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merf\Desktop\Ressource\Semestre 2\R2.08 -Outils numerique et statistiques descriptives\TP5 - Tableau de bord sur Excel\"/>
    </mc:Choice>
  </mc:AlternateContent>
  <xr:revisionPtr revIDLastSave="0" documentId="13_ncr:1_{26B9BA83-64A8-4637-B9B9-89B43EBAA68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au De Bord" sheetId="1" r:id="rId1"/>
    <sheet name="Déchets" sheetId="2" r:id="rId2"/>
    <sheet name="Libellés" sheetId="3" r:id="rId3"/>
  </sheets>
  <definedNames>
    <definedName name="_xlnm._FilterDatabase" localSheetId="1">Déchets!$A$1:$M$5658</definedName>
    <definedName name="dechet">Libellés!$A$1:$B$9</definedName>
    <definedName name="destination">Libellés!$E$1:$F$7</definedName>
    <definedName name="Dpt">#REF!</definedName>
    <definedName name="pop">#REF!</definedName>
    <definedName name="Region">#REF!</definedName>
  </definedNames>
  <calcPr calcId="191029" iterateDelta="1E-4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" i="2" l="1"/>
  <c r="C92" i="1"/>
  <c r="G5503" i="2"/>
  <c r="G5480" i="2"/>
  <c r="G3833" i="2"/>
  <c r="G3623" i="2"/>
  <c r="G3612" i="2"/>
  <c r="G2120" i="2"/>
  <c r="G2105" i="2"/>
  <c r="G296" i="2"/>
  <c r="G295" i="2"/>
  <c r="G282" i="2"/>
  <c r="G281" i="2"/>
  <c r="M3155" i="2"/>
  <c r="M3473" i="2"/>
  <c r="M3506" i="2"/>
  <c r="M3665" i="2"/>
  <c r="M3666" i="2"/>
  <c r="M3835" i="2"/>
  <c r="M3836" i="2"/>
  <c r="M3977" i="2"/>
  <c r="M4180" i="2"/>
  <c r="M4220" i="2"/>
  <c r="M4436" i="2"/>
  <c r="M4476" i="2"/>
  <c r="M4692" i="2"/>
  <c r="M4732" i="2"/>
  <c r="M4815" i="2"/>
  <c r="M4879" i="2"/>
  <c r="M4943" i="2"/>
  <c r="M5007" i="2"/>
  <c r="M5071" i="2"/>
  <c r="M5135" i="2"/>
  <c r="M5199" i="2"/>
  <c r="M5263" i="2"/>
  <c r="M5327" i="2"/>
  <c r="M5391" i="2"/>
  <c r="M5455" i="2"/>
  <c r="M5519" i="2"/>
  <c r="M5583" i="2"/>
  <c r="M5647" i="2"/>
  <c r="L2" i="2"/>
  <c r="M2" i="2" s="1"/>
  <c r="L3" i="2"/>
  <c r="M3" i="2" s="1"/>
  <c r="L4" i="2"/>
  <c r="M4" i="2" s="1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L16" i="2"/>
  <c r="M16" i="2" s="1"/>
  <c r="L17" i="2"/>
  <c r="M17" i="2" s="1"/>
  <c r="L18" i="2"/>
  <c r="M18" i="2" s="1"/>
  <c r="L19" i="2"/>
  <c r="M19" i="2" s="1"/>
  <c r="L20" i="2"/>
  <c r="M20" i="2" s="1"/>
  <c r="L21" i="2"/>
  <c r="M21" i="2" s="1"/>
  <c r="L22" i="2"/>
  <c r="M22" i="2" s="1"/>
  <c r="L23" i="2"/>
  <c r="M23" i="2" s="1"/>
  <c r="L24" i="2"/>
  <c r="M24" i="2" s="1"/>
  <c r="L25" i="2"/>
  <c r="M25" i="2" s="1"/>
  <c r="L26" i="2"/>
  <c r="M26" i="2" s="1"/>
  <c r="L27" i="2"/>
  <c r="M27" i="2" s="1"/>
  <c r="L28" i="2"/>
  <c r="M28" i="2" s="1"/>
  <c r="L29" i="2"/>
  <c r="M29" i="2" s="1"/>
  <c r="L30" i="2"/>
  <c r="M30" i="2" s="1"/>
  <c r="L31" i="2"/>
  <c r="M31" i="2" s="1"/>
  <c r="L32" i="2"/>
  <c r="M32" i="2" s="1"/>
  <c r="L33" i="2"/>
  <c r="M33" i="2" s="1"/>
  <c r="L34" i="2"/>
  <c r="M34" i="2" s="1"/>
  <c r="L35" i="2"/>
  <c r="M35" i="2" s="1"/>
  <c r="L36" i="2"/>
  <c r="M36" i="2" s="1"/>
  <c r="L37" i="2"/>
  <c r="M37" i="2" s="1"/>
  <c r="L38" i="2"/>
  <c r="M38" i="2" s="1"/>
  <c r="L39" i="2"/>
  <c r="M39" i="2" s="1"/>
  <c r="L40" i="2"/>
  <c r="M40" i="2" s="1"/>
  <c r="L41" i="2"/>
  <c r="M41" i="2" s="1"/>
  <c r="L42" i="2"/>
  <c r="M42" i="2" s="1"/>
  <c r="L43" i="2"/>
  <c r="M43" i="2" s="1"/>
  <c r="L44" i="2"/>
  <c r="M44" i="2" s="1"/>
  <c r="L45" i="2"/>
  <c r="M45" i="2" s="1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L53" i="2"/>
  <c r="M53" i="2" s="1"/>
  <c r="L54" i="2"/>
  <c r="M54" i="2" s="1"/>
  <c r="L55" i="2"/>
  <c r="M55" i="2" s="1"/>
  <c r="L56" i="2"/>
  <c r="M56" i="2" s="1"/>
  <c r="L57" i="2"/>
  <c r="M57" i="2" s="1"/>
  <c r="L58" i="2"/>
  <c r="M58" i="2" s="1"/>
  <c r="L59" i="2"/>
  <c r="M59" i="2" s="1"/>
  <c r="L60" i="2"/>
  <c r="M60" i="2" s="1"/>
  <c r="L61" i="2"/>
  <c r="M61" i="2" s="1"/>
  <c r="L62" i="2"/>
  <c r="M62" i="2" s="1"/>
  <c r="L63" i="2"/>
  <c r="M63" i="2" s="1"/>
  <c r="L64" i="2"/>
  <c r="M64" i="2" s="1"/>
  <c r="L65" i="2"/>
  <c r="M65" i="2" s="1"/>
  <c r="L66" i="2"/>
  <c r="M66" i="2" s="1"/>
  <c r="L67" i="2"/>
  <c r="M67" i="2" s="1"/>
  <c r="L68" i="2"/>
  <c r="M68" i="2" s="1"/>
  <c r="L69" i="2"/>
  <c r="M69" i="2" s="1"/>
  <c r="L70" i="2"/>
  <c r="M70" i="2" s="1"/>
  <c r="L71" i="2"/>
  <c r="M71" i="2" s="1"/>
  <c r="L72" i="2"/>
  <c r="M72" i="2" s="1"/>
  <c r="L73" i="2"/>
  <c r="M73" i="2" s="1"/>
  <c r="L74" i="2"/>
  <c r="M74" i="2" s="1"/>
  <c r="L75" i="2"/>
  <c r="M75" i="2" s="1"/>
  <c r="L76" i="2"/>
  <c r="M76" i="2" s="1"/>
  <c r="L77" i="2"/>
  <c r="M77" i="2" s="1"/>
  <c r="L78" i="2"/>
  <c r="M78" i="2" s="1"/>
  <c r="L79" i="2"/>
  <c r="M79" i="2" s="1"/>
  <c r="L80" i="2"/>
  <c r="M80" i="2" s="1"/>
  <c r="L81" i="2"/>
  <c r="M81" i="2" s="1"/>
  <c r="L82" i="2"/>
  <c r="M82" i="2" s="1"/>
  <c r="L83" i="2"/>
  <c r="M83" i="2" s="1"/>
  <c r="L84" i="2"/>
  <c r="M84" i="2" s="1"/>
  <c r="L85" i="2"/>
  <c r="M85" i="2" s="1"/>
  <c r="L86" i="2"/>
  <c r="M86" i="2" s="1"/>
  <c r="L87" i="2"/>
  <c r="M87" i="2" s="1"/>
  <c r="L88" i="2"/>
  <c r="M88" i="2" s="1"/>
  <c r="L89" i="2"/>
  <c r="M89" i="2" s="1"/>
  <c r="L90" i="2"/>
  <c r="M90" i="2" s="1"/>
  <c r="L91" i="2"/>
  <c r="M91" i="2" s="1"/>
  <c r="L92" i="2"/>
  <c r="M92" i="2" s="1"/>
  <c r="L93" i="2"/>
  <c r="M93" i="2" s="1"/>
  <c r="L94" i="2"/>
  <c r="M94" i="2" s="1"/>
  <c r="L95" i="2"/>
  <c r="M95" i="2" s="1"/>
  <c r="L96" i="2"/>
  <c r="M96" i="2" s="1"/>
  <c r="L97" i="2"/>
  <c r="M97" i="2" s="1"/>
  <c r="L98" i="2"/>
  <c r="M98" i="2" s="1"/>
  <c r="L99" i="2"/>
  <c r="M99" i="2" s="1"/>
  <c r="L100" i="2"/>
  <c r="M100" i="2" s="1"/>
  <c r="L101" i="2"/>
  <c r="M101" i="2" s="1"/>
  <c r="L102" i="2"/>
  <c r="M102" i="2" s="1"/>
  <c r="L103" i="2"/>
  <c r="M103" i="2" s="1"/>
  <c r="L104" i="2"/>
  <c r="M104" i="2" s="1"/>
  <c r="L105" i="2"/>
  <c r="M105" i="2" s="1"/>
  <c r="L106" i="2"/>
  <c r="M106" i="2" s="1"/>
  <c r="L107" i="2"/>
  <c r="M107" i="2" s="1"/>
  <c r="L108" i="2"/>
  <c r="M108" i="2" s="1"/>
  <c r="L109" i="2"/>
  <c r="M109" i="2" s="1"/>
  <c r="L110" i="2"/>
  <c r="M110" i="2" s="1"/>
  <c r="L111" i="2"/>
  <c r="M111" i="2" s="1"/>
  <c r="L112" i="2"/>
  <c r="M112" i="2" s="1"/>
  <c r="L113" i="2"/>
  <c r="M113" i="2" s="1"/>
  <c r="L114" i="2"/>
  <c r="M114" i="2" s="1"/>
  <c r="L115" i="2"/>
  <c r="M115" i="2" s="1"/>
  <c r="L116" i="2"/>
  <c r="M116" i="2" s="1"/>
  <c r="L117" i="2"/>
  <c r="M117" i="2" s="1"/>
  <c r="L118" i="2"/>
  <c r="M118" i="2" s="1"/>
  <c r="L119" i="2"/>
  <c r="M119" i="2" s="1"/>
  <c r="L120" i="2"/>
  <c r="M120" i="2" s="1"/>
  <c r="L121" i="2"/>
  <c r="M121" i="2" s="1"/>
  <c r="L122" i="2"/>
  <c r="M122" i="2" s="1"/>
  <c r="L123" i="2"/>
  <c r="M123" i="2" s="1"/>
  <c r="L124" i="2"/>
  <c r="M124" i="2" s="1"/>
  <c r="L125" i="2"/>
  <c r="M125" i="2" s="1"/>
  <c r="L126" i="2"/>
  <c r="M126" i="2" s="1"/>
  <c r="L127" i="2"/>
  <c r="M127" i="2" s="1"/>
  <c r="L128" i="2"/>
  <c r="M128" i="2" s="1"/>
  <c r="L129" i="2"/>
  <c r="M129" i="2" s="1"/>
  <c r="L130" i="2"/>
  <c r="M130" i="2" s="1"/>
  <c r="L131" i="2"/>
  <c r="M131" i="2" s="1"/>
  <c r="L132" i="2"/>
  <c r="M132" i="2" s="1"/>
  <c r="L133" i="2"/>
  <c r="M133" i="2" s="1"/>
  <c r="L134" i="2"/>
  <c r="M134" i="2" s="1"/>
  <c r="L135" i="2"/>
  <c r="M135" i="2" s="1"/>
  <c r="L136" i="2"/>
  <c r="M136" i="2" s="1"/>
  <c r="L137" i="2"/>
  <c r="M137" i="2" s="1"/>
  <c r="L138" i="2"/>
  <c r="M138" i="2" s="1"/>
  <c r="L139" i="2"/>
  <c r="M139" i="2" s="1"/>
  <c r="L140" i="2"/>
  <c r="M140" i="2" s="1"/>
  <c r="L141" i="2"/>
  <c r="M141" i="2" s="1"/>
  <c r="L142" i="2"/>
  <c r="M142" i="2" s="1"/>
  <c r="L143" i="2"/>
  <c r="M143" i="2" s="1"/>
  <c r="L144" i="2"/>
  <c r="M144" i="2" s="1"/>
  <c r="L145" i="2"/>
  <c r="M145" i="2" s="1"/>
  <c r="L146" i="2"/>
  <c r="M146" i="2" s="1"/>
  <c r="L147" i="2"/>
  <c r="M147" i="2" s="1"/>
  <c r="L148" i="2"/>
  <c r="M148" i="2" s="1"/>
  <c r="L149" i="2"/>
  <c r="M149" i="2" s="1"/>
  <c r="L150" i="2"/>
  <c r="M150" i="2" s="1"/>
  <c r="L151" i="2"/>
  <c r="M151" i="2" s="1"/>
  <c r="L152" i="2"/>
  <c r="M152" i="2" s="1"/>
  <c r="L153" i="2"/>
  <c r="M153" i="2" s="1"/>
  <c r="L154" i="2"/>
  <c r="M154" i="2" s="1"/>
  <c r="L155" i="2"/>
  <c r="M155" i="2" s="1"/>
  <c r="L156" i="2"/>
  <c r="M156" i="2" s="1"/>
  <c r="L157" i="2"/>
  <c r="M157" i="2" s="1"/>
  <c r="L158" i="2"/>
  <c r="M158" i="2" s="1"/>
  <c r="L159" i="2"/>
  <c r="M159" i="2" s="1"/>
  <c r="L160" i="2"/>
  <c r="M160" i="2" s="1"/>
  <c r="L161" i="2"/>
  <c r="M161" i="2" s="1"/>
  <c r="L162" i="2"/>
  <c r="M162" i="2" s="1"/>
  <c r="L163" i="2"/>
  <c r="M163" i="2" s="1"/>
  <c r="L164" i="2"/>
  <c r="M164" i="2" s="1"/>
  <c r="L165" i="2"/>
  <c r="M165" i="2" s="1"/>
  <c r="L166" i="2"/>
  <c r="M166" i="2" s="1"/>
  <c r="L167" i="2"/>
  <c r="M167" i="2" s="1"/>
  <c r="L168" i="2"/>
  <c r="M168" i="2" s="1"/>
  <c r="L169" i="2"/>
  <c r="M169" i="2" s="1"/>
  <c r="L170" i="2"/>
  <c r="M170" i="2" s="1"/>
  <c r="L171" i="2"/>
  <c r="M171" i="2" s="1"/>
  <c r="L172" i="2"/>
  <c r="M172" i="2" s="1"/>
  <c r="L173" i="2"/>
  <c r="M173" i="2" s="1"/>
  <c r="L174" i="2"/>
  <c r="M174" i="2" s="1"/>
  <c r="L175" i="2"/>
  <c r="M175" i="2" s="1"/>
  <c r="L176" i="2"/>
  <c r="M176" i="2" s="1"/>
  <c r="L177" i="2"/>
  <c r="M177" i="2" s="1"/>
  <c r="L178" i="2"/>
  <c r="M178" i="2" s="1"/>
  <c r="L179" i="2"/>
  <c r="M179" i="2" s="1"/>
  <c r="L180" i="2"/>
  <c r="M180" i="2" s="1"/>
  <c r="L181" i="2"/>
  <c r="M181" i="2" s="1"/>
  <c r="L182" i="2"/>
  <c r="M182" i="2" s="1"/>
  <c r="L183" i="2"/>
  <c r="M183" i="2" s="1"/>
  <c r="L184" i="2"/>
  <c r="M184" i="2" s="1"/>
  <c r="L185" i="2"/>
  <c r="M185" i="2" s="1"/>
  <c r="L186" i="2"/>
  <c r="M186" i="2" s="1"/>
  <c r="L187" i="2"/>
  <c r="M187" i="2" s="1"/>
  <c r="L188" i="2"/>
  <c r="M188" i="2" s="1"/>
  <c r="L189" i="2"/>
  <c r="M189" i="2" s="1"/>
  <c r="L190" i="2"/>
  <c r="M190" i="2" s="1"/>
  <c r="L191" i="2"/>
  <c r="M191" i="2" s="1"/>
  <c r="L192" i="2"/>
  <c r="M192" i="2" s="1"/>
  <c r="L193" i="2"/>
  <c r="M193" i="2" s="1"/>
  <c r="L194" i="2"/>
  <c r="M194" i="2" s="1"/>
  <c r="L195" i="2"/>
  <c r="M195" i="2" s="1"/>
  <c r="L196" i="2"/>
  <c r="M196" i="2" s="1"/>
  <c r="L197" i="2"/>
  <c r="M197" i="2" s="1"/>
  <c r="L198" i="2"/>
  <c r="M198" i="2" s="1"/>
  <c r="L199" i="2"/>
  <c r="M199" i="2" s="1"/>
  <c r="L200" i="2"/>
  <c r="M200" i="2" s="1"/>
  <c r="L201" i="2"/>
  <c r="M201" i="2" s="1"/>
  <c r="L202" i="2"/>
  <c r="M202" i="2" s="1"/>
  <c r="L203" i="2"/>
  <c r="M203" i="2" s="1"/>
  <c r="L204" i="2"/>
  <c r="M204" i="2" s="1"/>
  <c r="L205" i="2"/>
  <c r="M205" i="2" s="1"/>
  <c r="L206" i="2"/>
  <c r="M206" i="2" s="1"/>
  <c r="L207" i="2"/>
  <c r="M207" i="2" s="1"/>
  <c r="L208" i="2"/>
  <c r="M208" i="2" s="1"/>
  <c r="L209" i="2"/>
  <c r="M209" i="2" s="1"/>
  <c r="L210" i="2"/>
  <c r="M210" i="2" s="1"/>
  <c r="L211" i="2"/>
  <c r="M211" i="2" s="1"/>
  <c r="L212" i="2"/>
  <c r="M212" i="2" s="1"/>
  <c r="L213" i="2"/>
  <c r="M213" i="2" s="1"/>
  <c r="L214" i="2"/>
  <c r="M214" i="2" s="1"/>
  <c r="L215" i="2"/>
  <c r="M215" i="2" s="1"/>
  <c r="L216" i="2"/>
  <c r="M216" i="2" s="1"/>
  <c r="L217" i="2"/>
  <c r="M217" i="2" s="1"/>
  <c r="L218" i="2"/>
  <c r="M218" i="2" s="1"/>
  <c r="L219" i="2"/>
  <c r="M219" i="2" s="1"/>
  <c r="L220" i="2"/>
  <c r="M220" i="2" s="1"/>
  <c r="L221" i="2"/>
  <c r="M221" i="2" s="1"/>
  <c r="L222" i="2"/>
  <c r="M222" i="2" s="1"/>
  <c r="L223" i="2"/>
  <c r="M223" i="2" s="1"/>
  <c r="L224" i="2"/>
  <c r="M224" i="2" s="1"/>
  <c r="L225" i="2"/>
  <c r="M225" i="2" s="1"/>
  <c r="L226" i="2"/>
  <c r="M226" i="2" s="1"/>
  <c r="L227" i="2"/>
  <c r="M227" i="2" s="1"/>
  <c r="L228" i="2"/>
  <c r="M228" i="2" s="1"/>
  <c r="L229" i="2"/>
  <c r="M229" i="2" s="1"/>
  <c r="L230" i="2"/>
  <c r="M230" i="2" s="1"/>
  <c r="L231" i="2"/>
  <c r="M231" i="2" s="1"/>
  <c r="L232" i="2"/>
  <c r="M232" i="2" s="1"/>
  <c r="L233" i="2"/>
  <c r="M233" i="2" s="1"/>
  <c r="L234" i="2"/>
  <c r="M234" i="2" s="1"/>
  <c r="L235" i="2"/>
  <c r="M235" i="2" s="1"/>
  <c r="L236" i="2"/>
  <c r="M236" i="2" s="1"/>
  <c r="L237" i="2"/>
  <c r="M237" i="2" s="1"/>
  <c r="L238" i="2"/>
  <c r="M238" i="2" s="1"/>
  <c r="L239" i="2"/>
  <c r="M239" i="2" s="1"/>
  <c r="L240" i="2"/>
  <c r="M240" i="2" s="1"/>
  <c r="L241" i="2"/>
  <c r="M241" i="2" s="1"/>
  <c r="L242" i="2"/>
  <c r="M242" i="2" s="1"/>
  <c r="L243" i="2"/>
  <c r="M243" i="2" s="1"/>
  <c r="L244" i="2"/>
  <c r="M244" i="2" s="1"/>
  <c r="L245" i="2"/>
  <c r="M245" i="2" s="1"/>
  <c r="L246" i="2"/>
  <c r="M246" i="2" s="1"/>
  <c r="L247" i="2"/>
  <c r="M247" i="2" s="1"/>
  <c r="L248" i="2"/>
  <c r="M248" i="2" s="1"/>
  <c r="L249" i="2"/>
  <c r="M249" i="2" s="1"/>
  <c r="L250" i="2"/>
  <c r="M250" i="2" s="1"/>
  <c r="L251" i="2"/>
  <c r="M251" i="2" s="1"/>
  <c r="L252" i="2"/>
  <c r="M252" i="2" s="1"/>
  <c r="L253" i="2"/>
  <c r="M253" i="2" s="1"/>
  <c r="L254" i="2"/>
  <c r="M254" i="2" s="1"/>
  <c r="L255" i="2"/>
  <c r="M255" i="2" s="1"/>
  <c r="L256" i="2"/>
  <c r="M256" i="2" s="1"/>
  <c r="L257" i="2"/>
  <c r="M257" i="2" s="1"/>
  <c r="L258" i="2"/>
  <c r="M258" i="2" s="1"/>
  <c r="L259" i="2"/>
  <c r="M259" i="2" s="1"/>
  <c r="L260" i="2"/>
  <c r="M260" i="2" s="1"/>
  <c r="L261" i="2"/>
  <c r="M261" i="2" s="1"/>
  <c r="L262" i="2"/>
  <c r="M262" i="2" s="1"/>
  <c r="L263" i="2"/>
  <c r="M263" i="2" s="1"/>
  <c r="L264" i="2"/>
  <c r="M264" i="2" s="1"/>
  <c r="L265" i="2"/>
  <c r="M265" i="2" s="1"/>
  <c r="L266" i="2"/>
  <c r="M266" i="2" s="1"/>
  <c r="L267" i="2"/>
  <c r="M267" i="2" s="1"/>
  <c r="L268" i="2"/>
  <c r="M268" i="2" s="1"/>
  <c r="L269" i="2"/>
  <c r="M269" i="2" s="1"/>
  <c r="L270" i="2"/>
  <c r="M270" i="2" s="1"/>
  <c r="L271" i="2"/>
  <c r="M271" i="2" s="1"/>
  <c r="L272" i="2"/>
  <c r="M272" i="2" s="1"/>
  <c r="L273" i="2"/>
  <c r="M273" i="2" s="1"/>
  <c r="L274" i="2"/>
  <c r="M274" i="2" s="1"/>
  <c r="L275" i="2"/>
  <c r="M275" i="2" s="1"/>
  <c r="L276" i="2"/>
  <c r="M276" i="2" s="1"/>
  <c r="L277" i="2"/>
  <c r="M277" i="2" s="1"/>
  <c r="L278" i="2"/>
  <c r="M278" i="2" s="1"/>
  <c r="L279" i="2"/>
  <c r="M279" i="2" s="1"/>
  <c r="L280" i="2"/>
  <c r="M280" i="2" s="1"/>
  <c r="L281" i="2"/>
  <c r="M281" i="2" s="1"/>
  <c r="L282" i="2"/>
  <c r="M282" i="2" s="1"/>
  <c r="L283" i="2"/>
  <c r="M283" i="2" s="1"/>
  <c r="L284" i="2"/>
  <c r="M284" i="2" s="1"/>
  <c r="L285" i="2"/>
  <c r="M285" i="2" s="1"/>
  <c r="L286" i="2"/>
  <c r="M286" i="2" s="1"/>
  <c r="L287" i="2"/>
  <c r="M287" i="2" s="1"/>
  <c r="L288" i="2"/>
  <c r="M288" i="2" s="1"/>
  <c r="L289" i="2"/>
  <c r="M289" i="2" s="1"/>
  <c r="L290" i="2"/>
  <c r="M290" i="2" s="1"/>
  <c r="L291" i="2"/>
  <c r="M291" i="2" s="1"/>
  <c r="L292" i="2"/>
  <c r="M292" i="2" s="1"/>
  <c r="L293" i="2"/>
  <c r="M293" i="2" s="1"/>
  <c r="L294" i="2"/>
  <c r="M294" i="2" s="1"/>
  <c r="L295" i="2"/>
  <c r="M295" i="2" s="1"/>
  <c r="L296" i="2"/>
  <c r="M296" i="2" s="1"/>
  <c r="L297" i="2"/>
  <c r="M297" i="2" s="1"/>
  <c r="L298" i="2"/>
  <c r="M298" i="2" s="1"/>
  <c r="L299" i="2"/>
  <c r="M299" i="2" s="1"/>
  <c r="L300" i="2"/>
  <c r="M300" i="2" s="1"/>
  <c r="L301" i="2"/>
  <c r="M301" i="2" s="1"/>
  <c r="L302" i="2"/>
  <c r="M302" i="2" s="1"/>
  <c r="L303" i="2"/>
  <c r="M303" i="2" s="1"/>
  <c r="L304" i="2"/>
  <c r="M304" i="2" s="1"/>
  <c r="L305" i="2"/>
  <c r="M305" i="2" s="1"/>
  <c r="L306" i="2"/>
  <c r="M306" i="2" s="1"/>
  <c r="L307" i="2"/>
  <c r="M307" i="2" s="1"/>
  <c r="L308" i="2"/>
  <c r="M308" i="2" s="1"/>
  <c r="L309" i="2"/>
  <c r="M309" i="2" s="1"/>
  <c r="L310" i="2"/>
  <c r="M310" i="2" s="1"/>
  <c r="L311" i="2"/>
  <c r="M311" i="2" s="1"/>
  <c r="L312" i="2"/>
  <c r="M312" i="2" s="1"/>
  <c r="L313" i="2"/>
  <c r="M313" i="2" s="1"/>
  <c r="L314" i="2"/>
  <c r="M314" i="2" s="1"/>
  <c r="L315" i="2"/>
  <c r="M315" i="2" s="1"/>
  <c r="L316" i="2"/>
  <c r="M316" i="2" s="1"/>
  <c r="L317" i="2"/>
  <c r="M317" i="2" s="1"/>
  <c r="L318" i="2"/>
  <c r="M318" i="2" s="1"/>
  <c r="L319" i="2"/>
  <c r="M319" i="2" s="1"/>
  <c r="L320" i="2"/>
  <c r="M320" i="2" s="1"/>
  <c r="L321" i="2"/>
  <c r="M321" i="2" s="1"/>
  <c r="L322" i="2"/>
  <c r="M322" i="2" s="1"/>
  <c r="L323" i="2"/>
  <c r="M323" i="2" s="1"/>
  <c r="L324" i="2"/>
  <c r="M324" i="2" s="1"/>
  <c r="L325" i="2"/>
  <c r="M325" i="2" s="1"/>
  <c r="L326" i="2"/>
  <c r="M326" i="2" s="1"/>
  <c r="L327" i="2"/>
  <c r="M327" i="2" s="1"/>
  <c r="L328" i="2"/>
  <c r="M328" i="2" s="1"/>
  <c r="L329" i="2"/>
  <c r="M329" i="2" s="1"/>
  <c r="L330" i="2"/>
  <c r="M330" i="2" s="1"/>
  <c r="L331" i="2"/>
  <c r="M331" i="2" s="1"/>
  <c r="L332" i="2"/>
  <c r="M332" i="2" s="1"/>
  <c r="L333" i="2"/>
  <c r="M333" i="2" s="1"/>
  <c r="L334" i="2"/>
  <c r="M334" i="2" s="1"/>
  <c r="L335" i="2"/>
  <c r="M335" i="2" s="1"/>
  <c r="L336" i="2"/>
  <c r="M336" i="2" s="1"/>
  <c r="L337" i="2"/>
  <c r="M337" i="2" s="1"/>
  <c r="L338" i="2"/>
  <c r="M338" i="2" s="1"/>
  <c r="L339" i="2"/>
  <c r="M339" i="2" s="1"/>
  <c r="L340" i="2"/>
  <c r="M340" i="2" s="1"/>
  <c r="L341" i="2"/>
  <c r="M341" i="2" s="1"/>
  <c r="L342" i="2"/>
  <c r="M342" i="2" s="1"/>
  <c r="L343" i="2"/>
  <c r="M343" i="2" s="1"/>
  <c r="L344" i="2"/>
  <c r="M344" i="2" s="1"/>
  <c r="L345" i="2"/>
  <c r="M345" i="2" s="1"/>
  <c r="L346" i="2"/>
  <c r="M346" i="2" s="1"/>
  <c r="L347" i="2"/>
  <c r="M347" i="2" s="1"/>
  <c r="L348" i="2"/>
  <c r="M348" i="2" s="1"/>
  <c r="L349" i="2"/>
  <c r="M349" i="2" s="1"/>
  <c r="L350" i="2"/>
  <c r="M350" i="2" s="1"/>
  <c r="L351" i="2"/>
  <c r="M351" i="2" s="1"/>
  <c r="L352" i="2"/>
  <c r="M352" i="2" s="1"/>
  <c r="L353" i="2"/>
  <c r="M353" i="2" s="1"/>
  <c r="L354" i="2"/>
  <c r="M354" i="2" s="1"/>
  <c r="L355" i="2"/>
  <c r="M355" i="2" s="1"/>
  <c r="L356" i="2"/>
  <c r="M356" i="2" s="1"/>
  <c r="L357" i="2"/>
  <c r="M357" i="2" s="1"/>
  <c r="L358" i="2"/>
  <c r="M358" i="2" s="1"/>
  <c r="L359" i="2"/>
  <c r="M359" i="2" s="1"/>
  <c r="L360" i="2"/>
  <c r="M360" i="2" s="1"/>
  <c r="L361" i="2"/>
  <c r="M361" i="2" s="1"/>
  <c r="L362" i="2"/>
  <c r="M362" i="2" s="1"/>
  <c r="L363" i="2"/>
  <c r="M363" i="2" s="1"/>
  <c r="L364" i="2"/>
  <c r="M364" i="2" s="1"/>
  <c r="L365" i="2"/>
  <c r="M365" i="2" s="1"/>
  <c r="L366" i="2"/>
  <c r="M366" i="2" s="1"/>
  <c r="L367" i="2"/>
  <c r="M367" i="2" s="1"/>
  <c r="L368" i="2"/>
  <c r="M368" i="2" s="1"/>
  <c r="L369" i="2"/>
  <c r="M369" i="2" s="1"/>
  <c r="L370" i="2"/>
  <c r="M370" i="2" s="1"/>
  <c r="L371" i="2"/>
  <c r="M371" i="2" s="1"/>
  <c r="L372" i="2"/>
  <c r="M372" i="2" s="1"/>
  <c r="L373" i="2"/>
  <c r="M373" i="2" s="1"/>
  <c r="L374" i="2"/>
  <c r="M374" i="2" s="1"/>
  <c r="L375" i="2"/>
  <c r="M375" i="2" s="1"/>
  <c r="L376" i="2"/>
  <c r="M376" i="2" s="1"/>
  <c r="L377" i="2"/>
  <c r="M377" i="2" s="1"/>
  <c r="L378" i="2"/>
  <c r="M378" i="2" s="1"/>
  <c r="L379" i="2"/>
  <c r="M379" i="2" s="1"/>
  <c r="L380" i="2"/>
  <c r="M380" i="2" s="1"/>
  <c r="L381" i="2"/>
  <c r="M381" i="2" s="1"/>
  <c r="L382" i="2"/>
  <c r="M382" i="2" s="1"/>
  <c r="L383" i="2"/>
  <c r="M383" i="2" s="1"/>
  <c r="L384" i="2"/>
  <c r="M384" i="2" s="1"/>
  <c r="L385" i="2"/>
  <c r="M385" i="2" s="1"/>
  <c r="L386" i="2"/>
  <c r="M386" i="2" s="1"/>
  <c r="L387" i="2"/>
  <c r="M387" i="2" s="1"/>
  <c r="L388" i="2"/>
  <c r="M388" i="2" s="1"/>
  <c r="L389" i="2"/>
  <c r="M389" i="2" s="1"/>
  <c r="L390" i="2"/>
  <c r="M390" i="2" s="1"/>
  <c r="L391" i="2"/>
  <c r="M391" i="2" s="1"/>
  <c r="L392" i="2"/>
  <c r="M392" i="2" s="1"/>
  <c r="L393" i="2"/>
  <c r="M393" i="2" s="1"/>
  <c r="L394" i="2"/>
  <c r="M394" i="2" s="1"/>
  <c r="L395" i="2"/>
  <c r="M395" i="2" s="1"/>
  <c r="L396" i="2"/>
  <c r="M396" i="2" s="1"/>
  <c r="L397" i="2"/>
  <c r="M397" i="2" s="1"/>
  <c r="L398" i="2"/>
  <c r="M398" i="2" s="1"/>
  <c r="L399" i="2"/>
  <c r="M399" i="2" s="1"/>
  <c r="L400" i="2"/>
  <c r="M400" i="2" s="1"/>
  <c r="L401" i="2"/>
  <c r="M401" i="2" s="1"/>
  <c r="L402" i="2"/>
  <c r="M402" i="2" s="1"/>
  <c r="L403" i="2"/>
  <c r="M403" i="2" s="1"/>
  <c r="L404" i="2"/>
  <c r="M404" i="2" s="1"/>
  <c r="L405" i="2"/>
  <c r="M405" i="2" s="1"/>
  <c r="L406" i="2"/>
  <c r="M406" i="2" s="1"/>
  <c r="L407" i="2"/>
  <c r="M407" i="2" s="1"/>
  <c r="L408" i="2"/>
  <c r="M408" i="2" s="1"/>
  <c r="L409" i="2"/>
  <c r="M409" i="2" s="1"/>
  <c r="L410" i="2"/>
  <c r="M410" i="2" s="1"/>
  <c r="L411" i="2"/>
  <c r="M411" i="2" s="1"/>
  <c r="L412" i="2"/>
  <c r="M412" i="2" s="1"/>
  <c r="L413" i="2"/>
  <c r="M413" i="2" s="1"/>
  <c r="L414" i="2"/>
  <c r="M414" i="2" s="1"/>
  <c r="L415" i="2"/>
  <c r="M415" i="2" s="1"/>
  <c r="L416" i="2"/>
  <c r="M416" i="2" s="1"/>
  <c r="L417" i="2"/>
  <c r="M417" i="2" s="1"/>
  <c r="L418" i="2"/>
  <c r="M418" i="2" s="1"/>
  <c r="L419" i="2"/>
  <c r="M419" i="2" s="1"/>
  <c r="L420" i="2"/>
  <c r="M420" i="2" s="1"/>
  <c r="L421" i="2"/>
  <c r="M421" i="2" s="1"/>
  <c r="L422" i="2"/>
  <c r="M422" i="2" s="1"/>
  <c r="L423" i="2"/>
  <c r="M423" i="2" s="1"/>
  <c r="L424" i="2"/>
  <c r="M424" i="2" s="1"/>
  <c r="L425" i="2"/>
  <c r="M425" i="2" s="1"/>
  <c r="L426" i="2"/>
  <c r="M426" i="2" s="1"/>
  <c r="L427" i="2"/>
  <c r="M427" i="2" s="1"/>
  <c r="L428" i="2"/>
  <c r="M428" i="2" s="1"/>
  <c r="L429" i="2"/>
  <c r="M429" i="2" s="1"/>
  <c r="L430" i="2"/>
  <c r="M430" i="2" s="1"/>
  <c r="L431" i="2"/>
  <c r="M431" i="2" s="1"/>
  <c r="L432" i="2"/>
  <c r="M432" i="2" s="1"/>
  <c r="L433" i="2"/>
  <c r="M433" i="2" s="1"/>
  <c r="L434" i="2"/>
  <c r="M434" i="2" s="1"/>
  <c r="L435" i="2"/>
  <c r="M435" i="2" s="1"/>
  <c r="L436" i="2"/>
  <c r="M436" i="2" s="1"/>
  <c r="L437" i="2"/>
  <c r="M437" i="2" s="1"/>
  <c r="L438" i="2"/>
  <c r="M438" i="2" s="1"/>
  <c r="L439" i="2"/>
  <c r="M439" i="2" s="1"/>
  <c r="L440" i="2"/>
  <c r="M440" i="2" s="1"/>
  <c r="L441" i="2"/>
  <c r="M441" i="2" s="1"/>
  <c r="L442" i="2"/>
  <c r="M442" i="2" s="1"/>
  <c r="L443" i="2"/>
  <c r="M443" i="2" s="1"/>
  <c r="L444" i="2"/>
  <c r="M444" i="2" s="1"/>
  <c r="L445" i="2"/>
  <c r="M445" i="2" s="1"/>
  <c r="L446" i="2"/>
  <c r="M446" i="2" s="1"/>
  <c r="L447" i="2"/>
  <c r="M447" i="2" s="1"/>
  <c r="L448" i="2"/>
  <c r="M448" i="2" s="1"/>
  <c r="L449" i="2"/>
  <c r="M449" i="2" s="1"/>
  <c r="L450" i="2"/>
  <c r="M450" i="2" s="1"/>
  <c r="L451" i="2"/>
  <c r="M451" i="2" s="1"/>
  <c r="L452" i="2"/>
  <c r="M452" i="2" s="1"/>
  <c r="L453" i="2"/>
  <c r="M453" i="2" s="1"/>
  <c r="L454" i="2"/>
  <c r="M454" i="2" s="1"/>
  <c r="L455" i="2"/>
  <c r="M455" i="2" s="1"/>
  <c r="L456" i="2"/>
  <c r="M456" i="2" s="1"/>
  <c r="L457" i="2"/>
  <c r="M457" i="2" s="1"/>
  <c r="L458" i="2"/>
  <c r="M458" i="2" s="1"/>
  <c r="L459" i="2"/>
  <c r="M459" i="2" s="1"/>
  <c r="L460" i="2"/>
  <c r="M460" i="2" s="1"/>
  <c r="L461" i="2"/>
  <c r="M461" i="2" s="1"/>
  <c r="L462" i="2"/>
  <c r="M462" i="2" s="1"/>
  <c r="L463" i="2"/>
  <c r="M463" i="2" s="1"/>
  <c r="L464" i="2"/>
  <c r="M464" i="2" s="1"/>
  <c r="L465" i="2"/>
  <c r="M465" i="2" s="1"/>
  <c r="L466" i="2"/>
  <c r="M466" i="2" s="1"/>
  <c r="L467" i="2"/>
  <c r="M467" i="2" s="1"/>
  <c r="L468" i="2"/>
  <c r="M468" i="2" s="1"/>
  <c r="L469" i="2"/>
  <c r="M469" i="2" s="1"/>
  <c r="L470" i="2"/>
  <c r="M470" i="2" s="1"/>
  <c r="L471" i="2"/>
  <c r="M471" i="2" s="1"/>
  <c r="L472" i="2"/>
  <c r="M472" i="2" s="1"/>
  <c r="L473" i="2"/>
  <c r="M473" i="2" s="1"/>
  <c r="L474" i="2"/>
  <c r="M474" i="2" s="1"/>
  <c r="L475" i="2"/>
  <c r="M475" i="2" s="1"/>
  <c r="L476" i="2"/>
  <c r="M476" i="2" s="1"/>
  <c r="L477" i="2"/>
  <c r="M477" i="2" s="1"/>
  <c r="L478" i="2"/>
  <c r="M478" i="2" s="1"/>
  <c r="L479" i="2"/>
  <c r="M479" i="2" s="1"/>
  <c r="L480" i="2"/>
  <c r="M480" i="2" s="1"/>
  <c r="L481" i="2"/>
  <c r="M481" i="2" s="1"/>
  <c r="L482" i="2"/>
  <c r="M482" i="2" s="1"/>
  <c r="L483" i="2"/>
  <c r="M483" i="2" s="1"/>
  <c r="L484" i="2"/>
  <c r="M484" i="2" s="1"/>
  <c r="L485" i="2"/>
  <c r="M485" i="2" s="1"/>
  <c r="L486" i="2"/>
  <c r="M486" i="2" s="1"/>
  <c r="L487" i="2"/>
  <c r="M487" i="2" s="1"/>
  <c r="L488" i="2"/>
  <c r="M488" i="2" s="1"/>
  <c r="L489" i="2"/>
  <c r="M489" i="2" s="1"/>
  <c r="L490" i="2"/>
  <c r="M490" i="2" s="1"/>
  <c r="L491" i="2"/>
  <c r="M491" i="2" s="1"/>
  <c r="L492" i="2"/>
  <c r="M492" i="2" s="1"/>
  <c r="L493" i="2"/>
  <c r="M493" i="2" s="1"/>
  <c r="L494" i="2"/>
  <c r="M494" i="2" s="1"/>
  <c r="L495" i="2"/>
  <c r="M495" i="2" s="1"/>
  <c r="L496" i="2"/>
  <c r="M496" i="2" s="1"/>
  <c r="L497" i="2"/>
  <c r="M497" i="2" s="1"/>
  <c r="L498" i="2"/>
  <c r="M498" i="2" s="1"/>
  <c r="L499" i="2"/>
  <c r="M499" i="2" s="1"/>
  <c r="L500" i="2"/>
  <c r="M500" i="2" s="1"/>
  <c r="L501" i="2"/>
  <c r="M501" i="2" s="1"/>
  <c r="L502" i="2"/>
  <c r="M502" i="2" s="1"/>
  <c r="L503" i="2"/>
  <c r="M503" i="2" s="1"/>
  <c r="L504" i="2"/>
  <c r="M504" i="2" s="1"/>
  <c r="L505" i="2"/>
  <c r="M505" i="2" s="1"/>
  <c r="L506" i="2"/>
  <c r="M506" i="2" s="1"/>
  <c r="L507" i="2"/>
  <c r="M507" i="2" s="1"/>
  <c r="L508" i="2"/>
  <c r="M508" i="2" s="1"/>
  <c r="L509" i="2"/>
  <c r="M509" i="2" s="1"/>
  <c r="L510" i="2"/>
  <c r="M510" i="2" s="1"/>
  <c r="L511" i="2"/>
  <c r="M511" i="2" s="1"/>
  <c r="L512" i="2"/>
  <c r="M512" i="2" s="1"/>
  <c r="L513" i="2"/>
  <c r="M513" i="2" s="1"/>
  <c r="L514" i="2"/>
  <c r="M514" i="2" s="1"/>
  <c r="L515" i="2"/>
  <c r="M515" i="2" s="1"/>
  <c r="L516" i="2"/>
  <c r="M516" i="2" s="1"/>
  <c r="L517" i="2"/>
  <c r="M517" i="2" s="1"/>
  <c r="L518" i="2"/>
  <c r="M518" i="2" s="1"/>
  <c r="L519" i="2"/>
  <c r="M519" i="2" s="1"/>
  <c r="L520" i="2"/>
  <c r="M520" i="2" s="1"/>
  <c r="L521" i="2"/>
  <c r="M521" i="2" s="1"/>
  <c r="L522" i="2"/>
  <c r="M522" i="2" s="1"/>
  <c r="L523" i="2"/>
  <c r="M523" i="2" s="1"/>
  <c r="L524" i="2"/>
  <c r="M524" i="2" s="1"/>
  <c r="L525" i="2"/>
  <c r="M525" i="2" s="1"/>
  <c r="L526" i="2"/>
  <c r="M526" i="2" s="1"/>
  <c r="L527" i="2"/>
  <c r="M527" i="2" s="1"/>
  <c r="L528" i="2"/>
  <c r="M528" i="2" s="1"/>
  <c r="L529" i="2"/>
  <c r="M529" i="2" s="1"/>
  <c r="L530" i="2"/>
  <c r="M530" i="2" s="1"/>
  <c r="L531" i="2"/>
  <c r="M531" i="2" s="1"/>
  <c r="L532" i="2"/>
  <c r="M532" i="2" s="1"/>
  <c r="L533" i="2"/>
  <c r="M533" i="2" s="1"/>
  <c r="L534" i="2"/>
  <c r="M534" i="2" s="1"/>
  <c r="L535" i="2"/>
  <c r="M535" i="2" s="1"/>
  <c r="L536" i="2"/>
  <c r="M536" i="2" s="1"/>
  <c r="L537" i="2"/>
  <c r="M537" i="2" s="1"/>
  <c r="L538" i="2"/>
  <c r="M538" i="2" s="1"/>
  <c r="L539" i="2"/>
  <c r="M539" i="2" s="1"/>
  <c r="L540" i="2"/>
  <c r="M540" i="2" s="1"/>
  <c r="L541" i="2"/>
  <c r="M541" i="2" s="1"/>
  <c r="L542" i="2"/>
  <c r="M542" i="2" s="1"/>
  <c r="L543" i="2"/>
  <c r="M543" i="2" s="1"/>
  <c r="L544" i="2"/>
  <c r="M544" i="2" s="1"/>
  <c r="L545" i="2"/>
  <c r="M545" i="2" s="1"/>
  <c r="L546" i="2"/>
  <c r="M546" i="2" s="1"/>
  <c r="L547" i="2"/>
  <c r="M547" i="2" s="1"/>
  <c r="L548" i="2"/>
  <c r="M548" i="2" s="1"/>
  <c r="L549" i="2"/>
  <c r="M549" i="2" s="1"/>
  <c r="L550" i="2"/>
  <c r="M550" i="2" s="1"/>
  <c r="L551" i="2"/>
  <c r="M551" i="2" s="1"/>
  <c r="L552" i="2"/>
  <c r="M552" i="2" s="1"/>
  <c r="L553" i="2"/>
  <c r="M553" i="2" s="1"/>
  <c r="L554" i="2"/>
  <c r="M554" i="2" s="1"/>
  <c r="L555" i="2"/>
  <c r="M555" i="2" s="1"/>
  <c r="L556" i="2"/>
  <c r="M556" i="2" s="1"/>
  <c r="L557" i="2"/>
  <c r="M557" i="2" s="1"/>
  <c r="L558" i="2"/>
  <c r="M558" i="2" s="1"/>
  <c r="L559" i="2"/>
  <c r="M559" i="2" s="1"/>
  <c r="L560" i="2"/>
  <c r="M560" i="2" s="1"/>
  <c r="L561" i="2"/>
  <c r="M561" i="2" s="1"/>
  <c r="L562" i="2"/>
  <c r="M562" i="2" s="1"/>
  <c r="L563" i="2"/>
  <c r="M563" i="2" s="1"/>
  <c r="L564" i="2"/>
  <c r="M564" i="2" s="1"/>
  <c r="L565" i="2"/>
  <c r="M565" i="2" s="1"/>
  <c r="L566" i="2"/>
  <c r="M566" i="2" s="1"/>
  <c r="L567" i="2"/>
  <c r="M567" i="2" s="1"/>
  <c r="L568" i="2"/>
  <c r="M568" i="2" s="1"/>
  <c r="L569" i="2"/>
  <c r="M569" i="2" s="1"/>
  <c r="L570" i="2"/>
  <c r="M570" i="2" s="1"/>
  <c r="L571" i="2"/>
  <c r="M571" i="2" s="1"/>
  <c r="L572" i="2"/>
  <c r="M572" i="2" s="1"/>
  <c r="L573" i="2"/>
  <c r="M573" i="2" s="1"/>
  <c r="L574" i="2"/>
  <c r="M574" i="2" s="1"/>
  <c r="L575" i="2"/>
  <c r="M575" i="2" s="1"/>
  <c r="L576" i="2"/>
  <c r="M576" i="2" s="1"/>
  <c r="L577" i="2"/>
  <c r="M577" i="2" s="1"/>
  <c r="L578" i="2"/>
  <c r="M578" i="2" s="1"/>
  <c r="L579" i="2"/>
  <c r="M579" i="2" s="1"/>
  <c r="L580" i="2"/>
  <c r="M580" i="2" s="1"/>
  <c r="L581" i="2"/>
  <c r="M581" i="2" s="1"/>
  <c r="L582" i="2"/>
  <c r="M582" i="2" s="1"/>
  <c r="L583" i="2"/>
  <c r="M583" i="2" s="1"/>
  <c r="L584" i="2"/>
  <c r="M584" i="2" s="1"/>
  <c r="L585" i="2"/>
  <c r="M585" i="2" s="1"/>
  <c r="L586" i="2"/>
  <c r="M586" i="2" s="1"/>
  <c r="L587" i="2"/>
  <c r="M587" i="2" s="1"/>
  <c r="L588" i="2"/>
  <c r="M588" i="2" s="1"/>
  <c r="L589" i="2"/>
  <c r="M589" i="2" s="1"/>
  <c r="L590" i="2"/>
  <c r="M590" i="2" s="1"/>
  <c r="L591" i="2"/>
  <c r="M591" i="2" s="1"/>
  <c r="L592" i="2"/>
  <c r="M592" i="2" s="1"/>
  <c r="L593" i="2"/>
  <c r="M593" i="2" s="1"/>
  <c r="L594" i="2"/>
  <c r="M594" i="2" s="1"/>
  <c r="L595" i="2"/>
  <c r="M595" i="2" s="1"/>
  <c r="L596" i="2"/>
  <c r="M596" i="2" s="1"/>
  <c r="L597" i="2"/>
  <c r="M597" i="2" s="1"/>
  <c r="L598" i="2"/>
  <c r="M598" i="2" s="1"/>
  <c r="L599" i="2"/>
  <c r="M599" i="2" s="1"/>
  <c r="L600" i="2"/>
  <c r="M600" i="2" s="1"/>
  <c r="L601" i="2"/>
  <c r="M601" i="2" s="1"/>
  <c r="L602" i="2"/>
  <c r="M602" i="2" s="1"/>
  <c r="L603" i="2"/>
  <c r="M603" i="2" s="1"/>
  <c r="L604" i="2"/>
  <c r="M604" i="2" s="1"/>
  <c r="L605" i="2"/>
  <c r="M605" i="2" s="1"/>
  <c r="L606" i="2"/>
  <c r="M606" i="2" s="1"/>
  <c r="L607" i="2"/>
  <c r="M607" i="2" s="1"/>
  <c r="L608" i="2"/>
  <c r="M608" i="2" s="1"/>
  <c r="L609" i="2"/>
  <c r="M609" i="2" s="1"/>
  <c r="L610" i="2"/>
  <c r="M610" i="2" s="1"/>
  <c r="L611" i="2"/>
  <c r="M611" i="2" s="1"/>
  <c r="L612" i="2"/>
  <c r="M612" i="2" s="1"/>
  <c r="L613" i="2"/>
  <c r="M613" i="2" s="1"/>
  <c r="L614" i="2"/>
  <c r="M614" i="2" s="1"/>
  <c r="L615" i="2"/>
  <c r="M615" i="2" s="1"/>
  <c r="L616" i="2"/>
  <c r="M616" i="2" s="1"/>
  <c r="L617" i="2"/>
  <c r="M617" i="2" s="1"/>
  <c r="L618" i="2"/>
  <c r="M618" i="2" s="1"/>
  <c r="L619" i="2"/>
  <c r="M619" i="2" s="1"/>
  <c r="L620" i="2"/>
  <c r="M620" i="2" s="1"/>
  <c r="L621" i="2"/>
  <c r="M621" i="2" s="1"/>
  <c r="L622" i="2"/>
  <c r="M622" i="2" s="1"/>
  <c r="L623" i="2"/>
  <c r="M623" i="2" s="1"/>
  <c r="L624" i="2"/>
  <c r="M624" i="2" s="1"/>
  <c r="L625" i="2"/>
  <c r="M625" i="2" s="1"/>
  <c r="L626" i="2"/>
  <c r="M626" i="2" s="1"/>
  <c r="L627" i="2"/>
  <c r="M627" i="2" s="1"/>
  <c r="L628" i="2"/>
  <c r="M628" i="2" s="1"/>
  <c r="L629" i="2"/>
  <c r="M629" i="2" s="1"/>
  <c r="L630" i="2"/>
  <c r="M630" i="2" s="1"/>
  <c r="L631" i="2"/>
  <c r="M631" i="2" s="1"/>
  <c r="L632" i="2"/>
  <c r="M632" i="2" s="1"/>
  <c r="L633" i="2"/>
  <c r="M633" i="2" s="1"/>
  <c r="L634" i="2"/>
  <c r="M634" i="2" s="1"/>
  <c r="L635" i="2"/>
  <c r="M635" i="2" s="1"/>
  <c r="L636" i="2"/>
  <c r="M636" i="2" s="1"/>
  <c r="L637" i="2"/>
  <c r="M637" i="2" s="1"/>
  <c r="L638" i="2"/>
  <c r="M638" i="2" s="1"/>
  <c r="L639" i="2"/>
  <c r="M639" i="2" s="1"/>
  <c r="L640" i="2"/>
  <c r="M640" i="2" s="1"/>
  <c r="L641" i="2"/>
  <c r="M641" i="2" s="1"/>
  <c r="L642" i="2"/>
  <c r="M642" i="2" s="1"/>
  <c r="L643" i="2"/>
  <c r="M643" i="2" s="1"/>
  <c r="L644" i="2"/>
  <c r="M644" i="2" s="1"/>
  <c r="L645" i="2"/>
  <c r="M645" i="2" s="1"/>
  <c r="L646" i="2"/>
  <c r="M646" i="2" s="1"/>
  <c r="L647" i="2"/>
  <c r="M647" i="2" s="1"/>
  <c r="L648" i="2"/>
  <c r="M648" i="2" s="1"/>
  <c r="L649" i="2"/>
  <c r="M649" i="2" s="1"/>
  <c r="L650" i="2"/>
  <c r="M650" i="2" s="1"/>
  <c r="L651" i="2"/>
  <c r="M651" i="2" s="1"/>
  <c r="L652" i="2"/>
  <c r="M652" i="2" s="1"/>
  <c r="L653" i="2"/>
  <c r="M653" i="2" s="1"/>
  <c r="L654" i="2"/>
  <c r="M654" i="2" s="1"/>
  <c r="L655" i="2"/>
  <c r="M655" i="2" s="1"/>
  <c r="L656" i="2"/>
  <c r="M656" i="2" s="1"/>
  <c r="L657" i="2"/>
  <c r="M657" i="2" s="1"/>
  <c r="L658" i="2"/>
  <c r="M658" i="2" s="1"/>
  <c r="L659" i="2"/>
  <c r="M659" i="2" s="1"/>
  <c r="L660" i="2"/>
  <c r="M660" i="2" s="1"/>
  <c r="L661" i="2"/>
  <c r="M661" i="2" s="1"/>
  <c r="L662" i="2"/>
  <c r="M662" i="2" s="1"/>
  <c r="L663" i="2"/>
  <c r="M663" i="2" s="1"/>
  <c r="L664" i="2"/>
  <c r="M664" i="2" s="1"/>
  <c r="L665" i="2"/>
  <c r="M665" i="2" s="1"/>
  <c r="L666" i="2"/>
  <c r="M666" i="2" s="1"/>
  <c r="L667" i="2"/>
  <c r="M667" i="2" s="1"/>
  <c r="L668" i="2"/>
  <c r="M668" i="2" s="1"/>
  <c r="L669" i="2"/>
  <c r="M669" i="2" s="1"/>
  <c r="L670" i="2"/>
  <c r="M670" i="2" s="1"/>
  <c r="L671" i="2"/>
  <c r="M671" i="2" s="1"/>
  <c r="L672" i="2"/>
  <c r="M672" i="2" s="1"/>
  <c r="L673" i="2"/>
  <c r="M673" i="2" s="1"/>
  <c r="L674" i="2"/>
  <c r="M674" i="2" s="1"/>
  <c r="L675" i="2"/>
  <c r="M675" i="2" s="1"/>
  <c r="L676" i="2"/>
  <c r="M676" i="2" s="1"/>
  <c r="L677" i="2"/>
  <c r="M677" i="2" s="1"/>
  <c r="L678" i="2"/>
  <c r="M678" i="2" s="1"/>
  <c r="L679" i="2"/>
  <c r="M679" i="2" s="1"/>
  <c r="L680" i="2"/>
  <c r="M680" i="2" s="1"/>
  <c r="L681" i="2"/>
  <c r="M681" i="2" s="1"/>
  <c r="L682" i="2"/>
  <c r="M682" i="2" s="1"/>
  <c r="L683" i="2"/>
  <c r="M683" i="2" s="1"/>
  <c r="L684" i="2"/>
  <c r="M684" i="2" s="1"/>
  <c r="L685" i="2"/>
  <c r="M685" i="2" s="1"/>
  <c r="L686" i="2"/>
  <c r="M686" i="2" s="1"/>
  <c r="L687" i="2"/>
  <c r="M687" i="2" s="1"/>
  <c r="L688" i="2"/>
  <c r="M688" i="2" s="1"/>
  <c r="L689" i="2"/>
  <c r="M689" i="2" s="1"/>
  <c r="L690" i="2"/>
  <c r="M690" i="2" s="1"/>
  <c r="L691" i="2"/>
  <c r="M691" i="2" s="1"/>
  <c r="L692" i="2"/>
  <c r="M692" i="2" s="1"/>
  <c r="L693" i="2"/>
  <c r="M693" i="2" s="1"/>
  <c r="L694" i="2"/>
  <c r="M694" i="2" s="1"/>
  <c r="L695" i="2"/>
  <c r="M695" i="2" s="1"/>
  <c r="L696" i="2"/>
  <c r="M696" i="2" s="1"/>
  <c r="L697" i="2"/>
  <c r="M697" i="2" s="1"/>
  <c r="L698" i="2"/>
  <c r="M698" i="2" s="1"/>
  <c r="L699" i="2"/>
  <c r="M699" i="2" s="1"/>
  <c r="L700" i="2"/>
  <c r="M700" i="2" s="1"/>
  <c r="L701" i="2"/>
  <c r="M701" i="2" s="1"/>
  <c r="L702" i="2"/>
  <c r="M702" i="2" s="1"/>
  <c r="L703" i="2"/>
  <c r="M703" i="2" s="1"/>
  <c r="L704" i="2"/>
  <c r="M704" i="2" s="1"/>
  <c r="L705" i="2"/>
  <c r="M705" i="2" s="1"/>
  <c r="L706" i="2"/>
  <c r="M706" i="2" s="1"/>
  <c r="L707" i="2"/>
  <c r="M707" i="2" s="1"/>
  <c r="L708" i="2"/>
  <c r="M708" i="2" s="1"/>
  <c r="L709" i="2"/>
  <c r="M709" i="2" s="1"/>
  <c r="L710" i="2"/>
  <c r="M710" i="2" s="1"/>
  <c r="L711" i="2"/>
  <c r="M711" i="2" s="1"/>
  <c r="L712" i="2"/>
  <c r="M712" i="2" s="1"/>
  <c r="L713" i="2"/>
  <c r="M713" i="2" s="1"/>
  <c r="L714" i="2"/>
  <c r="M714" i="2" s="1"/>
  <c r="L715" i="2"/>
  <c r="M715" i="2" s="1"/>
  <c r="L716" i="2"/>
  <c r="M716" i="2" s="1"/>
  <c r="L717" i="2"/>
  <c r="M717" i="2" s="1"/>
  <c r="L718" i="2"/>
  <c r="M718" i="2" s="1"/>
  <c r="L719" i="2"/>
  <c r="M719" i="2" s="1"/>
  <c r="L720" i="2"/>
  <c r="M720" i="2" s="1"/>
  <c r="L721" i="2"/>
  <c r="M721" i="2" s="1"/>
  <c r="L722" i="2"/>
  <c r="M722" i="2" s="1"/>
  <c r="L723" i="2"/>
  <c r="M723" i="2" s="1"/>
  <c r="L724" i="2"/>
  <c r="M724" i="2" s="1"/>
  <c r="L725" i="2"/>
  <c r="M725" i="2" s="1"/>
  <c r="L726" i="2"/>
  <c r="M726" i="2" s="1"/>
  <c r="L727" i="2"/>
  <c r="M727" i="2" s="1"/>
  <c r="L728" i="2"/>
  <c r="M728" i="2" s="1"/>
  <c r="L729" i="2"/>
  <c r="M729" i="2" s="1"/>
  <c r="L730" i="2"/>
  <c r="M730" i="2" s="1"/>
  <c r="L731" i="2"/>
  <c r="M731" i="2" s="1"/>
  <c r="L732" i="2"/>
  <c r="M732" i="2" s="1"/>
  <c r="L733" i="2"/>
  <c r="M733" i="2" s="1"/>
  <c r="L734" i="2"/>
  <c r="M734" i="2" s="1"/>
  <c r="L735" i="2"/>
  <c r="M735" i="2" s="1"/>
  <c r="L736" i="2"/>
  <c r="M736" i="2" s="1"/>
  <c r="L737" i="2"/>
  <c r="M737" i="2" s="1"/>
  <c r="L738" i="2"/>
  <c r="M738" i="2" s="1"/>
  <c r="L739" i="2"/>
  <c r="M739" i="2" s="1"/>
  <c r="L740" i="2"/>
  <c r="M740" i="2" s="1"/>
  <c r="L741" i="2"/>
  <c r="M741" i="2" s="1"/>
  <c r="L742" i="2"/>
  <c r="M742" i="2" s="1"/>
  <c r="L743" i="2"/>
  <c r="M743" i="2" s="1"/>
  <c r="L744" i="2"/>
  <c r="M744" i="2" s="1"/>
  <c r="L745" i="2"/>
  <c r="M745" i="2" s="1"/>
  <c r="L746" i="2"/>
  <c r="M746" i="2" s="1"/>
  <c r="L747" i="2"/>
  <c r="M747" i="2" s="1"/>
  <c r="L748" i="2"/>
  <c r="M748" i="2" s="1"/>
  <c r="L749" i="2"/>
  <c r="M749" i="2" s="1"/>
  <c r="L750" i="2"/>
  <c r="M750" i="2" s="1"/>
  <c r="L751" i="2"/>
  <c r="M751" i="2" s="1"/>
  <c r="L752" i="2"/>
  <c r="M752" i="2" s="1"/>
  <c r="L753" i="2"/>
  <c r="M753" i="2" s="1"/>
  <c r="L754" i="2"/>
  <c r="M754" i="2" s="1"/>
  <c r="L755" i="2"/>
  <c r="M755" i="2" s="1"/>
  <c r="L756" i="2"/>
  <c r="M756" i="2" s="1"/>
  <c r="L757" i="2"/>
  <c r="M757" i="2" s="1"/>
  <c r="L758" i="2"/>
  <c r="M758" i="2" s="1"/>
  <c r="L759" i="2"/>
  <c r="M759" i="2" s="1"/>
  <c r="L760" i="2"/>
  <c r="M760" i="2" s="1"/>
  <c r="L761" i="2"/>
  <c r="M761" i="2" s="1"/>
  <c r="L762" i="2"/>
  <c r="M762" i="2" s="1"/>
  <c r="L763" i="2"/>
  <c r="M763" i="2" s="1"/>
  <c r="L764" i="2"/>
  <c r="M764" i="2" s="1"/>
  <c r="L765" i="2"/>
  <c r="M765" i="2" s="1"/>
  <c r="L766" i="2"/>
  <c r="M766" i="2" s="1"/>
  <c r="L767" i="2"/>
  <c r="M767" i="2" s="1"/>
  <c r="L768" i="2"/>
  <c r="M768" i="2" s="1"/>
  <c r="L769" i="2"/>
  <c r="M769" i="2" s="1"/>
  <c r="L770" i="2"/>
  <c r="M770" i="2" s="1"/>
  <c r="L771" i="2"/>
  <c r="M771" i="2" s="1"/>
  <c r="L772" i="2"/>
  <c r="M772" i="2" s="1"/>
  <c r="L773" i="2"/>
  <c r="M773" i="2" s="1"/>
  <c r="L774" i="2"/>
  <c r="M774" i="2" s="1"/>
  <c r="L775" i="2"/>
  <c r="M775" i="2" s="1"/>
  <c r="L776" i="2"/>
  <c r="M776" i="2" s="1"/>
  <c r="L777" i="2"/>
  <c r="M777" i="2" s="1"/>
  <c r="L778" i="2"/>
  <c r="M778" i="2" s="1"/>
  <c r="L779" i="2"/>
  <c r="M779" i="2" s="1"/>
  <c r="L780" i="2"/>
  <c r="M780" i="2" s="1"/>
  <c r="L781" i="2"/>
  <c r="M781" i="2" s="1"/>
  <c r="L782" i="2"/>
  <c r="M782" i="2" s="1"/>
  <c r="L783" i="2"/>
  <c r="M783" i="2" s="1"/>
  <c r="L784" i="2"/>
  <c r="M784" i="2" s="1"/>
  <c r="L785" i="2"/>
  <c r="M785" i="2" s="1"/>
  <c r="L786" i="2"/>
  <c r="M786" i="2" s="1"/>
  <c r="L787" i="2"/>
  <c r="M787" i="2" s="1"/>
  <c r="L788" i="2"/>
  <c r="M788" i="2" s="1"/>
  <c r="L789" i="2"/>
  <c r="M789" i="2" s="1"/>
  <c r="L790" i="2"/>
  <c r="M790" i="2" s="1"/>
  <c r="L791" i="2"/>
  <c r="M791" i="2" s="1"/>
  <c r="L792" i="2"/>
  <c r="M792" i="2" s="1"/>
  <c r="L793" i="2"/>
  <c r="M793" i="2" s="1"/>
  <c r="L794" i="2"/>
  <c r="M794" i="2" s="1"/>
  <c r="L795" i="2"/>
  <c r="M795" i="2" s="1"/>
  <c r="L796" i="2"/>
  <c r="M796" i="2" s="1"/>
  <c r="L797" i="2"/>
  <c r="M797" i="2" s="1"/>
  <c r="L798" i="2"/>
  <c r="M798" i="2" s="1"/>
  <c r="L799" i="2"/>
  <c r="M799" i="2" s="1"/>
  <c r="L800" i="2"/>
  <c r="M800" i="2" s="1"/>
  <c r="L801" i="2"/>
  <c r="M801" i="2" s="1"/>
  <c r="L802" i="2"/>
  <c r="M802" i="2" s="1"/>
  <c r="L803" i="2"/>
  <c r="M803" i="2" s="1"/>
  <c r="L804" i="2"/>
  <c r="M804" i="2" s="1"/>
  <c r="L805" i="2"/>
  <c r="M805" i="2" s="1"/>
  <c r="L806" i="2"/>
  <c r="M806" i="2" s="1"/>
  <c r="L807" i="2"/>
  <c r="M807" i="2" s="1"/>
  <c r="L808" i="2"/>
  <c r="M808" i="2" s="1"/>
  <c r="L809" i="2"/>
  <c r="M809" i="2" s="1"/>
  <c r="L810" i="2"/>
  <c r="M810" i="2" s="1"/>
  <c r="L811" i="2"/>
  <c r="M811" i="2" s="1"/>
  <c r="L812" i="2"/>
  <c r="M812" i="2" s="1"/>
  <c r="L813" i="2"/>
  <c r="M813" i="2" s="1"/>
  <c r="L814" i="2"/>
  <c r="M814" i="2" s="1"/>
  <c r="L815" i="2"/>
  <c r="M815" i="2" s="1"/>
  <c r="L816" i="2"/>
  <c r="M816" i="2" s="1"/>
  <c r="L817" i="2"/>
  <c r="M817" i="2" s="1"/>
  <c r="L818" i="2"/>
  <c r="M818" i="2" s="1"/>
  <c r="L819" i="2"/>
  <c r="M819" i="2" s="1"/>
  <c r="L820" i="2"/>
  <c r="M820" i="2" s="1"/>
  <c r="L821" i="2"/>
  <c r="M821" i="2" s="1"/>
  <c r="L822" i="2"/>
  <c r="M822" i="2" s="1"/>
  <c r="L823" i="2"/>
  <c r="M823" i="2" s="1"/>
  <c r="L824" i="2"/>
  <c r="M824" i="2" s="1"/>
  <c r="L825" i="2"/>
  <c r="M825" i="2" s="1"/>
  <c r="L826" i="2"/>
  <c r="M826" i="2" s="1"/>
  <c r="L827" i="2"/>
  <c r="M827" i="2" s="1"/>
  <c r="L828" i="2"/>
  <c r="M828" i="2" s="1"/>
  <c r="L829" i="2"/>
  <c r="M829" i="2" s="1"/>
  <c r="L830" i="2"/>
  <c r="M830" i="2" s="1"/>
  <c r="L831" i="2"/>
  <c r="M831" i="2" s="1"/>
  <c r="L832" i="2"/>
  <c r="M832" i="2" s="1"/>
  <c r="L833" i="2"/>
  <c r="M833" i="2" s="1"/>
  <c r="L834" i="2"/>
  <c r="M834" i="2" s="1"/>
  <c r="L835" i="2"/>
  <c r="M835" i="2" s="1"/>
  <c r="L836" i="2"/>
  <c r="M836" i="2" s="1"/>
  <c r="L837" i="2"/>
  <c r="M837" i="2" s="1"/>
  <c r="L838" i="2"/>
  <c r="M838" i="2" s="1"/>
  <c r="L839" i="2"/>
  <c r="M839" i="2" s="1"/>
  <c r="L840" i="2"/>
  <c r="M840" i="2" s="1"/>
  <c r="L841" i="2"/>
  <c r="M841" i="2" s="1"/>
  <c r="L842" i="2"/>
  <c r="M842" i="2" s="1"/>
  <c r="L843" i="2"/>
  <c r="M843" i="2" s="1"/>
  <c r="L844" i="2"/>
  <c r="M844" i="2" s="1"/>
  <c r="L845" i="2"/>
  <c r="M845" i="2" s="1"/>
  <c r="L846" i="2"/>
  <c r="M846" i="2" s="1"/>
  <c r="L847" i="2"/>
  <c r="M847" i="2" s="1"/>
  <c r="L848" i="2"/>
  <c r="M848" i="2" s="1"/>
  <c r="L849" i="2"/>
  <c r="M849" i="2" s="1"/>
  <c r="L850" i="2"/>
  <c r="M850" i="2" s="1"/>
  <c r="L851" i="2"/>
  <c r="M851" i="2" s="1"/>
  <c r="L852" i="2"/>
  <c r="M852" i="2" s="1"/>
  <c r="L853" i="2"/>
  <c r="M853" i="2" s="1"/>
  <c r="L854" i="2"/>
  <c r="M854" i="2" s="1"/>
  <c r="L855" i="2"/>
  <c r="M855" i="2" s="1"/>
  <c r="L856" i="2"/>
  <c r="M856" i="2" s="1"/>
  <c r="L857" i="2"/>
  <c r="M857" i="2" s="1"/>
  <c r="L858" i="2"/>
  <c r="M858" i="2" s="1"/>
  <c r="L859" i="2"/>
  <c r="M859" i="2" s="1"/>
  <c r="L860" i="2"/>
  <c r="M860" i="2" s="1"/>
  <c r="L861" i="2"/>
  <c r="M861" i="2" s="1"/>
  <c r="L862" i="2"/>
  <c r="M862" i="2" s="1"/>
  <c r="L863" i="2"/>
  <c r="M863" i="2" s="1"/>
  <c r="L864" i="2"/>
  <c r="M864" i="2" s="1"/>
  <c r="L865" i="2"/>
  <c r="M865" i="2" s="1"/>
  <c r="L866" i="2"/>
  <c r="M866" i="2" s="1"/>
  <c r="L867" i="2"/>
  <c r="M867" i="2" s="1"/>
  <c r="L868" i="2"/>
  <c r="M868" i="2" s="1"/>
  <c r="L869" i="2"/>
  <c r="M869" i="2" s="1"/>
  <c r="L870" i="2"/>
  <c r="M870" i="2" s="1"/>
  <c r="L871" i="2"/>
  <c r="M871" i="2" s="1"/>
  <c r="L872" i="2"/>
  <c r="M872" i="2" s="1"/>
  <c r="L873" i="2"/>
  <c r="M873" i="2" s="1"/>
  <c r="L874" i="2"/>
  <c r="M874" i="2" s="1"/>
  <c r="L875" i="2"/>
  <c r="M875" i="2" s="1"/>
  <c r="L876" i="2"/>
  <c r="M876" i="2" s="1"/>
  <c r="L877" i="2"/>
  <c r="M877" i="2" s="1"/>
  <c r="L878" i="2"/>
  <c r="M878" i="2" s="1"/>
  <c r="L879" i="2"/>
  <c r="M879" i="2" s="1"/>
  <c r="L880" i="2"/>
  <c r="M880" i="2" s="1"/>
  <c r="L881" i="2"/>
  <c r="M881" i="2" s="1"/>
  <c r="L882" i="2"/>
  <c r="M882" i="2" s="1"/>
  <c r="L883" i="2"/>
  <c r="M883" i="2" s="1"/>
  <c r="L884" i="2"/>
  <c r="M884" i="2" s="1"/>
  <c r="L885" i="2"/>
  <c r="M885" i="2" s="1"/>
  <c r="L886" i="2"/>
  <c r="M886" i="2" s="1"/>
  <c r="L887" i="2"/>
  <c r="M887" i="2" s="1"/>
  <c r="L888" i="2"/>
  <c r="M888" i="2" s="1"/>
  <c r="L889" i="2"/>
  <c r="M889" i="2" s="1"/>
  <c r="L890" i="2"/>
  <c r="M890" i="2" s="1"/>
  <c r="L891" i="2"/>
  <c r="M891" i="2" s="1"/>
  <c r="L892" i="2"/>
  <c r="M892" i="2" s="1"/>
  <c r="L893" i="2"/>
  <c r="M893" i="2" s="1"/>
  <c r="L894" i="2"/>
  <c r="M894" i="2" s="1"/>
  <c r="L895" i="2"/>
  <c r="M895" i="2" s="1"/>
  <c r="L896" i="2"/>
  <c r="M896" i="2" s="1"/>
  <c r="L897" i="2"/>
  <c r="M897" i="2" s="1"/>
  <c r="L898" i="2"/>
  <c r="M898" i="2" s="1"/>
  <c r="L899" i="2"/>
  <c r="M899" i="2" s="1"/>
  <c r="L900" i="2"/>
  <c r="M900" i="2" s="1"/>
  <c r="L901" i="2"/>
  <c r="M901" i="2" s="1"/>
  <c r="L902" i="2"/>
  <c r="M902" i="2" s="1"/>
  <c r="L903" i="2"/>
  <c r="M903" i="2" s="1"/>
  <c r="L904" i="2"/>
  <c r="M904" i="2" s="1"/>
  <c r="L905" i="2"/>
  <c r="M905" i="2" s="1"/>
  <c r="L906" i="2"/>
  <c r="M906" i="2" s="1"/>
  <c r="L907" i="2"/>
  <c r="M907" i="2" s="1"/>
  <c r="L908" i="2"/>
  <c r="M908" i="2" s="1"/>
  <c r="L909" i="2"/>
  <c r="M909" i="2" s="1"/>
  <c r="L910" i="2"/>
  <c r="M910" i="2" s="1"/>
  <c r="L911" i="2"/>
  <c r="M911" i="2" s="1"/>
  <c r="L912" i="2"/>
  <c r="M912" i="2" s="1"/>
  <c r="L913" i="2"/>
  <c r="M913" i="2" s="1"/>
  <c r="L914" i="2"/>
  <c r="M914" i="2" s="1"/>
  <c r="L915" i="2"/>
  <c r="M915" i="2" s="1"/>
  <c r="L916" i="2"/>
  <c r="M916" i="2" s="1"/>
  <c r="L917" i="2"/>
  <c r="M917" i="2" s="1"/>
  <c r="L918" i="2"/>
  <c r="M918" i="2" s="1"/>
  <c r="L919" i="2"/>
  <c r="M919" i="2" s="1"/>
  <c r="L920" i="2"/>
  <c r="M920" i="2" s="1"/>
  <c r="L921" i="2"/>
  <c r="M921" i="2" s="1"/>
  <c r="L922" i="2"/>
  <c r="M922" i="2" s="1"/>
  <c r="L923" i="2"/>
  <c r="M923" i="2" s="1"/>
  <c r="L924" i="2"/>
  <c r="M924" i="2" s="1"/>
  <c r="L925" i="2"/>
  <c r="M925" i="2" s="1"/>
  <c r="L926" i="2"/>
  <c r="M926" i="2" s="1"/>
  <c r="L927" i="2"/>
  <c r="M927" i="2" s="1"/>
  <c r="L928" i="2"/>
  <c r="M928" i="2" s="1"/>
  <c r="L929" i="2"/>
  <c r="M929" i="2" s="1"/>
  <c r="L930" i="2"/>
  <c r="M930" i="2" s="1"/>
  <c r="L931" i="2"/>
  <c r="M931" i="2" s="1"/>
  <c r="L932" i="2"/>
  <c r="M932" i="2" s="1"/>
  <c r="L933" i="2"/>
  <c r="M933" i="2" s="1"/>
  <c r="L934" i="2"/>
  <c r="M934" i="2" s="1"/>
  <c r="L935" i="2"/>
  <c r="M935" i="2" s="1"/>
  <c r="L936" i="2"/>
  <c r="M936" i="2" s="1"/>
  <c r="L937" i="2"/>
  <c r="M937" i="2" s="1"/>
  <c r="L938" i="2"/>
  <c r="M938" i="2" s="1"/>
  <c r="L939" i="2"/>
  <c r="M939" i="2" s="1"/>
  <c r="L940" i="2"/>
  <c r="M940" i="2" s="1"/>
  <c r="L941" i="2"/>
  <c r="M941" i="2" s="1"/>
  <c r="L942" i="2"/>
  <c r="M942" i="2" s="1"/>
  <c r="L943" i="2"/>
  <c r="M943" i="2" s="1"/>
  <c r="L944" i="2"/>
  <c r="M944" i="2" s="1"/>
  <c r="L945" i="2"/>
  <c r="M945" i="2" s="1"/>
  <c r="L946" i="2"/>
  <c r="M946" i="2" s="1"/>
  <c r="L947" i="2"/>
  <c r="M947" i="2" s="1"/>
  <c r="L948" i="2"/>
  <c r="M948" i="2" s="1"/>
  <c r="L949" i="2"/>
  <c r="M949" i="2" s="1"/>
  <c r="L950" i="2"/>
  <c r="M950" i="2" s="1"/>
  <c r="L951" i="2"/>
  <c r="M951" i="2" s="1"/>
  <c r="L952" i="2"/>
  <c r="M952" i="2" s="1"/>
  <c r="L953" i="2"/>
  <c r="M953" i="2" s="1"/>
  <c r="L954" i="2"/>
  <c r="M954" i="2" s="1"/>
  <c r="L955" i="2"/>
  <c r="M955" i="2" s="1"/>
  <c r="L956" i="2"/>
  <c r="M956" i="2" s="1"/>
  <c r="L957" i="2"/>
  <c r="M957" i="2" s="1"/>
  <c r="L958" i="2"/>
  <c r="M958" i="2" s="1"/>
  <c r="L959" i="2"/>
  <c r="M959" i="2" s="1"/>
  <c r="L960" i="2"/>
  <c r="M960" i="2" s="1"/>
  <c r="L961" i="2"/>
  <c r="M961" i="2" s="1"/>
  <c r="L962" i="2"/>
  <c r="M962" i="2" s="1"/>
  <c r="L963" i="2"/>
  <c r="M963" i="2" s="1"/>
  <c r="L964" i="2"/>
  <c r="M964" i="2" s="1"/>
  <c r="L965" i="2"/>
  <c r="M965" i="2" s="1"/>
  <c r="L966" i="2"/>
  <c r="M966" i="2" s="1"/>
  <c r="L967" i="2"/>
  <c r="M967" i="2" s="1"/>
  <c r="L968" i="2"/>
  <c r="M968" i="2" s="1"/>
  <c r="L969" i="2"/>
  <c r="M969" i="2" s="1"/>
  <c r="L970" i="2"/>
  <c r="M970" i="2" s="1"/>
  <c r="L971" i="2"/>
  <c r="M971" i="2" s="1"/>
  <c r="L972" i="2"/>
  <c r="M972" i="2" s="1"/>
  <c r="L973" i="2"/>
  <c r="M973" i="2" s="1"/>
  <c r="L974" i="2"/>
  <c r="M974" i="2" s="1"/>
  <c r="L975" i="2"/>
  <c r="M975" i="2" s="1"/>
  <c r="L976" i="2"/>
  <c r="M976" i="2" s="1"/>
  <c r="L977" i="2"/>
  <c r="M977" i="2" s="1"/>
  <c r="L978" i="2"/>
  <c r="M978" i="2" s="1"/>
  <c r="L979" i="2"/>
  <c r="M979" i="2" s="1"/>
  <c r="L980" i="2"/>
  <c r="M980" i="2" s="1"/>
  <c r="L981" i="2"/>
  <c r="M981" i="2" s="1"/>
  <c r="L982" i="2"/>
  <c r="M982" i="2" s="1"/>
  <c r="L983" i="2"/>
  <c r="M983" i="2" s="1"/>
  <c r="L984" i="2"/>
  <c r="M984" i="2" s="1"/>
  <c r="L985" i="2"/>
  <c r="M985" i="2" s="1"/>
  <c r="L986" i="2"/>
  <c r="M986" i="2" s="1"/>
  <c r="L987" i="2"/>
  <c r="M987" i="2" s="1"/>
  <c r="L988" i="2"/>
  <c r="M988" i="2" s="1"/>
  <c r="L989" i="2"/>
  <c r="M989" i="2" s="1"/>
  <c r="L990" i="2"/>
  <c r="M990" i="2" s="1"/>
  <c r="L991" i="2"/>
  <c r="M991" i="2" s="1"/>
  <c r="L992" i="2"/>
  <c r="M992" i="2" s="1"/>
  <c r="L993" i="2"/>
  <c r="M993" i="2" s="1"/>
  <c r="L994" i="2"/>
  <c r="M994" i="2" s="1"/>
  <c r="L995" i="2"/>
  <c r="M995" i="2" s="1"/>
  <c r="L996" i="2"/>
  <c r="M996" i="2" s="1"/>
  <c r="L997" i="2"/>
  <c r="M997" i="2" s="1"/>
  <c r="L998" i="2"/>
  <c r="M998" i="2" s="1"/>
  <c r="L999" i="2"/>
  <c r="M999" i="2" s="1"/>
  <c r="L1000" i="2"/>
  <c r="M1000" i="2" s="1"/>
  <c r="L1001" i="2"/>
  <c r="M1001" i="2" s="1"/>
  <c r="L1002" i="2"/>
  <c r="M1002" i="2" s="1"/>
  <c r="L1003" i="2"/>
  <c r="M1003" i="2" s="1"/>
  <c r="L1004" i="2"/>
  <c r="M1004" i="2" s="1"/>
  <c r="L1005" i="2"/>
  <c r="M1005" i="2" s="1"/>
  <c r="L1006" i="2"/>
  <c r="M1006" i="2" s="1"/>
  <c r="L1007" i="2"/>
  <c r="M1007" i="2" s="1"/>
  <c r="L1008" i="2"/>
  <c r="M1008" i="2" s="1"/>
  <c r="L1009" i="2"/>
  <c r="M1009" i="2" s="1"/>
  <c r="L1010" i="2"/>
  <c r="M1010" i="2" s="1"/>
  <c r="L1011" i="2"/>
  <c r="M1011" i="2" s="1"/>
  <c r="L1012" i="2"/>
  <c r="M1012" i="2" s="1"/>
  <c r="L1013" i="2"/>
  <c r="M1013" i="2" s="1"/>
  <c r="L1014" i="2"/>
  <c r="M1014" i="2" s="1"/>
  <c r="L1015" i="2"/>
  <c r="M1015" i="2" s="1"/>
  <c r="L1016" i="2"/>
  <c r="M1016" i="2" s="1"/>
  <c r="L1017" i="2"/>
  <c r="M1017" i="2" s="1"/>
  <c r="L1018" i="2"/>
  <c r="M1018" i="2" s="1"/>
  <c r="L1019" i="2"/>
  <c r="M1019" i="2" s="1"/>
  <c r="L1020" i="2"/>
  <c r="M1020" i="2" s="1"/>
  <c r="L1021" i="2"/>
  <c r="M1021" i="2" s="1"/>
  <c r="L1022" i="2"/>
  <c r="M1022" i="2" s="1"/>
  <c r="L1023" i="2"/>
  <c r="M1023" i="2" s="1"/>
  <c r="L1024" i="2"/>
  <c r="M1024" i="2" s="1"/>
  <c r="L1025" i="2"/>
  <c r="M1025" i="2" s="1"/>
  <c r="L1026" i="2"/>
  <c r="M1026" i="2" s="1"/>
  <c r="L1027" i="2"/>
  <c r="M1027" i="2" s="1"/>
  <c r="L1028" i="2"/>
  <c r="M1028" i="2" s="1"/>
  <c r="L1029" i="2"/>
  <c r="M1029" i="2" s="1"/>
  <c r="L1030" i="2"/>
  <c r="M1030" i="2" s="1"/>
  <c r="L1031" i="2"/>
  <c r="M1031" i="2" s="1"/>
  <c r="L1032" i="2"/>
  <c r="M1032" i="2" s="1"/>
  <c r="L1033" i="2"/>
  <c r="M1033" i="2" s="1"/>
  <c r="L1034" i="2"/>
  <c r="M1034" i="2" s="1"/>
  <c r="L1035" i="2"/>
  <c r="M1035" i="2" s="1"/>
  <c r="L1036" i="2"/>
  <c r="M1036" i="2" s="1"/>
  <c r="L1037" i="2"/>
  <c r="M1037" i="2" s="1"/>
  <c r="L1038" i="2"/>
  <c r="M1038" i="2" s="1"/>
  <c r="L1039" i="2"/>
  <c r="M1039" i="2" s="1"/>
  <c r="L1040" i="2"/>
  <c r="M1040" i="2" s="1"/>
  <c r="L1041" i="2"/>
  <c r="M1041" i="2" s="1"/>
  <c r="L1042" i="2"/>
  <c r="M1042" i="2" s="1"/>
  <c r="L1043" i="2"/>
  <c r="M1043" i="2" s="1"/>
  <c r="L1044" i="2"/>
  <c r="M1044" i="2" s="1"/>
  <c r="L1045" i="2"/>
  <c r="M1045" i="2" s="1"/>
  <c r="L1046" i="2"/>
  <c r="M1046" i="2" s="1"/>
  <c r="L1047" i="2"/>
  <c r="M1047" i="2" s="1"/>
  <c r="L1048" i="2"/>
  <c r="M1048" i="2" s="1"/>
  <c r="L1049" i="2"/>
  <c r="M1049" i="2" s="1"/>
  <c r="L1050" i="2"/>
  <c r="M1050" i="2" s="1"/>
  <c r="L1051" i="2"/>
  <c r="M1051" i="2" s="1"/>
  <c r="L1052" i="2"/>
  <c r="M1052" i="2" s="1"/>
  <c r="L1053" i="2"/>
  <c r="M1053" i="2" s="1"/>
  <c r="L1054" i="2"/>
  <c r="M1054" i="2" s="1"/>
  <c r="L1055" i="2"/>
  <c r="M1055" i="2" s="1"/>
  <c r="L1056" i="2"/>
  <c r="M1056" i="2" s="1"/>
  <c r="L1057" i="2"/>
  <c r="M1057" i="2" s="1"/>
  <c r="L1058" i="2"/>
  <c r="M1058" i="2" s="1"/>
  <c r="L1059" i="2"/>
  <c r="M1059" i="2" s="1"/>
  <c r="L1060" i="2"/>
  <c r="M1060" i="2" s="1"/>
  <c r="L1061" i="2"/>
  <c r="M1061" i="2" s="1"/>
  <c r="L1062" i="2"/>
  <c r="M1062" i="2" s="1"/>
  <c r="L1063" i="2"/>
  <c r="M1063" i="2" s="1"/>
  <c r="L1064" i="2"/>
  <c r="M1064" i="2" s="1"/>
  <c r="L1065" i="2"/>
  <c r="M1065" i="2" s="1"/>
  <c r="L1066" i="2"/>
  <c r="M1066" i="2" s="1"/>
  <c r="L1067" i="2"/>
  <c r="M1067" i="2" s="1"/>
  <c r="L1068" i="2"/>
  <c r="M1068" i="2" s="1"/>
  <c r="L1069" i="2"/>
  <c r="M1069" i="2" s="1"/>
  <c r="L1070" i="2"/>
  <c r="M1070" i="2" s="1"/>
  <c r="L1071" i="2"/>
  <c r="M1071" i="2" s="1"/>
  <c r="L1072" i="2"/>
  <c r="M1072" i="2" s="1"/>
  <c r="L1073" i="2"/>
  <c r="M1073" i="2" s="1"/>
  <c r="L1074" i="2"/>
  <c r="M1074" i="2" s="1"/>
  <c r="L1075" i="2"/>
  <c r="M1075" i="2" s="1"/>
  <c r="L1076" i="2"/>
  <c r="M1076" i="2" s="1"/>
  <c r="L1077" i="2"/>
  <c r="M1077" i="2" s="1"/>
  <c r="L1078" i="2"/>
  <c r="M1078" i="2" s="1"/>
  <c r="L1079" i="2"/>
  <c r="M1079" i="2" s="1"/>
  <c r="L1080" i="2"/>
  <c r="M1080" i="2" s="1"/>
  <c r="L1081" i="2"/>
  <c r="M1081" i="2" s="1"/>
  <c r="L1082" i="2"/>
  <c r="M1082" i="2" s="1"/>
  <c r="L1083" i="2"/>
  <c r="M1083" i="2" s="1"/>
  <c r="L1084" i="2"/>
  <c r="M1084" i="2" s="1"/>
  <c r="L1085" i="2"/>
  <c r="M1085" i="2" s="1"/>
  <c r="L1086" i="2"/>
  <c r="M1086" i="2" s="1"/>
  <c r="L1087" i="2"/>
  <c r="M1087" i="2" s="1"/>
  <c r="L1088" i="2"/>
  <c r="M1088" i="2" s="1"/>
  <c r="L1089" i="2"/>
  <c r="M1089" i="2" s="1"/>
  <c r="L1090" i="2"/>
  <c r="M1090" i="2" s="1"/>
  <c r="L1091" i="2"/>
  <c r="M1091" i="2" s="1"/>
  <c r="L1092" i="2"/>
  <c r="M1092" i="2" s="1"/>
  <c r="L1093" i="2"/>
  <c r="M1093" i="2" s="1"/>
  <c r="L1094" i="2"/>
  <c r="M1094" i="2" s="1"/>
  <c r="L1095" i="2"/>
  <c r="M1095" i="2" s="1"/>
  <c r="L1096" i="2"/>
  <c r="M1096" i="2" s="1"/>
  <c r="L1097" i="2"/>
  <c r="M1097" i="2" s="1"/>
  <c r="L1098" i="2"/>
  <c r="M1098" i="2" s="1"/>
  <c r="L1099" i="2"/>
  <c r="M1099" i="2" s="1"/>
  <c r="L1100" i="2"/>
  <c r="M1100" i="2" s="1"/>
  <c r="L1101" i="2"/>
  <c r="M1101" i="2" s="1"/>
  <c r="L1102" i="2"/>
  <c r="M1102" i="2" s="1"/>
  <c r="L1103" i="2"/>
  <c r="M1103" i="2" s="1"/>
  <c r="L1104" i="2"/>
  <c r="M1104" i="2" s="1"/>
  <c r="L1105" i="2"/>
  <c r="M1105" i="2" s="1"/>
  <c r="L1106" i="2"/>
  <c r="M1106" i="2" s="1"/>
  <c r="L1107" i="2"/>
  <c r="M1107" i="2" s="1"/>
  <c r="L1108" i="2"/>
  <c r="M1108" i="2" s="1"/>
  <c r="L1109" i="2"/>
  <c r="M1109" i="2" s="1"/>
  <c r="L1110" i="2"/>
  <c r="M1110" i="2" s="1"/>
  <c r="L1111" i="2"/>
  <c r="M1111" i="2" s="1"/>
  <c r="L1112" i="2"/>
  <c r="M1112" i="2" s="1"/>
  <c r="L1113" i="2"/>
  <c r="M1113" i="2" s="1"/>
  <c r="L1114" i="2"/>
  <c r="M1114" i="2" s="1"/>
  <c r="L1115" i="2"/>
  <c r="M1115" i="2" s="1"/>
  <c r="L1116" i="2"/>
  <c r="M1116" i="2" s="1"/>
  <c r="L1117" i="2"/>
  <c r="M1117" i="2" s="1"/>
  <c r="L1118" i="2"/>
  <c r="M1118" i="2" s="1"/>
  <c r="L1119" i="2"/>
  <c r="M1119" i="2" s="1"/>
  <c r="L1120" i="2"/>
  <c r="M1120" i="2" s="1"/>
  <c r="L1121" i="2"/>
  <c r="M1121" i="2" s="1"/>
  <c r="L1122" i="2"/>
  <c r="M1122" i="2" s="1"/>
  <c r="L1123" i="2"/>
  <c r="M1123" i="2" s="1"/>
  <c r="L1124" i="2"/>
  <c r="M1124" i="2" s="1"/>
  <c r="L1125" i="2"/>
  <c r="M1125" i="2" s="1"/>
  <c r="L1126" i="2"/>
  <c r="M1126" i="2" s="1"/>
  <c r="L1127" i="2"/>
  <c r="M1127" i="2" s="1"/>
  <c r="L1128" i="2"/>
  <c r="M1128" i="2" s="1"/>
  <c r="L1129" i="2"/>
  <c r="M1129" i="2" s="1"/>
  <c r="L1130" i="2"/>
  <c r="M1130" i="2" s="1"/>
  <c r="L1131" i="2"/>
  <c r="M1131" i="2" s="1"/>
  <c r="L1132" i="2"/>
  <c r="M1132" i="2" s="1"/>
  <c r="L1133" i="2"/>
  <c r="M1133" i="2" s="1"/>
  <c r="L1134" i="2"/>
  <c r="M1134" i="2" s="1"/>
  <c r="L1135" i="2"/>
  <c r="M1135" i="2" s="1"/>
  <c r="L1136" i="2"/>
  <c r="M1136" i="2" s="1"/>
  <c r="L1137" i="2"/>
  <c r="M1137" i="2" s="1"/>
  <c r="L1138" i="2"/>
  <c r="M1138" i="2" s="1"/>
  <c r="L1139" i="2"/>
  <c r="M1139" i="2" s="1"/>
  <c r="L1140" i="2"/>
  <c r="M1140" i="2" s="1"/>
  <c r="L1141" i="2"/>
  <c r="M1141" i="2" s="1"/>
  <c r="L1142" i="2"/>
  <c r="M1142" i="2" s="1"/>
  <c r="L1143" i="2"/>
  <c r="M1143" i="2" s="1"/>
  <c r="L1144" i="2"/>
  <c r="M1144" i="2" s="1"/>
  <c r="L1145" i="2"/>
  <c r="M1145" i="2" s="1"/>
  <c r="L1146" i="2"/>
  <c r="M1146" i="2" s="1"/>
  <c r="L1147" i="2"/>
  <c r="M1147" i="2" s="1"/>
  <c r="L1148" i="2"/>
  <c r="M1148" i="2" s="1"/>
  <c r="L1149" i="2"/>
  <c r="M1149" i="2" s="1"/>
  <c r="L1150" i="2"/>
  <c r="M1150" i="2" s="1"/>
  <c r="L1151" i="2"/>
  <c r="M1151" i="2" s="1"/>
  <c r="L1152" i="2"/>
  <c r="M1152" i="2" s="1"/>
  <c r="L1153" i="2"/>
  <c r="M1153" i="2" s="1"/>
  <c r="L1154" i="2"/>
  <c r="M1154" i="2" s="1"/>
  <c r="L1155" i="2"/>
  <c r="M1155" i="2" s="1"/>
  <c r="L1156" i="2"/>
  <c r="M1156" i="2" s="1"/>
  <c r="L1157" i="2"/>
  <c r="M1157" i="2" s="1"/>
  <c r="L1158" i="2"/>
  <c r="M1158" i="2" s="1"/>
  <c r="L1159" i="2"/>
  <c r="M1159" i="2" s="1"/>
  <c r="L1160" i="2"/>
  <c r="M1160" i="2" s="1"/>
  <c r="L1161" i="2"/>
  <c r="M1161" i="2" s="1"/>
  <c r="L1162" i="2"/>
  <c r="M1162" i="2" s="1"/>
  <c r="L1163" i="2"/>
  <c r="M1163" i="2" s="1"/>
  <c r="L1164" i="2"/>
  <c r="M1164" i="2" s="1"/>
  <c r="L1165" i="2"/>
  <c r="M1165" i="2" s="1"/>
  <c r="L1166" i="2"/>
  <c r="M1166" i="2" s="1"/>
  <c r="L1167" i="2"/>
  <c r="M1167" i="2" s="1"/>
  <c r="L1168" i="2"/>
  <c r="M1168" i="2" s="1"/>
  <c r="L1169" i="2"/>
  <c r="M1169" i="2" s="1"/>
  <c r="L1170" i="2"/>
  <c r="M1170" i="2" s="1"/>
  <c r="L1171" i="2"/>
  <c r="M1171" i="2" s="1"/>
  <c r="L1172" i="2"/>
  <c r="M1172" i="2" s="1"/>
  <c r="L1173" i="2"/>
  <c r="M1173" i="2" s="1"/>
  <c r="L1174" i="2"/>
  <c r="M1174" i="2" s="1"/>
  <c r="L1175" i="2"/>
  <c r="M1175" i="2" s="1"/>
  <c r="L1176" i="2"/>
  <c r="M1176" i="2" s="1"/>
  <c r="L1177" i="2"/>
  <c r="M1177" i="2" s="1"/>
  <c r="L1178" i="2"/>
  <c r="M1178" i="2" s="1"/>
  <c r="L1179" i="2"/>
  <c r="M1179" i="2" s="1"/>
  <c r="L1180" i="2"/>
  <c r="M1180" i="2" s="1"/>
  <c r="L1181" i="2"/>
  <c r="M1181" i="2" s="1"/>
  <c r="L1182" i="2"/>
  <c r="M1182" i="2" s="1"/>
  <c r="L1183" i="2"/>
  <c r="M1183" i="2" s="1"/>
  <c r="L1184" i="2"/>
  <c r="M1184" i="2" s="1"/>
  <c r="L1185" i="2"/>
  <c r="M1185" i="2" s="1"/>
  <c r="L1186" i="2"/>
  <c r="M1186" i="2" s="1"/>
  <c r="L1187" i="2"/>
  <c r="M1187" i="2" s="1"/>
  <c r="L1188" i="2"/>
  <c r="M1188" i="2" s="1"/>
  <c r="L1189" i="2"/>
  <c r="M1189" i="2" s="1"/>
  <c r="L1190" i="2"/>
  <c r="M1190" i="2" s="1"/>
  <c r="L1191" i="2"/>
  <c r="M1191" i="2" s="1"/>
  <c r="L1192" i="2"/>
  <c r="M1192" i="2" s="1"/>
  <c r="L1193" i="2"/>
  <c r="M1193" i="2" s="1"/>
  <c r="L1194" i="2"/>
  <c r="M1194" i="2" s="1"/>
  <c r="L1195" i="2"/>
  <c r="M1195" i="2" s="1"/>
  <c r="L1196" i="2"/>
  <c r="M1196" i="2" s="1"/>
  <c r="L1197" i="2"/>
  <c r="M1197" i="2" s="1"/>
  <c r="L1198" i="2"/>
  <c r="M1198" i="2" s="1"/>
  <c r="L1199" i="2"/>
  <c r="M1199" i="2" s="1"/>
  <c r="L1200" i="2"/>
  <c r="M1200" i="2" s="1"/>
  <c r="L1201" i="2"/>
  <c r="M1201" i="2" s="1"/>
  <c r="L1202" i="2"/>
  <c r="M1202" i="2" s="1"/>
  <c r="L1203" i="2"/>
  <c r="M1203" i="2" s="1"/>
  <c r="L1204" i="2"/>
  <c r="M1204" i="2" s="1"/>
  <c r="L1205" i="2"/>
  <c r="M1205" i="2" s="1"/>
  <c r="L1206" i="2"/>
  <c r="M1206" i="2" s="1"/>
  <c r="L1207" i="2"/>
  <c r="M1207" i="2" s="1"/>
  <c r="L1208" i="2"/>
  <c r="M1208" i="2" s="1"/>
  <c r="L1209" i="2"/>
  <c r="M1209" i="2" s="1"/>
  <c r="L1210" i="2"/>
  <c r="M1210" i="2" s="1"/>
  <c r="L1211" i="2"/>
  <c r="M1211" i="2" s="1"/>
  <c r="L1212" i="2"/>
  <c r="M1212" i="2" s="1"/>
  <c r="L1213" i="2"/>
  <c r="M1213" i="2" s="1"/>
  <c r="L1214" i="2"/>
  <c r="M1214" i="2" s="1"/>
  <c r="L1215" i="2"/>
  <c r="M1215" i="2" s="1"/>
  <c r="L1216" i="2"/>
  <c r="M1216" i="2" s="1"/>
  <c r="L1217" i="2"/>
  <c r="M1217" i="2" s="1"/>
  <c r="L1218" i="2"/>
  <c r="M1218" i="2" s="1"/>
  <c r="L1219" i="2"/>
  <c r="M1219" i="2" s="1"/>
  <c r="L1220" i="2"/>
  <c r="M1220" i="2" s="1"/>
  <c r="L1221" i="2"/>
  <c r="M1221" i="2" s="1"/>
  <c r="L1222" i="2"/>
  <c r="M1222" i="2" s="1"/>
  <c r="L1223" i="2"/>
  <c r="M1223" i="2" s="1"/>
  <c r="L1224" i="2"/>
  <c r="M1224" i="2" s="1"/>
  <c r="L1225" i="2"/>
  <c r="M1225" i="2" s="1"/>
  <c r="L1226" i="2"/>
  <c r="M1226" i="2" s="1"/>
  <c r="L1227" i="2"/>
  <c r="M1227" i="2" s="1"/>
  <c r="L1228" i="2"/>
  <c r="M1228" i="2" s="1"/>
  <c r="L1229" i="2"/>
  <c r="M1229" i="2" s="1"/>
  <c r="L1230" i="2"/>
  <c r="M1230" i="2" s="1"/>
  <c r="L1231" i="2"/>
  <c r="M1231" i="2" s="1"/>
  <c r="L1232" i="2"/>
  <c r="M1232" i="2" s="1"/>
  <c r="L1233" i="2"/>
  <c r="M1233" i="2" s="1"/>
  <c r="L1234" i="2"/>
  <c r="M1234" i="2" s="1"/>
  <c r="L1235" i="2"/>
  <c r="M1235" i="2" s="1"/>
  <c r="L1236" i="2"/>
  <c r="M1236" i="2" s="1"/>
  <c r="L1237" i="2"/>
  <c r="M1237" i="2" s="1"/>
  <c r="L1238" i="2"/>
  <c r="M1238" i="2" s="1"/>
  <c r="L1239" i="2"/>
  <c r="M1239" i="2" s="1"/>
  <c r="L1240" i="2"/>
  <c r="M1240" i="2" s="1"/>
  <c r="L1241" i="2"/>
  <c r="M1241" i="2" s="1"/>
  <c r="L1242" i="2"/>
  <c r="M1242" i="2" s="1"/>
  <c r="L1243" i="2"/>
  <c r="M1243" i="2" s="1"/>
  <c r="L1244" i="2"/>
  <c r="M1244" i="2" s="1"/>
  <c r="L1245" i="2"/>
  <c r="M1245" i="2" s="1"/>
  <c r="L1246" i="2"/>
  <c r="M1246" i="2" s="1"/>
  <c r="L1247" i="2"/>
  <c r="M1247" i="2" s="1"/>
  <c r="L1248" i="2"/>
  <c r="M1248" i="2" s="1"/>
  <c r="L1249" i="2"/>
  <c r="M1249" i="2" s="1"/>
  <c r="L1250" i="2"/>
  <c r="M1250" i="2" s="1"/>
  <c r="L1251" i="2"/>
  <c r="M1251" i="2" s="1"/>
  <c r="L1252" i="2"/>
  <c r="M1252" i="2" s="1"/>
  <c r="L1253" i="2"/>
  <c r="M1253" i="2" s="1"/>
  <c r="L1254" i="2"/>
  <c r="M1254" i="2" s="1"/>
  <c r="L1255" i="2"/>
  <c r="M1255" i="2" s="1"/>
  <c r="L1256" i="2"/>
  <c r="M1256" i="2" s="1"/>
  <c r="L1257" i="2"/>
  <c r="M1257" i="2" s="1"/>
  <c r="L1258" i="2"/>
  <c r="M1258" i="2" s="1"/>
  <c r="L1259" i="2"/>
  <c r="M1259" i="2" s="1"/>
  <c r="L1260" i="2"/>
  <c r="M1260" i="2" s="1"/>
  <c r="L1261" i="2"/>
  <c r="M1261" i="2" s="1"/>
  <c r="L1262" i="2"/>
  <c r="M1262" i="2" s="1"/>
  <c r="L1263" i="2"/>
  <c r="M1263" i="2" s="1"/>
  <c r="L1264" i="2"/>
  <c r="M1264" i="2" s="1"/>
  <c r="L1265" i="2"/>
  <c r="M1265" i="2" s="1"/>
  <c r="L1266" i="2"/>
  <c r="M1266" i="2" s="1"/>
  <c r="L1267" i="2"/>
  <c r="M1267" i="2" s="1"/>
  <c r="L1268" i="2"/>
  <c r="M1268" i="2" s="1"/>
  <c r="L1269" i="2"/>
  <c r="M1269" i="2" s="1"/>
  <c r="L1270" i="2"/>
  <c r="M1270" i="2" s="1"/>
  <c r="L1271" i="2"/>
  <c r="M1271" i="2" s="1"/>
  <c r="L1272" i="2"/>
  <c r="M1272" i="2" s="1"/>
  <c r="L1273" i="2"/>
  <c r="M1273" i="2" s="1"/>
  <c r="L1274" i="2"/>
  <c r="M1274" i="2" s="1"/>
  <c r="L1275" i="2"/>
  <c r="M1275" i="2" s="1"/>
  <c r="L1276" i="2"/>
  <c r="M1276" i="2" s="1"/>
  <c r="L1277" i="2"/>
  <c r="M1277" i="2" s="1"/>
  <c r="L1278" i="2"/>
  <c r="M1278" i="2" s="1"/>
  <c r="L1279" i="2"/>
  <c r="M1279" i="2" s="1"/>
  <c r="L1280" i="2"/>
  <c r="M1280" i="2" s="1"/>
  <c r="L1281" i="2"/>
  <c r="M1281" i="2" s="1"/>
  <c r="L1282" i="2"/>
  <c r="M1282" i="2" s="1"/>
  <c r="L1283" i="2"/>
  <c r="M1283" i="2" s="1"/>
  <c r="L1284" i="2"/>
  <c r="M1284" i="2" s="1"/>
  <c r="L1285" i="2"/>
  <c r="M1285" i="2" s="1"/>
  <c r="L1286" i="2"/>
  <c r="M1286" i="2" s="1"/>
  <c r="L1287" i="2"/>
  <c r="M1287" i="2" s="1"/>
  <c r="L1288" i="2"/>
  <c r="M1288" i="2" s="1"/>
  <c r="L1289" i="2"/>
  <c r="M1289" i="2" s="1"/>
  <c r="L1290" i="2"/>
  <c r="M1290" i="2" s="1"/>
  <c r="L1291" i="2"/>
  <c r="M1291" i="2" s="1"/>
  <c r="L1292" i="2"/>
  <c r="M1292" i="2" s="1"/>
  <c r="L1293" i="2"/>
  <c r="M1293" i="2" s="1"/>
  <c r="L1294" i="2"/>
  <c r="M1294" i="2" s="1"/>
  <c r="L1295" i="2"/>
  <c r="M1295" i="2" s="1"/>
  <c r="L1296" i="2"/>
  <c r="M1296" i="2" s="1"/>
  <c r="L1297" i="2"/>
  <c r="M1297" i="2" s="1"/>
  <c r="L1298" i="2"/>
  <c r="M1298" i="2" s="1"/>
  <c r="L1299" i="2"/>
  <c r="M1299" i="2" s="1"/>
  <c r="L1300" i="2"/>
  <c r="M1300" i="2" s="1"/>
  <c r="L1301" i="2"/>
  <c r="M1301" i="2" s="1"/>
  <c r="L1302" i="2"/>
  <c r="M1302" i="2" s="1"/>
  <c r="L1303" i="2"/>
  <c r="M1303" i="2" s="1"/>
  <c r="L1304" i="2"/>
  <c r="M1304" i="2" s="1"/>
  <c r="L1305" i="2"/>
  <c r="M1305" i="2" s="1"/>
  <c r="L1306" i="2"/>
  <c r="M1306" i="2" s="1"/>
  <c r="L1307" i="2"/>
  <c r="M1307" i="2" s="1"/>
  <c r="L1308" i="2"/>
  <c r="M1308" i="2" s="1"/>
  <c r="L1309" i="2"/>
  <c r="M1309" i="2" s="1"/>
  <c r="L1310" i="2"/>
  <c r="M1310" i="2" s="1"/>
  <c r="L1311" i="2"/>
  <c r="M1311" i="2" s="1"/>
  <c r="L1312" i="2"/>
  <c r="M1312" i="2" s="1"/>
  <c r="L1313" i="2"/>
  <c r="M1313" i="2" s="1"/>
  <c r="L1314" i="2"/>
  <c r="M1314" i="2" s="1"/>
  <c r="L1315" i="2"/>
  <c r="M1315" i="2" s="1"/>
  <c r="L1316" i="2"/>
  <c r="M1316" i="2" s="1"/>
  <c r="L1317" i="2"/>
  <c r="M1317" i="2" s="1"/>
  <c r="L1318" i="2"/>
  <c r="M1318" i="2" s="1"/>
  <c r="L1319" i="2"/>
  <c r="M1319" i="2" s="1"/>
  <c r="L1320" i="2"/>
  <c r="M1320" i="2" s="1"/>
  <c r="L1321" i="2"/>
  <c r="M1321" i="2" s="1"/>
  <c r="L1322" i="2"/>
  <c r="M1322" i="2" s="1"/>
  <c r="L1323" i="2"/>
  <c r="M1323" i="2" s="1"/>
  <c r="L1324" i="2"/>
  <c r="M1324" i="2" s="1"/>
  <c r="L1325" i="2"/>
  <c r="M1325" i="2" s="1"/>
  <c r="L1326" i="2"/>
  <c r="M1326" i="2" s="1"/>
  <c r="L1327" i="2"/>
  <c r="M1327" i="2" s="1"/>
  <c r="L1328" i="2"/>
  <c r="M1328" i="2" s="1"/>
  <c r="L1329" i="2"/>
  <c r="M1329" i="2" s="1"/>
  <c r="L1330" i="2"/>
  <c r="M1330" i="2" s="1"/>
  <c r="L1331" i="2"/>
  <c r="M1331" i="2" s="1"/>
  <c r="L1332" i="2"/>
  <c r="M1332" i="2" s="1"/>
  <c r="L1333" i="2"/>
  <c r="M1333" i="2" s="1"/>
  <c r="L1334" i="2"/>
  <c r="M1334" i="2" s="1"/>
  <c r="L1335" i="2"/>
  <c r="M1335" i="2" s="1"/>
  <c r="L1336" i="2"/>
  <c r="M1336" i="2" s="1"/>
  <c r="L1337" i="2"/>
  <c r="M1337" i="2" s="1"/>
  <c r="L1338" i="2"/>
  <c r="M1338" i="2" s="1"/>
  <c r="L1339" i="2"/>
  <c r="M1339" i="2" s="1"/>
  <c r="L1340" i="2"/>
  <c r="M1340" i="2" s="1"/>
  <c r="L1341" i="2"/>
  <c r="M1341" i="2" s="1"/>
  <c r="L1342" i="2"/>
  <c r="M1342" i="2" s="1"/>
  <c r="L1343" i="2"/>
  <c r="M1343" i="2" s="1"/>
  <c r="L1344" i="2"/>
  <c r="M1344" i="2" s="1"/>
  <c r="L1345" i="2"/>
  <c r="M1345" i="2" s="1"/>
  <c r="L1346" i="2"/>
  <c r="M1346" i="2" s="1"/>
  <c r="L1347" i="2"/>
  <c r="M1347" i="2" s="1"/>
  <c r="L1348" i="2"/>
  <c r="M1348" i="2" s="1"/>
  <c r="L1349" i="2"/>
  <c r="M1349" i="2" s="1"/>
  <c r="L1350" i="2"/>
  <c r="M1350" i="2" s="1"/>
  <c r="L1351" i="2"/>
  <c r="M1351" i="2" s="1"/>
  <c r="L1352" i="2"/>
  <c r="M1352" i="2" s="1"/>
  <c r="L1353" i="2"/>
  <c r="M1353" i="2" s="1"/>
  <c r="L1354" i="2"/>
  <c r="M1354" i="2" s="1"/>
  <c r="L1355" i="2"/>
  <c r="M1355" i="2" s="1"/>
  <c r="L1356" i="2"/>
  <c r="M1356" i="2" s="1"/>
  <c r="L1357" i="2"/>
  <c r="M1357" i="2" s="1"/>
  <c r="L1358" i="2"/>
  <c r="M1358" i="2" s="1"/>
  <c r="L1359" i="2"/>
  <c r="M1359" i="2" s="1"/>
  <c r="L1360" i="2"/>
  <c r="M1360" i="2" s="1"/>
  <c r="L1361" i="2"/>
  <c r="M1361" i="2" s="1"/>
  <c r="L1362" i="2"/>
  <c r="M1362" i="2" s="1"/>
  <c r="L1363" i="2"/>
  <c r="M1363" i="2" s="1"/>
  <c r="L1364" i="2"/>
  <c r="M1364" i="2" s="1"/>
  <c r="L1365" i="2"/>
  <c r="M1365" i="2" s="1"/>
  <c r="L1366" i="2"/>
  <c r="M1366" i="2" s="1"/>
  <c r="L1367" i="2"/>
  <c r="M1367" i="2" s="1"/>
  <c r="L1368" i="2"/>
  <c r="M1368" i="2" s="1"/>
  <c r="L1369" i="2"/>
  <c r="M1369" i="2" s="1"/>
  <c r="L1370" i="2"/>
  <c r="M1370" i="2" s="1"/>
  <c r="L1371" i="2"/>
  <c r="M1371" i="2" s="1"/>
  <c r="L1372" i="2"/>
  <c r="M1372" i="2" s="1"/>
  <c r="L1373" i="2"/>
  <c r="M1373" i="2" s="1"/>
  <c r="L1374" i="2"/>
  <c r="M1374" i="2" s="1"/>
  <c r="L1375" i="2"/>
  <c r="M1375" i="2" s="1"/>
  <c r="L1376" i="2"/>
  <c r="M1376" i="2" s="1"/>
  <c r="L1377" i="2"/>
  <c r="M1377" i="2" s="1"/>
  <c r="L1378" i="2"/>
  <c r="M1378" i="2" s="1"/>
  <c r="L1379" i="2"/>
  <c r="M1379" i="2" s="1"/>
  <c r="L1380" i="2"/>
  <c r="M1380" i="2" s="1"/>
  <c r="L1381" i="2"/>
  <c r="M1381" i="2" s="1"/>
  <c r="L1382" i="2"/>
  <c r="M1382" i="2" s="1"/>
  <c r="L1383" i="2"/>
  <c r="M1383" i="2" s="1"/>
  <c r="L1384" i="2"/>
  <c r="M1384" i="2" s="1"/>
  <c r="L1385" i="2"/>
  <c r="M1385" i="2" s="1"/>
  <c r="L1386" i="2"/>
  <c r="M1386" i="2" s="1"/>
  <c r="L1387" i="2"/>
  <c r="M1387" i="2" s="1"/>
  <c r="L1388" i="2"/>
  <c r="M1388" i="2" s="1"/>
  <c r="L1389" i="2"/>
  <c r="M1389" i="2" s="1"/>
  <c r="L1390" i="2"/>
  <c r="M1390" i="2" s="1"/>
  <c r="L1391" i="2"/>
  <c r="M1391" i="2" s="1"/>
  <c r="L1392" i="2"/>
  <c r="M1392" i="2" s="1"/>
  <c r="L1393" i="2"/>
  <c r="M1393" i="2" s="1"/>
  <c r="L1394" i="2"/>
  <c r="M1394" i="2" s="1"/>
  <c r="L1395" i="2"/>
  <c r="M1395" i="2" s="1"/>
  <c r="L1396" i="2"/>
  <c r="M1396" i="2" s="1"/>
  <c r="L1397" i="2"/>
  <c r="M1397" i="2" s="1"/>
  <c r="L1398" i="2"/>
  <c r="M1398" i="2" s="1"/>
  <c r="L1399" i="2"/>
  <c r="M1399" i="2" s="1"/>
  <c r="L1400" i="2"/>
  <c r="M1400" i="2" s="1"/>
  <c r="L1401" i="2"/>
  <c r="M1401" i="2" s="1"/>
  <c r="L1402" i="2"/>
  <c r="M1402" i="2" s="1"/>
  <c r="L1403" i="2"/>
  <c r="M1403" i="2" s="1"/>
  <c r="L1404" i="2"/>
  <c r="M1404" i="2" s="1"/>
  <c r="L1405" i="2"/>
  <c r="M1405" i="2" s="1"/>
  <c r="L1406" i="2"/>
  <c r="M1406" i="2" s="1"/>
  <c r="L1407" i="2"/>
  <c r="M1407" i="2" s="1"/>
  <c r="L1408" i="2"/>
  <c r="M1408" i="2" s="1"/>
  <c r="L1409" i="2"/>
  <c r="M1409" i="2" s="1"/>
  <c r="L1410" i="2"/>
  <c r="M1410" i="2" s="1"/>
  <c r="L1411" i="2"/>
  <c r="M1411" i="2" s="1"/>
  <c r="L1412" i="2"/>
  <c r="M1412" i="2" s="1"/>
  <c r="L1413" i="2"/>
  <c r="M1413" i="2" s="1"/>
  <c r="L1414" i="2"/>
  <c r="M1414" i="2" s="1"/>
  <c r="L1415" i="2"/>
  <c r="M1415" i="2" s="1"/>
  <c r="L1416" i="2"/>
  <c r="M1416" i="2" s="1"/>
  <c r="L1417" i="2"/>
  <c r="M1417" i="2" s="1"/>
  <c r="L1418" i="2"/>
  <c r="M1418" i="2" s="1"/>
  <c r="L1419" i="2"/>
  <c r="M1419" i="2" s="1"/>
  <c r="L1420" i="2"/>
  <c r="M1420" i="2" s="1"/>
  <c r="L1421" i="2"/>
  <c r="M1421" i="2" s="1"/>
  <c r="L1422" i="2"/>
  <c r="M1422" i="2" s="1"/>
  <c r="L1423" i="2"/>
  <c r="M1423" i="2" s="1"/>
  <c r="L1424" i="2"/>
  <c r="M1424" i="2" s="1"/>
  <c r="L1425" i="2"/>
  <c r="M1425" i="2" s="1"/>
  <c r="L1426" i="2"/>
  <c r="M1426" i="2" s="1"/>
  <c r="L1427" i="2"/>
  <c r="M1427" i="2" s="1"/>
  <c r="L1428" i="2"/>
  <c r="M1428" i="2" s="1"/>
  <c r="L1429" i="2"/>
  <c r="M1429" i="2" s="1"/>
  <c r="L1430" i="2"/>
  <c r="M1430" i="2" s="1"/>
  <c r="L1431" i="2"/>
  <c r="M1431" i="2" s="1"/>
  <c r="L1432" i="2"/>
  <c r="M1432" i="2" s="1"/>
  <c r="L1433" i="2"/>
  <c r="M1433" i="2" s="1"/>
  <c r="L1434" i="2"/>
  <c r="M1434" i="2" s="1"/>
  <c r="L1435" i="2"/>
  <c r="M1435" i="2" s="1"/>
  <c r="L1436" i="2"/>
  <c r="M1436" i="2" s="1"/>
  <c r="L1437" i="2"/>
  <c r="M1437" i="2" s="1"/>
  <c r="L1438" i="2"/>
  <c r="M1438" i="2" s="1"/>
  <c r="L1439" i="2"/>
  <c r="M1439" i="2" s="1"/>
  <c r="L1440" i="2"/>
  <c r="M1440" i="2" s="1"/>
  <c r="L1441" i="2"/>
  <c r="M1441" i="2" s="1"/>
  <c r="L1442" i="2"/>
  <c r="M1442" i="2" s="1"/>
  <c r="L1443" i="2"/>
  <c r="M1443" i="2" s="1"/>
  <c r="L1444" i="2"/>
  <c r="M1444" i="2" s="1"/>
  <c r="L1445" i="2"/>
  <c r="M1445" i="2" s="1"/>
  <c r="L1446" i="2"/>
  <c r="M1446" i="2" s="1"/>
  <c r="L1447" i="2"/>
  <c r="M1447" i="2" s="1"/>
  <c r="L1448" i="2"/>
  <c r="M1448" i="2" s="1"/>
  <c r="L1449" i="2"/>
  <c r="M1449" i="2" s="1"/>
  <c r="L1450" i="2"/>
  <c r="M1450" i="2" s="1"/>
  <c r="L1451" i="2"/>
  <c r="M1451" i="2" s="1"/>
  <c r="L1452" i="2"/>
  <c r="M1452" i="2" s="1"/>
  <c r="L1453" i="2"/>
  <c r="M1453" i="2" s="1"/>
  <c r="L1454" i="2"/>
  <c r="M1454" i="2" s="1"/>
  <c r="L1455" i="2"/>
  <c r="M1455" i="2" s="1"/>
  <c r="L1456" i="2"/>
  <c r="M1456" i="2" s="1"/>
  <c r="L1457" i="2"/>
  <c r="M1457" i="2" s="1"/>
  <c r="L1458" i="2"/>
  <c r="M1458" i="2" s="1"/>
  <c r="L1459" i="2"/>
  <c r="M1459" i="2" s="1"/>
  <c r="L1460" i="2"/>
  <c r="M1460" i="2" s="1"/>
  <c r="L1461" i="2"/>
  <c r="M1461" i="2" s="1"/>
  <c r="L1462" i="2"/>
  <c r="M1462" i="2" s="1"/>
  <c r="L1463" i="2"/>
  <c r="M1463" i="2" s="1"/>
  <c r="L1464" i="2"/>
  <c r="M1464" i="2" s="1"/>
  <c r="L1465" i="2"/>
  <c r="M1465" i="2" s="1"/>
  <c r="L1466" i="2"/>
  <c r="M1466" i="2" s="1"/>
  <c r="L1467" i="2"/>
  <c r="M1467" i="2" s="1"/>
  <c r="L1468" i="2"/>
  <c r="M1468" i="2" s="1"/>
  <c r="L1469" i="2"/>
  <c r="M1469" i="2" s="1"/>
  <c r="L1470" i="2"/>
  <c r="M1470" i="2" s="1"/>
  <c r="L1471" i="2"/>
  <c r="M1471" i="2" s="1"/>
  <c r="L1472" i="2"/>
  <c r="M1472" i="2" s="1"/>
  <c r="L1473" i="2"/>
  <c r="M1473" i="2" s="1"/>
  <c r="L1474" i="2"/>
  <c r="M1474" i="2" s="1"/>
  <c r="L1475" i="2"/>
  <c r="M1475" i="2" s="1"/>
  <c r="L1476" i="2"/>
  <c r="M1476" i="2" s="1"/>
  <c r="L1477" i="2"/>
  <c r="M1477" i="2" s="1"/>
  <c r="L1478" i="2"/>
  <c r="M1478" i="2" s="1"/>
  <c r="L1479" i="2"/>
  <c r="M1479" i="2" s="1"/>
  <c r="L1480" i="2"/>
  <c r="M1480" i="2" s="1"/>
  <c r="L1481" i="2"/>
  <c r="M1481" i="2" s="1"/>
  <c r="L1482" i="2"/>
  <c r="M1482" i="2" s="1"/>
  <c r="L1483" i="2"/>
  <c r="M1483" i="2" s="1"/>
  <c r="L1484" i="2"/>
  <c r="M1484" i="2" s="1"/>
  <c r="L1485" i="2"/>
  <c r="M1485" i="2" s="1"/>
  <c r="L1486" i="2"/>
  <c r="M1486" i="2" s="1"/>
  <c r="L1487" i="2"/>
  <c r="M1487" i="2" s="1"/>
  <c r="L1488" i="2"/>
  <c r="M1488" i="2" s="1"/>
  <c r="L1489" i="2"/>
  <c r="M1489" i="2" s="1"/>
  <c r="L1490" i="2"/>
  <c r="M1490" i="2" s="1"/>
  <c r="L1491" i="2"/>
  <c r="M1491" i="2" s="1"/>
  <c r="L1492" i="2"/>
  <c r="M1492" i="2" s="1"/>
  <c r="L1493" i="2"/>
  <c r="M1493" i="2" s="1"/>
  <c r="L1494" i="2"/>
  <c r="M1494" i="2" s="1"/>
  <c r="L1495" i="2"/>
  <c r="M1495" i="2" s="1"/>
  <c r="L1496" i="2"/>
  <c r="M1496" i="2" s="1"/>
  <c r="L1497" i="2"/>
  <c r="M1497" i="2" s="1"/>
  <c r="L1498" i="2"/>
  <c r="M1498" i="2" s="1"/>
  <c r="L1499" i="2"/>
  <c r="M1499" i="2" s="1"/>
  <c r="L1500" i="2"/>
  <c r="M1500" i="2" s="1"/>
  <c r="L1501" i="2"/>
  <c r="M1501" i="2" s="1"/>
  <c r="L1502" i="2"/>
  <c r="M1502" i="2" s="1"/>
  <c r="L1503" i="2"/>
  <c r="M1503" i="2" s="1"/>
  <c r="L1504" i="2"/>
  <c r="M1504" i="2" s="1"/>
  <c r="L1505" i="2"/>
  <c r="M1505" i="2" s="1"/>
  <c r="L1506" i="2"/>
  <c r="M1506" i="2" s="1"/>
  <c r="L1507" i="2"/>
  <c r="M1507" i="2" s="1"/>
  <c r="L1508" i="2"/>
  <c r="M1508" i="2" s="1"/>
  <c r="L1509" i="2"/>
  <c r="M1509" i="2" s="1"/>
  <c r="L1510" i="2"/>
  <c r="M1510" i="2" s="1"/>
  <c r="L1511" i="2"/>
  <c r="M1511" i="2" s="1"/>
  <c r="L1512" i="2"/>
  <c r="M1512" i="2" s="1"/>
  <c r="L1513" i="2"/>
  <c r="M1513" i="2" s="1"/>
  <c r="L1514" i="2"/>
  <c r="M1514" i="2" s="1"/>
  <c r="L1515" i="2"/>
  <c r="M1515" i="2" s="1"/>
  <c r="L1516" i="2"/>
  <c r="M1516" i="2" s="1"/>
  <c r="L1517" i="2"/>
  <c r="M1517" i="2" s="1"/>
  <c r="L1518" i="2"/>
  <c r="M1518" i="2" s="1"/>
  <c r="L1519" i="2"/>
  <c r="M1519" i="2" s="1"/>
  <c r="L1520" i="2"/>
  <c r="M1520" i="2" s="1"/>
  <c r="L1521" i="2"/>
  <c r="M1521" i="2" s="1"/>
  <c r="L1522" i="2"/>
  <c r="M1522" i="2" s="1"/>
  <c r="L1523" i="2"/>
  <c r="M1523" i="2" s="1"/>
  <c r="L1524" i="2"/>
  <c r="M1524" i="2" s="1"/>
  <c r="L1525" i="2"/>
  <c r="M1525" i="2" s="1"/>
  <c r="L1526" i="2"/>
  <c r="M1526" i="2" s="1"/>
  <c r="L1527" i="2"/>
  <c r="M1527" i="2" s="1"/>
  <c r="L1528" i="2"/>
  <c r="M1528" i="2" s="1"/>
  <c r="L1529" i="2"/>
  <c r="M1529" i="2" s="1"/>
  <c r="L1530" i="2"/>
  <c r="M1530" i="2" s="1"/>
  <c r="L1531" i="2"/>
  <c r="M1531" i="2" s="1"/>
  <c r="L1532" i="2"/>
  <c r="M1532" i="2" s="1"/>
  <c r="L1533" i="2"/>
  <c r="M1533" i="2" s="1"/>
  <c r="L1534" i="2"/>
  <c r="M1534" i="2" s="1"/>
  <c r="L1535" i="2"/>
  <c r="M1535" i="2" s="1"/>
  <c r="L1536" i="2"/>
  <c r="M1536" i="2" s="1"/>
  <c r="L1537" i="2"/>
  <c r="M1537" i="2" s="1"/>
  <c r="L1538" i="2"/>
  <c r="M1538" i="2" s="1"/>
  <c r="L1539" i="2"/>
  <c r="M1539" i="2" s="1"/>
  <c r="L1540" i="2"/>
  <c r="M1540" i="2" s="1"/>
  <c r="L1541" i="2"/>
  <c r="M1541" i="2" s="1"/>
  <c r="L1542" i="2"/>
  <c r="M1542" i="2" s="1"/>
  <c r="L1543" i="2"/>
  <c r="M1543" i="2" s="1"/>
  <c r="L1544" i="2"/>
  <c r="M1544" i="2" s="1"/>
  <c r="L1545" i="2"/>
  <c r="M1545" i="2" s="1"/>
  <c r="L1546" i="2"/>
  <c r="M1546" i="2" s="1"/>
  <c r="L1547" i="2"/>
  <c r="M1547" i="2" s="1"/>
  <c r="L1548" i="2"/>
  <c r="M1548" i="2" s="1"/>
  <c r="L1549" i="2"/>
  <c r="M1549" i="2" s="1"/>
  <c r="L1550" i="2"/>
  <c r="M1550" i="2" s="1"/>
  <c r="L1551" i="2"/>
  <c r="M1551" i="2" s="1"/>
  <c r="L1552" i="2"/>
  <c r="M1552" i="2" s="1"/>
  <c r="L1553" i="2"/>
  <c r="M1553" i="2" s="1"/>
  <c r="L1554" i="2"/>
  <c r="M1554" i="2" s="1"/>
  <c r="L1555" i="2"/>
  <c r="M1555" i="2" s="1"/>
  <c r="L1556" i="2"/>
  <c r="M1556" i="2" s="1"/>
  <c r="L1557" i="2"/>
  <c r="M1557" i="2" s="1"/>
  <c r="L1558" i="2"/>
  <c r="M1558" i="2" s="1"/>
  <c r="L1559" i="2"/>
  <c r="M1559" i="2" s="1"/>
  <c r="L1560" i="2"/>
  <c r="M1560" i="2" s="1"/>
  <c r="L1561" i="2"/>
  <c r="M1561" i="2" s="1"/>
  <c r="L1562" i="2"/>
  <c r="M1562" i="2" s="1"/>
  <c r="L1563" i="2"/>
  <c r="M1563" i="2" s="1"/>
  <c r="L1564" i="2"/>
  <c r="M1564" i="2" s="1"/>
  <c r="L1565" i="2"/>
  <c r="M1565" i="2" s="1"/>
  <c r="L1566" i="2"/>
  <c r="M1566" i="2" s="1"/>
  <c r="L1567" i="2"/>
  <c r="M1567" i="2" s="1"/>
  <c r="L1568" i="2"/>
  <c r="M1568" i="2" s="1"/>
  <c r="L1569" i="2"/>
  <c r="M1569" i="2" s="1"/>
  <c r="L1570" i="2"/>
  <c r="M1570" i="2" s="1"/>
  <c r="L1571" i="2"/>
  <c r="M1571" i="2" s="1"/>
  <c r="L1572" i="2"/>
  <c r="M1572" i="2" s="1"/>
  <c r="L1573" i="2"/>
  <c r="M1573" i="2" s="1"/>
  <c r="L1574" i="2"/>
  <c r="M1574" i="2" s="1"/>
  <c r="L1575" i="2"/>
  <c r="M1575" i="2" s="1"/>
  <c r="L1576" i="2"/>
  <c r="M1576" i="2" s="1"/>
  <c r="L1577" i="2"/>
  <c r="M1577" i="2" s="1"/>
  <c r="L1578" i="2"/>
  <c r="M1578" i="2" s="1"/>
  <c r="L1579" i="2"/>
  <c r="M1579" i="2" s="1"/>
  <c r="L1580" i="2"/>
  <c r="M1580" i="2" s="1"/>
  <c r="L1581" i="2"/>
  <c r="M1581" i="2" s="1"/>
  <c r="L1582" i="2"/>
  <c r="M1582" i="2" s="1"/>
  <c r="L1583" i="2"/>
  <c r="M1583" i="2" s="1"/>
  <c r="L1584" i="2"/>
  <c r="M1584" i="2" s="1"/>
  <c r="L1585" i="2"/>
  <c r="M1585" i="2" s="1"/>
  <c r="L1586" i="2"/>
  <c r="M1586" i="2" s="1"/>
  <c r="L1587" i="2"/>
  <c r="M1587" i="2" s="1"/>
  <c r="L1588" i="2"/>
  <c r="M1588" i="2" s="1"/>
  <c r="L1589" i="2"/>
  <c r="M1589" i="2" s="1"/>
  <c r="L1590" i="2"/>
  <c r="M1590" i="2" s="1"/>
  <c r="L1591" i="2"/>
  <c r="M1591" i="2" s="1"/>
  <c r="L1592" i="2"/>
  <c r="M1592" i="2" s="1"/>
  <c r="L1593" i="2"/>
  <c r="M1593" i="2" s="1"/>
  <c r="L1594" i="2"/>
  <c r="M1594" i="2" s="1"/>
  <c r="L1595" i="2"/>
  <c r="M1595" i="2" s="1"/>
  <c r="L1596" i="2"/>
  <c r="M1596" i="2" s="1"/>
  <c r="L1597" i="2"/>
  <c r="M1597" i="2" s="1"/>
  <c r="L1598" i="2"/>
  <c r="M1598" i="2" s="1"/>
  <c r="L1599" i="2"/>
  <c r="M1599" i="2" s="1"/>
  <c r="L1600" i="2"/>
  <c r="M1600" i="2" s="1"/>
  <c r="L1601" i="2"/>
  <c r="M1601" i="2" s="1"/>
  <c r="L1602" i="2"/>
  <c r="M1602" i="2" s="1"/>
  <c r="L1603" i="2"/>
  <c r="M1603" i="2" s="1"/>
  <c r="L1604" i="2"/>
  <c r="M1604" i="2" s="1"/>
  <c r="L1605" i="2"/>
  <c r="M1605" i="2" s="1"/>
  <c r="L1606" i="2"/>
  <c r="M1606" i="2" s="1"/>
  <c r="L1607" i="2"/>
  <c r="M1607" i="2" s="1"/>
  <c r="L1608" i="2"/>
  <c r="M1608" i="2" s="1"/>
  <c r="L1609" i="2"/>
  <c r="M1609" i="2" s="1"/>
  <c r="L1610" i="2"/>
  <c r="M1610" i="2" s="1"/>
  <c r="L1611" i="2"/>
  <c r="M1611" i="2" s="1"/>
  <c r="L1612" i="2"/>
  <c r="M1612" i="2" s="1"/>
  <c r="L1613" i="2"/>
  <c r="M1613" i="2" s="1"/>
  <c r="L1614" i="2"/>
  <c r="M1614" i="2" s="1"/>
  <c r="L1615" i="2"/>
  <c r="M1615" i="2" s="1"/>
  <c r="L1616" i="2"/>
  <c r="M1616" i="2" s="1"/>
  <c r="L1617" i="2"/>
  <c r="M1617" i="2" s="1"/>
  <c r="L1618" i="2"/>
  <c r="M1618" i="2" s="1"/>
  <c r="L1619" i="2"/>
  <c r="M1619" i="2" s="1"/>
  <c r="L1620" i="2"/>
  <c r="M1620" i="2" s="1"/>
  <c r="L1621" i="2"/>
  <c r="M1621" i="2" s="1"/>
  <c r="L1622" i="2"/>
  <c r="M1622" i="2" s="1"/>
  <c r="L1623" i="2"/>
  <c r="M1623" i="2" s="1"/>
  <c r="L1624" i="2"/>
  <c r="M1624" i="2" s="1"/>
  <c r="L1625" i="2"/>
  <c r="M1625" i="2" s="1"/>
  <c r="L1626" i="2"/>
  <c r="M1626" i="2" s="1"/>
  <c r="L1627" i="2"/>
  <c r="M1627" i="2" s="1"/>
  <c r="L1628" i="2"/>
  <c r="M1628" i="2" s="1"/>
  <c r="L1629" i="2"/>
  <c r="M1629" i="2" s="1"/>
  <c r="L1630" i="2"/>
  <c r="M1630" i="2" s="1"/>
  <c r="L1631" i="2"/>
  <c r="M1631" i="2" s="1"/>
  <c r="L1632" i="2"/>
  <c r="M1632" i="2" s="1"/>
  <c r="L1633" i="2"/>
  <c r="M1633" i="2" s="1"/>
  <c r="L1634" i="2"/>
  <c r="M1634" i="2" s="1"/>
  <c r="L1635" i="2"/>
  <c r="M1635" i="2" s="1"/>
  <c r="L1636" i="2"/>
  <c r="M1636" i="2" s="1"/>
  <c r="L1637" i="2"/>
  <c r="M1637" i="2" s="1"/>
  <c r="L1638" i="2"/>
  <c r="M1638" i="2" s="1"/>
  <c r="L1639" i="2"/>
  <c r="M1639" i="2" s="1"/>
  <c r="L1640" i="2"/>
  <c r="M1640" i="2" s="1"/>
  <c r="L1641" i="2"/>
  <c r="M1641" i="2" s="1"/>
  <c r="L1642" i="2"/>
  <c r="M1642" i="2" s="1"/>
  <c r="L1643" i="2"/>
  <c r="M1643" i="2" s="1"/>
  <c r="L1644" i="2"/>
  <c r="M1644" i="2" s="1"/>
  <c r="L1645" i="2"/>
  <c r="M1645" i="2" s="1"/>
  <c r="L1646" i="2"/>
  <c r="M1646" i="2" s="1"/>
  <c r="L1647" i="2"/>
  <c r="M1647" i="2" s="1"/>
  <c r="L1648" i="2"/>
  <c r="M1648" i="2" s="1"/>
  <c r="L1649" i="2"/>
  <c r="M1649" i="2" s="1"/>
  <c r="L1650" i="2"/>
  <c r="M1650" i="2" s="1"/>
  <c r="L1651" i="2"/>
  <c r="M1651" i="2" s="1"/>
  <c r="L1652" i="2"/>
  <c r="M1652" i="2" s="1"/>
  <c r="L1653" i="2"/>
  <c r="M1653" i="2" s="1"/>
  <c r="L1654" i="2"/>
  <c r="M1654" i="2" s="1"/>
  <c r="L1655" i="2"/>
  <c r="M1655" i="2" s="1"/>
  <c r="L1656" i="2"/>
  <c r="M1656" i="2" s="1"/>
  <c r="L1657" i="2"/>
  <c r="M1657" i="2" s="1"/>
  <c r="L1658" i="2"/>
  <c r="M1658" i="2" s="1"/>
  <c r="L1659" i="2"/>
  <c r="M1659" i="2" s="1"/>
  <c r="L1660" i="2"/>
  <c r="M1660" i="2" s="1"/>
  <c r="L1661" i="2"/>
  <c r="M1661" i="2" s="1"/>
  <c r="L1662" i="2"/>
  <c r="M1662" i="2" s="1"/>
  <c r="L1663" i="2"/>
  <c r="M1663" i="2" s="1"/>
  <c r="L1664" i="2"/>
  <c r="M1664" i="2" s="1"/>
  <c r="L1665" i="2"/>
  <c r="M1665" i="2" s="1"/>
  <c r="L1666" i="2"/>
  <c r="M1666" i="2" s="1"/>
  <c r="L1667" i="2"/>
  <c r="M1667" i="2" s="1"/>
  <c r="L1668" i="2"/>
  <c r="M1668" i="2" s="1"/>
  <c r="L1669" i="2"/>
  <c r="M1669" i="2" s="1"/>
  <c r="L1670" i="2"/>
  <c r="M1670" i="2" s="1"/>
  <c r="L1671" i="2"/>
  <c r="M1671" i="2" s="1"/>
  <c r="L1672" i="2"/>
  <c r="M1672" i="2" s="1"/>
  <c r="L1673" i="2"/>
  <c r="M1673" i="2" s="1"/>
  <c r="L1674" i="2"/>
  <c r="M1674" i="2" s="1"/>
  <c r="L1675" i="2"/>
  <c r="M1675" i="2" s="1"/>
  <c r="L1676" i="2"/>
  <c r="M1676" i="2" s="1"/>
  <c r="L1677" i="2"/>
  <c r="M1677" i="2" s="1"/>
  <c r="L1678" i="2"/>
  <c r="M1678" i="2" s="1"/>
  <c r="L1679" i="2"/>
  <c r="M1679" i="2" s="1"/>
  <c r="L1680" i="2"/>
  <c r="M1680" i="2" s="1"/>
  <c r="L1681" i="2"/>
  <c r="M1681" i="2" s="1"/>
  <c r="L1682" i="2"/>
  <c r="M1682" i="2" s="1"/>
  <c r="L1683" i="2"/>
  <c r="M1683" i="2" s="1"/>
  <c r="L1684" i="2"/>
  <c r="M1684" i="2" s="1"/>
  <c r="L1685" i="2"/>
  <c r="M1685" i="2" s="1"/>
  <c r="L1686" i="2"/>
  <c r="M1686" i="2" s="1"/>
  <c r="L1687" i="2"/>
  <c r="M1687" i="2" s="1"/>
  <c r="L1688" i="2"/>
  <c r="M1688" i="2" s="1"/>
  <c r="L1689" i="2"/>
  <c r="M1689" i="2" s="1"/>
  <c r="L1690" i="2"/>
  <c r="M1690" i="2" s="1"/>
  <c r="L1691" i="2"/>
  <c r="M1691" i="2" s="1"/>
  <c r="L1692" i="2"/>
  <c r="M1692" i="2" s="1"/>
  <c r="L1693" i="2"/>
  <c r="M1693" i="2" s="1"/>
  <c r="L1694" i="2"/>
  <c r="M1694" i="2" s="1"/>
  <c r="L1695" i="2"/>
  <c r="M1695" i="2" s="1"/>
  <c r="L1696" i="2"/>
  <c r="M1696" i="2" s="1"/>
  <c r="L1697" i="2"/>
  <c r="M1697" i="2" s="1"/>
  <c r="L1698" i="2"/>
  <c r="M1698" i="2" s="1"/>
  <c r="L1699" i="2"/>
  <c r="M1699" i="2" s="1"/>
  <c r="L1700" i="2"/>
  <c r="M1700" i="2" s="1"/>
  <c r="L1701" i="2"/>
  <c r="M1701" i="2" s="1"/>
  <c r="L1702" i="2"/>
  <c r="M1702" i="2" s="1"/>
  <c r="L1703" i="2"/>
  <c r="M1703" i="2" s="1"/>
  <c r="L1704" i="2"/>
  <c r="M1704" i="2" s="1"/>
  <c r="L1705" i="2"/>
  <c r="M1705" i="2" s="1"/>
  <c r="L1706" i="2"/>
  <c r="M1706" i="2" s="1"/>
  <c r="L1707" i="2"/>
  <c r="M1707" i="2" s="1"/>
  <c r="L1708" i="2"/>
  <c r="M1708" i="2" s="1"/>
  <c r="L1709" i="2"/>
  <c r="M1709" i="2" s="1"/>
  <c r="L1710" i="2"/>
  <c r="M1710" i="2" s="1"/>
  <c r="L1711" i="2"/>
  <c r="M1711" i="2" s="1"/>
  <c r="L1712" i="2"/>
  <c r="M1712" i="2" s="1"/>
  <c r="L1713" i="2"/>
  <c r="M1713" i="2" s="1"/>
  <c r="L1714" i="2"/>
  <c r="M1714" i="2" s="1"/>
  <c r="L1715" i="2"/>
  <c r="M1715" i="2" s="1"/>
  <c r="L1716" i="2"/>
  <c r="M1716" i="2" s="1"/>
  <c r="L1717" i="2"/>
  <c r="M1717" i="2" s="1"/>
  <c r="L1718" i="2"/>
  <c r="M1718" i="2" s="1"/>
  <c r="L1719" i="2"/>
  <c r="M1719" i="2" s="1"/>
  <c r="L1720" i="2"/>
  <c r="M1720" i="2" s="1"/>
  <c r="L1721" i="2"/>
  <c r="M1721" i="2" s="1"/>
  <c r="L1722" i="2"/>
  <c r="M1722" i="2" s="1"/>
  <c r="L1723" i="2"/>
  <c r="M1723" i="2" s="1"/>
  <c r="L1724" i="2"/>
  <c r="M1724" i="2" s="1"/>
  <c r="L1725" i="2"/>
  <c r="M1725" i="2" s="1"/>
  <c r="L1726" i="2"/>
  <c r="M1726" i="2" s="1"/>
  <c r="L1727" i="2"/>
  <c r="M1727" i="2" s="1"/>
  <c r="L1728" i="2"/>
  <c r="M1728" i="2" s="1"/>
  <c r="L1729" i="2"/>
  <c r="M1729" i="2" s="1"/>
  <c r="L1730" i="2"/>
  <c r="M1730" i="2" s="1"/>
  <c r="L1731" i="2"/>
  <c r="M1731" i="2" s="1"/>
  <c r="L1732" i="2"/>
  <c r="M1732" i="2" s="1"/>
  <c r="L1733" i="2"/>
  <c r="M1733" i="2" s="1"/>
  <c r="L1734" i="2"/>
  <c r="M1734" i="2" s="1"/>
  <c r="L1735" i="2"/>
  <c r="M1735" i="2" s="1"/>
  <c r="L1736" i="2"/>
  <c r="M1736" i="2" s="1"/>
  <c r="L1737" i="2"/>
  <c r="M1737" i="2" s="1"/>
  <c r="L1738" i="2"/>
  <c r="M1738" i="2" s="1"/>
  <c r="L1739" i="2"/>
  <c r="M1739" i="2" s="1"/>
  <c r="L1740" i="2"/>
  <c r="M1740" i="2" s="1"/>
  <c r="L1741" i="2"/>
  <c r="M1741" i="2" s="1"/>
  <c r="L1742" i="2"/>
  <c r="M1742" i="2" s="1"/>
  <c r="L1743" i="2"/>
  <c r="M1743" i="2" s="1"/>
  <c r="L1744" i="2"/>
  <c r="M1744" i="2" s="1"/>
  <c r="L1745" i="2"/>
  <c r="M1745" i="2" s="1"/>
  <c r="L1746" i="2"/>
  <c r="M1746" i="2" s="1"/>
  <c r="L1747" i="2"/>
  <c r="M1747" i="2" s="1"/>
  <c r="L1748" i="2"/>
  <c r="M1748" i="2" s="1"/>
  <c r="L1749" i="2"/>
  <c r="M1749" i="2" s="1"/>
  <c r="L1750" i="2"/>
  <c r="M1750" i="2" s="1"/>
  <c r="L1751" i="2"/>
  <c r="M1751" i="2" s="1"/>
  <c r="L1752" i="2"/>
  <c r="M1752" i="2" s="1"/>
  <c r="L1753" i="2"/>
  <c r="M1753" i="2" s="1"/>
  <c r="L1754" i="2"/>
  <c r="M1754" i="2" s="1"/>
  <c r="L1755" i="2"/>
  <c r="M1755" i="2" s="1"/>
  <c r="L1756" i="2"/>
  <c r="M1756" i="2" s="1"/>
  <c r="L1757" i="2"/>
  <c r="M1757" i="2" s="1"/>
  <c r="L1758" i="2"/>
  <c r="M1758" i="2" s="1"/>
  <c r="L1759" i="2"/>
  <c r="M1759" i="2" s="1"/>
  <c r="L1760" i="2"/>
  <c r="M1760" i="2" s="1"/>
  <c r="L1761" i="2"/>
  <c r="M1761" i="2" s="1"/>
  <c r="L1762" i="2"/>
  <c r="M1762" i="2" s="1"/>
  <c r="L1763" i="2"/>
  <c r="M1763" i="2" s="1"/>
  <c r="L1764" i="2"/>
  <c r="M1764" i="2" s="1"/>
  <c r="L1765" i="2"/>
  <c r="M1765" i="2" s="1"/>
  <c r="L1766" i="2"/>
  <c r="M1766" i="2" s="1"/>
  <c r="L1767" i="2"/>
  <c r="M1767" i="2" s="1"/>
  <c r="L1768" i="2"/>
  <c r="M1768" i="2" s="1"/>
  <c r="L1769" i="2"/>
  <c r="M1769" i="2" s="1"/>
  <c r="L1770" i="2"/>
  <c r="M1770" i="2" s="1"/>
  <c r="L1771" i="2"/>
  <c r="M1771" i="2" s="1"/>
  <c r="L1772" i="2"/>
  <c r="M1772" i="2" s="1"/>
  <c r="L1773" i="2"/>
  <c r="M1773" i="2" s="1"/>
  <c r="L1774" i="2"/>
  <c r="M1774" i="2" s="1"/>
  <c r="L1775" i="2"/>
  <c r="M1775" i="2" s="1"/>
  <c r="L1776" i="2"/>
  <c r="M1776" i="2" s="1"/>
  <c r="L1777" i="2"/>
  <c r="M1777" i="2" s="1"/>
  <c r="L1778" i="2"/>
  <c r="M1778" i="2" s="1"/>
  <c r="L1779" i="2"/>
  <c r="M1779" i="2" s="1"/>
  <c r="L1780" i="2"/>
  <c r="M1780" i="2" s="1"/>
  <c r="L1781" i="2"/>
  <c r="M1781" i="2" s="1"/>
  <c r="L1782" i="2"/>
  <c r="M1782" i="2" s="1"/>
  <c r="L1783" i="2"/>
  <c r="M1783" i="2" s="1"/>
  <c r="L1784" i="2"/>
  <c r="M1784" i="2" s="1"/>
  <c r="L1785" i="2"/>
  <c r="M1785" i="2" s="1"/>
  <c r="L1786" i="2"/>
  <c r="M1786" i="2" s="1"/>
  <c r="L1787" i="2"/>
  <c r="M1787" i="2" s="1"/>
  <c r="L1788" i="2"/>
  <c r="M1788" i="2" s="1"/>
  <c r="L1789" i="2"/>
  <c r="M1789" i="2" s="1"/>
  <c r="L1790" i="2"/>
  <c r="M1790" i="2" s="1"/>
  <c r="L1791" i="2"/>
  <c r="M1791" i="2" s="1"/>
  <c r="L1792" i="2"/>
  <c r="M1792" i="2" s="1"/>
  <c r="L1793" i="2"/>
  <c r="M1793" i="2" s="1"/>
  <c r="L1794" i="2"/>
  <c r="M1794" i="2" s="1"/>
  <c r="L1795" i="2"/>
  <c r="M1795" i="2" s="1"/>
  <c r="L1796" i="2"/>
  <c r="M1796" i="2" s="1"/>
  <c r="L1797" i="2"/>
  <c r="M1797" i="2" s="1"/>
  <c r="L1798" i="2"/>
  <c r="M1798" i="2" s="1"/>
  <c r="L1799" i="2"/>
  <c r="M1799" i="2" s="1"/>
  <c r="L1800" i="2"/>
  <c r="M1800" i="2" s="1"/>
  <c r="L1801" i="2"/>
  <c r="M1801" i="2" s="1"/>
  <c r="L1802" i="2"/>
  <c r="M1802" i="2" s="1"/>
  <c r="L1803" i="2"/>
  <c r="M1803" i="2" s="1"/>
  <c r="L1804" i="2"/>
  <c r="M1804" i="2" s="1"/>
  <c r="L1805" i="2"/>
  <c r="M1805" i="2" s="1"/>
  <c r="L1806" i="2"/>
  <c r="M1806" i="2" s="1"/>
  <c r="L1807" i="2"/>
  <c r="M1807" i="2" s="1"/>
  <c r="L1808" i="2"/>
  <c r="M1808" i="2" s="1"/>
  <c r="L1809" i="2"/>
  <c r="M1809" i="2" s="1"/>
  <c r="L1810" i="2"/>
  <c r="M1810" i="2" s="1"/>
  <c r="L1811" i="2"/>
  <c r="M1811" i="2" s="1"/>
  <c r="L1812" i="2"/>
  <c r="M1812" i="2" s="1"/>
  <c r="L1813" i="2"/>
  <c r="M1813" i="2" s="1"/>
  <c r="L1814" i="2"/>
  <c r="M1814" i="2" s="1"/>
  <c r="L1815" i="2"/>
  <c r="M1815" i="2" s="1"/>
  <c r="L1816" i="2"/>
  <c r="M1816" i="2" s="1"/>
  <c r="L1817" i="2"/>
  <c r="M1817" i="2" s="1"/>
  <c r="L1818" i="2"/>
  <c r="M1818" i="2" s="1"/>
  <c r="L1819" i="2"/>
  <c r="M1819" i="2" s="1"/>
  <c r="L1820" i="2"/>
  <c r="M1820" i="2" s="1"/>
  <c r="L1821" i="2"/>
  <c r="M1821" i="2" s="1"/>
  <c r="L1822" i="2"/>
  <c r="M1822" i="2" s="1"/>
  <c r="L1823" i="2"/>
  <c r="M1823" i="2" s="1"/>
  <c r="L1824" i="2"/>
  <c r="M1824" i="2" s="1"/>
  <c r="L1825" i="2"/>
  <c r="M1825" i="2" s="1"/>
  <c r="L1826" i="2"/>
  <c r="M1826" i="2" s="1"/>
  <c r="L1827" i="2"/>
  <c r="M1827" i="2" s="1"/>
  <c r="L1828" i="2"/>
  <c r="M1828" i="2" s="1"/>
  <c r="L1829" i="2"/>
  <c r="M1829" i="2" s="1"/>
  <c r="L1830" i="2"/>
  <c r="M1830" i="2" s="1"/>
  <c r="L1831" i="2"/>
  <c r="M1831" i="2" s="1"/>
  <c r="L1832" i="2"/>
  <c r="M1832" i="2" s="1"/>
  <c r="L1833" i="2"/>
  <c r="M1833" i="2" s="1"/>
  <c r="L1834" i="2"/>
  <c r="M1834" i="2" s="1"/>
  <c r="L1835" i="2"/>
  <c r="M1835" i="2" s="1"/>
  <c r="L1836" i="2"/>
  <c r="M1836" i="2" s="1"/>
  <c r="L1837" i="2"/>
  <c r="M1837" i="2" s="1"/>
  <c r="L1838" i="2"/>
  <c r="M1838" i="2" s="1"/>
  <c r="L1839" i="2"/>
  <c r="M1839" i="2" s="1"/>
  <c r="L1840" i="2"/>
  <c r="M1840" i="2" s="1"/>
  <c r="L1841" i="2"/>
  <c r="M1841" i="2" s="1"/>
  <c r="L1842" i="2"/>
  <c r="M1842" i="2" s="1"/>
  <c r="L1843" i="2"/>
  <c r="M1843" i="2" s="1"/>
  <c r="L1844" i="2"/>
  <c r="M1844" i="2" s="1"/>
  <c r="L1845" i="2"/>
  <c r="M1845" i="2" s="1"/>
  <c r="L1846" i="2"/>
  <c r="M1846" i="2" s="1"/>
  <c r="L1847" i="2"/>
  <c r="M1847" i="2" s="1"/>
  <c r="L1848" i="2"/>
  <c r="M1848" i="2" s="1"/>
  <c r="L1849" i="2"/>
  <c r="M1849" i="2" s="1"/>
  <c r="L1850" i="2"/>
  <c r="M1850" i="2" s="1"/>
  <c r="L1851" i="2"/>
  <c r="M1851" i="2" s="1"/>
  <c r="L1852" i="2"/>
  <c r="M1852" i="2" s="1"/>
  <c r="L1853" i="2"/>
  <c r="M1853" i="2" s="1"/>
  <c r="L1854" i="2"/>
  <c r="M1854" i="2" s="1"/>
  <c r="L1855" i="2"/>
  <c r="M1855" i="2" s="1"/>
  <c r="L1856" i="2"/>
  <c r="M1856" i="2" s="1"/>
  <c r="L1857" i="2"/>
  <c r="M1857" i="2" s="1"/>
  <c r="L1858" i="2"/>
  <c r="M1858" i="2" s="1"/>
  <c r="L1859" i="2"/>
  <c r="M1859" i="2" s="1"/>
  <c r="L1860" i="2"/>
  <c r="M1860" i="2" s="1"/>
  <c r="L1861" i="2"/>
  <c r="M1861" i="2" s="1"/>
  <c r="L1862" i="2"/>
  <c r="M1862" i="2" s="1"/>
  <c r="L1863" i="2"/>
  <c r="M1863" i="2" s="1"/>
  <c r="L1864" i="2"/>
  <c r="M1864" i="2" s="1"/>
  <c r="L1865" i="2"/>
  <c r="M1865" i="2" s="1"/>
  <c r="L1866" i="2"/>
  <c r="M1866" i="2" s="1"/>
  <c r="L1867" i="2"/>
  <c r="M1867" i="2" s="1"/>
  <c r="L1868" i="2"/>
  <c r="M1868" i="2" s="1"/>
  <c r="L1869" i="2"/>
  <c r="M1869" i="2" s="1"/>
  <c r="L1870" i="2"/>
  <c r="M1870" i="2" s="1"/>
  <c r="L1871" i="2"/>
  <c r="M1871" i="2" s="1"/>
  <c r="L1872" i="2"/>
  <c r="M1872" i="2" s="1"/>
  <c r="L1873" i="2"/>
  <c r="M1873" i="2" s="1"/>
  <c r="L1874" i="2"/>
  <c r="M1874" i="2" s="1"/>
  <c r="L1875" i="2"/>
  <c r="M1875" i="2" s="1"/>
  <c r="L1876" i="2"/>
  <c r="M1876" i="2" s="1"/>
  <c r="L1877" i="2"/>
  <c r="M1877" i="2" s="1"/>
  <c r="L1878" i="2"/>
  <c r="M1878" i="2" s="1"/>
  <c r="L1879" i="2"/>
  <c r="M1879" i="2" s="1"/>
  <c r="L1880" i="2"/>
  <c r="M1880" i="2" s="1"/>
  <c r="L1881" i="2"/>
  <c r="M1881" i="2" s="1"/>
  <c r="L1882" i="2"/>
  <c r="M1882" i="2" s="1"/>
  <c r="L1883" i="2"/>
  <c r="M1883" i="2" s="1"/>
  <c r="L1884" i="2"/>
  <c r="M1884" i="2" s="1"/>
  <c r="L1885" i="2"/>
  <c r="M1885" i="2" s="1"/>
  <c r="L1886" i="2"/>
  <c r="M1886" i="2" s="1"/>
  <c r="L1887" i="2"/>
  <c r="M1887" i="2" s="1"/>
  <c r="L1888" i="2"/>
  <c r="M1888" i="2" s="1"/>
  <c r="L1889" i="2"/>
  <c r="M1889" i="2" s="1"/>
  <c r="L1890" i="2"/>
  <c r="M1890" i="2" s="1"/>
  <c r="L1891" i="2"/>
  <c r="M1891" i="2" s="1"/>
  <c r="L1892" i="2"/>
  <c r="M1892" i="2" s="1"/>
  <c r="L1893" i="2"/>
  <c r="M1893" i="2" s="1"/>
  <c r="L1894" i="2"/>
  <c r="M1894" i="2" s="1"/>
  <c r="L1895" i="2"/>
  <c r="M1895" i="2" s="1"/>
  <c r="L1896" i="2"/>
  <c r="M1896" i="2" s="1"/>
  <c r="L1897" i="2"/>
  <c r="M1897" i="2" s="1"/>
  <c r="L1898" i="2"/>
  <c r="M1898" i="2" s="1"/>
  <c r="L1899" i="2"/>
  <c r="M1899" i="2" s="1"/>
  <c r="L1900" i="2"/>
  <c r="M1900" i="2" s="1"/>
  <c r="L1901" i="2"/>
  <c r="M1901" i="2" s="1"/>
  <c r="L1902" i="2"/>
  <c r="M1902" i="2" s="1"/>
  <c r="L1903" i="2"/>
  <c r="M1903" i="2" s="1"/>
  <c r="L1904" i="2"/>
  <c r="M1904" i="2" s="1"/>
  <c r="L1905" i="2"/>
  <c r="M1905" i="2" s="1"/>
  <c r="L1906" i="2"/>
  <c r="M1906" i="2" s="1"/>
  <c r="L1907" i="2"/>
  <c r="M1907" i="2" s="1"/>
  <c r="L1908" i="2"/>
  <c r="M1908" i="2" s="1"/>
  <c r="L1909" i="2"/>
  <c r="M1909" i="2" s="1"/>
  <c r="L1910" i="2"/>
  <c r="M1910" i="2" s="1"/>
  <c r="L1911" i="2"/>
  <c r="M1911" i="2" s="1"/>
  <c r="L1912" i="2"/>
  <c r="M1912" i="2" s="1"/>
  <c r="L1913" i="2"/>
  <c r="M1913" i="2" s="1"/>
  <c r="L1914" i="2"/>
  <c r="M1914" i="2" s="1"/>
  <c r="L1915" i="2"/>
  <c r="M1915" i="2" s="1"/>
  <c r="L1916" i="2"/>
  <c r="M1916" i="2" s="1"/>
  <c r="L1917" i="2"/>
  <c r="M1917" i="2" s="1"/>
  <c r="L1918" i="2"/>
  <c r="M1918" i="2" s="1"/>
  <c r="L1919" i="2"/>
  <c r="M1919" i="2" s="1"/>
  <c r="L1920" i="2"/>
  <c r="M1920" i="2" s="1"/>
  <c r="L1921" i="2"/>
  <c r="M1921" i="2" s="1"/>
  <c r="L1922" i="2"/>
  <c r="M1922" i="2" s="1"/>
  <c r="L1923" i="2"/>
  <c r="M1923" i="2" s="1"/>
  <c r="L1924" i="2"/>
  <c r="M1924" i="2" s="1"/>
  <c r="L1925" i="2"/>
  <c r="M1925" i="2" s="1"/>
  <c r="L1926" i="2"/>
  <c r="M1926" i="2" s="1"/>
  <c r="L1927" i="2"/>
  <c r="M1927" i="2" s="1"/>
  <c r="L1928" i="2"/>
  <c r="M1928" i="2" s="1"/>
  <c r="L1929" i="2"/>
  <c r="M1929" i="2" s="1"/>
  <c r="L1930" i="2"/>
  <c r="M1930" i="2" s="1"/>
  <c r="L1931" i="2"/>
  <c r="M1931" i="2" s="1"/>
  <c r="L1932" i="2"/>
  <c r="M1932" i="2" s="1"/>
  <c r="L1933" i="2"/>
  <c r="M1933" i="2" s="1"/>
  <c r="L1934" i="2"/>
  <c r="M1934" i="2" s="1"/>
  <c r="L1935" i="2"/>
  <c r="M1935" i="2" s="1"/>
  <c r="L1936" i="2"/>
  <c r="M1936" i="2" s="1"/>
  <c r="L1937" i="2"/>
  <c r="M1937" i="2" s="1"/>
  <c r="L1938" i="2"/>
  <c r="M1938" i="2" s="1"/>
  <c r="L1939" i="2"/>
  <c r="M1939" i="2" s="1"/>
  <c r="L1940" i="2"/>
  <c r="M1940" i="2" s="1"/>
  <c r="L1941" i="2"/>
  <c r="M1941" i="2" s="1"/>
  <c r="L1942" i="2"/>
  <c r="M1942" i="2" s="1"/>
  <c r="L1943" i="2"/>
  <c r="M1943" i="2" s="1"/>
  <c r="L1944" i="2"/>
  <c r="M1944" i="2" s="1"/>
  <c r="L1945" i="2"/>
  <c r="M1945" i="2" s="1"/>
  <c r="L1946" i="2"/>
  <c r="M1946" i="2" s="1"/>
  <c r="L1947" i="2"/>
  <c r="M1947" i="2" s="1"/>
  <c r="L1948" i="2"/>
  <c r="M1948" i="2" s="1"/>
  <c r="L1949" i="2"/>
  <c r="M1949" i="2" s="1"/>
  <c r="L1950" i="2"/>
  <c r="M1950" i="2" s="1"/>
  <c r="L1951" i="2"/>
  <c r="M1951" i="2" s="1"/>
  <c r="L1952" i="2"/>
  <c r="M1952" i="2" s="1"/>
  <c r="L1953" i="2"/>
  <c r="M1953" i="2" s="1"/>
  <c r="L1954" i="2"/>
  <c r="M1954" i="2" s="1"/>
  <c r="L1955" i="2"/>
  <c r="M1955" i="2" s="1"/>
  <c r="L1956" i="2"/>
  <c r="M1956" i="2" s="1"/>
  <c r="L1957" i="2"/>
  <c r="M1957" i="2" s="1"/>
  <c r="L1958" i="2"/>
  <c r="M1958" i="2" s="1"/>
  <c r="L1959" i="2"/>
  <c r="M1959" i="2" s="1"/>
  <c r="L1960" i="2"/>
  <c r="M1960" i="2" s="1"/>
  <c r="L1961" i="2"/>
  <c r="M1961" i="2" s="1"/>
  <c r="L1962" i="2"/>
  <c r="M1962" i="2" s="1"/>
  <c r="L1963" i="2"/>
  <c r="M1963" i="2" s="1"/>
  <c r="L1964" i="2"/>
  <c r="M1964" i="2" s="1"/>
  <c r="L1965" i="2"/>
  <c r="M1965" i="2" s="1"/>
  <c r="L1966" i="2"/>
  <c r="M1966" i="2" s="1"/>
  <c r="L1967" i="2"/>
  <c r="M1967" i="2" s="1"/>
  <c r="L1968" i="2"/>
  <c r="M1968" i="2" s="1"/>
  <c r="L1969" i="2"/>
  <c r="M1969" i="2" s="1"/>
  <c r="L1970" i="2"/>
  <c r="M1970" i="2" s="1"/>
  <c r="L1971" i="2"/>
  <c r="M1971" i="2" s="1"/>
  <c r="L1972" i="2"/>
  <c r="M1972" i="2" s="1"/>
  <c r="L1973" i="2"/>
  <c r="M1973" i="2" s="1"/>
  <c r="L1974" i="2"/>
  <c r="M1974" i="2" s="1"/>
  <c r="L1975" i="2"/>
  <c r="M1975" i="2" s="1"/>
  <c r="L1976" i="2"/>
  <c r="M1976" i="2" s="1"/>
  <c r="L1977" i="2"/>
  <c r="M1977" i="2" s="1"/>
  <c r="L1978" i="2"/>
  <c r="M1978" i="2" s="1"/>
  <c r="L1979" i="2"/>
  <c r="M1979" i="2" s="1"/>
  <c r="L1980" i="2"/>
  <c r="M1980" i="2" s="1"/>
  <c r="L1981" i="2"/>
  <c r="M1981" i="2" s="1"/>
  <c r="L1982" i="2"/>
  <c r="M1982" i="2" s="1"/>
  <c r="L1983" i="2"/>
  <c r="M1983" i="2" s="1"/>
  <c r="L1984" i="2"/>
  <c r="M1984" i="2" s="1"/>
  <c r="L1985" i="2"/>
  <c r="M1985" i="2" s="1"/>
  <c r="L1986" i="2"/>
  <c r="M1986" i="2" s="1"/>
  <c r="L1987" i="2"/>
  <c r="M1987" i="2" s="1"/>
  <c r="L1988" i="2"/>
  <c r="M1988" i="2" s="1"/>
  <c r="L1989" i="2"/>
  <c r="M1989" i="2" s="1"/>
  <c r="L1990" i="2"/>
  <c r="M1990" i="2" s="1"/>
  <c r="L1991" i="2"/>
  <c r="M1991" i="2" s="1"/>
  <c r="L1992" i="2"/>
  <c r="M1992" i="2" s="1"/>
  <c r="L1993" i="2"/>
  <c r="M1993" i="2" s="1"/>
  <c r="L1994" i="2"/>
  <c r="M1994" i="2" s="1"/>
  <c r="L1995" i="2"/>
  <c r="M1995" i="2" s="1"/>
  <c r="L1996" i="2"/>
  <c r="M1996" i="2" s="1"/>
  <c r="L1997" i="2"/>
  <c r="M1997" i="2" s="1"/>
  <c r="L1998" i="2"/>
  <c r="M1998" i="2" s="1"/>
  <c r="L1999" i="2"/>
  <c r="M1999" i="2" s="1"/>
  <c r="L2000" i="2"/>
  <c r="M2000" i="2" s="1"/>
  <c r="L2001" i="2"/>
  <c r="M2001" i="2" s="1"/>
  <c r="L2002" i="2"/>
  <c r="M2002" i="2" s="1"/>
  <c r="L2003" i="2"/>
  <c r="M2003" i="2" s="1"/>
  <c r="L2004" i="2"/>
  <c r="M2004" i="2" s="1"/>
  <c r="L2005" i="2"/>
  <c r="M2005" i="2" s="1"/>
  <c r="L2006" i="2"/>
  <c r="M2006" i="2" s="1"/>
  <c r="L2007" i="2"/>
  <c r="M2007" i="2" s="1"/>
  <c r="L2008" i="2"/>
  <c r="M2008" i="2" s="1"/>
  <c r="L2009" i="2"/>
  <c r="M2009" i="2" s="1"/>
  <c r="L2010" i="2"/>
  <c r="M2010" i="2" s="1"/>
  <c r="L2011" i="2"/>
  <c r="M2011" i="2" s="1"/>
  <c r="L2012" i="2"/>
  <c r="M2012" i="2" s="1"/>
  <c r="L2013" i="2"/>
  <c r="M2013" i="2" s="1"/>
  <c r="L2014" i="2"/>
  <c r="M2014" i="2" s="1"/>
  <c r="L2015" i="2"/>
  <c r="M2015" i="2" s="1"/>
  <c r="L2016" i="2"/>
  <c r="M2016" i="2" s="1"/>
  <c r="L2017" i="2"/>
  <c r="M2017" i="2" s="1"/>
  <c r="L2018" i="2"/>
  <c r="M2018" i="2" s="1"/>
  <c r="L2019" i="2"/>
  <c r="M2019" i="2" s="1"/>
  <c r="L2020" i="2"/>
  <c r="M2020" i="2" s="1"/>
  <c r="L2021" i="2"/>
  <c r="M2021" i="2" s="1"/>
  <c r="L2022" i="2"/>
  <c r="M2022" i="2" s="1"/>
  <c r="L2023" i="2"/>
  <c r="M2023" i="2" s="1"/>
  <c r="L2024" i="2"/>
  <c r="M2024" i="2" s="1"/>
  <c r="L2025" i="2"/>
  <c r="M2025" i="2" s="1"/>
  <c r="L2026" i="2"/>
  <c r="M2026" i="2" s="1"/>
  <c r="L2027" i="2"/>
  <c r="M2027" i="2" s="1"/>
  <c r="L2028" i="2"/>
  <c r="M2028" i="2" s="1"/>
  <c r="L2029" i="2"/>
  <c r="M2029" i="2" s="1"/>
  <c r="L2030" i="2"/>
  <c r="M2030" i="2" s="1"/>
  <c r="L2031" i="2"/>
  <c r="M2031" i="2" s="1"/>
  <c r="L2032" i="2"/>
  <c r="M2032" i="2" s="1"/>
  <c r="L2033" i="2"/>
  <c r="M2033" i="2" s="1"/>
  <c r="L2034" i="2"/>
  <c r="M2034" i="2" s="1"/>
  <c r="L2035" i="2"/>
  <c r="M2035" i="2" s="1"/>
  <c r="L2036" i="2"/>
  <c r="M2036" i="2" s="1"/>
  <c r="L2037" i="2"/>
  <c r="M2037" i="2" s="1"/>
  <c r="L2038" i="2"/>
  <c r="M2038" i="2" s="1"/>
  <c r="L2039" i="2"/>
  <c r="M2039" i="2" s="1"/>
  <c r="L2040" i="2"/>
  <c r="M2040" i="2" s="1"/>
  <c r="L2041" i="2"/>
  <c r="M2041" i="2" s="1"/>
  <c r="L2042" i="2"/>
  <c r="M2042" i="2" s="1"/>
  <c r="L2043" i="2"/>
  <c r="M2043" i="2" s="1"/>
  <c r="L2044" i="2"/>
  <c r="M2044" i="2" s="1"/>
  <c r="L2045" i="2"/>
  <c r="M2045" i="2" s="1"/>
  <c r="L2046" i="2"/>
  <c r="M2046" i="2" s="1"/>
  <c r="L2047" i="2"/>
  <c r="M2047" i="2" s="1"/>
  <c r="L2048" i="2"/>
  <c r="M2048" i="2" s="1"/>
  <c r="L2049" i="2"/>
  <c r="M2049" i="2" s="1"/>
  <c r="L2050" i="2"/>
  <c r="M2050" i="2" s="1"/>
  <c r="L2051" i="2"/>
  <c r="M2051" i="2" s="1"/>
  <c r="L2052" i="2"/>
  <c r="M2052" i="2" s="1"/>
  <c r="L2053" i="2"/>
  <c r="M2053" i="2" s="1"/>
  <c r="L2054" i="2"/>
  <c r="M2054" i="2" s="1"/>
  <c r="L2055" i="2"/>
  <c r="M2055" i="2" s="1"/>
  <c r="L2056" i="2"/>
  <c r="M2056" i="2" s="1"/>
  <c r="L2057" i="2"/>
  <c r="M2057" i="2" s="1"/>
  <c r="L2058" i="2"/>
  <c r="M2058" i="2" s="1"/>
  <c r="L2059" i="2"/>
  <c r="M2059" i="2" s="1"/>
  <c r="L2060" i="2"/>
  <c r="M2060" i="2" s="1"/>
  <c r="L2061" i="2"/>
  <c r="M2061" i="2" s="1"/>
  <c r="L2062" i="2"/>
  <c r="M2062" i="2" s="1"/>
  <c r="L2063" i="2"/>
  <c r="M2063" i="2" s="1"/>
  <c r="L2064" i="2"/>
  <c r="M2064" i="2" s="1"/>
  <c r="L2065" i="2"/>
  <c r="M2065" i="2" s="1"/>
  <c r="L2066" i="2"/>
  <c r="M2066" i="2" s="1"/>
  <c r="L2067" i="2"/>
  <c r="M2067" i="2" s="1"/>
  <c r="L2068" i="2"/>
  <c r="M2068" i="2" s="1"/>
  <c r="L2069" i="2"/>
  <c r="M2069" i="2" s="1"/>
  <c r="L2070" i="2"/>
  <c r="M2070" i="2" s="1"/>
  <c r="L2071" i="2"/>
  <c r="M2071" i="2" s="1"/>
  <c r="L2072" i="2"/>
  <c r="M2072" i="2" s="1"/>
  <c r="L2073" i="2"/>
  <c r="M2073" i="2" s="1"/>
  <c r="L2074" i="2"/>
  <c r="M2074" i="2" s="1"/>
  <c r="L2075" i="2"/>
  <c r="M2075" i="2" s="1"/>
  <c r="L2076" i="2"/>
  <c r="M2076" i="2" s="1"/>
  <c r="L2077" i="2"/>
  <c r="M2077" i="2" s="1"/>
  <c r="L2078" i="2"/>
  <c r="M2078" i="2" s="1"/>
  <c r="L2079" i="2"/>
  <c r="M2079" i="2" s="1"/>
  <c r="L2080" i="2"/>
  <c r="M2080" i="2" s="1"/>
  <c r="L2081" i="2"/>
  <c r="M2081" i="2" s="1"/>
  <c r="L2082" i="2"/>
  <c r="M2082" i="2" s="1"/>
  <c r="L2083" i="2"/>
  <c r="M2083" i="2" s="1"/>
  <c r="L2084" i="2"/>
  <c r="M2084" i="2" s="1"/>
  <c r="L2085" i="2"/>
  <c r="M2085" i="2" s="1"/>
  <c r="L2086" i="2"/>
  <c r="M2086" i="2" s="1"/>
  <c r="L2087" i="2"/>
  <c r="M2087" i="2" s="1"/>
  <c r="L2088" i="2"/>
  <c r="M2088" i="2" s="1"/>
  <c r="L2089" i="2"/>
  <c r="M2089" i="2" s="1"/>
  <c r="L2090" i="2"/>
  <c r="M2090" i="2" s="1"/>
  <c r="L2091" i="2"/>
  <c r="M2091" i="2" s="1"/>
  <c r="L2092" i="2"/>
  <c r="M2092" i="2" s="1"/>
  <c r="L2093" i="2"/>
  <c r="M2093" i="2" s="1"/>
  <c r="L2094" i="2"/>
  <c r="M2094" i="2" s="1"/>
  <c r="L2095" i="2"/>
  <c r="M2095" i="2" s="1"/>
  <c r="L2096" i="2"/>
  <c r="M2096" i="2" s="1"/>
  <c r="L2097" i="2"/>
  <c r="M2097" i="2" s="1"/>
  <c r="L2098" i="2"/>
  <c r="M2098" i="2" s="1"/>
  <c r="L2099" i="2"/>
  <c r="M2099" i="2" s="1"/>
  <c r="L2100" i="2"/>
  <c r="M2100" i="2" s="1"/>
  <c r="L2101" i="2"/>
  <c r="M2101" i="2" s="1"/>
  <c r="L2102" i="2"/>
  <c r="M2102" i="2" s="1"/>
  <c r="L2103" i="2"/>
  <c r="M2103" i="2" s="1"/>
  <c r="L2104" i="2"/>
  <c r="M2104" i="2" s="1"/>
  <c r="L2105" i="2"/>
  <c r="M2105" i="2" s="1"/>
  <c r="L2106" i="2"/>
  <c r="M2106" i="2" s="1"/>
  <c r="L2107" i="2"/>
  <c r="M2107" i="2" s="1"/>
  <c r="L2108" i="2"/>
  <c r="M2108" i="2" s="1"/>
  <c r="L2109" i="2"/>
  <c r="M2109" i="2" s="1"/>
  <c r="L2110" i="2"/>
  <c r="M2110" i="2" s="1"/>
  <c r="L2111" i="2"/>
  <c r="M2111" i="2" s="1"/>
  <c r="L2112" i="2"/>
  <c r="M2112" i="2" s="1"/>
  <c r="L2113" i="2"/>
  <c r="M2113" i="2" s="1"/>
  <c r="L2114" i="2"/>
  <c r="M2114" i="2" s="1"/>
  <c r="L2115" i="2"/>
  <c r="M2115" i="2" s="1"/>
  <c r="L2116" i="2"/>
  <c r="M2116" i="2" s="1"/>
  <c r="L2117" i="2"/>
  <c r="M2117" i="2" s="1"/>
  <c r="L2118" i="2"/>
  <c r="M2118" i="2" s="1"/>
  <c r="L2119" i="2"/>
  <c r="M2119" i="2" s="1"/>
  <c r="L2120" i="2"/>
  <c r="M2120" i="2" s="1"/>
  <c r="L2121" i="2"/>
  <c r="M2121" i="2" s="1"/>
  <c r="L2122" i="2"/>
  <c r="M2122" i="2" s="1"/>
  <c r="L2123" i="2"/>
  <c r="M2123" i="2" s="1"/>
  <c r="L2124" i="2"/>
  <c r="M2124" i="2" s="1"/>
  <c r="L2125" i="2"/>
  <c r="M2125" i="2" s="1"/>
  <c r="L2126" i="2"/>
  <c r="M2126" i="2" s="1"/>
  <c r="L2127" i="2"/>
  <c r="M2127" i="2" s="1"/>
  <c r="L2128" i="2"/>
  <c r="M2128" i="2" s="1"/>
  <c r="L2129" i="2"/>
  <c r="M2129" i="2" s="1"/>
  <c r="L2130" i="2"/>
  <c r="M2130" i="2" s="1"/>
  <c r="L2131" i="2"/>
  <c r="M2131" i="2" s="1"/>
  <c r="L2132" i="2"/>
  <c r="M2132" i="2" s="1"/>
  <c r="L2133" i="2"/>
  <c r="M2133" i="2" s="1"/>
  <c r="L2134" i="2"/>
  <c r="M2134" i="2" s="1"/>
  <c r="L2135" i="2"/>
  <c r="M2135" i="2" s="1"/>
  <c r="L2136" i="2"/>
  <c r="M2136" i="2" s="1"/>
  <c r="L2137" i="2"/>
  <c r="M2137" i="2" s="1"/>
  <c r="L2138" i="2"/>
  <c r="M2138" i="2" s="1"/>
  <c r="L2139" i="2"/>
  <c r="M2139" i="2" s="1"/>
  <c r="L2140" i="2"/>
  <c r="M2140" i="2" s="1"/>
  <c r="L2141" i="2"/>
  <c r="M2141" i="2" s="1"/>
  <c r="L2142" i="2"/>
  <c r="M2142" i="2" s="1"/>
  <c r="L2143" i="2"/>
  <c r="M2143" i="2" s="1"/>
  <c r="L2144" i="2"/>
  <c r="M2144" i="2" s="1"/>
  <c r="L2145" i="2"/>
  <c r="M2145" i="2" s="1"/>
  <c r="L2146" i="2"/>
  <c r="M2146" i="2" s="1"/>
  <c r="L2147" i="2"/>
  <c r="M2147" i="2" s="1"/>
  <c r="L2148" i="2"/>
  <c r="M2148" i="2" s="1"/>
  <c r="L2149" i="2"/>
  <c r="M2149" i="2" s="1"/>
  <c r="L2150" i="2"/>
  <c r="M2150" i="2" s="1"/>
  <c r="L2151" i="2"/>
  <c r="M2151" i="2" s="1"/>
  <c r="L2152" i="2"/>
  <c r="M2152" i="2" s="1"/>
  <c r="L2153" i="2"/>
  <c r="M2153" i="2" s="1"/>
  <c r="L2154" i="2"/>
  <c r="M2154" i="2" s="1"/>
  <c r="L2155" i="2"/>
  <c r="M2155" i="2" s="1"/>
  <c r="L2156" i="2"/>
  <c r="M2156" i="2" s="1"/>
  <c r="L2157" i="2"/>
  <c r="M2157" i="2" s="1"/>
  <c r="L2158" i="2"/>
  <c r="M2158" i="2" s="1"/>
  <c r="L2159" i="2"/>
  <c r="M2159" i="2" s="1"/>
  <c r="L2160" i="2"/>
  <c r="M2160" i="2" s="1"/>
  <c r="L2161" i="2"/>
  <c r="M2161" i="2" s="1"/>
  <c r="L2162" i="2"/>
  <c r="M2162" i="2" s="1"/>
  <c r="L2163" i="2"/>
  <c r="M2163" i="2" s="1"/>
  <c r="L2164" i="2"/>
  <c r="M2164" i="2" s="1"/>
  <c r="L2165" i="2"/>
  <c r="M2165" i="2" s="1"/>
  <c r="L2166" i="2"/>
  <c r="M2166" i="2" s="1"/>
  <c r="L2167" i="2"/>
  <c r="M2167" i="2" s="1"/>
  <c r="L2168" i="2"/>
  <c r="M2168" i="2" s="1"/>
  <c r="L2169" i="2"/>
  <c r="M2169" i="2" s="1"/>
  <c r="L2170" i="2"/>
  <c r="M2170" i="2" s="1"/>
  <c r="L2171" i="2"/>
  <c r="M2171" i="2" s="1"/>
  <c r="L2172" i="2"/>
  <c r="M2172" i="2" s="1"/>
  <c r="L2173" i="2"/>
  <c r="M2173" i="2" s="1"/>
  <c r="L2174" i="2"/>
  <c r="M2174" i="2" s="1"/>
  <c r="L2175" i="2"/>
  <c r="M2175" i="2" s="1"/>
  <c r="L2176" i="2"/>
  <c r="M2176" i="2" s="1"/>
  <c r="L2177" i="2"/>
  <c r="M2177" i="2" s="1"/>
  <c r="L2178" i="2"/>
  <c r="M2178" i="2" s="1"/>
  <c r="L2179" i="2"/>
  <c r="M2179" i="2" s="1"/>
  <c r="L2180" i="2"/>
  <c r="M2180" i="2" s="1"/>
  <c r="L2181" i="2"/>
  <c r="M2181" i="2" s="1"/>
  <c r="L2182" i="2"/>
  <c r="M2182" i="2" s="1"/>
  <c r="L2183" i="2"/>
  <c r="M2183" i="2" s="1"/>
  <c r="L2184" i="2"/>
  <c r="M2184" i="2" s="1"/>
  <c r="L2185" i="2"/>
  <c r="M2185" i="2" s="1"/>
  <c r="L2186" i="2"/>
  <c r="M2186" i="2" s="1"/>
  <c r="L2187" i="2"/>
  <c r="M2187" i="2" s="1"/>
  <c r="L2188" i="2"/>
  <c r="M2188" i="2" s="1"/>
  <c r="L2189" i="2"/>
  <c r="M2189" i="2" s="1"/>
  <c r="L2190" i="2"/>
  <c r="M2190" i="2" s="1"/>
  <c r="L2191" i="2"/>
  <c r="M2191" i="2" s="1"/>
  <c r="L2192" i="2"/>
  <c r="M2192" i="2" s="1"/>
  <c r="L2193" i="2"/>
  <c r="M2193" i="2" s="1"/>
  <c r="L2194" i="2"/>
  <c r="M2194" i="2" s="1"/>
  <c r="L2195" i="2"/>
  <c r="M2195" i="2" s="1"/>
  <c r="L2196" i="2"/>
  <c r="M2196" i="2" s="1"/>
  <c r="L2197" i="2"/>
  <c r="M2197" i="2" s="1"/>
  <c r="L2198" i="2"/>
  <c r="M2198" i="2" s="1"/>
  <c r="L2199" i="2"/>
  <c r="M2199" i="2" s="1"/>
  <c r="L2200" i="2"/>
  <c r="M2200" i="2" s="1"/>
  <c r="L2201" i="2"/>
  <c r="M2201" i="2" s="1"/>
  <c r="L2202" i="2"/>
  <c r="M2202" i="2" s="1"/>
  <c r="L2203" i="2"/>
  <c r="M2203" i="2" s="1"/>
  <c r="L2204" i="2"/>
  <c r="M2204" i="2" s="1"/>
  <c r="L2205" i="2"/>
  <c r="M2205" i="2" s="1"/>
  <c r="L2206" i="2"/>
  <c r="M2206" i="2" s="1"/>
  <c r="L2207" i="2"/>
  <c r="M2207" i="2" s="1"/>
  <c r="L2208" i="2"/>
  <c r="M2208" i="2" s="1"/>
  <c r="L2209" i="2"/>
  <c r="M2209" i="2" s="1"/>
  <c r="L2210" i="2"/>
  <c r="M2210" i="2" s="1"/>
  <c r="L2211" i="2"/>
  <c r="M2211" i="2" s="1"/>
  <c r="L2212" i="2"/>
  <c r="M2212" i="2" s="1"/>
  <c r="L2213" i="2"/>
  <c r="M2213" i="2" s="1"/>
  <c r="L2214" i="2"/>
  <c r="M2214" i="2" s="1"/>
  <c r="L2215" i="2"/>
  <c r="M2215" i="2" s="1"/>
  <c r="L2216" i="2"/>
  <c r="M2216" i="2" s="1"/>
  <c r="L2217" i="2"/>
  <c r="M2217" i="2" s="1"/>
  <c r="L2218" i="2"/>
  <c r="M2218" i="2" s="1"/>
  <c r="L2219" i="2"/>
  <c r="M2219" i="2" s="1"/>
  <c r="L2220" i="2"/>
  <c r="M2220" i="2" s="1"/>
  <c r="L2221" i="2"/>
  <c r="M2221" i="2" s="1"/>
  <c r="L2222" i="2"/>
  <c r="M2222" i="2" s="1"/>
  <c r="L2223" i="2"/>
  <c r="M2223" i="2" s="1"/>
  <c r="L2224" i="2"/>
  <c r="M2224" i="2" s="1"/>
  <c r="L2225" i="2"/>
  <c r="M2225" i="2" s="1"/>
  <c r="L2226" i="2"/>
  <c r="M2226" i="2" s="1"/>
  <c r="L2227" i="2"/>
  <c r="M2227" i="2" s="1"/>
  <c r="L2228" i="2"/>
  <c r="M2228" i="2" s="1"/>
  <c r="L2229" i="2"/>
  <c r="M2229" i="2" s="1"/>
  <c r="L2230" i="2"/>
  <c r="M2230" i="2" s="1"/>
  <c r="L2231" i="2"/>
  <c r="M2231" i="2" s="1"/>
  <c r="L2232" i="2"/>
  <c r="M2232" i="2" s="1"/>
  <c r="L2233" i="2"/>
  <c r="M2233" i="2" s="1"/>
  <c r="L2234" i="2"/>
  <c r="M2234" i="2" s="1"/>
  <c r="L2235" i="2"/>
  <c r="M2235" i="2" s="1"/>
  <c r="L2236" i="2"/>
  <c r="M2236" i="2" s="1"/>
  <c r="L2237" i="2"/>
  <c r="M2237" i="2" s="1"/>
  <c r="L2238" i="2"/>
  <c r="M2238" i="2" s="1"/>
  <c r="L2239" i="2"/>
  <c r="M2239" i="2" s="1"/>
  <c r="L2240" i="2"/>
  <c r="M2240" i="2" s="1"/>
  <c r="L2241" i="2"/>
  <c r="M2241" i="2" s="1"/>
  <c r="L2242" i="2"/>
  <c r="M2242" i="2" s="1"/>
  <c r="L2243" i="2"/>
  <c r="M2243" i="2" s="1"/>
  <c r="L2244" i="2"/>
  <c r="M2244" i="2" s="1"/>
  <c r="L2245" i="2"/>
  <c r="M2245" i="2" s="1"/>
  <c r="L2246" i="2"/>
  <c r="M2246" i="2" s="1"/>
  <c r="L2247" i="2"/>
  <c r="M2247" i="2" s="1"/>
  <c r="L2248" i="2"/>
  <c r="M2248" i="2" s="1"/>
  <c r="L2249" i="2"/>
  <c r="M2249" i="2" s="1"/>
  <c r="L2250" i="2"/>
  <c r="M2250" i="2" s="1"/>
  <c r="L2251" i="2"/>
  <c r="M2251" i="2" s="1"/>
  <c r="L2252" i="2"/>
  <c r="M2252" i="2" s="1"/>
  <c r="L2253" i="2"/>
  <c r="M2253" i="2" s="1"/>
  <c r="L2254" i="2"/>
  <c r="M2254" i="2" s="1"/>
  <c r="L2255" i="2"/>
  <c r="M2255" i="2" s="1"/>
  <c r="L2256" i="2"/>
  <c r="M2256" i="2" s="1"/>
  <c r="L2257" i="2"/>
  <c r="M2257" i="2" s="1"/>
  <c r="L2258" i="2"/>
  <c r="M2258" i="2" s="1"/>
  <c r="L2259" i="2"/>
  <c r="M2259" i="2" s="1"/>
  <c r="L2260" i="2"/>
  <c r="M2260" i="2" s="1"/>
  <c r="L2261" i="2"/>
  <c r="M2261" i="2" s="1"/>
  <c r="L2262" i="2"/>
  <c r="M2262" i="2" s="1"/>
  <c r="L2263" i="2"/>
  <c r="M2263" i="2" s="1"/>
  <c r="L2264" i="2"/>
  <c r="M2264" i="2" s="1"/>
  <c r="L2265" i="2"/>
  <c r="M2265" i="2" s="1"/>
  <c r="L2266" i="2"/>
  <c r="M2266" i="2" s="1"/>
  <c r="L2267" i="2"/>
  <c r="M2267" i="2" s="1"/>
  <c r="L2268" i="2"/>
  <c r="M2268" i="2" s="1"/>
  <c r="L2269" i="2"/>
  <c r="M2269" i="2" s="1"/>
  <c r="L2270" i="2"/>
  <c r="M2270" i="2" s="1"/>
  <c r="L2271" i="2"/>
  <c r="M2271" i="2" s="1"/>
  <c r="L2272" i="2"/>
  <c r="M2272" i="2" s="1"/>
  <c r="L2273" i="2"/>
  <c r="M2273" i="2" s="1"/>
  <c r="L2274" i="2"/>
  <c r="M2274" i="2" s="1"/>
  <c r="L2275" i="2"/>
  <c r="M2275" i="2" s="1"/>
  <c r="L2276" i="2"/>
  <c r="M2276" i="2" s="1"/>
  <c r="L2277" i="2"/>
  <c r="M2277" i="2" s="1"/>
  <c r="L2278" i="2"/>
  <c r="M2278" i="2" s="1"/>
  <c r="L2279" i="2"/>
  <c r="M2279" i="2" s="1"/>
  <c r="L2280" i="2"/>
  <c r="M2280" i="2" s="1"/>
  <c r="L2281" i="2"/>
  <c r="M2281" i="2" s="1"/>
  <c r="L2282" i="2"/>
  <c r="M2282" i="2" s="1"/>
  <c r="L2283" i="2"/>
  <c r="M2283" i="2" s="1"/>
  <c r="L2284" i="2"/>
  <c r="M2284" i="2" s="1"/>
  <c r="L2285" i="2"/>
  <c r="M2285" i="2" s="1"/>
  <c r="L2286" i="2"/>
  <c r="M2286" i="2" s="1"/>
  <c r="L2287" i="2"/>
  <c r="M2287" i="2" s="1"/>
  <c r="L2288" i="2"/>
  <c r="M2288" i="2" s="1"/>
  <c r="L2289" i="2"/>
  <c r="M2289" i="2" s="1"/>
  <c r="L2290" i="2"/>
  <c r="M2290" i="2" s="1"/>
  <c r="L2291" i="2"/>
  <c r="M2291" i="2" s="1"/>
  <c r="L2292" i="2"/>
  <c r="M2292" i="2" s="1"/>
  <c r="L2293" i="2"/>
  <c r="M2293" i="2" s="1"/>
  <c r="L2294" i="2"/>
  <c r="M2294" i="2" s="1"/>
  <c r="L2295" i="2"/>
  <c r="M2295" i="2" s="1"/>
  <c r="L2296" i="2"/>
  <c r="M2296" i="2" s="1"/>
  <c r="L2297" i="2"/>
  <c r="M2297" i="2" s="1"/>
  <c r="L2298" i="2"/>
  <c r="M2298" i="2" s="1"/>
  <c r="L2299" i="2"/>
  <c r="M2299" i="2" s="1"/>
  <c r="L2300" i="2"/>
  <c r="M2300" i="2" s="1"/>
  <c r="L2301" i="2"/>
  <c r="M2301" i="2" s="1"/>
  <c r="L2302" i="2"/>
  <c r="M2302" i="2" s="1"/>
  <c r="L2303" i="2"/>
  <c r="M2303" i="2" s="1"/>
  <c r="L2304" i="2"/>
  <c r="M2304" i="2" s="1"/>
  <c r="L2305" i="2"/>
  <c r="M2305" i="2" s="1"/>
  <c r="L2306" i="2"/>
  <c r="M2306" i="2" s="1"/>
  <c r="L2307" i="2"/>
  <c r="M2307" i="2" s="1"/>
  <c r="L2308" i="2"/>
  <c r="M2308" i="2" s="1"/>
  <c r="L2309" i="2"/>
  <c r="M2309" i="2" s="1"/>
  <c r="L2310" i="2"/>
  <c r="M2310" i="2" s="1"/>
  <c r="L2311" i="2"/>
  <c r="M2311" i="2" s="1"/>
  <c r="L2312" i="2"/>
  <c r="M2312" i="2" s="1"/>
  <c r="L2313" i="2"/>
  <c r="M2313" i="2" s="1"/>
  <c r="L2314" i="2"/>
  <c r="M2314" i="2" s="1"/>
  <c r="L2315" i="2"/>
  <c r="M2315" i="2" s="1"/>
  <c r="L2316" i="2"/>
  <c r="M2316" i="2" s="1"/>
  <c r="L2317" i="2"/>
  <c r="M2317" i="2" s="1"/>
  <c r="L2318" i="2"/>
  <c r="M2318" i="2" s="1"/>
  <c r="L2319" i="2"/>
  <c r="M2319" i="2" s="1"/>
  <c r="L2320" i="2"/>
  <c r="M2320" i="2" s="1"/>
  <c r="L2321" i="2"/>
  <c r="M2321" i="2" s="1"/>
  <c r="L2322" i="2"/>
  <c r="M2322" i="2" s="1"/>
  <c r="L2323" i="2"/>
  <c r="M2323" i="2" s="1"/>
  <c r="L2324" i="2"/>
  <c r="M2324" i="2" s="1"/>
  <c r="L2325" i="2"/>
  <c r="M2325" i="2" s="1"/>
  <c r="L2326" i="2"/>
  <c r="M2326" i="2" s="1"/>
  <c r="L2327" i="2"/>
  <c r="M2327" i="2" s="1"/>
  <c r="L2328" i="2"/>
  <c r="M2328" i="2" s="1"/>
  <c r="L2329" i="2"/>
  <c r="M2329" i="2" s="1"/>
  <c r="L2330" i="2"/>
  <c r="M2330" i="2" s="1"/>
  <c r="L2331" i="2"/>
  <c r="M2331" i="2" s="1"/>
  <c r="L2332" i="2"/>
  <c r="M2332" i="2" s="1"/>
  <c r="L2333" i="2"/>
  <c r="M2333" i="2" s="1"/>
  <c r="L2334" i="2"/>
  <c r="M2334" i="2" s="1"/>
  <c r="L2335" i="2"/>
  <c r="M2335" i="2" s="1"/>
  <c r="L2336" i="2"/>
  <c r="M2336" i="2" s="1"/>
  <c r="L2337" i="2"/>
  <c r="M2337" i="2" s="1"/>
  <c r="L2338" i="2"/>
  <c r="M2338" i="2" s="1"/>
  <c r="L2339" i="2"/>
  <c r="M2339" i="2" s="1"/>
  <c r="L2340" i="2"/>
  <c r="M2340" i="2" s="1"/>
  <c r="L2341" i="2"/>
  <c r="M2341" i="2" s="1"/>
  <c r="L2342" i="2"/>
  <c r="M2342" i="2" s="1"/>
  <c r="L2343" i="2"/>
  <c r="M2343" i="2" s="1"/>
  <c r="L2344" i="2"/>
  <c r="M2344" i="2" s="1"/>
  <c r="L2345" i="2"/>
  <c r="M2345" i="2" s="1"/>
  <c r="L2346" i="2"/>
  <c r="M2346" i="2" s="1"/>
  <c r="L2347" i="2"/>
  <c r="M2347" i="2" s="1"/>
  <c r="L2348" i="2"/>
  <c r="M2348" i="2" s="1"/>
  <c r="L2349" i="2"/>
  <c r="M2349" i="2" s="1"/>
  <c r="L2350" i="2"/>
  <c r="M2350" i="2" s="1"/>
  <c r="L2351" i="2"/>
  <c r="M2351" i="2" s="1"/>
  <c r="L2352" i="2"/>
  <c r="M2352" i="2" s="1"/>
  <c r="L2353" i="2"/>
  <c r="M2353" i="2" s="1"/>
  <c r="L2354" i="2"/>
  <c r="M2354" i="2" s="1"/>
  <c r="L2355" i="2"/>
  <c r="M2355" i="2" s="1"/>
  <c r="L2356" i="2"/>
  <c r="M2356" i="2" s="1"/>
  <c r="L2357" i="2"/>
  <c r="M2357" i="2" s="1"/>
  <c r="L2358" i="2"/>
  <c r="M2358" i="2" s="1"/>
  <c r="L2359" i="2"/>
  <c r="M2359" i="2" s="1"/>
  <c r="L2360" i="2"/>
  <c r="M2360" i="2" s="1"/>
  <c r="L2361" i="2"/>
  <c r="M2361" i="2" s="1"/>
  <c r="L2362" i="2"/>
  <c r="M2362" i="2" s="1"/>
  <c r="L2363" i="2"/>
  <c r="M2363" i="2" s="1"/>
  <c r="L2364" i="2"/>
  <c r="M2364" i="2" s="1"/>
  <c r="L2365" i="2"/>
  <c r="M2365" i="2" s="1"/>
  <c r="L2366" i="2"/>
  <c r="M2366" i="2" s="1"/>
  <c r="L2367" i="2"/>
  <c r="M2367" i="2" s="1"/>
  <c r="L2368" i="2"/>
  <c r="M2368" i="2" s="1"/>
  <c r="L2369" i="2"/>
  <c r="M2369" i="2" s="1"/>
  <c r="L2370" i="2"/>
  <c r="M2370" i="2" s="1"/>
  <c r="L2371" i="2"/>
  <c r="M2371" i="2" s="1"/>
  <c r="L2372" i="2"/>
  <c r="M2372" i="2" s="1"/>
  <c r="L2373" i="2"/>
  <c r="M2373" i="2" s="1"/>
  <c r="L2374" i="2"/>
  <c r="M2374" i="2" s="1"/>
  <c r="L2375" i="2"/>
  <c r="M2375" i="2" s="1"/>
  <c r="L2376" i="2"/>
  <c r="M2376" i="2" s="1"/>
  <c r="L2377" i="2"/>
  <c r="M2377" i="2" s="1"/>
  <c r="L2378" i="2"/>
  <c r="M2378" i="2" s="1"/>
  <c r="L2379" i="2"/>
  <c r="M2379" i="2" s="1"/>
  <c r="L2380" i="2"/>
  <c r="M2380" i="2" s="1"/>
  <c r="L2381" i="2"/>
  <c r="M2381" i="2" s="1"/>
  <c r="L2382" i="2"/>
  <c r="M2382" i="2" s="1"/>
  <c r="L2383" i="2"/>
  <c r="M2383" i="2" s="1"/>
  <c r="L2384" i="2"/>
  <c r="M2384" i="2" s="1"/>
  <c r="L2385" i="2"/>
  <c r="M2385" i="2" s="1"/>
  <c r="L2386" i="2"/>
  <c r="M2386" i="2" s="1"/>
  <c r="L2387" i="2"/>
  <c r="M2387" i="2" s="1"/>
  <c r="L2388" i="2"/>
  <c r="M2388" i="2" s="1"/>
  <c r="L2389" i="2"/>
  <c r="M2389" i="2" s="1"/>
  <c r="L2390" i="2"/>
  <c r="M2390" i="2" s="1"/>
  <c r="L2391" i="2"/>
  <c r="M2391" i="2" s="1"/>
  <c r="L2392" i="2"/>
  <c r="M2392" i="2" s="1"/>
  <c r="L2393" i="2"/>
  <c r="M2393" i="2" s="1"/>
  <c r="L2394" i="2"/>
  <c r="M2394" i="2" s="1"/>
  <c r="L2395" i="2"/>
  <c r="M2395" i="2" s="1"/>
  <c r="L2396" i="2"/>
  <c r="M2396" i="2" s="1"/>
  <c r="L2397" i="2"/>
  <c r="M2397" i="2" s="1"/>
  <c r="L2398" i="2"/>
  <c r="M2398" i="2" s="1"/>
  <c r="L2399" i="2"/>
  <c r="M2399" i="2" s="1"/>
  <c r="L2400" i="2"/>
  <c r="M2400" i="2" s="1"/>
  <c r="L2401" i="2"/>
  <c r="M2401" i="2" s="1"/>
  <c r="L2402" i="2"/>
  <c r="M2402" i="2" s="1"/>
  <c r="L2403" i="2"/>
  <c r="M2403" i="2" s="1"/>
  <c r="L2404" i="2"/>
  <c r="M2404" i="2" s="1"/>
  <c r="L2405" i="2"/>
  <c r="M2405" i="2" s="1"/>
  <c r="L2406" i="2"/>
  <c r="M2406" i="2" s="1"/>
  <c r="L2407" i="2"/>
  <c r="M2407" i="2" s="1"/>
  <c r="L2408" i="2"/>
  <c r="M2408" i="2" s="1"/>
  <c r="L2409" i="2"/>
  <c r="M2409" i="2" s="1"/>
  <c r="L2410" i="2"/>
  <c r="M2410" i="2" s="1"/>
  <c r="L2411" i="2"/>
  <c r="M2411" i="2" s="1"/>
  <c r="L2412" i="2"/>
  <c r="M2412" i="2" s="1"/>
  <c r="L2413" i="2"/>
  <c r="M2413" i="2" s="1"/>
  <c r="L2414" i="2"/>
  <c r="M2414" i="2" s="1"/>
  <c r="L2415" i="2"/>
  <c r="M2415" i="2" s="1"/>
  <c r="L2416" i="2"/>
  <c r="M2416" i="2" s="1"/>
  <c r="L2417" i="2"/>
  <c r="M2417" i="2" s="1"/>
  <c r="L2418" i="2"/>
  <c r="M2418" i="2" s="1"/>
  <c r="L2419" i="2"/>
  <c r="M2419" i="2" s="1"/>
  <c r="L2420" i="2"/>
  <c r="M2420" i="2" s="1"/>
  <c r="L2421" i="2"/>
  <c r="M2421" i="2" s="1"/>
  <c r="L2422" i="2"/>
  <c r="M2422" i="2" s="1"/>
  <c r="L2423" i="2"/>
  <c r="M2423" i="2" s="1"/>
  <c r="L2424" i="2"/>
  <c r="M2424" i="2" s="1"/>
  <c r="L2425" i="2"/>
  <c r="M2425" i="2" s="1"/>
  <c r="L2426" i="2"/>
  <c r="M2426" i="2" s="1"/>
  <c r="L2427" i="2"/>
  <c r="M2427" i="2" s="1"/>
  <c r="L2428" i="2"/>
  <c r="M2428" i="2" s="1"/>
  <c r="L2429" i="2"/>
  <c r="M2429" i="2" s="1"/>
  <c r="L2430" i="2"/>
  <c r="M2430" i="2" s="1"/>
  <c r="L2431" i="2"/>
  <c r="M2431" i="2" s="1"/>
  <c r="L2432" i="2"/>
  <c r="M2432" i="2" s="1"/>
  <c r="L2433" i="2"/>
  <c r="M2433" i="2" s="1"/>
  <c r="L2434" i="2"/>
  <c r="M2434" i="2" s="1"/>
  <c r="L2435" i="2"/>
  <c r="M2435" i="2" s="1"/>
  <c r="L2436" i="2"/>
  <c r="M2436" i="2" s="1"/>
  <c r="L2437" i="2"/>
  <c r="M2437" i="2" s="1"/>
  <c r="L2438" i="2"/>
  <c r="M2438" i="2" s="1"/>
  <c r="L2439" i="2"/>
  <c r="M2439" i="2" s="1"/>
  <c r="L2440" i="2"/>
  <c r="M2440" i="2" s="1"/>
  <c r="L2441" i="2"/>
  <c r="M2441" i="2" s="1"/>
  <c r="L2442" i="2"/>
  <c r="M2442" i="2" s="1"/>
  <c r="L2443" i="2"/>
  <c r="M2443" i="2" s="1"/>
  <c r="L2444" i="2"/>
  <c r="M2444" i="2" s="1"/>
  <c r="L2445" i="2"/>
  <c r="M2445" i="2" s="1"/>
  <c r="L2446" i="2"/>
  <c r="M2446" i="2" s="1"/>
  <c r="L2447" i="2"/>
  <c r="M2447" i="2" s="1"/>
  <c r="L2448" i="2"/>
  <c r="M2448" i="2" s="1"/>
  <c r="L2449" i="2"/>
  <c r="M2449" i="2" s="1"/>
  <c r="L2450" i="2"/>
  <c r="M2450" i="2" s="1"/>
  <c r="L2451" i="2"/>
  <c r="M2451" i="2" s="1"/>
  <c r="L2452" i="2"/>
  <c r="M2452" i="2" s="1"/>
  <c r="L2453" i="2"/>
  <c r="M2453" i="2" s="1"/>
  <c r="L2454" i="2"/>
  <c r="M2454" i="2" s="1"/>
  <c r="L2455" i="2"/>
  <c r="M2455" i="2" s="1"/>
  <c r="L2456" i="2"/>
  <c r="M2456" i="2" s="1"/>
  <c r="L2457" i="2"/>
  <c r="M2457" i="2" s="1"/>
  <c r="L2458" i="2"/>
  <c r="M2458" i="2" s="1"/>
  <c r="L2459" i="2"/>
  <c r="M2459" i="2" s="1"/>
  <c r="L2460" i="2"/>
  <c r="M2460" i="2" s="1"/>
  <c r="L2461" i="2"/>
  <c r="M2461" i="2" s="1"/>
  <c r="L2462" i="2"/>
  <c r="M2462" i="2" s="1"/>
  <c r="L2463" i="2"/>
  <c r="M2463" i="2" s="1"/>
  <c r="L2464" i="2"/>
  <c r="M2464" i="2" s="1"/>
  <c r="L2465" i="2"/>
  <c r="M2465" i="2" s="1"/>
  <c r="L2466" i="2"/>
  <c r="M2466" i="2" s="1"/>
  <c r="L2467" i="2"/>
  <c r="M2467" i="2" s="1"/>
  <c r="L2468" i="2"/>
  <c r="M2468" i="2" s="1"/>
  <c r="L2469" i="2"/>
  <c r="M2469" i="2" s="1"/>
  <c r="L2470" i="2"/>
  <c r="M2470" i="2" s="1"/>
  <c r="L2471" i="2"/>
  <c r="M2471" i="2" s="1"/>
  <c r="L2472" i="2"/>
  <c r="M2472" i="2" s="1"/>
  <c r="L2473" i="2"/>
  <c r="M2473" i="2" s="1"/>
  <c r="L2474" i="2"/>
  <c r="M2474" i="2" s="1"/>
  <c r="L2475" i="2"/>
  <c r="M2475" i="2" s="1"/>
  <c r="L2476" i="2"/>
  <c r="M2476" i="2" s="1"/>
  <c r="L2477" i="2"/>
  <c r="M2477" i="2" s="1"/>
  <c r="L2478" i="2"/>
  <c r="M2478" i="2" s="1"/>
  <c r="L2479" i="2"/>
  <c r="M2479" i="2" s="1"/>
  <c r="L2480" i="2"/>
  <c r="M2480" i="2" s="1"/>
  <c r="L2481" i="2"/>
  <c r="M2481" i="2" s="1"/>
  <c r="L2482" i="2"/>
  <c r="M2482" i="2" s="1"/>
  <c r="L2483" i="2"/>
  <c r="M2483" i="2" s="1"/>
  <c r="L2484" i="2"/>
  <c r="M2484" i="2" s="1"/>
  <c r="L2485" i="2"/>
  <c r="M2485" i="2" s="1"/>
  <c r="L2486" i="2"/>
  <c r="M2486" i="2" s="1"/>
  <c r="L2487" i="2"/>
  <c r="M2487" i="2" s="1"/>
  <c r="L2488" i="2"/>
  <c r="M2488" i="2" s="1"/>
  <c r="L2489" i="2"/>
  <c r="M2489" i="2" s="1"/>
  <c r="L2490" i="2"/>
  <c r="M2490" i="2" s="1"/>
  <c r="L2491" i="2"/>
  <c r="M2491" i="2" s="1"/>
  <c r="L2492" i="2"/>
  <c r="M2492" i="2" s="1"/>
  <c r="L2493" i="2"/>
  <c r="M2493" i="2" s="1"/>
  <c r="L2494" i="2"/>
  <c r="M2494" i="2" s="1"/>
  <c r="L2495" i="2"/>
  <c r="M2495" i="2" s="1"/>
  <c r="L2496" i="2"/>
  <c r="M2496" i="2" s="1"/>
  <c r="L2497" i="2"/>
  <c r="M2497" i="2" s="1"/>
  <c r="L2498" i="2"/>
  <c r="M2498" i="2" s="1"/>
  <c r="L2499" i="2"/>
  <c r="M2499" i="2" s="1"/>
  <c r="L2500" i="2"/>
  <c r="M2500" i="2" s="1"/>
  <c r="L2501" i="2"/>
  <c r="M2501" i="2" s="1"/>
  <c r="L2502" i="2"/>
  <c r="M2502" i="2" s="1"/>
  <c r="L2503" i="2"/>
  <c r="M2503" i="2" s="1"/>
  <c r="L2504" i="2"/>
  <c r="M2504" i="2" s="1"/>
  <c r="L2505" i="2"/>
  <c r="M2505" i="2" s="1"/>
  <c r="L2506" i="2"/>
  <c r="M2506" i="2" s="1"/>
  <c r="L2507" i="2"/>
  <c r="M2507" i="2" s="1"/>
  <c r="L2508" i="2"/>
  <c r="M2508" i="2" s="1"/>
  <c r="L2509" i="2"/>
  <c r="M2509" i="2" s="1"/>
  <c r="L2510" i="2"/>
  <c r="M2510" i="2" s="1"/>
  <c r="L2511" i="2"/>
  <c r="M2511" i="2" s="1"/>
  <c r="L2512" i="2"/>
  <c r="M2512" i="2" s="1"/>
  <c r="L2513" i="2"/>
  <c r="M2513" i="2" s="1"/>
  <c r="L2514" i="2"/>
  <c r="M2514" i="2" s="1"/>
  <c r="L2515" i="2"/>
  <c r="M2515" i="2" s="1"/>
  <c r="L2516" i="2"/>
  <c r="M2516" i="2" s="1"/>
  <c r="L2517" i="2"/>
  <c r="M2517" i="2" s="1"/>
  <c r="L2518" i="2"/>
  <c r="M2518" i="2" s="1"/>
  <c r="L2519" i="2"/>
  <c r="M2519" i="2" s="1"/>
  <c r="L2520" i="2"/>
  <c r="M2520" i="2" s="1"/>
  <c r="L2521" i="2"/>
  <c r="M2521" i="2" s="1"/>
  <c r="L2522" i="2"/>
  <c r="M2522" i="2" s="1"/>
  <c r="L2523" i="2"/>
  <c r="M2523" i="2" s="1"/>
  <c r="L2524" i="2"/>
  <c r="M2524" i="2" s="1"/>
  <c r="L2525" i="2"/>
  <c r="M2525" i="2" s="1"/>
  <c r="L2526" i="2"/>
  <c r="M2526" i="2" s="1"/>
  <c r="L2527" i="2"/>
  <c r="M2527" i="2" s="1"/>
  <c r="L2528" i="2"/>
  <c r="M2528" i="2" s="1"/>
  <c r="L2529" i="2"/>
  <c r="M2529" i="2" s="1"/>
  <c r="L2530" i="2"/>
  <c r="M2530" i="2" s="1"/>
  <c r="L2531" i="2"/>
  <c r="M2531" i="2" s="1"/>
  <c r="L2532" i="2"/>
  <c r="M2532" i="2" s="1"/>
  <c r="L2533" i="2"/>
  <c r="M2533" i="2" s="1"/>
  <c r="L2534" i="2"/>
  <c r="M2534" i="2" s="1"/>
  <c r="L2535" i="2"/>
  <c r="M2535" i="2" s="1"/>
  <c r="L2536" i="2"/>
  <c r="M2536" i="2" s="1"/>
  <c r="L2537" i="2"/>
  <c r="M2537" i="2" s="1"/>
  <c r="L2538" i="2"/>
  <c r="M2538" i="2" s="1"/>
  <c r="L2539" i="2"/>
  <c r="M2539" i="2" s="1"/>
  <c r="L2540" i="2"/>
  <c r="M2540" i="2" s="1"/>
  <c r="L2541" i="2"/>
  <c r="M2541" i="2" s="1"/>
  <c r="L2542" i="2"/>
  <c r="M2542" i="2" s="1"/>
  <c r="L2543" i="2"/>
  <c r="M2543" i="2" s="1"/>
  <c r="L2544" i="2"/>
  <c r="M2544" i="2" s="1"/>
  <c r="L2545" i="2"/>
  <c r="M2545" i="2" s="1"/>
  <c r="L2546" i="2"/>
  <c r="M2546" i="2" s="1"/>
  <c r="L2547" i="2"/>
  <c r="M2547" i="2" s="1"/>
  <c r="L2548" i="2"/>
  <c r="M2548" i="2" s="1"/>
  <c r="L2549" i="2"/>
  <c r="M2549" i="2" s="1"/>
  <c r="L2550" i="2"/>
  <c r="M2550" i="2" s="1"/>
  <c r="L2551" i="2"/>
  <c r="M2551" i="2" s="1"/>
  <c r="L2552" i="2"/>
  <c r="M2552" i="2" s="1"/>
  <c r="L2553" i="2"/>
  <c r="M2553" i="2" s="1"/>
  <c r="L2554" i="2"/>
  <c r="M2554" i="2" s="1"/>
  <c r="L2555" i="2"/>
  <c r="M2555" i="2" s="1"/>
  <c r="L2556" i="2"/>
  <c r="M2556" i="2" s="1"/>
  <c r="L2557" i="2"/>
  <c r="M2557" i="2" s="1"/>
  <c r="L2558" i="2"/>
  <c r="M2558" i="2" s="1"/>
  <c r="L2559" i="2"/>
  <c r="M2559" i="2" s="1"/>
  <c r="L2560" i="2"/>
  <c r="M2560" i="2" s="1"/>
  <c r="L2561" i="2"/>
  <c r="M2561" i="2" s="1"/>
  <c r="L2562" i="2"/>
  <c r="M2562" i="2" s="1"/>
  <c r="L2563" i="2"/>
  <c r="M2563" i="2" s="1"/>
  <c r="L2564" i="2"/>
  <c r="M2564" i="2" s="1"/>
  <c r="L2565" i="2"/>
  <c r="M2565" i="2" s="1"/>
  <c r="L2566" i="2"/>
  <c r="M2566" i="2" s="1"/>
  <c r="L2567" i="2"/>
  <c r="M2567" i="2" s="1"/>
  <c r="L2568" i="2"/>
  <c r="M2568" i="2" s="1"/>
  <c r="L2569" i="2"/>
  <c r="M2569" i="2" s="1"/>
  <c r="L2570" i="2"/>
  <c r="M2570" i="2" s="1"/>
  <c r="L2571" i="2"/>
  <c r="M2571" i="2" s="1"/>
  <c r="L2572" i="2"/>
  <c r="M2572" i="2" s="1"/>
  <c r="L2573" i="2"/>
  <c r="M2573" i="2" s="1"/>
  <c r="L2574" i="2"/>
  <c r="M2574" i="2" s="1"/>
  <c r="L2575" i="2"/>
  <c r="M2575" i="2" s="1"/>
  <c r="L2576" i="2"/>
  <c r="M2576" i="2" s="1"/>
  <c r="L2577" i="2"/>
  <c r="M2577" i="2" s="1"/>
  <c r="L2578" i="2"/>
  <c r="M2578" i="2" s="1"/>
  <c r="L2579" i="2"/>
  <c r="M2579" i="2" s="1"/>
  <c r="L2580" i="2"/>
  <c r="M2580" i="2" s="1"/>
  <c r="L2581" i="2"/>
  <c r="M2581" i="2" s="1"/>
  <c r="L2582" i="2"/>
  <c r="M2582" i="2" s="1"/>
  <c r="L2583" i="2"/>
  <c r="M2583" i="2" s="1"/>
  <c r="L2584" i="2"/>
  <c r="M2584" i="2" s="1"/>
  <c r="L2585" i="2"/>
  <c r="M2585" i="2" s="1"/>
  <c r="L2586" i="2"/>
  <c r="M2586" i="2" s="1"/>
  <c r="L2587" i="2"/>
  <c r="M2587" i="2" s="1"/>
  <c r="L2588" i="2"/>
  <c r="M2588" i="2" s="1"/>
  <c r="L2589" i="2"/>
  <c r="M2589" i="2" s="1"/>
  <c r="L2590" i="2"/>
  <c r="M2590" i="2" s="1"/>
  <c r="L2591" i="2"/>
  <c r="M2591" i="2" s="1"/>
  <c r="L2592" i="2"/>
  <c r="M2592" i="2" s="1"/>
  <c r="L2593" i="2"/>
  <c r="M2593" i="2" s="1"/>
  <c r="L2594" i="2"/>
  <c r="M2594" i="2" s="1"/>
  <c r="L2595" i="2"/>
  <c r="M2595" i="2" s="1"/>
  <c r="L2596" i="2"/>
  <c r="M2596" i="2" s="1"/>
  <c r="L2597" i="2"/>
  <c r="M2597" i="2" s="1"/>
  <c r="L2598" i="2"/>
  <c r="M2598" i="2" s="1"/>
  <c r="L2599" i="2"/>
  <c r="M2599" i="2" s="1"/>
  <c r="L2600" i="2"/>
  <c r="M2600" i="2" s="1"/>
  <c r="L2601" i="2"/>
  <c r="M2601" i="2" s="1"/>
  <c r="L2602" i="2"/>
  <c r="M2602" i="2" s="1"/>
  <c r="L2603" i="2"/>
  <c r="M2603" i="2" s="1"/>
  <c r="L2604" i="2"/>
  <c r="M2604" i="2" s="1"/>
  <c r="L2605" i="2"/>
  <c r="M2605" i="2" s="1"/>
  <c r="L2606" i="2"/>
  <c r="M2606" i="2" s="1"/>
  <c r="L2607" i="2"/>
  <c r="M2607" i="2" s="1"/>
  <c r="L2608" i="2"/>
  <c r="M2608" i="2" s="1"/>
  <c r="L2609" i="2"/>
  <c r="M2609" i="2" s="1"/>
  <c r="L2610" i="2"/>
  <c r="M2610" i="2" s="1"/>
  <c r="L2611" i="2"/>
  <c r="M2611" i="2" s="1"/>
  <c r="L2612" i="2"/>
  <c r="M2612" i="2" s="1"/>
  <c r="L2613" i="2"/>
  <c r="M2613" i="2" s="1"/>
  <c r="L2614" i="2"/>
  <c r="M2614" i="2" s="1"/>
  <c r="L2615" i="2"/>
  <c r="M2615" i="2" s="1"/>
  <c r="L2616" i="2"/>
  <c r="M2616" i="2" s="1"/>
  <c r="L2617" i="2"/>
  <c r="M2617" i="2" s="1"/>
  <c r="L2618" i="2"/>
  <c r="M2618" i="2" s="1"/>
  <c r="L2619" i="2"/>
  <c r="M2619" i="2" s="1"/>
  <c r="L2620" i="2"/>
  <c r="M2620" i="2" s="1"/>
  <c r="L2621" i="2"/>
  <c r="M2621" i="2" s="1"/>
  <c r="L2622" i="2"/>
  <c r="M2622" i="2" s="1"/>
  <c r="L2623" i="2"/>
  <c r="M2623" i="2" s="1"/>
  <c r="L2624" i="2"/>
  <c r="M2624" i="2" s="1"/>
  <c r="L2625" i="2"/>
  <c r="M2625" i="2" s="1"/>
  <c r="L2626" i="2"/>
  <c r="M2626" i="2" s="1"/>
  <c r="L2627" i="2"/>
  <c r="M2627" i="2" s="1"/>
  <c r="L2628" i="2"/>
  <c r="M2628" i="2" s="1"/>
  <c r="L2629" i="2"/>
  <c r="M2629" i="2" s="1"/>
  <c r="L2630" i="2"/>
  <c r="M2630" i="2" s="1"/>
  <c r="L2631" i="2"/>
  <c r="M2631" i="2" s="1"/>
  <c r="L2632" i="2"/>
  <c r="M2632" i="2" s="1"/>
  <c r="L2633" i="2"/>
  <c r="M2633" i="2" s="1"/>
  <c r="L2634" i="2"/>
  <c r="M2634" i="2" s="1"/>
  <c r="L2635" i="2"/>
  <c r="M2635" i="2" s="1"/>
  <c r="L2636" i="2"/>
  <c r="M2636" i="2" s="1"/>
  <c r="L2637" i="2"/>
  <c r="M2637" i="2" s="1"/>
  <c r="L2638" i="2"/>
  <c r="M2638" i="2" s="1"/>
  <c r="L2639" i="2"/>
  <c r="M2639" i="2" s="1"/>
  <c r="L2640" i="2"/>
  <c r="M2640" i="2" s="1"/>
  <c r="L2641" i="2"/>
  <c r="M2641" i="2" s="1"/>
  <c r="L2642" i="2"/>
  <c r="M2642" i="2" s="1"/>
  <c r="L2643" i="2"/>
  <c r="M2643" i="2" s="1"/>
  <c r="L2644" i="2"/>
  <c r="M2644" i="2" s="1"/>
  <c r="L2645" i="2"/>
  <c r="M2645" i="2" s="1"/>
  <c r="L2646" i="2"/>
  <c r="M2646" i="2" s="1"/>
  <c r="L2647" i="2"/>
  <c r="M2647" i="2" s="1"/>
  <c r="L2648" i="2"/>
  <c r="M2648" i="2" s="1"/>
  <c r="L2649" i="2"/>
  <c r="M2649" i="2" s="1"/>
  <c r="L2650" i="2"/>
  <c r="M2650" i="2" s="1"/>
  <c r="L2651" i="2"/>
  <c r="M2651" i="2" s="1"/>
  <c r="L2652" i="2"/>
  <c r="M2652" i="2" s="1"/>
  <c r="L2653" i="2"/>
  <c r="M2653" i="2" s="1"/>
  <c r="L2654" i="2"/>
  <c r="M2654" i="2" s="1"/>
  <c r="L2655" i="2"/>
  <c r="M2655" i="2" s="1"/>
  <c r="L2656" i="2"/>
  <c r="M2656" i="2" s="1"/>
  <c r="L2657" i="2"/>
  <c r="M2657" i="2" s="1"/>
  <c r="L2658" i="2"/>
  <c r="M2658" i="2" s="1"/>
  <c r="L2659" i="2"/>
  <c r="M2659" i="2" s="1"/>
  <c r="L2660" i="2"/>
  <c r="M2660" i="2" s="1"/>
  <c r="L2661" i="2"/>
  <c r="M2661" i="2" s="1"/>
  <c r="L2662" i="2"/>
  <c r="M2662" i="2" s="1"/>
  <c r="L2663" i="2"/>
  <c r="M2663" i="2" s="1"/>
  <c r="L2664" i="2"/>
  <c r="M2664" i="2" s="1"/>
  <c r="L2665" i="2"/>
  <c r="M2665" i="2" s="1"/>
  <c r="L2666" i="2"/>
  <c r="M2666" i="2" s="1"/>
  <c r="L2667" i="2"/>
  <c r="M2667" i="2" s="1"/>
  <c r="L2668" i="2"/>
  <c r="M2668" i="2" s="1"/>
  <c r="L2669" i="2"/>
  <c r="M2669" i="2" s="1"/>
  <c r="L2670" i="2"/>
  <c r="M2670" i="2" s="1"/>
  <c r="L2671" i="2"/>
  <c r="M2671" i="2" s="1"/>
  <c r="L2672" i="2"/>
  <c r="M2672" i="2" s="1"/>
  <c r="L2673" i="2"/>
  <c r="M2673" i="2" s="1"/>
  <c r="L2674" i="2"/>
  <c r="M2674" i="2" s="1"/>
  <c r="L2675" i="2"/>
  <c r="M2675" i="2" s="1"/>
  <c r="L2676" i="2"/>
  <c r="M2676" i="2" s="1"/>
  <c r="L2677" i="2"/>
  <c r="M2677" i="2" s="1"/>
  <c r="L2678" i="2"/>
  <c r="M2678" i="2" s="1"/>
  <c r="L2679" i="2"/>
  <c r="M2679" i="2" s="1"/>
  <c r="L2680" i="2"/>
  <c r="M2680" i="2" s="1"/>
  <c r="L2681" i="2"/>
  <c r="M2681" i="2" s="1"/>
  <c r="L2682" i="2"/>
  <c r="M2682" i="2" s="1"/>
  <c r="L2683" i="2"/>
  <c r="M2683" i="2" s="1"/>
  <c r="L2684" i="2"/>
  <c r="M2684" i="2" s="1"/>
  <c r="L2685" i="2"/>
  <c r="M2685" i="2" s="1"/>
  <c r="L2686" i="2"/>
  <c r="M2686" i="2" s="1"/>
  <c r="L2687" i="2"/>
  <c r="M2687" i="2" s="1"/>
  <c r="L2688" i="2"/>
  <c r="M2688" i="2" s="1"/>
  <c r="L2689" i="2"/>
  <c r="M2689" i="2" s="1"/>
  <c r="L2690" i="2"/>
  <c r="M2690" i="2" s="1"/>
  <c r="L2691" i="2"/>
  <c r="M2691" i="2" s="1"/>
  <c r="L2692" i="2"/>
  <c r="M2692" i="2" s="1"/>
  <c r="L2693" i="2"/>
  <c r="M2693" i="2" s="1"/>
  <c r="L2694" i="2"/>
  <c r="M2694" i="2" s="1"/>
  <c r="L2695" i="2"/>
  <c r="M2695" i="2" s="1"/>
  <c r="L2696" i="2"/>
  <c r="M2696" i="2" s="1"/>
  <c r="L2697" i="2"/>
  <c r="M2697" i="2" s="1"/>
  <c r="L2698" i="2"/>
  <c r="M2698" i="2" s="1"/>
  <c r="L2699" i="2"/>
  <c r="M2699" i="2" s="1"/>
  <c r="L2700" i="2"/>
  <c r="M2700" i="2" s="1"/>
  <c r="L2701" i="2"/>
  <c r="M2701" i="2" s="1"/>
  <c r="L2702" i="2"/>
  <c r="M2702" i="2" s="1"/>
  <c r="L2703" i="2"/>
  <c r="M2703" i="2" s="1"/>
  <c r="L2704" i="2"/>
  <c r="M2704" i="2" s="1"/>
  <c r="L2705" i="2"/>
  <c r="M2705" i="2" s="1"/>
  <c r="L2706" i="2"/>
  <c r="M2706" i="2" s="1"/>
  <c r="L2707" i="2"/>
  <c r="M2707" i="2" s="1"/>
  <c r="L2708" i="2"/>
  <c r="M2708" i="2" s="1"/>
  <c r="L2709" i="2"/>
  <c r="M2709" i="2" s="1"/>
  <c r="L2710" i="2"/>
  <c r="M2710" i="2" s="1"/>
  <c r="L2711" i="2"/>
  <c r="M2711" i="2" s="1"/>
  <c r="L2712" i="2"/>
  <c r="M2712" i="2" s="1"/>
  <c r="L2713" i="2"/>
  <c r="M2713" i="2" s="1"/>
  <c r="L2714" i="2"/>
  <c r="M2714" i="2" s="1"/>
  <c r="L2715" i="2"/>
  <c r="M2715" i="2" s="1"/>
  <c r="L2716" i="2"/>
  <c r="M2716" i="2" s="1"/>
  <c r="L2717" i="2"/>
  <c r="M2717" i="2" s="1"/>
  <c r="L2718" i="2"/>
  <c r="M2718" i="2" s="1"/>
  <c r="L2719" i="2"/>
  <c r="M2719" i="2" s="1"/>
  <c r="L2720" i="2"/>
  <c r="M2720" i="2" s="1"/>
  <c r="L2721" i="2"/>
  <c r="M2721" i="2" s="1"/>
  <c r="L2722" i="2"/>
  <c r="M2722" i="2" s="1"/>
  <c r="L2723" i="2"/>
  <c r="M2723" i="2" s="1"/>
  <c r="L2724" i="2"/>
  <c r="M2724" i="2" s="1"/>
  <c r="L2725" i="2"/>
  <c r="M2725" i="2" s="1"/>
  <c r="L2726" i="2"/>
  <c r="M2726" i="2" s="1"/>
  <c r="L2727" i="2"/>
  <c r="M2727" i="2" s="1"/>
  <c r="L2728" i="2"/>
  <c r="M2728" i="2" s="1"/>
  <c r="L2729" i="2"/>
  <c r="M2729" i="2" s="1"/>
  <c r="L2730" i="2"/>
  <c r="M2730" i="2" s="1"/>
  <c r="L2731" i="2"/>
  <c r="M2731" i="2" s="1"/>
  <c r="L2732" i="2"/>
  <c r="M2732" i="2" s="1"/>
  <c r="L2733" i="2"/>
  <c r="M2733" i="2" s="1"/>
  <c r="L2734" i="2"/>
  <c r="M2734" i="2" s="1"/>
  <c r="L2735" i="2"/>
  <c r="M2735" i="2" s="1"/>
  <c r="L2736" i="2"/>
  <c r="M2736" i="2" s="1"/>
  <c r="L2737" i="2"/>
  <c r="M2737" i="2" s="1"/>
  <c r="L2738" i="2"/>
  <c r="M2738" i="2" s="1"/>
  <c r="L2739" i="2"/>
  <c r="M2739" i="2" s="1"/>
  <c r="L2740" i="2"/>
  <c r="M2740" i="2" s="1"/>
  <c r="L2741" i="2"/>
  <c r="M2741" i="2" s="1"/>
  <c r="L2742" i="2"/>
  <c r="M2742" i="2" s="1"/>
  <c r="L2743" i="2"/>
  <c r="M2743" i="2" s="1"/>
  <c r="L2744" i="2"/>
  <c r="M2744" i="2" s="1"/>
  <c r="L2745" i="2"/>
  <c r="M2745" i="2" s="1"/>
  <c r="L2746" i="2"/>
  <c r="M2746" i="2" s="1"/>
  <c r="L2747" i="2"/>
  <c r="M2747" i="2" s="1"/>
  <c r="L2748" i="2"/>
  <c r="M2748" i="2" s="1"/>
  <c r="L2749" i="2"/>
  <c r="M2749" i="2" s="1"/>
  <c r="L2750" i="2"/>
  <c r="M2750" i="2" s="1"/>
  <c r="L2751" i="2"/>
  <c r="M2751" i="2" s="1"/>
  <c r="L2752" i="2"/>
  <c r="M2752" i="2" s="1"/>
  <c r="L2753" i="2"/>
  <c r="M2753" i="2" s="1"/>
  <c r="L2754" i="2"/>
  <c r="M2754" i="2" s="1"/>
  <c r="L2755" i="2"/>
  <c r="M2755" i="2" s="1"/>
  <c r="L2756" i="2"/>
  <c r="M2756" i="2" s="1"/>
  <c r="L2757" i="2"/>
  <c r="M2757" i="2" s="1"/>
  <c r="L2758" i="2"/>
  <c r="M2758" i="2" s="1"/>
  <c r="L2759" i="2"/>
  <c r="M2759" i="2" s="1"/>
  <c r="L2760" i="2"/>
  <c r="M2760" i="2" s="1"/>
  <c r="L2761" i="2"/>
  <c r="M2761" i="2" s="1"/>
  <c r="L2762" i="2"/>
  <c r="M2762" i="2" s="1"/>
  <c r="L2763" i="2"/>
  <c r="M2763" i="2" s="1"/>
  <c r="L2764" i="2"/>
  <c r="M2764" i="2" s="1"/>
  <c r="L2765" i="2"/>
  <c r="M2765" i="2" s="1"/>
  <c r="L2766" i="2"/>
  <c r="M2766" i="2" s="1"/>
  <c r="L2767" i="2"/>
  <c r="M2767" i="2" s="1"/>
  <c r="L2768" i="2"/>
  <c r="M2768" i="2" s="1"/>
  <c r="L2769" i="2"/>
  <c r="M2769" i="2" s="1"/>
  <c r="L2770" i="2"/>
  <c r="M2770" i="2" s="1"/>
  <c r="L2771" i="2"/>
  <c r="M2771" i="2" s="1"/>
  <c r="L2772" i="2"/>
  <c r="M2772" i="2" s="1"/>
  <c r="L2773" i="2"/>
  <c r="M2773" i="2" s="1"/>
  <c r="L2774" i="2"/>
  <c r="M2774" i="2" s="1"/>
  <c r="L2775" i="2"/>
  <c r="M2775" i="2" s="1"/>
  <c r="L2776" i="2"/>
  <c r="M2776" i="2" s="1"/>
  <c r="L2777" i="2"/>
  <c r="M2777" i="2" s="1"/>
  <c r="L2778" i="2"/>
  <c r="M2778" i="2" s="1"/>
  <c r="L2779" i="2"/>
  <c r="M2779" i="2" s="1"/>
  <c r="L2780" i="2"/>
  <c r="M2780" i="2" s="1"/>
  <c r="L2781" i="2"/>
  <c r="M2781" i="2" s="1"/>
  <c r="L2782" i="2"/>
  <c r="M2782" i="2" s="1"/>
  <c r="L2783" i="2"/>
  <c r="M2783" i="2" s="1"/>
  <c r="L2784" i="2"/>
  <c r="M2784" i="2" s="1"/>
  <c r="L2785" i="2"/>
  <c r="M2785" i="2" s="1"/>
  <c r="L2786" i="2"/>
  <c r="M2786" i="2" s="1"/>
  <c r="L2787" i="2"/>
  <c r="M2787" i="2" s="1"/>
  <c r="L2788" i="2"/>
  <c r="M2788" i="2" s="1"/>
  <c r="L2789" i="2"/>
  <c r="M2789" i="2" s="1"/>
  <c r="L2790" i="2"/>
  <c r="M2790" i="2" s="1"/>
  <c r="L2791" i="2"/>
  <c r="M2791" i="2" s="1"/>
  <c r="L2792" i="2"/>
  <c r="M2792" i="2" s="1"/>
  <c r="L2793" i="2"/>
  <c r="M2793" i="2" s="1"/>
  <c r="L2794" i="2"/>
  <c r="M2794" i="2" s="1"/>
  <c r="L2795" i="2"/>
  <c r="M2795" i="2" s="1"/>
  <c r="L2796" i="2"/>
  <c r="M2796" i="2" s="1"/>
  <c r="L2797" i="2"/>
  <c r="M2797" i="2" s="1"/>
  <c r="L2798" i="2"/>
  <c r="M2798" i="2" s="1"/>
  <c r="L2799" i="2"/>
  <c r="M2799" i="2" s="1"/>
  <c r="L2800" i="2"/>
  <c r="M2800" i="2" s="1"/>
  <c r="L2801" i="2"/>
  <c r="M2801" i="2" s="1"/>
  <c r="L2802" i="2"/>
  <c r="M2802" i="2" s="1"/>
  <c r="L2803" i="2"/>
  <c r="M2803" i="2" s="1"/>
  <c r="L2804" i="2"/>
  <c r="M2804" i="2" s="1"/>
  <c r="L2805" i="2"/>
  <c r="M2805" i="2" s="1"/>
  <c r="L2806" i="2"/>
  <c r="M2806" i="2" s="1"/>
  <c r="L2807" i="2"/>
  <c r="M2807" i="2" s="1"/>
  <c r="L2808" i="2"/>
  <c r="M2808" i="2" s="1"/>
  <c r="L2809" i="2"/>
  <c r="M2809" i="2" s="1"/>
  <c r="L2810" i="2"/>
  <c r="M2810" i="2" s="1"/>
  <c r="L2811" i="2"/>
  <c r="M2811" i="2" s="1"/>
  <c r="L2812" i="2"/>
  <c r="M2812" i="2" s="1"/>
  <c r="L2813" i="2"/>
  <c r="M2813" i="2" s="1"/>
  <c r="L2814" i="2"/>
  <c r="M2814" i="2" s="1"/>
  <c r="L2815" i="2"/>
  <c r="M2815" i="2" s="1"/>
  <c r="L2816" i="2"/>
  <c r="M2816" i="2" s="1"/>
  <c r="L2817" i="2"/>
  <c r="M2817" i="2" s="1"/>
  <c r="L2818" i="2"/>
  <c r="M2818" i="2" s="1"/>
  <c r="L2819" i="2"/>
  <c r="M2819" i="2" s="1"/>
  <c r="L2820" i="2"/>
  <c r="M2820" i="2" s="1"/>
  <c r="L2821" i="2"/>
  <c r="M2821" i="2" s="1"/>
  <c r="L2822" i="2"/>
  <c r="M2822" i="2" s="1"/>
  <c r="L2823" i="2"/>
  <c r="M2823" i="2" s="1"/>
  <c r="L2824" i="2"/>
  <c r="M2824" i="2" s="1"/>
  <c r="L2825" i="2"/>
  <c r="M2825" i="2" s="1"/>
  <c r="L2826" i="2"/>
  <c r="M2826" i="2" s="1"/>
  <c r="L2827" i="2"/>
  <c r="M2827" i="2" s="1"/>
  <c r="L2828" i="2"/>
  <c r="M2828" i="2" s="1"/>
  <c r="L2829" i="2"/>
  <c r="M2829" i="2" s="1"/>
  <c r="L2830" i="2"/>
  <c r="M2830" i="2" s="1"/>
  <c r="L2831" i="2"/>
  <c r="M2831" i="2" s="1"/>
  <c r="L2832" i="2"/>
  <c r="M2832" i="2" s="1"/>
  <c r="L2833" i="2"/>
  <c r="M2833" i="2" s="1"/>
  <c r="L2834" i="2"/>
  <c r="M2834" i="2" s="1"/>
  <c r="L2835" i="2"/>
  <c r="M2835" i="2" s="1"/>
  <c r="L2836" i="2"/>
  <c r="M2836" i="2" s="1"/>
  <c r="L2837" i="2"/>
  <c r="M2837" i="2" s="1"/>
  <c r="L2838" i="2"/>
  <c r="M2838" i="2" s="1"/>
  <c r="L2839" i="2"/>
  <c r="M2839" i="2" s="1"/>
  <c r="L2840" i="2"/>
  <c r="M2840" i="2" s="1"/>
  <c r="L2841" i="2"/>
  <c r="M2841" i="2" s="1"/>
  <c r="L2842" i="2"/>
  <c r="M2842" i="2" s="1"/>
  <c r="L2843" i="2"/>
  <c r="M2843" i="2" s="1"/>
  <c r="L2844" i="2"/>
  <c r="M2844" i="2" s="1"/>
  <c r="L2845" i="2"/>
  <c r="M2845" i="2" s="1"/>
  <c r="L2846" i="2"/>
  <c r="M2846" i="2" s="1"/>
  <c r="L2847" i="2"/>
  <c r="M2847" i="2" s="1"/>
  <c r="L2848" i="2"/>
  <c r="M2848" i="2" s="1"/>
  <c r="L2849" i="2"/>
  <c r="M2849" i="2" s="1"/>
  <c r="L2850" i="2"/>
  <c r="M2850" i="2" s="1"/>
  <c r="L2851" i="2"/>
  <c r="M2851" i="2" s="1"/>
  <c r="L2852" i="2"/>
  <c r="M2852" i="2" s="1"/>
  <c r="L2853" i="2"/>
  <c r="M2853" i="2" s="1"/>
  <c r="L2854" i="2"/>
  <c r="M2854" i="2" s="1"/>
  <c r="L2855" i="2"/>
  <c r="M2855" i="2" s="1"/>
  <c r="L2856" i="2"/>
  <c r="M2856" i="2" s="1"/>
  <c r="L2857" i="2"/>
  <c r="M2857" i="2" s="1"/>
  <c r="L2858" i="2"/>
  <c r="M2858" i="2" s="1"/>
  <c r="L2859" i="2"/>
  <c r="M2859" i="2" s="1"/>
  <c r="L2860" i="2"/>
  <c r="M2860" i="2" s="1"/>
  <c r="L2861" i="2"/>
  <c r="M2861" i="2" s="1"/>
  <c r="L2862" i="2"/>
  <c r="M2862" i="2" s="1"/>
  <c r="L2863" i="2"/>
  <c r="M2863" i="2" s="1"/>
  <c r="L2864" i="2"/>
  <c r="M2864" i="2" s="1"/>
  <c r="L2865" i="2"/>
  <c r="M2865" i="2" s="1"/>
  <c r="L2866" i="2"/>
  <c r="M2866" i="2" s="1"/>
  <c r="L2867" i="2"/>
  <c r="M2867" i="2" s="1"/>
  <c r="L2868" i="2"/>
  <c r="M2868" i="2" s="1"/>
  <c r="L2869" i="2"/>
  <c r="M2869" i="2" s="1"/>
  <c r="L2870" i="2"/>
  <c r="M2870" i="2" s="1"/>
  <c r="L2871" i="2"/>
  <c r="M2871" i="2" s="1"/>
  <c r="L2872" i="2"/>
  <c r="M2872" i="2" s="1"/>
  <c r="L2873" i="2"/>
  <c r="M2873" i="2" s="1"/>
  <c r="L2874" i="2"/>
  <c r="M2874" i="2" s="1"/>
  <c r="L2875" i="2"/>
  <c r="M2875" i="2" s="1"/>
  <c r="L2876" i="2"/>
  <c r="M2876" i="2" s="1"/>
  <c r="L2877" i="2"/>
  <c r="M2877" i="2" s="1"/>
  <c r="L2878" i="2"/>
  <c r="M2878" i="2" s="1"/>
  <c r="L2879" i="2"/>
  <c r="M2879" i="2" s="1"/>
  <c r="L2880" i="2"/>
  <c r="M2880" i="2" s="1"/>
  <c r="L2881" i="2"/>
  <c r="M2881" i="2" s="1"/>
  <c r="L2882" i="2"/>
  <c r="M2882" i="2" s="1"/>
  <c r="L2883" i="2"/>
  <c r="M2883" i="2" s="1"/>
  <c r="L2884" i="2"/>
  <c r="M2884" i="2" s="1"/>
  <c r="L2885" i="2"/>
  <c r="M2885" i="2" s="1"/>
  <c r="L2886" i="2"/>
  <c r="M2886" i="2" s="1"/>
  <c r="L2887" i="2"/>
  <c r="M2887" i="2" s="1"/>
  <c r="L2888" i="2"/>
  <c r="M2888" i="2" s="1"/>
  <c r="L2889" i="2"/>
  <c r="M2889" i="2" s="1"/>
  <c r="L2890" i="2"/>
  <c r="M2890" i="2" s="1"/>
  <c r="L2891" i="2"/>
  <c r="M2891" i="2" s="1"/>
  <c r="L2892" i="2"/>
  <c r="M2892" i="2" s="1"/>
  <c r="L2893" i="2"/>
  <c r="M2893" i="2" s="1"/>
  <c r="L2894" i="2"/>
  <c r="M2894" i="2" s="1"/>
  <c r="L2895" i="2"/>
  <c r="M2895" i="2" s="1"/>
  <c r="L2896" i="2"/>
  <c r="M2896" i="2" s="1"/>
  <c r="L2897" i="2"/>
  <c r="M2897" i="2" s="1"/>
  <c r="L2898" i="2"/>
  <c r="M2898" i="2" s="1"/>
  <c r="L2899" i="2"/>
  <c r="M2899" i="2" s="1"/>
  <c r="L2900" i="2"/>
  <c r="M2900" i="2" s="1"/>
  <c r="L2901" i="2"/>
  <c r="M2901" i="2" s="1"/>
  <c r="L2902" i="2"/>
  <c r="M2902" i="2" s="1"/>
  <c r="L2903" i="2"/>
  <c r="M2903" i="2" s="1"/>
  <c r="L2904" i="2"/>
  <c r="M2904" i="2" s="1"/>
  <c r="L2905" i="2"/>
  <c r="M2905" i="2" s="1"/>
  <c r="L2906" i="2"/>
  <c r="M2906" i="2" s="1"/>
  <c r="L2907" i="2"/>
  <c r="M2907" i="2" s="1"/>
  <c r="L2908" i="2"/>
  <c r="M2908" i="2" s="1"/>
  <c r="L2909" i="2"/>
  <c r="M2909" i="2" s="1"/>
  <c r="L2910" i="2"/>
  <c r="M2910" i="2" s="1"/>
  <c r="L2911" i="2"/>
  <c r="M2911" i="2" s="1"/>
  <c r="L2912" i="2"/>
  <c r="M2912" i="2" s="1"/>
  <c r="L2913" i="2"/>
  <c r="M2913" i="2" s="1"/>
  <c r="L2914" i="2"/>
  <c r="M2914" i="2" s="1"/>
  <c r="L2915" i="2"/>
  <c r="M2915" i="2" s="1"/>
  <c r="L2916" i="2"/>
  <c r="M2916" i="2" s="1"/>
  <c r="L2917" i="2"/>
  <c r="M2917" i="2" s="1"/>
  <c r="L2918" i="2"/>
  <c r="M2918" i="2" s="1"/>
  <c r="L2919" i="2"/>
  <c r="M2919" i="2" s="1"/>
  <c r="L2920" i="2"/>
  <c r="M2920" i="2" s="1"/>
  <c r="L2921" i="2"/>
  <c r="M2921" i="2" s="1"/>
  <c r="L2922" i="2"/>
  <c r="M2922" i="2" s="1"/>
  <c r="L2923" i="2"/>
  <c r="M2923" i="2" s="1"/>
  <c r="L2924" i="2"/>
  <c r="M2924" i="2" s="1"/>
  <c r="L2925" i="2"/>
  <c r="M2925" i="2" s="1"/>
  <c r="L2926" i="2"/>
  <c r="M2926" i="2" s="1"/>
  <c r="L2927" i="2"/>
  <c r="M2927" i="2" s="1"/>
  <c r="L2928" i="2"/>
  <c r="M2928" i="2" s="1"/>
  <c r="L2929" i="2"/>
  <c r="M2929" i="2" s="1"/>
  <c r="L2930" i="2"/>
  <c r="M2930" i="2" s="1"/>
  <c r="L2931" i="2"/>
  <c r="M2931" i="2" s="1"/>
  <c r="L2932" i="2"/>
  <c r="M2932" i="2" s="1"/>
  <c r="L2933" i="2"/>
  <c r="M2933" i="2" s="1"/>
  <c r="L2934" i="2"/>
  <c r="M2934" i="2" s="1"/>
  <c r="L2935" i="2"/>
  <c r="M2935" i="2" s="1"/>
  <c r="L2936" i="2"/>
  <c r="M2936" i="2" s="1"/>
  <c r="L2937" i="2"/>
  <c r="M2937" i="2" s="1"/>
  <c r="L2938" i="2"/>
  <c r="M2938" i="2" s="1"/>
  <c r="L2939" i="2"/>
  <c r="M2939" i="2" s="1"/>
  <c r="L2940" i="2"/>
  <c r="M2940" i="2" s="1"/>
  <c r="L2941" i="2"/>
  <c r="M2941" i="2" s="1"/>
  <c r="L2942" i="2"/>
  <c r="M2942" i="2" s="1"/>
  <c r="L2943" i="2"/>
  <c r="M2943" i="2" s="1"/>
  <c r="L2944" i="2"/>
  <c r="M2944" i="2" s="1"/>
  <c r="L2945" i="2"/>
  <c r="M2945" i="2" s="1"/>
  <c r="L2946" i="2"/>
  <c r="M2946" i="2" s="1"/>
  <c r="L2947" i="2"/>
  <c r="M2947" i="2" s="1"/>
  <c r="L2948" i="2"/>
  <c r="M2948" i="2" s="1"/>
  <c r="L2949" i="2"/>
  <c r="M2949" i="2" s="1"/>
  <c r="L2950" i="2"/>
  <c r="M2950" i="2" s="1"/>
  <c r="L2951" i="2"/>
  <c r="M2951" i="2" s="1"/>
  <c r="L2952" i="2"/>
  <c r="M2952" i="2" s="1"/>
  <c r="L2953" i="2"/>
  <c r="M2953" i="2" s="1"/>
  <c r="L2954" i="2"/>
  <c r="M2954" i="2" s="1"/>
  <c r="L2955" i="2"/>
  <c r="M2955" i="2" s="1"/>
  <c r="L2956" i="2"/>
  <c r="M2956" i="2" s="1"/>
  <c r="L2957" i="2"/>
  <c r="M2957" i="2" s="1"/>
  <c r="L2958" i="2"/>
  <c r="M2958" i="2" s="1"/>
  <c r="L2959" i="2"/>
  <c r="M2959" i="2" s="1"/>
  <c r="L2960" i="2"/>
  <c r="M2960" i="2" s="1"/>
  <c r="L2961" i="2"/>
  <c r="M2961" i="2" s="1"/>
  <c r="L2962" i="2"/>
  <c r="M2962" i="2" s="1"/>
  <c r="L2963" i="2"/>
  <c r="M2963" i="2" s="1"/>
  <c r="L2964" i="2"/>
  <c r="M2964" i="2" s="1"/>
  <c r="L2965" i="2"/>
  <c r="M2965" i="2" s="1"/>
  <c r="L2966" i="2"/>
  <c r="M2966" i="2" s="1"/>
  <c r="L2967" i="2"/>
  <c r="M2967" i="2" s="1"/>
  <c r="L2968" i="2"/>
  <c r="M2968" i="2" s="1"/>
  <c r="L2969" i="2"/>
  <c r="M2969" i="2" s="1"/>
  <c r="L2970" i="2"/>
  <c r="M2970" i="2" s="1"/>
  <c r="L2971" i="2"/>
  <c r="M2971" i="2" s="1"/>
  <c r="L2972" i="2"/>
  <c r="M2972" i="2" s="1"/>
  <c r="L2973" i="2"/>
  <c r="M2973" i="2" s="1"/>
  <c r="L2974" i="2"/>
  <c r="M2974" i="2" s="1"/>
  <c r="L2975" i="2"/>
  <c r="M2975" i="2" s="1"/>
  <c r="L2976" i="2"/>
  <c r="M2976" i="2" s="1"/>
  <c r="L2977" i="2"/>
  <c r="M2977" i="2" s="1"/>
  <c r="L2978" i="2"/>
  <c r="M2978" i="2" s="1"/>
  <c r="L2979" i="2"/>
  <c r="M2979" i="2" s="1"/>
  <c r="L2980" i="2"/>
  <c r="M2980" i="2" s="1"/>
  <c r="L2981" i="2"/>
  <c r="M2981" i="2" s="1"/>
  <c r="L2982" i="2"/>
  <c r="M2982" i="2" s="1"/>
  <c r="L2983" i="2"/>
  <c r="M2983" i="2" s="1"/>
  <c r="L2984" i="2"/>
  <c r="M2984" i="2" s="1"/>
  <c r="L2985" i="2"/>
  <c r="M2985" i="2" s="1"/>
  <c r="L2986" i="2"/>
  <c r="M2986" i="2" s="1"/>
  <c r="L2987" i="2"/>
  <c r="M2987" i="2" s="1"/>
  <c r="L2988" i="2"/>
  <c r="M2988" i="2" s="1"/>
  <c r="L2989" i="2"/>
  <c r="M2989" i="2" s="1"/>
  <c r="L2990" i="2"/>
  <c r="M2990" i="2" s="1"/>
  <c r="L2991" i="2"/>
  <c r="M2991" i="2" s="1"/>
  <c r="L2992" i="2"/>
  <c r="M2992" i="2" s="1"/>
  <c r="L2993" i="2"/>
  <c r="M2993" i="2" s="1"/>
  <c r="L2994" i="2"/>
  <c r="M2994" i="2" s="1"/>
  <c r="L2995" i="2"/>
  <c r="M2995" i="2" s="1"/>
  <c r="L2996" i="2"/>
  <c r="M2996" i="2" s="1"/>
  <c r="L2997" i="2"/>
  <c r="M2997" i="2" s="1"/>
  <c r="L2998" i="2"/>
  <c r="M2998" i="2" s="1"/>
  <c r="L2999" i="2"/>
  <c r="M2999" i="2" s="1"/>
  <c r="L3000" i="2"/>
  <c r="M3000" i="2" s="1"/>
  <c r="L3001" i="2"/>
  <c r="M3001" i="2" s="1"/>
  <c r="L3002" i="2"/>
  <c r="M3002" i="2" s="1"/>
  <c r="L3003" i="2"/>
  <c r="M3003" i="2" s="1"/>
  <c r="L3004" i="2"/>
  <c r="M3004" i="2" s="1"/>
  <c r="L3005" i="2"/>
  <c r="M3005" i="2" s="1"/>
  <c r="L3006" i="2"/>
  <c r="M3006" i="2" s="1"/>
  <c r="L3007" i="2"/>
  <c r="M3007" i="2" s="1"/>
  <c r="L3008" i="2"/>
  <c r="M3008" i="2" s="1"/>
  <c r="L3009" i="2"/>
  <c r="M3009" i="2" s="1"/>
  <c r="L3010" i="2"/>
  <c r="M3010" i="2" s="1"/>
  <c r="L3011" i="2"/>
  <c r="M3011" i="2" s="1"/>
  <c r="L3012" i="2"/>
  <c r="M3012" i="2" s="1"/>
  <c r="L3013" i="2"/>
  <c r="M3013" i="2" s="1"/>
  <c r="L3014" i="2"/>
  <c r="M3014" i="2" s="1"/>
  <c r="L3015" i="2"/>
  <c r="M3015" i="2" s="1"/>
  <c r="L3016" i="2"/>
  <c r="M3016" i="2" s="1"/>
  <c r="L3017" i="2"/>
  <c r="M3017" i="2" s="1"/>
  <c r="L3018" i="2"/>
  <c r="M3018" i="2" s="1"/>
  <c r="L3019" i="2"/>
  <c r="M3019" i="2" s="1"/>
  <c r="L3020" i="2"/>
  <c r="M3020" i="2" s="1"/>
  <c r="L3021" i="2"/>
  <c r="M3021" i="2" s="1"/>
  <c r="L3022" i="2"/>
  <c r="M3022" i="2" s="1"/>
  <c r="L3023" i="2"/>
  <c r="M3023" i="2" s="1"/>
  <c r="L3024" i="2"/>
  <c r="M3024" i="2" s="1"/>
  <c r="L3025" i="2"/>
  <c r="M3025" i="2" s="1"/>
  <c r="L3026" i="2"/>
  <c r="M3026" i="2" s="1"/>
  <c r="L3027" i="2"/>
  <c r="M3027" i="2" s="1"/>
  <c r="L3028" i="2"/>
  <c r="M3028" i="2" s="1"/>
  <c r="L3029" i="2"/>
  <c r="M3029" i="2" s="1"/>
  <c r="L3030" i="2"/>
  <c r="M3030" i="2" s="1"/>
  <c r="L3031" i="2"/>
  <c r="M3031" i="2" s="1"/>
  <c r="L3032" i="2"/>
  <c r="M3032" i="2" s="1"/>
  <c r="L3033" i="2"/>
  <c r="M3033" i="2" s="1"/>
  <c r="L3034" i="2"/>
  <c r="M3034" i="2" s="1"/>
  <c r="L3035" i="2"/>
  <c r="M3035" i="2" s="1"/>
  <c r="L3036" i="2"/>
  <c r="M3036" i="2" s="1"/>
  <c r="L3037" i="2"/>
  <c r="M3037" i="2" s="1"/>
  <c r="L3038" i="2"/>
  <c r="M3038" i="2" s="1"/>
  <c r="L3039" i="2"/>
  <c r="M3039" i="2" s="1"/>
  <c r="L3040" i="2"/>
  <c r="M3040" i="2" s="1"/>
  <c r="L3041" i="2"/>
  <c r="M3041" i="2" s="1"/>
  <c r="L3042" i="2"/>
  <c r="M3042" i="2" s="1"/>
  <c r="L3043" i="2"/>
  <c r="M3043" i="2" s="1"/>
  <c r="L3044" i="2"/>
  <c r="M3044" i="2" s="1"/>
  <c r="L3045" i="2"/>
  <c r="M3045" i="2" s="1"/>
  <c r="L3046" i="2"/>
  <c r="M3046" i="2" s="1"/>
  <c r="L3047" i="2"/>
  <c r="M3047" i="2" s="1"/>
  <c r="L3048" i="2"/>
  <c r="M3048" i="2" s="1"/>
  <c r="L3049" i="2"/>
  <c r="M3049" i="2" s="1"/>
  <c r="L3050" i="2"/>
  <c r="M3050" i="2" s="1"/>
  <c r="L3051" i="2"/>
  <c r="M3051" i="2" s="1"/>
  <c r="L3052" i="2"/>
  <c r="M3052" i="2" s="1"/>
  <c r="L3053" i="2"/>
  <c r="M3053" i="2" s="1"/>
  <c r="L3054" i="2"/>
  <c r="M3054" i="2" s="1"/>
  <c r="L3055" i="2"/>
  <c r="M3055" i="2" s="1"/>
  <c r="L3056" i="2"/>
  <c r="M3056" i="2" s="1"/>
  <c r="L3057" i="2"/>
  <c r="M3057" i="2" s="1"/>
  <c r="L3058" i="2"/>
  <c r="M3058" i="2" s="1"/>
  <c r="L3059" i="2"/>
  <c r="M3059" i="2" s="1"/>
  <c r="L3060" i="2"/>
  <c r="M3060" i="2" s="1"/>
  <c r="L3061" i="2"/>
  <c r="M3061" i="2" s="1"/>
  <c r="L3062" i="2"/>
  <c r="M3062" i="2" s="1"/>
  <c r="L3063" i="2"/>
  <c r="M3063" i="2" s="1"/>
  <c r="L3064" i="2"/>
  <c r="M3064" i="2" s="1"/>
  <c r="L3065" i="2"/>
  <c r="M3065" i="2" s="1"/>
  <c r="L3066" i="2"/>
  <c r="M3066" i="2" s="1"/>
  <c r="L3067" i="2"/>
  <c r="M3067" i="2" s="1"/>
  <c r="L3068" i="2"/>
  <c r="M3068" i="2" s="1"/>
  <c r="L3069" i="2"/>
  <c r="M3069" i="2" s="1"/>
  <c r="L3070" i="2"/>
  <c r="M3070" i="2" s="1"/>
  <c r="L3071" i="2"/>
  <c r="M3071" i="2" s="1"/>
  <c r="L3072" i="2"/>
  <c r="M3072" i="2" s="1"/>
  <c r="L3073" i="2"/>
  <c r="M3073" i="2" s="1"/>
  <c r="L3074" i="2"/>
  <c r="M3074" i="2" s="1"/>
  <c r="L3075" i="2"/>
  <c r="M3075" i="2" s="1"/>
  <c r="L3076" i="2"/>
  <c r="M3076" i="2" s="1"/>
  <c r="L3077" i="2"/>
  <c r="M3077" i="2" s="1"/>
  <c r="L3078" i="2"/>
  <c r="M3078" i="2" s="1"/>
  <c r="L3079" i="2"/>
  <c r="M3079" i="2" s="1"/>
  <c r="L3080" i="2"/>
  <c r="M3080" i="2" s="1"/>
  <c r="L3081" i="2"/>
  <c r="M3081" i="2" s="1"/>
  <c r="L3082" i="2"/>
  <c r="M3082" i="2" s="1"/>
  <c r="L3083" i="2"/>
  <c r="M3083" i="2" s="1"/>
  <c r="L3084" i="2"/>
  <c r="M3084" i="2" s="1"/>
  <c r="L3085" i="2"/>
  <c r="M3085" i="2" s="1"/>
  <c r="L3086" i="2"/>
  <c r="M3086" i="2" s="1"/>
  <c r="L3087" i="2"/>
  <c r="M3087" i="2" s="1"/>
  <c r="L3088" i="2"/>
  <c r="M3088" i="2" s="1"/>
  <c r="L3089" i="2"/>
  <c r="M3089" i="2" s="1"/>
  <c r="L3090" i="2"/>
  <c r="M3090" i="2" s="1"/>
  <c r="L3091" i="2"/>
  <c r="M3091" i="2" s="1"/>
  <c r="L3092" i="2"/>
  <c r="M3092" i="2" s="1"/>
  <c r="L3093" i="2"/>
  <c r="M3093" i="2" s="1"/>
  <c r="L3094" i="2"/>
  <c r="M3094" i="2" s="1"/>
  <c r="L3095" i="2"/>
  <c r="M3095" i="2" s="1"/>
  <c r="L3096" i="2"/>
  <c r="M3096" i="2" s="1"/>
  <c r="L3097" i="2"/>
  <c r="M3097" i="2" s="1"/>
  <c r="L3098" i="2"/>
  <c r="M3098" i="2" s="1"/>
  <c r="L3099" i="2"/>
  <c r="M3099" i="2" s="1"/>
  <c r="L3100" i="2"/>
  <c r="M3100" i="2" s="1"/>
  <c r="L3101" i="2"/>
  <c r="M3101" i="2" s="1"/>
  <c r="L3102" i="2"/>
  <c r="M3102" i="2" s="1"/>
  <c r="L3103" i="2"/>
  <c r="M3103" i="2" s="1"/>
  <c r="L3104" i="2"/>
  <c r="M3104" i="2" s="1"/>
  <c r="L3105" i="2"/>
  <c r="M3105" i="2" s="1"/>
  <c r="L3106" i="2"/>
  <c r="M3106" i="2" s="1"/>
  <c r="L3107" i="2"/>
  <c r="M3107" i="2" s="1"/>
  <c r="L3108" i="2"/>
  <c r="M3108" i="2" s="1"/>
  <c r="L3109" i="2"/>
  <c r="M3109" i="2" s="1"/>
  <c r="L3110" i="2"/>
  <c r="M3110" i="2" s="1"/>
  <c r="L3111" i="2"/>
  <c r="M3111" i="2" s="1"/>
  <c r="L3112" i="2"/>
  <c r="M3112" i="2" s="1"/>
  <c r="L3113" i="2"/>
  <c r="M3113" i="2" s="1"/>
  <c r="L3114" i="2"/>
  <c r="M3114" i="2" s="1"/>
  <c r="L3115" i="2"/>
  <c r="M3115" i="2" s="1"/>
  <c r="L3116" i="2"/>
  <c r="M3116" i="2" s="1"/>
  <c r="L3117" i="2"/>
  <c r="M3117" i="2" s="1"/>
  <c r="L3118" i="2"/>
  <c r="M3118" i="2" s="1"/>
  <c r="L3119" i="2"/>
  <c r="M3119" i="2" s="1"/>
  <c r="L3120" i="2"/>
  <c r="M3120" i="2" s="1"/>
  <c r="L3121" i="2"/>
  <c r="M3121" i="2" s="1"/>
  <c r="L3122" i="2"/>
  <c r="M3122" i="2" s="1"/>
  <c r="L3123" i="2"/>
  <c r="M3123" i="2" s="1"/>
  <c r="L3124" i="2"/>
  <c r="M3124" i="2" s="1"/>
  <c r="L3125" i="2"/>
  <c r="M3125" i="2" s="1"/>
  <c r="L3126" i="2"/>
  <c r="M3126" i="2" s="1"/>
  <c r="L3127" i="2"/>
  <c r="M3127" i="2" s="1"/>
  <c r="L3128" i="2"/>
  <c r="M3128" i="2" s="1"/>
  <c r="L3129" i="2"/>
  <c r="M3129" i="2" s="1"/>
  <c r="L3130" i="2"/>
  <c r="M3130" i="2" s="1"/>
  <c r="L3131" i="2"/>
  <c r="M3131" i="2" s="1"/>
  <c r="L3132" i="2"/>
  <c r="M3132" i="2" s="1"/>
  <c r="L3133" i="2"/>
  <c r="M3133" i="2" s="1"/>
  <c r="L3134" i="2"/>
  <c r="M3134" i="2" s="1"/>
  <c r="L3135" i="2"/>
  <c r="M3135" i="2" s="1"/>
  <c r="L3136" i="2"/>
  <c r="M3136" i="2" s="1"/>
  <c r="L3137" i="2"/>
  <c r="M3137" i="2" s="1"/>
  <c r="L3138" i="2"/>
  <c r="M3138" i="2" s="1"/>
  <c r="L3139" i="2"/>
  <c r="M3139" i="2" s="1"/>
  <c r="L3140" i="2"/>
  <c r="M3140" i="2" s="1"/>
  <c r="L3141" i="2"/>
  <c r="M3141" i="2" s="1"/>
  <c r="L3142" i="2"/>
  <c r="M3142" i="2" s="1"/>
  <c r="L3143" i="2"/>
  <c r="M3143" i="2" s="1"/>
  <c r="L3144" i="2"/>
  <c r="M3144" i="2" s="1"/>
  <c r="L3145" i="2"/>
  <c r="M3145" i="2" s="1"/>
  <c r="L3146" i="2"/>
  <c r="M3146" i="2" s="1"/>
  <c r="L3147" i="2"/>
  <c r="M3147" i="2" s="1"/>
  <c r="L3148" i="2"/>
  <c r="M3148" i="2" s="1"/>
  <c r="L3149" i="2"/>
  <c r="M3149" i="2" s="1"/>
  <c r="L3150" i="2"/>
  <c r="M3150" i="2" s="1"/>
  <c r="L3151" i="2"/>
  <c r="M3151" i="2" s="1"/>
  <c r="L3152" i="2"/>
  <c r="M3152" i="2" s="1"/>
  <c r="L3153" i="2"/>
  <c r="M3153" i="2" s="1"/>
  <c r="L3154" i="2"/>
  <c r="M3154" i="2" s="1"/>
  <c r="L3155" i="2"/>
  <c r="L3156" i="2"/>
  <c r="M3156" i="2" s="1"/>
  <c r="L3157" i="2"/>
  <c r="M3157" i="2" s="1"/>
  <c r="L3158" i="2"/>
  <c r="M3158" i="2" s="1"/>
  <c r="L3159" i="2"/>
  <c r="M3159" i="2" s="1"/>
  <c r="L3160" i="2"/>
  <c r="M3160" i="2" s="1"/>
  <c r="L3161" i="2"/>
  <c r="M3161" i="2" s="1"/>
  <c r="L3162" i="2"/>
  <c r="M3162" i="2" s="1"/>
  <c r="L3163" i="2"/>
  <c r="M3163" i="2" s="1"/>
  <c r="L3164" i="2"/>
  <c r="M3164" i="2" s="1"/>
  <c r="L3165" i="2"/>
  <c r="M3165" i="2" s="1"/>
  <c r="L3166" i="2"/>
  <c r="M3166" i="2" s="1"/>
  <c r="L3167" i="2"/>
  <c r="M3167" i="2" s="1"/>
  <c r="L3168" i="2"/>
  <c r="M3168" i="2" s="1"/>
  <c r="L3169" i="2"/>
  <c r="M3169" i="2" s="1"/>
  <c r="L3170" i="2"/>
  <c r="M3170" i="2" s="1"/>
  <c r="L3171" i="2"/>
  <c r="M3171" i="2" s="1"/>
  <c r="L3172" i="2"/>
  <c r="M3172" i="2" s="1"/>
  <c r="L3173" i="2"/>
  <c r="M3173" i="2" s="1"/>
  <c r="L3174" i="2"/>
  <c r="M3174" i="2" s="1"/>
  <c r="L3175" i="2"/>
  <c r="M3175" i="2" s="1"/>
  <c r="L3176" i="2"/>
  <c r="M3176" i="2" s="1"/>
  <c r="L3177" i="2"/>
  <c r="M3177" i="2" s="1"/>
  <c r="L3178" i="2"/>
  <c r="M3178" i="2" s="1"/>
  <c r="L3179" i="2"/>
  <c r="M3179" i="2" s="1"/>
  <c r="L3180" i="2"/>
  <c r="M3180" i="2" s="1"/>
  <c r="L3181" i="2"/>
  <c r="M3181" i="2" s="1"/>
  <c r="L3182" i="2"/>
  <c r="M3182" i="2" s="1"/>
  <c r="L3183" i="2"/>
  <c r="M3183" i="2" s="1"/>
  <c r="L3184" i="2"/>
  <c r="M3184" i="2" s="1"/>
  <c r="L3185" i="2"/>
  <c r="M3185" i="2" s="1"/>
  <c r="L3186" i="2"/>
  <c r="M3186" i="2" s="1"/>
  <c r="L3187" i="2"/>
  <c r="M3187" i="2" s="1"/>
  <c r="L3188" i="2"/>
  <c r="M3188" i="2" s="1"/>
  <c r="L3189" i="2"/>
  <c r="M3189" i="2" s="1"/>
  <c r="L3190" i="2"/>
  <c r="M3190" i="2" s="1"/>
  <c r="L3191" i="2"/>
  <c r="M3191" i="2" s="1"/>
  <c r="L3192" i="2"/>
  <c r="M3192" i="2" s="1"/>
  <c r="L3193" i="2"/>
  <c r="M3193" i="2" s="1"/>
  <c r="L3194" i="2"/>
  <c r="M3194" i="2" s="1"/>
  <c r="L3195" i="2"/>
  <c r="M3195" i="2" s="1"/>
  <c r="L3196" i="2"/>
  <c r="M3196" i="2" s="1"/>
  <c r="L3197" i="2"/>
  <c r="M3197" i="2" s="1"/>
  <c r="L3198" i="2"/>
  <c r="M3198" i="2" s="1"/>
  <c r="L3199" i="2"/>
  <c r="M3199" i="2" s="1"/>
  <c r="L3200" i="2"/>
  <c r="M3200" i="2" s="1"/>
  <c r="L3201" i="2"/>
  <c r="M3201" i="2" s="1"/>
  <c r="L3202" i="2"/>
  <c r="M3202" i="2" s="1"/>
  <c r="L3203" i="2"/>
  <c r="M3203" i="2" s="1"/>
  <c r="L3204" i="2"/>
  <c r="M3204" i="2" s="1"/>
  <c r="L3205" i="2"/>
  <c r="M3205" i="2" s="1"/>
  <c r="L3206" i="2"/>
  <c r="M3206" i="2" s="1"/>
  <c r="L3207" i="2"/>
  <c r="M3207" i="2" s="1"/>
  <c r="L3208" i="2"/>
  <c r="M3208" i="2" s="1"/>
  <c r="L3209" i="2"/>
  <c r="M3209" i="2" s="1"/>
  <c r="L3210" i="2"/>
  <c r="M3210" i="2" s="1"/>
  <c r="L3211" i="2"/>
  <c r="M3211" i="2" s="1"/>
  <c r="L3212" i="2"/>
  <c r="M3212" i="2" s="1"/>
  <c r="L3213" i="2"/>
  <c r="M3213" i="2" s="1"/>
  <c r="L3214" i="2"/>
  <c r="M3214" i="2" s="1"/>
  <c r="L3215" i="2"/>
  <c r="M3215" i="2" s="1"/>
  <c r="L3216" i="2"/>
  <c r="M3216" i="2" s="1"/>
  <c r="L3217" i="2"/>
  <c r="M3217" i="2" s="1"/>
  <c r="L3218" i="2"/>
  <c r="M3218" i="2" s="1"/>
  <c r="L3219" i="2"/>
  <c r="M3219" i="2" s="1"/>
  <c r="L3220" i="2"/>
  <c r="M3220" i="2" s="1"/>
  <c r="L3221" i="2"/>
  <c r="M3221" i="2" s="1"/>
  <c r="L3222" i="2"/>
  <c r="M3222" i="2" s="1"/>
  <c r="L3223" i="2"/>
  <c r="M3223" i="2" s="1"/>
  <c r="L3224" i="2"/>
  <c r="M3224" i="2" s="1"/>
  <c r="L3225" i="2"/>
  <c r="M3225" i="2" s="1"/>
  <c r="L3226" i="2"/>
  <c r="M3226" i="2" s="1"/>
  <c r="L3227" i="2"/>
  <c r="M3227" i="2" s="1"/>
  <c r="L3228" i="2"/>
  <c r="M3228" i="2" s="1"/>
  <c r="L3229" i="2"/>
  <c r="M3229" i="2" s="1"/>
  <c r="L3230" i="2"/>
  <c r="M3230" i="2" s="1"/>
  <c r="L3231" i="2"/>
  <c r="M3231" i="2" s="1"/>
  <c r="L3232" i="2"/>
  <c r="M3232" i="2" s="1"/>
  <c r="L3233" i="2"/>
  <c r="M3233" i="2" s="1"/>
  <c r="L3234" i="2"/>
  <c r="M3234" i="2" s="1"/>
  <c r="L3235" i="2"/>
  <c r="M3235" i="2" s="1"/>
  <c r="L3236" i="2"/>
  <c r="M3236" i="2" s="1"/>
  <c r="L3237" i="2"/>
  <c r="M3237" i="2" s="1"/>
  <c r="L3238" i="2"/>
  <c r="M3238" i="2" s="1"/>
  <c r="L3239" i="2"/>
  <c r="M3239" i="2" s="1"/>
  <c r="L3240" i="2"/>
  <c r="M3240" i="2" s="1"/>
  <c r="L3241" i="2"/>
  <c r="M3241" i="2" s="1"/>
  <c r="L3242" i="2"/>
  <c r="M3242" i="2" s="1"/>
  <c r="L3243" i="2"/>
  <c r="M3243" i="2" s="1"/>
  <c r="L3244" i="2"/>
  <c r="M3244" i="2" s="1"/>
  <c r="L3245" i="2"/>
  <c r="M3245" i="2" s="1"/>
  <c r="L3246" i="2"/>
  <c r="M3246" i="2" s="1"/>
  <c r="L3247" i="2"/>
  <c r="M3247" i="2" s="1"/>
  <c r="L3248" i="2"/>
  <c r="M3248" i="2" s="1"/>
  <c r="L3249" i="2"/>
  <c r="M3249" i="2" s="1"/>
  <c r="L3250" i="2"/>
  <c r="M3250" i="2" s="1"/>
  <c r="L3251" i="2"/>
  <c r="M3251" i="2" s="1"/>
  <c r="L3252" i="2"/>
  <c r="M3252" i="2" s="1"/>
  <c r="L3253" i="2"/>
  <c r="M3253" i="2" s="1"/>
  <c r="L3254" i="2"/>
  <c r="M3254" i="2" s="1"/>
  <c r="L3255" i="2"/>
  <c r="M3255" i="2" s="1"/>
  <c r="L3256" i="2"/>
  <c r="M3256" i="2" s="1"/>
  <c r="L3257" i="2"/>
  <c r="M3257" i="2" s="1"/>
  <c r="L3258" i="2"/>
  <c r="M3258" i="2" s="1"/>
  <c r="L3259" i="2"/>
  <c r="M3259" i="2" s="1"/>
  <c r="L3260" i="2"/>
  <c r="M3260" i="2" s="1"/>
  <c r="L3261" i="2"/>
  <c r="M3261" i="2" s="1"/>
  <c r="L3262" i="2"/>
  <c r="M3262" i="2" s="1"/>
  <c r="L3263" i="2"/>
  <c r="M3263" i="2" s="1"/>
  <c r="L3264" i="2"/>
  <c r="M3264" i="2" s="1"/>
  <c r="L3265" i="2"/>
  <c r="M3265" i="2" s="1"/>
  <c r="L3266" i="2"/>
  <c r="M3266" i="2" s="1"/>
  <c r="L3267" i="2"/>
  <c r="M3267" i="2" s="1"/>
  <c r="L3268" i="2"/>
  <c r="M3268" i="2" s="1"/>
  <c r="L3269" i="2"/>
  <c r="M3269" i="2" s="1"/>
  <c r="L3270" i="2"/>
  <c r="M3270" i="2" s="1"/>
  <c r="L3271" i="2"/>
  <c r="M3271" i="2" s="1"/>
  <c r="L3272" i="2"/>
  <c r="M3272" i="2" s="1"/>
  <c r="L3273" i="2"/>
  <c r="M3273" i="2" s="1"/>
  <c r="L3274" i="2"/>
  <c r="M3274" i="2" s="1"/>
  <c r="L3275" i="2"/>
  <c r="M3275" i="2" s="1"/>
  <c r="L3276" i="2"/>
  <c r="M3276" i="2" s="1"/>
  <c r="L3277" i="2"/>
  <c r="M3277" i="2" s="1"/>
  <c r="L3278" i="2"/>
  <c r="M3278" i="2" s="1"/>
  <c r="L3279" i="2"/>
  <c r="M3279" i="2" s="1"/>
  <c r="L3280" i="2"/>
  <c r="M3280" i="2" s="1"/>
  <c r="L3281" i="2"/>
  <c r="M3281" i="2" s="1"/>
  <c r="L3282" i="2"/>
  <c r="M3282" i="2" s="1"/>
  <c r="L3283" i="2"/>
  <c r="M3283" i="2" s="1"/>
  <c r="L3284" i="2"/>
  <c r="M3284" i="2" s="1"/>
  <c r="L3285" i="2"/>
  <c r="M3285" i="2" s="1"/>
  <c r="L3286" i="2"/>
  <c r="M3286" i="2" s="1"/>
  <c r="L3287" i="2"/>
  <c r="M3287" i="2" s="1"/>
  <c r="L3288" i="2"/>
  <c r="M3288" i="2" s="1"/>
  <c r="L3289" i="2"/>
  <c r="M3289" i="2" s="1"/>
  <c r="L3290" i="2"/>
  <c r="M3290" i="2" s="1"/>
  <c r="L3291" i="2"/>
  <c r="M3291" i="2" s="1"/>
  <c r="L3292" i="2"/>
  <c r="M3292" i="2" s="1"/>
  <c r="L3293" i="2"/>
  <c r="M3293" i="2" s="1"/>
  <c r="L3294" i="2"/>
  <c r="M3294" i="2" s="1"/>
  <c r="L3295" i="2"/>
  <c r="M3295" i="2" s="1"/>
  <c r="L3296" i="2"/>
  <c r="M3296" i="2" s="1"/>
  <c r="L3297" i="2"/>
  <c r="M3297" i="2" s="1"/>
  <c r="L3298" i="2"/>
  <c r="M3298" i="2" s="1"/>
  <c r="L3299" i="2"/>
  <c r="M3299" i="2" s="1"/>
  <c r="L3300" i="2"/>
  <c r="M3300" i="2" s="1"/>
  <c r="L3301" i="2"/>
  <c r="M3301" i="2" s="1"/>
  <c r="L3302" i="2"/>
  <c r="M3302" i="2" s="1"/>
  <c r="L3303" i="2"/>
  <c r="M3303" i="2" s="1"/>
  <c r="L3304" i="2"/>
  <c r="M3304" i="2" s="1"/>
  <c r="L3305" i="2"/>
  <c r="M3305" i="2" s="1"/>
  <c r="L3306" i="2"/>
  <c r="M3306" i="2" s="1"/>
  <c r="L3307" i="2"/>
  <c r="M3307" i="2" s="1"/>
  <c r="L3308" i="2"/>
  <c r="M3308" i="2" s="1"/>
  <c r="L3309" i="2"/>
  <c r="M3309" i="2" s="1"/>
  <c r="L3310" i="2"/>
  <c r="M3310" i="2" s="1"/>
  <c r="L3311" i="2"/>
  <c r="M3311" i="2" s="1"/>
  <c r="L3312" i="2"/>
  <c r="M3312" i="2" s="1"/>
  <c r="L3313" i="2"/>
  <c r="M3313" i="2" s="1"/>
  <c r="L3314" i="2"/>
  <c r="M3314" i="2" s="1"/>
  <c r="L3315" i="2"/>
  <c r="M3315" i="2" s="1"/>
  <c r="L3316" i="2"/>
  <c r="M3316" i="2" s="1"/>
  <c r="L3317" i="2"/>
  <c r="M3317" i="2" s="1"/>
  <c r="L3318" i="2"/>
  <c r="M3318" i="2" s="1"/>
  <c r="L3319" i="2"/>
  <c r="M3319" i="2" s="1"/>
  <c r="L3320" i="2"/>
  <c r="M3320" i="2" s="1"/>
  <c r="L3321" i="2"/>
  <c r="M3321" i="2" s="1"/>
  <c r="L3322" i="2"/>
  <c r="M3322" i="2" s="1"/>
  <c r="L3323" i="2"/>
  <c r="M3323" i="2" s="1"/>
  <c r="L3324" i="2"/>
  <c r="M3324" i="2" s="1"/>
  <c r="L3325" i="2"/>
  <c r="M3325" i="2" s="1"/>
  <c r="L3326" i="2"/>
  <c r="M3326" i="2" s="1"/>
  <c r="L3327" i="2"/>
  <c r="M3327" i="2" s="1"/>
  <c r="L3328" i="2"/>
  <c r="M3328" i="2" s="1"/>
  <c r="L3329" i="2"/>
  <c r="M3329" i="2" s="1"/>
  <c r="L3330" i="2"/>
  <c r="M3330" i="2" s="1"/>
  <c r="L3331" i="2"/>
  <c r="M3331" i="2" s="1"/>
  <c r="L3332" i="2"/>
  <c r="M3332" i="2" s="1"/>
  <c r="L3333" i="2"/>
  <c r="M3333" i="2" s="1"/>
  <c r="L3334" i="2"/>
  <c r="M3334" i="2" s="1"/>
  <c r="L3335" i="2"/>
  <c r="M3335" i="2" s="1"/>
  <c r="L3336" i="2"/>
  <c r="M3336" i="2" s="1"/>
  <c r="L3337" i="2"/>
  <c r="M3337" i="2" s="1"/>
  <c r="L3338" i="2"/>
  <c r="M3338" i="2" s="1"/>
  <c r="L3339" i="2"/>
  <c r="M3339" i="2" s="1"/>
  <c r="L3340" i="2"/>
  <c r="M3340" i="2" s="1"/>
  <c r="L3341" i="2"/>
  <c r="M3341" i="2" s="1"/>
  <c r="L3342" i="2"/>
  <c r="M3342" i="2" s="1"/>
  <c r="L3343" i="2"/>
  <c r="M3343" i="2" s="1"/>
  <c r="L3344" i="2"/>
  <c r="M3344" i="2" s="1"/>
  <c r="L3345" i="2"/>
  <c r="M3345" i="2" s="1"/>
  <c r="L3346" i="2"/>
  <c r="M3346" i="2" s="1"/>
  <c r="L3347" i="2"/>
  <c r="M3347" i="2" s="1"/>
  <c r="L3348" i="2"/>
  <c r="M3348" i="2" s="1"/>
  <c r="L3349" i="2"/>
  <c r="M3349" i="2" s="1"/>
  <c r="L3350" i="2"/>
  <c r="M3350" i="2" s="1"/>
  <c r="L3351" i="2"/>
  <c r="M3351" i="2" s="1"/>
  <c r="L3352" i="2"/>
  <c r="M3352" i="2" s="1"/>
  <c r="L3353" i="2"/>
  <c r="M3353" i="2" s="1"/>
  <c r="L3354" i="2"/>
  <c r="M3354" i="2" s="1"/>
  <c r="L3355" i="2"/>
  <c r="M3355" i="2" s="1"/>
  <c r="L3356" i="2"/>
  <c r="M3356" i="2" s="1"/>
  <c r="L3357" i="2"/>
  <c r="M3357" i="2" s="1"/>
  <c r="L3358" i="2"/>
  <c r="M3358" i="2" s="1"/>
  <c r="L3359" i="2"/>
  <c r="M3359" i="2" s="1"/>
  <c r="L3360" i="2"/>
  <c r="M3360" i="2" s="1"/>
  <c r="L3361" i="2"/>
  <c r="M3361" i="2" s="1"/>
  <c r="L3362" i="2"/>
  <c r="M3362" i="2" s="1"/>
  <c r="L3363" i="2"/>
  <c r="M3363" i="2" s="1"/>
  <c r="L3364" i="2"/>
  <c r="M3364" i="2" s="1"/>
  <c r="L3365" i="2"/>
  <c r="M3365" i="2" s="1"/>
  <c r="L3366" i="2"/>
  <c r="M3366" i="2" s="1"/>
  <c r="L3367" i="2"/>
  <c r="M3367" i="2" s="1"/>
  <c r="L3368" i="2"/>
  <c r="M3368" i="2" s="1"/>
  <c r="L3369" i="2"/>
  <c r="M3369" i="2" s="1"/>
  <c r="L3370" i="2"/>
  <c r="M3370" i="2" s="1"/>
  <c r="L3371" i="2"/>
  <c r="M3371" i="2" s="1"/>
  <c r="L3372" i="2"/>
  <c r="M3372" i="2" s="1"/>
  <c r="L3373" i="2"/>
  <c r="M3373" i="2" s="1"/>
  <c r="L3374" i="2"/>
  <c r="M3374" i="2" s="1"/>
  <c r="L3375" i="2"/>
  <c r="M3375" i="2" s="1"/>
  <c r="L3376" i="2"/>
  <c r="M3376" i="2" s="1"/>
  <c r="L3377" i="2"/>
  <c r="M3377" i="2" s="1"/>
  <c r="L3378" i="2"/>
  <c r="M3378" i="2" s="1"/>
  <c r="L3379" i="2"/>
  <c r="M3379" i="2" s="1"/>
  <c r="L3380" i="2"/>
  <c r="M3380" i="2" s="1"/>
  <c r="L3381" i="2"/>
  <c r="M3381" i="2" s="1"/>
  <c r="L3382" i="2"/>
  <c r="M3382" i="2" s="1"/>
  <c r="L3383" i="2"/>
  <c r="M3383" i="2" s="1"/>
  <c r="L3384" i="2"/>
  <c r="M3384" i="2" s="1"/>
  <c r="L3385" i="2"/>
  <c r="M3385" i="2" s="1"/>
  <c r="L3386" i="2"/>
  <c r="M3386" i="2" s="1"/>
  <c r="L3387" i="2"/>
  <c r="M3387" i="2" s="1"/>
  <c r="L3388" i="2"/>
  <c r="M3388" i="2" s="1"/>
  <c r="L3389" i="2"/>
  <c r="M3389" i="2" s="1"/>
  <c r="L3390" i="2"/>
  <c r="M3390" i="2" s="1"/>
  <c r="L3391" i="2"/>
  <c r="M3391" i="2" s="1"/>
  <c r="L3392" i="2"/>
  <c r="M3392" i="2" s="1"/>
  <c r="L3393" i="2"/>
  <c r="M3393" i="2" s="1"/>
  <c r="L3394" i="2"/>
  <c r="M3394" i="2" s="1"/>
  <c r="L3395" i="2"/>
  <c r="M3395" i="2" s="1"/>
  <c r="L3396" i="2"/>
  <c r="M3396" i="2" s="1"/>
  <c r="L3397" i="2"/>
  <c r="M3397" i="2" s="1"/>
  <c r="L3398" i="2"/>
  <c r="M3398" i="2" s="1"/>
  <c r="L3399" i="2"/>
  <c r="M3399" i="2" s="1"/>
  <c r="L3400" i="2"/>
  <c r="M3400" i="2" s="1"/>
  <c r="L3401" i="2"/>
  <c r="M3401" i="2" s="1"/>
  <c r="L3402" i="2"/>
  <c r="M3402" i="2" s="1"/>
  <c r="L3403" i="2"/>
  <c r="M3403" i="2" s="1"/>
  <c r="L3404" i="2"/>
  <c r="M3404" i="2" s="1"/>
  <c r="L3405" i="2"/>
  <c r="M3405" i="2" s="1"/>
  <c r="L3406" i="2"/>
  <c r="M3406" i="2" s="1"/>
  <c r="L3407" i="2"/>
  <c r="M3407" i="2" s="1"/>
  <c r="L3408" i="2"/>
  <c r="M3408" i="2" s="1"/>
  <c r="L3409" i="2"/>
  <c r="M3409" i="2" s="1"/>
  <c r="L3410" i="2"/>
  <c r="M3410" i="2" s="1"/>
  <c r="L3411" i="2"/>
  <c r="M3411" i="2" s="1"/>
  <c r="L3412" i="2"/>
  <c r="M3412" i="2" s="1"/>
  <c r="L3413" i="2"/>
  <c r="M3413" i="2" s="1"/>
  <c r="L3414" i="2"/>
  <c r="M3414" i="2" s="1"/>
  <c r="L3415" i="2"/>
  <c r="M3415" i="2" s="1"/>
  <c r="L3416" i="2"/>
  <c r="M3416" i="2" s="1"/>
  <c r="L3417" i="2"/>
  <c r="M3417" i="2" s="1"/>
  <c r="L3418" i="2"/>
  <c r="M3418" i="2" s="1"/>
  <c r="L3419" i="2"/>
  <c r="M3419" i="2" s="1"/>
  <c r="L3420" i="2"/>
  <c r="M3420" i="2" s="1"/>
  <c r="L3421" i="2"/>
  <c r="M3421" i="2" s="1"/>
  <c r="L3422" i="2"/>
  <c r="M3422" i="2" s="1"/>
  <c r="L3423" i="2"/>
  <c r="M3423" i="2" s="1"/>
  <c r="L3424" i="2"/>
  <c r="M3424" i="2" s="1"/>
  <c r="L3425" i="2"/>
  <c r="M3425" i="2" s="1"/>
  <c r="L3426" i="2"/>
  <c r="M3426" i="2" s="1"/>
  <c r="L3427" i="2"/>
  <c r="M3427" i="2" s="1"/>
  <c r="L3428" i="2"/>
  <c r="M3428" i="2" s="1"/>
  <c r="L3429" i="2"/>
  <c r="M3429" i="2" s="1"/>
  <c r="L3430" i="2"/>
  <c r="M3430" i="2" s="1"/>
  <c r="L3431" i="2"/>
  <c r="M3431" i="2" s="1"/>
  <c r="L3432" i="2"/>
  <c r="M3432" i="2" s="1"/>
  <c r="L3433" i="2"/>
  <c r="M3433" i="2" s="1"/>
  <c r="L3434" i="2"/>
  <c r="M3434" i="2" s="1"/>
  <c r="L3435" i="2"/>
  <c r="M3435" i="2" s="1"/>
  <c r="L3436" i="2"/>
  <c r="M3436" i="2" s="1"/>
  <c r="L3437" i="2"/>
  <c r="M3437" i="2" s="1"/>
  <c r="L3438" i="2"/>
  <c r="M3438" i="2" s="1"/>
  <c r="L3439" i="2"/>
  <c r="M3439" i="2" s="1"/>
  <c r="L3440" i="2"/>
  <c r="M3440" i="2" s="1"/>
  <c r="L3441" i="2"/>
  <c r="M3441" i="2" s="1"/>
  <c r="L3442" i="2"/>
  <c r="M3442" i="2" s="1"/>
  <c r="L3443" i="2"/>
  <c r="M3443" i="2" s="1"/>
  <c r="L3444" i="2"/>
  <c r="M3444" i="2" s="1"/>
  <c r="L3445" i="2"/>
  <c r="M3445" i="2" s="1"/>
  <c r="L3446" i="2"/>
  <c r="M3446" i="2" s="1"/>
  <c r="L3447" i="2"/>
  <c r="M3447" i="2" s="1"/>
  <c r="L3448" i="2"/>
  <c r="M3448" i="2" s="1"/>
  <c r="L3449" i="2"/>
  <c r="M3449" i="2" s="1"/>
  <c r="L3450" i="2"/>
  <c r="M3450" i="2" s="1"/>
  <c r="L3451" i="2"/>
  <c r="M3451" i="2" s="1"/>
  <c r="L3452" i="2"/>
  <c r="M3452" i="2" s="1"/>
  <c r="L3453" i="2"/>
  <c r="M3453" i="2" s="1"/>
  <c r="L3454" i="2"/>
  <c r="M3454" i="2" s="1"/>
  <c r="L3455" i="2"/>
  <c r="M3455" i="2" s="1"/>
  <c r="L3456" i="2"/>
  <c r="M3456" i="2" s="1"/>
  <c r="L3457" i="2"/>
  <c r="M3457" i="2" s="1"/>
  <c r="L3458" i="2"/>
  <c r="M3458" i="2" s="1"/>
  <c r="L3459" i="2"/>
  <c r="M3459" i="2" s="1"/>
  <c r="L3460" i="2"/>
  <c r="M3460" i="2" s="1"/>
  <c r="L3461" i="2"/>
  <c r="M3461" i="2" s="1"/>
  <c r="L3462" i="2"/>
  <c r="M3462" i="2" s="1"/>
  <c r="L3463" i="2"/>
  <c r="M3463" i="2" s="1"/>
  <c r="L3464" i="2"/>
  <c r="M3464" i="2" s="1"/>
  <c r="L3465" i="2"/>
  <c r="M3465" i="2" s="1"/>
  <c r="L3466" i="2"/>
  <c r="M3466" i="2" s="1"/>
  <c r="L3467" i="2"/>
  <c r="M3467" i="2" s="1"/>
  <c r="L3468" i="2"/>
  <c r="M3468" i="2" s="1"/>
  <c r="L3469" i="2"/>
  <c r="M3469" i="2" s="1"/>
  <c r="L3470" i="2"/>
  <c r="M3470" i="2" s="1"/>
  <c r="L3471" i="2"/>
  <c r="M3471" i="2" s="1"/>
  <c r="L3472" i="2"/>
  <c r="M3472" i="2" s="1"/>
  <c r="L3473" i="2"/>
  <c r="L3474" i="2"/>
  <c r="M3474" i="2" s="1"/>
  <c r="L3475" i="2"/>
  <c r="M3475" i="2" s="1"/>
  <c r="L3476" i="2"/>
  <c r="M3476" i="2" s="1"/>
  <c r="L3477" i="2"/>
  <c r="M3477" i="2" s="1"/>
  <c r="L3478" i="2"/>
  <c r="M3478" i="2" s="1"/>
  <c r="L3479" i="2"/>
  <c r="M3479" i="2" s="1"/>
  <c r="L3480" i="2"/>
  <c r="M3480" i="2" s="1"/>
  <c r="L3481" i="2"/>
  <c r="M3481" i="2" s="1"/>
  <c r="L3482" i="2"/>
  <c r="M3482" i="2" s="1"/>
  <c r="L3483" i="2"/>
  <c r="M3483" i="2" s="1"/>
  <c r="L3484" i="2"/>
  <c r="M3484" i="2" s="1"/>
  <c r="L3485" i="2"/>
  <c r="M3485" i="2" s="1"/>
  <c r="L3486" i="2"/>
  <c r="M3486" i="2" s="1"/>
  <c r="L3487" i="2"/>
  <c r="M3487" i="2" s="1"/>
  <c r="L3488" i="2"/>
  <c r="M3488" i="2" s="1"/>
  <c r="L3489" i="2"/>
  <c r="M3489" i="2" s="1"/>
  <c r="L3490" i="2"/>
  <c r="M3490" i="2" s="1"/>
  <c r="L3491" i="2"/>
  <c r="M3491" i="2" s="1"/>
  <c r="L3492" i="2"/>
  <c r="M3492" i="2" s="1"/>
  <c r="L3493" i="2"/>
  <c r="M3493" i="2" s="1"/>
  <c r="L3494" i="2"/>
  <c r="M3494" i="2" s="1"/>
  <c r="L3495" i="2"/>
  <c r="M3495" i="2" s="1"/>
  <c r="L3496" i="2"/>
  <c r="M3496" i="2" s="1"/>
  <c r="L3497" i="2"/>
  <c r="M3497" i="2" s="1"/>
  <c r="L3498" i="2"/>
  <c r="M3498" i="2" s="1"/>
  <c r="L3499" i="2"/>
  <c r="M3499" i="2" s="1"/>
  <c r="L3500" i="2"/>
  <c r="M3500" i="2" s="1"/>
  <c r="L3501" i="2"/>
  <c r="M3501" i="2" s="1"/>
  <c r="L3502" i="2"/>
  <c r="M3502" i="2" s="1"/>
  <c r="L3503" i="2"/>
  <c r="M3503" i="2" s="1"/>
  <c r="L3504" i="2"/>
  <c r="M3504" i="2" s="1"/>
  <c r="L3505" i="2"/>
  <c r="M3505" i="2" s="1"/>
  <c r="L3506" i="2"/>
  <c r="L3507" i="2"/>
  <c r="M3507" i="2" s="1"/>
  <c r="L3508" i="2"/>
  <c r="M3508" i="2" s="1"/>
  <c r="L3509" i="2"/>
  <c r="M3509" i="2" s="1"/>
  <c r="L3510" i="2"/>
  <c r="M3510" i="2" s="1"/>
  <c r="L3511" i="2"/>
  <c r="M3511" i="2" s="1"/>
  <c r="L3512" i="2"/>
  <c r="M3512" i="2" s="1"/>
  <c r="L3513" i="2"/>
  <c r="M3513" i="2" s="1"/>
  <c r="L3514" i="2"/>
  <c r="M3514" i="2" s="1"/>
  <c r="L3515" i="2"/>
  <c r="M3515" i="2" s="1"/>
  <c r="L3516" i="2"/>
  <c r="M3516" i="2" s="1"/>
  <c r="L3517" i="2"/>
  <c r="M3517" i="2" s="1"/>
  <c r="L3518" i="2"/>
  <c r="M3518" i="2" s="1"/>
  <c r="L3519" i="2"/>
  <c r="M3519" i="2" s="1"/>
  <c r="L3520" i="2"/>
  <c r="M3520" i="2" s="1"/>
  <c r="L3521" i="2"/>
  <c r="M3521" i="2" s="1"/>
  <c r="L3522" i="2"/>
  <c r="M3522" i="2" s="1"/>
  <c r="L3523" i="2"/>
  <c r="M3523" i="2" s="1"/>
  <c r="L3524" i="2"/>
  <c r="M3524" i="2" s="1"/>
  <c r="L3525" i="2"/>
  <c r="M3525" i="2" s="1"/>
  <c r="L3526" i="2"/>
  <c r="M3526" i="2" s="1"/>
  <c r="L3527" i="2"/>
  <c r="M3527" i="2" s="1"/>
  <c r="L3528" i="2"/>
  <c r="M3528" i="2" s="1"/>
  <c r="L3529" i="2"/>
  <c r="M3529" i="2" s="1"/>
  <c r="L3530" i="2"/>
  <c r="M3530" i="2" s="1"/>
  <c r="L3531" i="2"/>
  <c r="M3531" i="2" s="1"/>
  <c r="L3532" i="2"/>
  <c r="M3532" i="2" s="1"/>
  <c r="L3533" i="2"/>
  <c r="M3533" i="2" s="1"/>
  <c r="L3534" i="2"/>
  <c r="M3534" i="2" s="1"/>
  <c r="L3535" i="2"/>
  <c r="M3535" i="2" s="1"/>
  <c r="L3536" i="2"/>
  <c r="M3536" i="2" s="1"/>
  <c r="L3537" i="2"/>
  <c r="M3537" i="2" s="1"/>
  <c r="L3538" i="2"/>
  <c r="M3538" i="2" s="1"/>
  <c r="L3539" i="2"/>
  <c r="M3539" i="2" s="1"/>
  <c r="L3540" i="2"/>
  <c r="M3540" i="2" s="1"/>
  <c r="L3541" i="2"/>
  <c r="M3541" i="2" s="1"/>
  <c r="L3542" i="2"/>
  <c r="M3542" i="2" s="1"/>
  <c r="L3543" i="2"/>
  <c r="M3543" i="2" s="1"/>
  <c r="L3544" i="2"/>
  <c r="M3544" i="2" s="1"/>
  <c r="L3545" i="2"/>
  <c r="M3545" i="2" s="1"/>
  <c r="L3546" i="2"/>
  <c r="M3546" i="2" s="1"/>
  <c r="L3547" i="2"/>
  <c r="M3547" i="2" s="1"/>
  <c r="L3548" i="2"/>
  <c r="M3548" i="2" s="1"/>
  <c r="L3549" i="2"/>
  <c r="M3549" i="2" s="1"/>
  <c r="L3550" i="2"/>
  <c r="M3550" i="2" s="1"/>
  <c r="L3551" i="2"/>
  <c r="M3551" i="2" s="1"/>
  <c r="L3552" i="2"/>
  <c r="M3552" i="2" s="1"/>
  <c r="L3553" i="2"/>
  <c r="M3553" i="2" s="1"/>
  <c r="L3554" i="2"/>
  <c r="M3554" i="2" s="1"/>
  <c r="L3555" i="2"/>
  <c r="M3555" i="2" s="1"/>
  <c r="L3556" i="2"/>
  <c r="M3556" i="2" s="1"/>
  <c r="L3557" i="2"/>
  <c r="M3557" i="2" s="1"/>
  <c r="L3558" i="2"/>
  <c r="M3558" i="2" s="1"/>
  <c r="L3559" i="2"/>
  <c r="M3559" i="2" s="1"/>
  <c r="L3560" i="2"/>
  <c r="M3560" i="2" s="1"/>
  <c r="L3561" i="2"/>
  <c r="M3561" i="2" s="1"/>
  <c r="L3562" i="2"/>
  <c r="M3562" i="2" s="1"/>
  <c r="L3563" i="2"/>
  <c r="M3563" i="2" s="1"/>
  <c r="L3564" i="2"/>
  <c r="M3564" i="2" s="1"/>
  <c r="L3565" i="2"/>
  <c r="M3565" i="2" s="1"/>
  <c r="L3566" i="2"/>
  <c r="M3566" i="2" s="1"/>
  <c r="L3567" i="2"/>
  <c r="M3567" i="2" s="1"/>
  <c r="L3568" i="2"/>
  <c r="M3568" i="2" s="1"/>
  <c r="L3569" i="2"/>
  <c r="M3569" i="2" s="1"/>
  <c r="L3570" i="2"/>
  <c r="M3570" i="2" s="1"/>
  <c r="L3571" i="2"/>
  <c r="M3571" i="2" s="1"/>
  <c r="L3572" i="2"/>
  <c r="M3572" i="2" s="1"/>
  <c r="L3573" i="2"/>
  <c r="M3573" i="2" s="1"/>
  <c r="L3574" i="2"/>
  <c r="M3574" i="2" s="1"/>
  <c r="L3575" i="2"/>
  <c r="M3575" i="2" s="1"/>
  <c r="L3576" i="2"/>
  <c r="M3576" i="2" s="1"/>
  <c r="L3577" i="2"/>
  <c r="M3577" i="2" s="1"/>
  <c r="L3578" i="2"/>
  <c r="M3578" i="2" s="1"/>
  <c r="L3579" i="2"/>
  <c r="M3579" i="2" s="1"/>
  <c r="L3580" i="2"/>
  <c r="M3580" i="2" s="1"/>
  <c r="L3581" i="2"/>
  <c r="M3581" i="2" s="1"/>
  <c r="L3582" i="2"/>
  <c r="M3582" i="2" s="1"/>
  <c r="L3583" i="2"/>
  <c r="M3583" i="2" s="1"/>
  <c r="L3584" i="2"/>
  <c r="M3584" i="2" s="1"/>
  <c r="L3585" i="2"/>
  <c r="M3585" i="2" s="1"/>
  <c r="L3586" i="2"/>
  <c r="M3586" i="2" s="1"/>
  <c r="L3587" i="2"/>
  <c r="M3587" i="2" s="1"/>
  <c r="L3588" i="2"/>
  <c r="M3588" i="2" s="1"/>
  <c r="L3589" i="2"/>
  <c r="M3589" i="2" s="1"/>
  <c r="L3590" i="2"/>
  <c r="M3590" i="2" s="1"/>
  <c r="L3591" i="2"/>
  <c r="M3591" i="2" s="1"/>
  <c r="L3592" i="2"/>
  <c r="M3592" i="2" s="1"/>
  <c r="L3593" i="2"/>
  <c r="M3593" i="2" s="1"/>
  <c r="L3594" i="2"/>
  <c r="M3594" i="2" s="1"/>
  <c r="L3595" i="2"/>
  <c r="M3595" i="2" s="1"/>
  <c r="L3596" i="2"/>
  <c r="M3596" i="2" s="1"/>
  <c r="L3597" i="2"/>
  <c r="M3597" i="2" s="1"/>
  <c r="L3598" i="2"/>
  <c r="M3598" i="2" s="1"/>
  <c r="L3599" i="2"/>
  <c r="M3599" i="2" s="1"/>
  <c r="L3600" i="2"/>
  <c r="M3600" i="2" s="1"/>
  <c r="L3601" i="2"/>
  <c r="M3601" i="2" s="1"/>
  <c r="L3602" i="2"/>
  <c r="M3602" i="2" s="1"/>
  <c r="L3603" i="2"/>
  <c r="M3603" i="2" s="1"/>
  <c r="L3604" i="2"/>
  <c r="M3604" i="2" s="1"/>
  <c r="L3605" i="2"/>
  <c r="M3605" i="2" s="1"/>
  <c r="L3606" i="2"/>
  <c r="M3606" i="2" s="1"/>
  <c r="L3607" i="2"/>
  <c r="M3607" i="2" s="1"/>
  <c r="L3608" i="2"/>
  <c r="M3608" i="2" s="1"/>
  <c r="L3609" i="2"/>
  <c r="M3609" i="2" s="1"/>
  <c r="L3610" i="2"/>
  <c r="M3610" i="2" s="1"/>
  <c r="L3611" i="2"/>
  <c r="M3611" i="2" s="1"/>
  <c r="L3612" i="2"/>
  <c r="M3612" i="2" s="1"/>
  <c r="L3613" i="2"/>
  <c r="M3613" i="2" s="1"/>
  <c r="L3614" i="2"/>
  <c r="M3614" i="2" s="1"/>
  <c r="L3615" i="2"/>
  <c r="M3615" i="2" s="1"/>
  <c r="L3616" i="2"/>
  <c r="M3616" i="2" s="1"/>
  <c r="L3617" i="2"/>
  <c r="M3617" i="2" s="1"/>
  <c r="L3618" i="2"/>
  <c r="M3618" i="2" s="1"/>
  <c r="L3619" i="2"/>
  <c r="M3619" i="2" s="1"/>
  <c r="L3620" i="2"/>
  <c r="M3620" i="2" s="1"/>
  <c r="L3621" i="2"/>
  <c r="M3621" i="2" s="1"/>
  <c r="L3622" i="2"/>
  <c r="M3622" i="2" s="1"/>
  <c r="L3623" i="2"/>
  <c r="M3623" i="2" s="1"/>
  <c r="L3624" i="2"/>
  <c r="M3624" i="2" s="1"/>
  <c r="L3625" i="2"/>
  <c r="M3625" i="2" s="1"/>
  <c r="L3626" i="2"/>
  <c r="M3626" i="2" s="1"/>
  <c r="L3627" i="2"/>
  <c r="M3627" i="2" s="1"/>
  <c r="L3628" i="2"/>
  <c r="M3628" i="2" s="1"/>
  <c r="L3629" i="2"/>
  <c r="M3629" i="2" s="1"/>
  <c r="L3630" i="2"/>
  <c r="M3630" i="2" s="1"/>
  <c r="L3631" i="2"/>
  <c r="M3631" i="2" s="1"/>
  <c r="L3632" i="2"/>
  <c r="M3632" i="2" s="1"/>
  <c r="L3633" i="2"/>
  <c r="M3633" i="2" s="1"/>
  <c r="L3634" i="2"/>
  <c r="M3634" i="2" s="1"/>
  <c r="L3635" i="2"/>
  <c r="M3635" i="2" s="1"/>
  <c r="L3636" i="2"/>
  <c r="M3636" i="2" s="1"/>
  <c r="L3637" i="2"/>
  <c r="M3637" i="2" s="1"/>
  <c r="L3638" i="2"/>
  <c r="M3638" i="2" s="1"/>
  <c r="L3639" i="2"/>
  <c r="M3639" i="2" s="1"/>
  <c r="L3640" i="2"/>
  <c r="M3640" i="2" s="1"/>
  <c r="L3641" i="2"/>
  <c r="M3641" i="2" s="1"/>
  <c r="L3642" i="2"/>
  <c r="M3642" i="2" s="1"/>
  <c r="L3643" i="2"/>
  <c r="M3643" i="2" s="1"/>
  <c r="L3644" i="2"/>
  <c r="M3644" i="2" s="1"/>
  <c r="L3645" i="2"/>
  <c r="M3645" i="2" s="1"/>
  <c r="L3646" i="2"/>
  <c r="M3646" i="2" s="1"/>
  <c r="L3647" i="2"/>
  <c r="M3647" i="2" s="1"/>
  <c r="L3648" i="2"/>
  <c r="M3648" i="2" s="1"/>
  <c r="L3649" i="2"/>
  <c r="M3649" i="2" s="1"/>
  <c r="L3650" i="2"/>
  <c r="M3650" i="2" s="1"/>
  <c r="L3651" i="2"/>
  <c r="M3651" i="2" s="1"/>
  <c r="L3652" i="2"/>
  <c r="M3652" i="2" s="1"/>
  <c r="L3653" i="2"/>
  <c r="M3653" i="2" s="1"/>
  <c r="L3654" i="2"/>
  <c r="M3654" i="2" s="1"/>
  <c r="L3655" i="2"/>
  <c r="M3655" i="2" s="1"/>
  <c r="L3656" i="2"/>
  <c r="M3656" i="2" s="1"/>
  <c r="L3657" i="2"/>
  <c r="M3657" i="2" s="1"/>
  <c r="L3658" i="2"/>
  <c r="M3658" i="2" s="1"/>
  <c r="L3659" i="2"/>
  <c r="M3659" i="2" s="1"/>
  <c r="L3660" i="2"/>
  <c r="M3660" i="2" s="1"/>
  <c r="L3661" i="2"/>
  <c r="M3661" i="2" s="1"/>
  <c r="L3662" i="2"/>
  <c r="M3662" i="2" s="1"/>
  <c r="L3663" i="2"/>
  <c r="M3663" i="2" s="1"/>
  <c r="L3664" i="2"/>
  <c r="M3664" i="2" s="1"/>
  <c r="L3665" i="2"/>
  <c r="L3666" i="2"/>
  <c r="L3667" i="2"/>
  <c r="M3667" i="2" s="1"/>
  <c r="L3668" i="2"/>
  <c r="M3668" i="2" s="1"/>
  <c r="L3669" i="2"/>
  <c r="M3669" i="2" s="1"/>
  <c r="L3670" i="2"/>
  <c r="M3670" i="2" s="1"/>
  <c r="L3671" i="2"/>
  <c r="M3671" i="2" s="1"/>
  <c r="L3672" i="2"/>
  <c r="M3672" i="2" s="1"/>
  <c r="L3673" i="2"/>
  <c r="M3673" i="2" s="1"/>
  <c r="L3674" i="2"/>
  <c r="M3674" i="2" s="1"/>
  <c r="L3675" i="2"/>
  <c r="M3675" i="2" s="1"/>
  <c r="L3676" i="2"/>
  <c r="M3676" i="2" s="1"/>
  <c r="L3677" i="2"/>
  <c r="M3677" i="2" s="1"/>
  <c r="L3678" i="2"/>
  <c r="M3678" i="2" s="1"/>
  <c r="L3679" i="2"/>
  <c r="M3679" i="2" s="1"/>
  <c r="L3680" i="2"/>
  <c r="M3680" i="2" s="1"/>
  <c r="L3681" i="2"/>
  <c r="M3681" i="2" s="1"/>
  <c r="L3682" i="2"/>
  <c r="M3682" i="2" s="1"/>
  <c r="L3683" i="2"/>
  <c r="M3683" i="2" s="1"/>
  <c r="L3684" i="2"/>
  <c r="M3684" i="2" s="1"/>
  <c r="L3685" i="2"/>
  <c r="M3685" i="2" s="1"/>
  <c r="L3686" i="2"/>
  <c r="M3686" i="2" s="1"/>
  <c r="L3687" i="2"/>
  <c r="M3687" i="2" s="1"/>
  <c r="L3688" i="2"/>
  <c r="M3688" i="2" s="1"/>
  <c r="L3689" i="2"/>
  <c r="M3689" i="2" s="1"/>
  <c r="L3690" i="2"/>
  <c r="M3690" i="2" s="1"/>
  <c r="L3691" i="2"/>
  <c r="M3691" i="2" s="1"/>
  <c r="L3692" i="2"/>
  <c r="M3692" i="2" s="1"/>
  <c r="L3693" i="2"/>
  <c r="M3693" i="2" s="1"/>
  <c r="L3694" i="2"/>
  <c r="M3694" i="2" s="1"/>
  <c r="L3695" i="2"/>
  <c r="M3695" i="2" s="1"/>
  <c r="L3696" i="2"/>
  <c r="M3696" i="2" s="1"/>
  <c r="L3697" i="2"/>
  <c r="M3697" i="2" s="1"/>
  <c r="L3698" i="2"/>
  <c r="M3698" i="2" s="1"/>
  <c r="L3699" i="2"/>
  <c r="M3699" i="2" s="1"/>
  <c r="L3700" i="2"/>
  <c r="M3700" i="2" s="1"/>
  <c r="L3701" i="2"/>
  <c r="M3701" i="2" s="1"/>
  <c r="L3702" i="2"/>
  <c r="M3702" i="2" s="1"/>
  <c r="L3703" i="2"/>
  <c r="M3703" i="2" s="1"/>
  <c r="L3704" i="2"/>
  <c r="M3704" i="2" s="1"/>
  <c r="L3705" i="2"/>
  <c r="M3705" i="2" s="1"/>
  <c r="L3706" i="2"/>
  <c r="M3706" i="2" s="1"/>
  <c r="L3707" i="2"/>
  <c r="M3707" i="2" s="1"/>
  <c r="L3708" i="2"/>
  <c r="M3708" i="2" s="1"/>
  <c r="L3709" i="2"/>
  <c r="M3709" i="2" s="1"/>
  <c r="L3710" i="2"/>
  <c r="M3710" i="2" s="1"/>
  <c r="L3711" i="2"/>
  <c r="M3711" i="2" s="1"/>
  <c r="L3712" i="2"/>
  <c r="M3712" i="2" s="1"/>
  <c r="L3713" i="2"/>
  <c r="M3713" i="2" s="1"/>
  <c r="L3714" i="2"/>
  <c r="M3714" i="2" s="1"/>
  <c r="L3715" i="2"/>
  <c r="M3715" i="2" s="1"/>
  <c r="L3716" i="2"/>
  <c r="M3716" i="2" s="1"/>
  <c r="L3717" i="2"/>
  <c r="M3717" i="2" s="1"/>
  <c r="L3718" i="2"/>
  <c r="M3718" i="2" s="1"/>
  <c r="L3719" i="2"/>
  <c r="M3719" i="2" s="1"/>
  <c r="L3720" i="2"/>
  <c r="M3720" i="2" s="1"/>
  <c r="L3721" i="2"/>
  <c r="M3721" i="2" s="1"/>
  <c r="L3722" i="2"/>
  <c r="M3722" i="2" s="1"/>
  <c r="L3723" i="2"/>
  <c r="M3723" i="2" s="1"/>
  <c r="L3724" i="2"/>
  <c r="M3724" i="2" s="1"/>
  <c r="L3725" i="2"/>
  <c r="M3725" i="2" s="1"/>
  <c r="L3726" i="2"/>
  <c r="M3726" i="2" s="1"/>
  <c r="L3727" i="2"/>
  <c r="M3727" i="2" s="1"/>
  <c r="L3728" i="2"/>
  <c r="M3728" i="2" s="1"/>
  <c r="L3729" i="2"/>
  <c r="M3729" i="2" s="1"/>
  <c r="L3730" i="2"/>
  <c r="M3730" i="2" s="1"/>
  <c r="L3731" i="2"/>
  <c r="M3731" i="2" s="1"/>
  <c r="L3732" i="2"/>
  <c r="M3732" i="2" s="1"/>
  <c r="L3733" i="2"/>
  <c r="M3733" i="2" s="1"/>
  <c r="L3734" i="2"/>
  <c r="M3734" i="2" s="1"/>
  <c r="L3735" i="2"/>
  <c r="M3735" i="2" s="1"/>
  <c r="L3736" i="2"/>
  <c r="M3736" i="2" s="1"/>
  <c r="L3737" i="2"/>
  <c r="M3737" i="2" s="1"/>
  <c r="L3738" i="2"/>
  <c r="M3738" i="2" s="1"/>
  <c r="L3739" i="2"/>
  <c r="M3739" i="2" s="1"/>
  <c r="L3740" i="2"/>
  <c r="M3740" i="2" s="1"/>
  <c r="L3741" i="2"/>
  <c r="M3741" i="2" s="1"/>
  <c r="L3742" i="2"/>
  <c r="M3742" i="2" s="1"/>
  <c r="L3743" i="2"/>
  <c r="M3743" i="2" s="1"/>
  <c r="L3744" i="2"/>
  <c r="M3744" i="2" s="1"/>
  <c r="L3745" i="2"/>
  <c r="M3745" i="2" s="1"/>
  <c r="L3746" i="2"/>
  <c r="M3746" i="2" s="1"/>
  <c r="L3747" i="2"/>
  <c r="M3747" i="2" s="1"/>
  <c r="L3748" i="2"/>
  <c r="M3748" i="2" s="1"/>
  <c r="L3749" i="2"/>
  <c r="M3749" i="2" s="1"/>
  <c r="L3750" i="2"/>
  <c r="M3750" i="2" s="1"/>
  <c r="L3751" i="2"/>
  <c r="M3751" i="2" s="1"/>
  <c r="L3752" i="2"/>
  <c r="M3752" i="2" s="1"/>
  <c r="L3753" i="2"/>
  <c r="M3753" i="2" s="1"/>
  <c r="L3754" i="2"/>
  <c r="M3754" i="2" s="1"/>
  <c r="L3755" i="2"/>
  <c r="M3755" i="2" s="1"/>
  <c r="L3756" i="2"/>
  <c r="M3756" i="2" s="1"/>
  <c r="L3757" i="2"/>
  <c r="M3757" i="2" s="1"/>
  <c r="L3758" i="2"/>
  <c r="M3758" i="2" s="1"/>
  <c r="L3759" i="2"/>
  <c r="M3759" i="2" s="1"/>
  <c r="L3760" i="2"/>
  <c r="M3760" i="2" s="1"/>
  <c r="L3761" i="2"/>
  <c r="M3761" i="2" s="1"/>
  <c r="L3762" i="2"/>
  <c r="M3762" i="2" s="1"/>
  <c r="L3763" i="2"/>
  <c r="M3763" i="2" s="1"/>
  <c r="L3764" i="2"/>
  <c r="M3764" i="2" s="1"/>
  <c r="L3765" i="2"/>
  <c r="M3765" i="2" s="1"/>
  <c r="L3766" i="2"/>
  <c r="M3766" i="2" s="1"/>
  <c r="L3767" i="2"/>
  <c r="M3767" i="2" s="1"/>
  <c r="L3768" i="2"/>
  <c r="M3768" i="2" s="1"/>
  <c r="L3769" i="2"/>
  <c r="M3769" i="2" s="1"/>
  <c r="L3770" i="2"/>
  <c r="M3770" i="2" s="1"/>
  <c r="L3771" i="2"/>
  <c r="M3771" i="2" s="1"/>
  <c r="L3772" i="2"/>
  <c r="M3772" i="2" s="1"/>
  <c r="L3773" i="2"/>
  <c r="M3773" i="2" s="1"/>
  <c r="L3774" i="2"/>
  <c r="M3774" i="2" s="1"/>
  <c r="L3775" i="2"/>
  <c r="M3775" i="2" s="1"/>
  <c r="L3776" i="2"/>
  <c r="M3776" i="2" s="1"/>
  <c r="L3777" i="2"/>
  <c r="M3777" i="2" s="1"/>
  <c r="L3778" i="2"/>
  <c r="M3778" i="2" s="1"/>
  <c r="L3779" i="2"/>
  <c r="M3779" i="2" s="1"/>
  <c r="L3780" i="2"/>
  <c r="M3780" i="2" s="1"/>
  <c r="L3781" i="2"/>
  <c r="M3781" i="2" s="1"/>
  <c r="L3782" i="2"/>
  <c r="M3782" i="2" s="1"/>
  <c r="L3783" i="2"/>
  <c r="M3783" i="2" s="1"/>
  <c r="L3784" i="2"/>
  <c r="M3784" i="2" s="1"/>
  <c r="L3785" i="2"/>
  <c r="M3785" i="2" s="1"/>
  <c r="L3786" i="2"/>
  <c r="M3786" i="2" s="1"/>
  <c r="L3787" i="2"/>
  <c r="M3787" i="2" s="1"/>
  <c r="L3788" i="2"/>
  <c r="M3788" i="2" s="1"/>
  <c r="L3789" i="2"/>
  <c r="M3789" i="2" s="1"/>
  <c r="L3790" i="2"/>
  <c r="M3790" i="2" s="1"/>
  <c r="L3791" i="2"/>
  <c r="M3791" i="2" s="1"/>
  <c r="L3792" i="2"/>
  <c r="M3792" i="2" s="1"/>
  <c r="L3793" i="2"/>
  <c r="M3793" i="2" s="1"/>
  <c r="L3794" i="2"/>
  <c r="M3794" i="2" s="1"/>
  <c r="L3795" i="2"/>
  <c r="M3795" i="2" s="1"/>
  <c r="L3796" i="2"/>
  <c r="M3796" i="2" s="1"/>
  <c r="L3797" i="2"/>
  <c r="M3797" i="2" s="1"/>
  <c r="L3798" i="2"/>
  <c r="M3798" i="2" s="1"/>
  <c r="L3799" i="2"/>
  <c r="M3799" i="2" s="1"/>
  <c r="L3800" i="2"/>
  <c r="M3800" i="2" s="1"/>
  <c r="L3801" i="2"/>
  <c r="M3801" i="2" s="1"/>
  <c r="L3802" i="2"/>
  <c r="M3802" i="2" s="1"/>
  <c r="L3803" i="2"/>
  <c r="M3803" i="2" s="1"/>
  <c r="L3804" i="2"/>
  <c r="M3804" i="2" s="1"/>
  <c r="L3805" i="2"/>
  <c r="M3805" i="2" s="1"/>
  <c r="L3806" i="2"/>
  <c r="M3806" i="2" s="1"/>
  <c r="L3807" i="2"/>
  <c r="M3807" i="2" s="1"/>
  <c r="L3808" i="2"/>
  <c r="M3808" i="2" s="1"/>
  <c r="L3809" i="2"/>
  <c r="M3809" i="2" s="1"/>
  <c r="L3810" i="2"/>
  <c r="M3810" i="2" s="1"/>
  <c r="L3811" i="2"/>
  <c r="M3811" i="2" s="1"/>
  <c r="L3812" i="2"/>
  <c r="M3812" i="2" s="1"/>
  <c r="L3813" i="2"/>
  <c r="M3813" i="2" s="1"/>
  <c r="L3814" i="2"/>
  <c r="M3814" i="2" s="1"/>
  <c r="L3815" i="2"/>
  <c r="M3815" i="2" s="1"/>
  <c r="L3816" i="2"/>
  <c r="M3816" i="2" s="1"/>
  <c r="L3817" i="2"/>
  <c r="M3817" i="2" s="1"/>
  <c r="L3818" i="2"/>
  <c r="M3818" i="2" s="1"/>
  <c r="L3819" i="2"/>
  <c r="M3819" i="2" s="1"/>
  <c r="L3820" i="2"/>
  <c r="M3820" i="2" s="1"/>
  <c r="L3821" i="2"/>
  <c r="M3821" i="2" s="1"/>
  <c r="L3822" i="2"/>
  <c r="M3822" i="2" s="1"/>
  <c r="L3823" i="2"/>
  <c r="M3823" i="2" s="1"/>
  <c r="L3824" i="2"/>
  <c r="M3824" i="2" s="1"/>
  <c r="L3825" i="2"/>
  <c r="M3825" i="2" s="1"/>
  <c r="L3826" i="2"/>
  <c r="M3826" i="2" s="1"/>
  <c r="L3827" i="2"/>
  <c r="M3827" i="2" s="1"/>
  <c r="L3828" i="2"/>
  <c r="M3828" i="2" s="1"/>
  <c r="L3829" i="2"/>
  <c r="M3829" i="2" s="1"/>
  <c r="L3830" i="2"/>
  <c r="M3830" i="2" s="1"/>
  <c r="L3831" i="2"/>
  <c r="M3831" i="2" s="1"/>
  <c r="L3832" i="2"/>
  <c r="M3832" i="2" s="1"/>
  <c r="L3833" i="2"/>
  <c r="M3833" i="2" s="1"/>
  <c r="L3834" i="2"/>
  <c r="M3834" i="2" s="1"/>
  <c r="L3835" i="2"/>
  <c r="L3836" i="2"/>
  <c r="L3837" i="2"/>
  <c r="M3837" i="2" s="1"/>
  <c r="L3838" i="2"/>
  <c r="M3838" i="2" s="1"/>
  <c r="L3839" i="2"/>
  <c r="M3839" i="2" s="1"/>
  <c r="L3840" i="2"/>
  <c r="M3840" i="2" s="1"/>
  <c r="L3841" i="2"/>
  <c r="M3841" i="2" s="1"/>
  <c r="L3842" i="2"/>
  <c r="M3842" i="2" s="1"/>
  <c r="L3843" i="2"/>
  <c r="M3843" i="2" s="1"/>
  <c r="L3844" i="2"/>
  <c r="M3844" i="2" s="1"/>
  <c r="L3845" i="2"/>
  <c r="M3845" i="2" s="1"/>
  <c r="L3846" i="2"/>
  <c r="M3846" i="2" s="1"/>
  <c r="L3847" i="2"/>
  <c r="M3847" i="2" s="1"/>
  <c r="L3848" i="2"/>
  <c r="M3848" i="2" s="1"/>
  <c r="L3849" i="2"/>
  <c r="M3849" i="2" s="1"/>
  <c r="L3850" i="2"/>
  <c r="M3850" i="2" s="1"/>
  <c r="L3851" i="2"/>
  <c r="M3851" i="2" s="1"/>
  <c r="L3852" i="2"/>
  <c r="M3852" i="2" s="1"/>
  <c r="L3853" i="2"/>
  <c r="M3853" i="2" s="1"/>
  <c r="L3854" i="2"/>
  <c r="M3854" i="2" s="1"/>
  <c r="L3855" i="2"/>
  <c r="M3855" i="2" s="1"/>
  <c r="L3856" i="2"/>
  <c r="M3856" i="2" s="1"/>
  <c r="L3857" i="2"/>
  <c r="M3857" i="2" s="1"/>
  <c r="L3858" i="2"/>
  <c r="M3858" i="2" s="1"/>
  <c r="L3859" i="2"/>
  <c r="M3859" i="2" s="1"/>
  <c r="L3860" i="2"/>
  <c r="M3860" i="2" s="1"/>
  <c r="L3861" i="2"/>
  <c r="M3861" i="2" s="1"/>
  <c r="L3862" i="2"/>
  <c r="M3862" i="2" s="1"/>
  <c r="L3863" i="2"/>
  <c r="M3863" i="2" s="1"/>
  <c r="L3864" i="2"/>
  <c r="M3864" i="2" s="1"/>
  <c r="L3865" i="2"/>
  <c r="M3865" i="2" s="1"/>
  <c r="L3866" i="2"/>
  <c r="M3866" i="2" s="1"/>
  <c r="L3867" i="2"/>
  <c r="M3867" i="2" s="1"/>
  <c r="L3868" i="2"/>
  <c r="M3868" i="2" s="1"/>
  <c r="L3869" i="2"/>
  <c r="M3869" i="2" s="1"/>
  <c r="L3870" i="2"/>
  <c r="M3870" i="2" s="1"/>
  <c r="L3871" i="2"/>
  <c r="M3871" i="2" s="1"/>
  <c r="L3872" i="2"/>
  <c r="M3872" i="2" s="1"/>
  <c r="L3873" i="2"/>
  <c r="M3873" i="2" s="1"/>
  <c r="L3874" i="2"/>
  <c r="M3874" i="2" s="1"/>
  <c r="L3875" i="2"/>
  <c r="M3875" i="2" s="1"/>
  <c r="L3876" i="2"/>
  <c r="M3876" i="2" s="1"/>
  <c r="L3877" i="2"/>
  <c r="M3877" i="2" s="1"/>
  <c r="L3878" i="2"/>
  <c r="M3878" i="2" s="1"/>
  <c r="L3879" i="2"/>
  <c r="M3879" i="2" s="1"/>
  <c r="L3880" i="2"/>
  <c r="M3880" i="2" s="1"/>
  <c r="L3881" i="2"/>
  <c r="M3881" i="2" s="1"/>
  <c r="L3882" i="2"/>
  <c r="M3882" i="2" s="1"/>
  <c r="L3883" i="2"/>
  <c r="M3883" i="2" s="1"/>
  <c r="L3884" i="2"/>
  <c r="M3884" i="2" s="1"/>
  <c r="L3885" i="2"/>
  <c r="M3885" i="2" s="1"/>
  <c r="L3886" i="2"/>
  <c r="M3886" i="2" s="1"/>
  <c r="L3887" i="2"/>
  <c r="M3887" i="2" s="1"/>
  <c r="L3888" i="2"/>
  <c r="M3888" i="2" s="1"/>
  <c r="L3889" i="2"/>
  <c r="M3889" i="2" s="1"/>
  <c r="L3890" i="2"/>
  <c r="M3890" i="2" s="1"/>
  <c r="L3891" i="2"/>
  <c r="M3891" i="2" s="1"/>
  <c r="L3892" i="2"/>
  <c r="M3892" i="2" s="1"/>
  <c r="L3893" i="2"/>
  <c r="M3893" i="2" s="1"/>
  <c r="L3894" i="2"/>
  <c r="M3894" i="2" s="1"/>
  <c r="L3895" i="2"/>
  <c r="M3895" i="2" s="1"/>
  <c r="L3896" i="2"/>
  <c r="M3896" i="2" s="1"/>
  <c r="L3897" i="2"/>
  <c r="M3897" i="2" s="1"/>
  <c r="L3898" i="2"/>
  <c r="M3898" i="2" s="1"/>
  <c r="L3899" i="2"/>
  <c r="M3899" i="2" s="1"/>
  <c r="L3900" i="2"/>
  <c r="M3900" i="2" s="1"/>
  <c r="L3901" i="2"/>
  <c r="M3901" i="2" s="1"/>
  <c r="L3902" i="2"/>
  <c r="M3902" i="2" s="1"/>
  <c r="L3903" i="2"/>
  <c r="M3903" i="2" s="1"/>
  <c r="L3904" i="2"/>
  <c r="M3904" i="2" s="1"/>
  <c r="L3905" i="2"/>
  <c r="M3905" i="2" s="1"/>
  <c r="L3906" i="2"/>
  <c r="M3906" i="2" s="1"/>
  <c r="L3907" i="2"/>
  <c r="M3907" i="2" s="1"/>
  <c r="L3908" i="2"/>
  <c r="M3908" i="2" s="1"/>
  <c r="L3909" i="2"/>
  <c r="M3909" i="2" s="1"/>
  <c r="L3910" i="2"/>
  <c r="M3910" i="2" s="1"/>
  <c r="L3911" i="2"/>
  <c r="M3911" i="2" s="1"/>
  <c r="L3912" i="2"/>
  <c r="M3912" i="2" s="1"/>
  <c r="L3913" i="2"/>
  <c r="M3913" i="2" s="1"/>
  <c r="L3914" i="2"/>
  <c r="M3914" i="2" s="1"/>
  <c r="L3915" i="2"/>
  <c r="M3915" i="2" s="1"/>
  <c r="L3916" i="2"/>
  <c r="M3916" i="2" s="1"/>
  <c r="L3917" i="2"/>
  <c r="M3917" i="2" s="1"/>
  <c r="L3918" i="2"/>
  <c r="M3918" i="2" s="1"/>
  <c r="L3919" i="2"/>
  <c r="M3919" i="2" s="1"/>
  <c r="L3920" i="2"/>
  <c r="M3920" i="2" s="1"/>
  <c r="L3921" i="2"/>
  <c r="M3921" i="2" s="1"/>
  <c r="L3922" i="2"/>
  <c r="M3922" i="2" s="1"/>
  <c r="L3923" i="2"/>
  <c r="M3923" i="2" s="1"/>
  <c r="L3924" i="2"/>
  <c r="M3924" i="2" s="1"/>
  <c r="L3925" i="2"/>
  <c r="M3925" i="2" s="1"/>
  <c r="L3926" i="2"/>
  <c r="M3926" i="2" s="1"/>
  <c r="L3927" i="2"/>
  <c r="M3927" i="2" s="1"/>
  <c r="L3928" i="2"/>
  <c r="M3928" i="2" s="1"/>
  <c r="L3929" i="2"/>
  <c r="M3929" i="2" s="1"/>
  <c r="L3930" i="2"/>
  <c r="M3930" i="2" s="1"/>
  <c r="L3931" i="2"/>
  <c r="M3931" i="2" s="1"/>
  <c r="L3932" i="2"/>
  <c r="M3932" i="2" s="1"/>
  <c r="L3933" i="2"/>
  <c r="M3933" i="2" s="1"/>
  <c r="L3934" i="2"/>
  <c r="M3934" i="2" s="1"/>
  <c r="L3935" i="2"/>
  <c r="M3935" i="2" s="1"/>
  <c r="L3936" i="2"/>
  <c r="M3936" i="2" s="1"/>
  <c r="L3937" i="2"/>
  <c r="M3937" i="2" s="1"/>
  <c r="L3938" i="2"/>
  <c r="M3938" i="2" s="1"/>
  <c r="L3939" i="2"/>
  <c r="M3939" i="2" s="1"/>
  <c r="L3940" i="2"/>
  <c r="M3940" i="2" s="1"/>
  <c r="L3941" i="2"/>
  <c r="M3941" i="2" s="1"/>
  <c r="L3942" i="2"/>
  <c r="M3942" i="2" s="1"/>
  <c r="L3943" i="2"/>
  <c r="M3943" i="2" s="1"/>
  <c r="L3944" i="2"/>
  <c r="M3944" i="2" s="1"/>
  <c r="L3945" i="2"/>
  <c r="M3945" i="2" s="1"/>
  <c r="L3946" i="2"/>
  <c r="M3946" i="2" s="1"/>
  <c r="L3947" i="2"/>
  <c r="M3947" i="2" s="1"/>
  <c r="L3948" i="2"/>
  <c r="M3948" i="2" s="1"/>
  <c r="L3949" i="2"/>
  <c r="M3949" i="2" s="1"/>
  <c r="L3950" i="2"/>
  <c r="M3950" i="2" s="1"/>
  <c r="L3951" i="2"/>
  <c r="M3951" i="2" s="1"/>
  <c r="L3952" i="2"/>
  <c r="M3952" i="2" s="1"/>
  <c r="L3953" i="2"/>
  <c r="M3953" i="2" s="1"/>
  <c r="L3954" i="2"/>
  <c r="M3954" i="2" s="1"/>
  <c r="L3955" i="2"/>
  <c r="M3955" i="2" s="1"/>
  <c r="L3956" i="2"/>
  <c r="M3956" i="2" s="1"/>
  <c r="L3957" i="2"/>
  <c r="M3957" i="2" s="1"/>
  <c r="L3958" i="2"/>
  <c r="M3958" i="2" s="1"/>
  <c r="L3959" i="2"/>
  <c r="M3959" i="2" s="1"/>
  <c r="L3960" i="2"/>
  <c r="M3960" i="2" s="1"/>
  <c r="L3961" i="2"/>
  <c r="M3961" i="2" s="1"/>
  <c r="L3962" i="2"/>
  <c r="M3962" i="2" s="1"/>
  <c r="L3963" i="2"/>
  <c r="M3963" i="2" s="1"/>
  <c r="L3964" i="2"/>
  <c r="M3964" i="2" s="1"/>
  <c r="L3965" i="2"/>
  <c r="M3965" i="2" s="1"/>
  <c r="L3966" i="2"/>
  <c r="M3966" i="2" s="1"/>
  <c r="L3967" i="2"/>
  <c r="M3967" i="2" s="1"/>
  <c r="L3968" i="2"/>
  <c r="M3968" i="2" s="1"/>
  <c r="L3969" i="2"/>
  <c r="M3969" i="2" s="1"/>
  <c r="L3970" i="2"/>
  <c r="M3970" i="2" s="1"/>
  <c r="L3971" i="2"/>
  <c r="M3971" i="2" s="1"/>
  <c r="L3972" i="2"/>
  <c r="M3972" i="2" s="1"/>
  <c r="L3973" i="2"/>
  <c r="M3973" i="2" s="1"/>
  <c r="L3974" i="2"/>
  <c r="M3974" i="2" s="1"/>
  <c r="L3975" i="2"/>
  <c r="M3975" i="2" s="1"/>
  <c r="L3976" i="2"/>
  <c r="M3976" i="2" s="1"/>
  <c r="L3977" i="2"/>
  <c r="L3978" i="2"/>
  <c r="M3978" i="2" s="1"/>
  <c r="L3979" i="2"/>
  <c r="M3979" i="2" s="1"/>
  <c r="L3980" i="2"/>
  <c r="M3980" i="2" s="1"/>
  <c r="L3981" i="2"/>
  <c r="M3981" i="2" s="1"/>
  <c r="L3982" i="2"/>
  <c r="M3982" i="2" s="1"/>
  <c r="L3983" i="2"/>
  <c r="M3983" i="2" s="1"/>
  <c r="L3984" i="2"/>
  <c r="M3984" i="2" s="1"/>
  <c r="L3985" i="2"/>
  <c r="M3985" i="2" s="1"/>
  <c r="L3986" i="2"/>
  <c r="M3986" i="2" s="1"/>
  <c r="L3987" i="2"/>
  <c r="M3987" i="2" s="1"/>
  <c r="L3988" i="2"/>
  <c r="M3988" i="2" s="1"/>
  <c r="L3989" i="2"/>
  <c r="M3989" i="2" s="1"/>
  <c r="L3990" i="2"/>
  <c r="M3990" i="2" s="1"/>
  <c r="L3991" i="2"/>
  <c r="M3991" i="2" s="1"/>
  <c r="L3992" i="2"/>
  <c r="M3992" i="2" s="1"/>
  <c r="L3993" i="2"/>
  <c r="M3993" i="2" s="1"/>
  <c r="L3994" i="2"/>
  <c r="M3994" i="2" s="1"/>
  <c r="L3995" i="2"/>
  <c r="M3995" i="2" s="1"/>
  <c r="L3996" i="2"/>
  <c r="M3996" i="2" s="1"/>
  <c r="L3997" i="2"/>
  <c r="M3997" i="2" s="1"/>
  <c r="L3998" i="2"/>
  <c r="M3998" i="2" s="1"/>
  <c r="L3999" i="2"/>
  <c r="M3999" i="2" s="1"/>
  <c r="L4000" i="2"/>
  <c r="M4000" i="2" s="1"/>
  <c r="L4001" i="2"/>
  <c r="M4001" i="2" s="1"/>
  <c r="L4002" i="2"/>
  <c r="M4002" i="2" s="1"/>
  <c r="L4003" i="2"/>
  <c r="M4003" i="2" s="1"/>
  <c r="L4004" i="2"/>
  <c r="M4004" i="2" s="1"/>
  <c r="L4005" i="2"/>
  <c r="M4005" i="2" s="1"/>
  <c r="L4006" i="2"/>
  <c r="M4006" i="2" s="1"/>
  <c r="L4007" i="2"/>
  <c r="M4007" i="2" s="1"/>
  <c r="L4008" i="2"/>
  <c r="M4008" i="2" s="1"/>
  <c r="L4009" i="2"/>
  <c r="M4009" i="2" s="1"/>
  <c r="L4010" i="2"/>
  <c r="M4010" i="2" s="1"/>
  <c r="L4011" i="2"/>
  <c r="M4011" i="2" s="1"/>
  <c r="L4012" i="2"/>
  <c r="M4012" i="2" s="1"/>
  <c r="L4013" i="2"/>
  <c r="M4013" i="2" s="1"/>
  <c r="L4014" i="2"/>
  <c r="M4014" i="2" s="1"/>
  <c r="L4015" i="2"/>
  <c r="M4015" i="2" s="1"/>
  <c r="L4016" i="2"/>
  <c r="M4016" i="2" s="1"/>
  <c r="L4017" i="2"/>
  <c r="M4017" i="2" s="1"/>
  <c r="L4018" i="2"/>
  <c r="M4018" i="2" s="1"/>
  <c r="L4019" i="2"/>
  <c r="M4019" i="2" s="1"/>
  <c r="L4020" i="2"/>
  <c r="M4020" i="2" s="1"/>
  <c r="L4021" i="2"/>
  <c r="M4021" i="2" s="1"/>
  <c r="L4022" i="2"/>
  <c r="M4022" i="2" s="1"/>
  <c r="L4023" i="2"/>
  <c r="M4023" i="2" s="1"/>
  <c r="L4024" i="2"/>
  <c r="M4024" i="2" s="1"/>
  <c r="L4025" i="2"/>
  <c r="M4025" i="2" s="1"/>
  <c r="L4026" i="2"/>
  <c r="M4026" i="2" s="1"/>
  <c r="L4027" i="2"/>
  <c r="M4027" i="2" s="1"/>
  <c r="L4028" i="2"/>
  <c r="M4028" i="2" s="1"/>
  <c r="L4029" i="2"/>
  <c r="M4029" i="2" s="1"/>
  <c r="L4030" i="2"/>
  <c r="M4030" i="2" s="1"/>
  <c r="L4031" i="2"/>
  <c r="M4031" i="2" s="1"/>
  <c r="L4032" i="2"/>
  <c r="M4032" i="2" s="1"/>
  <c r="L4033" i="2"/>
  <c r="M4033" i="2" s="1"/>
  <c r="L4034" i="2"/>
  <c r="M4034" i="2" s="1"/>
  <c r="L4035" i="2"/>
  <c r="M4035" i="2" s="1"/>
  <c r="L4036" i="2"/>
  <c r="M4036" i="2" s="1"/>
  <c r="L4037" i="2"/>
  <c r="M4037" i="2" s="1"/>
  <c r="L4038" i="2"/>
  <c r="M4038" i="2" s="1"/>
  <c r="L4039" i="2"/>
  <c r="M4039" i="2" s="1"/>
  <c r="L4040" i="2"/>
  <c r="M4040" i="2" s="1"/>
  <c r="L4041" i="2"/>
  <c r="M4041" i="2" s="1"/>
  <c r="L4042" i="2"/>
  <c r="M4042" i="2" s="1"/>
  <c r="L4043" i="2"/>
  <c r="M4043" i="2" s="1"/>
  <c r="L4044" i="2"/>
  <c r="M4044" i="2" s="1"/>
  <c r="L4045" i="2"/>
  <c r="M4045" i="2" s="1"/>
  <c r="L4046" i="2"/>
  <c r="M4046" i="2" s="1"/>
  <c r="L4047" i="2"/>
  <c r="M4047" i="2" s="1"/>
  <c r="L4048" i="2"/>
  <c r="M4048" i="2" s="1"/>
  <c r="L4049" i="2"/>
  <c r="M4049" i="2" s="1"/>
  <c r="L4050" i="2"/>
  <c r="M4050" i="2" s="1"/>
  <c r="L4051" i="2"/>
  <c r="M4051" i="2" s="1"/>
  <c r="L4052" i="2"/>
  <c r="M4052" i="2" s="1"/>
  <c r="L4053" i="2"/>
  <c r="M4053" i="2" s="1"/>
  <c r="L4054" i="2"/>
  <c r="M4054" i="2" s="1"/>
  <c r="L4055" i="2"/>
  <c r="M4055" i="2" s="1"/>
  <c r="L4056" i="2"/>
  <c r="M4056" i="2" s="1"/>
  <c r="L4057" i="2"/>
  <c r="M4057" i="2" s="1"/>
  <c r="L4058" i="2"/>
  <c r="M4058" i="2" s="1"/>
  <c r="L4059" i="2"/>
  <c r="M4059" i="2" s="1"/>
  <c r="L4060" i="2"/>
  <c r="M4060" i="2" s="1"/>
  <c r="L4061" i="2"/>
  <c r="M4061" i="2" s="1"/>
  <c r="L4062" i="2"/>
  <c r="M4062" i="2" s="1"/>
  <c r="L4063" i="2"/>
  <c r="M4063" i="2" s="1"/>
  <c r="L4064" i="2"/>
  <c r="M4064" i="2" s="1"/>
  <c r="L4065" i="2"/>
  <c r="M4065" i="2" s="1"/>
  <c r="L4066" i="2"/>
  <c r="M4066" i="2" s="1"/>
  <c r="L4067" i="2"/>
  <c r="M4067" i="2" s="1"/>
  <c r="L4068" i="2"/>
  <c r="M4068" i="2" s="1"/>
  <c r="L4069" i="2"/>
  <c r="M4069" i="2" s="1"/>
  <c r="L4070" i="2"/>
  <c r="M4070" i="2" s="1"/>
  <c r="L4071" i="2"/>
  <c r="M4071" i="2" s="1"/>
  <c r="L4072" i="2"/>
  <c r="M4072" i="2" s="1"/>
  <c r="L4073" i="2"/>
  <c r="M4073" i="2" s="1"/>
  <c r="L4074" i="2"/>
  <c r="M4074" i="2" s="1"/>
  <c r="L4075" i="2"/>
  <c r="M4075" i="2" s="1"/>
  <c r="L4076" i="2"/>
  <c r="M4076" i="2" s="1"/>
  <c r="L4077" i="2"/>
  <c r="M4077" i="2" s="1"/>
  <c r="L4078" i="2"/>
  <c r="M4078" i="2" s="1"/>
  <c r="L4079" i="2"/>
  <c r="M4079" i="2" s="1"/>
  <c r="L4080" i="2"/>
  <c r="M4080" i="2" s="1"/>
  <c r="L4081" i="2"/>
  <c r="M4081" i="2" s="1"/>
  <c r="L4082" i="2"/>
  <c r="M4082" i="2" s="1"/>
  <c r="L4083" i="2"/>
  <c r="M4083" i="2" s="1"/>
  <c r="L4084" i="2"/>
  <c r="M4084" i="2" s="1"/>
  <c r="L4085" i="2"/>
  <c r="M4085" i="2" s="1"/>
  <c r="L4086" i="2"/>
  <c r="M4086" i="2" s="1"/>
  <c r="L4087" i="2"/>
  <c r="M4087" i="2" s="1"/>
  <c r="L4088" i="2"/>
  <c r="M4088" i="2" s="1"/>
  <c r="L4089" i="2"/>
  <c r="M4089" i="2" s="1"/>
  <c r="L4090" i="2"/>
  <c r="M4090" i="2" s="1"/>
  <c r="L4091" i="2"/>
  <c r="M4091" i="2" s="1"/>
  <c r="L4092" i="2"/>
  <c r="M4092" i="2" s="1"/>
  <c r="L4093" i="2"/>
  <c r="M4093" i="2" s="1"/>
  <c r="L4094" i="2"/>
  <c r="M4094" i="2" s="1"/>
  <c r="L4095" i="2"/>
  <c r="M4095" i="2" s="1"/>
  <c r="L4096" i="2"/>
  <c r="M4096" i="2" s="1"/>
  <c r="L4097" i="2"/>
  <c r="M4097" i="2" s="1"/>
  <c r="L4098" i="2"/>
  <c r="M4098" i="2" s="1"/>
  <c r="L4099" i="2"/>
  <c r="M4099" i="2" s="1"/>
  <c r="L4100" i="2"/>
  <c r="M4100" i="2" s="1"/>
  <c r="L4101" i="2"/>
  <c r="M4101" i="2" s="1"/>
  <c r="L4102" i="2"/>
  <c r="M4102" i="2" s="1"/>
  <c r="L4103" i="2"/>
  <c r="M4103" i="2" s="1"/>
  <c r="L4104" i="2"/>
  <c r="M4104" i="2" s="1"/>
  <c r="L4105" i="2"/>
  <c r="M4105" i="2" s="1"/>
  <c r="L4106" i="2"/>
  <c r="M4106" i="2" s="1"/>
  <c r="L4107" i="2"/>
  <c r="M4107" i="2" s="1"/>
  <c r="L4108" i="2"/>
  <c r="M4108" i="2" s="1"/>
  <c r="L4109" i="2"/>
  <c r="M4109" i="2" s="1"/>
  <c r="L4110" i="2"/>
  <c r="M4110" i="2" s="1"/>
  <c r="L4111" i="2"/>
  <c r="M4111" i="2" s="1"/>
  <c r="L4112" i="2"/>
  <c r="M4112" i="2" s="1"/>
  <c r="L4113" i="2"/>
  <c r="M4113" i="2" s="1"/>
  <c r="L4114" i="2"/>
  <c r="M4114" i="2" s="1"/>
  <c r="L4115" i="2"/>
  <c r="M4115" i="2" s="1"/>
  <c r="L4116" i="2"/>
  <c r="M4116" i="2" s="1"/>
  <c r="L4117" i="2"/>
  <c r="M4117" i="2" s="1"/>
  <c r="L4118" i="2"/>
  <c r="M4118" i="2" s="1"/>
  <c r="L4119" i="2"/>
  <c r="M4119" i="2" s="1"/>
  <c r="L4120" i="2"/>
  <c r="M4120" i="2" s="1"/>
  <c r="L4121" i="2"/>
  <c r="M4121" i="2" s="1"/>
  <c r="L4122" i="2"/>
  <c r="M4122" i="2" s="1"/>
  <c r="L4123" i="2"/>
  <c r="M4123" i="2" s="1"/>
  <c r="L4124" i="2"/>
  <c r="M4124" i="2" s="1"/>
  <c r="L4125" i="2"/>
  <c r="M4125" i="2" s="1"/>
  <c r="L4126" i="2"/>
  <c r="M4126" i="2" s="1"/>
  <c r="L4127" i="2"/>
  <c r="M4127" i="2" s="1"/>
  <c r="L4128" i="2"/>
  <c r="M4128" i="2" s="1"/>
  <c r="L4129" i="2"/>
  <c r="M4129" i="2" s="1"/>
  <c r="L4130" i="2"/>
  <c r="M4130" i="2" s="1"/>
  <c r="L4131" i="2"/>
  <c r="M4131" i="2" s="1"/>
  <c r="L4132" i="2"/>
  <c r="M4132" i="2" s="1"/>
  <c r="L4133" i="2"/>
  <c r="M4133" i="2" s="1"/>
  <c r="L4134" i="2"/>
  <c r="M4134" i="2" s="1"/>
  <c r="L4135" i="2"/>
  <c r="M4135" i="2" s="1"/>
  <c r="L4136" i="2"/>
  <c r="M4136" i="2" s="1"/>
  <c r="L4137" i="2"/>
  <c r="M4137" i="2" s="1"/>
  <c r="L4138" i="2"/>
  <c r="M4138" i="2" s="1"/>
  <c r="L4139" i="2"/>
  <c r="M4139" i="2" s="1"/>
  <c r="L4140" i="2"/>
  <c r="M4140" i="2" s="1"/>
  <c r="L4141" i="2"/>
  <c r="M4141" i="2" s="1"/>
  <c r="L4142" i="2"/>
  <c r="M4142" i="2" s="1"/>
  <c r="L4143" i="2"/>
  <c r="M4143" i="2" s="1"/>
  <c r="L4144" i="2"/>
  <c r="M4144" i="2" s="1"/>
  <c r="L4145" i="2"/>
  <c r="M4145" i="2" s="1"/>
  <c r="L4146" i="2"/>
  <c r="M4146" i="2" s="1"/>
  <c r="L4147" i="2"/>
  <c r="M4147" i="2" s="1"/>
  <c r="L4148" i="2"/>
  <c r="M4148" i="2" s="1"/>
  <c r="L4149" i="2"/>
  <c r="M4149" i="2" s="1"/>
  <c r="L4150" i="2"/>
  <c r="M4150" i="2" s="1"/>
  <c r="L4151" i="2"/>
  <c r="M4151" i="2" s="1"/>
  <c r="L4152" i="2"/>
  <c r="M4152" i="2" s="1"/>
  <c r="L4153" i="2"/>
  <c r="M4153" i="2" s="1"/>
  <c r="L4154" i="2"/>
  <c r="M4154" i="2" s="1"/>
  <c r="L4155" i="2"/>
  <c r="M4155" i="2" s="1"/>
  <c r="L4156" i="2"/>
  <c r="M4156" i="2" s="1"/>
  <c r="L4157" i="2"/>
  <c r="M4157" i="2" s="1"/>
  <c r="L4158" i="2"/>
  <c r="M4158" i="2" s="1"/>
  <c r="L4159" i="2"/>
  <c r="M4159" i="2" s="1"/>
  <c r="L4160" i="2"/>
  <c r="M4160" i="2" s="1"/>
  <c r="L4161" i="2"/>
  <c r="M4161" i="2" s="1"/>
  <c r="L4162" i="2"/>
  <c r="M4162" i="2" s="1"/>
  <c r="L4163" i="2"/>
  <c r="M4163" i="2" s="1"/>
  <c r="L4164" i="2"/>
  <c r="M4164" i="2" s="1"/>
  <c r="L4165" i="2"/>
  <c r="M4165" i="2" s="1"/>
  <c r="L4166" i="2"/>
  <c r="M4166" i="2" s="1"/>
  <c r="L4167" i="2"/>
  <c r="M4167" i="2" s="1"/>
  <c r="L4168" i="2"/>
  <c r="M4168" i="2" s="1"/>
  <c r="L4169" i="2"/>
  <c r="M4169" i="2" s="1"/>
  <c r="L4170" i="2"/>
  <c r="M4170" i="2" s="1"/>
  <c r="L4171" i="2"/>
  <c r="M4171" i="2" s="1"/>
  <c r="L4172" i="2"/>
  <c r="M4172" i="2" s="1"/>
  <c r="L4173" i="2"/>
  <c r="M4173" i="2" s="1"/>
  <c r="L4174" i="2"/>
  <c r="M4174" i="2" s="1"/>
  <c r="L4175" i="2"/>
  <c r="M4175" i="2" s="1"/>
  <c r="L4176" i="2"/>
  <c r="M4176" i="2" s="1"/>
  <c r="L4177" i="2"/>
  <c r="M4177" i="2" s="1"/>
  <c r="L4178" i="2"/>
  <c r="M4178" i="2" s="1"/>
  <c r="L4179" i="2"/>
  <c r="M4179" i="2" s="1"/>
  <c r="L4180" i="2"/>
  <c r="L4181" i="2"/>
  <c r="M4181" i="2" s="1"/>
  <c r="L4182" i="2"/>
  <c r="M4182" i="2" s="1"/>
  <c r="L4183" i="2"/>
  <c r="M4183" i="2" s="1"/>
  <c r="L4184" i="2"/>
  <c r="M4184" i="2" s="1"/>
  <c r="L4185" i="2"/>
  <c r="M4185" i="2" s="1"/>
  <c r="L4186" i="2"/>
  <c r="M4186" i="2" s="1"/>
  <c r="L4187" i="2"/>
  <c r="M4187" i="2" s="1"/>
  <c r="L4188" i="2"/>
  <c r="M4188" i="2" s="1"/>
  <c r="L4189" i="2"/>
  <c r="M4189" i="2" s="1"/>
  <c r="L4190" i="2"/>
  <c r="M4190" i="2" s="1"/>
  <c r="L4191" i="2"/>
  <c r="M4191" i="2" s="1"/>
  <c r="L4192" i="2"/>
  <c r="M4192" i="2" s="1"/>
  <c r="L4193" i="2"/>
  <c r="M4193" i="2" s="1"/>
  <c r="L4194" i="2"/>
  <c r="M4194" i="2" s="1"/>
  <c r="L4195" i="2"/>
  <c r="M4195" i="2" s="1"/>
  <c r="L4196" i="2"/>
  <c r="M4196" i="2" s="1"/>
  <c r="L4197" i="2"/>
  <c r="M4197" i="2" s="1"/>
  <c r="L4198" i="2"/>
  <c r="M4198" i="2" s="1"/>
  <c r="L4199" i="2"/>
  <c r="M4199" i="2" s="1"/>
  <c r="L4200" i="2"/>
  <c r="M4200" i="2" s="1"/>
  <c r="L4201" i="2"/>
  <c r="M4201" i="2" s="1"/>
  <c r="L4202" i="2"/>
  <c r="M4202" i="2" s="1"/>
  <c r="L4203" i="2"/>
  <c r="M4203" i="2" s="1"/>
  <c r="L4204" i="2"/>
  <c r="M4204" i="2" s="1"/>
  <c r="L4205" i="2"/>
  <c r="M4205" i="2" s="1"/>
  <c r="L4206" i="2"/>
  <c r="M4206" i="2" s="1"/>
  <c r="L4207" i="2"/>
  <c r="M4207" i="2" s="1"/>
  <c r="L4208" i="2"/>
  <c r="M4208" i="2" s="1"/>
  <c r="L4209" i="2"/>
  <c r="M4209" i="2" s="1"/>
  <c r="L4210" i="2"/>
  <c r="M4210" i="2" s="1"/>
  <c r="L4211" i="2"/>
  <c r="M4211" i="2" s="1"/>
  <c r="L4212" i="2"/>
  <c r="M4212" i="2" s="1"/>
  <c r="L4213" i="2"/>
  <c r="M4213" i="2" s="1"/>
  <c r="L4214" i="2"/>
  <c r="M4214" i="2" s="1"/>
  <c r="L4215" i="2"/>
  <c r="M4215" i="2" s="1"/>
  <c r="L4216" i="2"/>
  <c r="M4216" i="2" s="1"/>
  <c r="L4217" i="2"/>
  <c r="M4217" i="2" s="1"/>
  <c r="L4218" i="2"/>
  <c r="M4218" i="2" s="1"/>
  <c r="L4219" i="2"/>
  <c r="M4219" i="2" s="1"/>
  <c r="L4220" i="2"/>
  <c r="L4221" i="2"/>
  <c r="M4221" i="2" s="1"/>
  <c r="L4222" i="2"/>
  <c r="M4222" i="2" s="1"/>
  <c r="L4223" i="2"/>
  <c r="M4223" i="2" s="1"/>
  <c r="L4224" i="2"/>
  <c r="M4224" i="2" s="1"/>
  <c r="L4225" i="2"/>
  <c r="M4225" i="2" s="1"/>
  <c r="L4226" i="2"/>
  <c r="M4226" i="2" s="1"/>
  <c r="L4227" i="2"/>
  <c r="M4227" i="2" s="1"/>
  <c r="L4228" i="2"/>
  <c r="M4228" i="2" s="1"/>
  <c r="L4229" i="2"/>
  <c r="M4229" i="2" s="1"/>
  <c r="L4230" i="2"/>
  <c r="M4230" i="2" s="1"/>
  <c r="L4231" i="2"/>
  <c r="M4231" i="2" s="1"/>
  <c r="L4232" i="2"/>
  <c r="M4232" i="2" s="1"/>
  <c r="L4233" i="2"/>
  <c r="M4233" i="2" s="1"/>
  <c r="L4234" i="2"/>
  <c r="M4234" i="2" s="1"/>
  <c r="L4235" i="2"/>
  <c r="M4235" i="2" s="1"/>
  <c r="L4236" i="2"/>
  <c r="M4236" i="2" s="1"/>
  <c r="L4237" i="2"/>
  <c r="M4237" i="2" s="1"/>
  <c r="L4238" i="2"/>
  <c r="M4238" i="2" s="1"/>
  <c r="L4239" i="2"/>
  <c r="M4239" i="2" s="1"/>
  <c r="L4240" i="2"/>
  <c r="M4240" i="2" s="1"/>
  <c r="L4241" i="2"/>
  <c r="M4241" i="2" s="1"/>
  <c r="L4242" i="2"/>
  <c r="M4242" i="2" s="1"/>
  <c r="L4243" i="2"/>
  <c r="M4243" i="2" s="1"/>
  <c r="L4244" i="2"/>
  <c r="M4244" i="2" s="1"/>
  <c r="L4245" i="2"/>
  <c r="M4245" i="2" s="1"/>
  <c r="L4246" i="2"/>
  <c r="M4246" i="2" s="1"/>
  <c r="L4247" i="2"/>
  <c r="M4247" i="2" s="1"/>
  <c r="L4248" i="2"/>
  <c r="M4248" i="2" s="1"/>
  <c r="L4249" i="2"/>
  <c r="M4249" i="2" s="1"/>
  <c r="L4250" i="2"/>
  <c r="M4250" i="2" s="1"/>
  <c r="L4251" i="2"/>
  <c r="M4251" i="2" s="1"/>
  <c r="L4252" i="2"/>
  <c r="M4252" i="2" s="1"/>
  <c r="L4253" i="2"/>
  <c r="M4253" i="2" s="1"/>
  <c r="L4254" i="2"/>
  <c r="M4254" i="2" s="1"/>
  <c r="L4255" i="2"/>
  <c r="M4255" i="2" s="1"/>
  <c r="L4256" i="2"/>
  <c r="M4256" i="2" s="1"/>
  <c r="L4257" i="2"/>
  <c r="M4257" i="2" s="1"/>
  <c r="L4258" i="2"/>
  <c r="M4258" i="2" s="1"/>
  <c r="L4259" i="2"/>
  <c r="M4259" i="2" s="1"/>
  <c r="L4260" i="2"/>
  <c r="M4260" i="2" s="1"/>
  <c r="L4261" i="2"/>
  <c r="M4261" i="2" s="1"/>
  <c r="L4262" i="2"/>
  <c r="M4262" i="2" s="1"/>
  <c r="L4263" i="2"/>
  <c r="M4263" i="2" s="1"/>
  <c r="L4264" i="2"/>
  <c r="M4264" i="2" s="1"/>
  <c r="L4265" i="2"/>
  <c r="M4265" i="2" s="1"/>
  <c r="L4266" i="2"/>
  <c r="M4266" i="2" s="1"/>
  <c r="L4267" i="2"/>
  <c r="M4267" i="2" s="1"/>
  <c r="L4268" i="2"/>
  <c r="M4268" i="2" s="1"/>
  <c r="L4269" i="2"/>
  <c r="M4269" i="2" s="1"/>
  <c r="L4270" i="2"/>
  <c r="M4270" i="2" s="1"/>
  <c r="L4271" i="2"/>
  <c r="M4271" i="2" s="1"/>
  <c r="L4272" i="2"/>
  <c r="M4272" i="2" s="1"/>
  <c r="L4273" i="2"/>
  <c r="M4273" i="2" s="1"/>
  <c r="L4274" i="2"/>
  <c r="M4274" i="2" s="1"/>
  <c r="L4275" i="2"/>
  <c r="M4275" i="2" s="1"/>
  <c r="L4276" i="2"/>
  <c r="M4276" i="2" s="1"/>
  <c r="L4277" i="2"/>
  <c r="M4277" i="2" s="1"/>
  <c r="L4278" i="2"/>
  <c r="M4278" i="2" s="1"/>
  <c r="L4279" i="2"/>
  <c r="M4279" i="2" s="1"/>
  <c r="L4280" i="2"/>
  <c r="M4280" i="2" s="1"/>
  <c r="L4281" i="2"/>
  <c r="M4281" i="2" s="1"/>
  <c r="L4282" i="2"/>
  <c r="M4282" i="2" s="1"/>
  <c r="L4283" i="2"/>
  <c r="M4283" i="2" s="1"/>
  <c r="L4284" i="2"/>
  <c r="M4284" i="2" s="1"/>
  <c r="L4285" i="2"/>
  <c r="M4285" i="2" s="1"/>
  <c r="L4286" i="2"/>
  <c r="M4286" i="2" s="1"/>
  <c r="L4287" i="2"/>
  <c r="M4287" i="2" s="1"/>
  <c r="L4288" i="2"/>
  <c r="M4288" i="2" s="1"/>
  <c r="L4289" i="2"/>
  <c r="M4289" i="2" s="1"/>
  <c r="L4290" i="2"/>
  <c r="M4290" i="2" s="1"/>
  <c r="L4291" i="2"/>
  <c r="M4291" i="2" s="1"/>
  <c r="L4292" i="2"/>
  <c r="M4292" i="2" s="1"/>
  <c r="L4293" i="2"/>
  <c r="M4293" i="2" s="1"/>
  <c r="L4294" i="2"/>
  <c r="M4294" i="2" s="1"/>
  <c r="L4295" i="2"/>
  <c r="M4295" i="2" s="1"/>
  <c r="L4296" i="2"/>
  <c r="M4296" i="2" s="1"/>
  <c r="L4297" i="2"/>
  <c r="M4297" i="2" s="1"/>
  <c r="L4298" i="2"/>
  <c r="M4298" i="2" s="1"/>
  <c r="L4299" i="2"/>
  <c r="M4299" i="2" s="1"/>
  <c r="L4300" i="2"/>
  <c r="M4300" i="2" s="1"/>
  <c r="L4301" i="2"/>
  <c r="M4301" i="2" s="1"/>
  <c r="L4302" i="2"/>
  <c r="M4302" i="2" s="1"/>
  <c r="L4303" i="2"/>
  <c r="M4303" i="2" s="1"/>
  <c r="L4304" i="2"/>
  <c r="M4304" i="2" s="1"/>
  <c r="L4305" i="2"/>
  <c r="M4305" i="2" s="1"/>
  <c r="L4306" i="2"/>
  <c r="M4306" i="2" s="1"/>
  <c r="L4307" i="2"/>
  <c r="M4307" i="2" s="1"/>
  <c r="L4308" i="2"/>
  <c r="M4308" i="2" s="1"/>
  <c r="L4309" i="2"/>
  <c r="M4309" i="2" s="1"/>
  <c r="L4310" i="2"/>
  <c r="M4310" i="2" s="1"/>
  <c r="L4311" i="2"/>
  <c r="M4311" i="2" s="1"/>
  <c r="L4312" i="2"/>
  <c r="M4312" i="2" s="1"/>
  <c r="L4313" i="2"/>
  <c r="M4313" i="2" s="1"/>
  <c r="L4314" i="2"/>
  <c r="M4314" i="2" s="1"/>
  <c r="L4315" i="2"/>
  <c r="M4315" i="2" s="1"/>
  <c r="L4316" i="2"/>
  <c r="M4316" i="2" s="1"/>
  <c r="L4317" i="2"/>
  <c r="M4317" i="2" s="1"/>
  <c r="L4318" i="2"/>
  <c r="M4318" i="2" s="1"/>
  <c r="L4319" i="2"/>
  <c r="M4319" i="2" s="1"/>
  <c r="L4320" i="2"/>
  <c r="M4320" i="2" s="1"/>
  <c r="L4321" i="2"/>
  <c r="M4321" i="2" s="1"/>
  <c r="L4322" i="2"/>
  <c r="M4322" i="2" s="1"/>
  <c r="L4323" i="2"/>
  <c r="M4323" i="2" s="1"/>
  <c r="L4324" i="2"/>
  <c r="M4324" i="2" s="1"/>
  <c r="L4325" i="2"/>
  <c r="M4325" i="2" s="1"/>
  <c r="L4326" i="2"/>
  <c r="M4326" i="2" s="1"/>
  <c r="L4327" i="2"/>
  <c r="M4327" i="2" s="1"/>
  <c r="L4328" i="2"/>
  <c r="M4328" i="2" s="1"/>
  <c r="L4329" i="2"/>
  <c r="M4329" i="2" s="1"/>
  <c r="L4330" i="2"/>
  <c r="M4330" i="2" s="1"/>
  <c r="L4331" i="2"/>
  <c r="M4331" i="2" s="1"/>
  <c r="L4332" i="2"/>
  <c r="M4332" i="2" s="1"/>
  <c r="L4333" i="2"/>
  <c r="M4333" i="2" s="1"/>
  <c r="L4334" i="2"/>
  <c r="M4334" i="2" s="1"/>
  <c r="L4335" i="2"/>
  <c r="M4335" i="2" s="1"/>
  <c r="L4336" i="2"/>
  <c r="M4336" i="2" s="1"/>
  <c r="L4337" i="2"/>
  <c r="M4337" i="2" s="1"/>
  <c r="L4338" i="2"/>
  <c r="M4338" i="2" s="1"/>
  <c r="L4339" i="2"/>
  <c r="M4339" i="2" s="1"/>
  <c r="L4340" i="2"/>
  <c r="M4340" i="2" s="1"/>
  <c r="L4341" i="2"/>
  <c r="M4341" i="2" s="1"/>
  <c r="L4342" i="2"/>
  <c r="M4342" i="2" s="1"/>
  <c r="L4343" i="2"/>
  <c r="M4343" i="2" s="1"/>
  <c r="L4344" i="2"/>
  <c r="M4344" i="2" s="1"/>
  <c r="L4345" i="2"/>
  <c r="M4345" i="2" s="1"/>
  <c r="L4346" i="2"/>
  <c r="M4346" i="2" s="1"/>
  <c r="L4347" i="2"/>
  <c r="M4347" i="2" s="1"/>
  <c r="L4348" i="2"/>
  <c r="M4348" i="2" s="1"/>
  <c r="L4349" i="2"/>
  <c r="M4349" i="2" s="1"/>
  <c r="L4350" i="2"/>
  <c r="M4350" i="2" s="1"/>
  <c r="L4351" i="2"/>
  <c r="M4351" i="2" s="1"/>
  <c r="L4352" i="2"/>
  <c r="M4352" i="2" s="1"/>
  <c r="L4353" i="2"/>
  <c r="M4353" i="2" s="1"/>
  <c r="L4354" i="2"/>
  <c r="M4354" i="2" s="1"/>
  <c r="L4355" i="2"/>
  <c r="M4355" i="2" s="1"/>
  <c r="L4356" i="2"/>
  <c r="M4356" i="2" s="1"/>
  <c r="L4357" i="2"/>
  <c r="M4357" i="2" s="1"/>
  <c r="L4358" i="2"/>
  <c r="M4358" i="2" s="1"/>
  <c r="L4359" i="2"/>
  <c r="M4359" i="2" s="1"/>
  <c r="L4360" i="2"/>
  <c r="M4360" i="2" s="1"/>
  <c r="L4361" i="2"/>
  <c r="M4361" i="2" s="1"/>
  <c r="L4362" i="2"/>
  <c r="M4362" i="2" s="1"/>
  <c r="L4363" i="2"/>
  <c r="M4363" i="2" s="1"/>
  <c r="L4364" i="2"/>
  <c r="M4364" i="2" s="1"/>
  <c r="L4365" i="2"/>
  <c r="M4365" i="2" s="1"/>
  <c r="L4366" i="2"/>
  <c r="M4366" i="2" s="1"/>
  <c r="L4367" i="2"/>
  <c r="M4367" i="2" s="1"/>
  <c r="L4368" i="2"/>
  <c r="M4368" i="2" s="1"/>
  <c r="L4369" i="2"/>
  <c r="M4369" i="2" s="1"/>
  <c r="L4370" i="2"/>
  <c r="M4370" i="2" s="1"/>
  <c r="L4371" i="2"/>
  <c r="M4371" i="2" s="1"/>
  <c r="L4372" i="2"/>
  <c r="M4372" i="2" s="1"/>
  <c r="L4373" i="2"/>
  <c r="M4373" i="2" s="1"/>
  <c r="L4374" i="2"/>
  <c r="M4374" i="2" s="1"/>
  <c r="L4375" i="2"/>
  <c r="M4375" i="2" s="1"/>
  <c r="L4376" i="2"/>
  <c r="M4376" i="2" s="1"/>
  <c r="L4377" i="2"/>
  <c r="M4377" i="2" s="1"/>
  <c r="L4378" i="2"/>
  <c r="M4378" i="2" s="1"/>
  <c r="L4379" i="2"/>
  <c r="M4379" i="2" s="1"/>
  <c r="L4380" i="2"/>
  <c r="M4380" i="2" s="1"/>
  <c r="L4381" i="2"/>
  <c r="M4381" i="2" s="1"/>
  <c r="L4382" i="2"/>
  <c r="M4382" i="2" s="1"/>
  <c r="L4383" i="2"/>
  <c r="M4383" i="2" s="1"/>
  <c r="L4384" i="2"/>
  <c r="M4384" i="2" s="1"/>
  <c r="L4385" i="2"/>
  <c r="M4385" i="2" s="1"/>
  <c r="L4386" i="2"/>
  <c r="M4386" i="2" s="1"/>
  <c r="L4387" i="2"/>
  <c r="M4387" i="2" s="1"/>
  <c r="L4388" i="2"/>
  <c r="M4388" i="2" s="1"/>
  <c r="L4389" i="2"/>
  <c r="M4389" i="2" s="1"/>
  <c r="L4390" i="2"/>
  <c r="M4390" i="2" s="1"/>
  <c r="L4391" i="2"/>
  <c r="M4391" i="2" s="1"/>
  <c r="L4392" i="2"/>
  <c r="M4392" i="2" s="1"/>
  <c r="L4393" i="2"/>
  <c r="M4393" i="2" s="1"/>
  <c r="L4394" i="2"/>
  <c r="M4394" i="2" s="1"/>
  <c r="L4395" i="2"/>
  <c r="M4395" i="2" s="1"/>
  <c r="L4396" i="2"/>
  <c r="M4396" i="2" s="1"/>
  <c r="L4397" i="2"/>
  <c r="M4397" i="2" s="1"/>
  <c r="L4398" i="2"/>
  <c r="M4398" i="2" s="1"/>
  <c r="L4399" i="2"/>
  <c r="M4399" i="2" s="1"/>
  <c r="L4400" i="2"/>
  <c r="M4400" i="2" s="1"/>
  <c r="L4401" i="2"/>
  <c r="M4401" i="2" s="1"/>
  <c r="L4402" i="2"/>
  <c r="M4402" i="2" s="1"/>
  <c r="L4403" i="2"/>
  <c r="M4403" i="2" s="1"/>
  <c r="L4404" i="2"/>
  <c r="M4404" i="2" s="1"/>
  <c r="L4405" i="2"/>
  <c r="M4405" i="2" s="1"/>
  <c r="L4406" i="2"/>
  <c r="M4406" i="2" s="1"/>
  <c r="L4407" i="2"/>
  <c r="M4407" i="2" s="1"/>
  <c r="L4408" i="2"/>
  <c r="M4408" i="2" s="1"/>
  <c r="L4409" i="2"/>
  <c r="M4409" i="2" s="1"/>
  <c r="L4410" i="2"/>
  <c r="M4410" i="2" s="1"/>
  <c r="L4411" i="2"/>
  <c r="M4411" i="2" s="1"/>
  <c r="L4412" i="2"/>
  <c r="M4412" i="2" s="1"/>
  <c r="L4413" i="2"/>
  <c r="M4413" i="2" s="1"/>
  <c r="L4414" i="2"/>
  <c r="M4414" i="2" s="1"/>
  <c r="L4415" i="2"/>
  <c r="M4415" i="2" s="1"/>
  <c r="L4416" i="2"/>
  <c r="M4416" i="2" s="1"/>
  <c r="L4417" i="2"/>
  <c r="M4417" i="2" s="1"/>
  <c r="L4418" i="2"/>
  <c r="M4418" i="2" s="1"/>
  <c r="L4419" i="2"/>
  <c r="M4419" i="2" s="1"/>
  <c r="L4420" i="2"/>
  <c r="M4420" i="2" s="1"/>
  <c r="L4421" i="2"/>
  <c r="M4421" i="2" s="1"/>
  <c r="L4422" i="2"/>
  <c r="M4422" i="2" s="1"/>
  <c r="L4423" i="2"/>
  <c r="M4423" i="2" s="1"/>
  <c r="L4424" i="2"/>
  <c r="M4424" i="2" s="1"/>
  <c r="L4425" i="2"/>
  <c r="M4425" i="2" s="1"/>
  <c r="L4426" i="2"/>
  <c r="M4426" i="2" s="1"/>
  <c r="L4427" i="2"/>
  <c r="M4427" i="2" s="1"/>
  <c r="L4428" i="2"/>
  <c r="M4428" i="2" s="1"/>
  <c r="L4429" i="2"/>
  <c r="M4429" i="2" s="1"/>
  <c r="L4430" i="2"/>
  <c r="M4430" i="2" s="1"/>
  <c r="L4431" i="2"/>
  <c r="M4431" i="2" s="1"/>
  <c r="L4432" i="2"/>
  <c r="M4432" i="2" s="1"/>
  <c r="L4433" i="2"/>
  <c r="M4433" i="2" s="1"/>
  <c r="L4434" i="2"/>
  <c r="M4434" i="2" s="1"/>
  <c r="L4435" i="2"/>
  <c r="M4435" i="2" s="1"/>
  <c r="L4436" i="2"/>
  <c r="L4437" i="2"/>
  <c r="M4437" i="2" s="1"/>
  <c r="L4438" i="2"/>
  <c r="M4438" i="2" s="1"/>
  <c r="L4439" i="2"/>
  <c r="M4439" i="2" s="1"/>
  <c r="L4440" i="2"/>
  <c r="M4440" i="2" s="1"/>
  <c r="L4441" i="2"/>
  <c r="M4441" i="2" s="1"/>
  <c r="L4442" i="2"/>
  <c r="M4442" i="2" s="1"/>
  <c r="L4443" i="2"/>
  <c r="M4443" i="2" s="1"/>
  <c r="L4444" i="2"/>
  <c r="M4444" i="2" s="1"/>
  <c r="L4445" i="2"/>
  <c r="M4445" i="2" s="1"/>
  <c r="L4446" i="2"/>
  <c r="M4446" i="2" s="1"/>
  <c r="L4447" i="2"/>
  <c r="M4447" i="2" s="1"/>
  <c r="L4448" i="2"/>
  <c r="M4448" i="2" s="1"/>
  <c r="L4449" i="2"/>
  <c r="M4449" i="2" s="1"/>
  <c r="L4450" i="2"/>
  <c r="M4450" i="2" s="1"/>
  <c r="L4451" i="2"/>
  <c r="M4451" i="2" s="1"/>
  <c r="L4452" i="2"/>
  <c r="M4452" i="2" s="1"/>
  <c r="L4453" i="2"/>
  <c r="M4453" i="2" s="1"/>
  <c r="L4454" i="2"/>
  <c r="M4454" i="2" s="1"/>
  <c r="L4455" i="2"/>
  <c r="M4455" i="2" s="1"/>
  <c r="L4456" i="2"/>
  <c r="M4456" i="2" s="1"/>
  <c r="L4457" i="2"/>
  <c r="M4457" i="2" s="1"/>
  <c r="L4458" i="2"/>
  <c r="M4458" i="2" s="1"/>
  <c r="L4459" i="2"/>
  <c r="M4459" i="2" s="1"/>
  <c r="L4460" i="2"/>
  <c r="M4460" i="2" s="1"/>
  <c r="L4461" i="2"/>
  <c r="M4461" i="2" s="1"/>
  <c r="L4462" i="2"/>
  <c r="M4462" i="2" s="1"/>
  <c r="L4463" i="2"/>
  <c r="M4463" i="2" s="1"/>
  <c r="L4464" i="2"/>
  <c r="M4464" i="2" s="1"/>
  <c r="L4465" i="2"/>
  <c r="M4465" i="2" s="1"/>
  <c r="L4466" i="2"/>
  <c r="M4466" i="2" s="1"/>
  <c r="L4467" i="2"/>
  <c r="M4467" i="2" s="1"/>
  <c r="L4468" i="2"/>
  <c r="M4468" i="2" s="1"/>
  <c r="L4469" i="2"/>
  <c r="M4469" i="2" s="1"/>
  <c r="L4470" i="2"/>
  <c r="M4470" i="2" s="1"/>
  <c r="L4471" i="2"/>
  <c r="M4471" i="2" s="1"/>
  <c r="L4472" i="2"/>
  <c r="M4472" i="2" s="1"/>
  <c r="L4473" i="2"/>
  <c r="M4473" i="2" s="1"/>
  <c r="L4474" i="2"/>
  <c r="M4474" i="2" s="1"/>
  <c r="L4475" i="2"/>
  <c r="M4475" i="2" s="1"/>
  <c r="L4476" i="2"/>
  <c r="L4477" i="2"/>
  <c r="M4477" i="2" s="1"/>
  <c r="L4478" i="2"/>
  <c r="M4478" i="2" s="1"/>
  <c r="L4479" i="2"/>
  <c r="M4479" i="2" s="1"/>
  <c r="L4480" i="2"/>
  <c r="M4480" i="2" s="1"/>
  <c r="L4481" i="2"/>
  <c r="M4481" i="2" s="1"/>
  <c r="L4482" i="2"/>
  <c r="M4482" i="2" s="1"/>
  <c r="L4483" i="2"/>
  <c r="M4483" i="2" s="1"/>
  <c r="L4484" i="2"/>
  <c r="M4484" i="2" s="1"/>
  <c r="L4485" i="2"/>
  <c r="M4485" i="2" s="1"/>
  <c r="L4486" i="2"/>
  <c r="M4486" i="2" s="1"/>
  <c r="L4487" i="2"/>
  <c r="M4487" i="2" s="1"/>
  <c r="L4488" i="2"/>
  <c r="M4488" i="2" s="1"/>
  <c r="L4489" i="2"/>
  <c r="M4489" i="2" s="1"/>
  <c r="L4490" i="2"/>
  <c r="M4490" i="2" s="1"/>
  <c r="L4491" i="2"/>
  <c r="M4491" i="2" s="1"/>
  <c r="L4492" i="2"/>
  <c r="M4492" i="2" s="1"/>
  <c r="L4493" i="2"/>
  <c r="M4493" i="2" s="1"/>
  <c r="L4494" i="2"/>
  <c r="M4494" i="2" s="1"/>
  <c r="L4495" i="2"/>
  <c r="M4495" i="2" s="1"/>
  <c r="L4496" i="2"/>
  <c r="M4496" i="2" s="1"/>
  <c r="L4497" i="2"/>
  <c r="M4497" i="2" s="1"/>
  <c r="L4498" i="2"/>
  <c r="M4498" i="2" s="1"/>
  <c r="L4499" i="2"/>
  <c r="M4499" i="2" s="1"/>
  <c r="L4500" i="2"/>
  <c r="M4500" i="2" s="1"/>
  <c r="L4501" i="2"/>
  <c r="M4501" i="2" s="1"/>
  <c r="L4502" i="2"/>
  <c r="M4502" i="2" s="1"/>
  <c r="L4503" i="2"/>
  <c r="M4503" i="2" s="1"/>
  <c r="L4504" i="2"/>
  <c r="M4504" i="2" s="1"/>
  <c r="L4505" i="2"/>
  <c r="M4505" i="2" s="1"/>
  <c r="L4506" i="2"/>
  <c r="M4506" i="2" s="1"/>
  <c r="L4507" i="2"/>
  <c r="M4507" i="2" s="1"/>
  <c r="L4508" i="2"/>
  <c r="M4508" i="2" s="1"/>
  <c r="L4509" i="2"/>
  <c r="M4509" i="2" s="1"/>
  <c r="L4510" i="2"/>
  <c r="M4510" i="2" s="1"/>
  <c r="L4511" i="2"/>
  <c r="M4511" i="2" s="1"/>
  <c r="L4512" i="2"/>
  <c r="M4512" i="2" s="1"/>
  <c r="L4513" i="2"/>
  <c r="M4513" i="2" s="1"/>
  <c r="L4514" i="2"/>
  <c r="M4514" i="2" s="1"/>
  <c r="L4515" i="2"/>
  <c r="M4515" i="2" s="1"/>
  <c r="L4516" i="2"/>
  <c r="M4516" i="2" s="1"/>
  <c r="L4517" i="2"/>
  <c r="M4517" i="2" s="1"/>
  <c r="L4518" i="2"/>
  <c r="M4518" i="2" s="1"/>
  <c r="L4519" i="2"/>
  <c r="M4519" i="2" s="1"/>
  <c r="L4520" i="2"/>
  <c r="M4520" i="2" s="1"/>
  <c r="L4521" i="2"/>
  <c r="M4521" i="2" s="1"/>
  <c r="L4522" i="2"/>
  <c r="M4522" i="2" s="1"/>
  <c r="L4523" i="2"/>
  <c r="M4523" i="2" s="1"/>
  <c r="L4524" i="2"/>
  <c r="M4524" i="2" s="1"/>
  <c r="L4525" i="2"/>
  <c r="M4525" i="2" s="1"/>
  <c r="L4526" i="2"/>
  <c r="M4526" i="2" s="1"/>
  <c r="L4527" i="2"/>
  <c r="M4527" i="2" s="1"/>
  <c r="L4528" i="2"/>
  <c r="M4528" i="2" s="1"/>
  <c r="L4529" i="2"/>
  <c r="M4529" i="2" s="1"/>
  <c r="L4530" i="2"/>
  <c r="M4530" i="2" s="1"/>
  <c r="L4531" i="2"/>
  <c r="M4531" i="2" s="1"/>
  <c r="L4532" i="2"/>
  <c r="M4532" i="2" s="1"/>
  <c r="L4533" i="2"/>
  <c r="M4533" i="2" s="1"/>
  <c r="L4534" i="2"/>
  <c r="M4534" i="2" s="1"/>
  <c r="L4535" i="2"/>
  <c r="M4535" i="2" s="1"/>
  <c r="L4536" i="2"/>
  <c r="M4536" i="2" s="1"/>
  <c r="L4537" i="2"/>
  <c r="M4537" i="2" s="1"/>
  <c r="L4538" i="2"/>
  <c r="M4538" i="2" s="1"/>
  <c r="L4539" i="2"/>
  <c r="M4539" i="2" s="1"/>
  <c r="L4540" i="2"/>
  <c r="M4540" i="2" s="1"/>
  <c r="L4541" i="2"/>
  <c r="M4541" i="2" s="1"/>
  <c r="L4542" i="2"/>
  <c r="M4542" i="2" s="1"/>
  <c r="L4543" i="2"/>
  <c r="M4543" i="2" s="1"/>
  <c r="L4544" i="2"/>
  <c r="M4544" i="2" s="1"/>
  <c r="L4545" i="2"/>
  <c r="M4545" i="2" s="1"/>
  <c r="L4546" i="2"/>
  <c r="M4546" i="2" s="1"/>
  <c r="L4547" i="2"/>
  <c r="M4547" i="2" s="1"/>
  <c r="L4548" i="2"/>
  <c r="M4548" i="2" s="1"/>
  <c r="L4549" i="2"/>
  <c r="M4549" i="2" s="1"/>
  <c r="L4550" i="2"/>
  <c r="M4550" i="2" s="1"/>
  <c r="L4551" i="2"/>
  <c r="M4551" i="2" s="1"/>
  <c r="L4552" i="2"/>
  <c r="M4552" i="2" s="1"/>
  <c r="L4553" i="2"/>
  <c r="M4553" i="2" s="1"/>
  <c r="L4554" i="2"/>
  <c r="M4554" i="2" s="1"/>
  <c r="L4555" i="2"/>
  <c r="M4555" i="2" s="1"/>
  <c r="L4556" i="2"/>
  <c r="M4556" i="2" s="1"/>
  <c r="L4557" i="2"/>
  <c r="M4557" i="2" s="1"/>
  <c r="L4558" i="2"/>
  <c r="M4558" i="2" s="1"/>
  <c r="L4559" i="2"/>
  <c r="M4559" i="2" s="1"/>
  <c r="L4560" i="2"/>
  <c r="M4560" i="2" s="1"/>
  <c r="L4561" i="2"/>
  <c r="M4561" i="2" s="1"/>
  <c r="L4562" i="2"/>
  <c r="M4562" i="2" s="1"/>
  <c r="L4563" i="2"/>
  <c r="M4563" i="2" s="1"/>
  <c r="L4564" i="2"/>
  <c r="M4564" i="2" s="1"/>
  <c r="L4565" i="2"/>
  <c r="M4565" i="2" s="1"/>
  <c r="L4566" i="2"/>
  <c r="M4566" i="2" s="1"/>
  <c r="L4567" i="2"/>
  <c r="M4567" i="2" s="1"/>
  <c r="L4568" i="2"/>
  <c r="M4568" i="2" s="1"/>
  <c r="L4569" i="2"/>
  <c r="M4569" i="2" s="1"/>
  <c r="L4570" i="2"/>
  <c r="M4570" i="2" s="1"/>
  <c r="L4571" i="2"/>
  <c r="M4571" i="2" s="1"/>
  <c r="L4572" i="2"/>
  <c r="M4572" i="2" s="1"/>
  <c r="L4573" i="2"/>
  <c r="M4573" i="2" s="1"/>
  <c r="L4574" i="2"/>
  <c r="M4574" i="2" s="1"/>
  <c r="L4575" i="2"/>
  <c r="M4575" i="2" s="1"/>
  <c r="L4576" i="2"/>
  <c r="M4576" i="2" s="1"/>
  <c r="L4577" i="2"/>
  <c r="M4577" i="2" s="1"/>
  <c r="L4578" i="2"/>
  <c r="M4578" i="2" s="1"/>
  <c r="L4579" i="2"/>
  <c r="M4579" i="2" s="1"/>
  <c r="L4580" i="2"/>
  <c r="M4580" i="2" s="1"/>
  <c r="L4581" i="2"/>
  <c r="M4581" i="2" s="1"/>
  <c r="L4582" i="2"/>
  <c r="M4582" i="2" s="1"/>
  <c r="L4583" i="2"/>
  <c r="M4583" i="2" s="1"/>
  <c r="L4584" i="2"/>
  <c r="M4584" i="2" s="1"/>
  <c r="L4585" i="2"/>
  <c r="M4585" i="2" s="1"/>
  <c r="L4586" i="2"/>
  <c r="M4586" i="2" s="1"/>
  <c r="L4587" i="2"/>
  <c r="M4587" i="2" s="1"/>
  <c r="L4588" i="2"/>
  <c r="M4588" i="2" s="1"/>
  <c r="L4589" i="2"/>
  <c r="M4589" i="2" s="1"/>
  <c r="L4590" i="2"/>
  <c r="M4590" i="2" s="1"/>
  <c r="L4591" i="2"/>
  <c r="M4591" i="2" s="1"/>
  <c r="L4592" i="2"/>
  <c r="M4592" i="2" s="1"/>
  <c r="L4593" i="2"/>
  <c r="M4593" i="2" s="1"/>
  <c r="L4594" i="2"/>
  <c r="M4594" i="2" s="1"/>
  <c r="L4595" i="2"/>
  <c r="M4595" i="2" s="1"/>
  <c r="L4596" i="2"/>
  <c r="M4596" i="2" s="1"/>
  <c r="L4597" i="2"/>
  <c r="M4597" i="2" s="1"/>
  <c r="L4598" i="2"/>
  <c r="M4598" i="2" s="1"/>
  <c r="L4599" i="2"/>
  <c r="M4599" i="2" s="1"/>
  <c r="L4600" i="2"/>
  <c r="M4600" i="2" s="1"/>
  <c r="L4601" i="2"/>
  <c r="M4601" i="2" s="1"/>
  <c r="L4602" i="2"/>
  <c r="M4602" i="2" s="1"/>
  <c r="L4603" i="2"/>
  <c r="M4603" i="2" s="1"/>
  <c r="L4604" i="2"/>
  <c r="M4604" i="2" s="1"/>
  <c r="L4605" i="2"/>
  <c r="M4605" i="2" s="1"/>
  <c r="L4606" i="2"/>
  <c r="M4606" i="2" s="1"/>
  <c r="L4607" i="2"/>
  <c r="M4607" i="2" s="1"/>
  <c r="L4608" i="2"/>
  <c r="M4608" i="2" s="1"/>
  <c r="L4609" i="2"/>
  <c r="M4609" i="2" s="1"/>
  <c r="L4610" i="2"/>
  <c r="M4610" i="2" s="1"/>
  <c r="L4611" i="2"/>
  <c r="M4611" i="2" s="1"/>
  <c r="L4612" i="2"/>
  <c r="M4612" i="2" s="1"/>
  <c r="L4613" i="2"/>
  <c r="M4613" i="2" s="1"/>
  <c r="L4614" i="2"/>
  <c r="M4614" i="2" s="1"/>
  <c r="L4615" i="2"/>
  <c r="M4615" i="2" s="1"/>
  <c r="L4616" i="2"/>
  <c r="M4616" i="2" s="1"/>
  <c r="L4617" i="2"/>
  <c r="M4617" i="2" s="1"/>
  <c r="L4618" i="2"/>
  <c r="M4618" i="2" s="1"/>
  <c r="L4619" i="2"/>
  <c r="M4619" i="2" s="1"/>
  <c r="L4620" i="2"/>
  <c r="M4620" i="2" s="1"/>
  <c r="L4621" i="2"/>
  <c r="M4621" i="2" s="1"/>
  <c r="L4622" i="2"/>
  <c r="M4622" i="2" s="1"/>
  <c r="L4623" i="2"/>
  <c r="M4623" i="2" s="1"/>
  <c r="L4624" i="2"/>
  <c r="M4624" i="2" s="1"/>
  <c r="L4625" i="2"/>
  <c r="M4625" i="2" s="1"/>
  <c r="L4626" i="2"/>
  <c r="M4626" i="2" s="1"/>
  <c r="L4627" i="2"/>
  <c r="M4627" i="2" s="1"/>
  <c r="L4628" i="2"/>
  <c r="M4628" i="2" s="1"/>
  <c r="L4629" i="2"/>
  <c r="M4629" i="2" s="1"/>
  <c r="L4630" i="2"/>
  <c r="M4630" i="2" s="1"/>
  <c r="L4631" i="2"/>
  <c r="M4631" i="2" s="1"/>
  <c r="L4632" i="2"/>
  <c r="M4632" i="2" s="1"/>
  <c r="L4633" i="2"/>
  <c r="M4633" i="2" s="1"/>
  <c r="L4634" i="2"/>
  <c r="M4634" i="2" s="1"/>
  <c r="L4635" i="2"/>
  <c r="M4635" i="2" s="1"/>
  <c r="L4636" i="2"/>
  <c r="M4636" i="2" s="1"/>
  <c r="L4637" i="2"/>
  <c r="M4637" i="2" s="1"/>
  <c r="L4638" i="2"/>
  <c r="M4638" i="2" s="1"/>
  <c r="L4639" i="2"/>
  <c r="M4639" i="2" s="1"/>
  <c r="L4640" i="2"/>
  <c r="M4640" i="2" s="1"/>
  <c r="L4641" i="2"/>
  <c r="M4641" i="2" s="1"/>
  <c r="L4642" i="2"/>
  <c r="M4642" i="2" s="1"/>
  <c r="L4643" i="2"/>
  <c r="M4643" i="2" s="1"/>
  <c r="L4644" i="2"/>
  <c r="M4644" i="2" s="1"/>
  <c r="L4645" i="2"/>
  <c r="M4645" i="2" s="1"/>
  <c r="L4646" i="2"/>
  <c r="M4646" i="2" s="1"/>
  <c r="L4647" i="2"/>
  <c r="M4647" i="2" s="1"/>
  <c r="L4648" i="2"/>
  <c r="M4648" i="2" s="1"/>
  <c r="L4649" i="2"/>
  <c r="M4649" i="2" s="1"/>
  <c r="L4650" i="2"/>
  <c r="M4650" i="2" s="1"/>
  <c r="L4651" i="2"/>
  <c r="M4651" i="2" s="1"/>
  <c r="L4652" i="2"/>
  <c r="M4652" i="2" s="1"/>
  <c r="L4653" i="2"/>
  <c r="M4653" i="2" s="1"/>
  <c r="L4654" i="2"/>
  <c r="M4654" i="2" s="1"/>
  <c r="L4655" i="2"/>
  <c r="M4655" i="2" s="1"/>
  <c r="L4656" i="2"/>
  <c r="M4656" i="2" s="1"/>
  <c r="L4657" i="2"/>
  <c r="M4657" i="2" s="1"/>
  <c r="L4658" i="2"/>
  <c r="M4658" i="2" s="1"/>
  <c r="L4659" i="2"/>
  <c r="M4659" i="2" s="1"/>
  <c r="L4660" i="2"/>
  <c r="M4660" i="2" s="1"/>
  <c r="L4661" i="2"/>
  <c r="M4661" i="2" s="1"/>
  <c r="L4662" i="2"/>
  <c r="M4662" i="2" s="1"/>
  <c r="L4663" i="2"/>
  <c r="M4663" i="2" s="1"/>
  <c r="L4664" i="2"/>
  <c r="M4664" i="2" s="1"/>
  <c r="L4665" i="2"/>
  <c r="M4665" i="2" s="1"/>
  <c r="L4666" i="2"/>
  <c r="M4666" i="2" s="1"/>
  <c r="L4667" i="2"/>
  <c r="M4667" i="2" s="1"/>
  <c r="L4668" i="2"/>
  <c r="M4668" i="2" s="1"/>
  <c r="L4669" i="2"/>
  <c r="M4669" i="2" s="1"/>
  <c r="L4670" i="2"/>
  <c r="M4670" i="2" s="1"/>
  <c r="L4671" i="2"/>
  <c r="M4671" i="2" s="1"/>
  <c r="L4672" i="2"/>
  <c r="M4672" i="2" s="1"/>
  <c r="L4673" i="2"/>
  <c r="M4673" i="2" s="1"/>
  <c r="L4674" i="2"/>
  <c r="M4674" i="2" s="1"/>
  <c r="L4675" i="2"/>
  <c r="M4675" i="2" s="1"/>
  <c r="L4676" i="2"/>
  <c r="M4676" i="2" s="1"/>
  <c r="L4677" i="2"/>
  <c r="M4677" i="2" s="1"/>
  <c r="L4678" i="2"/>
  <c r="M4678" i="2" s="1"/>
  <c r="L4679" i="2"/>
  <c r="M4679" i="2" s="1"/>
  <c r="L4680" i="2"/>
  <c r="M4680" i="2" s="1"/>
  <c r="L4681" i="2"/>
  <c r="M4681" i="2" s="1"/>
  <c r="L4682" i="2"/>
  <c r="M4682" i="2" s="1"/>
  <c r="L4683" i="2"/>
  <c r="M4683" i="2" s="1"/>
  <c r="L4684" i="2"/>
  <c r="M4684" i="2" s="1"/>
  <c r="L4685" i="2"/>
  <c r="M4685" i="2" s="1"/>
  <c r="L4686" i="2"/>
  <c r="M4686" i="2" s="1"/>
  <c r="L4687" i="2"/>
  <c r="M4687" i="2" s="1"/>
  <c r="L4688" i="2"/>
  <c r="M4688" i="2" s="1"/>
  <c r="L4689" i="2"/>
  <c r="M4689" i="2" s="1"/>
  <c r="L4690" i="2"/>
  <c r="M4690" i="2" s="1"/>
  <c r="L4691" i="2"/>
  <c r="M4691" i="2" s="1"/>
  <c r="L4692" i="2"/>
  <c r="L4693" i="2"/>
  <c r="M4693" i="2" s="1"/>
  <c r="L4694" i="2"/>
  <c r="M4694" i="2" s="1"/>
  <c r="L4695" i="2"/>
  <c r="M4695" i="2" s="1"/>
  <c r="L4696" i="2"/>
  <c r="M4696" i="2" s="1"/>
  <c r="L4697" i="2"/>
  <c r="M4697" i="2" s="1"/>
  <c r="L4698" i="2"/>
  <c r="M4698" i="2" s="1"/>
  <c r="L4699" i="2"/>
  <c r="M4699" i="2" s="1"/>
  <c r="L4700" i="2"/>
  <c r="M4700" i="2" s="1"/>
  <c r="L4701" i="2"/>
  <c r="M4701" i="2" s="1"/>
  <c r="L4702" i="2"/>
  <c r="M4702" i="2" s="1"/>
  <c r="L4703" i="2"/>
  <c r="M4703" i="2" s="1"/>
  <c r="L4704" i="2"/>
  <c r="M4704" i="2" s="1"/>
  <c r="L4705" i="2"/>
  <c r="M4705" i="2" s="1"/>
  <c r="L4706" i="2"/>
  <c r="M4706" i="2" s="1"/>
  <c r="L4707" i="2"/>
  <c r="M4707" i="2" s="1"/>
  <c r="L4708" i="2"/>
  <c r="M4708" i="2" s="1"/>
  <c r="L4709" i="2"/>
  <c r="M4709" i="2" s="1"/>
  <c r="L4710" i="2"/>
  <c r="M4710" i="2" s="1"/>
  <c r="L4711" i="2"/>
  <c r="M4711" i="2" s="1"/>
  <c r="L4712" i="2"/>
  <c r="M4712" i="2" s="1"/>
  <c r="L4713" i="2"/>
  <c r="M4713" i="2" s="1"/>
  <c r="L4714" i="2"/>
  <c r="M4714" i="2" s="1"/>
  <c r="L4715" i="2"/>
  <c r="M4715" i="2" s="1"/>
  <c r="L4716" i="2"/>
  <c r="M4716" i="2" s="1"/>
  <c r="L4717" i="2"/>
  <c r="M4717" i="2" s="1"/>
  <c r="L4718" i="2"/>
  <c r="M4718" i="2" s="1"/>
  <c r="L4719" i="2"/>
  <c r="M4719" i="2" s="1"/>
  <c r="L4720" i="2"/>
  <c r="M4720" i="2" s="1"/>
  <c r="L4721" i="2"/>
  <c r="M4721" i="2" s="1"/>
  <c r="L4722" i="2"/>
  <c r="M4722" i="2" s="1"/>
  <c r="L4723" i="2"/>
  <c r="M4723" i="2" s="1"/>
  <c r="L4724" i="2"/>
  <c r="M4724" i="2" s="1"/>
  <c r="L4725" i="2"/>
  <c r="M4725" i="2" s="1"/>
  <c r="L4726" i="2"/>
  <c r="M4726" i="2" s="1"/>
  <c r="L4727" i="2"/>
  <c r="M4727" i="2" s="1"/>
  <c r="L4728" i="2"/>
  <c r="M4728" i="2" s="1"/>
  <c r="L4729" i="2"/>
  <c r="M4729" i="2" s="1"/>
  <c r="L4730" i="2"/>
  <c r="M4730" i="2" s="1"/>
  <c r="L4731" i="2"/>
  <c r="M4731" i="2" s="1"/>
  <c r="L4732" i="2"/>
  <c r="L4733" i="2"/>
  <c r="M4733" i="2" s="1"/>
  <c r="L4734" i="2"/>
  <c r="M4734" i="2" s="1"/>
  <c r="L4735" i="2"/>
  <c r="M4735" i="2" s="1"/>
  <c r="L4736" i="2"/>
  <c r="M4736" i="2" s="1"/>
  <c r="L4737" i="2"/>
  <c r="M4737" i="2" s="1"/>
  <c r="L4738" i="2"/>
  <c r="M4738" i="2" s="1"/>
  <c r="L4739" i="2"/>
  <c r="M4739" i="2" s="1"/>
  <c r="L4740" i="2"/>
  <c r="M4740" i="2" s="1"/>
  <c r="L4741" i="2"/>
  <c r="M4741" i="2" s="1"/>
  <c r="L4742" i="2"/>
  <c r="M4742" i="2" s="1"/>
  <c r="L4743" i="2"/>
  <c r="M4743" i="2" s="1"/>
  <c r="L4744" i="2"/>
  <c r="M4744" i="2" s="1"/>
  <c r="L4745" i="2"/>
  <c r="M4745" i="2" s="1"/>
  <c r="L4746" i="2"/>
  <c r="M4746" i="2" s="1"/>
  <c r="L4747" i="2"/>
  <c r="M4747" i="2" s="1"/>
  <c r="L4748" i="2"/>
  <c r="M4748" i="2" s="1"/>
  <c r="L4749" i="2"/>
  <c r="M4749" i="2" s="1"/>
  <c r="L4750" i="2"/>
  <c r="M4750" i="2" s="1"/>
  <c r="L4751" i="2"/>
  <c r="M4751" i="2" s="1"/>
  <c r="L4752" i="2"/>
  <c r="M4752" i="2" s="1"/>
  <c r="L4753" i="2"/>
  <c r="M4753" i="2" s="1"/>
  <c r="L4754" i="2"/>
  <c r="M4754" i="2" s="1"/>
  <c r="L4755" i="2"/>
  <c r="M4755" i="2" s="1"/>
  <c r="L4756" i="2"/>
  <c r="M4756" i="2" s="1"/>
  <c r="L4757" i="2"/>
  <c r="M4757" i="2" s="1"/>
  <c r="L4758" i="2"/>
  <c r="M4758" i="2" s="1"/>
  <c r="L4759" i="2"/>
  <c r="M4759" i="2" s="1"/>
  <c r="L4760" i="2"/>
  <c r="M4760" i="2" s="1"/>
  <c r="L4761" i="2"/>
  <c r="M4761" i="2" s="1"/>
  <c r="L4762" i="2"/>
  <c r="M4762" i="2" s="1"/>
  <c r="L4763" i="2"/>
  <c r="M4763" i="2" s="1"/>
  <c r="L4764" i="2"/>
  <c r="M4764" i="2" s="1"/>
  <c r="L4765" i="2"/>
  <c r="M4765" i="2" s="1"/>
  <c r="L4766" i="2"/>
  <c r="M4766" i="2" s="1"/>
  <c r="L4767" i="2"/>
  <c r="M4767" i="2" s="1"/>
  <c r="L4768" i="2"/>
  <c r="M4768" i="2" s="1"/>
  <c r="L4769" i="2"/>
  <c r="M4769" i="2" s="1"/>
  <c r="L4770" i="2"/>
  <c r="M4770" i="2" s="1"/>
  <c r="L4771" i="2"/>
  <c r="M4771" i="2" s="1"/>
  <c r="L4772" i="2"/>
  <c r="M4772" i="2" s="1"/>
  <c r="L4773" i="2"/>
  <c r="M4773" i="2" s="1"/>
  <c r="L4774" i="2"/>
  <c r="M4774" i="2" s="1"/>
  <c r="L4775" i="2"/>
  <c r="M4775" i="2" s="1"/>
  <c r="L4776" i="2"/>
  <c r="M4776" i="2" s="1"/>
  <c r="L4777" i="2"/>
  <c r="M4777" i="2" s="1"/>
  <c r="L4778" i="2"/>
  <c r="M4778" i="2" s="1"/>
  <c r="L4779" i="2"/>
  <c r="M4779" i="2" s="1"/>
  <c r="L4780" i="2"/>
  <c r="M4780" i="2" s="1"/>
  <c r="L4781" i="2"/>
  <c r="M4781" i="2" s="1"/>
  <c r="L4782" i="2"/>
  <c r="M4782" i="2" s="1"/>
  <c r="L4783" i="2"/>
  <c r="M4783" i="2" s="1"/>
  <c r="L4784" i="2"/>
  <c r="M4784" i="2" s="1"/>
  <c r="L4785" i="2"/>
  <c r="M4785" i="2" s="1"/>
  <c r="L4786" i="2"/>
  <c r="M4786" i="2" s="1"/>
  <c r="L4787" i="2"/>
  <c r="M4787" i="2" s="1"/>
  <c r="L4788" i="2"/>
  <c r="M4788" i="2" s="1"/>
  <c r="L4789" i="2"/>
  <c r="M4789" i="2" s="1"/>
  <c r="L4790" i="2"/>
  <c r="M4790" i="2" s="1"/>
  <c r="L4791" i="2"/>
  <c r="M4791" i="2" s="1"/>
  <c r="L4792" i="2"/>
  <c r="M4792" i="2" s="1"/>
  <c r="L4793" i="2"/>
  <c r="M4793" i="2" s="1"/>
  <c r="L4794" i="2"/>
  <c r="M4794" i="2" s="1"/>
  <c r="L4795" i="2"/>
  <c r="M4795" i="2" s="1"/>
  <c r="L4796" i="2"/>
  <c r="M4796" i="2" s="1"/>
  <c r="L4797" i="2"/>
  <c r="M4797" i="2" s="1"/>
  <c r="L4798" i="2"/>
  <c r="M4798" i="2" s="1"/>
  <c r="L4799" i="2"/>
  <c r="M4799" i="2" s="1"/>
  <c r="L4800" i="2"/>
  <c r="M4800" i="2" s="1"/>
  <c r="L4801" i="2"/>
  <c r="M4801" i="2" s="1"/>
  <c r="L4802" i="2"/>
  <c r="M4802" i="2" s="1"/>
  <c r="L4803" i="2"/>
  <c r="M4803" i="2" s="1"/>
  <c r="L4804" i="2"/>
  <c r="M4804" i="2" s="1"/>
  <c r="L4805" i="2"/>
  <c r="M4805" i="2" s="1"/>
  <c r="L4806" i="2"/>
  <c r="M4806" i="2" s="1"/>
  <c r="L4807" i="2"/>
  <c r="M4807" i="2" s="1"/>
  <c r="L4808" i="2"/>
  <c r="M4808" i="2" s="1"/>
  <c r="L4809" i="2"/>
  <c r="M4809" i="2" s="1"/>
  <c r="L4810" i="2"/>
  <c r="M4810" i="2" s="1"/>
  <c r="L4811" i="2"/>
  <c r="M4811" i="2" s="1"/>
  <c r="L4812" i="2"/>
  <c r="M4812" i="2" s="1"/>
  <c r="L4813" i="2"/>
  <c r="M4813" i="2" s="1"/>
  <c r="L4814" i="2"/>
  <c r="M4814" i="2" s="1"/>
  <c r="L4815" i="2"/>
  <c r="L4816" i="2"/>
  <c r="M4816" i="2" s="1"/>
  <c r="L4817" i="2"/>
  <c r="M4817" i="2" s="1"/>
  <c r="L4818" i="2"/>
  <c r="M4818" i="2" s="1"/>
  <c r="L4819" i="2"/>
  <c r="M4819" i="2" s="1"/>
  <c r="L4820" i="2"/>
  <c r="M4820" i="2" s="1"/>
  <c r="L4821" i="2"/>
  <c r="M4821" i="2" s="1"/>
  <c r="L4822" i="2"/>
  <c r="M4822" i="2" s="1"/>
  <c r="L4823" i="2"/>
  <c r="M4823" i="2" s="1"/>
  <c r="L4824" i="2"/>
  <c r="M4824" i="2" s="1"/>
  <c r="L4825" i="2"/>
  <c r="M4825" i="2" s="1"/>
  <c r="L4826" i="2"/>
  <c r="M4826" i="2" s="1"/>
  <c r="L4827" i="2"/>
  <c r="M4827" i="2" s="1"/>
  <c r="L4828" i="2"/>
  <c r="M4828" i="2" s="1"/>
  <c r="L4829" i="2"/>
  <c r="M4829" i="2" s="1"/>
  <c r="L4830" i="2"/>
  <c r="M4830" i="2" s="1"/>
  <c r="L4831" i="2"/>
  <c r="M4831" i="2" s="1"/>
  <c r="L4832" i="2"/>
  <c r="M4832" i="2" s="1"/>
  <c r="L4833" i="2"/>
  <c r="M4833" i="2" s="1"/>
  <c r="L4834" i="2"/>
  <c r="M4834" i="2" s="1"/>
  <c r="L4835" i="2"/>
  <c r="M4835" i="2" s="1"/>
  <c r="L4836" i="2"/>
  <c r="M4836" i="2" s="1"/>
  <c r="L4837" i="2"/>
  <c r="M4837" i="2" s="1"/>
  <c r="L4838" i="2"/>
  <c r="M4838" i="2" s="1"/>
  <c r="L4839" i="2"/>
  <c r="M4839" i="2" s="1"/>
  <c r="L4840" i="2"/>
  <c r="M4840" i="2" s="1"/>
  <c r="L4841" i="2"/>
  <c r="M4841" i="2" s="1"/>
  <c r="L4842" i="2"/>
  <c r="M4842" i="2" s="1"/>
  <c r="L4843" i="2"/>
  <c r="M4843" i="2" s="1"/>
  <c r="L4844" i="2"/>
  <c r="M4844" i="2" s="1"/>
  <c r="L4845" i="2"/>
  <c r="M4845" i="2" s="1"/>
  <c r="L4846" i="2"/>
  <c r="M4846" i="2" s="1"/>
  <c r="L4847" i="2"/>
  <c r="M4847" i="2" s="1"/>
  <c r="L4848" i="2"/>
  <c r="M4848" i="2" s="1"/>
  <c r="L4849" i="2"/>
  <c r="M4849" i="2" s="1"/>
  <c r="L4850" i="2"/>
  <c r="M4850" i="2" s="1"/>
  <c r="L4851" i="2"/>
  <c r="M4851" i="2" s="1"/>
  <c r="L4852" i="2"/>
  <c r="M4852" i="2" s="1"/>
  <c r="L4853" i="2"/>
  <c r="M4853" i="2" s="1"/>
  <c r="L4854" i="2"/>
  <c r="M4854" i="2" s="1"/>
  <c r="L4855" i="2"/>
  <c r="M4855" i="2" s="1"/>
  <c r="L4856" i="2"/>
  <c r="M4856" i="2" s="1"/>
  <c r="L4857" i="2"/>
  <c r="M4857" i="2" s="1"/>
  <c r="L4858" i="2"/>
  <c r="M4858" i="2" s="1"/>
  <c r="L4859" i="2"/>
  <c r="M4859" i="2" s="1"/>
  <c r="L4860" i="2"/>
  <c r="M4860" i="2" s="1"/>
  <c r="L4861" i="2"/>
  <c r="M4861" i="2" s="1"/>
  <c r="L4862" i="2"/>
  <c r="M4862" i="2" s="1"/>
  <c r="L4863" i="2"/>
  <c r="M4863" i="2" s="1"/>
  <c r="L4864" i="2"/>
  <c r="M4864" i="2" s="1"/>
  <c r="L4865" i="2"/>
  <c r="M4865" i="2" s="1"/>
  <c r="L4866" i="2"/>
  <c r="M4866" i="2" s="1"/>
  <c r="L4867" i="2"/>
  <c r="M4867" i="2" s="1"/>
  <c r="L4868" i="2"/>
  <c r="M4868" i="2" s="1"/>
  <c r="L4869" i="2"/>
  <c r="M4869" i="2" s="1"/>
  <c r="L4870" i="2"/>
  <c r="M4870" i="2" s="1"/>
  <c r="L4871" i="2"/>
  <c r="M4871" i="2" s="1"/>
  <c r="L4872" i="2"/>
  <c r="M4872" i="2" s="1"/>
  <c r="L4873" i="2"/>
  <c r="M4873" i="2" s="1"/>
  <c r="L4874" i="2"/>
  <c r="M4874" i="2" s="1"/>
  <c r="L4875" i="2"/>
  <c r="M4875" i="2" s="1"/>
  <c r="L4876" i="2"/>
  <c r="M4876" i="2" s="1"/>
  <c r="L4877" i="2"/>
  <c r="M4877" i="2" s="1"/>
  <c r="L4878" i="2"/>
  <c r="M4878" i="2" s="1"/>
  <c r="L4879" i="2"/>
  <c r="L4880" i="2"/>
  <c r="M4880" i="2" s="1"/>
  <c r="L4881" i="2"/>
  <c r="M4881" i="2" s="1"/>
  <c r="L4882" i="2"/>
  <c r="M4882" i="2" s="1"/>
  <c r="L4883" i="2"/>
  <c r="M4883" i="2" s="1"/>
  <c r="L4884" i="2"/>
  <c r="M4884" i="2" s="1"/>
  <c r="L4885" i="2"/>
  <c r="M4885" i="2" s="1"/>
  <c r="L4886" i="2"/>
  <c r="M4886" i="2" s="1"/>
  <c r="L4887" i="2"/>
  <c r="M4887" i="2" s="1"/>
  <c r="L4888" i="2"/>
  <c r="M4888" i="2" s="1"/>
  <c r="L4889" i="2"/>
  <c r="M4889" i="2" s="1"/>
  <c r="L4890" i="2"/>
  <c r="M4890" i="2" s="1"/>
  <c r="L4891" i="2"/>
  <c r="M4891" i="2" s="1"/>
  <c r="L4892" i="2"/>
  <c r="M4892" i="2" s="1"/>
  <c r="L4893" i="2"/>
  <c r="M4893" i="2" s="1"/>
  <c r="L4894" i="2"/>
  <c r="M4894" i="2" s="1"/>
  <c r="L4895" i="2"/>
  <c r="M4895" i="2" s="1"/>
  <c r="L4896" i="2"/>
  <c r="M4896" i="2" s="1"/>
  <c r="L4897" i="2"/>
  <c r="M4897" i="2" s="1"/>
  <c r="L4898" i="2"/>
  <c r="M4898" i="2" s="1"/>
  <c r="L4899" i="2"/>
  <c r="M4899" i="2" s="1"/>
  <c r="L4900" i="2"/>
  <c r="M4900" i="2" s="1"/>
  <c r="L4901" i="2"/>
  <c r="M4901" i="2" s="1"/>
  <c r="L4902" i="2"/>
  <c r="M4902" i="2" s="1"/>
  <c r="L4903" i="2"/>
  <c r="M4903" i="2" s="1"/>
  <c r="L4904" i="2"/>
  <c r="M4904" i="2" s="1"/>
  <c r="L4905" i="2"/>
  <c r="M4905" i="2" s="1"/>
  <c r="L4906" i="2"/>
  <c r="M4906" i="2" s="1"/>
  <c r="L4907" i="2"/>
  <c r="M4907" i="2" s="1"/>
  <c r="L4908" i="2"/>
  <c r="M4908" i="2" s="1"/>
  <c r="L4909" i="2"/>
  <c r="M4909" i="2" s="1"/>
  <c r="L4910" i="2"/>
  <c r="M4910" i="2" s="1"/>
  <c r="L4911" i="2"/>
  <c r="M4911" i="2" s="1"/>
  <c r="L4912" i="2"/>
  <c r="M4912" i="2" s="1"/>
  <c r="L4913" i="2"/>
  <c r="M4913" i="2" s="1"/>
  <c r="L4914" i="2"/>
  <c r="M4914" i="2" s="1"/>
  <c r="L4915" i="2"/>
  <c r="M4915" i="2" s="1"/>
  <c r="L4916" i="2"/>
  <c r="M4916" i="2" s="1"/>
  <c r="L4917" i="2"/>
  <c r="M4917" i="2" s="1"/>
  <c r="L4918" i="2"/>
  <c r="M4918" i="2" s="1"/>
  <c r="L4919" i="2"/>
  <c r="M4919" i="2" s="1"/>
  <c r="L4920" i="2"/>
  <c r="M4920" i="2" s="1"/>
  <c r="L4921" i="2"/>
  <c r="M4921" i="2" s="1"/>
  <c r="L4922" i="2"/>
  <c r="M4922" i="2" s="1"/>
  <c r="L4923" i="2"/>
  <c r="M4923" i="2" s="1"/>
  <c r="L4924" i="2"/>
  <c r="M4924" i="2" s="1"/>
  <c r="L4925" i="2"/>
  <c r="M4925" i="2" s="1"/>
  <c r="L4926" i="2"/>
  <c r="M4926" i="2" s="1"/>
  <c r="L4927" i="2"/>
  <c r="M4927" i="2" s="1"/>
  <c r="L4928" i="2"/>
  <c r="M4928" i="2" s="1"/>
  <c r="L4929" i="2"/>
  <c r="M4929" i="2" s="1"/>
  <c r="L4930" i="2"/>
  <c r="M4930" i="2" s="1"/>
  <c r="L4931" i="2"/>
  <c r="M4931" i="2" s="1"/>
  <c r="L4932" i="2"/>
  <c r="M4932" i="2" s="1"/>
  <c r="L4933" i="2"/>
  <c r="M4933" i="2" s="1"/>
  <c r="L4934" i="2"/>
  <c r="M4934" i="2" s="1"/>
  <c r="L4935" i="2"/>
  <c r="M4935" i="2" s="1"/>
  <c r="L4936" i="2"/>
  <c r="M4936" i="2" s="1"/>
  <c r="L4937" i="2"/>
  <c r="M4937" i="2" s="1"/>
  <c r="L4938" i="2"/>
  <c r="M4938" i="2" s="1"/>
  <c r="L4939" i="2"/>
  <c r="M4939" i="2" s="1"/>
  <c r="L4940" i="2"/>
  <c r="M4940" i="2" s="1"/>
  <c r="L4941" i="2"/>
  <c r="M4941" i="2" s="1"/>
  <c r="L4942" i="2"/>
  <c r="M4942" i="2" s="1"/>
  <c r="L4943" i="2"/>
  <c r="L4944" i="2"/>
  <c r="M4944" i="2" s="1"/>
  <c r="L4945" i="2"/>
  <c r="M4945" i="2" s="1"/>
  <c r="L4946" i="2"/>
  <c r="M4946" i="2" s="1"/>
  <c r="L4947" i="2"/>
  <c r="M4947" i="2" s="1"/>
  <c r="L4948" i="2"/>
  <c r="M4948" i="2" s="1"/>
  <c r="L4949" i="2"/>
  <c r="M4949" i="2" s="1"/>
  <c r="L4950" i="2"/>
  <c r="M4950" i="2" s="1"/>
  <c r="L4951" i="2"/>
  <c r="M4951" i="2" s="1"/>
  <c r="L4952" i="2"/>
  <c r="M4952" i="2" s="1"/>
  <c r="L4953" i="2"/>
  <c r="M4953" i="2" s="1"/>
  <c r="L4954" i="2"/>
  <c r="M4954" i="2" s="1"/>
  <c r="L4955" i="2"/>
  <c r="M4955" i="2" s="1"/>
  <c r="L4956" i="2"/>
  <c r="M4956" i="2" s="1"/>
  <c r="L4957" i="2"/>
  <c r="M4957" i="2" s="1"/>
  <c r="L4958" i="2"/>
  <c r="M4958" i="2" s="1"/>
  <c r="L4959" i="2"/>
  <c r="M4959" i="2" s="1"/>
  <c r="L4960" i="2"/>
  <c r="M4960" i="2" s="1"/>
  <c r="L4961" i="2"/>
  <c r="M4961" i="2" s="1"/>
  <c r="L4962" i="2"/>
  <c r="M4962" i="2" s="1"/>
  <c r="L4963" i="2"/>
  <c r="M4963" i="2" s="1"/>
  <c r="L4964" i="2"/>
  <c r="M4964" i="2" s="1"/>
  <c r="L4965" i="2"/>
  <c r="M4965" i="2" s="1"/>
  <c r="L4966" i="2"/>
  <c r="M4966" i="2" s="1"/>
  <c r="L4967" i="2"/>
  <c r="M4967" i="2" s="1"/>
  <c r="L4968" i="2"/>
  <c r="M4968" i="2" s="1"/>
  <c r="L4969" i="2"/>
  <c r="M4969" i="2" s="1"/>
  <c r="L4970" i="2"/>
  <c r="M4970" i="2" s="1"/>
  <c r="L4971" i="2"/>
  <c r="M4971" i="2" s="1"/>
  <c r="L4972" i="2"/>
  <c r="M4972" i="2" s="1"/>
  <c r="L4973" i="2"/>
  <c r="M4973" i="2" s="1"/>
  <c r="L4974" i="2"/>
  <c r="M4974" i="2" s="1"/>
  <c r="L4975" i="2"/>
  <c r="M4975" i="2" s="1"/>
  <c r="L4976" i="2"/>
  <c r="M4976" i="2" s="1"/>
  <c r="L4977" i="2"/>
  <c r="M4977" i="2" s="1"/>
  <c r="L4978" i="2"/>
  <c r="M4978" i="2" s="1"/>
  <c r="L4979" i="2"/>
  <c r="M4979" i="2" s="1"/>
  <c r="L4980" i="2"/>
  <c r="M4980" i="2" s="1"/>
  <c r="L4981" i="2"/>
  <c r="M4981" i="2" s="1"/>
  <c r="L4982" i="2"/>
  <c r="M4982" i="2" s="1"/>
  <c r="L4983" i="2"/>
  <c r="M4983" i="2" s="1"/>
  <c r="L4984" i="2"/>
  <c r="M4984" i="2" s="1"/>
  <c r="L4985" i="2"/>
  <c r="M4985" i="2" s="1"/>
  <c r="L4986" i="2"/>
  <c r="M4986" i="2" s="1"/>
  <c r="L4987" i="2"/>
  <c r="M4987" i="2" s="1"/>
  <c r="L4988" i="2"/>
  <c r="M4988" i="2" s="1"/>
  <c r="L4989" i="2"/>
  <c r="M4989" i="2" s="1"/>
  <c r="L4990" i="2"/>
  <c r="M4990" i="2" s="1"/>
  <c r="L4991" i="2"/>
  <c r="M4991" i="2" s="1"/>
  <c r="L4992" i="2"/>
  <c r="M4992" i="2" s="1"/>
  <c r="L4993" i="2"/>
  <c r="M4993" i="2" s="1"/>
  <c r="L4994" i="2"/>
  <c r="M4994" i="2" s="1"/>
  <c r="L4995" i="2"/>
  <c r="M4995" i="2" s="1"/>
  <c r="L4996" i="2"/>
  <c r="M4996" i="2" s="1"/>
  <c r="L4997" i="2"/>
  <c r="M4997" i="2" s="1"/>
  <c r="L4998" i="2"/>
  <c r="M4998" i="2" s="1"/>
  <c r="L4999" i="2"/>
  <c r="M4999" i="2" s="1"/>
  <c r="L5000" i="2"/>
  <c r="M5000" i="2" s="1"/>
  <c r="L5001" i="2"/>
  <c r="M5001" i="2" s="1"/>
  <c r="L5002" i="2"/>
  <c r="M5002" i="2" s="1"/>
  <c r="L5003" i="2"/>
  <c r="M5003" i="2" s="1"/>
  <c r="L5004" i="2"/>
  <c r="M5004" i="2" s="1"/>
  <c r="L5005" i="2"/>
  <c r="M5005" i="2" s="1"/>
  <c r="L5006" i="2"/>
  <c r="M5006" i="2" s="1"/>
  <c r="L5007" i="2"/>
  <c r="L5008" i="2"/>
  <c r="M5008" i="2" s="1"/>
  <c r="L5009" i="2"/>
  <c r="M5009" i="2" s="1"/>
  <c r="L5010" i="2"/>
  <c r="M5010" i="2" s="1"/>
  <c r="L5011" i="2"/>
  <c r="M5011" i="2" s="1"/>
  <c r="L5012" i="2"/>
  <c r="M5012" i="2" s="1"/>
  <c r="L5013" i="2"/>
  <c r="M5013" i="2" s="1"/>
  <c r="L5014" i="2"/>
  <c r="M5014" i="2" s="1"/>
  <c r="L5015" i="2"/>
  <c r="M5015" i="2" s="1"/>
  <c r="L5016" i="2"/>
  <c r="M5016" i="2" s="1"/>
  <c r="L5017" i="2"/>
  <c r="M5017" i="2" s="1"/>
  <c r="L5018" i="2"/>
  <c r="M5018" i="2" s="1"/>
  <c r="L5019" i="2"/>
  <c r="M5019" i="2" s="1"/>
  <c r="L5020" i="2"/>
  <c r="M5020" i="2" s="1"/>
  <c r="L5021" i="2"/>
  <c r="M5021" i="2" s="1"/>
  <c r="L5022" i="2"/>
  <c r="M5022" i="2" s="1"/>
  <c r="L5023" i="2"/>
  <c r="M5023" i="2" s="1"/>
  <c r="L5024" i="2"/>
  <c r="M5024" i="2" s="1"/>
  <c r="L5025" i="2"/>
  <c r="M5025" i="2" s="1"/>
  <c r="L5026" i="2"/>
  <c r="M5026" i="2" s="1"/>
  <c r="L5027" i="2"/>
  <c r="M5027" i="2" s="1"/>
  <c r="L5028" i="2"/>
  <c r="M5028" i="2" s="1"/>
  <c r="L5029" i="2"/>
  <c r="M5029" i="2" s="1"/>
  <c r="L5030" i="2"/>
  <c r="M5030" i="2" s="1"/>
  <c r="L5031" i="2"/>
  <c r="M5031" i="2" s="1"/>
  <c r="L5032" i="2"/>
  <c r="M5032" i="2" s="1"/>
  <c r="L5033" i="2"/>
  <c r="M5033" i="2" s="1"/>
  <c r="L5034" i="2"/>
  <c r="M5034" i="2" s="1"/>
  <c r="L5035" i="2"/>
  <c r="M5035" i="2" s="1"/>
  <c r="L5036" i="2"/>
  <c r="M5036" i="2" s="1"/>
  <c r="L5037" i="2"/>
  <c r="M5037" i="2" s="1"/>
  <c r="L5038" i="2"/>
  <c r="M5038" i="2" s="1"/>
  <c r="L5039" i="2"/>
  <c r="M5039" i="2" s="1"/>
  <c r="L5040" i="2"/>
  <c r="M5040" i="2" s="1"/>
  <c r="L5041" i="2"/>
  <c r="M5041" i="2" s="1"/>
  <c r="L5042" i="2"/>
  <c r="M5042" i="2" s="1"/>
  <c r="L5043" i="2"/>
  <c r="M5043" i="2" s="1"/>
  <c r="L5044" i="2"/>
  <c r="M5044" i="2" s="1"/>
  <c r="L5045" i="2"/>
  <c r="M5045" i="2" s="1"/>
  <c r="L5046" i="2"/>
  <c r="M5046" i="2" s="1"/>
  <c r="L5047" i="2"/>
  <c r="M5047" i="2" s="1"/>
  <c r="L5048" i="2"/>
  <c r="M5048" i="2" s="1"/>
  <c r="L5049" i="2"/>
  <c r="M5049" i="2" s="1"/>
  <c r="L5050" i="2"/>
  <c r="M5050" i="2" s="1"/>
  <c r="L5051" i="2"/>
  <c r="M5051" i="2" s="1"/>
  <c r="L5052" i="2"/>
  <c r="M5052" i="2" s="1"/>
  <c r="L5053" i="2"/>
  <c r="M5053" i="2" s="1"/>
  <c r="L5054" i="2"/>
  <c r="M5054" i="2" s="1"/>
  <c r="L5055" i="2"/>
  <c r="M5055" i="2" s="1"/>
  <c r="L5056" i="2"/>
  <c r="M5056" i="2" s="1"/>
  <c r="L5057" i="2"/>
  <c r="M5057" i="2" s="1"/>
  <c r="L5058" i="2"/>
  <c r="M5058" i="2" s="1"/>
  <c r="L5059" i="2"/>
  <c r="M5059" i="2" s="1"/>
  <c r="L5060" i="2"/>
  <c r="M5060" i="2" s="1"/>
  <c r="L5061" i="2"/>
  <c r="M5061" i="2" s="1"/>
  <c r="L5062" i="2"/>
  <c r="M5062" i="2" s="1"/>
  <c r="L5063" i="2"/>
  <c r="M5063" i="2" s="1"/>
  <c r="L5064" i="2"/>
  <c r="M5064" i="2" s="1"/>
  <c r="L5065" i="2"/>
  <c r="M5065" i="2" s="1"/>
  <c r="L5066" i="2"/>
  <c r="M5066" i="2" s="1"/>
  <c r="L5067" i="2"/>
  <c r="M5067" i="2" s="1"/>
  <c r="L5068" i="2"/>
  <c r="M5068" i="2" s="1"/>
  <c r="L5069" i="2"/>
  <c r="M5069" i="2" s="1"/>
  <c r="L5070" i="2"/>
  <c r="M5070" i="2" s="1"/>
  <c r="L5071" i="2"/>
  <c r="L5072" i="2"/>
  <c r="M5072" i="2" s="1"/>
  <c r="L5073" i="2"/>
  <c r="M5073" i="2" s="1"/>
  <c r="L5074" i="2"/>
  <c r="M5074" i="2" s="1"/>
  <c r="L5075" i="2"/>
  <c r="M5075" i="2" s="1"/>
  <c r="L5076" i="2"/>
  <c r="M5076" i="2" s="1"/>
  <c r="L5077" i="2"/>
  <c r="M5077" i="2" s="1"/>
  <c r="L5078" i="2"/>
  <c r="M5078" i="2" s="1"/>
  <c r="L5079" i="2"/>
  <c r="M5079" i="2" s="1"/>
  <c r="L5080" i="2"/>
  <c r="M5080" i="2" s="1"/>
  <c r="L5081" i="2"/>
  <c r="M5081" i="2" s="1"/>
  <c r="L5082" i="2"/>
  <c r="M5082" i="2" s="1"/>
  <c r="L5083" i="2"/>
  <c r="M5083" i="2" s="1"/>
  <c r="L5084" i="2"/>
  <c r="M5084" i="2" s="1"/>
  <c r="L5085" i="2"/>
  <c r="M5085" i="2" s="1"/>
  <c r="L5086" i="2"/>
  <c r="M5086" i="2" s="1"/>
  <c r="L5087" i="2"/>
  <c r="M5087" i="2" s="1"/>
  <c r="L5088" i="2"/>
  <c r="M5088" i="2" s="1"/>
  <c r="L5089" i="2"/>
  <c r="M5089" i="2" s="1"/>
  <c r="L5090" i="2"/>
  <c r="M5090" i="2" s="1"/>
  <c r="L5091" i="2"/>
  <c r="M5091" i="2" s="1"/>
  <c r="L5092" i="2"/>
  <c r="M5092" i="2" s="1"/>
  <c r="L5093" i="2"/>
  <c r="M5093" i="2" s="1"/>
  <c r="L5094" i="2"/>
  <c r="M5094" i="2" s="1"/>
  <c r="L5095" i="2"/>
  <c r="M5095" i="2" s="1"/>
  <c r="L5096" i="2"/>
  <c r="M5096" i="2" s="1"/>
  <c r="L5097" i="2"/>
  <c r="M5097" i="2" s="1"/>
  <c r="L5098" i="2"/>
  <c r="M5098" i="2" s="1"/>
  <c r="L5099" i="2"/>
  <c r="M5099" i="2" s="1"/>
  <c r="L5100" i="2"/>
  <c r="M5100" i="2" s="1"/>
  <c r="L5101" i="2"/>
  <c r="M5101" i="2" s="1"/>
  <c r="L5102" i="2"/>
  <c r="M5102" i="2" s="1"/>
  <c r="L5103" i="2"/>
  <c r="M5103" i="2" s="1"/>
  <c r="L5104" i="2"/>
  <c r="M5104" i="2" s="1"/>
  <c r="L5105" i="2"/>
  <c r="M5105" i="2" s="1"/>
  <c r="L5106" i="2"/>
  <c r="M5106" i="2" s="1"/>
  <c r="L5107" i="2"/>
  <c r="M5107" i="2" s="1"/>
  <c r="L5108" i="2"/>
  <c r="M5108" i="2" s="1"/>
  <c r="L5109" i="2"/>
  <c r="M5109" i="2" s="1"/>
  <c r="L5110" i="2"/>
  <c r="M5110" i="2" s="1"/>
  <c r="L5111" i="2"/>
  <c r="M5111" i="2" s="1"/>
  <c r="L5112" i="2"/>
  <c r="M5112" i="2" s="1"/>
  <c r="L5113" i="2"/>
  <c r="M5113" i="2" s="1"/>
  <c r="L5114" i="2"/>
  <c r="M5114" i="2" s="1"/>
  <c r="L5115" i="2"/>
  <c r="M5115" i="2" s="1"/>
  <c r="L5116" i="2"/>
  <c r="M5116" i="2" s="1"/>
  <c r="L5117" i="2"/>
  <c r="M5117" i="2" s="1"/>
  <c r="L5118" i="2"/>
  <c r="M5118" i="2" s="1"/>
  <c r="L5119" i="2"/>
  <c r="M5119" i="2" s="1"/>
  <c r="L5120" i="2"/>
  <c r="M5120" i="2" s="1"/>
  <c r="L5121" i="2"/>
  <c r="M5121" i="2" s="1"/>
  <c r="L5122" i="2"/>
  <c r="M5122" i="2" s="1"/>
  <c r="L5123" i="2"/>
  <c r="M5123" i="2" s="1"/>
  <c r="L5124" i="2"/>
  <c r="M5124" i="2" s="1"/>
  <c r="L5125" i="2"/>
  <c r="M5125" i="2" s="1"/>
  <c r="L5126" i="2"/>
  <c r="M5126" i="2" s="1"/>
  <c r="L5127" i="2"/>
  <c r="M5127" i="2" s="1"/>
  <c r="L5128" i="2"/>
  <c r="M5128" i="2" s="1"/>
  <c r="L5129" i="2"/>
  <c r="M5129" i="2" s="1"/>
  <c r="L5130" i="2"/>
  <c r="M5130" i="2" s="1"/>
  <c r="L5131" i="2"/>
  <c r="M5131" i="2" s="1"/>
  <c r="L5132" i="2"/>
  <c r="M5132" i="2" s="1"/>
  <c r="L5133" i="2"/>
  <c r="M5133" i="2" s="1"/>
  <c r="L5134" i="2"/>
  <c r="M5134" i="2" s="1"/>
  <c r="L5135" i="2"/>
  <c r="L5136" i="2"/>
  <c r="M5136" i="2" s="1"/>
  <c r="L5137" i="2"/>
  <c r="M5137" i="2" s="1"/>
  <c r="L5138" i="2"/>
  <c r="M5138" i="2" s="1"/>
  <c r="L5139" i="2"/>
  <c r="M5139" i="2" s="1"/>
  <c r="L5140" i="2"/>
  <c r="M5140" i="2" s="1"/>
  <c r="L5141" i="2"/>
  <c r="M5141" i="2" s="1"/>
  <c r="L5142" i="2"/>
  <c r="M5142" i="2" s="1"/>
  <c r="L5143" i="2"/>
  <c r="M5143" i="2" s="1"/>
  <c r="L5144" i="2"/>
  <c r="M5144" i="2" s="1"/>
  <c r="L5145" i="2"/>
  <c r="M5145" i="2" s="1"/>
  <c r="L5146" i="2"/>
  <c r="M5146" i="2" s="1"/>
  <c r="L5147" i="2"/>
  <c r="M5147" i="2" s="1"/>
  <c r="L5148" i="2"/>
  <c r="M5148" i="2" s="1"/>
  <c r="L5149" i="2"/>
  <c r="M5149" i="2" s="1"/>
  <c r="L5150" i="2"/>
  <c r="M5150" i="2" s="1"/>
  <c r="L5151" i="2"/>
  <c r="M5151" i="2" s="1"/>
  <c r="L5152" i="2"/>
  <c r="M5152" i="2" s="1"/>
  <c r="L5153" i="2"/>
  <c r="M5153" i="2" s="1"/>
  <c r="L5154" i="2"/>
  <c r="M5154" i="2" s="1"/>
  <c r="L5155" i="2"/>
  <c r="M5155" i="2" s="1"/>
  <c r="L5156" i="2"/>
  <c r="M5156" i="2" s="1"/>
  <c r="L5157" i="2"/>
  <c r="M5157" i="2" s="1"/>
  <c r="L5158" i="2"/>
  <c r="M5158" i="2" s="1"/>
  <c r="L5159" i="2"/>
  <c r="M5159" i="2" s="1"/>
  <c r="L5160" i="2"/>
  <c r="M5160" i="2" s="1"/>
  <c r="L5161" i="2"/>
  <c r="M5161" i="2" s="1"/>
  <c r="L5162" i="2"/>
  <c r="M5162" i="2" s="1"/>
  <c r="L5163" i="2"/>
  <c r="M5163" i="2" s="1"/>
  <c r="L5164" i="2"/>
  <c r="M5164" i="2" s="1"/>
  <c r="L5165" i="2"/>
  <c r="M5165" i="2" s="1"/>
  <c r="L5166" i="2"/>
  <c r="M5166" i="2" s="1"/>
  <c r="L5167" i="2"/>
  <c r="M5167" i="2" s="1"/>
  <c r="L5168" i="2"/>
  <c r="M5168" i="2" s="1"/>
  <c r="L5169" i="2"/>
  <c r="M5169" i="2" s="1"/>
  <c r="L5170" i="2"/>
  <c r="M5170" i="2" s="1"/>
  <c r="L5171" i="2"/>
  <c r="M5171" i="2" s="1"/>
  <c r="L5172" i="2"/>
  <c r="M5172" i="2" s="1"/>
  <c r="L5173" i="2"/>
  <c r="M5173" i="2" s="1"/>
  <c r="L5174" i="2"/>
  <c r="M5174" i="2" s="1"/>
  <c r="L5175" i="2"/>
  <c r="M5175" i="2" s="1"/>
  <c r="L5176" i="2"/>
  <c r="M5176" i="2" s="1"/>
  <c r="L5177" i="2"/>
  <c r="M5177" i="2" s="1"/>
  <c r="L5178" i="2"/>
  <c r="M5178" i="2" s="1"/>
  <c r="L5179" i="2"/>
  <c r="M5179" i="2" s="1"/>
  <c r="L5180" i="2"/>
  <c r="M5180" i="2" s="1"/>
  <c r="L5181" i="2"/>
  <c r="M5181" i="2" s="1"/>
  <c r="L5182" i="2"/>
  <c r="M5182" i="2" s="1"/>
  <c r="L5183" i="2"/>
  <c r="M5183" i="2" s="1"/>
  <c r="L5184" i="2"/>
  <c r="M5184" i="2" s="1"/>
  <c r="L5185" i="2"/>
  <c r="M5185" i="2" s="1"/>
  <c r="L5186" i="2"/>
  <c r="M5186" i="2" s="1"/>
  <c r="L5187" i="2"/>
  <c r="M5187" i="2" s="1"/>
  <c r="L5188" i="2"/>
  <c r="M5188" i="2" s="1"/>
  <c r="L5189" i="2"/>
  <c r="M5189" i="2" s="1"/>
  <c r="L5190" i="2"/>
  <c r="M5190" i="2" s="1"/>
  <c r="L5191" i="2"/>
  <c r="M5191" i="2" s="1"/>
  <c r="L5192" i="2"/>
  <c r="M5192" i="2" s="1"/>
  <c r="L5193" i="2"/>
  <c r="M5193" i="2" s="1"/>
  <c r="L5194" i="2"/>
  <c r="M5194" i="2" s="1"/>
  <c r="L5195" i="2"/>
  <c r="M5195" i="2" s="1"/>
  <c r="L5196" i="2"/>
  <c r="M5196" i="2" s="1"/>
  <c r="L5197" i="2"/>
  <c r="M5197" i="2" s="1"/>
  <c r="L5198" i="2"/>
  <c r="M5198" i="2" s="1"/>
  <c r="L5199" i="2"/>
  <c r="L5200" i="2"/>
  <c r="M5200" i="2" s="1"/>
  <c r="L5201" i="2"/>
  <c r="M5201" i="2" s="1"/>
  <c r="L5202" i="2"/>
  <c r="M5202" i="2" s="1"/>
  <c r="L5203" i="2"/>
  <c r="M5203" i="2" s="1"/>
  <c r="L5204" i="2"/>
  <c r="M5204" i="2" s="1"/>
  <c r="L5205" i="2"/>
  <c r="M5205" i="2" s="1"/>
  <c r="L5206" i="2"/>
  <c r="M5206" i="2" s="1"/>
  <c r="L5207" i="2"/>
  <c r="M5207" i="2" s="1"/>
  <c r="L5208" i="2"/>
  <c r="M5208" i="2" s="1"/>
  <c r="L5209" i="2"/>
  <c r="M5209" i="2" s="1"/>
  <c r="L5210" i="2"/>
  <c r="M5210" i="2" s="1"/>
  <c r="L5211" i="2"/>
  <c r="M5211" i="2" s="1"/>
  <c r="L5212" i="2"/>
  <c r="M5212" i="2" s="1"/>
  <c r="L5213" i="2"/>
  <c r="M5213" i="2" s="1"/>
  <c r="L5214" i="2"/>
  <c r="M5214" i="2" s="1"/>
  <c r="L5215" i="2"/>
  <c r="M5215" i="2" s="1"/>
  <c r="L5216" i="2"/>
  <c r="M5216" i="2" s="1"/>
  <c r="L5217" i="2"/>
  <c r="M5217" i="2" s="1"/>
  <c r="L5218" i="2"/>
  <c r="M5218" i="2" s="1"/>
  <c r="L5219" i="2"/>
  <c r="M5219" i="2" s="1"/>
  <c r="L5220" i="2"/>
  <c r="M5220" i="2" s="1"/>
  <c r="L5221" i="2"/>
  <c r="M5221" i="2" s="1"/>
  <c r="L5222" i="2"/>
  <c r="M5222" i="2" s="1"/>
  <c r="L5223" i="2"/>
  <c r="M5223" i="2" s="1"/>
  <c r="L5224" i="2"/>
  <c r="M5224" i="2" s="1"/>
  <c r="L5225" i="2"/>
  <c r="M5225" i="2" s="1"/>
  <c r="L5226" i="2"/>
  <c r="M5226" i="2" s="1"/>
  <c r="L5227" i="2"/>
  <c r="M5227" i="2" s="1"/>
  <c r="L5228" i="2"/>
  <c r="M5228" i="2" s="1"/>
  <c r="L5229" i="2"/>
  <c r="M5229" i="2" s="1"/>
  <c r="L5230" i="2"/>
  <c r="M5230" i="2" s="1"/>
  <c r="L5231" i="2"/>
  <c r="M5231" i="2" s="1"/>
  <c r="L5232" i="2"/>
  <c r="M5232" i="2" s="1"/>
  <c r="L5233" i="2"/>
  <c r="M5233" i="2" s="1"/>
  <c r="L5234" i="2"/>
  <c r="M5234" i="2" s="1"/>
  <c r="L5235" i="2"/>
  <c r="M5235" i="2" s="1"/>
  <c r="L5236" i="2"/>
  <c r="M5236" i="2" s="1"/>
  <c r="L5237" i="2"/>
  <c r="M5237" i="2" s="1"/>
  <c r="L5238" i="2"/>
  <c r="M5238" i="2" s="1"/>
  <c r="L5239" i="2"/>
  <c r="M5239" i="2" s="1"/>
  <c r="L5240" i="2"/>
  <c r="M5240" i="2" s="1"/>
  <c r="L5241" i="2"/>
  <c r="M5241" i="2" s="1"/>
  <c r="L5242" i="2"/>
  <c r="M5242" i="2" s="1"/>
  <c r="L5243" i="2"/>
  <c r="M5243" i="2" s="1"/>
  <c r="L5244" i="2"/>
  <c r="M5244" i="2" s="1"/>
  <c r="L5245" i="2"/>
  <c r="M5245" i="2" s="1"/>
  <c r="L5246" i="2"/>
  <c r="M5246" i="2" s="1"/>
  <c r="L5247" i="2"/>
  <c r="M5247" i="2" s="1"/>
  <c r="L5248" i="2"/>
  <c r="M5248" i="2" s="1"/>
  <c r="L5249" i="2"/>
  <c r="M5249" i="2" s="1"/>
  <c r="L5250" i="2"/>
  <c r="M5250" i="2" s="1"/>
  <c r="L5251" i="2"/>
  <c r="M5251" i="2" s="1"/>
  <c r="L5252" i="2"/>
  <c r="M5252" i="2" s="1"/>
  <c r="L5253" i="2"/>
  <c r="M5253" i="2" s="1"/>
  <c r="L5254" i="2"/>
  <c r="M5254" i="2" s="1"/>
  <c r="L5255" i="2"/>
  <c r="M5255" i="2" s="1"/>
  <c r="L5256" i="2"/>
  <c r="M5256" i="2" s="1"/>
  <c r="L5257" i="2"/>
  <c r="M5257" i="2" s="1"/>
  <c r="L5258" i="2"/>
  <c r="M5258" i="2" s="1"/>
  <c r="L5259" i="2"/>
  <c r="M5259" i="2" s="1"/>
  <c r="L5260" i="2"/>
  <c r="M5260" i="2" s="1"/>
  <c r="L5261" i="2"/>
  <c r="M5261" i="2" s="1"/>
  <c r="L5262" i="2"/>
  <c r="M5262" i="2" s="1"/>
  <c r="L5263" i="2"/>
  <c r="L5264" i="2"/>
  <c r="M5264" i="2" s="1"/>
  <c r="L5265" i="2"/>
  <c r="M5265" i="2" s="1"/>
  <c r="L5266" i="2"/>
  <c r="M5266" i="2" s="1"/>
  <c r="L5267" i="2"/>
  <c r="M5267" i="2" s="1"/>
  <c r="L5268" i="2"/>
  <c r="M5268" i="2" s="1"/>
  <c r="L5269" i="2"/>
  <c r="M5269" i="2" s="1"/>
  <c r="L5270" i="2"/>
  <c r="M5270" i="2" s="1"/>
  <c r="L5271" i="2"/>
  <c r="M5271" i="2" s="1"/>
  <c r="L5272" i="2"/>
  <c r="M5272" i="2" s="1"/>
  <c r="L5273" i="2"/>
  <c r="M5273" i="2" s="1"/>
  <c r="L5274" i="2"/>
  <c r="M5274" i="2" s="1"/>
  <c r="L5275" i="2"/>
  <c r="M5275" i="2" s="1"/>
  <c r="L5276" i="2"/>
  <c r="M5276" i="2" s="1"/>
  <c r="L5277" i="2"/>
  <c r="M5277" i="2" s="1"/>
  <c r="L5278" i="2"/>
  <c r="M5278" i="2" s="1"/>
  <c r="L5279" i="2"/>
  <c r="M5279" i="2" s="1"/>
  <c r="L5280" i="2"/>
  <c r="M5280" i="2" s="1"/>
  <c r="L5281" i="2"/>
  <c r="M5281" i="2" s="1"/>
  <c r="L5282" i="2"/>
  <c r="M5282" i="2" s="1"/>
  <c r="L5283" i="2"/>
  <c r="M5283" i="2" s="1"/>
  <c r="L5284" i="2"/>
  <c r="M5284" i="2" s="1"/>
  <c r="L5285" i="2"/>
  <c r="M5285" i="2" s="1"/>
  <c r="L5286" i="2"/>
  <c r="M5286" i="2" s="1"/>
  <c r="L5287" i="2"/>
  <c r="M5287" i="2" s="1"/>
  <c r="L5288" i="2"/>
  <c r="M5288" i="2" s="1"/>
  <c r="L5289" i="2"/>
  <c r="M5289" i="2" s="1"/>
  <c r="L5290" i="2"/>
  <c r="M5290" i="2" s="1"/>
  <c r="L5291" i="2"/>
  <c r="M5291" i="2" s="1"/>
  <c r="L5292" i="2"/>
  <c r="M5292" i="2" s="1"/>
  <c r="L5293" i="2"/>
  <c r="M5293" i="2" s="1"/>
  <c r="L5294" i="2"/>
  <c r="M5294" i="2" s="1"/>
  <c r="L5295" i="2"/>
  <c r="M5295" i="2" s="1"/>
  <c r="L5296" i="2"/>
  <c r="M5296" i="2" s="1"/>
  <c r="L5297" i="2"/>
  <c r="M5297" i="2" s="1"/>
  <c r="L5298" i="2"/>
  <c r="M5298" i="2" s="1"/>
  <c r="L5299" i="2"/>
  <c r="M5299" i="2" s="1"/>
  <c r="L5300" i="2"/>
  <c r="M5300" i="2" s="1"/>
  <c r="L5301" i="2"/>
  <c r="M5301" i="2" s="1"/>
  <c r="L5302" i="2"/>
  <c r="M5302" i="2" s="1"/>
  <c r="L5303" i="2"/>
  <c r="M5303" i="2" s="1"/>
  <c r="L5304" i="2"/>
  <c r="M5304" i="2" s="1"/>
  <c r="L5305" i="2"/>
  <c r="M5305" i="2" s="1"/>
  <c r="L5306" i="2"/>
  <c r="M5306" i="2" s="1"/>
  <c r="L5307" i="2"/>
  <c r="M5307" i="2" s="1"/>
  <c r="L5308" i="2"/>
  <c r="M5308" i="2" s="1"/>
  <c r="L5309" i="2"/>
  <c r="M5309" i="2" s="1"/>
  <c r="L5310" i="2"/>
  <c r="M5310" i="2" s="1"/>
  <c r="L5311" i="2"/>
  <c r="M5311" i="2" s="1"/>
  <c r="L5312" i="2"/>
  <c r="M5312" i="2" s="1"/>
  <c r="L5313" i="2"/>
  <c r="M5313" i="2" s="1"/>
  <c r="L5314" i="2"/>
  <c r="M5314" i="2" s="1"/>
  <c r="L5315" i="2"/>
  <c r="M5315" i="2" s="1"/>
  <c r="L5316" i="2"/>
  <c r="M5316" i="2" s="1"/>
  <c r="L5317" i="2"/>
  <c r="M5317" i="2" s="1"/>
  <c r="L5318" i="2"/>
  <c r="M5318" i="2" s="1"/>
  <c r="L5319" i="2"/>
  <c r="M5319" i="2" s="1"/>
  <c r="L5320" i="2"/>
  <c r="M5320" i="2" s="1"/>
  <c r="L5321" i="2"/>
  <c r="M5321" i="2" s="1"/>
  <c r="L5322" i="2"/>
  <c r="M5322" i="2" s="1"/>
  <c r="L5323" i="2"/>
  <c r="M5323" i="2" s="1"/>
  <c r="L5324" i="2"/>
  <c r="M5324" i="2" s="1"/>
  <c r="L5325" i="2"/>
  <c r="M5325" i="2" s="1"/>
  <c r="L5326" i="2"/>
  <c r="M5326" i="2" s="1"/>
  <c r="L5327" i="2"/>
  <c r="L5328" i="2"/>
  <c r="M5328" i="2" s="1"/>
  <c r="L5329" i="2"/>
  <c r="M5329" i="2" s="1"/>
  <c r="L5330" i="2"/>
  <c r="M5330" i="2" s="1"/>
  <c r="L5331" i="2"/>
  <c r="M5331" i="2" s="1"/>
  <c r="L5332" i="2"/>
  <c r="M5332" i="2" s="1"/>
  <c r="L5333" i="2"/>
  <c r="M5333" i="2" s="1"/>
  <c r="L5334" i="2"/>
  <c r="M5334" i="2" s="1"/>
  <c r="L5335" i="2"/>
  <c r="M5335" i="2" s="1"/>
  <c r="L5336" i="2"/>
  <c r="M5336" i="2" s="1"/>
  <c r="L5337" i="2"/>
  <c r="M5337" i="2" s="1"/>
  <c r="L5338" i="2"/>
  <c r="M5338" i="2" s="1"/>
  <c r="L5339" i="2"/>
  <c r="M5339" i="2" s="1"/>
  <c r="L5340" i="2"/>
  <c r="M5340" i="2" s="1"/>
  <c r="L5341" i="2"/>
  <c r="M5341" i="2" s="1"/>
  <c r="L5342" i="2"/>
  <c r="M5342" i="2" s="1"/>
  <c r="L5343" i="2"/>
  <c r="M5343" i="2" s="1"/>
  <c r="L5344" i="2"/>
  <c r="M5344" i="2" s="1"/>
  <c r="L5345" i="2"/>
  <c r="M5345" i="2" s="1"/>
  <c r="L5346" i="2"/>
  <c r="M5346" i="2" s="1"/>
  <c r="L5347" i="2"/>
  <c r="M5347" i="2" s="1"/>
  <c r="L5348" i="2"/>
  <c r="M5348" i="2" s="1"/>
  <c r="L5349" i="2"/>
  <c r="M5349" i="2" s="1"/>
  <c r="L5350" i="2"/>
  <c r="M5350" i="2" s="1"/>
  <c r="L5351" i="2"/>
  <c r="M5351" i="2" s="1"/>
  <c r="L5352" i="2"/>
  <c r="M5352" i="2" s="1"/>
  <c r="L5353" i="2"/>
  <c r="M5353" i="2" s="1"/>
  <c r="L5354" i="2"/>
  <c r="M5354" i="2" s="1"/>
  <c r="L5355" i="2"/>
  <c r="M5355" i="2" s="1"/>
  <c r="L5356" i="2"/>
  <c r="M5356" i="2" s="1"/>
  <c r="L5357" i="2"/>
  <c r="M5357" i="2" s="1"/>
  <c r="L5358" i="2"/>
  <c r="M5358" i="2" s="1"/>
  <c r="L5359" i="2"/>
  <c r="M5359" i="2" s="1"/>
  <c r="L5360" i="2"/>
  <c r="M5360" i="2" s="1"/>
  <c r="L5361" i="2"/>
  <c r="M5361" i="2" s="1"/>
  <c r="L5362" i="2"/>
  <c r="M5362" i="2" s="1"/>
  <c r="L5363" i="2"/>
  <c r="M5363" i="2" s="1"/>
  <c r="L5364" i="2"/>
  <c r="M5364" i="2" s="1"/>
  <c r="L5365" i="2"/>
  <c r="M5365" i="2" s="1"/>
  <c r="L5366" i="2"/>
  <c r="M5366" i="2" s="1"/>
  <c r="L5367" i="2"/>
  <c r="M5367" i="2" s="1"/>
  <c r="L5368" i="2"/>
  <c r="M5368" i="2" s="1"/>
  <c r="L5369" i="2"/>
  <c r="M5369" i="2" s="1"/>
  <c r="L5370" i="2"/>
  <c r="M5370" i="2" s="1"/>
  <c r="L5371" i="2"/>
  <c r="M5371" i="2" s="1"/>
  <c r="L5372" i="2"/>
  <c r="M5372" i="2" s="1"/>
  <c r="L5373" i="2"/>
  <c r="M5373" i="2" s="1"/>
  <c r="L5374" i="2"/>
  <c r="M5374" i="2" s="1"/>
  <c r="L5375" i="2"/>
  <c r="M5375" i="2" s="1"/>
  <c r="L5376" i="2"/>
  <c r="M5376" i="2" s="1"/>
  <c r="L5377" i="2"/>
  <c r="M5377" i="2" s="1"/>
  <c r="L5378" i="2"/>
  <c r="M5378" i="2" s="1"/>
  <c r="L5379" i="2"/>
  <c r="M5379" i="2" s="1"/>
  <c r="L5380" i="2"/>
  <c r="M5380" i="2" s="1"/>
  <c r="L5381" i="2"/>
  <c r="M5381" i="2" s="1"/>
  <c r="L5382" i="2"/>
  <c r="M5382" i="2" s="1"/>
  <c r="L5383" i="2"/>
  <c r="M5383" i="2" s="1"/>
  <c r="L5384" i="2"/>
  <c r="M5384" i="2" s="1"/>
  <c r="L5385" i="2"/>
  <c r="M5385" i="2" s="1"/>
  <c r="L5386" i="2"/>
  <c r="M5386" i="2" s="1"/>
  <c r="L5387" i="2"/>
  <c r="M5387" i="2" s="1"/>
  <c r="L5388" i="2"/>
  <c r="M5388" i="2" s="1"/>
  <c r="L5389" i="2"/>
  <c r="M5389" i="2" s="1"/>
  <c r="L5390" i="2"/>
  <c r="M5390" i="2" s="1"/>
  <c r="L5391" i="2"/>
  <c r="L5392" i="2"/>
  <c r="M5392" i="2" s="1"/>
  <c r="L5393" i="2"/>
  <c r="M5393" i="2" s="1"/>
  <c r="L5394" i="2"/>
  <c r="M5394" i="2" s="1"/>
  <c r="L5395" i="2"/>
  <c r="M5395" i="2" s="1"/>
  <c r="L5396" i="2"/>
  <c r="M5396" i="2" s="1"/>
  <c r="L5397" i="2"/>
  <c r="M5397" i="2" s="1"/>
  <c r="L5398" i="2"/>
  <c r="M5398" i="2" s="1"/>
  <c r="L5399" i="2"/>
  <c r="M5399" i="2" s="1"/>
  <c r="L5400" i="2"/>
  <c r="M5400" i="2" s="1"/>
  <c r="L5401" i="2"/>
  <c r="M5401" i="2" s="1"/>
  <c r="L5402" i="2"/>
  <c r="M5402" i="2" s="1"/>
  <c r="L5403" i="2"/>
  <c r="M5403" i="2" s="1"/>
  <c r="L5404" i="2"/>
  <c r="M5404" i="2" s="1"/>
  <c r="L5405" i="2"/>
  <c r="M5405" i="2" s="1"/>
  <c r="L5406" i="2"/>
  <c r="M5406" i="2" s="1"/>
  <c r="L5407" i="2"/>
  <c r="M5407" i="2" s="1"/>
  <c r="L5408" i="2"/>
  <c r="M5408" i="2" s="1"/>
  <c r="L5409" i="2"/>
  <c r="M5409" i="2" s="1"/>
  <c r="L5410" i="2"/>
  <c r="M5410" i="2" s="1"/>
  <c r="L5411" i="2"/>
  <c r="M5411" i="2" s="1"/>
  <c r="L5412" i="2"/>
  <c r="M5412" i="2" s="1"/>
  <c r="L5413" i="2"/>
  <c r="M5413" i="2" s="1"/>
  <c r="L5414" i="2"/>
  <c r="M5414" i="2" s="1"/>
  <c r="L5415" i="2"/>
  <c r="M5415" i="2" s="1"/>
  <c r="L5416" i="2"/>
  <c r="M5416" i="2" s="1"/>
  <c r="L5417" i="2"/>
  <c r="M5417" i="2" s="1"/>
  <c r="L5418" i="2"/>
  <c r="M5418" i="2" s="1"/>
  <c r="L5419" i="2"/>
  <c r="M5419" i="2" s="1"/>
  <c r="L5420" i="2"/>
  <c r="M5420" i="2" s="1"/>
  <c r="L5421" i="2"/>
  <c r="M5421" i="2" s="1"/>
  <c r="L5422" i="2"/>
  <c r="M5422" i="2" s="1"/>
  <c r="L5423" i="2"/>
  <c r="M5423" i="2" s="1"/>
  <c r="L5424" i="2"/>
  <c r="M5424" i="2" s="1"/>
  <c r="L5425" i="2"/>
  <c r="M5425" i="2" s="1"/>
  <c r="L5426" i="2"/>
  <c r="M5426" i="2" s="1"/>
  <c r="L5427" i="2"/>
  <c r="M5427" i="2" s="1"/>
  <c r="L5428" i="2"/>
  <c r="M5428" i="2" s="1"/>
  <c r="L5429" i="2"/>
  <c r="M5429" i="2" s="1"/>
  <c r="L5430" i="2"/>
  <c r="M5430" i="2" s="1"/>
  <c r="L5431" i="2"/>
  <c r="M5431" i="2" s="1"/>
  <c r="L5432" i="2"/>
  <c r="M5432" i="2" s="1"/>
  <c r="L5433" i="2"/>
  <c r="M5433" i="2" s="1"/>
  <c r="L5434" i="2"/>
  <c r="M5434" i="2" s="1"/>
  <c r="L5435" i="2"/>
  <c r="M5435" i="2" s="1"/>
  <c r="L5436" i="2"/>
  <c r="M5436" i="2" s="1"/>
  <c r="L5437" i="2"/>
  <c r="M5437" i="2" s="1"/>
  <c r="L5438" i="2"/>
  <c r="M5438" i="2" s="1"/>
  <c r="L5439" i="2"/>
  <c r="M5439" i="2" s="1"/>
  <c r="L5440" i="2"/>
  <c r="M5440" i="2" s="1"/>
  <c r="L5441" i="2"/>
  <c r="M5441" i="2" s="1"/>
  <c r="L5442" i="2"/>
  <c r="M5442" i="2" s="1"/>
  <c r="L5443" i="2"/>
  <c r="M5443" i="2" s="1"/>
  <c r="L5444" i="2"/>
  <c r="M5444" i="2" s="1"/>
  <c r="L5445" i="2"/>
  <c r="M5445" i="2" s="1"/>
  <c r="L5446" i="2"/>
  <c r="M5446" i="2" s="1"/>
  <c r="L5447" i="2"/>
  <c r="M5447" i="2" s="1"/>
  <c r="L5448" i="2"/>
  <c r="M5448" i="2" s="1"/>
  <c r="L5449" i="2"/>
  <c r="M5449" i="2" s="1"/>
  <c r="L5450" i="2"/>
  <c r="M5450" i="2" s="1"/>
  <c r="L5451" i="2"/>
  <c r="M5451" i="2" s="1"/>
  <c r="L5452" i="2"/>
  <c r="M5452" i="2" s="1"/>
  <c r="L5453" i="2"/>
  <c r="M5453" i="2" s="1"/>
  <c r="L5454" i="2"/>
  <c r="M5454" i="2" s="1"/>
  <c r="L5455" i="2"/>
  <c r="L5456" i="2"/>
  <c r="M5456" i="2" s="1"/>
  <c r="L5457" i="2"/>
  <c r="M5457" i="2" s="1"/>
  <c r="L5458" i="2"/>
  <c r="M5458" i="2" s="1"/>
  <c r="L5459" i="2"/>
  <c r="M5459" i="2" s="1"/>
  <c r="L5460" i="2"/>
  <c r="M5460" i="2" s="1"/>
  <c r="L5461" i="2"/>
  <c r="M5461" i="2" s="1"/>
  <c r="L5462" i="2"/>
  <c r="M5462" i="2" s="1"/>
  <c r="L5463" i="2"/>
  <c r="M5463" i="2" s="1"/>
  <c r="L5464" i="2"/>
  <c r="M5464" i="2" s="1"/>
  <c r="L5465" i="2"/>
  <c r="M5465" i="2" s="1"/>
  <c r="L5466" i="2"/>
  <c r="M5466" i="2" s="1"/>
  <c r="L5467" i="2"/>
  <c r="M5467" i="2" s="1"/>
  <c r="L5468" i="2"/>
  <c r="M5468" i="2" s="1"/>
  <c r="L5469" i="2"/>
  <c r="M5469" i="2" s="1"/>
  <c r="L5470" i="2"/>
  <c r="M5470" i="2" s="1"/>
  <c r="L5471" i="2"/>
  <c r="M5471" i="2" s="1"/>
  <c r="L5472" i="2"/>
  <c r="M5472" i="2" s="1"/>
  <c r="L5473" i="2"/>
  <c r="M5473" i="2" s="1"/>
  <c r="L5474" i="2"/>
  <c r="M5474" i="2" s="1"/>
  <c r="L5475" i="2"/>
  <c r="M5475" i="2" s="1"/>
  <c r="L5476" i="2"/>
  <c r="M5476" i="2" s="1"/>
  <c r="L5477" i="2"/>
  <c r="M5477" i="2" s="1"/>
  <c r="L5478" i="2"/>
  <c r="M5478" i="2" s="1"/>
  <c r="L5479" i="2"/>
  <c r="M5479" i="2" s="1"/>
  <c r="L5480" i="2"/>
  <c r="M5480" i="2" s="1"/>
  <c r="L5481" i="2"/>
  <c r="M5481" i="2" s="1"/>
  <c r="L5482" i="2"/>
  <c r="M5482" i="2" s="1"/>
  <c r="L5483" i="2"/>
  <c r="M5483" i="2" s="1"/>
  <c r="L5484" i="2"/>
  <c r="M5484" i="2" s="1"/>
  <c r="L5485" i="2"/>
  <c r="M5485" i="2" s="1"/>
  <c r="L5486" i="2"/>
  <c r="M5486" i="2" s="1"/>
  <c r="L5487" i="2"/>
  <c r="M5487" i="2" s="1"/>
  <c r="L5488" i="2"/>
  <c r="M5488" i="2" s="1"/>
  <c r="L5489" i="2"/>
  <c r="M5489" i="2" s="1"/>
  <c r="L5490" i="2"/>
  <c r="M5490" i="2" s="1"/>
  <c r="L5491" i="2"/>
  <c r="M5491" i="2" s="1"/>
  <c r="L5492" i="2"/>
  <c r="M5492" i="2" s="1"/>
  <c r="L5493" i="2"/>
  <c r="M5493" i="2" s="1"/>
  <c r="L5494" i="2"/>
  <c r="M5494" i="2" s="1"/>
  <c r="L5495" i="2"/>
  <c r="M5495" i="2" s="1"/>
  <c r="L5496" i="2"/>
  <c r="M5496" i="2" s="1"/>
  <c r="L5497" i="2"/>
  <c r="M5497" i="2" s="1"/>
  <c r="L5498" i="2"/>
  <c r="M5498" i="2" s="1"/>
  <c r="L5499" i="2"/>
  <c r="M5499" i="2" s="1"/>
  <c r="L5500" i="2"/>
  <c r="M5500" i="2" s="1"/>
  <c r="L5501" i="2"/>
  <c r="M5501" i="2" s="1"/>
  <c r="L5502" i="2"/>
  <c r="M5502" i="2" s="1"/>
  <c r="L5503" i="2"/>
  <c r="M5503" i="2" s="1"/>
  <c r="L5504" i="2"/>
  <c r="M5504" i="2" s="1"/>
  <c r="L5505" i="2"/>
  <c r="M5505" i="2" s="1"/>
  <c r="L5506" i="2"/>
  <c r="M5506" i="2" s="1"/>
  <c r="L5507" i="2"/>
  <c r="M5507" i="2" s="1"/>
  <c r="L5508" i="2"/>
  <c r="M5508" i="2" s="1"/>
  <c r="L5509" i="2"/>
  <c r="M5509" i="2" s="1"/>
  <c r="L5510" i="2"/>
  <c r="M5510" i="2" s="1"/>
  <c r="L5511" i="2"/>
  <c r="M5511" i="2" s="1"/>
  <c r="L5512" i="2"/>
  <c r="M5512" i="2" s="1"/>
  <c r="L5513" i="2"/>
  <c r="M5513" i="2" s="1"/>
  <c r="L5514" i="2"/>
  <c r="M5514" i="2" s="1"/>
  <c r="L5515" i="2"/>
  <c r="M5515" i="2" s="1"/>
  <c r="L5516" i="2"/>
  <c r="M5516" i="2" s="1"/>
  <c r="L5517" i="2"/>
  <c r="M5517" i="2" s="1"/>
  <c r="L5518" i="2"/>
  <c r="M5518" i="2" s="1"/>
  <c r="L5519" i="2"/>
  <c r="L5520" i="2"/>
  <c r="M5520" i="2" s="1"/>
  <c r="L5521" i="2"/>
  <c r="M5521" i="2" s="1"/>
  <c r="L5522" i="2"/>
  <c r="M5522" i="2" s="1"/>
  <c r="L5523" i="2"/>
  <c r="M5523" i="2" s="1"/>
  <c r="L5524" i="2"/>
  <c r="M5524" i="2" s="1"/>
  <c r="L5525" i="2"/>
  <c r="M5525" i="2" s="1"/>
  <c r="L5526" i="2"/>
  <c r="M5526" i="2" s="1"/>
  <c r="L5527" i="2"/>
  <c r="M5527" i="2" s="1"/>
  <c r="L5528" i="2"/>
  <c r="M5528" i="2" s="1"/>
  <c r="L5529" i="2"/>
  <c r="M5529" i="2" s="1"/>
  <c r="L5530" i="2"/>
  <c r="M5530" i="2" s="1"/>
  <c r="L5531" i="2"/>
  <c r="M5531" i="2" s="1"/>
  <c r="L5532" i="2"/>
  <c r="M5532" i="2" s="1"/>
  <c r="L5533" i="2"/>
  <c r="M5533" i="2" s="1"/>
  <c r="L5534" i="2"/>
  <c r="M5534" i="2" s="1"/>
  <c r="L5535" i="2"/>
  <c r="M5535" i="2" s="1"/>
  <c r="L5536" i="2"/>
  <c r="M5536" i="2" s="1"/>
  <c r="L5537" i="2"/>
  <c r="M5537" i="2" s="1"/>
  <c r="L5538" i="2"/>
  <c r="M5538" i="2" s="1"/>
  <c r="L5539" i="2"/>
  <c r="M5539" i="2" s="1"/>
  <c r="L5540" i="2"/>
  <c r="M5540" i="2" s="1"/>
  <c r="L5541" i="2"/>
  <c r="M5541" i="2" s="1"/>
  <c r="L5542" i="2"/>
  <c r="M5542" i="2" s="1"/>
  <c r="L5543" i="2"/>
  <c r="M5543" i="2" s="1"/>
  <c r="L5544" i="2"/>
  <c r="M5544" i="2" s="1"/>
  <c r="L5545" i="2"/>
  <c r="M5545" i="2" s="1"/>
  <c r="L5546" i="2"/>
  <c r="M5546" i="2" s="1"/>
  <c r="L5547" i="2"/>
  <c r="M5547" i="2" s="1"/>
  <c r="L5548" i="2"/>
  <c r="M5548" i="2" s="1"/>
  <c r="L5549" i="2"/>
  <c r="M5549" i="2" s="1"/>
  <c r="L5550" i="2"/>
  <c r="M5550" i="2" s="1"/>
  <c r="L5551" i="2"/>
  <c r="M5551" i="2" s="1"/>
  <c r="L5552" i="2"/>
  <c r="M5552" i="2" s="1"/>
  <c r="L5553" i="2"/>
  <c r="M5553" i="2" s="1"/>
  <c r="L5554" i="2"/>
  <c r="M5554" i="2" s="1"/>
  <c r="L5555" i="2"/>
  <c r="M5555" i="2" s="1"/>
  <c r="L5556" i="2"/>
  <c r="M5556" i="2" s="1"/>
  <c r="L5557" i="2"/>
  <c r="M5557" i="2" s="1"/>
  <c r="L5558" i="2"/>
  <c r="M5558" i="2" s="1"/>
  <c r="L5559" i="2"/>
  <c r="M5559" i="2" s="1"/>
  <c r="L5560" i="2"/>
  <c r="M5560" i="2" s="1"/>
  <c r="L5561" i="2"/>
  <c r="M5561" i="2" s="1"/>
  <c r="L5562" i="2"/>
  <c r="M5562" i="2" s="1"/>
  <c r="L5563" i="2"/>
  <c r="M5563" i="2" s="1"/>
  <c r="L5564" i="2"/>
  <c r="M5564" i="2" s="1"/>
  <c r="L5565" i="2"/>
  <c r="M5565" i="2" s="1"/>
  <c r="L5566" i="2"/>
  <c r="M5566" i="2" s="1"/>
  <c r="L5567" i="2"/>
  <c r="M5567" i="2" s="1"/>
  <c r="L5568" i="2"/>
  <c r="M5568" i="2" s="1"/>
  <c r="L5569" i="2"/>
  <c r="M5569" i="2" s="1"/>
  <c r="L5570" i="2"/>
  <c r="M5570" i="2" s="1"/>
  <c r="L5571" i="2"/>
  <c r="M5571" i="2" s="1"/>
  <c r="L5572" i="2"/>
  <c r="M5572" i="2" s="1"/>
  <c r="L5573" i="2"/>
  <c r="M5573" i="2" s="1"/>
  <c r="L5574" i="2"/>
  <c r="M5574" i="2" s="1"/>
  <c r="L5575" i="2"/>
  <c r="M5575" i="2" s="1"/>
  <c r="L5576" i="2"/>
  <c r="M5576" i="2" s="1"/>
  <c r="L5577" i="2"/>
  <c r="M5577" i="2" s="1"/>
  <c r="L5578" i="2"/>
  <c r="M5578" i="2" s="1"/>
  <c r="L5579" i="2"/>
  <c r="M5579" i="2" s="1"/>
  <c r="L5580" i="2"/>
  <c r="M5580" i="2" s="1"/>
  <c r="L5581" i="2"/>
  <c r="M5581" i="2" s="1"/>
  <c r="L5582" i="2"/>
  <c r="M5582" i="2" s="1"/>
  <c r="L5583" i="2"/>
  <c r="L5584" i="2"/>
  <c r="M5584" i="2" s="1"/>
  <c r="L5585" i="2"/>
  <c r="M5585" i="2" s="1"/>
  <c r="L5586" i="2"/>
  <c r="M5586" i="2" s="1"/>
  <c r="L5587" i="2"/>
  <c r="M5587" i="2" s="1"/>
  <c r="L5588" i="2"/>
  <c r="M5588" i="2" s="1"/>
  <c r="L5589" i="2"/>
  <c r="M5589" i="2" s="1"/>
  <c r="L5590" i="2"/>
  <c r="M5590" i="2" s="1"/>
  <c r="L5591" i="2"/>
  <c r="M5591" i="2" s="1"/>
  <c r="L5592" i="2"/>
  <c r="M5592" i="2" s="1"/>
  <c r="L5593" i="2"/>
  <c r="M5593" i="2" s="1"/>
  <c r="L5594" i="2"/>
  <c r="M5594" i="2" s="1"/>
  <c r="L5595" i="2"/>
  <c r="M5595" i="2" s="1"/>
  <c r="L5596" i="2"/>
  <c r="M5596" i="2" s="1"/>
  <c r="L5597" i="2"/>
  <c r="M5597" i="2" s="1"/>
  <c r="L5598" i="2"/>
  <c r="M5598" i="2" s="1"/>
  <c r="L5599" i="2"/>
  <c r="M5599" i="2" s="1"/>
  <c r="L5600" i="2"/>
  <c r="M5600" i="2" s="1"/>
  <c r="L5601" i="2"/>
  <c r="M5601" i="2" s="1"/>
  <c r="L5602" i="2"/>
  <c r="M5602" i="2" s="1"/>
  <c r="L5603" i="2"/>
  <c r="M5603" i="2" s="1"/>
  <c r="L5604" i="2"/>
  <c r="M5604" i="2" s="1"/>
  <c r="L5605" i="2"/>
  <c r="M5605" i="2" s="1"/>
  <c r="L5606" i="2"/>
  <c r="M5606" i="2" s="1"/>
  <c r="L5607" i="2"/>
  <c r="M5607" i="2" s="1"/>
  <c r="L5608" i="2"/>
  <c r="M5608" i="2" s="1"/>
  <c r="L5609" i="2"/>
  <c r="M5609" i="2" s="1"/>
  <c r="L5610" i="2"/>
  <c r="M5610" i="2" s="1"/>
  <c r="L5611" i="2"/>
  <c r="M5611" i="2" s="1"/>
  <c r="L5612" i="2"/>
  <c r="M5612" i="2" s="1"/>
  <c r="L5613" i="2"/>
  <c r="M5613" i="2" s="1"/>
  <c r="L5614" i="2"/>
  <c r="M5614" i="2" s="1"/>
  <c r="L5615" i="2"/>
  <c r="M5615" i="2" s="1"/>
  <c r="L5616" i="2"/>
  <c r="M5616" i="2" s="1"/>
  <c r="L5617" i="2"/>
  <c r="M5617" i="2" s="1"/>
  <c r="L5618" i="2"/>
  <c r="M5618" i="2" s="1"/>
  <c r="L5619" i="2"/>
  <c r="M5619" i="2" s="1"/>
  <c r="L5620" i="2"/>
  <c r="M5620" i="2" s="1"/>
  <c r="L5621" i="2"/>
  <c r="M5621" i="2" s="1"/>
  <c r="L5622" i="2"/>
  <c r="M5622" i="2" s="1"/>
  <c r="L5623" i="2"/>
  <c r="M5623" i="2" s="1"/>
  <c r="L5624" i="2"/>
  <c r="M5624" i="2" s="1"/>
  <c r="L5625" i="2"/>
  <c r="M5625" i="2" s="1"/>
  <c r="L5626" i="2"/>
  <c r="M5626" i="2" s="1"/>
  <c r="L5627" i="2"/>
  <c r="M5627" i="2" s="1"/>
  <c r="L5628" i="2"/>
  <c r="M5628" i="2" s="1"/>
  <c r="L5629" i="2"/>
  <c r="M5629" i="2" s="1"/>
  <c r="L5630" i="2"/>
  <c r="M5630" i="2" s="1"/>
  <c r="L5631" i="2"/>
  <c r="M5631" i="2" s="1"/>
  <c r="L5632" i="2"/>
  <c r="M5632" i="2" s="1"/>
  <c r="L5633" i="2"/>
  <c r="M5633" i="2" s="1"/>
  <c r="L5634" i="2"/>
  <c r="M5634" i="2" s="1"/>
  <c r="L5635" i="2"/>
  <c r="M5635" i="2" s="1"/>
  <c r="L5636" i="2"/>
  <c r="M5636" i="2" s="1"/>
  <c r="L5637" i="2"/>
  <c r="M5637" i="2" s="1"/>
  <c r="L5638" i="2"/>
  <c r="M5638" i="2" s="1"/>
  <c r="L5639" i="2"/>
  <c r="M5639" i="2" s="1"/>
  <c r="L5640" i="2"/>
  <c r="M5640" i="2" s="1"/>
  <c r="L5641" i="2"/>
  <c r="M5641" i="2" s="1"/>
  <c r="L5642" i="2"/>
  <c r="M5642" i="2" s="1"/>
  <c r="L5643" i="2"/>
  <c r="M5643" i="2" s="1"/>
  <c r="L5644" i="2"/>
  <c r="M5644" i="2" s="1"/>
  <c r="L5645" i="2"/>
  <c r="M5645" i="2" s="1"/>
  <c r="L5646" i="2"/>
  <c r="M5646" i="2" s="1"/>
  <c r="L5647" i="2"/>
  <c r="L5648" i="2"/>
  <c r="M5648" i="2" s="1"/>
  <c r="L5649" i="2"/>
  <c r="M5649" i="2" s="1"/>
  <c r="L5650" i="2"/>
  <c r="M5650" i="2" s="1"/>
  <c r="L5651" i="2"/>
  <c r="M5651" i="2" s="1"/>
  <c r="L5652" i="2"/>
  <c r="M5652" i="2" s="1"/>
  <c r="L5653" i="2"/>
  <c r="M5653" i="2" s="1"/>
  <c r="L5654" i="2"/>
  <c r="M5654" i="2" s="1"/>
  <c r="L5655" i="2"/>
  <c r="M5655" i="2" s="1"/>
  <c r="L5656" i="2"/>
  <c r="M5656" i="2" s="1"/>
  <c r="L5657" i="2"/>
  <c r="M5657" i="2" s="1"/>
  <c r="L5658" i="2"/>
  <c r="M5658" i="2" s="1"/>
  <c r="D40" i="1" a="1"/>
  <c r="D40" i="1" s="1"/>
  <c r="D38" i="1" a="1"/>
  <c r="D38" i="1" s="1"/>
  <c r="D39" i="1" a="1"/>
  <c r="D39" i="1" s="1"/>
  <c r="D37" i="1" a="1"/>
  <c r="D37" i="1" s="1"/>
  <c r="D36" i="1"/>
  <c r="D10" i="1"/>
  <c r="D1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G2" i="2"/>
  <c r="G3" i="2"/>
  <c r="G4" i="2"/>
  <c r="G5" i="2"/>
  <c r="G6" i="2"/>
  <c r="G7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3" i="2"/>
  <c r="G3614" i="2"/>
  <c r="G3615" i="2"/>
  <c r="G3616" i="2"/>
  <c r="G3617" i="2"/>
  <c r="G3618" i="2"/>
  <c r="G3619" i="2"/>
  <c r="G3620" i="2"/>
  <c r="G3621" i="2"/>
  <c r="G3622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D93" i="1" l="1" a="1"/>
  <c r="D93" i="1" s="1"/>
  <c r="C93" i="1" s="1"/>
  <c r="D92" i="1" a="1"/>
  <c r="D92" i="1" s="1"/>
  <c r="D95" i="1" a="1"/>
  <c r="D95" i="1" s="1"/>
  <c r="C95" i="1" s="1"/>
  <c r="D96" i="1" a="1"/>
  <c r="D96" i="1" s="1"/>
  <c r="C96" i="1" s="1"/>
  <c r="D97" i="1" a="1"/>
  <c r="D97" i="1" s="1"/>
  <c r="C97" i="1" s="1"/>
  <c r="D94" i="1" a="1"/>
  <c r="D94" i="1" s="1"/>
  <c r="C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<sst xmlns="http://schemas.openxmlformats.org/spreadsheetml/2006/main" count="12111" uniqueCount="199">
  <si>
    <t>La gestion des déchets en France</t>
  </si>
  <si>
    <t xml:space="preserve">Travail demandé </t>
  </si>
  <si>
    <t>Tableaux croisés dynamiques</t>
  </si>
  <si>
    <r>
      <rPr>
        <b/>
        <i/>
        <u/>
        <sz val="16"/>
        <color rgb="FF000000"/>
        <rFont val="Calibri"/>
        <family val="2"/>
        <charset val="1"/>
      </rPr>
      <t>Q.2:</t>
    </r>
    <r>
      <rPr>
        <b/>
        <i/>
        <sz val="16"/>
        <color rgb="FF000000"/>
        <rFont val="Calibri"/>
        <family val="2"/>
        <charset val="1"/>
      </rPr>
      <t xml:space="preserve"> Répondre aux trois questions suivantes.</t>
    </r>
  </si>
  <si>
    <t>En 2017, combien d’habitants comptait le département du Morbihan (56) ?</t>
  </si>
  <si>
    <t>En 2015, combien de départements stockaient des ”déchets dangereux” ?</t>
  </si>
  <si>
    <t>En 2017, quel département a incinéré le plus grand volume de déchets ?</t>
  </si>
  <si>
    <r>
      <rPr>
        <b/>
        <i/>
        <u/>
        <sz val="16"/>
        <color rgb="FF000000"/>
        <rFont val="Calibri"/>
        <family val="2"/>
        <charset val="1"/>
      </rPr>
      <t>Q.3 :</t>
    </r>
    <r>
      <rPr>
        <b/>
        <i/>
        <sz val="16"/>
        <color rgb="FF000000"/>
        <rFont val="Calibri"/>
        <family val="2"/>
        <charset val="1"/>
      </rPr>
      <t xml:space="preserve"> Pour les déchets collectés en 2017, complétez le tableau suivant</t>
    </r>
  </si>
  <si>
    <t>Tonne de déchets collectés</t>
  </si>
  <si>
    <t>Résultat</t>
  </si>
  <si>
    <t>Moyenne</t>
  </si>
  <si>
    <r>
      <rPr>
        <sz val="18"/>
        <color rgb="FF000000"/>
        <rFont val="Calibri"/>
        <family val="2"/>
        <charset val="1"/>
      </rPr>
      <t>1</t>
    </r>
    <r>
      <rPr>
        <vertAlign val="superscript"/>
        <sz val="18"/>
        <color rgb="FF000000"/>
        <rFont val="Calibri"/>
        <family val="2"/>
        <charset val="1"/>
      </rPr>
      <t>er</t>
    </r>
    <r>
      <rPr>
        <sz val="18"/>
        <color rgb="FF000000"/>
        <rFont val="Calibri"/>
        <family val="2"/>
        <charset val="1"/>
      </rPr>
      <t xml:space="preserve"> quartile </t>
    </r>
  </si>
  <si>
    <t xml:space="preserve">Médiane </t>
  </si>
  <si>
    <r>
      <rPr>
        <sz val="18"/>
        <color rgb="FF000000"/>
        <rFont val="Calibri"/>
        <family val="2"/>
        <charset val="1"/>
      </rPr>
      <t>3</t>
    </r>
    <r>
      <rPr>
        <vertAlign val="superscript"/>
        <sz val="18"/>
        <color rgb="FF000000"/>
        <rFont val="Calibri"/>
        <family val="2"/>
        <charset val="1"/>
      </rPr>
      <t>ème</t>
    </r>
    <r>
      <rPr>
        <sz val="18"/>
        <color rgb="FF000000"/>
        <rFont val="Calibri"/>
        <family val="2"/>
        <charset val="1"/>
      </rPr>
      <t xml:space="preserve"> quartile</t>
    </r>
  </si>
  <si>
    <t>Écart-type</t>
  </si>
  <si>
    <r>
      <rPr>
        <b/>
        <i/>
        <u/>
        <sz val="16"/>
        <color rgb="FF000000"/>
        <rFont val="Calibri"/>
        <family val="2"/>
        <charset val="1"/>
      </rPr>
      <t>Q.5 :</t>
    </r>
    <r>
      <rPr>
        <b/>
        <i/>
        <sz val="16"/>
        <color rgb="FF000000"/>
        <rFont val="Calibri"/>
        <family val="2"/>
        <charset val="1"/>
      </rPr>
      <t xml:space="preserve"> Tableau croisé dynamique qui indique pour l'année 2017, la répartion des différents types de déchets collectés, trié des déchets les plus collectés aux déchets les moins collectés.</t>
    </r>
  </si>
  <si>
    <r>
      <rPr>
        <b/>
        <i/>
        <u/>
        <sz val="16"/>
        <color rgb="FF000000"/>
        <rFont val="Calibri"/>
        <family val="2"/>
        <charset val="1"/>
      </rPr>
      <t>Q.6 :</t>
    </r>
    <r>
      <rPr>
        <b/>
        <i/>
        <sz val="16"/>
        <color rgb="FF000000"/>
        <rFont val="Calibri"/>
        <family val="2"/>
        <charset val="1"/>
      </rPr>
      <t xml:space="preserve"> Diagramme en barre qui présente  la répartition des différents types de déchets collectés en 2017, trié des déchets les plus collectés aux déchets les moins collectés.</t>
    </r>
  </si>
  <si>
    <r>
      <rPr>
        <b/>
        <i/>
        <u/>
        <sz val="16"/>
        <color rgb="FF000000"/>
        <rFont val="Calibri"/>
        <family val="2"/>
        <charset val="1"/>
      </rPr>
      <t>Q.7 :</t>
    </r>
    <r>
      <rPr>
        <b/>
        <i/>
        <sz val="16"/>
        <color rgb="FF000000"/>
        <rFont val="Calibri"/>
        <family val="2"/>
        <charset val="1"/>
      </rPr>
      <t xml:space="preserve">  Les top 3 et flop 3 des départements qui,en 2017, ont collecté le moins/le plus de déchets par habitant</t>
    </r>
  </si>
  <si>
    <t>Libellé département</t>
  </si>
  <si>
    <t>Kg de déchet / habitant</t>
  </si>
  <si>
    <t>TOP 1</t>
  </si>
  <si>
    <t>Guadeloupe</t>
  </si>
  <si>
    <t>TOP 2</t>
  </si>
  <si>
    <t>Corse-du-Sud</t>
  </si>
  <si>
    <t>TOP 3</t>
  </si>
  <si>
    <t>Alpes-Maritimes</t>
  </si>
  <si>
    <t>FLOP 3</t>
  </si>
  <si>
    <t>Mayotte</t>
  </si>
  <si>
    <t>FLOP 2</t>
  </si>
  <si>
    <t>Maine-et-Loire</t>
  </si>
  <si>
    <t>FLOP 1</t>
  </si>
  <si>
    <t>Haute-Saône</t>
  </si>
  <si>
    <r>
      <rPr>
        <b/>
        <i/>
        <u/>
        <sz val="16"/>
        <color rgb="FF000000"/>
        <rFont val="Calibri"/>
        <family val="2"/>
        <charset val="1"/>
      </rPr>
      <t>Q.8 :</t>
    </r>
    <r>
      <rPr>
        <b/>
        <i/>
        <sz val="16"/>
        <color rgb="FF000000"/>
        <rFont val="Calibri"/>
        <family val="2"/>
        <charset val="1"/>
      </rPr>
      <t xml:space="preserve"> Evolution de la quantité de déchets collectés depuis 2009, par type de déchet.</t>
    </r>
  </si>
  <si>
    <t>Les modalités 'collectes séparées hors gravats' et 'collectes séparées gravats' sont regroupées pour former la modalité 'Collectes séparées'</t>
  </si>
  <si>
    <r>
      <rPr>
        <b/>
        <i/>
        <u/>
        <sz val="16"/>
        <color rgb="FF000000"/>
        <rFont val="Calibri"/>
        <family val="2"/>
        <charset val="1"/>
      </rPr>
      <t>Q.9 :</t>
    </r>
    <r>
      <rPr>
        <b/>
        <i/>
        <sz val="16"/>
        <color rgb="FF000000"/>
        <rFont val="Calibri"/>
        <family val="2"/>
        <charset val="1"/>
      </rPr>
      <t xml:space="preserve"> Evolution du devenir des ordures ménagères résiduelles depuis 2009 
(attention aux modalités à afficher et au regroupement)</t>
    </r>
  </si>
  <si>
    <t>ANNEE</t>
  </si>
  <si>
    <t>CODE_REGION</t>
  </si>
  <si>
    <t>LIBELLE_REGION</t>
  </si>
  <si>
    <t>CODE_DEPT</t>
  </si>
  <si>
    <t>LIBELLE_DPT</t>
  </si>
  <si>
    <t>CODE_TYPE_DECHET</t>
  </si>
  <si>
    <t>LIBELLE_DECHET</t>
  </si>
  <si>
    <t>CODE_DESTINATION</t>
  </si>
  <si>
    <t>LIBELLE_DESTINATION</t>
  </si>
  <si>
    <t>TONNE_DECHET</t>
  </si>
  <si>
    <t>Population</t>
  </si>
  <si>
    <t>KG_DECHET</t>
  </si>
  <si>
    <t>RATIO_DECHET_KG</t>
  </si>
  <si>
    <t>01</t>
  </si>
  <si>
    <t>01A</t>
  </si>
  <si>
    <t>01B</t>
  </si>
  <si>
    <t>01D</t>
  </si>
  <si>
    <t>01Z</t>
  </si>
  <si>
    <t>01C</t>
  </si>
  <si>
    <t>01F</t>
  </si>
  <si>
    <t>01ZHG</t>
  </si>
  <si>
    <t>01E</t>
  </si>
  <si>
    <t>02</t>
  </si>
  <si>
    <t>03</t>
  </si>
  <si>
    <t>04</t>
  </si>
  <si>
    <t>05</t>
  </si>
  <si>
    <t>06</t>
  </si>
  <si>
    <t>01ZG</t>
  </si>
  <si>
    <t>07</t>
  </si>
  <si>
    <t>08</t>
  </si>
  <si>
    <t>09</t>
  </si>
  <si>
    <t>2A</t>
  </si>
  <si>
    <t>2B</t>
  </si>
  <si>
    <t>LIBELLE_TYPE_DECHET</t>
  </si>
  <si>
    <t>LIBELLE_DEPT</t>
  </si>
  <si>
    <t>Ordures ménagères résiduelles</t>
  </si>
  <si>
    <t>Incinération avec récupération d'énergie</t>
  </si>
  <si>
    <t>Auvergne-Rhône-Alpes</t>
  </si>
  <si>
    <t>Ain</t>
  </si>
  <si>
    <t>Encombrants</t>
  </si>
  <si>
    <t>Stockage</t>
  </si>
  <si>
    <t>Bourgogne-Franche-Comté</t>
  </si>
  <si>
    <t>Allier</t>
  </si>
  <si>
    <t>Déchets dangereux</t>
  </si>
  <si>
    <t>Non précisé</t>
  </si>
  <si>
    <t>Bretagne</t>
  </si>
  <si>
    <t>Ardèche</t>
  </si>
  <si>
    <t>Emballages et papier</t>
  </si>
  <si>
    <t>Valorisation matière</t>
  </si>
  <si>
    <t>Centre-Val de Loire</t>
  </si>
  <si>
    <t>Cantal</t>
  </si>
  <si>
    <t>Verre</t>
  </si>
  <si>
    <t>Valorisation organique</t>
  </si>
  <si>
    <t>Corse</t>
  </si>
  <si>
    <t>Drôme</t>
  </si>
  <si>
    <t>Collectes séparées hors gravats</t>
  </si>
  <si>
    <t>Incinération sans récupération d'énergie</t>
  </si>
  <si>
    <t>Dom-Com</t>
  </si>
  <si>
    <t>Isère</t>
  </si>
  <si>
    <t>Biodéchets</t>
  </si>
  <si>
    <t>Grand-Est</t>
  </si>
  <si>
    <t>Loire</t>
  </si>
  <si>
    <t>Collectes séparées de gravats</t>
  </si>
  <si>
    <t>Hauts-de-France</t>
  </si>
  <si>
    <t>Haute-Loire</t>
  </si>
  <si>
    <t>Ile-de-France</t>
  </si>
  <si>
    <t>Puy-de-Dôme</t>
  </si>
  <si>
    <t>Normandie</t>
  </si>
  <si>
    <t>Rhône</t>
  </si>
  <si>
    <t>Nouvelle-Aquitaine</t>
  </si>
  <si>
    <t>Savoie</t>
  </si>
  <si>
    <t>Occitanie</t>
  </si>
  <si>
    <t>Haute-Savoie</t>
  </si>
  <si>
    <t>PACA</t>
  </si>
  <si>
    <t>Cote-d'Or</t>
  </si>
  <si>
    <t>Pays de la Loire</t>
  </si>
  <si>
    <t>Doubs</t>
  </si>
  <si>
    <t>Jura</t>
  </si>
  <si>
    <t>Nièvre</t>
  </si>
  <si>
    <t>Saône-et-Loire</t>
  </si>
  <si>
    <t>Yonne</t>
  </si>
  <si>
    <t>Territoire-de-Belfort</t>
  </si>
  <si>
    <t>Cotes-d'Armor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</si>
  <si>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</si>
  <si>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</si>
  <si>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</si>
  <si>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</si>
  <si>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</si>
  <si>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</si>
  <si>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</si>
  <si>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</si>
  <si>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</si>
  <si>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Haute-Corse</t>
  </si>
  <si>
    <t>Martinique</t>
  </si>
  <si>
    <t>Guyane</t>
  </si>
  <si>
    <t>Réunion</t>
  </si>
  <si>
    <t>Ardennes</t>
  </si>
  <si>
    <t>Aube</t>
  </si>
  <si>
    <t>Marne</t>
  </si>
  <si>
    <t>Haute-Marne</t>
  </si>
  <si>
    <t>Meurthe-et-Moselle</t>
  </si>
  <si>
    <t>Meuse</t>
  </si>
  <si>
    <t>Moselle</t>
  </si>
  <si>
    <t>Bas-Rhin</t>
  </si>
  <si>
    <t>Haut-Rhin</t>
  </si>
  <si>
    <t>Vosges</t>
  </si>
  <si>
    <t>Aisne</t>
  </si>
  <si>
    <t>Nord</t>
  </si>
  <si>
    <t>Oise</t>
  </si>
  <si>
    <t>Pas-de-Calais</t>
  </si>
  <si>
    <t>Somme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</si>
  <si>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</si>
  <si>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</si>
  <si>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</si>
  <si>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</si>
  <si>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</si>
  <si>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</si>
  <si>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</si>
  <si>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</si>
  <si>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</si>
  <si>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</si>
  <si>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</si>
  <si>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</si>
  <si>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</si>
  <si>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</si>
  <si>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</si>
  <si>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</si>
  <si>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</si>
  <si>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</si>
  <si>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</si>
  <si>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</si>
  <si>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</si>
  <si>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</si>
  <si>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</si>
  <si>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</si>
  <si>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</si>
  <si>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</si>
  <si>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</si>
  <si>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</si>
  <si>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</si>
  <si>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</si>
  <si>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</si>
  <si>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</si>
  <si>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</si>
  <si>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</si>
  <si>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</si>
  <si>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</si>
  <si>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</si>
  <si>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</si>
  <si>
    <t>Alpes-de-Haute-Provence</t>
  </si>
  <si>
    <t>Hautes-Alpes</t>
  </si>
  <si>
    <t>Bouches-du-Rhône</t>
  </si>
  <si>
    <t>Var</t>
  </si>
  <si>
    <t>Vaucluse</t>
  </si>
  <si>
    <t>Loire-Atlantique</t>
  </si>
  <si>
    <t>Mayenne</t>
  </si>
  <si>
    <t>Sarthe</t>
  </si>
  <si>
    <t>Vendée</t>
  </si>
  <si>
    <t>Étiquettes de lignes</t>
  </si>
  <si>
    <t>Total général</t>
  </si>
  <si>
    <t>(Plusieurs éléments)</t>
  </si>
  <si>
    <t>Somme de TONNE_DECHET</t>
  </si>
  <si>
    <t>Étiquettes de colonnes</t>
  </si>
  <si>
    <t>Total Ordures ménagères résiduelles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</si>
</sst>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b/>
      <i/>
      <sz val="16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b/>
      <i/>
      <u/>
      <sz val="16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vertAlign val="superscript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DD7EE"/>
        <bgColor rgb="FFD0CECE"/>
      </patternFill>
    </fill>
    <fill>
      <patternFill patternType="solid">
        <fgColor rgb="FFE7E6E6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D0CECE"/>
      </patternFill>
    </fill>
    <fill>
      <patternFill patternType="solid">
        <fgColor rgb="FFF2F2F2"/>
        <bgColor rgb="FFE7E6E6"/>
      </patternFill>
    </fill>
    <fill>
      <patternFill patternType="solid">
        <fgColor rgb="FFD0CECE"/>
        <bgColor rgb="FFBFBFBF"/>
      </patternFill>
    </fill>
    <fill>
      <patternFill patternType="solid">
        <fgColor rgb="FFC5E0B4"/>
        <bgColor rgb="FFD0CECE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46">
    <xf numFmtId="0" fontId="0" fillId="0" borderId="0" xfId="0"/>
    <xf numFmtId="0" fontId="13" fillId="7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6" fillId="3" borderId="0" xfId="0" applyFont="1" applyFill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 wrapText="1"/>
    </xf>
    <xf numFmtId="0" fontId="12" fillId="3" borderId="0" xfId="0" applyFont="1" applyFill="1"/>
    <xf numFmtId="0" fontId="12" fillId="8" borderId="1" xfId="0" applyFont="1" applyFill="1" applyBorder="1"/>
    <xf numFmtId="0" fontId="12" fillId="9" borderId="1" xfId="0" applyFont="1" applyFill="1" applyBorder="1"/>
    <xf numFmtId="2" fontId="0" fillId="0" borderId="0" xfId="0" applyNumberFormat="1"/>
    <xf numFmtId="0" fontId="0" fillId="10" borderId="0" xfId="0" applyFill="1"/>
    <xf numFmtId="0" fontId="15" fillId="0" borderId="0" xfId="0" applyFont="1"/>
    <xf numFmtId="1" fontId="0" fillId="0" borderId="0" xfId="0" applyNumberFormat="1"/>
    <xf numFmtId="49" fontId="0" fillId="0" borderId="0" xfId="0" applyNumberFormat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12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center" wrapText="1"/>
    </xf>
    <xf numFmtId="0" fontId="13" fillId="7" borderId="1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7">
    <cellStyle name="Catégorie de la table dynamique" xfId="4" xr:uid="{00000000-0005-0000-0000-000009000000}"/>
    <cellStyle name="Champ de la table dynamique" xfId="1" xr:uid="{00000000-0005-0000-0000-000006000000}"/>
    <cellStyle name="Coin de la table dynamique" xfId="2" xr:uid="{00000000-0005-0000-0000-000007000000}"/>
    <cellStyle name="Normal" xfId="0" builtinId="0"/>
    <cellStyle name="Résultat de la table dynamique" xfId="6" xr:uid="{00000000-0005-0000-0000-00000B000000}"/>
    <cellStyle name="Titre de la table dynamique" xfId="5" xr:uid="{00000000-0005-0000-0000-00000A000000}"/>
    <cellStyle name="Valeur de la table dynamique" xfId="3" xr:uid="{00000000-0005-0000-0000-000008000000}"/>
  </cellStyles>
  <dxfs count="1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2F2F2"/>
      <rgbColor rgb="FFE7E6E6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D0CECE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[TP5 - Tableau de bord sur Excel.xlsx]Tableau De Bord!Tableau croisé dynamique1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'Tableau De Bord'!$D$51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'Tableau De Bord'!$C$52:$C$60</c:f>
              <c:strCache>
                <c:ptCount val="8"/>
                <c:pt idx="0">
                  <c:v>Collectes séparées de gravats</c:v>
                </c:pt>
                <c:pt idx="1">
                  <c:v>Déchets dangereux</c:v>
                </c:pt>
                <c:pt idx="2">
                  <c:v>Collectes séparées hors gravats</c:v>
                </c:pt>
                <c:pt idx="3">
                  <c:v>Encombrants</c:v>
                </c:pt>
                <c:pt idx="4">
                  <c:v>Biodéchets</c:v>
                </c:pt>
                <c:pt idx="5">
                  <c:v>Verre</c:v>
                </c:pt>
                <c:pt idx="6">
                  <c:v>Emballages et papier</c:v>
                </c:pt>
                <c:pt idx="7">
                  <c:v>Ordures ménagères résiduelles</c:v>
                </c:pt>
              </c:strCache>
            </c:strRef>
          </c:cat>
          <c:val>
            <c:numRef>
              <c:f>'Tableau De Bord'!$D$52:$D$60</c:f>
              <c:numCache>
                <c:formatCode>General</c:formatCode>
                <c:ptCount val="8"/>
                <c:pt idx="0">
                  <c:v>925</c:v>
                </c:pt>
                <c:pt idx="1">
                  <c:v>8286.6749999999938</c:v>
                </c:pt>
                <c:pt idx="2">
                  <c:v>185422.96200000003</c:v>
                </c:pt>
                <c:pt idx="3">
                  <c:v>653948.37999000028</c:v>
                </c:pt>
                <c:pt idx="4">
                  <c:v>1172881.21799</c:v>
                </c:pt>
                <c:pt idx="5">
                  <c:v>2002607.8185800007</c:v>
                </c:pt>
                <c:pt idx="6">
                  <c:v>3241095.8132799999</c:v>
                </c:pt>
                <c:pt idx="7">
                  <c:v>16988092.076819994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2-40C8-B5D2-FBFF70926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41597471"/>
        <c:axId val="2035047231"/>
      </c:barChart>
      <c:catAx>
        <c:axId val="2041597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5047231"/>
        <c:crosses val="autoZero"/>
        <c:auto val="1"/>
        <c:lblAlgn val="ctr"/>
        <c:lblOffset val="100"/>
        <c:noMultiLvlLbl val="0"/>
      </c:catAx>
      <c:valAx>
        <c:axId val="203504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159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[TP5 - Tableau de bord sur Excel.xlsx]Tableau De Bord!Tableau croisé dynamique4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'Tableau De Bord'!$K$105:$K$106</c:f>
              <c:strCache>
                <c:ptCount val="1"/>
                <c:pt idx="0">
                  <c:v>Collectes séparées hors gravats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'Tableau De Bord'!$J$107:$J$112</c:f>
              <c:strCache>
                <c:ptCount val="5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</c:strCache>
            </c:strRef>
          </c:cat>
          <c:val>
            <c:numRef>
              <c:f>'Tableau De Bord'!$K$107:$K$112</c:f>
              <c:numCache>
                <c:formatCode>General</c:formatCode>
                <c:ptCount val="5"/>
                <c:pt idx="0">
                  <c:v>51017.377999999982</c:v>
                </c:pt>
                <c:pt idx="1">
                  <c:v>58734.489000000001</c:v>
                </c:pt>
                <c:pt idx="2">
                  <c:v>113369.97803000004</c:v>
                </c:pt>
                <c:pt idx="3">
                  <c:v>126144.78194000004</c:v>
                </c:pt>
                <c:pt idx="4">
                  <c:v>185422.96200000003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B-49B4-ACDC-5E1665E24381}"/>
            </c:ext>
          </c:extLst>
        </c:ser>
        <c:ser>
          <c:idx val="1"/>
          <c:order val="1"/>
          <c:tx>
            <c:strRef>
              <c:f>'Tableau De Bord'!$L$105:$L$106</c:f>
              <c:strCache>
                <c:ptCount val="1"/>
                <c:pt idx="0">
                  <c:v>Collectes séparées de gravats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'Tableau De Bord'!$J$107:$J$112</c:f>
              <c:strCache>
                <c:ptCount val="5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</c:strCache>
            </c:strRef>
          </c:cat>
          <c:val>
            <c:numRef>
              <c:f>'Tableau De Bord'!$L$107:$L$112</c:f>
              <c:numCache>
                <c:formatCode>General</c:formatCode>
                <c:ptCount val="5"/>
                <c:pt idx="0">
                  <c:v>129.28</c:v>
                </c:pt>
                <c:pt idx="1">
                  <c:v>1088.82</c:v>
                </c:pt>
                <c:pt idx="2">
                  <c:v>722</c:v>
                </c:pt>
                <c:pt idx="3">
                  <c:v>1015.44</c:v>
                </c:pt>
                <c:pt idx="4">
                  <c:v>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B-49B4-ACDC-5E1665E24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5081999"/>
        <c:axId val="648081295"/>
      </c:barChart>
      <c:catAx>
        <c:axId val="172508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8081295"/>
        <c:crosses val="autoZero"/>
        <c:auto val="1"/>
        <c:lblAlgn val="ctr"/>
        <c:lblOffset val="100"/>
        <c:noMultiLvlLbl val="0"/>
      </c:catAx>
      <c:valAx>
        <c:axId val="64808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508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[TP5 - Tableau de bord sur Excel.xlsx]Tableau De Bord!Tableau croisé dynamique5</c:name>
    <c:fmtId val="2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'Tableau De Bord'!$K$120:$K$122</c:f>
              <c:strCache>
                <c:ptCount val="1"/>
                <c:pt idx="0">
                  <c:v>Ordures ménagères résiduelles - Incinération avec récupération d'énergie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'Tableau De Bord'!$J$123:$J$128</c:f>
              <c:strCache>
                <c:ptCount val="5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</c:strCache>
            </c:strRef>
          </c:cat>
          <c:val>
            <c:numRef>
              <c:f>'Tableau De Bord'!$K$123:$K$128</c:f>
              <c:numCache>
                <c:formatCode>General</c:formatCode>
                <c:ptCount val="5"/>
                <c:pt idx="0">
                  <c:v>10621628.647770004</c:v>
                </c:pt>
                <c:pt idx="1">
                  <c:v>10911276.00821</c:v>
                </c:pt>
                <c:pt idx="2">
                  <c:v>10592846.940000001</c:v>
                </c:pt>
                <c:pt idx="3">
                  <c:v>10782192.216050001</c:v>
                </c:pt>
                <c:pt idx="4">
                  <c:v>10996994.705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0-4772-8F41-5DA48CD27F05}"/>
            </c:ext>
          </c:extLst>
        </c:ser>
        <c:ser>
          <c:idx val="1"/>
          <c:order val="1"/>
          <c:tx>
            <c:strRef>
              <c:f>'Tableau De Bord'!$L$120:$L$122</c:f>
              <c:strCache>
                <c:ptCount val="1"/>
                <c:pt idx="0">
                  <c:v>Ordures ménagères résiduelles - Incinération sans récupération d'énergie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'Tableau De Bord'!$J$123:$J$128</c:f>
              <c:strCache>
                <c:ptCount val="5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</c:strCache>
            </c:strRef>
          </c:cat>
          <c:val>
            <c:numRef>
              <c:f>'Tableau De Bord'!$L$123:$L$128</c:f>
              <c:numCache>
                <c:formatCode>General</c:formatCode>
                <c:ptCount val="5"/>
                <c:pt idx="0">
                  <c:v>387258.54</c:v>
                </c:pt>
                <c:pt idx="1">
                  <c:v>386693.73099999997</c:v>
                </c:pt>
                <c:pt idx="2">
                  <c:v>333626.23999999999</c:v>
                </c:pt>
                <c:pt idx="3">
                  <c:v>221850.3</c:v>
                </c:pt>
                <c:pt idx="4">
                  <c:v>102678.39999999999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0-4772-8F41-5DA48CD27F05}"/>
            </c:ext>
          </c:extLst>
        </c:ser>
        <c:ser>
          <c:idx val="2"/>
          <c:order val="2"/>
          <c:tx>
            <c:strRef>
              <c:f>'Tableau De Bord'!$M$120:$M$122</c:f>
              <c:strCache>
                <c:ptCount val="1"/>
                <c:pt idx="0">
                  <c:v>Ordures ménagères résiduelles - Non précisé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'Tableau De Bord'!$J$123:$J$128</c:f>
              <c:strCache>
                <c:ptCount val="5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</c:strCache>
            </c:strRef>
          </c:cat>
          <c:val>
            <c:numRef>
              <c:f>'Tableau De Bord'!$M$123:$M$128</c:f>
              <c:numCache>
                <c:formatCode>General</c:formatCode>
                <c:ptCount val="5"/>
                <c:pt idx="0">
                  <c:v>399167.63001999992</c:v>
                </c:pt>
                <c:pt idx="1">
                  <c:v>382169.40215000004</c:v>
                </c:pt>
                <c:pt idx="2">
                  <c:v>464862.56425000005</c:v>
                </c:pt>
                <c:pt idx="3">
                  <c:v>270671.90450999996</c:v>
                </c:pt>
                <c:pt idx="4">
                  <c:v>135306.08482000002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90-4772-8F41-5DA48CD27F05}"/>
            </c:ext>
          </c:extLst>
        </c:ser>
        <c:ser>
          <c:idx val="3"/>
          <c:order val="3"/>
          <c:tx>
            <c:strRef>
              <c:f>'Tableau De Bord'!$N$120:$N$122</c:f>
              <c:strCache>
                <c:ptCount val="1"/>
                <c:pt idx="0">
                  <c:v>Ordures ménagères résiduelles - Stockage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'Tableau De Bord'!$J$123:$J$128</c:f>
              <c:strCache>
                <c:ptCount val="5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</c:strCache>
            </c:strRef>
          </c:cat>
          <c:val>
            <c:numRef>
              <c:f>'Tableau De Bord'!$N$123:$N$128</c:f>
              <c:numCache>
                <c:formatCode>General</c:formatCode>
                <c:ptCount val="5"/>
                <c:pt idx="0">
                  <c:v>6788807.7656199969</c:v>
                </c:pt>
                <c:pt idx="1">
                  <c:v>5965137.0779899992</c:v>
                </c:pt>
                <c:pt idx="2">
                  <c:v>5035178.962009999</c:v>
                </c:pt>
                <c:pt idx="3">
                  <c:v>4800841.0600099992</c:v>
                </c:pt>
                <c:pt idx="4">
                  <c:v>4378415.7919800002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90-4772-8F41-5DA48CD27F05}"/>
            </c:ext>
          </c:extLst>
        </c:ser>
        <c:ser>
          <c:idx val="4"/>
          <c:order val="4"/>
          <c:tx>
            <c:strRef>
              <c:f>'Tableau De Bord'!$O$120:$O$122</c:f>
              <c:strCache>
                <c:ptCount val="1"/>
                <c:pt idx="0">
                  <c:v>Ordures ménagères résiduelles - Valorisation matière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'Tableau De Bord'!$J$123:$J$128</c:f>
              <c:strCache>
                <c:ptCount val="5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</c:strCache>
            </c:strRef>
          </c:cat>
          <c:val>
            <c:numRef>
              <c:f>'Tableau De Bord'!$O$123:$O$128</c:f>
              <c:numCache>
                <c:formatCode>General</c:formatCode>
                <c:ptCount val="5"/>
                <c:pt idx="0">
                  <c:v>231176.88400000002</c:v>
                </c:pt>
                <c:pt idx="1">
                  <c:v>190298.21498999998</c:v>
                </c:pt>
                <c:pt idx="2">
                  <c:v>202358.429</c:v>
                </c:pt>
                <c:pt idx="3">
                  <c:v>155976.35700000002</c:v>
                </c:pt>
                <c:pt idx="4">
                  <c:v>74303.770019999982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90-4772-8F41-5DA48CD27F05}"/>
            </c:ext>
          </c:extLst>
        </c:ser>
        <c:ser>
          <c:idx val="5"/>
          <c:order val="5"/>
          <c:tx>
            <c:strRef>
              <c:f>'Tableau De Bord'!$P$120:$P$122</c:f>
              <c:strCache>
                <c:ptCount val="1"/>
                <c:pt idx="0">
                  <c:v>Ordures ménagères résiduelles - Valorisation organique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'Tableau De Bord'!$J$123:$J$128</c:f>
              <c:strCache>
                <c:ptCount val="5"/>
                <c:pt idx="0">
                  <c:v>2009</c:v>
                </c:pt>
                <c:pt idx="1">
                  <c:v>2011</c:v>
                </c:pt>
                <c:pt idx="2">
                  <c:v>2013</c:v>
                </c:pt>
                <c:pt idx="3">
                  <c:v>2015</c:v>
                </c:pt>
                <c:pt idx="4">
                  <c:v>2017</c:v>
                </c:pt>
              </c:strCache>
            </c:strRef>
          </c:cat>
          <c:val>
            <c:numRef>
              <c:f>'Tableau De Bord'!$P$123:$P$128</c:f>
              <c:numCache>
                <c:formatCode>General</c:formatCode>
                <c:ptCount val="5"/>
                <c:pt idx="0">
                  <c:v>692571.68</c:v>
                </c:pt>
                <c:pt idx="1">
                  <c:v>861283.56200999999</c:v>
                </c:pt>
                <c:pt idx="2">
                  <c:v>1015765.398</c:v>
                </c:pt>
                <c:pt idx="3">
                  <c:v>1114332.098</c:v>
                </c:pt>
                <c:pt idx="4">
                  <c:v>1300393.3250000002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90-4772-8F41-5DA48CD27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4694703"/>
        <c:axId val="332988511"/>
      </c:barChart>
      <c:catAx>
        <c:axId val="334694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988511"/>
        <c:crosses val="autoZero"/>
        <c:auto val="1"/>
        <c:lblAlgn val="ctr"/>
        <c:lblOffset val="100"/>
        <c:noMultiLvlLbl val="0"/>
      </c:catAx>
      <c:valAx>
        <c:axId val="33298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469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692728</xdr:colOff>
      <xdr:row>64</xdr:row>
      <xdr:rowOff>55419</xdr:rowOff>
    </xdr:from>
    <xdr:to>
      <xdr:col>5</xdr:col>
      <xdr:colOff>484909</xdr:colOff>
      <xdr:row>83</xdr:row>
      <xdr:rowOff>62346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79EA8BB-A833-EFDE-8DF7-21B562CFE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1087932</xdr:colOff>
      <xdr:row>100</xdr:row>
      <xdr:rowOff>327851</xdr:rowOff>
    </xdr:from>
    <xdr:to>
      <xdr:col>5</xdr:col>
      <xdr:colOff>465524</xdr:colOff>
      <xdr:row>115</xdr:row>
      <xdr:rowOff>80041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4D5A571-A744-D2D4-B166-12E813827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14250</xdr:colOff>
      <xdr:row>120</xdr:row>
      <xdr:rowOff>57594</xdr:rowOff>
    </xdr:from>
    <xdr:to>
      <xdr:col>5</xdr:col>
      <xdr:colOff>1185552</xdr:colOff>
      <xdr:row>145</xdr:row>
      <xdr:rowOff>16823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38C1AB2-4A5E-0D9B-35CE-777492860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er Faruk GUNES" refreshedDate="45346.638456597226" createdVersion="8" refreshedVersion="8" minRefreshableVersion="3" recordCount="5657" xr:uid="{F350E289-5071-4719-8C9C-A8A04B71C32E}">
  <cacheSource type="worksheet">
    <worksheetSource name="Tableau1"/>
  </cacheSource>
  <cacheFields count="13">
    <cacheField name="ANNEE" numFmtId="0">
      <sharedItems containsSemiMixedTypes="0" containsString="0" containsNumber="1" containsInteger="1" minValue="2009" maxValue="2017" count="5">
        <n v="2009"/>
        <n v="2011"/>
        <n v="2013"/>
        <n v="2015"/>
        <n v="2017"/>
      </sharedItems>
    </cacheField>
    <cacheField name="CODE_REGION" numFmtId="0">
      <sharedItems containsSemiMixedTypes="0" containsString="0" containsNumber="1" containsInteger="1" minValue="11" maxValue="97"/>
    </cacheField>
    <cacheField name="LIBELLE_REGION" numFmtId="0">
      <sharedItems/>
    </cacheField>
    <cacheField name="CODE_DEPT" numFmtId="0">
      <sharedItems containsMixedTypes="1" containsNumber="1" containsInteger="1" minValue="10" maxValue="976"/>
    </cacheField>
    <cacheField name="LIBELLE_DPT" numFmtId="0">
      <sharedItems count="101">
        <s v="Ain"/>
        <s v="Aisne"/>
        <s v="Allier"/>
        <s v="Alpes-de-Haute-Provence"/>
        <s v="Hautes-Alpes"/>
        <s v="Alpes-Maritimes"/>
        <s v="Ardèche"/>
        <s v="Ardennes"/>
        <s v="Ariège"/>
        <s v="Aube"/>
        <s v="Aude"/>
        <s v="Aveyron"/>
        <s v="Bouches-du-Rhône"/>
        <s v="Calvados"/>
        <s v="Cantal"/>
        <s v="Charente"/>
        <s v="Charente-Maritime"/>
        <s v="Cher"/>
        <s v="Corrèze"/>
        <s v="Cote-d'Or"/>
        <s v="Cotes-d'Armor"/>
        <s v="Creuse"/>
        <s v="Dordogne"/>
        <s v="Doubs"/>
        <s v="Drôme"/>
        <s v="Eure"/>
        <s v="Eure-et-Loir"/>
        <s v="Finistère"/>
        <s v="Corse-du-Sud"/>
        <s v="Haute-Corse"/>
        <s v="Gard"/>
        <s v="Haute-Garonne"/>
        <s v="Gers"/>
        <s v="Gironde"/>
        <s v="Hérault"/>
        <s v="Ille-et-Vilaine"/>
        <s v="Indre"/>
        <s v="Indre-et-Loire"/>
        <s v="Isère"/>
        <s v="Jura"/>
        <s v="Landes"/>
        <s v="Loir-et-Cher"/>
        <s v="Loire"/>
        <s v="Haute-Loire"/>
        <s v="Loire-Atlantique"/>
        <s v="Loiret"/>
        <s v="Lot"/>
        <s v="Lot-et-Garonne"/>
        <s v="Lozère"/>
        <s v="Maine-et-Loire"/>
        <s v="Manche"/>
        <s v="Marne"/>
        <s v="Haute-Marne"/>
        <s v="Mayenne"/>
        <s v="Meurthe-et-Moselle"/>
        <s v="Meuse"/>
        <s v="Morbihan"/>
        <s v="Moselle"/>
        <s v="Nièvre"/>
        <s v="Nord"/>
        <s v="Oise"/>
        <s v="Orne"/>
        <s v="Pas-de-Calais"/>
        <s v="Puy-de-Dôme"/>
        <s v="Pyrénées-Atlantiques"/>
        <s v="Hautes-Pyrénées"/>
        <s v="Pyrénées-Orientales"/>
        <s v="Bas-Rhin"/>
        <s v="Haut-Rhin"/>
        <s v="Rhône"/>
        <s v="Haute-Saône"/>
        <s v="Saône-et-Loire"/>
        <s v="Sarthe"/>
        <s v="Savoie"/>
        <s v="Haute-Savoie"/>
        <s v="Paris"/>
        <s v="Seine-Maritime"/>
        <s v="Seine-et-Marne"/>
        <s v="Yvelines"/>
        <s v="Deux-Sèvres"/>
        <s v="Somme"/>
        <s v="Tarn"/>
        <s v="Tarn-et-Garonne"/>
        <s v="Var"/>
        <s v="Vaucluse"/>
        <s v="Vendée"/>
        <s v="Vienne"/>
        <s v="Haute-Vienne"/>
        <s v="Vosges"/>
        <s v="Yonne"/>
        <s v="Territoire-de-Belfort"/>
        <s v="Essonne"/>
        <s v="Hauts-de-seine"/>
        <s v="Seine-Saint-Denis"/>
        <s v="Val-de-Marne"/>
        <s v="Val-d'Oise"/>
        <s v="Guadeloupe"/>
        <s v="Martinique"/>
        <s v="Guyane"/>
        <s v="Réunion"/>
        <s v="Mayotte"/>
      </sharedItems>
    </cacheField>
    <cacheField name="CODE_TYPE_DECHET" numFmtId="0">
      <sharedItems/>
    </cacheField>
    <cacheField name="LIBELLE_DECHET" numFmtId="0">
      <sharedItems count="9">
        <s v="Ordures ménagères résiduelles"/>
        <s v="Encombrants"/>
        <s v="Déchets dangereux"/>
        <s v="Emballages et papier"/>
        <s v="Verre"/>
        <s v="Collectes séparées hors gravats"/>
        <s v="Biodéchets"/>
        <s v="Collectes séparées de gravats"/>
        <e v="#N/A" u="1"/>
      </sharedItems>
    </cacheField>
    <cacheField name="CODE_DESTINATION" numFmtId="0">
      <sharedItems/>
    </cacheField>
    <cacheField name="LIBELLE_DESTINATION" numFmtId="0">
      <sharedItems count="6">
        <s v="Incinération avec récupération d'énergie"/>
        <s v="Stockage"/>
        <s v="Non précisé"/>
        <s v="Valorisation matière"/>
        <s v="Incinération sans récupération d'énergie"/>
        <s v="Valorisation organique"/>
      </sharedItems>
    </cacheField>
    <cacheField name="TONNE_DECHET" numFmtId="0">
      <sharedItems containsSemiMixedTypes="0" containsString="0" containsNumber="1" minValue="0" maxValue="841716"/>
    </cacheField>
    <cacheField name="Population" numFmtId="0">
      <sharedItems containsSemiMixedTypes="0" containsString="0" containsNumber="1" containsInteger="1" minValue="76309" maxValue="2605238"/>
    </cacheField>
    <cacheField name="KG_DECHET" numFmtId="0">
      <sharedItems containsSemiMixedTypes="0" containsString="0" containsNumber="1" minValue="0" maxValue="841716000"/>
    </cacheField>
    <cacheField name="RATIO_DECHET_KG" numFmtId="0">
      <sharedItems containsSemiMixedTypes="0" containsString="0" containsNumber="1" minValue="0" maxValue="472.714399533618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7">
  <r>
    <x v="0"/>
    <n v="84"/>
    <s v="Auvergne-Rhône-Alpes"/>
    <s v="01"/>
    <x v="0"/>
    <s v="01A"/>
    <x v="0"/>
    <s v="01B"/>
    <x v="0"/>
    <n v="98575.126510000002"/>
    <n v="588853"/>
    <n v="98575126.510000005"/>
    <n v="167.40192630418798"/>
  </r>
  <r>
    <x v="0"/>
    <n v="84"/>
    <s v="Auvergne-Rhône-Alpes"/>
    <s v="01"/>
    <x v="0"/>
    <s v="01A"/>
    <x v="0"/>
    <s v="01D"/>
    <x v="1"/>
    <n v="35633.558089999999"/>
    <n v="588853"/>
    <n v="35633558.089999996"/>
    <n v="60.513503522950543"/>
  </r>
  <r>
    <x v="0"/>
    <n v="84"/>
    <s v="Auvergne-Rhône-Alpes"/>
    <s v="01"/>
    <x v="0"/>
    <s v="01B"/>
    <x v="1"/>
    <s v="01B"/>
    <x v="0"/>
    <n v="140.34"/>
    <n v="588853"/>
    <n v="140340"/>
    <n v="0.2383277320485758"/>
  </r>
  <r>
    <x v="0"/>
    <n v="84"/>
    <s v="Auvergne-Rhône-Alpes"/>
    <s v="01"/>
    <x v="0"/>
    <s v="01B"/>
    <x v="1"/>
    <s v="01D"/>
    <x v="1"/>
    <n v="4.9452499999999997"/>
    <n v="588853"/>
    <n v="4945.25"/>
    <n v="8.3981061487332156E-3"/>
  </r>
  <r>
    <x v="0"/>
    <n v="84"/>
    <s v="Auvergne-Rhône-Alpes"/>
    <s v="01"/>
    <x v="0"/>
    <s v="01B"/>
    <x v="1"/>
    <s v="01Z"/>
    <x v="2"/>
    <n v="87.72"/>
    <n v="588853"/>
    <n v="87720"/>
    <n v="0.14896756915562967"/>
  </r>
  <r>
    <x v="0"/>
    <n v="84"/>
    <s v="Auvergne-Rhône-Alpes"/>
    <s v="01"/>
    <x v="0"/>
    <s v="01C"/>
    <x v="2"/>
    <s v="01B"/>
    <x v="0"/>
    <n v="7.7099999999999998E-3"/>
    <n v="588853"/>
    <n v="7.71"/>
    <n v="1.3093250777358696E-5"/>
  </r>
  <r>
    <x v="0"/>
    <n v="84"/>
    <s v="Auvergne-Rhône-Alpes"/>
    <s v="01"/>
    <x v="0"/>
    <s v="01C"/>
    <x v="2"/>
    <s v="01Z"/>
    <x v="2"/>
    <n v="3.39"/>
    <n v="588853"/>
    <n v="3390"/>
    <n v="5.7569546219514885E-3"/>
  </r>
  <r>
    <x v="0"/>
    <n v="84"/>
    <s v="Auvergne-Rhône-Alpes"/>
    <s v="01"/>
    <x v="0"/>
    <s v="01D"/>
    <x v="3"/>
    <s v="01A"/>
    <x v="3"/>
    <n v="22998.70319"/>
    <n v="588853"/>
    <n v="22998703.190000001"/>
    <n v="39.056781896330662"/>
  </r>
  <r>
    <x v="0"/>
    <n v="84"/>
    <s v="Auvergne-Rhône-Alpes"/>
    <s v="01"/>
    <x v="0"/>
    <s v="01D"/>
    <x v="3"/>
    <s v="01D"/>
    <x v="1"/>
    <n v="5.2802100000000003"/>
    <n v="588853"/>
    <n v="5280.21"/>
    <n v="8.966940815449697E-3"/>
  </r>
  <r>
    <x v="0"/>
    <n v="84"/>
    <s v="Auvergne-Rhône-Alpes"/>
    <s v="01"/>
    <x v="0"/>
    <s v="01F"/>
    <x v="4"/>
    <s v="01A"/>
    <x v="3"/>
    <n v="19660.99768"/>
    <n v="588853"/>
    <n v="19660997.68"/>
    <n v="33.388634650753247"/>
  </r>
  <r>
    <x v="0"/>
    <n v="84"/>
    <s v="Auvergne-Rhône-Alpes"/>
    <s v="01"/>
    <x v="0"/>
    <s v="01ZHG"/>
    <x v="5"/>
    <s v="01A"/>
    <x v="3"/>
    <n v="4.8816699999999997"/>
    <n v="588853"/>
    <n v="4881.67"/>
    <n v="8.2901335307793284E-3"/>
  </r>
  <r>
    <x v="1"/>
    <n v="84"/>
    <s v="Auvergne-Rhône-Alpes"/>
    <s v="01"/>
    <x v="0"/>
    <s v="01A"/>
    <x v="0"/>
    <s v="01B"/>
    <x v="0"/>
    <n v="95112.522100000002"/>
    <n v="603827"/>
    <n v="95112522.100000009"/>
    <n v="157.51617946862265"/>
  </r>
  <r>
    <x v="1"/>
    <n v="84"/>
    <s v="Auvergne-Rhône-Alpes"/>
    <s v="01"/>
    <x v="0"/>
    <s v="01A"/>
    <x v="0"/>
    <s v="01D"/>
    <x v="1"/>
    <n v="38031.1417"/>
    <n v="603827"/>
    <n v="38031141.700000003"/>
    <n v="62.98350636854596"/>
  </r>
  <r>
    <x v="1"/>
    <n v="84"/>
    <s v="Auvergne-Rhône-Alpes"/>
    <s v="01"/>
    <x v="0"/>
    <s v="01B"/>
    <x v="1"/>
    <s v="01A"/>
    <x v="3"/>
    <n v="2.9939800000000001"/>
    <n v="603827"/>
    <n v="2993.98"/>
    <n v="4.9583407167947107E-3"/>
  </r>
  <r>
    <x v="1"/>
    <n v="84"/>
    <s v="Auvergne-Rhône-Alpes"/>
    <s v="01"/>
    <x v="0"/>
    <s v="01B"/>
    <x v="1"/>
    <s v="01D"/>
    <x v="1"/>
    <n v="5.5958199999999998"/>
    <n v="603827"/>
    <n v="5595.82"/>
    <n v="9.2672570123561882E-3"/>
  </r>
  <r>
    <x v="1"/>
    <n v="84"/>
    <s v="Auvergne-Rhône-Alpes"/>
    <s v="01"/>
    <x v="0"/>
    <s v="01C"/>
    <x v="2"/>
    <s v="01Z"/>
    <x v="2"/>
    <n v="1.33"/>
    <n v="603827"/>
    <n v="1330"/>
    <n v="2.2026176371709115E-3"/>
  </r>
  <r>
    <x v="1"/>
    <n v="84"/>
    <s v="Auvergne-Rhône-Alpes"/>
    <s v="01"/>
    <x v="0"/>
    <s v="01D"/>
    <x v="3"/>
    <s v="01A"/>
    <x v="3"/>
    <n v="24775.141650000001"/>
    <n v="603827"/>
    <n v="24775141.650000002"/>
    <n v="41.030198467441835"/>
  </r>
  <r>
    <x v="1"/>
    <n v="84"/>
    <s v="Auvergne-Rhône-Alpes"/>
    <s v="01"/>
    <x v="0"/>
    <s v="01D"/>
    <x v="3"/>
    <s v="01D"/>
    <x v="1"/>
    <n v="4.0609400000000004"/>
    <n v="603827"/>
    <n v="4060.9400000000005"/>
    <n v="6.7253368928517614E-3"/>
  </r>
  <r>
    <x v="1"/>
    <n v="84"/>
    <s v="Auvergne-Rhône-Alpes"/>
    <s v="01"/>
    <x v="0"/>
    <s v="01F"/>
    <x v="4"/>
    <s v="01A"/>
    <x v="3"/>
    <n v="20039.69729"/>
    <n v="603827"/>
    <n v="20039697.289999999"/>
    <n v="33.187812552270763"/>
  </r>
  <r>
    <x v="1"/>
    <n v="84"/>
    <s v="Auvergne-Rhône-Alpes"/>
    <s v="01"/>
    <x v="0"/>
    <s v="01ZHG"/>
    <x v="5"/>
    <s v="01A"/>
    <x v="3"/>
    <n v="152.72524999999999"/>
    <n v="603827"/>
    <n v="152725.25"/>
    <n v="0.25292881901604269"/>
  </r>
  <r>
    <x v="2"/>
    <n v="84"/>
    <s v="Auvergne-Rhône-Alpes"/>
    <s v="01"/>
    <x v="0"/>
    <s v="01A"/>
    <x v="0"/>
    <s v="01B"/>
    <x v="0"/>
    <n v="75145.497140000007"/>
    <n v="619497"/>
    <n v="75145497.140000001"/>
    <n v="121.30082492732006"/>
  </r>
  <r>
    <x v="2"/>
    <n v="84"/>
    <s v="Auvergne-Rhône-Alpes"/>
    <s v="01"/>
    <x v="0"/>
    <s v="01A"/>
    <x v="0"/>
    <s v="01C"/>
    <x v="4"/>
    <n v="278.43"/>
    <n v="619497"/>
    <n v="278430"/>
    <n v="0.4494452757640473"/>
  </r>
  <r>
    <x v="2"/>
    <n v="84"/>
    <s v="Auvergne-Rhône-Alpes"/>
    <s v="01"/>
    <x v="0"/>
    <s v="01A"/>
    <x v="0"/>
    <s v="01D"/>
    <x v="1"/>
    <n v="50508.451289999997"/>
    <n v="619497"/>
    <n v="50508451.289999999"/>
    <n v="81.531389643533387"/>
  </r>
  <r>
    <x v="2"/>
    <n v="84"/>
    <s v="Auvergne-Rhône-Alpes"/>
    <s v="01"/>
    <x v="0"/>
    <s v="01B"/>
    <x v="1"/>
    <s v="01D"/>
    <x v="1"/>
    <n v="4.70364"/>
    <n v="619497"/>
    <n v="4703.6400000000003"/>
    <n v="7.5926759935883471E-3"/>
  </r>
  <r>
    <x v="2"/>
    <n v="84"/>
    <s v="Auvergne-Rhône-Alpes"/>
    <s v="01"/>
    <x v="0"/>
    <s v="01C"/>
    <x v="2"/>
    <s v="01B"/>
    <x v="0"/>
    <n v="2.0080000000000001E-2"/>
    <n v="619497"/>
    <n v="20.080000000000002"/>
    <n v="3.2413393446618794E-5"/>
  </r>
  <r>
    <x v="2"/>
    <n v="84"/>
    <s v="Auvergne-Rhône-Alpes"/>
    <s v="01"/>
    <x v="0"/>
    <s v="01C"/>
    <x v="2"/>
    <s v="01Z"/>
    <x v="2"/>
    <n v="1.3"/>
    <n v="619497"/>
    <n v="1300"/>
    <n v="2.0984766673607783E-3"/>
  </r>
  <r>
    <x v="2"/>
    <n v="84"/>
    <s v="Auvergne-Rhône-Alpes"/>
    <s v="01"/>
    <x v="0"/>
    <s v="01D"/>
    <x v="3"/>
    <s v="01A"/>
    <x v="3"/>
    <n v="26599.22249"/>
    <n v="619497"/>
    <n v="26599222.489999998"/>
    <n v="42.93680597323312"/>
  </r>
  <r>
    <x v="2"/>
    <n v="84"/>
    <s v="Auvergne-Rhône-Alpes"/>
    <s v="01"/>
    <x v="0"/>
    <s v="01F"/>
    <x v="4"/>
    <s v="01A"/>
    <x v="3"/>
    <n v="21927.349300000002"/>
    <n v="619497"/>
    <n v="21927349.300000001"/>
    <n v="35.395408371630531"/>
  </r>
  <r>
    <x v="2"/>
    <n v="84"/>
    <s v="Auvergne-Rhône-Alpes"/>
    <s v="01"/>
    <x v="0"/>
    <s v="01ZHG"/>
    <x v="5"/>
    <s v="01A"/>
    <x v="3"/>
    <n v="204.75904"/>
    <n v="619497"/>
    <n v="204759.04000000001"/>
    <n v="0.33052466759322485"/>
  </r>
  <r>
    <x v="3"/>
    <n v="84"/>
    <s v="Auvergne-Rhône-Alpes"/>
    <s v="01"/>
    <x v="0"/>
    <s v="01A"/>
    <x v="0"/>
    <s v="01A"/>
    <x v="3"/>
    <n v="425.10816"/>
    <n v="631877"/>
    <n v="425108.16"/>
    <n v="0.6727704284219872"/>
  </r>
  <r>
    <x v="3"/>
    <n v="84"/>
    <s v="Auvergne-Rhône-Alpes"/>
    <s v="01"/>
    <x v="0"/>
    <s v="01A"/>
    <x v="0"/>
    <s v="01B"/>
    <x v="0"/>
    <n v="61246.22597"/>
    <n v="631877"/>
    <n v="61246225.969999999"/>
    <n v="96.927449440318284"/>
  </r>
  <r>
    <x v="3"/>
    <n v="84"/>
    <s v="Auvergne-Rhône-Alpes"/>
    <s v="01"/>
    <x v="0"/>
    <s v="01A"/>
    <x v="0"/>
    <s v="01D"/>
    <x v="1"/>
    <n v="42057.17"/>
    <n v="631877"/>
    <n v="42057170"/>
    <n v="66.559108813898902"/>
  </r>
  <r>
    <x v="3"/>
    <n v="84"/>
    <s v="Auvergne-Rhône-Alpes"/>
    <s v="01"/>
    <x v="0"/>
    <s v="01A"/>
    <x v="0"/>
    <s v="01E"/>
    <x v="5"/>
    <n v="17704.38"/>
    <n v="631877"/>
    <n v="17704380"/>
    <n v="28.018712502591484"/>
  </r>
  <r>
    <x v="3"/>
    <n v="84"/>
    <s v="Auvergne-Rhône-Alpes"/>
    <s v="01"/>
    <x v="0"/>
    <s v="01B"/>
    <x v="1"/>
    <s v="01D"/>
    <x v="1"/>
    <n v="121.12835"/>
    <n v="631877"/>
    <n v="121128.34999999999"/>
    <n v="0.1916960895870557"/>
  </r>
  <r>
    <x v="3"/>
    <n v="84"/>
    <s v="Auvergne-Rhône-Alpes"/>
    <s v="01"/>
    <x v="0"/>
    <s v="01C"/>
    <x v="2"/>
    <s v="01B"/>
    <x v="0"/>
    <n v="0.85"/>
    <n v="631877"/>
    <n v="850"/>
    <n v="1.34519851173567E-3"/>
  </r>
  <r>
    <x v="3"/>
    <n v="84"/>
    <s v="Auvergne-Rhône-Alpes"/>
    <s v="01"/>
    <x v="0"/>
    <s v="01D"/>
    <x v="3"/>
    <s v="01A"/>
    <x v="3"/>
    <n v="24117.808489999999"/>
    <n v="631877"/>
    <n v="24117808.489999998"/>
    <n v="38.168517749498712"/>
  </r>
  <r>
    <x v="3"/>
    <n v="84"/>
    <s v="Auvergne-Rhône-Alpes"/>
    <s v="01"/>
    <x v="0"/>
    <s v="01D"/>
    <x v="3"/>
    <s v="01Z"/>
    <x v="2"/>
    <n v="1535.1"/>
    <n v="631877"/>
    <n v="1535100"/>
    <n v="2.4294285121946202"/>
  </r>
  <r>
    <x v="3"/>
    <n v="84"/>
    <s v="Auvergne-Rhône-Alpes"/>
    <s v="01"/>
    <x v="0"/>
    <s v="01F"/>
    <x v="4"/>
    <s v="01A"/>
    <x v="3"/>
    <n v="20821.881740000001"/>
    <n v="631877"/>
    <n v="20821881.740000002"/>
    <n v="32.952428621393089"/>
  </r>
  <r>
    <x v="3"/>
    <n v="84"/>
    <s v="Auvergne-Rhône-Alpes"/>
    <s v="01"/>
    <x v="0"/>
    <s v="01ZHG"/>
    <x v="5"/>
    <s v="01A"/>
    <x v="3"/>
    <n v="199.03"/>
    <n v="631877"/>
    <n v="199030"/>
    <n v="0.31498218798911815"/>
  </r>
  <r>
    <x v="4"/>
    <n v="84"/>
    <s v="Auvergne-Rhône-Alpes"/>
    <s v="01"/>
    <x v="0"/>
    <s v="01A"/>
    <x v="0"/>
    <s v="01A"/>
    <x v="3"/>
    <n v="594.98"/>
    <n v="643350"/>
    <n v="594980"/>
    <n v="0.92481541928965572"/>
  </r>
  <r>
    <x v="4"/>
    <n v="84"/>
    <s v="Auvergne-Rhône-Alpes"/>
    <s v="01"/>
    <x v="0"/>
    <s v="01A"/>
    <x v="0"/>
    <s v="01B"/>
    <x v="0"/>
    <n v="60150.884440000002"/>
    <n v="643350"/>
    <n v="60150884.440000005"/>
    <n v="93.496361918085029"/>
  </r>
  <r>
    <x v="4"/>
    <n v="84"/>
    <s v="Auvergne-Rhône-Alpes"/>
    <s v="01"/>
    <x v="0"/>
    <s v="01A"/>
    <x v="0"/>
    <s v="01D"/>
    <x v="1"/>
    <n v="33545.851540000003"/>
    <n v="643350"/>
    <n v="33545851.540000003"/>
    <n v="52.142459843009256"/>
  </r>
  <r>
    <x v="4"/>
    <n v="84"/>
    <s v="Auvergne-Rhône-Alpes"/>
    <s v="01"/>
    <x v="0"/>
    <s v="01A"/>
    <x v="0"/>
    <s v="01E"/>
    <x v="5"/>
    <n v="26470.82"/>
    <n v="643350"/>
    <n v="26470820"/>
    <n v="41.145286391544261"/>
  </r>
  <r>
    <x v="4"/>
    <n v="84"/>
    <s v="Auvergne-Rhône-Alpes"/>
    <s v="01"/>
    <x v="0"/>
    <s v="01C"/>
    <x v="2"/>
    <s v="01B"/>
    <x v="0"/>
    <n v="1.06"/>
    <n v="643350"/>
    <n v="1060"/>
    <n v="1.6476257091785186E-3"/>
  </r>
  <r>
    <x v="4"/>
    <n v="84"/>
    <s v="Auvergne-Rhône-Alpes"/>
    <s v="01"/>
    <x v="0"/>
    <s v="01D"/>
    <x v="3"/>
    <s v="01A"/>
    <x v="3"/>
    <n v="24540.507030000001"/>
    <n v="643350"/>
    <n v="24540507.030000001"/>
    <n v="38.144877640475634"/>
  </r>
  <r>
    <x v="4"/>
    <n v="84"/>
    <s v="Auvergne-Rhône-Alpes"/>
    <s v="01"/>
    <x v="0"/>
    <s v="01D"/>
    <x v="3"/>
    <s v="01Z"/>
    <x v="2"/>
    <n v="4073.09"/>
    <n v="643350"/>
    <n v="4073090"/>
    <n v="6.3310639620735216"/>
  </r>
  <r>
    <x v="4"/>
    <n v="84"/>
    <s v="Auvergne-Rhône-Alpes"/>
    <s v="01"/>
    <x v="0"/>
    <s v="01F"/>
    <x v="4"/>
    <s v="01A"/>
    <x v="3"/>
    <n v="21445.200980000001"/>
    <n v="643350"/>
    <n v="21445200.98"/>
    <n v="33.333645729385253"/>
  </r>
  <r>
    <x v="4"/>
    <n v="84"/>
    <s v="Auvergne-Rhône-Alpes"/>
    <s v="01"/>
    <x v="0"/>
    <s v="01F"/>
    <x v="4"/>
    <s v="01Z"/>
    <x v="2"/>
    <n v="318.42"/>
    <n v="643350"/>
    <n v="318420"/>
    <n v="0.49494054558172068"/>
  </r>
  <r>
    <x v="4"/>
    <n v="84"/>
    <s v="Auvergne-Rhône-Alpes"/>
    <s v="01"/>
    <x v="0"/>
    <s v="01ZHG"/>
    <x v="5"/>
    <s v="01A"/>
    <x v="3"/>
    <n v="1210.1089999999999"/>
    <n v="643350"/>
    <n v="1210109"/>
    <n v="1.8809497163285924"/>
  </r>
  <r>
    <x v="0"/>
    <n v="32"/>
    <s v="Hauts-de-France"/>
    <s v="02"/>
    <x v="1"/>
    <s v="01A"/>
    <x v="0"/>
    <s v="01D"/>
    <x v="1"/>
    <n v="144724.67000000001"/>
    <n v="539870"/>
    <n v="144724670"/>
    <n v="268.0731842851057"/>
  </r>
  <r>
    <x v="0"/>
    <n v="32"/>
    <s v="Hauts-de-France"/>
    <s v="02"/>
    <x v="1"/>
    <s v="01A"/>
    <x v="0"/>
    <s v="01Z"/>
    <x v="2"/>
    <n v="85.093490000000003"/>
    <n v="539870"/>
    <n v="85093.49"/>
    <n v="0.15761848222720284"/>
  </r>
  <r>
    <x v="0"/>
    <n v="32"/>
    <s v="Hauts-de-France"/>
    <s v="02"/>
    <x v="1"/>
    <s v="01B"/>
    <x v="1"/>
    <s v="01D"/>
    <x v="1"/>
    <n v="3731.44"/>
    <n v="539870"/>
    <n v="3731440"/>
    <n v="6.9117380110026492"/>
  </r>
  <r>
    <x v="0"/>
    <n v="32"/>
    <s v="Hauts-de-France"/>
    <s v="02"/>
    <x v="1"/>
    <s v="01C"/>
    <x v="2"/>
    <s v="01Z"/>
    <x v="2"/>
    <n v="0.30499999999999999"/>
    <n v="539870"/>
    <n v="305"/>
    <n v="5.6495082149406336E-4"/>
  </r>
  <r>
    <x v="0"/>
    <n v="32"/>
    <s v="Hauts-de-France"/>
    <s v="02"/>
    <x v="1"/>
    <s v="01D"/>
    <x v="3"/>
    <s v="01A"/>
    <x v="3"/>
    <n v="25895.41"/>
    <n v="539870"/>
    <n v="25895410"/>
    <n v="47.966010335821586"/>
  </r>
  <r>
    <x v="0"/>
    <n v="32"/>
    <s v="Hauts-de-France"/>
    <s v="02"/>
    <x v="1"/>
    <s v="01D"/>
    <x v="3"/>
    <s v="01Z"/>
    <x v="2"/>
    <n v="155.90690000000001"/>
    <n v="539870"/>
    <n v="155906.9"/>
    <n v="0.28878600403800914"/>
  </r>
  <r>
    <x v="0"/>
    <n v="32"/>
    <s v="Hauts-de-France"/>
    <s v="02"/>
    <x v="1"/>
    <s v="01E"/>
    <x v="6"/>
    <s v="01E"/>
    <x v="5"/>
    <n v="10640.02"/>
    <n v="539870"/>
    <n v="10640020"/>
    <n v="19.708485376109063"/>
  </r>
  <r>
    <x v="0"/>
    <n v="32"/>
    <s v="Hauts-de-France"/>
    <s v="02"/>
    <x v="1"/>
    <s v="01F"/>
    <x v="4"/>
    <s v="01A"/>
    <x v="3"/>
    <n v="21722.86"/>
    <n v="539870"/>
    <n v="21722860"/>
    <n v="40.237205253116493"/>
  </r>
  <r>
    <x v="0"/>
    <n v="32"/>
    <s v="Hauts-de-France"/>
    <s v="02"/>
    <x v="1"/>
    <s v="01F"/>
    <x v="4"/>
    <s v="01Z"/>
    <x v="2"/>
    <n v="16.45655"/>
    <n v="539870"/>
    <n v="16456.55"/>
    <n v="3.048243095560042E-2"/>
  </r>
  <r>
    <x v="1"/>
    <n v="32"/>
    <s v="Hauts-de-France"/>
    <s v="02"/>
    <x v="1"/>
    <s v="01A"/>
    <x v="0"/>
    <s v="01D"/>
    <x v="1"/>
    <n v="134945.73801"/>
    <n v="541302"/>
    <n v="134945738.00999999"/>
    <n v="249.29842862210003"/>
  </r>
  <r>
    <x v="1"/>
    <n v="32"/>
    <s v="Hauts-de-France"/>
    <s v="02"/>
    <x v="1"/>
    <s v="01A"/>
    <x v="0"/>
    <s v="01Z"/>
    <x v="2"/>
    <n v="1495.61222"/>
    <n v="541302"/>
    <n v="1495612.22"/>
    <n v="2.7629903824482449"/>
  </r>
  <r>
    <x v="1"/>
    <n v="32"/>
    <s v="Hauts-de-France"/>
    <s v="02"/>
    <x v="1"/>
    <s v="01B"/>
    <x v="1"/>
    <s v="01D"/>
    <x v="1"/>
    <n v="3685.33"/>
    <n v="541302"/>
    <n v="3685330"/>
    <n v="6.8082696904870108"/>
  </r>
  <r>
    <x v="1"/>
    <n v="32"/>
    <s v="Hauts-de-France"/>
    <s v="02"/>
    <x v="1"/>
    <s v="01C"/>
    <x v="2"/>
    <s v="01A"/>
    <x v="3"/>
    <n v="87.22"/>
    <n v="541302"/>
    <n v="87220"/>
    <n v="0.16113001614625477"/>
  </r>
  <r>
    <x v="1"/>
    <n v="32"/>
    <s v="Hauts-de-France"/>
    <s v="02"/>
    <x v="1"/>
    <s v="01D"/>
    <x v="3"/>
    <s v="01A"/>
    <x v="3"/>
    <n v="29464.895049999999"/>
    <n v="541302"/>
    <n v="29464895.050000001"/>
    <n v="54.433375546367834"/>
  </r>
  <r>
    <x v="1"/>
    <n v="32"/>
    <s v="Hauts-de-France"/>
    <s v="02"/>
    <x v="1"/>
    <s v="01D"/>
    <x v="3"/>
    <s v="01Z"/>
    <x v="2"/>
    <n v="572.44588999999996"/>
    <n v="541302"/>
    <n v="572445.89"/>
    <n v="1.057535146738789"/>
  </r>
  <r>
    <x v="1"/>
    <n v="32"/>
    <s v="Hauts-de-France"/>
    <s v="02"/>
    <x v="1"/>
    <s v="01E"/>
    <x v="6"/>
    <s v="01B"/>
    <x v="0"/>
    <n v="1370.24"/>
    <n v="541302"/>
    <n v="1370240"/>
    <n v="2.531378047744143"/>
  </r>
  <r>
    <x v="1"/>
    <n v="32"/>
    <s v="Hauts-de-France"/>
    <s v="02"/>
    <x v="1"/>
    <s v="01E"/>
    <x v="6"/>
    <s v="01E"/>
    <x v="5"/>
    <n v="10449.788920000001"/>
    <n v="541302"/>
    <n v="10449788.920000002"/>
    <n v="19.304914668706196"/>
  </r>
  <r>
    <x v="1"/>
    <n v="32"/>
    <s v="Hauts-de-France"/>
    <s v="02"/>
    <x v="1"/>
    <s v="01F"/>
    <x v="4"/>
    <s v="01A"/>
    <x v="3"/>
    <n v="19723.565579999999"/>
    <n v="541302"/>
    <n v="19723565.579999998"/>
    <n v="36.437267144773152"/>
  </r>
  <r>
    <x v="1"/>
    <n v="32"/>
    <s v="Hauts-de-France"/>
    <s v="02"/>
    <x v="1"/>
    <s v="01F"/>
    <x v="4"/>
    <s v="01Z"/>
    <x v="2"/>
    <n v="621.87336000000005"/>
    <n v="541302"/>
    <n v="621873.3600000001"/>
    <n v="1.1488473347595245"/>
  </r>
  <r>
    <x v="2"/>
    <n v="32"/>
    <s v="Hauts-de-France"/>
    <s v="02"/>
    <x v="1"/>
    <s v="01A"/>
    <x v="0"/>
    <s v="01A"/>
    <x v="3"/>
    <n v="834.24"/>
    <n v="540067"/>
    <n v="834240"/>
    <n v="1.5446972320101025"/>
  </r>
  <r>
    <x v="2"/>
    <n v="32"/>
    <s v="Hauts-de-France"/>
    <s v="02"/>
    <x v="1"/>
    <s v="01A"/>
    <x v="0"/>
    <s v="01D"/>
    <x v="1"/>
    <n v="64998.790379999999"/>
    <n v="540067"/>
    <n v="64998790.379999995"/>
    <n v="120.35319762177654"/>
  </r>
  <r>
    <x v="2"/>
    <n v="32"/>
    <s v="Hauts-de-France"/>
    <s v="02"/>
    <x v="1"/>
    <s v="01A"/>
    <x v="0"/>
    <s v="01Z"/>
    <x v="2"/>
    <n v="66559.60557"/>
    <n v="540067"/>
    <n v="66559605.57"/>
    <n v="123.24323754274933"/>
  </r>
  <r>
    <x v="2"/>
    <n v="32"/>
    <s v="Hauts-de-France"/>
    <s v="02"/>
    <x v="1"/>
    <s v="01B"/>
    <x v="1"/>
    <s v="01A"/>
    <x v="3"/>
    <n v="125.67"/>
    <n v="540067"/>
    <n v="125670"/>
    <n v="0.23269335101015245"/>
  </r>
  <r>
    <x v="2"/>
    <n v="32"/>
    <s v="Hauts-de-France"/>
    <s v="02"/>
    <x v="1"/>
    <s v="01B"/>
    <x v="1"/>
    <s v="01D"/>
    <x v="1"/>
    <n v="3661.88067"/>
    <n v="540067"/>
    <n v="3661880.67"/>
    <n v="6.7804192257627296"/>
  </r>
  <r>
    <x v="2"/>
    <n v="32"/>
    <s v="Hauts-de-France"/>
    <s v="02"/>
    <x v="1"/>
    <s v="01D"/>
    <x v="3"/>
    <s v="01A"/>
    <x v="3"/>
    <n v="28846.668249999999"/>
    <n v="540067"/>
    <n v="28846668.25"/>
    <n v="53.413128834015041"/>
  </r>
  <r>
    <x v="2"/>
    <n v="32"/>
    <s v="Hauts-de-France"/>
    <s v="02"/>
    <x v="1"/>
    <s v="01D"/>
    <x v="3"/>
    <s v="01Z"/>
    <x v="2"/>
    <n v="171.02529000000001"/>
    <n v="540067"/>
    <n v="171025.29"/>
    <n v="0.31667420894074255"/>
  </r>
  <r>
    <x v="2"/>
    <n v="32"/>
    <s v="Hauts-de-France"/>
    <s v="02"/>
    <x v="1"/>
    <s v="01E"/>
    <x v="6"/>
    <s v="01E"/>
    <x v="5"/>
    <n v="10611.096530000001"/>
    <n v="540067"/>
    <n v="10611096.530000001"/>
    <n v="19.647740983989024"/>
  </r>
  <r>
    <x v="2"/>
    <n v="32"/>
    <s v="Hauts-de-France"/>
    <s v="02"/>
    <x v="1"/>
    <s v="01F"/>
    <x v="4"/>
    <s v="01A"/>
    <x v="3"/>
    <n v="19899.123370000001"/>
    <n v="540067"/>
    <n v="19899123.370000001"/>
    <n v="36.845656872202895"/>
  </r>
  <r>
    <x v="2"/>
    <n v="32"/>
    <s v="Hauts-de-France"/>
    <s v="02"/>
    <x v="1"/>
    <s v="01F"/>
    <x v="4"/>
    <s v="01Z"/>
    <x v="2"/>
    <n v="169.03899999999999"/>
    <n v="540067"/>
    <n v="169039"/>
    <n v="0.31299635045281421"/>
  </r>
  <r>
    <x v="2"/>
    <n v="32"/>
    <s v="Hauts-de-France"/>
    <s v="02"/>
    <x v="1"/>
    <s v="01ZHG"/>
    <x v="5"/>
    <s v="01A"/>
    <x v="3"/>
    <n v="785.29"/>
    <n v="540067"/>
    <n v="785290"/>
    <n v="1.4540603295517038"/>
  </r>
  <r>
    <x v="2"/>
    <n v="32"/>
    <s v="Hauts-de-France"/>
    <s v="02"/>
    <x v="1"/>
    <s v="01ZHG"/>
    <x v="5"/>
    <s v="01D"/>
    <x v="1"/>
    <n v="671"/>
    <n v="540067"/>
    <n v="671000"/>
    <n v="1.2424384381937796"/>
  </r>
  <r>
    <x v="3"/>
    <n v="32"/>
    <s v="Hauts-de-France"/>
    <s v="02"/>
    <x v="1"/>
    <s v="01A"/>
    <x v="0"/>
    <s v="01A"/>
    <x v="3"/>
    <n v="1943"/>
    <n v="538707"/>
    <n v="1943000"/>
    <n v="3.6067843930002765"/>
  </r>
  <r>
    <x v="3"/>
    <n v="32"/>
    <s v="Hauts-de-France"/>
    <s v="02"/>
    <x v="1"/>
    <s v="01A"/>
    <x v="0"/>
    <s v="01D"/>
    <x v="1"/>
    <n v="117478.33838"/>
    <n v="538707"/>
    <n v="117478338.38"/>
    <n v="218.07464610632496"/>
  </r>
  <r>
    <x v="3"/>
    <n v="32"/>
    <s v="Hauts-de-France"/>
    <s v="02"/>
    <x v="1"/>
    <s v="01A"/>
    <x v="0"/>
    <s v="01Z"/>
    <x v="2"/>
    <n v="6573.2614000000003"/>
    <n v="538707"/>
    <n v="6573261.4000000004"/>
    <n v="12.201923123330493"/>
  </r>
  <r>
    <x v="3"/>
    <n v="32"/>
    <s v="Hauts-de-France"/>
    <s v="02"/>
    <x v="1"/>
    <s v="01B"/>
    <x v="1"/>
    <s v="01D"/>
    <x v="1"/>
    <n v="1309.11302"/>
    <n v="538707"/>
    <n v="1309113.02"/>
    <n v="2.4301021148787747"/>
  </r>
  <r>
    <x v="3"/>
    <n v="32"/>
    <s v="Hauts-de-France"/>
    <s v="02"/>
    <x v="1"/>
    <s v="01C"/>
    <x v="2"/>
    <s v="01A"/>
    <x v="3"/>
    <n v="196.14400000000001"/>
    <n v="538707"/>
    <n v="196144"/>
    <n v="0.36410145032457347"/>
  </r>
  <r>
    <x v="3"/>
    <n v="32"/>
    <s v="Hauts-de-France"/>
    <s v="02"/>
    <x v="1"/>
    <s v="01C"/>
    <x v="2"/>
    <s v="01B"/>
    <x v="0"/>
    <n v="2.1059999999999999"/>
    <n v="538707"/>
    <n v="2106"/>
    <n v="3.9093607471222761E-3"/>
  </r>
  <r>
    <x v="3"/>
    <n v="32"/>
    <s v="Hauts-de-France"/>
    <s v="02"/>
    <x v="1"/>
    <s v="01C"/>
    <x v="2"/>
    <s v="01C"/>
    <x v="4"/>
    <n v="0.17"/>
    <n v="538707"/>
    <n v="170"/>
    <n v="3.1557043067938602E-4"/>
  </r>
  <r>
    <x v="3"/>
    <n v="32"/>
    <s v="Hauts-de-France"/>
    <s v="02"/>
    <x v="1"/>
    <s v="01D"/>
    <x v="3"/>
    <s v="01A"/>
    <x v="3"/>
    <n v="23225.48314"/>
    <n v="538707"/>
    <n v="23225483.140000001"/>
    <n v="43.113386571921289"/>
  </r>
  <r>
    <x v="3"/>
    <n v="32"/>
    <s v="Hauts-de-France"/>
    <s v="02"/>
    <x v="1"/>
    <s v="01D"/>
    <x v="3"/>
    <s v="01Z"/>
    <x v="2"/>
    <n v="1590.0444199999999"/>
    <n v="538707"/>
    <n v="1590044.42"/>
    <n v="2.9515941318750265"/>
  </r>
  <r>
    <x v="3"/>
    <n v="32"/>
    <s v="Hauts-de-France"/>
    <s v="02"/>
    <x v="1"/>
    <s v="01E"/>
    <x v="6"/>
    <s v="01E"/>
    <x v="5"/>
    <n v="9272.8262099999993"/>
    <n v="538707"/>
    <n v="9272826.209999999"/>
    <n v="17.213116239439991"/>
  </r>
  <r>
    <x v="3"/>
    <n v="32"/>
    <s v="Hauts-de-France"/>
    <s v="02"/>
    <x v="1"/>
    <s v="01F"/>
    <x v="4"/>
    <s v="01A"/>
    <x v="3"/>
    <n v="18667.0157"/>
    <n v="538707"/>
    <n v="18667015.699999999"/>
    <n v="34.651518729105057"/>
  </r>
  <r>
    <x v="3"/>
    <n v="32"/>
    <s v="Hauts-de-France"/>
    <s v="02"/>
    <x v="1"/>
    <s v="01F"/>
    <x v="4"/>
    <s v="01Z"/>
    <x v="2"/>
    <n v="1182.6208099999999"/>
    <n v="538707"/>
    <n v="1182620.8099999998"/>
    <n v="2.1952950490712015"/>
  </r>
  <r>
    <x v="3"/>
    <n v="32"/>
    <s v="Hauts-de-France"/>
    <s v="02"/>
    <x v="1"/>
    <s v="01ZHG"/>
    <x v="5"/>
    <s v="01A"/>
    <x v="3"/>
    <n v="995.673"/>
    <n v="538707"/>
    <n v="995673"/>
    <n v="1.8482644554460959"/>
  </r>
  <r>
    <x v="4"/>
    <n v="32"/>
    <s v="Hauts-de-France"/>
    <s v="02"/>
    <x v="1"/>
    <s v="01A"/>
    <x v="0"/>
    <s v="01B"/>
    <x v="0"/>
    <n v="4.9936499999999997"/>
    <n v="534531"/>
    <n v="4993.6499999999996"/>
    <n v="9.3421148633100783E-3"/>
  </r>
  <r>
    <x v="4"/>
    <n v="32"/>
    <s v="Hauts-de-France"/>
    <s v="02"/>
    <x v="1"/>
    <s v="01A"/>
    <x v="0"/>
    <s v="01D"/>
    <x v="1"/>
    <n v="120837.1225"/>
    <n v="534531"/>
    <n v="120837122.5"/>
    <n v="226.06195431134958"/>
  </r>
  <r>
    <x v="4"/>
    <n v="32"/>
    <s v="Hauts-de-France"/>
    <s v="02"/>
    <x v="1"/>
    <s v="01B"/>
    <x v="1"/>
    <s v="01D"/>
    <x v="1"/>
    <n v="1304.57942"/>
    <n v="534531"/>
    <n v="1304579.42"/>
    <n v="2.4406057272637134"/>
  </r>
  <r>
    <x v="4"/>
    <n v="32"/>
    <s v="Hauts-de-France"/>
    <s v="02"/>
    <x v="1"/>
    <s v="01C"/>
    <x v="2"/>
    <s v="01A"/>
    <x v="3"/>
    <n v="8.4000000000000005E-2"/>
    <n v="534531"/>
    <n v="84"/>
    <n v="1.5714710652890105E-4"/>
  </r>
  <r>
    <x v="4"/>
    <n v="32"/>
    <s v="Hauts-de-France"/>
    <s v="02"/>
    <x v="1"/>
    <s v="01C"/>
    <x v="2"/>
    <s v="01Z"/>
    <x v="2"/>
    <n v="4.2000000000000002E-4"/>
    <n v="534531"/>
    <n v="0.42000000000000004"/>
    <n v="7.8573553264450524E-7"/>
  </r>
  <r>
    <x v="4"/>
    <n v="32"/>
    <s v="Hauts-de-France"/>
    <s v="02"/>
    <x v="1"/>
    <s v="01D"/>
    <x v="3"/>
    <s v="01A"/>
    <x v="3"/>
    <n v="28352.218390000002"/>
    <n v="534531"/>
    <n v="28352218.390000001"/>
    <n v="53.041298615047587"/>
  </r>
  <r>
    <x v="4"/>
    <n v="32"/>
    <s v="Hauts-de-France"/>
    <s v="02"/>
    <x v="1"/>
    <s v="01E"/>
    <x v="6"/>
    <s v="01A"/>
    <x v="3"/>
    <n v="4176.62"/>
    <n v="534531"/>
    <n v="4176620"/>
    <n v="7.8136160484611743"/>
  </r>
  <r>
    <x v="4"/>
    <n v="32"/>
    <s v="Hauts-de-France"/>
    <s v="02"/>
    <x v="1"/>
    <s v="01E"/>
    <x v="6"/>
    <s v="01E"/>
    <x v="5"/>
    <n v="4518.82"/>
    <n v="534531"/>
    <n v="4518820"/>
    <n v="8.4538034276777214"/>
  </r>
  <r>
    <x v="4"/>
    <n v="32"/>
    <s v="Hauts-de-France"/>
    <s v="02"/>
    <x v="1"/>
    <s v="01F"/>
    <x v="4"/>
    <s v="01A"/>
    <x v="3"/>
    <n v="18835.949550000001"/>
    <n v="534531"/>
    <n v="18835949.550000001"/>
    <n v="35.238273458414952"/>
  </r>
  <r>
    <x v="4"/>
    <n v="32"/>
    <s v="Hauts-de-France"/>
    <s v="02"/>
    <x v="1"/>
    <s v="01ZHG"/>
    <x v="5"/>
    <s v="01A"/>
    <x v="3"/>
    <n v="1656.0456099999999"/>
    <n v="534531"/>
    <n v="1656045.6099999999"/>
    <n v="3.0981282844212963"/>
  </r>
  <r>
    <x v="0"/>
    <n v="84"/>
    <s v="Auvergne-Rhône-Alpes"/>
    <s v="03"/>
    <x v="2"/>
    <s v="01A"/>
    <x v="0"/>
    <s v="01B"/>
    <x v="0"/>
    <n v="33016.14"/>
    <n v="343046"/>
    <n v="33016140"/>
    <n v="96.244060563306377"/>
  </r>
  <r>
    <x v="0"/>
    <n v="84"/>
    <s v="Auvergne-Rhône-Alpes"/>
    <s v="03"/>
    <x v="2"/>
    <s v="01A"/>
    <x v="0"/>
    <s v="01D"/>
    <x v="1"/>
    <n v="37287.325380000002"/>
    <n v="343046"/>
    <n v="37287325.380000003"/>
    <n v="108.69482629151776"/>
  </r>
  <r>
    <x v="0"/>
    <n v="84"/>
    <s v="Auvergne-Rhône-Alpes"/>
    <s v="03"/>
    <x v="2"/>
    <s v="01A"/>
    <x v="0"/>
    <s v="01Z"/>
    <x v="2"/>
    <n v="34878.901559999998"/>
    <n v="343046"/>
    <n v="34878901.559999995"/>
    <n v="101.67412405333394"/>
  </r>
  <r>
    <x v="0"/>
    <n v="84"/>
    <s v="Auvergne-Rhône-Alpes"/>
    <s v="03"/>
    <x v="2"/>
    <s v="01B"/>
    <x v="1"/>
    <s v="01A"/>
    <x v="3"/>
    <n v="403.72"/>
    <n v="343046"/>
    <n v="403720"/>
    <n v="1.176868408318418"/>
  </r>
  <r>
    <x v="0"/>
    <n v="84"/>
    <s v="Auvergne-Rhône-Alpes"/>
    <s v="03"/>
    <x v="2"/>
    <s v="01B"/>
    <x v="1"/>
    <s v="01D"/>
    <x v="1"/>
    <n v="73.212540000000004"/>
    <n v="343046"/>
    <n v="73212.540000000008"/>
    <n v="0.21341901669163904"/>
  </r>
  <r>
    <x v="0"/>
    <n v="84"/>
    <s v="Auvergne-Rhône-Alpes"/>
    <s v="03"/>
    <x v="2"/>
    <s v="01C"/>
    <x v="2"/>
    <s v="01B"/>
    <x v="0"/>
    <n v="5.9880000000000003E-2"/>
    <n v="343046"/>
    <n v="59.88"/>
    <n v="1.7455384992100186E-4"/>
  </r>
  <r>
    <x v="0"/>
    <n v="84"/>
    <s v="Auvergne-Rhône-Alpes"/>
    <s v="03"/>
    <x v="2"/>
    <s v="01D"/>
    <x v="3"/>
    <s v="01A"/>
    <x v="3"/>
    <n v="12042.538500000001"/>
    <n v="343046"/>
    <n v="12042538.5"/>
    <n v="35.104733767483076"/>
  </r>
  <r>
    <x v="0"/>
    <n v="84"/>
    <s v="Auvergne-Rhône-Alpes"/>
    <s v="03"/>
    <x v="2"/>
    <s v="01D"/>
    <x v="3"/>
    <s v="01D"/>
    <x v="1"/>
    <n v="6.3887200000000002"/>
    <n v="343046"/>
    <n v="6388.72"/>
    <n v="1.8623508217556831E-2"/>
  </r>
  <r>
    <x v="0"/>
    <n v="84"/>
    <s v="Auvergne-Rhône-Alpes"/>
    <s v="03"/>
    <x v="2"/>
    <s v="01D"/>
    <x v="3"/>
    <s v="01Z"/>
    <x v="2"/>
    <n v="1996.77971"/>
    <n v="343046"/>
    <n v="1996779.71"/>
    <n v="5.8207345662097794"/>
  </r>
  <r>
    <x v="0"/>
    <n v="84"/>
    <s v="Auvergne-Rhône-Alpes"/>
    <s v="03"/>
    <x v="2"/>
    <s v="01E"/>
    <x v="6"/>
    <s v="01A"/>
    <x v="3"/>
    <n v="627.76647000000003"/>
    <n v="343046"/>
    <n v="627766.47"/>
    <n v="1.8299775248800452"/>
  </r>
  <r>
    <x v="0"/>
    <n v="84"/>
    <s v="Auvergne-Rhône-Alpes"/>
    <s v="03"/>
    <x v="2"/>
    <s v="01F"/>
    <x v="4"/>
    <s v="01A"/>
    <x v="3"/>
    <n v="7420.2599300000002"/>
    <n v="343046"/>
    <n v="7420259.9299999997"/>
    <n v="21.63050998991389"/>
  </r>
  <r>
    <x v="0"/>
    <n v="84"/>
    <s v="Auvergne-Rhône-Alpes"/>
    <s v="03"/>
    <x v="2"/>
    <s v="01F"/>
    <x v="4"/>
    <s v="01Z"/>
    <x v="2"/>
    <n v="3591.0558000000001"/>
    <n v="343046"/>
    <n v="3591055.8000000003"/>
    <n v="10.468146545944277"/>
  </r>
  <r>
    <x v="0"/>
    <n v="84"/>
    <s v="Auvergne-Rhône-Alpes"/>
    <s v="03"/>
    <x v="2"/>
    <s v="01ZHG"/>
    <x v="5"/>
    <s v="01A"/>
    <x v="3"/>
    <n v="4.43438"/>
    <n v="343046"/>
    <n v="4434.38"/>
    <n v="1.292648799286393E-2"/>
  </r>
  <r>
    <x v="1"/>
    <n v="84"/>
    <s v="Auvergne-Rhône-Alpes"/>
    <s v="03"/>
    <x v="2"/>
    <s v="01A"/>
    <x v="0"/>
    <s v="01B"/>
    <x v="0"/>
    <n v="30315"/>
    <n v="342729"/>
    <n v="30315000"/>
    <n v="88.451808863562761"/>
  </r>
  <r>
    <x v="1"/>
    <n v="84"/>
    <s v="Auvergne-Rhône-Alpes"/>
    <s v="03"/>
    <x v="2"/>
    <s v="01A"/>
    <x v="0"/>
    <s v="01D"/>
    <x v="1"/>
    <n v="66807.127280000001"/>
    <n v="342729"/>
    <n v="66807127.280000001"/>
    <n v="194.92697519031071"/>
  </r>
  <r>
    <x v="1"/>
    <n v="84"/>
    <s v="Auvergne-Rhône-Alpes"/>
    <s v="03"/>
    <x v="2"/>
    <s v="01A"/>
    <x v="0"/>
    <s v="01Z"/>
    <x v="2"/>
    <n v="2947.5228099999999"/>
    <n v="342729"/>
    <n v="2947522.81"/>
    <n v="8.6001558374108988"/>
  </r>
  <r>
    <x v="1"/>
    <n v="84"/>
    <s v="Auvergne-Rhône-Alpes"/>
    <s v="03"/>
    <x v="2"/>
    <s v="01B"/>
    <x v="1"/>
    <s v="01A"/>
    <x v="3"/>
    <n v="170.24"/>
    <n v="342729"/>
    <n v="170240"/>
    <n v="0.49671898205287557"/>
  </r>
  <r>
    <x v="1"/>
    <n v="84"/>
    <s v="Auvergne-Rhône-Alpes"/>
    <s v="03"/>
    <x v="2"/>
    <s v="01B"/>
    <x v="1"/>
    <s v="01D"/>
    <x v="1"/>
    <n v="3.83012"/>
    <n v="342729"/>
    <n v="3830.12"/>
    <n v="1.1175360124179745E-2"/>
  </r>
  <r>
    <x v="1"/>
    <n v="84"/>
    <s v="Auvergne-Rhône-Alpes"/>
    <s v="03"/>
    <x v="2"/>
    <s v="01C"/>
    <x v="2"/>
    <s v="01B"/>
    <x v="0"/>
    <n v="1.6160300000000001"/>
    <n v="342729"/>
    <n v="1616.03"/>
    <n v="4.7151831330293032E-3"/>
  </r>
  <r>
    <x v="1"/>
    <n v="84"/>
    <s v="Auvergne-Rhône-Alpes"/>
    <s v="03"/>
    <x v="2"/>
    <s v="01D"/>
    <x v="3"/>
    <s v="01A"/>
    <x v="3"/>
    <n v="16903.759030000001"/>
    <n v="342729"/>
    <n v="16903759.030000001"/>
    <n v="49.321064251930828"/>
  </r>
  <r>
    <x v="1"/>
    <n v="84"/>
    <s v="Auvergne-Rhône-Alpes"/>
    <s v="03"/>
    <x v="2"/>
    <s v="01D"/>
    <x v="3"/>
    <s v="01D"/>
    <x v="1"/>
    <n v="6.79366"/>
    <n v="342729"/>
    <n v="6793.66"/>
    <n v="1.9822250232691133E-2"/>
  </r>
  <r>
    <x v="1"/>
    <n v="84"/>
    <s v="Auvergne-Rhône-Alpes"/>
    <s v="03"/>
    <x v="2"/>
    <s v="01D"/>
    <x v="3"/>
    <s v="01Z"/>
    <x v="2"/>
    <n v="157.97635"/>
    <n v="342729"/>
    <n v="157976.35"/>
    <n v="0.46093662923184209"/>
  </r>
  <r>
    <x v="1"/>
    <n v="84"/>
    <s v="Auvergne-Rhône-Alpes"/>
    <s v="03"/>
    <x v="2"/>
    <s v="01E"/>
    <x v="6"/>
    <s v="01A"/>
    <x v="3"/>
    <n v="551.57725000000005"/>
    <n v="342729"/>
    <n v="551577.25"/>
    <n v="1.6093684806363044"/>
  </r>
  <r>
    <x v="1"/>
    <n v="84"/>
    <s v="Auvergne-Rhône-Alpes"/>
    <s v="03"/>
    <x v="2"/>
    <s v="01F"/>
    <x v="4"/>
    <s v="01A"/>
    <x v="3"/>
    <n v="9882.6807800000006"/>
    <n v="342729"/>
    <n v="9882680.7800000012"/>
    <n v="28.835262787800279"/>
  </r>
  <r>
    <x v="1"/>
    <n v="84"/>
    <s v="Auvergne-Rhône-Alpes"/>
    <s v="03"/>
    <x v="2"/>
    <s v="01F"/>
    <x v="4"/>
    <s v="01Z"/>
    <x v="2"/>
    <n v="412.36279999999999"/>
    <n v="342729"/>
    <n v="412362.8"/>
    <n v="1.2031745198101123"/>
  </r>
  <r>
    <x v="1"/>
    <n v="84"/>
    <s v="Auvergne-Rhône-Alpes"/>
    <s v="03"/>
    <x v="2"/>
    <s v="01ZHG"/>
    <x v="5"/>
    <s v="01A"/>
    <x v="3"/>
    <n v="219.03038000000001"/>
    <n v="342729"/>
    <n v="219030.38"/>
    <n v="0.63907746353532968"/>
  </r>
  <r>
    <x v="2"/>
    <n v="84"/>
    <s v="Auvergne-Rhône-Alpes"/>
    <s v="03"/>
    <x v="2"/>
    <s v="01A"/>
    <x v="0"/>
    <s v="01B"/>
    <x v="0"/>
    <n v="28625.58"/>
    <n v="343431"/>
    <n v="28625580"/>
    <n v="83.351764983359104"/>
  </r>
  <r>
    <x v="2"/>
    <n v="84"/>
    <s v="Auvergne-Rhône-Alpes"/>
    <s v="03"/>
    <x v="2"/>
    <s v="01A"/>
    <x v="0"/>
    <s v="01D"/>
    <x v="1"/>
    <n v="64110.315649999997"/>
    <n v="343431"/>
    <n v="64110315.649999999"/>
    <n v="186.67597173813661"/>
  </r>
  <r>
    <x v="2"/>
    <n v="84"/>
    <s v="Auvergne-Rhône-Alpes"/>
    <s v="03"/>
    <x v="2"/>
    <s v="01A"/>
    <x v="0"/>
    <s v="01Z"/>
    <x v="2"/>
    <n v="1507.9021499999999"/>
    <n v="343431"/>
    <n v="1507902.15"/>
    <n v="4.3906990050403136"/>
  </r>
  <r>
    <x v="2"/>
    <n v="84"/>
    <s v="Auvergne-Rhône-Alpes"/>
    <s v="03"/>
    <x v="2"/>
    <s v="01B"/>
    <x v="1"/>
    <s v="01A"/>
    <x v="3"/>
    <n v="126"/>
    <n v="343431"/>
    <n v="126000"/>
    <n v="0.3668859246835609"/>
  </r>
  <r>
    <x v="2"/>
    <n v="84"/>
    <s v="Auvergne-Rhône-Alpes"/>
    <s v="03"/>
    <x v="2"/>
    <s v="01B"/>
    <x v="1"/>
    <s v="01D"/>
    <x v="1"/>
    <n v="94.850489999999994"/>
    <n v="343431"/>
    <n v="94850.489999999991"/>
    <n v="0.27618499785983208"/>
  </r>
  <r>
    <x v="2"/>
    <n v="84"/>
    <s v="Auvergne-Rhône-Alpes"/>
    <s v="03"/>
    <x v="2"/>
    <s v="01C"/>
    <x v="2"/>
    <s v="01B"/>
    <x v="0"/>
    <n v="3.4281100000000002"/>
    <n v="343431"/>
    <n v="3428.11"/>
    <n v="9.9819468830711269E-3"/>
  </r>
  <r>
    <x v="2"/>
    <n v="84"/>
    <s v="Auvergne-Rhône-Alpes"/>
    <s v="03"/>
    <x v="2"/>
    <s v="01D"/>
    <x v="3"/>
    <s v="01A"/>
    <x v="3"/>
    <n v="15115.37147"/>
    <n v="343431"/>
    <n v="15115371.470000001"/>
    <n v="44.012833640527504"/>
  </r>
  <r>
    <x v="2"/>
    <n v="84"/>
    <s v="Auvergne-Rhône-Alpes"/>
    <s v="03"/>
    <x v="2"/>
    <s v="01D"/>
    <x v="3"/>
    <s v="01Z"/>
    <x v="2"/>
    <n v="146.48615000000001"/>
    <n v="343431"/>
    <n v="146486.15000000002"/>
    <n v="0.42653735393718106"/>
  </r>
  <r>
    <x v="2"/>
    <n v="84"/>
    <s v="Auvergne-Rhône-Alpes"/>
    <s v="03"/>
    <x v="2"/>
    <s v="01E"/>
    <x v="6"/>
    <s v="01E"/>
    <x v="5"/>
    <n v="598.4"/>
    <n v="343431"/>
    <n v="598400"/>
    <n v="1.7424169629416097"/>
  </r>
  <r>
    <x v="2"/>
    <n v="84"/>
    <s v="Auvergne-Rhône-Alpes"/>
    <s v="03"/>
    <x v="2"/>
    <s v="01F"/>
    <x v="4"/>
    <s v="01A"/>
    <x v="3"/>
    <n v="9396.31286"/>
    <n v="343431"/>
    <n v="9396312.8599999994"/>
    <n v="27.360118509977259"/>
  </r>
  <r>
    <x v="2"/>
    <n v="84"/>
    <s v="Auvergne-Rhône-Alpes"/>
    <s v="03"/>
    <x v="2"/>
    <s v="01F"/>
    <x v="4"/>
    <s v="01Z"/>
    <x v="2"/>
    <n v="276.07751999999999"/>
    <n v="343431"/>
    <n v="276077.52"/>
    <n v="0.803880604837653"/>
  </r>
  <r>
    <x v="2"/>
    <n v="84"/>
    <s v="Auvergne-Rhône-Alpes"/>
    <s v="03"/>
    <x v="2"/>
    <s v="01ZHG"/>
    <x v="5"/>
    <s v="01A"/>
    <x v="3"/>
    <n v="848.63769000000002"/>
    <n v="343431"/>
    <n v="848637.69000000006"/>
    <n v="2.4710573302934216"/>
  </r>
  <r>
    <x v="3"/>
    <n v="84"/>
    <s v="Auvergne-Rhône-Alpes"/>
    <s v="03"/>
    <x v="2"/>
    <s v="01A"/>
    <x v="0"/>
    <s v="01B"/>
    <x v="0"/>
    <n v="26736.639999999999"/>
    <n v="341613"/>
    <n v="26736640"/>
    <n v="78.26587395678736"/>
  </r>
  <r>
    <x v="3"/>
    <n v="84"/>
    <s v="Auvergne-Rhône-Alpes"/>
    <s v="03"/>
    <x v="2"/>
    <s v="01A"/>
    <x v="0"/>
    <s v="01D"/>
    <x v="1"/>
    <n v="64879.302770000002"/>
    <n v="341613"/>
    <n v="64879302.770000003"/>
    <n v="189.92047366464391"/>
  </r>
  <r>
    <x v="3"/>
    <n v="84"/>
    <s v="Auvergne-Rhône-Alpes"/>
    <s v="03"/>
    <x v="2"/>
    <s v="01B"/>
    <x v="1"/>
    <s v="01A"/>
    <x v="3"/>
    <n v="152.56"/>
    <n v="341613"/>
    <n v="152560"/>
    <n v="0.44658722004139184"/>
  </r>
  <r>
    <x v="3"/>
    <n v="84"/>
    <s v="Auvergne-Rhône-Alpes"/>
    <s v="03"/>
    <x v="2"/>
    <s v="01B"/>
    <x v="1"/>
    <s v="01D"/>
    <x v="1"/>
    <n v="118.16466"/>
    <n v="341613"/>
    <n v="118164.66"/>
    <n v="0.3459021173081821"/>
  </r>
  <r>
    <x v="3"/>
    <n v="84"/>
    <s v="Auvergne-Rhône-Alpes"/>
    <s v="03"/>
    <x v="2"/>
    <s v="01C"/>
    <x v="2"/>
    <s v="01B"/>
    <x v="0"/>
    <n v="2.5931000000000002"/>
    <n v="341613"/>
    <n v="2593.1000000000004"/>
    <n v="7.5907532792955784E-3"/>
  </r>
  <r>
    <x v="3"/>
    <n v="84"/>
    <s v="Auvergne-Rhône-Alpes"/>
    <s v="03"/>
    <x v="2"/>
    <s v="01D"/>
    <x v="3"/>
    <s v="01A"/>
    <x v="3"/>
    <n v="17385.352900000002"/>
    <n v="341613"/>
    <n v="17385352.900000002"/>
    <n v="50.891953467812996"/>
  </r>
  <r>
    <x v="3"/>
    <n v="84"/>
    <s v="Auvergne-Rhône-Alpes"/>
    <s v="03"/>
    <x v="2"/>
    <s v="01D"/>
    <x v="3"/>
    <s v="01Z"/>
    <x v="2"/>
    <n v="1.76688"/>
    <n v="341613"/>
    <n v="1766.88"/>
    <n v="5.1721685064678455E-3"/>
  </r>
  <r>
    <x v="3"/>
    <n v="84"/>
    <s v="Auvergne-Rhône-Alpes"/>
    <s v="03"/>
    <x v="2"/>
    <s v="01E"/>
    <x v="6"/>
    <s v="01E"/>
    <x v="5"/>
    <n v="586.28"/>
    <n v="341613"/>
    <n v="586280"/>
    <n v="1.7162110341234087"/>
  </r>
  <r>
    <x v="3"/>
    <n v="84"/>
    <s v="Auvergne-Rhône-Alpes"/>
    <s v="03"/>
    <x v="2"/>
    <s v="01F"/>
    <x v="4"/>
    <s v="01A"/>
    <x v="3"/>
    <n v="9627.1771000000008"/>
    <n v="341613"/>
    <n v="9627177.1000000015"/>
    <n v="28.181530269632599"/>
  </r>
  <r>
    <x v="3"/>
    <n v="84"/>
    <s v="Auvergne-Rhône-Alpes"/>
    <s v="03"/>
    <x v="2"/>
    <s v="01F"/>
    <x v="4"/>
    <s v="01Z"/>
    <x v="2"/>
    <n v="2.9238"/>
    <n v="341613"/>
    <n v="2923.8"/>
    <n v="8.5588077737088469E-3"/>
  </r>
  <r>
    <x v="3"/>
    <n v="84"/>
    <s v="Auvergne-Rhône-Alpes"/>
    <s v="03"/>
    <x v="2"/>
    <s v="01ZHG"/>
    <x v="5"/>
    <s v="01A"/>
    <x v="3"/>
    <n v="1202.6991700000001"/>
    <n v="341613"/>
    <n v="1202699.1700000002"/>
    <n v="3.5206481310722957"/>
  </r>
  <r>
    <x v="4"/>
    <n v="84"/>
    <s v="Auvergne-Rhône-Alpes"/>
    <s v="03"/>
    <x v="2"/>
    <s v="01A"/>
    <x v="0"/>
    <s v="01B"/>
    <x v="0"/>
    <n v="26208.89"/>
    <n v="337988"/>
    <n v="26208890"/>
    <n v="77.543847710569608"/>
  </r>
  <r>
    <x v="4"/>
    <n v="84"/>
    <s v="Auvergne-Rhône-Alpes"/>
    <s v="03"/>
    <x v="2"/>
    <s v="01A"/>
    <x v="0"/>
    <s v="01D"/>
    <x v="1"/>
    <n v="61387.371700000003"/>
    <n v="337988"/>
    <n v="61387371.700000003"/>
    <n v="181.62589115589904"/>
  </r>
  <r>
    <x v="4"/>
    <n v="84"/>
    <s v="Auvergne-Rhône-Alpes"/>
    <s v="03"/>
    <x v="2"/>
    <s v="01B"/>
    <x v="1"/>
    <s v="01A"/>
    <x v="3"/>
    <n v="209.88"/>
    <n v="337988"/>
    <n v="209880"/>
    <n v="0.6209687917914245"/>
  </r>
  <r>
    <x v="4"/>
    <n v="84"/>
    <s v="Auvergne-Rhône-Alpes"/>
    <s v="03"/>
    <x v="2"/>
    <s v="01B"/>
    <x v="1"/>
    <s v="01D"/>
    <x v="1"/>
    <n v="1.55199"/>
    <n v="337988"/>
    <n v="1551.99"/>
    <n v="4.5918494147721223E-3"/>
  </r>
  <r>
    <x v="4"/>
    <n v="84"/>
    <s v="Auvergne-Rhône-Alpes"/>
    <s v="03"/>
    <x v="2"/>
    <s v="01C"/>
    <x v="2"/>
    <s v="01B"/>
    <x v="0"/>
    <n v="27.379539999999999"/>
    <n v="337988"/>
    <n v="27379.539999999997"/>
    <n v="8.1007432216528383E-2"/>
  </r>
  <r>
    <x v="4"/>
    <n v="84"/>
    <s v="Auvergne-Rhône-Alpes"/>
    <s v="03"/>
    <x v="2"/>
    <s v="01D"/>
    <x v="3"/>
    <s v="01A"/>
    <x v="3"/>
    <n v="18562.770189999999"/>
    <n v="337988"/>
    <n v="18562770.189999998"/>
    <n v="54.921388303726751"/>
  </r>
  <r>
    <x v="4"/>
    <n v="84"/>
    <s v="Auvergne-Rhône-Alpes"/>
    <s v="03"/>
    <x v="2"/>
    <s v="01E"/>
    <x v="6"/>
    <s v="01E"/>
    <x v="5"/>
    <n v="1621.58"/>
    <n v="337988"/>
    <n v="1621580"/>
    <n v="4.7977442986141519"/>
  </r>
  <r>
    <x v="4"/>
    <n v="84"/>
    <s v="Auvergne-Rhône-Alpes"/>
    <s v="03"/>
    <x v="2"/>
    <s v="01F"/>
    <x v="4"/>
    <s v="01A"/>
    <x v="3"/>
    <n v="10443.72846"/>
    <n v="337988"/>
    <n v="10443728.460000001"/>
    <n v="30.899701942080785"/>
  </r>
  <r>
    <x v="4"/>
    <n v="84"/>
    <s v="Auvergne-Rhône-Alpes"/>
    <s v="03"/>
    <x v="2"/>
    <s v="01ZHG"/>
    <x v="5"/>
    <s v="01A"/>
    <x v="3"/>
    <n v="722.57991000000004"/>
    <n v="337988"/>
    <n v="722579.91"/>
    <n v="2.1378862859036416"/>
  </r>
  <r>
    <x v="0"/>
    <n v="93"/>
    <s v="PACA"/>
    <s v="04"/>
    <x v="3"/>
    <s v="01A"/>
    <x v="0"/>
    <s v="01B"/>
    <x v="0"/>
    <n v="512.93471"/>
    <n v="159450"/>
    <n v="512934.71"/>
    <n v="3.2169000313577927"/>
  </r>
  <r>
    <x v="0"/>
    <n v="93"/>
    <s v="PACA"/>
    <s v="04"/>
    <x v="3"/>
    <s v="01A"/>
    <x v="0"/>
    <s v="01D"/>
    <x v="1"/>
    <n v="61263.630080000003"/>
    <n v="159450"/>
    <n v="61263630.080000006"/>
    <n v="384.2184388836626"/>
  </r>
  <r>
    <x v="0"/>
    <n v="93"/>
    <s v="PACA"/>
    <s v="04"/>
    <x v="3"/>
    <s v="01A"/>
    <x v="0"/>
    <s v="01Z"/>
    <x v="2"/>
    <n v="31.398209999999999"/>
    <n v="159450"/>
    <n v="31398.21"/>
    <n v="0.19691571025399812"/>
  </r>
  <r>
    <x v="0"/>
    <n v="93"/>
    <s v="PACA"/>
    <s v="04"/>
    <x v="3"/>
    <s v="01B"/>
    <x v="1"/>
    <s v="01D"/>
    <x v="1"/>
    <n v="867.82"/>
    <n v="159450"/>
    <n v="867820"/>
    <n v="5.4425838820947003"/>
  </r>
  <r>
    <x v="0"/>
    <n v="93"/>
    <s v="PACA"/>
    <s v="04"/>
    <x v="3"/>
    <s v="01B"/>
    <x v="1"/>
    <s v="01Z"/>
    <x v="2"/>
    <n v="178.76"/>
    <n v="159450"/>
    <n v="178760"/>
    <n v="1.1211037942928819"/>
  </r>
  <r>
    <x v="0"/>
    <n v="93"/>
    <s v="PACA"/>
    <s v="04"/>
    <x v="3"/>
    <s v="01D"/>
    <x v="3"/>
    <s v="01A"/>
    <x v="3"/>
    <n v="5852.6475700000001"/>
    <n v="159450"/>
    <n v="5852647.5700000003"/>
    <n v="36.705221511445593"/>
  </r>
  <r>
    <x v="0"/>
    <n v="93"/>
    <s v="PACA"/>
    <s v="04"/>
    <x v="3"/>
    <s v="01D"/>
    <x v="3"/>
    <s v="01Z"/>
    <x v="2"/>
    <n v="4.8383000000000003"/>
    <n v="159450"/>
    <n v="4838.3"/>
    <n v="3.0343681404829102E-2"/>
  </r>
  <r>
    <x v="0"/>
    <n v="93"/>
    <s v="PACA"/>
    <s v="04"/>
    <x v="3"/>
    <s v="01E"/>
    <x v="6"/>
    <s v="01Z"/>
    <x v="2"/>
    <n v="28.4"/>
    <n v="159450"/>
    <n v="28400"/>
    <n v="0.17811226089683285"/>
  </r>
  <r>
    <x v="0"/>
    <n v="93"/>
    <s v="PACA"/>
    <s v="04"/>
    <x v="3"/>
    <s v="01F"/>
    <x v="4"/>
    <s v="01A"/>
    <x v="3"/>
    <n v="4931.9011899999996"/>
    <n v="159450"/>
    <n v="4931901.1899999995"/>
    <n v="30.930706741925366"/>
  </r>
  <r>
    <x v="0"/>
    <n v="93"/>
    <s v="PACA"/>
    <s v="04"/>
    <x v="3"/>
    <s v="01F"/>
    <x v="4"/>
    <s v="01Z"/>
    <x v="2"/>
    <n v="50.408160000000002"/>
    <n v="159450"/>
    <n v="50408.160000000003"/>
    <n v="0.31613772342427093"/>
  </r>
  <r>
    <x v="0"/>
    <n v="93"/>
    <s v="PACA"/>
    <s v="04"/>
    <x v="3"/>
    <s v="01ZHG"/>
    <x v="5"/>
    <s v="01A"/>
    <x v="3"/>
    <n v="55.39"/>
    <n v="159450"/>
    <n v="55390"/>
    <n v="0.34738162433364689"/>
  </r>
  <r>
    <x v="1"/>
    <n v="93"/>
    <s v="PACA"/>
    <s v="04"/>
    <x v="3"/>
    <s v="01A"/>
    <x v="0"/>
    <s v="01B"/>
    <x v="0"/>
    <n v="445.72375"/>
    <n v="160959"/>
    <n v="445723.75"/>
    <n v="2.7691756907038436"/>
  </r>
  <r>
    <x v="1"/>
    <n v="93"/>
    <s v="PACA"/>
    <s v="04"/>
    <x v="3"/>
    <s v="01A"/>
    <x v="0"/>
    <s v="01D"/>
    <x v="1"/>
    <n v="60649.636559999999"/>
    <n v="160959"/>
    <n v="60649636.560000002"/>
    <n v="376.80177287383748"/>
  </r>
  <r>
    <x v="1"/>
    <n v="93"/>
    <s v="PACA"/>
    <s v="04"/>
    <x v="3"/>
    <s v="01A"/>
    <x v="0"/>
    <s v="01Z"/>
    <x v="2"/>
    <n v="22.033909999999999"/>
    <n v="160959"/>
    <n v="22033.91"/>
    <n v="0.13689144440509696"/>
  </r>
  <r>
    <x v="1"/>
    <n v="93"/>
    <s v="PACA"/>
    <s v="04"/>
    <x v="3"/>
    <s v="01D"/>
    <x v="3"/>
    <s v="01A"/>
    <x v="3"/>
    <n v="5361.7109200000004"/>
    <n v="160959"/>
    <n v="5361710.9200000009"/>
    <n v="33.31103523257476"/>
  </r>
  <r>
    <x v="1"/>
    <n v="93"/>
    <s v="PACA"/>
    <s v="04"/>
    <x v="3"/>
    <s v="01D"/>
    <x v="3"/>
    <s v="01Z"/>
    <x v="2"/>
    <n v="1.1253"/>
    <n v="160959"/>
    <n v="1125.3"/>
    <n v="6.9912213669319516E-3"/>
  </r>
  <r>
    <x v="1"/>
    <n v="93"/>
    <s v="PACA"/>
    <s v="04"/>
    <x v="3"/>
    <s v="01F"/>
    <x v="4"/>
    <s v="01A"/>
    <x v="3"/>
    <n v="4099.6787100000001"/>
    <n v="160959"/>
    <n v="4099678.71"/>
    <n v="25.470329152144334"/>
  </r>
  <r>
    <x v="1"/>
    <n v="93"/>
    <s v="PACA"/>
    <s v="04"/>
    <x v="3"/>
    <s v="01F"/>
    <x v="4"/>
    <s v="01Z"/>
    <x v="2"/>
    <n v="2.1437499999999998"/>
    <n v="160959"/>
    <n v="2143.75"/>
    <n v="1.3318609086786075E-2"/>
  </r>
  <r>
    <x v="1"/>
    <n v="93"/>
    <s v="PACA"/>
    <s v="04"/>
    <x v="3"/>
    <s v="01ZHG"/>
    <x v="5"/>
    <s v="01A"/>
    <x v="3"/>
    <n v="45.411999999999999"/>
    <n v="160959"/>
    <n v="45412"/>
    <n v="0.28213395957976878"/>
  </r>
  <r>
    <x v="2"/>
    <n v="93"/>
    <s v="PACA"/>
    <s v="04"/>
    <x v="3"/>
    <s v="01A"/>
    <x v="0"/>
    <s v="01B"/>
    <x v="0"/>
    <n v="409.51197000000002"/>
    <n v="161916"/>
    <n v="409511.97000000003"/>
    <n v="2.529163084562366"/>
  </r>
  <r>
    <x v="2"/>
    <n v="93"/>
    <s v="PACA"/>
    <s v="04"/>
    <x v="3"/>
    <s v="01A"/>
    <x v="0"/>
    <s v="01D"/>
    <x v="1"/>
    <n v="59768.9038"/>
    <n v="161916"/>
    <n v="59768903.799999997"/>
    <n v="369.1352540823637"/>
  </r>
  <r>
    <x v="2"/>
    <n v="93"/>
    <s v="PACA"/>
    <s v="04"/>
    <x v="3"/>
    <s v="01D"/>
    <x v="3"/>
    <s v="01A"/>
    <x v="3"/>
    <n v="5349.6974399999999"/>
    <n v="161916"/>
    <n v="5349697.4399999995"/>
    <n v="33.039955532498333"/>
  </r>
  <r>
    <x v="2"/>
    <n v="93"/>
    <s v="PACA"/>
    <s v="04"/>
    <x v="3"/>
    <s v="01D"/>
    <x v="3"/>
    <s v="01Z"/>
    <x v="2"/>
    <n v="2.0347499999999998"/>
    <n v="161916"/>
    <n v="2034.7499999999998"/>
    <n v="1.2566701252501295E-2"/>
  </r>
  <r>
    <x v="2"/>
    <n v="93"/>
    <s v="PACA"/>
    <s v="04"/>
    <x v="3"/>
    <s v="01E"/>
    <x v="6"/>
    <s v="01E"/>
    <x v="5"/>
    <n v="134"/>
    <n v="161916"/>
    <n v="134000"/>
    <n v="0.82758961436794387"/>
  </r>
  <r>
    <x v="2"/>
    <n v="93"/>
    <s v="PACA"/>
    <s v="04"/>
    <x v="3"/>
    <s v="01F"/>
    <x v="4"/>
    <s v="01A"/>
    <x v="3"/>
    <n v="4179.3678200000004"/>
    <n v="161916"/>
    <n v="4179367.8200000003"/>
    <n v="25.811950764593988"/>
  </r>
  <r>
    <x v="2"/>
    <n v="93"/>
    <s v="PACA"/>
    <s v="04"/>
    <x v="3"/>
    <s v="01F"/>
    <x v="4"/>
    <s v="01Z"/>
    <x v="2"/>
    <n v="3.6484000000000001"/>
    <n v="161916"/>
    <n v="3648.4"/>
    <n v="2.2532671261641841E-2"/>
  </r>
  <r>
    <x v="2"/>
    <n v="93"/>
    <s v="PACA"/>
    <s v="04"/>
    <x v="3"/>
    <s v="01ZHG"/>
    <x v="5"/>
    <s v="01A"/>
    <x v="3"/>
    <n v="77.7"/>
    <n v="161916"/>
    <n v="77700"/>
    <n v="0.47987845549544206"/>
  </r>
  <r>
    <x v="3"/>
    <n v="93"/>
    <s v="PACA"/>
    <s v="04"/>
    <x v="3"/>
    <s v="01A"/>
    <x v="0"/>
    <s v="01B"/>
    <x v="0"/>
    <n v="395.27965999999998"/>
    <n v="161799"/>
    <n v="395279.66"/>
    <n v="2.44302906692872"/>
  </r>
  <r>
    <x v="3"/>
    <n v="93"/>
    <s v="PACA"/>
    <s v="04"/>
    <x v="3"/>
    <s v="01A"/>
    <x v="0"/>
    <s v="01D"/>
    <x v="1"/>
    <n v="59056.92164"/>
    <n v="161799"/>
    <n v="59056921.640000001"/>
    <n v="365.0017715807885"/>
  </r>
  <r>
    <x v="3"/>
    <n v="93"/>
    <s v="PACA"/>
    <s v="04"/>
    <x v="3"/>
    <s v="01D"/>
    <x v="3"/>
    <s v="01A"/>
    <x v="3"/>
    <n v="5607.5331399999995"/>
    <n v="161799"/>
    <n v="5607533.1399999997"/>
    <n v="34.657402950574479"/>
  </r>
  <r>
    <x v="3"/>
    <n v="93"/>
    <s v="PACA"/>
    <s v="04"/>
    <x v="3"/>
    <s v="01E"/>
    <x v="6"/>
    <s v="01E"/>
    <x v="5"/>
    <n v="122.3"/>
    <n v="161799"/>
    <n v="122300"/>
    <n v="0.75587611789936893"/>
  </r>
  <r>
    <x v="3"/>
    <n v="93"/>
    <s v="PACA"/>
    <s v="04"/>
    <x v="3"/>
    <s v="01F"/>
    <x v="4"/>
    <s v="01A"/>
    <x v="3"/>
    <n v="4326.3834500000003"/>
    <n v="161799"/>
    <n v="4326383.45"/>
    <n v="26.739247152330979"/>
  </r>
  <r>
    <x v="3"/>
    <n v="93"/>
    <s v="PACA"/>
    <s v="04"/>
    <x v="3"/>
    <s v="01ZHG"/>
    <x v="5"/>
    <s v="01A"/>
    <x v="3"/>
    <n v="207.18817999999999"/>
    <n v="161799"/>
    <n v="207188.18"/>
    <n v="1.2805281862063425"/>
  </r>
  <r>
    <x v="4"/>
    <n v="93"/>
    <s v="PACA"/>
    <s v="04"/>
    <x v="3"/>
    <s v="01A"/>
    <x v="0"/>
    <s v="01B"/>
    <x v="0"/>
    <n v="409.31236000000001"/>
    <n v="163915"/>
    <n v="409312.36"/>
    <n v="2.4971013025043467"/>
  </r>
  <r>
    <x v="4"/>
    <n v="93"/>
    <s v="PACA"/>
    <s v="04"/>
    <x v="3"/>
    <s v="01A"/>
    <x v="0"/>
    <s v="01D"/>
    <x v="1"/>
    <n v="58843.096510000003"/>
    <n v="163915"/>
    <n v="58843096.510000005"/>
    <n v="358.98542848427542"/>
  </r>
  <r>
    <x v="4"/>
    <n v="93"/>
    <s v="PACA"/>
    <s v="04"/>
    <x v="3"/>
    <s v="01D"/>
    <x v="3"/>
    <s v="01A"/>
    <x v="3"/>
    <n v="5241.7269200000001"/>
    <n v="163915"/>
    <n v="5241726.92"/>
    <n v="31.978323643351736"/>
  </r>
  <r>
    <x v="4"/>
    <n v="93"/>
    <s v="PACA"/>
    <s v="04"/>
    <x v="3"/>
    <s v="01E"/>
    <x v="6"/>
    <s v="01E"/>
    <x v="5"/>
    <n v="480"/>
    <n v="163915"/>
    <n v="480000"/>
    <n v="2.9283470091205808"/>
  </r>
  <r>
    <x v="4"/>
    <n v="93"/>
    <s v="PACA"/>
    <s v="04"/>
    <x v="3"/>
    <s v="01F"/>
    <x v="4"/>
    <s v="01A"/>
    <x v="3"/>
    <n v="4572.7885299999998"/>
    <n v="163915"/>
    <n v="4572788.53"/>
    <n v="27.897315864929997"/>
  </r>
  <r>
    <x v="4"/>
    <n v="93"/>
    <s v="PACA"/>
    <s v="04"/>
    <x v="3"/>
    <s v="01ZHG"/>
    <x v="5"/>
    <s v="01A"/>
    <x v="3"/>
    <n v="194.46053000000001"/>
    <n v="163915"/>
    <n v="194460.53"/>
    <n v="1.1863498154531311"/>
  </r>
  <r>
    <x v="0"/>
    <n v="93"/>
    <s v="PACA"/>
    <s v="05"/>
    <x v="4"/>
    <s v="01A"/>
    <x v="0"/>
    <s v="01D"/>
    <x v="1"/>
    <n v="52641.09218"/>
    <n v="135836"/>
    <n v="52641092.18"/>
    <n v="387.53417488736414"/>
  </r>
  <r>
    <x v="0"/>
    <n v="93"/>
    <s v="PACA"/>
    <s v="05"/>
    <x v="4"/>
    <s v="01D"/>
    <x v="3"/>
    <s v="01A"/>
    <x v="3"/>
    <n v="6615.1560600000003"/>
    <n v="135836"/>
    <n v="6615156.0600000005"/>
    <n v="48.699579345681563"/>
  </r>
  <r>
    <x v="0"/>
    <n v="93"/>
    <s v="PACA"/>
    <s v="05"/>
    <x v="4"/>
    <s v="01D"/>
    <x v="3"/>
    <s v="01Z"/>
    <x v="2"/>
    <n v="41.568199999999997"/>
    <n v="135836"/>
    <n v="41568.199999999997"/>
    <n v="0.30601755057569419"/>
  </r>
  <r>
    <x v="0"/>
    <n v="93"/>
    <s v="PACA"/>
    <s v="05"/>
    <x v="4"/>
    <s v="01F"/>
    <x v="4"/>
    <s v="01A"/>
    <x v="3"/>
    <n v="5189.6568200000002"/>
    <n v="135836"/>
    <n v="5189656.82"/>
    <n v="38.205312435584091"/>
  </r>
  <r>
    <x v="0"/>
    <n v="93"/>
    <s v="PACA"/>
    <s v="05"/>
    <x v="4"/>
    <s v="01F"/>
    <x v="4"/>
    <s v="01Z"/>
    <x v="2"/>
    <n v="101.60554999999999"/>
    <n v="135836"/>
    <n v="101605.54999999999"/>
    <n v="0.74800163432374323"/>
  </r>
  <r>
    <x v="1"/>
    <n v="93"/>
    <s v="PACA"/>
    <s v="05"/>
    <x v="4"/>
    <s v="01A"/>
    <x v="0"/>
    <s v="01D"/>
    <x v="1"/>
    <n v="49239.797400000003"/>
    <n v="138605"/>
    <n v="49239797.400000006"/>
    <n v="355.25267775332787"/>
  </r>
  <r>
    <x v="1"/>
    <n v="93"/>
    <s v="PACA"/>
    <s v="05"/>
    <x v="4"/>
    <s v="01B"/>
    <x v="1"/>
    <s v="01D"/>
    <x v="1"/>
    <n v="1144.05"/>
    <n v="138605"/>
    <n v="1144050"/>
    <n v="8.2540312398542621"/>
  </r>
  <r>
    <x v="1"/>
    <n v="93"/>
    <s v="PACA"/>
    <s v="05"/>
    <x v="4"/>
    <s v="01C"/>
    <x v="2"/>
    <s v="01C"/>
    <x v="4"/>
    <n v="1.84"/>
    <n v="138605"/>
    <n v="1840"/>
    <n v="1.3275134374661809E-2"/>
  </r>
  <r>
    <x v="1"/>
    <n v="93"/>
    <s v="PACA"/>
    <s v="05"/>
    <x v="4"/>
    <s v="01D"/>
    <x v="3"/>
    <s v="01A"/>
    <x v="3"/>
    <n v="7157.0932400000002"/>
    <n v="138605"/>
    <n v="7157093.2400000002"/>
    <n v="51.636616572273731"/>
  </r>
  <r>
    <x v="1"/>
    <n v="93"/>
    <s v="PACA"/>
    <s v="05"/>
    <x v="4"/>
    <s v="01D"/>
    <x v="3"/>
    <s v="01Z"/>
    <x v="2"/>
    <n v="14.072240000000001"/>
    <n v="138605"/>
    <n v="14072.240000000002"/>
    <n v="0.10152765051765811"/>
  </r>
  <r>
    <x v="1"/>
    <n v="93"/>
    <s v="PACA"/>
    <s v="05"/>
    <x v="4"/>
    <s v="01F"/>
    <x v="4"/>
    <s v="01A"/>
    <x v="3"/>
    <n v="5094.0174200000001"/>
    <n v="138605"/>
    <n v="5094017.42"/>
    <n v="36.75204660726525"/>
  </r>
  <r>
    <x v="1"/>
    <n v="93"/>
    <s v="PACA"/>
    <s v="05"/>
    <x v="4"/>
    <s v="01F"/>
    <x v="4"/>
    <s v="01Z"/>
    <x v="2"/>
    <n v="13.36209"/>
    <n v="138605"/>
    <n v="13362.09"/>
    <n v="9.6404097976263481E-2"/>
  </r>
  <r>
    <x v="1"/>
    <n v="93"/>
    <s v="PACA"/>
    <s v="05"/>
    <x v="4"/>
    <s v="01ZHG"/>
    <x v="5"/>
    <s v="01A"/>
    <x v="3"/>
    <n v="290.12"/>
    <n v="138605"/>
    <n v="290120"/>
    <n v="2.0931423830309153"/>
  </r>
  <r>
    <x v="2"/>
    <n v="93"/>
    <s v="PACA"/>
    <s v="05"/>
    <x v="4"/>
    <s v="01A"/>
    <x v="0"/>
    <s v="01D"/>
    <x v="1"/>
    <n v="46775.036699999997"/>
    <n v="139279"/>
    <n v="46775036.699999996"/>
    <n v="335.83696537166406"/>
  </r>
  <r>
    <x v="2"/>
    <n v="93"/>
    <s v="PACA"/>
    <s v="05"/>
    <x v="4"/>
    <s v="01B"/>
    <x v="1"/>
    <s v="01D"/>
    <x v="1"/>
    <n v="841.85"/>
    <n v="139279"/>
    <n v="841850"/>
    <n v="6.0443426503636584"/>
  </r>
  <r>
    <x v="2"/>
    <n v="93"/>
    <s v="PACA"/>
    <s v="05"/>
    <x v="4"/>
    <s v="01C"/>
    <x v="2"/>
    <s v="01C"/>
    <x v="4"/>
    <n v="1.72"/>
    <n v="139279"/>
    <n v="1720"/>
    <n v="1.2349313248946359E-2"/>
  </r>
  <r>
    <x v="2"/>
    <n v="93"/>
    <s v="PACA"/>
    <s v="05"/>
    <x v="4"/>
    <s v="01D"/>
    <x v="3"/>
    <s v="01A"/>
    <x v="3"/>
    <n v="7318.1614300000001"/>
    <n v="139279"/>
    <n v="7318161.4299999997"/>
    <n v="52.543179014783277"/>
  </r>
  <r>
    <x v="2"/>
    <n v="93"/>
    <s v="PACA"/>
    <s v="05"/>
    <x v="4"/>
    <s v="01D"/>
    <x v="3"/>
    <s v="01Z"/>
    <x v="2"/>
    <n v="7.4795600000000002"/>
    <n v="139279"/>
    <n v="7479.56"/>
    <n v="5.3701993839703047E-2"/>
  </r>
  <r>
    <x v="2"/>
    <n v="93"/>
    <s v="PACA"/>
    <s v="05"/>
    <x v="4"/>
    <s v="01F"/>
    <x v="4"/>
    <s v="01A"/>
    <x v="3"/>
    <n v="5189.5068700000002"/>
    <n v="139279"/>
    <n v="5189506.87"/>
    <n v="37.259794154179744"/>
  </r>
  <r>
    <x v="2"/>
    <n v="93"/>
    <s v="PACA"/>
    <s v="05"/>
    <x v="4"/>
    <s v="01F"/>
    <x v="4"/>
    <s v="01Z"/>
    <x v="2"/>
    <n v="12.32493"/>
    <n v="139279"/>
    <n v="12324.93"/>
    <n v="8.849094264031189E-2"/>
  </r>
  <r>
    <x v="2"/>
    <n v="93"/>
    <s v="PACA"/>
    <s v="05"/>
    <x v="4"/>
    <s v="01ZHG"/>
    <x v="5"/>
    <s v="01A"/>
    <x v="3"/>
    <n v="383.66"/>
    <n v="139279"/>
    <n v="383660"/>
    <n v="2.7546148378434654"/>
  </r>
  <r>
    <x v="3"/>
    <n v="93"/>
    <s v="PACA"/>
    <s v="05"/>
    <x v="4"/>
    <s v="01A"/>
    <x v="0"/>
    <s v="01D"/>
    <x v="1"/>
    <n v="46231.981249999997"/>
    <n v="140916"/>
    <n v="46231981.25"/>
    <n v="328.08184485792953"/>
  </r>
  <r>
    <x v="3"/>
    <n v="93"/>
    <s v="PACA"/>
    <s v="05"/>
    <x v="4"/>
    <s v="01A"/>
    <x v="0"/>
    <s v="01Z"/>
    <x v="2"/>
    <n v="97.975579999999994"/>
    <n v="140916"/>
    <n v="97975.579999999987"/>
    <n v="0.69527647676630044"/>
  </r>
  <r>
    <x v="3"/>
    <n v="93"/>
    <s v="PACA"/>
    <s v="05"/>
    <x v="4"/>
    <s v="01B"/>
    <x v="1"/>
    <s v="01A"/>
    <x v="3"/>
    <n v="4.7"/>
    <n v="140916"/>
    <n v="4700"/>
    <n v="3.3353203326804623E-2"/>
  </r>
  <r>
    <x v="3"/>
    <n v="93"/>
    <s v="PACA"/>
    <s v="05"/>
    <x v="4"/>
    <s v="01B"/>
    <x v="1"/>
    <s v="01D"/>
    <x v="1"/>
    <n v="19.78"/>
    <n v="140916"/>
    <n v="19780"/>
    <n v="0.14036731102216923"/>
  </r>
  <r>
    <x v="3"/>
    <n v="93"/>
    <s v="PACA"/>
    <s v="05"/>
    <x v="4"/>
    <s v="01D"/>
    <x v="3"/>
    <s v="01A"/>
    <x v="3"/>
    <n v="7270.3208199999999"/>
    <n v="140916"/>
    <n v="7270320.8200000003"/>
    <n v="51.593295438417215"/>
  </r>
  <r>
    <x v="3"/>
    <n v="93"/>
    <s v="PACA"/>
    <s v="05"/>
    <x v="4"/>
    <s v="01D"/>
    <x v="3"/>
    <s v="01Z"/>
    <x v="2"/>
    <n v="6.8975099999999996"/>
    <n v="140916"/>
    <n v="6897.5099999999993"/>
    <n v="4.8947670952908112E-2"/>
  </r>
  <r>
    <x v="3"/>
    <n v="93"/>
    <s v="PACA"/>
    <s v="05"/>
    <x v="4"/>
    <s v="01F"/>
    <x v="4"/>
    <s v="01A"/>
    <x v="3"/>
    <n v="5794.5610200000001"/>
    <n v="140916"/>
    <n v="5794561.0200000005"/>
    <n v="41.120674870135403"/>
  </r>
  <r>
    <x v="3"/>
    <n v="93"/>
    <s v="PACA"/>
    <s v="05"/>
    <x v="4"/>
    <s v="01F"/>
    <x v="4"/>
    <s v="01Z"/>
    <x v="2"/>
    <n v="12.27993"/>
    <n v="140916"/>
    <n v="12279.93"/>
    <n v="8.7143617474239973E-2"/>
  </r>
  <r>
    <x v="3"/>
    <n v="93"/>
    <s v="PACA"/>
    <s v="05"/>
    <x v="4"/>
    <s v="01ZHG"/>
    <x v="5"/>
    <s v="01A"/>
    <x v="3"/>
    <n v="384.8"/>
    <n v="140916"/>
    <n v="384800"/>
    <n v="2.7307048170541317"/>
  </r>
  <r>
    <x v="4"/>
    <n v="93"/>
    <s v="PACA"/>
    <s v="05"/>
    <x v="4"/>
    <s v="01A"/>
    <x v="0"/>
    <s v="01D"/>
    <x v="1"/>
    <n v="44417.482510000002"/>
    <n v="141284"/>
    <n v="44417482.510000005"/>
    <n v="314.38437834432779"/>
  </r>
  <r>
    <x v="4"/>
    <n v="93"/>
    <s v="PACA"/>
    <s v="05"/>
    <x v="4"/>
    <s v="01B"/>
    <x v="1"/>
    <s v="01A"/>
    <x v="3"/>
    <n v="8.6999999999999993"/>
    <n v="141284"/>
    <n v="8700"/>
    <n v="6.157809801534498E-2"/>
  </r>
  <r>
    <x v="4"/>
    <n v="93"/>
    <s v="PACA"/>
    <s v="05"/>
    <x v="4"/>
    <s v="01D"/>
    <x v="3"/>
    <s v="01A"/>
    <x v="3"/>
    <n v="7571.9630900000002"/>
    <n v="141284"/>
    <n v="7571963.0899999999"/>
    <n v="53.593917853401656"/>
  </r>
  <r>
    <x v="4"/>
    <n v="93"/>
    <s v="PACA"/>
    <s v="05"/>
    <x v="4"/>
    <s v="01F"/>
    <x v="4"/>
    <s v="01A"/>
    <x v="3"/>
    <n v="5825.8978100000004"/>
    <n v="141284"/>
    <n v="5825897.8100000005"/>
    <n v="41.235368548455597"/>
  </r>
  <r>
    <x v="4"/>
    <n v="93"/>
    <s v="PACA"/>
    <s v="05"/>
    <x v="4"/>
    <s v="01ZHG"/>
    <x v="5"/>
    <s v="01A"/>
    <x v="3"/>
    <n v="450.83947000000001"/>
    <n v="141284"/>
    <n v="450839.47000000003"/>
    <n v="3.1910157554995613"/>
  </r>
  <r>
    <x v="0"/>
    <n v="93"/>
    <s v="PACA"/>
    <s v="06"/>
    <x v="5"/>
    <s v="01A"/>
    <x v="0"/>
    <s v="01B"/>
    <x v="0"/>
    <n v="372069.35999000003"/>
    <n v="1079100"/>
    <n v="372069359.99000001"/>
    <n v="344.79599665461961"/>
  </r>
  <r>
    <x v="0"/>
    <n v="93"/>
    <s v="PACA"/>
    <s v="06"/>
    <x v="5"/>
    <s v="01A"/>
    <x v="0"/>
    <s v="01D"/>
    <x v="1"/>
    <n v="115614.64001"/>
    <n v="1079100"/>
    <n v="115614640.01000001"/>
    <n v="107.13987583171162"/>
  </r>
  <r>
    <x v="0"/>
    <n v="93"/>
    <s v="PACA"/>
    <s v="06"/>
    <x v="5"/>
    <s v="01B"/>
    <x v="1"/>
    <s v="01A"/>
    <x v="3"/>
    <n v="26632.94"/>
    <n v="1079100"/>
    <n v="26632940"/>
    <n v="24.680696877027152"/>
  </r>
  <r>
    <x v="0"/>
    <n v="93"/>
    <s v="PACA"/>
    <s v="06"/>
    <x v="5"/>
    <s v="01B"/>
    <x v="1"/>
    <s v="01D"/>
    <x v="1"/>
    <n v="7821.4"/>
    <n v="1079100"/>
    <n v="7821400"/>
    <n v="7.2480771012881107"/>
  </r>
  <r>
    <x v="0"/>
    <n v="93"/>
    <s v="PACA"/>
    <s v="06"/>
    <x v="5"/>
    <s v="01C"/>
    <x v="2"/>
    <s v="01A"/>
    <x v="3"/>
    <n v="1.92"/>
    <n v="1079100"/>
    <n v="1920"/>
    <n v="1.7792604948568252E-3"/>
  </r>
  <r>
    <x v="0"/>
    <n v="93"/>
    <s v="PACA"/>
    <s v="06"/>
    <x v="5"/>
    <s v="01D"/>
    <x v="3"/>
    <s v="01A"/>
    <x v="3"/>
    <n v="41865.421999999999"/>
    <n v="1079100"/>
    <n v="41865422"/>
    <n v="38.79661013807803"/>
  </r>
  <r>
    <x v="0"/>
    <n v="93"/>
    <s v="PACA"/>
    <s v="06"/>
    <x v="5"/>
    <s v="01D"/>
    <x v="3"/>
    <s v="01Z"/>
    <x v="2"/>
    <n v="1300.3609799999999"/>
    <n v="1079100"/>
    <n v="1300360.98"/>
    <n v="1.2050421462329719"/>
  </r>
  <r>
    <x v="0"/>
    <n v="93"/>
    <s v="PACA"/>
    <s v="06"/>
    <x v="5"/>
    <s v="01E"/>
    <x v="6"/>
    <s v="01A"/>
    <x v="3"/>
    <n v="155"/>
    <n v="1079100"/>
    <n v="155000"/>
    <n v="0.14363821703271246"/>
  </r>
  <r>
    <x v="0"/>
    <n v="93"/>
    <s v="PACA"/>
    <s v="06"/>
    <x v="5"/>
    <s v="01E"/>
    <x v="6"/>
    <s v="01E"/>
    <x v="5"/>
    <n v="4472.59"/>
    <n v="1079100"/>
    <n v="4472590"/>
    <n v="4.1447409878602537"/>
  </r>
  <r>
    <x v="0"/>
    <n v="93"/>
    <s v="PACA"/>
    <s v="06"/>
    <x v="5"/>
    <s v="01F"/>
    <x v="4"/>
    <s v="01A"/>
    <x v="3"/>
    <n v="24431.980009999999"/>
    <n v="1079100"/>
    <n v="24431980.009999998"/>
    <n v="22.641071272356591"/>
  </r>
  <r>
    <x v="0"/>
    <n v="93"/>
    <s v="PACA"/>
    <s v="06"/>
    <x v="5"/>
    <s v="01ZHG"/>
    <x v="5"/>
    <s v="01A"/>
    <x v="3"/>
    <n v="478.7"/>
    <n v="1079100"/>
    <n v="478700"/>
    <n v="0.44361041608748031"/>
  </r>
  <r>
    <x v="1"/>
    <n v="93"/>
    <s v="PACA"/>
    <s v="06"/>
    <x v="5"/>
    <s v="01A"/>
    <x v="0"/>
    <s v="01A"/>
    <x v="3"/>
    <n v="19379.619989999999"/>
    <n v="1081244"/>
    <n v="19379619.989999998"/>
    <n v="17.923447427222715"/>
  </r>
  <r>
    <x v="1"/>
    <n v="93"/>
    <s v="PACA"/>
    <s v="06"/>
    <x v="5"/>
    <s v="01A"/>
    <x v="0"/>
    <s v="01B"/>
    <x v="0"/>
    <n v="408565.84"/>
    <n v="1081244"/>
    <n v="408565840"/>
    <n v="377.866457524851"/>
  </r>
  <r>
    <x v="1"/>
    <n v="93"/>
    <s v="PACA"/>
    <s v="06"/>
    <x v="5"/>
    <s v="01A"/>
    <x v="0"/>
    <s v="01D"/>
    <x v="1"/>
    <n v="64499.709990000003"/>
    <n v="1081244"/>
    <n v="64499709.990000002"/>
    <n v="59.653241997181027"/>
  </r>
  <r>
    <x v="1"/>
    <n v="93"/>
    <s v="PACA"/>
    <s v="06"/>
    <x v="5"/>
    <s v="01B"/>
    <x v="1"/>
    <s v="01A"/>
    <x v="3"/>
    <n v="24790"/>
    <n v="1081244"/>
    <n v="24790000"/>
    <n v="22.9272948566651"/>
  </r>
  <r>
    <x v="1"/>
    <n v="93"/>
    <s v="PACA"/>
    <s v="06"/>
    <x v="5"/>
    <s v="01B"/>
    <x v="1"/>
    <s v="01D"/>
    <x v="1"/>
    <n v="4602.2700000000004"/>
    <n v="1081244"/>
    <n v="4602270"/>
    <n v="4.2564583017339288"/>
  </r>
  <r>
    <x v="1"/>
    <n v="93"/>
    <s v="PACA"/>
    <s v="06"/>
    <x v="5"/>
    <s v="01C"/>
    <x v="2"/>
    <s v="01A"/>
    <x v="3"/>
    <n v="3.53"/>
    <n v="1081244"/>
    <n v="3530"/>
    <n v="3.2647580009692537E-3"/>
  </r>
  <r>
    <x v="1"/>
    <n v="93"/>
    <s v="PACA"/>
    <s v="06"/>
    <x v="5"/>
    <s v="01D"/>
    <x v="3"/>
    <s v="01A"/>
    <x v="3"/>
    <n v="45918.53"/>
    <n v="1081244"/>
    <n v="45918530"/>
    <n v="42.468240286188873"/>
  </r>
  <r>
    <x v="1"/>
    <n v="93"/>
    <s v="PACA"/>
    <s v="06"/>
    <x v="5"/>
    <s v="01E"/>
    <x v="6"/>
    <s v="01E"/>
    <x v="5"/>
    <n v="3404"/>
    <n v="1081244"/>
    <n v="3404000"/>
    <n v="3.1482255624077453"/>
  </r>
  <r>
    <x v="1"/>
    <n v="93"/>
    <s v="PACA"/>
    <s v="06"/>
    <x v="5"/>
    <s v="01F"/>
    <x v="4"/>
    <s v="01A"/>
    <x v="3"/>
    <n v="25390.07"/>
    <n v="1081244"/>
    <n v="25390070"/>
    <n v="23.48227597101117"/>
  </r>
  <r>
    <x v="1"/>
    <n v="93"/>
    <s v="PACA"/>
    <s v="06"/>
    <x v="5"/>
    <s v="01ZHG"/>
    <x v="5"/>
    <s v="01A"/>
    <x v="3"/>
    <n v="344.05"/>
    <n v="1081244"/>
    <n v="344050"/>
    <n v="0.31819829751656425"/>
  </r>
  <r>
    <x v="2"/>
    <n v="93"/>
    <s v="PACA"/>
    <s v="06"/>
    <x v="5"/>
    <s v="01A"/>
    <x v="0"/>
    <s v="01A"/>
    <x v="3"/>
    <n v="21880.23"/>
    <n v="1080771"/>
    <n v="21880230"/>
    <n v="20.24501952772604"/>
  </r>
  <r>
    <x v="2"/>
    <n v="93"/>
    <s v="PACA"/>
    <s v="06"/>
    <x v="5"/>
    <s v="01A"/>
    <x v="0"/>
    <s v="01B"/>
    <x v="0"/>
    <n v="413158.68"/>
    <n v="1080771"/>
    <n v="413158680"/>
    <n v="382.28142687026207"/>
  </r>
  <r>
    <x v="2"/>
    <n v="93"/>
    <s v="PACA"/>
    <s v="06"/>
    <x v="5"/>
    <s v="01A"/>
    <x v="0"/>
    <s v="01D"/>
    <x v="1"/>
    <n v="39985.519999999997"/>
    <n v="1080771"/>
    <n v="39985520"/>
    <n v="36.99721772697454"/>
  </r>
  <r>
    <x v="2"/>
    <n v="93"/>
    <s v="PACA"/>
    <s v="06"/>
    <x v="5"/>
    <s v="01B"/>
    <x v="1"/>
    <s v="01A"/>
    <x v="3"/>
    <n v="7373.3"/>
    <n v="1080771"/>
    <n v="7373300"/>
    <n v="6.8222592945221514"/>
  </r>
  <r>
    <x v="2"/>
    <n v="93"/>
    <s v="PACA"/>
    <s v="06"/>
    <x v="5"/>
    <s v="01B"/>
    <x v="1"/>
    <s v="01B"/>
    <x v="0"/>
    <n v="13482.1"/>
    <n v="1080771"/>
    <n v="13482100"/>
    <n v="12.474520504343658"/>
  </r>
  <r>
    <x v="2"/>
    <n v="93"/>
    <s v="PACA"/>
    <s v="06"/>
    <x v="5"/>
    <s v="01B"/>
    <x v="1"/>
    <s v="01D"/>
    <x v="1"/>
    <n v="10939.54"/>
    <n v="1080771"/>
    <n v="10939540"/>
    <n v="10.121977736264204"/>
  </r>
  <r>
    <x v="2"/>
    <n v="93"/>
    <s v="PACA"/>
    <s v="06"/>
    <x v="5"/>
    <s v="01B"/>
    <x v="1"/>
    <s v="01E"/>
    <x v="5"/>
    <n v="572"/>
    <n v="1080771"/>
    <n v="572000"/>
    <n v="0.52925180264829463"/>
  </r>
  <r>
    <x v="2"/>
    <n v="93"/>
    <s v="PACA"/>
    <s v="06"/>
    <x v="5"/>
    <s v="01C"/>
    <x v="2"/>
    <s v="01A"/>
    <x v="3"/>
    <n v="36.19"/>
    <n v="1080771"/>
    <n v="36190"/>
    <n v="3.3485354436786331E-2"/>
  </r>
  <r>
    <x v="2"/>
    <n v="93"/>
    <s v="PACA"/>
    <s v="06"/>
    <x v="5"/>
    <s v="01C"/>
    <x v="2"/>
    <s v="01B"/>
    <x v="0"/>
    <n v="0.31"/>
    <n v="1080771"/>
    <n v="310"/>
    <n v="2.868322706660338E-4"/>
  </r>
  <r>
    <x v="2"/>
    <n v="93"/>
    <s v="PACA"/>
    <s v="06"/>
    <x v="5"/>
    <s v="01D"/>
    <x v="3"/>
    <s v="01A"/>
    <x v="3"/>
    <n v="45177.7"/>
    <n v="1080771"/>
    <n v="45177700"/>
    <n v="41.801362175706046"/>
  </r>
  <r>
    <x v="2"/>
    <n v="93"/>
    <s v="PACA"/>
    <s v="06"/>
    <x v="5"/>
    <s v="01E"/>
    <x v="6"/>
    <s v="01E"/>
    <x v="5"/>
    <n v="2519"/>
    <n v="1080771"/>
    <n v="2519000"/>
    <n v="2.3307435155088356"/>
  </r>
  <r>
    <x v="2"/>
    <n v="93"/>
    <s v="PACA"/>
    <s v="06"/>
    <x v="5"/>
    <s v="01F"/>
    <x v="4"/>
    <s v="01A"/>
    <x v="3"/>
    <n v="24149.89"/>
    <n v="1080771"/>
    <n v="24149890"/>
    <n v="22.345057371080461"/>
  </r>
  <r>
    <x v="2"/>
    <n v="93"/>
    <s v="PACA"/>
    <s v="06"/>
    <x v="5"/>
    <s v="01ZHG"/>
    <x v="5"/>
    <s v="01A"/>
    <x v="3"/>
    <n v="331"/>
    <n v="1080771"/>
    <n v="331000"/>
    <n v="0.30626284384018448"/>
  </r>
  <r>
    <x v="2"/>
    <n v="93"/>
    <s v="PACA"/>
    <s v="06"/>
    <x v="5"/>
    <s v="01ZHG"/>
    <x v="5"/>
    <s v="01B"/>
    <x v="0"/>
    <n v="2536"/>
    <n v="1080771"/>
    <n v="2536000"/>
    <n v="2.3464730271260055"/>
  </r>
  <r>
    <x v="3"/>
    <n v="93"/>
    <s v="PACA"/>
    <s v="06"/>
    <x v="5"/>
    <s v="01A"/>
    <x v="0"/>
    <s v="01A"/>
    <x v="3"/>
    <n v="20746.900000000001"/>
    <n v="1082440"/>
    <n v="20746900"/>
    <n v="19.166789845164629"/>
  </r>
  <r>
    <x v="3"/>
    <n v="93"/>
    <s v="PACA"/>
    <s v="06"/>
    <x v="5"/>
    <s v="01A"/>
    <x v="0"/>
    <s v="01B"/>
    <x v="0"/>
    <n v="396940.62"/>
    <n v="1082440"/>
    <n v="396940620"/>
    <n v="366.70912013598905"/>
  </r>
  <r>
    <x v="3"/>
    <n v="93"/>
    <s v="PACA"/>
    <s v="06"/>
    <x v="5"/>
    <s v="01A"/>
    <x v="0"/>
    <s v="01D"/>
    <x v="1"/>
    <n v="34320.519999999997"/>
    <n v="1082440"/>
    <n v="34320520"/>
    <n v="31.706625771405342"/>
  </r>
  <r>
    <x v="3"/>
    <n v="93"/>
    <s v="PACA"/>
    <s v="06"/>
    <x v="5"/>
    <s v="01B"/>
    <x v="1"/>
    <s v="01A"/>
    <x v="3"/>
    <n v="16177"/>
    <n v="1082440"/>
    <n v="16177000"/>
    <n v="14.944939211411256"/>
  </r>
  <r>
    <x v="3"/>
    <n v="93"/>
    <s v="PACA"/>
    <s v="06"/>
    <x v="5"/>
    <s v="01B"/>
    <x v="1"/>
    <s v="01B"/>
    <x v="0"/>
    <n v="1066"/>
    <n v="1082440"/>
    <n v="1066000"/>
    <n v="0.98481209120135993"/>
  </r>
  <r>
    <x v="3"/>
    <n v="93"/>
    <s v="PACA"/>
    <s v="06"/>
    <x v="5"/>
    <s v="01B"/>
    <x v="1"/>
    <s v="01D"/>
    <x v="1"/>
    <n v="9755.5"/>
    <n v="1082440"/>
    <n v="9755500"/>
    <n v="9.0125087764679801"/>
  </r>
  <r>
    <x v="3"/>
    <n v="93"/>
    <s v="PACA"/>
    <s v="06"/>
    <x v="5"/>
    <s v="01D"/>
    <x v="3"/>
    <s v="01A"/>
    <x v="3"/>
    <n v="43358.96"/>
    <n v="1082440"/>
    <n v="43358960"/>
    <n v="40.056686744761834"/>
  </r>
  <r>
    <x v="3"/>
    <n v="93"/>
    <s v="PACA"/>
    <s v="06"/>
    <x v="5"/>
    <s v="01E"/>
    <x v="6"/>
    <s v="01E"/>
    <x v="5"/>
    <n v="5905"/>
    <n v="1082440"/>
    <n v="5905000"/>
    <n v="5.4552677284653193"/>
  </r>
  <r>
    <x v="3"/>
    <n v="93"/>
    <s v="PACA"/>
    <s v="06"/>
    <x v="5"/>
    <s v="01F"/>
    <x v="4"/>
    <s v="01A"/>
    <x v="3"/>
    <n v="24674.22"/>
    <n v="1082440"/>
    <n v="24674220"/>
    <n v="22.795000184767748"/>
  </r>
  <r>
    <x v="3"/>
    <n v="93"/>
    <s v="PACA"/>
    <s v="06"/>
    <x v="5"/>
    <s v="01ZG"/>
    <x v="7"/>
    <s v="01A"/>
    <x v="3"/>
    <n v="45"/>
    <n v="1082440"/>
    <n v="45000"/>
    <n v="4.1572743061971104E-2"/>
  </r>
  <r>
    <x v="3"/>
    <n v="93"/>
    <s v="PACA"/>
    <s v="06"/>
    <x v="5"/>
    <s v="01ZG"/>
    <x v="7"/>
    <s v="01D"/>
    <x v="1"/>
    <n v="573"/>
    <n v="1082440"/>
    <n v="573000"/>
    <n v="0.52935959498909868"/>
  </r>
  <r>
    <x v="3"/>
    <n v="93"/>
    <s v="PACA"/>
    <s v="06"/>
    <x v="5"/>
    <s v="01ZHG"/>
    <x v="5"/>
    <s v="01A"/>
    <x v="3"/>
    <n v="4749.1030000000001"/>
    <n v="1082440"/>
    <n v="4749103"/>
    <n v="4.3874053065296925"/>
  </r>
  <r>
    <x v="3"/>
    <n v="93"/>
    <s v="PACA"/>
    <s v="06"/>
    <x v="5"/>
    <s v="01ZHG"/>
    <x v="5"/>
    <s v="01B"/>
    <x v="0"/>
    <n v="10419"/>
    <n v="1082440"/>
    <n v="10419000"/>
    <n v="9.6254757769483756"/>
  </r>
  <r>
    <x v="3"/>
    <n v="93"/>
    <s v="PACA"/>
    <s v="06"/>
    <x v="5"/>
    <s v="01ZHG"/>
    <x v="5"/>
    <s v="01D"/>
    <x v="1"/>
    <n v="1543"/>
    <n v="1082440"/>
    <n v="1543000"/>
    <n v="1.4254831676582536"/>
  </r>
  <r>
    <x v="4"/>
    <n v="93"/>
    <s v="PACA"/>
    <s v="06"/>
    <x v="5"/>
    <s v="01A"/>
    <x v="0"/>
    <s v="01A"/>
    <x v="3"/>
    <n v="16445.7"/>
    <n v="1083310"/>
    <n v="16445700"/>
    <n v="15.180973128652001"/>
  </r>
  <r>
    <x v="4"/>
    <n v="93"/>
    <s v="PACA"/>
    <s v="06"/>
    <x v="5"/>
    <s v="01A"/>
    <x v="0"/>
    <s v="01B"/>
    <x v="0"/>
    <n v="369305.89"/>
    <n v="1083310"/>
    <n v="369305890"/>
    <n v="340.90508718649323"/>
  </r>
  <r>
    <x v="4"/>
    <n v="93"/>
    <s v="PACA"/>
    <s v="06"/>
    <x v="5"/>
    <s v="01A"/>
    <x v="0"/>
    <s v="01D"/>
    <x v="1"/>
    <n v="40018.11"/>
    <n v="1083310"/>
    <n v="40018110"/>
    <n v="36.940589489619775"/>
  </r>
  <r>
    <x v="4"/>
    <n v="93"/>
    <s v="PACA"/>
    <s v="06"/>
    <x v="5"/>
    <s v="01B"/>
    <x v="1"/>
    <s v="01A"/>
    <x v="3"/>
    <n v="21449.599999999999"/>
    <n v="1083310"/>
    <n v="21449600"/>
    <n v="19.800057232001919"/>
  </r>
  <r>
    <x v="4"/>
    <n v="93"/>
    <s v="PACA"/>
    <s v="06"/>
    <x v="5"/>
    <s v="01B"/>
    <x v="1"/>
    <s v="01B"/>
    <x v="0"/>
    <n v="84.09"/>
    <n v="1083310"/>
    <n v="84090"/>
    <n v="7.7623210346068991E-2"/>
  </r>
  <r>
    <x v="4"/>
    <n v="93"/>
    <s v="PACA"/>
    <s v="06"/>
    <x v="5"/>
    <s v="01B"/>
    <x v="1"/>
    <s v="01D"/>
    <x v="1"/>
    <n v="2332.3000000000002"/>
    <n v="1083310"/>
    <n v="2332300"/>
    <n v="2.1529386786792331"/>
  </r>
  <r>
    <x v="4"/>
    <n v="93"/>
    <s v="PACA"/>
    <s v="06"/>
    <x v="5"/>
    <s v="01D"/>
    <x v="3"/>
    <s v="01A"/>
    <x v="3"/>
    <n v="46606.61"/>
    <n v="1083310"/>
    <n v="46606610"/>
    <n v="43.022412790429335"/>
  </r>
  <r>
    <x v="4"/>
    <n v="93"/>
    <s v="PACA"/>
    <s v="06"/>
    <x v="5"/>
    <s v="01E"/>
    <x v="6"/>
    <s v="01E"/>
    <x v="5"/>
    <n v="7385"/>
    <n v="1083310"/>
    <n v="7385000"/>
    <n v="6.8170699061210547"/>
  </r>
  <r>
    <x v="4"/>
    <n v="93"/>
    <s v="PACA"/>
    <s v="06"/>
    <x v="5"/>
    <s v="01F"/>
    <x v="4"/>
    <s v="01A"/>
    <x v="3"/>
    <n v="28113.23"/>
    <n v="1083310"/>
    <n v="28113230"/>
    <n v="25.951232795783294"/>
  </r>
  <r>
    <x v="4"/>
    <n v="93"/>
    <s v="PACA"/>
    <s v="06"/>
    <x v="5"/>
    <s v="01ZG"/>
    <x v="7"/>
    <s v="01A"/>
    <x v="3"/>
    <n v="85.9"/>
    <n v="1083310"/>
    <n v="85900"/>
    <n v="7.9294015563412132E-2"/>
  </r>
  <r>
    <x v="4"/>
    <n v="93"/>
    <s v="PACA"/>
    <s v="06"/>
    <x v="5"/>
    <s v="01ZG"/>
    <x v="7"/>
    <s v="01D"/>
    <x v="1"/>
    <n v="839.1"/>
    <n v="1083310"/>
    <n v="839100"/>
    <n v="0.77457052921139835"/>
  </r>
  <r>
    <x v="4"/>
    <n v="93"/>
    <s v="PACA"/>
    <s v="06"/>
    <x v="5"/>
    <s v="01ZHG"/>
    <x v="5"/>
    <s v="01A"/>
    <x v="3"/>
    <n v="7272.65"/>
    <n v="1083310"/>
    <n v="7272650"/>
    <n v="6.7133599800611092"/>
  </r>
  <r>
    <x v="4"/>
    <n v="93"/>
    <s v="PACA"/>
    <s v="06"/>
    <x v="5"/>
    <s v="01ZHG"/>
    <x v="5"/>
    <s v="01B"/>
    <x v="0"/>
    <n v="28657"/>
    <n v="1083310"/>
    <n v="28657000"/>
    <n v="26.453185145526213"/>
  </r>
  <r>
    <x v="4"/>
    <n v="93"/>
    <s v="PACA"/>
    <s v="06"/>
    <x v="5"/>
    <s v="01ZHG"/>
    <x v="5"/>
    <s v="01D"/>
    <x v="1"/>
    <n v="79"/>
    <n v="1083310"/>
    <n v="79000"/>
    <n v="7.2924647607794629E-2"/>
  </r>
  <r>
    <x v="0"/>
    <n v="84"/>
    <s v="Auvergne-Rhône-Alpes"/>
    <s v="07"/>
    <x v="6"/>
    <s v="01A"/>
    <x v="0"/>
    <s v="01D"/>
    <x v="1"/>
    <n v="66946.291410000005"/>
    <n v="313578"/>
    <n v="66946291.410000004"/>
    <n v="213.49167164150546"/>
  </r>
  <r>
    <x v="0"/>
    <n v="84"/>
    <s v="Auvergne-Rhône-Alpes"/>
    <s v="07"/>
    <x v="6"/>
    <s v="01A"/>
    <x v="0"/>
    <s v="01E"/>
    <x v="5"/>
    <n v="20833.41318"/>
    <n v="313578"/>
    <n v="20833413.18"/>
    <n v="66.437738553087271"/>
  </r>
  <r>
    <x v="0"/>
    <n v="84"/>
    <s v="Auvergne-Rhône-Alpes"/>
    <s v="07"/>
    <x v="6"/>
    <s v="01A"/>
    <x v="0"/>
    <s v="01Z"/>
    <x v="2"/>
    <n v="1308.72"/>
    <n v="313578"/>
    <n v="1308720"/>
    <n v="4.1735070700112891"/>
  </r>
  <r>
    <x v="0"/>
    <n v="84"/>
    <s v="Auvergne-Rhône-Alpes"/>
    <s v="07"/>
    <x v="6"/>
    <s v="01B"/>
    <x v="1"/>
    <s v="01A"/>
    <x v="3"/>
    <n v="80"/>
    <n v="313578"/>
    <n v="80000"/>
    <n v="0.25511993826097495"/>
  </r>
  <r>
    <x v="0"/>
    <n v="84"/>
    <s v="Auvergne-Rhône-Alpes"/>
    <s v="07"/>
    <x v="6"/>
    <s v="01B"/>
    <x v="1"/>
    <s v="01D"/>
    <x v="1"/>
    <n v="293.08"/>
    <n v="313578"/>
    <n v="293080"/>
    <n v="0.93463189381908174"/>
  </r>
  <r>
    <x v="0"/>
    <n v="84"/>
    <s v="Auvergne-Rhône-Alpes"/>
    <s v="07"/>
    <x v="6"/>
    <s v="01C"/>
    <x v="2"/>
    <s v="01B"/>
    <x v="0"/>
    <n v="0.28004000000000001"/>
    <n v="313578"/>
    <n v="280.04000000000002"/>
    <n v="8.9304734388254289E-4"/>
  </r>
  <r>
    <x v="0"/>
    <n v="84"/>
    <s v="Auvergne-Rhône-Alpes"/>
    <s v="07"/>
    <x v="6"/>
    <s v="01C"/>
    <x v="2"/>
    <s v="01Z"/>
    <x v="2"/>
    <n v="0.04"/>
    <n v="313578"/>
    <n v="40"/>
    <n v="1.2755996913048747E-4"/>
  </r>
  <r>
    <x v="0"/>
    <n v="84"/>
    <s v="Auvergne-Rhône-Alpes"/>
    <s v="07"/>
    <x v="6"/>
    <s v="01D"/>
    <x v="3"/>
    <s v="01A"/>
    <x v="3"/>
    <n v="12424.563"/>
    <n v="313578"/>
    <n v="12424563"/>
    <n v="39.621921818494918"/>
  </r>
  <r>
    <x v="0"/>
    <n v="84"/>
    <s v="Auvergne-Rhône-Alpes"/>
    <s v="07"/>
    <x v="6"/>
    <s v="01D"/>
    <x v="3"/>
    <s v="01Z"/>
    <x v="2"/>
    <n v="8.1668900000000004"/>
    <n v="313578"/>
    <n v="8166.89"/>
    <n v="2.6044205907302172E-2"/>
  </r>
  <r>
    <x v="0"/>
    <n v="84"/>
    <s v="Auvergne-Rhône-Alpes"/>
    <s v="07"/>
    <x v="6"/>
    <s v="01E"/>
    <x v="6"/>
    <s v="01E"/>
    <x v="5"/>
    <n v="52"/>
    <n v="313578"/>
    <n v="52000"/>
    <n v="0.16582795986963372"/>
  </r>
  <r>
    <x v="0"/>
    <n v="84"/>
    <s v="Auvergne-Rhône-Alpes"/>
    <s v="07"/>
    <x v="6"/>
    <s v="01F"/>
    <x v="4"/>
    <s v="01A"/>
    <x v="3"/>
    <n v="10628.158299999999"/>
    <n v="313578"/>
    <n v="10628158.299999999"/>
    <n v="33.89318861654835"/>
  </r>
  <r>
    <x v="0"/>
    <n v="84"/>
    <s v="Auvergne-Rhône-Alpes"/>
    <s v="07"/>
    <x v="6"/>
    <s v="01ZHG"/>
    <x v="5"/>
    <s v="01A"/>
    <x v="3"/>
    <n v="8.5"/>
    <n v="313578"/>
    <n v="8500"/>
    <n v="2.7106493440228589E-2"/>
  </r>
  <r>
    <x v="1"/>
    <n v="84"/>
    <s v="Auvergne-Rhône-Alpes"/>
    <s v="07"/>
    <x v="6"/>
    <s v="01A"/>
    <x v="0"/>
    <s v="01B"/>
    <x v="0"/>
    <n v="1826"/>
    <n v="317277"/>
    <n v="1826000"/>
    <n v="5.7552233537256088"/>
  </r>
  <r>
    <x v="1"/>
    <n v="84"/>
    <s v="Auvergne-Rhône-Alpes"/>
    <s v="07"/>
    <x v="6"/>
    <s v="01A"/>
    <x v="0"/>
    <s v="01D"/>
    <x v="1"/>
    <n v="66595.349149999995"/>
    <n v="317277"/>
    <n v="66595349.149999991"/>
    <n v="209.89655458794678"/>
  </r>
  <r>
    <x v="1"/>
    <n v="84"/>
    <s v="Auvergne-Rhône-Alpes"/>
    <s v="07"/>
    <x v="6"/>
    <s v="01A"/>
    <x v="0"/>
    <s v="01E"/>
    <x v="5"/>
    <n v="17122.55644"/>
    <n v="317277"/>
    <n v="17122556.440000001"/>
    <n v="53.967216154968689"/>
  </r>
  <r>
    <x v="1"/>
    <n v="84"/>
    <s v="Auvergne-Rhône-Alpes"/>
    <s v="07"/>
    <x v="6"/>
    <s v="01A"/>
    <x v="0"/>
    <s v="01Z"/>
    <x v="2"/>
    <n v="43.952860000000001"/>
    <n v="317277"/>
    <n v="43952.86"/>
    <n v="0.13853150401699463"/>
  </r>
  <r>
    <x v="1"/>
    <n v="84"/>
    <s v="Auvergne-Rhône-Alpes"/>
    <s v="07"/>
    <x v="6"/>
    <s v="01B"/>
    <x v="1"/>
    <s v="01A"/>
    <x v="3"/>
    <n v="54"/>
    <n v="317277"/>
    <n v="54000"/>
    <n v="0.17019828099736192"/>
  </r>
  <r>
    <x v="1"/>
    <n v="84"/>
    <s v="Auvergne-Rhône-Alpes"/>
    <s v="07"/>
    <x v="6"/>
    <s v="01B"/>
    <x v="1"/>
    <s v="01D"/>
    <x v="1"/>
    <n v="250"/>
    <n v="317277"/>
    <n v="250000"/>
    <n v="0.7879550046174163"/>
  </r>
  <r>
    <x v="1"/>
    <n v="84"/>
    <s v="Auvergne-Rhône-Alpes"/>
    <s v="07"/>
    <x v="6"/>
    <s v="01C"/>
    <x v="2"/>
    <s v="01B"/>
    <x v="0"/>
    <n v="0.34855000000000003"/>
    <n v="317277"/>
    <n v="348.55"/>
    <n v="1.0985668674376018E-3"/>
  </r>
  <r>
    <x v="1"/>
    <n v="84"/>
    <s v="Auvergne-Rhône-Alpes"/>
    <s v="07"/>
    <x v="6"/>
    <s v="01C"/>
    <x v="2"/>
    <s v="01Z"/>
    <x v="2"/>
    <n v="0.1"/>
    <n v="317277"/>
    <n v="100"/>
    <n v="3.1518200184696654E-4"/>
  </r>
  <r>
    <x v="1"/>
    <n v="84"/>
    <s v="Auvergne-Rhône-Alpes"/>
    <s v="07"/>
    <x v="6"/>
    <s v="01D"/>
    <x v="3"/>
    <s v="01A"/>
    <x v="3"/>
    <n v="12676.773090000001"/>
    <n v="317277"/>
    <n v="12676773.09"/>
    <n v="39.954907194659555"/>
  </r>
  <r>
    <x v="1"/>
    <n v="84"/>
    <s v="Auvergne-Rhône-Alpes"/>
    <s v="07"/>
    <x v="6"/>
    <s v="01E"/>
    <x v="6"/>
    <s v="01E"/>
    <x v="5"/>
    <n v="26.3"/>
    <n v="317277"/>
    <n v="26300"/>
    <n v="8.2892866485752198E-2"/>
  </r>
  <r>
    <x v="1"/>
    <n v="84"/>
    <s v="Auvergne-Rhône-Alpes"/>
    <s v="07"/>
    <x v="6"/>
    <s v="01F"/>
    <x v="4"/>
    <s v="01A"/>
    <x v="3"/>
    <n v="11019.02512"/>
    <n v="317277"/>
    <n v="11019025.120000001"/>
    <n v="34.729983957236108"/>
  </r>
  <r>
    <x v="1"/>
    <n v="84"/>
    <s v="Auvergne-Rhône-Alpes"/>
    <s v="07"/>
    <x v="6"/>
    <s v="01ZHG"/>
    <x v="5"/>
    <s v="01A"/>
    <x v="3"/>
    <n v="4.74"/>
    <n v="317277"/>
    <n v="4740"/>
    <n v="1.4939626887546213E-2"/>
  </r>
  <r>
    <x v="2"/>
    <n v="84"/>
    <s v="Auvergne-Rhône-Alpes"/>
    <s v="07"/>
    <x v="6"/>
    <s v="01A"/>
    <x v="0"/>
    <s v="01B"/>
    <x v="0"/>
    <n v="896.18"/>
    <n v="320379"/>
    <n v="896180"/>
    <n v="2.7972495076144193"/>
  </r>
  <r>
    <x v="2"/>
    <n v="84"/>
    <s v="Auvergne-Rhône-Alpes"/>
    <s v="07"/>
    <x v="6"/>
    <s v="01A"/>
    <x v="0"/>
    <s v="01D"/>
    <x v="1"/>
    <n v="60397.671269999999"/>
    <n v="320379"/>
    <n v="60397671.269999996"/>
    <n v="188.51944500107683"/>
  </r>
  <r>
    <x v="2"/>
    <n v="84"/>
    <s v="Auvergne-Rhône-Alpes"/>
    <s v="07"/>
    <x v="6"/>
    <s v="01A"/>
    <x v="0"/>
    <s v="01E"/>
    <x v="5"/>
    <n v="22203.22061"/>
    <n v="320379"/>
    <n v="22203220.609999999"/>
    <n v="69.302983684948131"/>
  </r>
  <r>
    <x v="2"/>
    <n v="84"/>
    <s v="Auvergne-Rhône-Alpes"/>
    <s v="07"/>
    <x v="6"/>
    <s v="01B"/>
    <x v="1"/>
    <s v="01A"/>
    <x v="3"/>
    <n v="37.92"/>
    <n v="320379"/>
    <n v="37920"/>
    <n v="0.11835981759104061"/>
  </r>
  <r>
    <x v="2"/>
    <n v="84"/>
    <s v="Auvergne-Rhône-Alpes"/>
    <s v="07"/>
    <x v="6"/>
    <s v="01C"/>
    <x v="2"/>
    <s v="01B"/>
    <x v="0"/>
    <n v="0.56945000000000001"/>
    <n v="320379"/>
    <n v="569.45000000000005"/>
    <n v="1.7774261109498438E-3"/>
  </r>
  <r>
    <x v="2"/>
    <n v="84"/>
    <s v="Auvergne-Rhône-Alpes"/>
    <s v="07"/>
    <x v="6"/>
    <s v="01C"/>
    <x v="2"/>
    <s v="01Z"/>
    <x v="2"/>
    <n v="0.12"/>
    <n v="320379"/>
    <n v="120"/>
    <n v="3.7455638478177411E-4"/>
  </r>
  <r>
    <x v="2"/>
    <n v="84"/>
    <s v="Auvergne-Rhône-Alpes"/>
    <s v="07"/>
    <x v="6"/>
    <s v="01D"/>
    <x v="3"/>
    <s v="01A"/>
    <x v="3"/>
    <n v="12455.9979"/>
    <n v="320379"/>
    <n v="12455997.9"/>
    <n v="38.878946185611419"/>
  </r>
  <r>
    <x v="2"/>
    <n v="84"/>
    <s v="Auvergne-Rhône-Alpes"/>
    <s v="07"/>
    <x v="6"/>
    <s v="01F"/>
    <x v="4"/>
    <s v="01A"/>
    <x v="3"/>
    <n v="10966.7691"/>
    <n v="320379"/>
    <n v="10966769.1"/>
    <n v="34.230611556937248"/>
  </r>
  <r>
    <x v="2"/>
    <n v="84"/>
    <s v="Auvergne-Rhône-Alpes"/>
    <s v="07"/>
    <x v="6"/>
    <s v="01F"/>
    <x v="4"/>
    <s v="01Z"/>
    <x v="2"/>
    <n v="9.9728899999999996"/>
    <n v="320379"/>
    <n v="9972.89"/>
    <n v="3.1128413535219224E-2"/>
  </r>
  <r>
    <x v="2"/>
    <n v="84"/>
    <s v="Auvergne-Rhône-Alpes"/>
    <s v="07"/>
    <x v="6"/>
    <s v="01ZHG"/>
    <x v="5"/>
    <s v="01A"/>
    <x v="3"/>
    <n v="9.5"/>
    <n v="320379"/>
    <n v="9500"/>
    <n v="2.9652380461890449E-2"/>
  </r>
  <r>
    <x v="3"/>
    <n v="84"/>
    <s v="Auvergne-Rhône-Alpes"/>
    <s v="07"/>
    <x v="6"/>
    <s v="01A"/>
    <x v="0"/>
    <s v="01D"/>
    <x v="1"/>
    <n v="66637.965020000003"/>
    <n v="324209"/>
    <n v="66637965.020000003"/>
    <n v="205.54014546172377"/>
  </r>
  <r>
    <x v="3"/>
    <n v="84"/>
    <s v="Auvergne-Rhône-Alpes"/>
    <s v="07"/>
    <x v="6"/>
    <s v="01A"/>
    <x v="0"/>
    <s v="01E"/>
    <x v="5"/>
    <n v="13645.414360000001"/>
    <n v="324209"/>
    <n v="13645414.360000001"/>
    <n v="42.088326850889402"/>
  </r>
  <r>
    <x v="3"/>
    <n v="84"/>
    <s v="Auvergne-Rhône-Alpes"/>
    <s v="07"/>
    <x v="6"/>
    <s v="01B"/>
    <x v="1"/>
    <s v="01A"/>
    <x v="3"/>
    <n v="3.0000000000000001E-5"/>
    <n v="324209"/>
    <n v="3.0000000000000002E-2"/>
    <n v="9.2532903158147991E-8"/>
  </r>
  <r>
    <x v="3"/>
    <n v="84"/>
    <s v="Auvergne-Rhône-Alpes"/>
    <s v="07"/>
    <x v="6"/>
    <s v="01C"/>
    <x v="2"/>
    <s v="01B"/>
    <x v="0"/>
    <n v="0.43872"/>
    <n v="324209"/>
    <n v="438.72"/>
    <n v="1.3532011757847562E-3"/>
  </r>
  <r>
    <x v="3"/>
    <n v="84"/>
    <s v="Auvergne-Rhône-Alpes"/>
    <s v="07"/>
    <x v="6"/>
    <s v="01C"/>
    <x v="2"/>
    <s v="01D"/>
    <x v="1"/>
    <n v="14.32972"/>
    <n v="324209"/>
    <n v="14329.72"/>
    <n v="4.4199019768112545E-2"/>
  </r>
  <r>
    <x v="3"/>
    <n v="84"/>
    <s v="Auvergne-Rhône-Alpes"/>
    <s v="07"/>
    <x v="6"/>
    <s v="01C"/>
    <x v="2"/>
    <s v="01Z"/>
    <x v="2"/>
    <n v="7.8E-2"/>
    <n v="324209"/>
    <n v="78"/>
    <n v="2.4058554821118476E-4"/>
  </r>
  <r>
    <x v="3"/>
    <n v="84"/>
    <s v="Auvergne-Rhône-Alpes"/>
    <s v="07"/>
    <x v="6"/>
    <s v="01D"/>
    <x v="3"/>
    <s v="01A"/>
    <x v="3"/>
    <n v="13123.81408"/>
    <n v="324209"/>
    <n v="13123814.08"/>
    <n v="40.479487244339303"/>
  </r>
  <r>
    <x v="3"/>
    <n v="84"/>
    <s v="Auvergne-Rhône-Alpes"/>
    <s v="07"/>
    <x v="6"/>
    <s v="01F"/>
    <x v="4"/>
    <s v="01A"/>
    <x v="3"/>
    <n v="11623.331920000001"/>
    <n v="324209"/>
    <n v="11623331.92"/>
    <n v="35.851354897612346"/>
  </r>
  <r>
    <x v="3"/>
    <n v="84"/>
    <s v="Auvergne-Rhône-Alpes"/>
    <s v="07"/>
    <x v="6"/>
    <s v="01ZHG"/>
    <x v="5"/>
    <s v="01A"/>
    <x v="3"/>
    <n v="57.460030000000003"/>
    <n v="324209"/>
    <n v="57460.030000000006"/>
    <n v="0.17723144638180929"/>
  </r>
  <r>
    <x v="4"/>
    <n v="84"/>
    <s v="Auvergne-Rhône-Alpes"/>
    <s v="07"/>
    <x v="6"/>
    <s v="01A"/>
    <x v="0"/>
    <s v="01D"/>
    <x v="1"/>
    <n v="42999.869350000001"/>
    <n v="325712"/>
    <n v="42999869.350000001"/>
    <n v="132.01806918381885"/>
  </r>
  <r>
    <x v="4"/>
    <n v="84"/>
    <s v="Auvergne-Rhône-Alpes"/>
    <s v="07"/>
    <x v="6"/>
    <s v="01A"/>
    <x v="0"/>
    <s v="01E"/>
    <x v="5"/>
    <n v="35662.42886"/>
    <n v="325712"/>
    <n v="35662428.859999999"/>
    <n v="109.49068152232647"/>
  </r>
  <r>
    <x v="4"/>
    <n v="84"/>
    <s v="Auvergne-Rhône-Alpes"/>
    <s v="07"/>
    <x v="6"/>
    <s v="01A"/>
    <x v="0"/>
    <s v="01Z"/>
    <x v="2"/>
    <n v="31.629940000000001"/>
    <n v="325712"/>
    <n v="31629.940000000002"/>
    <n v="9.7110146386992197E-2"/>
  </r>
  <r>
    <x v="4"/>
    <n v="84"/>
    <s v="Auvergne-Rhône-Alpes"/>
    <s v="07"/>
    <x v="6"/>
    <s v="01C"/>
    <x v="2"/>
    <s v="01B"/>
    <x v="0"/>
    <n v="5.8399999999999997E-3"/>
    <n v="325712"/>
    <n v="5.84"/>
    <n v="1.7929950385616739E-5"/>
  </r>
  <r>
    <x v="4"/>
    <n v="84"/>
    <s v="Auvergne-Rhône-Alpes"/>
    <s v="07"/>
    <x v="6"/>
    <s v="01C"/>
    <x v="2"/>
    <s v="01D"/>
    <x v="1"/>
    <n v="7.3185000000000002"/>
    <n v="325712"/>
    <n v="7318.5"/>
    <n v="2.2469236626221939E-2"/>
  </r>
  <r>
    <x v="4"/>
    <n v="84"/>
    <s v="Auvergne-Rhône-Alpes"/>
    <s v="07"/>
    <x v="6"/>
    <s v="01C"/>
    <x v="2"/>
    <s v="01Z"/>
    <x v="2"/>
    <n v="5.8000000000000003E-2"/>
    <n v="325712"/>
    <n v="58"/>
    <n v="1.7807142506263201E-4"/>
  </r>
  <r>
    <x v="4"/>
    <n v="84"/>
    <s v="Auvergne-Rhône-Alpes"/>
    <s v="07"/>
    <x v="6"/>
    <s v="01D"/>
    <x v="3"/>
    <s v="01A"/>
    <x v="3"/>
    <n v="13761.43694"/>
    <n v="325712"/>
    <n v="13761436.939999999"/>
    <n v="42.250322186471479"/>
  </r>
  <r>
    <x v="4"/>
    <n v="84"/>
    <s v="Auvergne-Rhône-Alpes"/>
    <s v="07"/>
    <x v="6"/>
    <s v="01D"/>
    <x v="3"/>
    <s v="01Z"/>
    <x v="2"/>
    <n v="3.7276799999999999"/>
    <n v="325712"/>
    <n v="3727.68"/>
    <n v="1.1444711892715035E-2"/>
  </r>
  <r>
    <x v="4"/>
    <n v="84"/>
    <s v="Auvergne-Rhône-Alpes"/>
    <s v="07"/>
    <x v="6"/>
    <s v="01F"/>
    <x v="4"/>
    <s v="01A"/>
    <x v="3"/>
    <n v="12057.91195"/>
    <n v="325712"/>
    <n v="12057911.949999999"/>
    <n v="37.020164900280001"/>
  </r>
  <r>
    <x v="4"/>
    <n v="84"/>
    <s v="Auvergne-Rhône-Alpes"/>
    <s v="07"/>
    <x v="6"/>
    <s v="01F"/>
    <x v="4"/>
    <s v="01Z"/>
    <x v="2"/>
    <n v="6.4282199999999996"/>
    <n v="325712"/>
    <n v="6428.2199999999993"/>
    <n v="1.9735901655450212E-2"/>
  </r>
  <r>
    <x v="4"/>
    <n v="84"/>
    <s v="Auvergne-Rhône-Alpes"/>
    <s v="07"/>
    <x v="6"/>
    <s v="01ZHG"/>
    <x v="5"/>
    <s v="01A"/>
    <x v="3"/>
    <n v="266.64834000000002"/>
    <n v="325712"/>
    <n v="266648.34000000003"/>
    <n v="0.81866292921353845"/>
  </r>
  <r>
    <x v="0"/>
    <n v="44"/>
    <s v="Grand-Est"/>
    <s v="08"/>
    <x v="7"/>
    <s v="01A"/>
    <x v="0"/>
    <s v="01A"/>
    <x v="3"/>
    <n v="308.92399999999998"/>
    <n v="283296"/>
    <n v="308924"/>
    <n v="1.0904636846266802"/>
  </r>
  <r>
    <x v="0"/>
    <n v="44"/>
    <s v="Grand-Est"/>
    <s v="08"/>
    <x v="7"/>
    <s v="01A"/>
    <x v="0"/>
    <s v="01D"/>
    <x v="1"/>
    <n v="81677.217999999993"/>
    <n v="283296"/>
    <n v="81677218"/>
    <n v="288.31052326894837"/>
  </r>
  <r>
    <x v="0"/>
    <n v="44"/>
    <s v="Grand-Est"/>
    <s v="08"/>
    <x v="7"/>
    <s v="01A"/>
    <x v="0"/>
    <s v="01Z"/>
    <x v="2"/>
    <n v="1007.79233"/>
    <n v="283296"/>
    <n v="1007792.33"/>
    <n v="3.5573828433864225"/>
  </r>
  <r>
    <x v="0"/>
    <n v="44"/>
    <s v="Grand-Est"/>
    <s v="08"/>
    <x v="7"/>
    <s v="01B"/>
    <x v="1"/>
    <s v="01D"/>
    <x v="1"/>
    <n v="694.28"/>
    <n v="283296"/>
    <n v="694280"/>
    <n v="2.4507229187845927"/>
  </r>
  <r>
    <x v="0"/>
    <n v="44"/>
    <s v="Grand-Est"/>
    <s v="08"/>
    <x v="7"/>
    <s v="01B"/>
    <x v="1"/>
    <s v="01Z"/>
    <x v="2"/>
    <n v="80"/>
    <n v="283296"/>
    <n v="80000"/>
    <n v="0.28239015023155994"/>
  </r>
  <r>
    <x v="0"/>
    <n v="44"/>
    <s v="Grand-Est"/>
    <s v="08"/>
    <x v="7"/>
    <s v="01D"/>
    <x v="3"/>
    <s v="01A"/>
    <x v="3"/>
    <n v="15915.093000000001"/>
    <n v="283296"/>
    <n v="15915093"/>
    <n v="56.178318790240596"/>
  </r>
  <r>
    <x v="0"/>
    <n v="44"/>
    <s v="Grand-Est"/>
    <s v="08"/>
    <x v="7"/>
    <s v="01D"/>
    <x v="3"/>
    <s v="01Z"/>
    <x v="2"/>
    <n v="67.949889999999996"/>
    <n v="283296"/>
    <n v="67949.89"/>
    <n v="0.23985474556647465"/>
  </r>
  <r>
    <x v="0"/>
    <n v="44"/>
    <s v="Grand-Est"/>
    <s v="08"/>
    <x v="7"/>
    <s v="01E"/>
    <x v="6"/>
    <s v="01E"/>
    <x v="5"/>
    <n v="4364.54"/>
    <n v="283296"/>
    <n v="4364540"/>
    <n v="15.406288828645657"/>
  </r>
  <r>
    <x v="0"/>
    <n v="44"/>
    <s v="Grand-Est"/>
    <s v="08"/>
    <x v="7"/>
    <s v="01F"/>
    <x v="4"/>
    <s v="01A"/>
    <x v="3"/>
    <n v="9904.3490000000002"/>
    <n v="283296"/>
    <n v="9904349"/>
    <n v="34.961132525697501"/>
  </r>
  <r>
    <x v="0"/>
    <n v="44"/>
    <s v="Grand-Est"/>
    <s v="08"/>
    <x v="7"/>
    <s v="01F"/>
    <x v="4"/>
    <s v="01Z"/>
    <x v="2"/>
    <n v="243.68630999999999"/>
    <n v="283296"/>
    <n v="243686.31"/>
    <n v="0.86018267112843105"/>
  </r>
  <r>
    <x v="0"/>
    <n v="44"/>
    <s v="Grand-Est"/>
    <s v="08"/>
    <x v="7"/>
    <s v="01ZHG"/>
    <x v="5"/>
    <s v="01A"/>
    <x v="3"/>
    <n v="20"/>
    <n v="283296"/>
    <n v="20000"/>
    <n v="7.0597537557889986E-2"/>
  </r>
  <r>
    <x v="1"/>
    <n v="44"/>
    <s v="Grand-Est"/>
    <s v="08"/>
    <x v="7"/>
    <s v="01A"/>
    <x v="0"/>
    <s v="01D"/>
    <x v="1"/>
    <n v="71717.498999999996"/>
    <n v="283110"/>
    <n v="71717499"/>
    <n v="253.3202606760623"/>
  </r>
  <r>
    <x v="1"/>
    <n v="44"/>
    <s v="Grand-Est"/>
    <s v="08"/>
    <x v="7"/>
    <s v="01A"/>
    <x v="0"/>
    <s v="01Z"/>
    <x v="2"/>
    <n v="6208.2905600000004"/>
    <n v="283110"/>
    <n v="6208290.5600000005"/>
    <n v="21.928898873229489"/>
  </r>
  <r>
    <x v="1"/>
    <n v="44"/>
    <s v="Grand-Est"/>
    <s v="08"/>
    <x v="7"/>
    <s v="01B"/>
    <x v="1"/>
    <s v="01D"/>
    <x v="1"/>
    <n v="68.430000000000007"/>
    <n v="283110"/>
    <n v="68430"/>
    <n v="0.24170816996926989"/>
  </r>
  <r>
    <x v="1"/>
    <n v="44"/>
    <s v="Grand-Est"/>
    <s v="08"/>
    <x v="7"/>
    <s v="01D"/>
    <x v="3"/>
    <s v="01A"/>
    <x v="3"/>
    <n v="14475.05"/>
    <n v="283110"/>
    <n v="14475050"/>
    <n v="51.128713221009498"/>
  </r>
  <r>
    <x v="1"/>
    <n v="44"/>
    <s v="Grand-Est"/>
    <s v="08"/>
    <x v="7"/>
    <s v="01D"/>
    <x v="3"/>
    <s v="01Z"/>
    <x v="2"/>
    <n v="748.71533999999997"/>
    <n v="283110"/>
    <n v="748715.34"/>
    <n v="2.6446093038041751"/>
  </r>
  <r>
    <x v="1"/>
    <n v="44"/>
    <s v="Grand-Est"/>
    <s v="08"/>
    <x v="7"/>
    <s v="01E"/>
    <x v="6"/>
    <s v="01E"/>
    <x v="5"/>
    <n v="5213.22"/>
    <n v="283110"/>
    <n v="5213220"/>
    <n v="18.414114655081065"/>
  </r>
  <r>
    <x v="1"/>
    <n v="44"/>
    <s v="Grand-Est"/>
    <s v="08"/>
    <x v="7"/>
    <s v="01F"/>
    <x v="4"/>
    <s v="01A"/>
    <x v="3"/>
    <n v="8800.4490000000005"/>
    <n v="283110"/>
    <n v="8800449"/>
    <n v="31.084910458832255"/>
  </r>
  <r>
    <x v="1"/>
    <n v="44"/>
    <s v="Grand-Est"/>
    <s v="08"/>
    <x v="7"/>
    <s v="01F"/>
    <x v="4"/>
    <s v="01Z"/>
    <x v="2"/>
    <n v="1085.9043200000001"/>
    <n v="283110"/>
    <n v="1085904.32"/>
    <n v="3.8356268588181273"/>
  </r>
  <r>
    <x v="2"/>
    <n v="44"/>
    <s v="Grand-Est"/>
    <s v="08"/>
    <x v="7"/>
    <s v="01A"/>
    <x v="0"/>
    <s v="01D"/>
    <x v="1"/>
    <n v="65201.440000000002"/>
    <n v="280907"/>
    <n v="65201440"/>
    <n v="232.11041376683386"/>
  </r>
  <r>
    <x v="2"/>
    <n v="44"/>
    <s v="Grand-Est"/>
    <s v="08"/>
    <x v="7"/>
    <s v="01A"/>
    <x v="0"/>
    <s v="01Z"/>
    <x v="2"/>
    <n v="5648.0677500000002"/>
    <n v="280907"/>
    <n v="5648067.75"/>
    <n v="20.106539708871619"/>
  </r>
  <r>
    <x v="2"/>
    <n v="44"/>
    <s v="Grand-Est"/>
    <s v="08"/>
    <x v="7"/>
    <s v="01B"/>
    <x v="1"/>
    <s v="01D"/>
    <x v="1"/>
    <n v="2475.1309999999999"/>
    <n v="280907"/>
    <n v="2475131"/>
    <n v="8.8112115397622706"/>
  </r>
  <r>
    <x v="2"/>
    <n v="44"/>
    <s v="Grand-Est"/>
    <s v="08"/>
    <x v="7"/>
    <s v="01D"/>
    <x v="3"/>
    <s v="01A"/>
    <x v="3"/>
    <n v="13896.093999999999"/>
    <n v="280907"/>
    <n v="13896094"/>
    <n v="49.468664006236942"/>
  </r>
  <r>
    <x v="2"/>
    <n v="44"/>
    <s v="Grand-Est"/>
    <s v="08"/>
    <x v="7"/>
    <s v="01D"/>
    <x v="3"/>
    <s v="01Z"/>
    <x v="2"/>
    <n v="1059.29908"/>
    <n v="280907"/>
    <n v="1059299.08"/>
    <n v="3.7709956676052929"/>
  </r>
  <r>
    <x v="2"/>
    <n v="44"/>
    <s v="Grand-Est"/>
    <s v="08"/>
    <x v="7"/>
    <s v="01E"/>
    <x v="6"/>
    <s v="01E"/>
    <x v="5"/>
    <n v="3305.28"/>
    <n v="280907"/>
    <n v="3305280"/>
    <n v="11.766456514077612"/>
  </r>
  <r>
    <x v="2"/>
    <n v="44"/>
    <s v="Grand-Est"/>
    <s v="08"/>
    <x v="7"/>
    <s v="01F"/>
    <x v="4"/>
    <s v="01A"/>
    <x v="3"/>
    <n v="8924.6"/>
    <n v="280907"/>
    <n v="8924600"/>
    <n v="31.77065719259399"/>
  </r>
  <r>
    <x v="2"/>
    <n v="44"/>
    <s v="Grand-Est"/>
    <s v="08"/>
    <x v="7"/>
    <s v="01F"/>
    <x v="4"/>
    <s v="01Z"/>
    <x v="2"/>
    <n v="789.85793000000001"/>
    <n v="280907"/>
    <n v="789857.93"/>
    <n v="2.8118129131705514"/>
  </r>
  <r>
    <x v="2"/>
    <n v="44"/>
    <s v="Grand-Est"/>
    <s v="08"/>
    <x v="7"/>
    <s v="01ZHG"/>
    <x v="5"/>
    <s v="01A"/>
    <x v="3"/>
    <n v="41"/>
    <n v="280907"/>
    <n v="41000"/>
    <n v="0.14595577895887252"/>
  </r>
  <r>
    <x v="3"/>
    <n v="44"/>
    <s v="Grand-Est"/>
    <s v="08"/>
    <x v="7"/>
    <s v="01A"/>
    <x v="0"/>
    <s v="01D"/>
    <x v="1"/>
    <n v="67643.47"/>
    <n v="277752"/>
    <n v="67643470"/>
    <n v="243.53909242777729"/>
  </r>
  <r>
    <x v="3"/>
    <n v="44"/>
    <s v="Grand-Est"/>
    <s v="08"/>
    <x v="7"/>
    <s v="01B"/>
    <x v="1"/>
    <s v="01D"/>
    <x v="1"/>
    <n v="386.00099999999998"/>
    <n v="277752"/>
    <n v="386001"/>
    <n v="1.3897325671822345"/>
  </r>
  <r>
    <x v="3"/>
    <n v="44"/>
    <s v="Grand-Est"/>
    <s v="08"/>
    <x v="7"/>
    <s v="01C"/>
    <x v="2"/>
    <s v="01C"/>
    <x v="4"/>
    <n v="2.7E-2"/>
    <n v="277752"/>
    <n v="27"/>
    <n v="9.7209020997148529E-5"/>
  </r>
  <r>
    <x v="3"/>
    <n v="44"/>
    <s v="Grand-Est"/>
    <s v="08"/>
    <x v="7"/>
    <s v="01D"/>
    <x v="3"/>
    <s v="01A"/>
    <x v="3"/>
    <n v="15472.74"/>
    <n v="277752"/>
    <n v="15472740"/>
    <n v="55.707033612719258"/>
  </r>
  <r>
    <x v="3"/>
    <n v="44"/>
    <s v="Grand-Est"/>
    <s v="08"/>
    <x v="7"/>
    <s v="01E"/>
    <x v="6"/>
    <s v="01E"/>
    <x v="5"/>
    <n v="3421"/>
    <n v="277752"/>
    <n v="3421000"/>
    <n v="12.31674299374982"/>
  </r>
  <r>
    <x v="3"/>
    <n v="44"/>
    <s v="Grand-Est"/>
    <s v="08"/>
    <x v="7"/>
    <s v="01F"/>
    <x v="4"/>
    <s v="01A"/>
    <x v="3"/>
    <n v="9427.3230000000003"/>
    <n v="277752"/>
    <n v="9427323"/>
    <n v="33.941512572366719"/>
  </r>
  <r>
    <x v="3"/>
    <n v="44"/>
    <s v="Grand-Est"/>
    <s v="08"/>
    <x v="7"/>
    <s v="01ZHG"/>
    <x v="5"/>
    <s v="01A"/>
    <x v="3"/>
    <n v="30.001000000000001"/>
    <n v="277752"/>
    <n v="30001"/>
    <n v="0.10801362366427604"/>
  </r>
  <r>
    <x v="4"/>
    <n v="44"/>
    <s v="Grand-Est"/>
    <s v="08"/>
    <x v="7"/>
    <s v="01A"/>
    <x v="0"/>
    <s v="01D"/>
    <x v="1"/>
    <n v="65726.37"/>
    <n v="273579"/>
    <n v="65726369.999999993"/>
    <n v="240.24640049126575"/>
  </r>
  <r>
    <x v="4"/>
    <n v="44"/>
    <s v="Grand-Est"/>
    <s v="08"/>
    <x v="7"/>
    <s v="01B"/>
    <x v="1"/>
    <s v="01D"/>
    <x v="1"/>
    <n v="175"/>
    <n v="273579"/>
    <n v="175000"/>
    <n v="0.63966898044075016"/>
  </r>
  <r>
    <x v="4"/>
    <n v="44"/>
    <s v="Grand-Est"/>
    <s v="08"/>
    <x v="7"/>
    <s v="01D"/>
    <x v="3"/>
    <s v="01A"/>
    <x v="3"/>
    <n v="16841.3"/>
    <n v="273579"/>
    <n v="16841300"/>
    <n v="61.559184001696039"/>
  </r>
  <r>
    <x v="4"/>
    <n v="44"/>
    <s v="Grand-Est"/>
    <s v="08"/>
    <x v="7"/>
    <s v="01E"/>
    <x v="6"/>
    <s v="01E"/>
    <x v="5"/>
    <n v="961"/>
    <n v="273579"/>
    <n v="961000"/>
    <n v="3.5126965154489196"/>
  </r>
  <r>
    <x v="4"/>
    <n v="44"/>
    <s v="Grand-Est"/>
    <s v="08"/>
    <x v="7"/>
    <s v="01F"/>
    <x v="4"/>
    <s v="01A"/>
    <x v="3"/>
    <n v="8828.34"/>
    <n v="273579"/>
    <n v="8828340"/>
    <n v="32.26980141019596"/>
  </r>
  <r>
    <x v="4"/>
    <n v="44"/>
    <s v="Grand-Est"/>
    <s v="08"/>
    <x v="7"/>
    <s v="01F"/>
    <x v="4"/>
    <s v="01Z"/>
    <x v="2"/>
    <n v="1182.54"/>
    <n v="273579"/>
    <n v="1182540"/>
    <n v="4.3224808921737417"/>
  </r>
  <r>
    <x v="4"/>
    <n v="44"/>
    <s v="Grand-Est"/>
    <s v="08"/>
    <x v="7"/>
    <s v="01ZHG"/>
    <x v="5"/>
    <s v="01A"/>
    <x v="3"/>
    <n v="168"/>
    <n v="273579"/>
    <n v="168000"/>
    <n v="0.61408222122312017"/>
  </r>
  <r>
    <x v="0"/>
    <n v="76"/>
    <s v="Occitanie"/>
    <s v="09"/>
    <x v="8"/>
    <s v="01A"/>
    <x v="0"/>
    <s v="01D"/>
    <x v="1"/>
    <n v="48187.605949999997"/>
    <n v="151117"/>
    <n v="48187605.949999996"/>
    <n v="318.87614199593691"/>
  </r>
  <r>
    <x v="0"/>
    <n v="76"/>
    <s v="Occitanie"/>
    <s v="09"/>
    <x v="8"/>
    <s v="01A"/>
    <x v="0"/>
    <s v="01Z"/>
    <x v="2"/>
    <n v="104.26546"/>
    <n v="151117"/>
    <n v="104265.46"/>
    <n v="0.68996512635904639"/>
  </r>
  <r>
    <x v="0"/>
    <n v="76"/>
    <s v="Occitanie"/>
    <s v="09"/>
    <x v="8"/>
    <s v="01B"/>
    <x v="1"/>
    <s v="01A"/>
    <x v="3"/>
    <n v="100"/>
    <n v="151117"/>
    <n v="100000"/>
    <n v="0.66173891752747871"/>
  </r>
  <r>
    <x v="0"/>
    <n v="76"/>
    <s v="Occitanie"/>
    <s v="09"/>
    <x v="8"/>
    <s v="01B"/>
    <x v="1"/>
    <s v="01D"/>
    <x v="1"/>
    <n v="1803.38438"/>
    <n v="151117"/>
    <n v="1803384.38"/>
    <n v="11.933696275071632"/>
  </r>
  <r>
    <x v="0"/>
    <n v="76"/>
    <s v="Occitanie"/>
    <s v="09"/>
    <x v="8"/>
    <s v="01C"/>
    <x v="2"/>
    <s v="01Z"/>
    <x v="2"/>
    <n v="0.05"/>
    <n v="151117"/>
    <n v="50"/>
    <n v="3.3086945876373937E-4"/>
  </r>
  <r>
    <x v="0"/>
    <n v="76"/>
    <s v="Occitanie"/>
    <s v="09"/>
    <x v="8"/>
    <s v="01D"/>
    <x v="3"/>
    <s v="01A"/>
    <x v="3"/>
    <n v="6300.2463500000003"/>
    <n v="151117"/>
    <n v="6300246.3500000006"/>
    <n v="41.691181998054489"/>
  </r>
  <r>
    <x v="0"/>
    <n v="76"/>
    <s v="Occitanie"/>
    <s v="09"/>
    <x v="8"/>
    <s v="01D"/>
    <x v="3"/>
    <s v="01Z"/>
    <x v="2"/>
    <n v="636.74924999999996"/>
    <n v="151117"/>
    <n v="636749.25"/>
    <n v="4.2136175943143392"/>
  </r>
  <r>
    <x v="0"/>
    <n v="76"/>
    <s v="Occitanie"/>
    <s v="09"/>
    <x v="8"/>
    <s v="01E"/>
    <x v="6"/>
    <s v="01A"/>
    <x v="3"/>
    <n v="2845.49"/>
    <n v="151117"/>
    <n v="2845490"/>
    <n v="18.829714724352655"/>
  </r>
  <r>
    <x v="0"/>
    <n v="76"/>
    <s v="Occitanie"/>
    <s v="09"/>
    <x v="8"/>
    <s v="01E"/>
    <x v="6"/>
    <s v="01E"/>
    <x v="5"/>
    <n v="8413.5400000000009"/>
    <n v="151117"/>
    <n v="8413540"/>
    <n v="55.675668521741429"/>
  </r>
  <r>
    <x v="0"/>
    <n v="76"/>
    <s v="Occitanie"/>
    <s v="09"/>
    <x v="8"/>
    <s v="01F"/>
    <x v="4"/>
    <s v="01A"/>
    <x v="3"/>
    <n v="4511.5345500000003"/>
    <n v="151117"/>
    <n v="4511534.5500000007"/>
    <n v="29.854579895048211"/>
  </r>
  <r>
    <x v="0"/>
    <n v="76"/>
    <s v="Occitanie"/>
    <s v="09"/>
    <x v="8"/>
    <s v="01F"/>
    <x v="4"/>
    <s v="01Z"/>
    <x v="2"/>
    <n v="30.851330000000001"/>
    <n v="151117"/>
    <n v="30851.33"/>
    <n v="0.2041552571848303"/>
  </r>
  <r>
    <x v="0"/>
    <n v="76"/>
    <s v="Occitanie"/>
    <s v="09"/>
    <x v="8"/>
    <s v="01ZHG"/>
    <x v="5"/>
    <s v="01A"/>
    <x v="3"/>
    <n v="59"/>
    <n v="151117"/>
    <n v="59000"/>
    <n v="0.39042596134121244"/>
  </r>
  <r>
    <x v="0"/>
    <n v="76"/>
    <s v="Occitanie"/>
    <s v="09"/>
    <x v="8"/>
    <s v="01ZHG"/>
    <x v="5"/>
    <s v="01D"/>
    <x v="1"/>
    <n v="1400"/>
    <n v="151117"/>
    <n v="1400000"/>
    <n v="9.2643448453847022"/>
  </r>
  <r>
    <x v="1"/>
    <n v="76"/>
    <s v="Occitanie"/>
    <s v="09"/>
    <x v="8"/>
    <s v="01A"/>
    <x v="0"/>
    <s v="01D"/>
    <x v="1"/>
    <n v="46399.920570000002"/>
    <n v="152286"/>
    <n v="46399920.57"/>
    <n v="304.68933828454357"/>
  </r>
  <r>
    <x v="1"/>
    <n v="76"/>
    <s v="Occitanie"/>
    <s v="09"/>
    <x v="8"/>
    <s v="01A"/>
    <x v="0"/>
    <s v="01Z"/>
    <x v="2"/>
    <n v="620.15714000000003"/>
    <n v="152286"/>
    <n v="620157.14"/>
    <n v="4.072318794899072"/>
  </r>
  <r>
    <x v="1"/>
    <n v="76"/>
    <s v="Occitanie"/>
    <s v="09"/>
    <x v="8"/>
    <s v="01B"/>
    <x v="1"/>
    <s v="01B"/>
    <x v="0"/>
    <n v="123"/>
    <n v="152286"/>
    <n v="123000"/>
    <n v="0.80769079232496754"/>
  </r>
  <r>
    <x v="1"/>
    <n v="76"/>
    <s v="Occitanie"/>
    <s v="09"/>
    <x v="8"/>
    <s v="01B"/>
    <x v="1"/>
    <s v="01D"/>
    <x v="1"/>
    <n v="1801.52495"/>
    <n v="152286"/>
    <n v="1801524.95"/>
    <n v="11.829878977712987"/>
  </r>
  <r>
    <x v="1"/>
    <n v="76"/>
    <s v="Occitanie"/>
    <s v="09"/>
    <x v="8"/>
    <s v="01D"/>
    <x v="3"/>
    <s v="01A"/>
    <x v="3"/>
    <n v="7864.7765900000004"/>
    <n v="152286"/>
    <n v="7864776.5900000008"/>
    <n v="51.644777523869564"/>
  </r>
  <r>
    <x v="1"/>
    <n v="76"/>
    <s v="Occitanie"/>
    <s v="09"/>
    <x v="8"/>
    <s v="01D"/>
    <x v="3"/>
    <s v="01Z"/>
    <x v="2"/>
    <n v="28.830269999999999"/>
    <n v="152286"/>
    <n v="28830.27"/>
    <n v="0.18931661479059139"/>
  </r>
  <r>
    <x v="1"/>
    <n v="76"/>
    <s v="Occitanie"/>
    <s v="09"/>
    <x v="8"/>
    <s v="01E"/>
    <x v="6"/>
    <s v="01E"/>
    <x v="5"/>
    <n v="5510"/>
    <n v="152286"/>
    <n v="5510000"/>
    <n v="36.181920859435536"/>
  </r>
  <r>
    <x v="1"/>
    <n v="76"/>
    <s v="Occitanie"/>
    <s v="09"/>
    <x v="8"/>
    <s v="01F"/>
    <x v="4"/>
    <s v="01A"/>
    <x v="3"/>
    <n v="4375.6132299999999"/>
    <n v="152286"/>
    <n v="4375613.2299999995"/>
    <n v="28.732865988994391"/>
  </r>
  <r>
    <x v="1"/>
    <n v="76"/>
    <s v="Occitanie"/>
    <s v="09"/>
    <x v="8"/>
    <s v="01F"/>
    <x v="4"/>
    <s v="01Z"/>
    <x v="2"/>
    <n v="365.69682"/>
    <n v="152286"/>
    <n v="365696.82"/>
    <n v="2.4013817422481383"/>
  </r>
  <r>
    <x v="1"/>
    <n v="76"/>
    <s v="Occitanie"/>
    <s v="09"/>
    <x v="8"/>
    <s v="01ZHG"/>
    <x v="5"/>
    <s v="01A"/>
    <x v="3"/>
    <n v="38.90775"/>
    <n v="152286"/>
    <n v="38907.75"/>
    <n v="0.25549131239903866"/>
  </r>
  <r>
    <x v="1"/>
    <n v="76"/>
    <s v="Occitanie"/>
    <s v="09"/>
    <x v="8"/>
    <s v="01ZHG"/>
    <x v="5"/>
    <s v="01B"/>
    <x v="0"/>
    <n v="997"/>
    <n v="152286"/>
    <n v="997000"/>
    <n v="6.5468920320975004"/>
  </r>
  <r>
    <x v="1"/>
    <n v="76"/>
    <s v="Occitanie"/>
    <s v="09"/>
    <x v="8"/>
    <s v="01ZHG"/>
    <x v="5"/>
    <s v="01D"/>
    <x v="1"/>
    <n v="1251"/>
    <n v="152286"/>
    <n v="1251000"/>
    <n v="8.2148063512075957"/>
  </r>
  <r>
    <x v="1"/>
    <n v="76"/>
    <s v="Occitanie"/>
    <s v="09"/>
    <x v="8"/>
    <s v="01ZHG"/>
    <x v="5"/>
    <s v="01E"/>
    <x v="5"/>
    <n v="23"/>
    <n v="152286"/>
    <n v="23000"/>
    <n v="0.15103161157296141"/>
  </r>
  <r>
    <x v="2"/>
    <n v="76"/>
    <s v="Occitanie"/>
    <s v="09"/>
    <x v="8"/>
    <s v="01A"/>
    <x v="0"/>
    <s v="01D"/>
    <x v="1"/>
    <n v="42927.179819999998"/>
    <n v="152684"/>
    <n v="42927179.82"/>
    <n v="281.15047955253988"/>
  </r>
  <r>
    <x v="2"/>
    <n v="76"/>
    <s v="Occitanie"/>
    <s v="09"/>
    <x v="8"/>
    <s v="01A"/>
    <x v="0"/>
    <s v="01Z"/>
    <x v="2"/>
    <n v="2798.8164999999999"/>
    <n v="152684"/>
    <n v="2798816.5"/>
    <n v="18.330777946608681"/>
  </r>
  <r>
    <x v="2"/>
    <n v="76"/>
    <s v="Occitanie"/>
    <s v="09"/>
    <x v="8"/>
    <s v="01B"/>
    <x v="1"/>
    <s v="01B"/>
    <x v="0"/>
    <n v="148"/>
    <n v="152684"/>
    <n v="148000"/>
    <n v="0.96932226035471958"/>
  </r>
  <r>
    <x v="2"/>
    <n v="76"/>
    <s v="Occitanie"/>
    <s v="09"/>
    <x v="8"/>
    <s v="01B"/>
    <x v="1"/>
    <s v="01D"/>
    <x v="1"/>
    <n v="1501.05242"/>
    <n v="152684"/>
    <n v="1501052.42"/>
    <n v="9.8311048963873091"/>
  </r>
  <r>
    <x v="2"/>
    <n v="76"/>
    <s v="Occitanie"/>
    <s v="09"/>
    <x v="8"/>
    <s v="01D"/>
    <x v="3"/>
    <s v="01A"/>
    <x v="3"/>
    <n v="7112.83853"/>
    <n v="152684"/>
    <n v="7112838.5300000003"/>
    <n v="46.585356225930681"/>
  </r>
  <r>
    <x v="2"/>
    <n v="76"/>
    <s v="Occitanie"/>
    <s v="09"/>
    <x v="8"/>
    <s v="01D"/>
    <x v="3"/>
    <s v="01Z"/>
    <x v="2"/>
    <n v="295.94592"/>
    <n v="152684"/>
    <n v="295945.92"/>
    <n v="1.9382903251159256"/>
  </r>
  <r>
    <x v="2"/>
    <n v="76"/>
    <s v="Occitanie"/>
    <s v="09"/>
    <x v="8"/>
    <s v="01E"/>
    <x v="6"/>
    <s v="01E"/>
    <x v="5"/>
    <n v="5638.01"/>
    <n v="152684"/>
    <n v="5638010"/>
    <n v="36.926004034476435"/>
  </r>
  <r>
    <x v="2"/>
    <n v="76"/>
    <s v="Occitanie"/>
    <s v="09"/>
    <x v="8"/>
    <s v="01F"/>
    <x v="4"/>
    <s v="01A"/>
    <x v="3"/>
    <n v="4310.5681400000003"/>
    <n v="152684"/>
    <n v="4310568.1400000006"/>
    <n v="28.231957114039457"/>
  </r>
  <r>
    <x v="2"/>
    <n v="76"/>
    <s v="Occitanie"/>
    <s v="09"/>
    <x v="8"/>
    <s v="01F"/>
    <x v="4"/>
    <s v="01Z"/>
    <x v="2"/>
    <n v="412.32281999999998"/>
    <n v="152684"/>
    <n v="412322.82"/>
    <n v="2.7004978910691362"/>
  </r>
  <r>
    <x v="2"/>
    <n v="76"/>
    <s v="Occitanie"/>
    <s v="09"/>
    <x v="8"/>
    <s v="01ZHG"/>
    <x v="5"/>
    <s v="01A"/>
    <x v="3"/>
    <n v="53.94876"/>
    <n v="152684"/>
    <n v="53948.76"/>
    <n v="0.35333604044955597"/>
  </r>
  <r>
    <x v="3"/>
    <n v="76"/>
    <s v="Occitanie"/>
    <s v="09"/>
    <x v="8"/>
    <s v="01A"/>
    <x v="0"/>
    <s v="01D"/>
    <x v="1"/>
    <n v="42994.71168"/>
    <n v="152499"/>
    <n v="42994711.68"/>
    <n v="281.93438435661875"/>
  </r>
  <r>
    <x v="3"/>
    <n v="76"/>
    <s v="Occitanie"/>
    <s v="09"/>
    <x v="8"/>
    <s v="01A"/>
    <x v="0"/>
    <s v="01Z"/>
    <x v="2"/>
    <n v="2548.07501"/>
    <n v="152499"/>
    <n v="2548075.0100000002"/>
    <n v="16.708798156053483"/>
  </r>
  <r>
    <x v="3"/>
    <n v="76"/>
    <s v="Occitanie"/>
    <s v="09"/>
    <x v="8"/>
    <s v="01B"/>
    <x v="1"/>
    <s v="01D"/>
    <x v="1"/>
    <n v="1911.14761"/>
    <n v="152499"/>
    <n v="1911147.6099999999"/>
    <n v="12.532197653755105"/>
  </r>
  <r>
    <x v="3"/>
    <n v="76"/>
    <s v="Occitanie"/>
    <s v="09"/>
    <x v="8"/>
    <s v="01D"/>
    <x v="3"/>
    <s v="01A"/>
    <x v="3"/>
    <n v="6972.0591299999996"/>
    <n v="152499"/>
    <n v="6972059.1299999999"/>
    <n v="45.718720319477505"/>
  </r>
  <r>
    <x v="3"/>
    <n v="76"/>
    <s v="Occitanie"/>
    <s v="09"/>
    <x v="8"/>
    <s v="01D"/>
    <x v="3"/>
    <s v="01Z"/>
    <x v="2"/>
    <n v="242.54765"/>
    <n v="152499"/>
    <n v="242547.65"/>
    <n v="1.5904868228644122"/>
  </r>
  <r>
    <x v="3"/>
    <n v="76"/>
    <s v="Occitanie"/>
    <s v="09"/>
    <x v="8"/>
    <s v="01E"/>
    <x v="6"/>
    <s v="01E"/>
    <x v="5"/>
    <n v="6719.45"/>
    <n v="152499"/>
    <n v="6719450"/>
    <n v="44.062256145941937"/>
  </r>
  <r>
    <x v="3"/>
    <n v="76"/>
    <s v="Occitanie"/>
    <s v="09"/>
    <x v="8"/>
    <s v="01F"/>
    <x v="4"/>
    <s v="01A"/>
    <x v="3"/>
    <n v="4483.9773299999997"/>
    <n v="152499"/>
    <n v="4483977.33"/>
    <n v="29.403322841461257"/>
  </r>
  <r>
    <x v="3"/>
    <n v="76"/>
    <s v="Occitanie"/>
    <s v="09"/>
    <x v="8"/>
    <s v="01F"/>
    <x v="4"/>
    <s v="01Z"/>
    <x v="2"/>
    <n v="336.51859000000002"/>
    <n v="152499"/>
    <n v="336518.59"/>
    <n v="2.206693748811468"/>
  </r>
  <r>
    <x v="3"/>
    <n v="76"/>
    <s v="Occitanie"/>
    <s v="09"/>
    <x v="8"/>
    <s v="01ZHG"/>
    <x v="5"/>
    <s v="01A"/>
    <x v="3"/>
    <n v="101.00892"/>
    <n v="152499"/>
    <n v="101008.92"/>
    <n v="0.66235791710109571"/>
  </r>
  <r>
    <x v="4"/>
    <n v="76"/>
    <s v="Occitanie"/>
    <s v="09"/>
    <x v="8"/>
    <s v="01A"/>
    <x v="0"/>
    <s v="01D"/>
    <x v="1"/>
    <n v="44743.938320000001"/>
    <n v="153153"/>
    <n v="44743938.32"/>
    <n v="292.15188941777177"/>
  </r>
  <r>
    <x v="4"/>
    <n v="76"/>
    <s v="Occitanie"/>
    <s v="09"/>
    <x v="8"/>
    <s v="01B"/>
    <x v="1"/>
    <s v="01D"/>
    <x v="1"/>
    <n v="2895.5111299999999"/>
    <n v="153153"/>
    <n v="2895511.13"/>
    <n v="18.906003343062167"/>
  </r>
  <r>
    <x v="4"/>
    <n v="76"/>
    <s v="Occitanie"/>
    <s v="09"/>
    <x v="8"/>
    <s v="01D"/>
    <x v="3"/>
    <s v="01A"/>
    <x v="3"/>
    <n v="7795.8009499999998"/>
    <n v="153153"/>
    <n v="7795800.9500000002"/>
    <n v="50.902045340280637"/>
  </r>
  <r>
    <x v="4"/>
    <n v="76"/>
    <s v="Occitanie"/>
    <s v="09"/>
    <x v="8"/>
    <s v="01E"/>
    <x v="6"/>
    <s v="01A"/>
    <x v="3"/>
    <n v="494"/>
    <n v="153153"/>
    <n v="494000"/>
    <n v="3.2255326372973432"/>
  </r>
  <r>
    <x v="4"/>
    <n v="76"/>
    <s v="Occitanie"/>
    <s v="09"/>
    <x v="8"/>
    <s v="01E"/>
    <x v="6"/>
    <s v="01E"/>
    <x v="5"/>
    <n v="6389.48"/>
    <n v="153153"/>
    <n v="6389480"/>
    <n v="41.719587601940546"/>
  </r>
  <r>
    <x v="4"/>
    <n v="76"/>
    <s v="Occitanie"/>
    <s v="09"/>
    <x v="8"/>
    <s v="01F"/>
    <x v="4"/>
    <s v="01A"/>
    <x v="3"/>
    <n v="4970.2085900000002"/>
    <n v="153153"/>
    <n v="4970208.59"/>
    <n v="32.452570893159127"/>
  </r>
  <r>
    <x v="4"/>
    <n v="76"/>
    <s v="Occitanie"/>
    <s v="09"/>
    <x v="8"/>
    <s v="01ZHG"/>
    <x v="5"/>
    <s v="01A"/>
    <x v="3"/>
    <n v="354.79277000000002"/>
    <n v="153153"/>
    <n v="354792.77"/>
    <n v="2.3165904030609914"/>
  </r>
  <r>
    <x v="0"/>
    <n v="44"/>
    <s v="Grand-Est"/>
    <n v="10"/>
    <x v="9"/>
    <s v="01A"/>
    <x v="0"/>
    <s v="01A"/>
    <x v="3"/>
    <n v="518.82000000000005"/>
    <n v="303298"/>
    <n v="518820.00000000006"/>
    <n v="1.7105948605002343"/>
  </r>
  <r>
    <x v="0"/>
    <n v="44"/>
    <s v="Grand-Est"/>
    <n v="10"/>
    <x v="9"/>
    <s v="01A"/>
    <x v="0"/>
    <s v="01B"/>
    <x v="0"/>
    <n v="408"/>
    <n v="303298"/>
    <n v="408000"/>
    <n v="1.3452116400371912"/>
  </r>
  <r>
    <x v="0"/>
    <n v="44"/>
    <s v="Grand-Est"/>
    <n v="10"/>
    <x v="9"/>
    <s v="01A"/>
    <x v="0"/>
    <s v="01D"/>
    <x v="1"/>
    <n v="87130.160650000005"/>
    <n v="303298"/>
    <n v="87130160.650000006"/>
    <n v="287.27575074679032"/>
  </r>
  <r>
    <x v="0"/>
    <n v="44"/>
    <s v="Grand-Est"/>
    <n v="10"/>
    <x v="9"/>
    <s v="01A"/>
    <x v="0"/>
    <s v="01Z"/>
    <x v="2"/>
    <n v="3280.89509"/>
    <n v="303298"/>
    <n v="3280895.09"/>
    <n v="10.817397707864872"/>
  </r>
  <r>
    <x v="0"/>
    <n v="44"/>
    <s v="Grand-Est"/>
    <n v="10"/>
    <x v="9"/>
    <s v="01B"/>
    <x v="1"/>
    <s v="01A"/>
    <x v="3"/>
    <n v="442.82"/>
    <n v="303298"/>
    <n v="442820"/>
    <n v="1.460016221669777"/>
  </r>
  <r>
    <x v="0"/>
    <n v="44"/>
    <s v="Grand-Est"/>
    <n v="10"/>
    <x v="9"/>
    <s v="01B"/>
    <x v="1"/>
    <s v="01D"/>
    <x v="1"/>
    <n v="2902.0191300000001"/>
    <n v="303298"/>
    <n v="2902019.1300000004"/>
    <n v="9.5682105717808899"/>
  </r>
  <r>
    <x v="0"/>
    <n v="44"/>
    <s v="Grand-Est"/>
    <n v="10"/>
    <x v="9"/>
    <s v="01D"/>
    <x v="3"/>
    <s v="01A"/>
    <x v="3"/>
    <n v="11583.37184"/>
    <n v="303298"/>
    <n v="11583371.84"/>
    <n v="38.191388799134842"/>
  </r>
  <r>
    <x v="0"/>
    <n v="44"/>
    <s v="Grand-Est"/>
    <n v="10"/>
    <x v="9"/>
    <s v="01D"/>
    <x v="3"/>
    <s v="01D"/>
    <x v="1"/>
    <n v="151.4"/>
    <n v="303298"/>
    <n v="151400"/>
    <n v="0.49917902524909497"/>
  </r>
  <r>
    <x v="0"/>
    <n v="44"/>
    <s v="Grand-Est"/>
    <n v="10"/>
    <x v="9"/>
    <s v="01D"/>
    <x v="3"/>
    <s v="01E"/>
    <x v="5"/>
    <n v="279.64"/>
    <n v="303298"/>
    <n v="279640"/>
    <n v="0.92199750740196107"/>
  </r>
  <r>
    <x v="0"/>
    <n v="44"/>
    <s v="Grand-Est"/>
    <n v="10"/>
    <x v="9"/>
    <s v="01D"/>
    <x v="3"/>
    <s v="01Z"/>
    <x v="2"/>
    <n v="530.65580999999997"/>
    <n v="303298"/>
    <n v="530655.80999999994"/>
    <n v="1.7496185599641274"/>
  </r>
  <r>
    <x v="0"/>
    <n v="44"/>
    <s v="Grand-Est"/>
    <n v="10"/>
    <x v="9"/>
    <s v="01E"/>
    <x v="6"/>
    <s v="01E"/>
    <x v="5"/>
    <n v="8507.2900000000009"/>
    <n v="303298"/>
    <n v="8507290"/>
    <n v="28.049278267578423"/>
  </r>
  <r>
    <x v="0"/>
    <n v="44"/>
    <s v="Grand-Est"/>
    <n v="10"/>
    <x v="9"/>
    <s v="01F"/>
    <x v="4"/>
    <s v="01A"/>
    <x v="3"/>
    <n v="10615.68555"/>
    <n v="303298"/>
    <n v="10615685.550000001"/>
    <n v="35.000842570673072"/>
  </r>
  <r>
    <x v="0"/>
    <n v="44"/>
    <s v="Grand-Est"/>
    <n v="10"/>
    <x v="9"/>
    <s v="01F"/>
    <x v="4"/>
    <s v="01Z"/>
    <x v="2"/>
    <n v="982.23992999999996"/>
    <n v="303298"/>
    <n v="982239.92999999993"/>
    <n v="3.2385308508463622"/>
  </r>
  <r>
    <x v="1"/>
    <n v="44"/>
    <s v="Grand-Est"/>
    <n v="10"/>
    <x v="9"/>
    <s v="01A"/>
    <x v="0"/>
    <s v="01B"/>
    <x v="0"/>
    <n v="375"/>
    <n v="303997"/>
    <n v="375000"/>
    <n v="1.2335648049158381"/>
  </r>
  <r>
    <x v="1"/>
    <n v="44"/>
    <s v="Grand-Est"/>
    <n v="10"/>
    <x v="9"/>
    <s v="01A"/>
    <x v="0"/>
    <s v="01D"/>
    <x v="1"/>
    <n v="79845.717319999996"/>
    <n v="303997"/>
    <n v="79845717.319999993"/>
    <n v="262.65297789122917"/>
  </r>
  <r>
    <x v="1"/>
    <n v="44"/>
    <s v="Grand-Est"/>
    <n v="10"/>
    <x v="9"/>
    <s v="01A"/>
    <x v="0"/>
    <s v="01Z"/>
    <x v="2"/>
    <n v="6414.5060700000004"/>
    <n v="303997"/>
    <n v="6414506.0700000003"/>
    <n v="21.100557143656022"/>
  </r>
  <r>
    <x v="1"/>
    <n v="44"/>
    <s v="Grand-Est"/>
    <n v="10"/>
    <x v="9"/>
    <s v="01B"/>
    <x v="1"/>
    <s v="01A"/>
    <x v="3"/>
    <n v="316"/>
    <n v="303997"/>
    <n v="316000"/>
    <n v="1.039483942275746"/>
  </r>
  <r>
    <x v="1"/>
    <n v="44"/>
    <s v="Grand-Est"/>
    <n v="10"/>
    <x v="9"/>
    <s v="01B"/>
    <x v="1"/>
    <s v="01D"/>
    <x v="1"/>
    <n v="3170.5374499999998"/>
    <n v="303997"/>
    <n v="3170537.4499999997"/>
    <n v="10.429502429300289"/>
  </r>
  <r>
    <x v="1"/>
    <n v="44"/>
    <s v="Grand-Est"/>
    <n v="10"/>
    <x v="9"/>
    <s v="01D"/>
    <x v="3"/>
    <s v="01A"/>
    <x v="3"/>
    <n v="13188.057280000001"/>
    <n v="303997"/>
    <n v="13188057.280000001"/>
    <n v="43.382195482192259"/>
  </r>
  <r>
    <x v="1"/>
    <n v="44"/>
    <s v="Grand-Est"/>
    <n v="10"/>
    <x v="9"/>
    <s v="01D"/>
    <x v="3"/>
    <s v="01E"/>
    <x v="5"/>
    <n v="231.89"/>
    <n v="303997"/>
    <n v="231890"/>
    <n v="0.76280358029848983"/>
  </r>
  <r>
    <x v="1"/>
    <n v="44"/>
    <s v="Grand-Est"/>
    <n v="10"/>
    <x v="9"/>
    <s v="01D"/>
    <x v="3"/>
    <s v="01Z"/>
    <x v="2"/>
    <n v="310.46929999999998"/>
    <n v="303997"/>
    <n v="310469.3"/>
    <n v="1.021290670631618"/>
  </r>
  <r>
    <x v="1"/>
    <n v="44"/>
    <s v="Grand-Est"/>
    <n v="10"/>
    <x v="9"/>
    <s v="01E"/>
    <x v="6"/>
    <s v="01E"/>
    <x v="5"/>
    <n v="7195.7860000000001"/>
    <n v="303997"/>
    <n v="7195786"/>
    <n v="23.670582275482982"/>
  </r>
  <r>
    <x v="1"/>
    <n v="44"/>
    <s v="Grand-Est"/>
    <n v="10"/>
    <x v="9"/>
    <s v="01F"/>
    <x v="4"/>
    <s v="01A"/>
    <x v="3"/>
    <n v="11895.60745"/>
    <n v="303997"/>
    <n v="11895607.449999999"/>
    <n v="39.130673822439036"/>
  </r>
  <r>
    <x v="1"/>
    <n v="44"/>
    <s v="Grand-Est"/>
    <n v="10"/>
    <x v="9"/>
    <s v="01F"/>
    <x v="4"/>
    <s v="01Z"/>
    <x v="2"/>
    <n v="1226.5235600000001"/>
    <n v="303997"/>
    <n v="1226523.56"/>
    <n v="4.0346567893762115"/>
  </r>
  <r>
    <x v="1"/>
    <n v="44"/>
    <s v="Grand-Est"/>
    <n v="10"/>
    <x v="9"/>
    <s v="01ZHG"/>
    <x v="5"/>
    <s v="01Z"/>
    <x v="2"/>
    <n v="16"/>
    <n v="303997"/>
    <n v="16000"/>
    <n v="5.2632098343075757E-2"/>
  </r>
  <r>
    <x v="2"/>
    <n v="44"/>
    <s v="Grand-Est"/>
    <n v="10"/>
    <x v="9"/>
    <s v="01A"/>
    <x v="0"/>
    <s v="01D"/>
    <x v="1"/>
    <n v="78722.16"/>
    <n v="306581"/>
    <n v="78722160"/>
    <n v="256.77442502960065"/>
  </r>
  <r>
    <x v="2"/>
    <n v="44"/>
    <s v="Grand-Est"/>
    <n v="10"/>
    <x v="9"/>
    <s v="01A"/>
    <x v="0"/>
    <s v="01Z"/>
    <x v="2"/>
    <n v="1209.9233999999999"/>
    <n v="306581"/>
    <n v="1209923.3999999999"/>
    <n v="3.9465048388517223"/>
  </r>
  <r>
    <x v="2"/>
    <n v="44"/>
    <s v="Grand-Est"/>
    <n v="10"/>
    <x v="9"/>
    <s v="01B"/>
    <x v="1"/>
    <s v="01A"/>
    <x v="3"/>
    <n v="700"/>
    <n v="306581"/>
    <n v="700000"/>
    <n v="2.2832465156027282"/>
  </r>
  <r>
    <x v="2"/>
    <n v="44"/>
    <s v="Grand-Est"/>
    <n v="10"/>
    <x v="9"/>
    <s v="01B"/>
    <x v="1"/>
    <s v="01D"/>
    <x v="1"/>
    <n v="821.74"/>
    <n v="306581"/>
    <n v="821740"/>
    <n v="2.6803357024734082"/>
  </r>
  <r>
    <x v="2"/>
    <n v="44"/>
    <s v="Grand-Est"/>
    <n v="10"/>
    <x v="9"/>
    <s v="01C"/>
    <x v="2"/>
    <s v="01C"/>
    <x v="4"/>
    <n v="0.80300000000000005"/>
    <n v="306581"/>
    <n v="803"/>
    <n v="2.6192099314699866E-3"/>
  </r>
  <r>
    <x v="2"/>
    <n v="44"/>
    <s v="Grand-Est"/>
    <n v="10"/>
    <x v="9"/>
    <s v="01D"/>
    <x v="3"/>
    <s v="01A"/>
    <x v="3"/>
    <n v="8220.09"/>
    <n v="306581"/>
    <n v="8220090"/>
    <n v="26.812131214915471"/>
  </r>
  <r>
    <x v="2"/>
    <n v="44"/>
    <s v="Grand-Est"/>
    <n v="10"/>
    <x v="9"/>
    <s v="01D"/>
    <x v="3"/>
    <s v="01Z"/>
    <x v="2"/>
    <n v="4462.93714"/>
    <n v="306581"/>
    <n v="4462937.1399999997"/>
    <n v="14.557122391798577"/>
  </r>
  <r>
    <x v="2"/>
    <n v="44"/>
    <s v="Grand-Est"/>
    <n v="10"/>
    <x v="9"/>
    <s v="01E"/>
    <x v="6"/>
    <s v="01E"/>
    <x v="5"/>
    <n v="8497"/>
    <n v="306581"/>
    <n v="8497000"/>
    <n v="27.715350918680546"/>
  </r>
  <r>
    <x v="2"/>
    <n v="44"/>
    <s v="Grand-Est"/>
    <n v="10"/>
    <x v="9"/>
    <s v="01F"/>
    <x v="4"/>
    <s v="01A"/>
    <x v="3"/>
    <n v="10800.535"/>
    <n v="306581"/>
    <n v="10800535"/>
    <n v="35.228977007707584"/>
  </r>
  <r>
    <x v="2"/>
    <n v="44"/>
    <s v="Grand-Est"/>
    <n v="10"/>
    <x v="9"/>
    <s v="01F"/>
    <x v="4"/>
    <s v="01Z"/>
    <x v="2"/>
    <n v="191.31300999999999"/>
    <n v="306581"/>
    <n v="191313.00999999998"/>
    <n v="0.62402109067424261"/>
  </r>
  <r>
    <x v="2"/>
    <n v="44"/>
    <s v="Grand-Est"/>
    <n v="10"/>
    <x v="9"/>
    <s v="01ZHG"/>
    <x v="5"/>
    <s v="01A"/>
    <x v="3"/>
    <n v="172.798"/>
    <n v="306581"/>
    <n v="172798"/>
    <n v="0.56362918771874315"/>
  </r>
  <r>
    <x v="3"/>
    <n v="44"/>
    <s v="Grand-Est"/>
    <n v="10"/>
    <x v="9"/>
    <s v="01A"/>
    <x v="0"/>
    <s v="01D"/>
    <x v="1"/>
    <n v="69934.033930000005"/>
    <n v="309056"/>
    <n v="69934033.930000007"/>
    <n v="226.28272523426176"/>
  </r>
  <r>
    <x v="3"/>
    <n v="44"/>
    <s v="Grand-Est"/>
    <n v="10"/>
    <x v="9"/>
    <s v="01A"/>
    <x v="0"/>
    <s v="01Z"/>
    <x v="2"/>
    <n v="7602.0619999999999"/>
    <n v="309056"/>
    <n v="7602062"/>
    <n v="24.597684562021122"/>
  </r>
  <r>
    <x v="3"/>
    <n v="44"/>
    <s v="Grand-Est"/>
    <n v="10"/>
    <x v="9"/>
    <s v="01B"/>
    <x v="1"/>
    <s v="01A"/>
    <x v="3"/>
    <n v="725"/>
    <n v="309056"/>
    <n v="725000"/>
    <n v="2.3458531787119488"/>
  </r>
  <r>
    <x v="3"/>
    <n v="44"/>
    <s v="Grand-Est"/>
    <n v="10"/>
    <x v="9"/>
    <s v="01B"/>
    <x v="1"/>
    <s v="01D"/>
    <x v="1"/>
    <n v="384.96595000000002"/>
    <n v="309056"/>
    <n v="384965.95"/>
    <n v="1.2456187551770552"/>
  </r>
  <r>
    <x v="3"/>
    <n v="44"/>
    <s v="Grand-Est"/>
    <n v="10"/>
    <x v="9"/>
    <s v="01D"/>
    <x v="3"/>
    <s v="01A"/>
    <x v="3"/>
    <n v="11562.75642"/>
    <n v="309056"/>
    <n v="11562756.42"/>
    <n v="37.413143313833089"/>
  </r>
  <r>
    <x v="3"/>
    <n v="44"/>
    <s v="Grand-Est"/>
    <n v="10"/>
    <x v="9"/>
    <s v="01D"/>
    <x v="3"/>
    <s v="01Z"/>
    <x v="2"/>
    <n v="1650.4453699999999"/>
    <n v="309056"/>
    <n v="1650445.3699999999"/>
    <n v="5.3402793344895416"/>
  </r>
  <r>
    <x v="3"/>
    <n v="44"/>
    <s v="Grand-Est"/>
    <n v="10"/>
    <x v="9"/>
    <s v="01E"/>
    <x v="6"/>
    <s v="01E"/>
    <x v="5"/>
    <n v="7872"/>
    <n v="309056"/>
    <n v="7872000"/>
    <n v="25.471112031476498"/>
  </r>
  <r>
    <x v="3"/>
    <n v="44"/>
    <s v="Grand-Est"/>
    <n v="10"/>
    <x v="9"/>
    <s v="01F"/>
    <x v="4"/>
    <s v="01A"/>
    <x v="3"/>
    <n v="9382.4811200000004"/>
    <n v="309056"/>
    <n v="9382481.120000001"/>
    <n v="30.358514702837031"/>
  </r>
  <r>
    <x v="3"/>
    <n v="44"/>
    <s v="Grand-Est"/>
    <n v="10"/>
    <x v="9"/>
    <s v="01F"/>
    <x v="4"/>
    <s v="01Z"/>
    <x v="2"/>
    <n v="1386.9064599999999"/>
    <n v="309056"/>
    <n v="1386906.46"/>
    <n v="4.4875571417477733"/>
  </r>
  <r>
    <x v="3"/>
    <n v="44"/>
    <s v="Grand-Est"/>
    <n v="10"/>
    <x v="9"/>
    <s v="01ZHG"/>
    <x v="5"/>
    <s v="01A"/>
    <x v="3"/>
    <n v="141.84256999999999"/>
    <n v="309056"/>
    <n v="141842.57"/>
    <n v="0.45895426718782356"/>
  </r>
  <r>
    <x v="4"/>
    <n v="44"/>
    <s v="Grand-Est"/>
    <n v="10"/>
    <x v="9"/>
    <s v="01A"/>
    <x v="0"/>
    <s v="01B"/>
    <x v="0"/>
    <n v="319.24883999999997"/>
    <n v="310020"/>
    <n v="319248.83999999997"/>
    <n v="1.029768531062512"/>
  </r>
  <r>
    <x v="4"/>
    <n v="44"/>
    <s v="Grand-Est"/>
    <n v="10"/>
    <x v="9"/>
    <s v="01A"/>
    <x v="0"/>
    <s v="01D"/>
    <x v="1"/>
    <n v="72424.407260000007"/>
    <n v="310020"/>
    <n v="72424407.260000005"/>
    <n v="233.6120484484872"/>
  </r>
  <r>
    <x v="4"/>
    <n v="44"/>
    <s v="Grand-Est"/>
    <n v="10"/>
    <x v="9"/>
    <s v="01B"/>
    <x v="1"/>
    <s v="01D"/>
    <x v="1"/>
    <n v="135.44"/>
    <n v="310020"/>
    <n v="135440"/>
    <n v="0.43687504031997937"/>
  </r>
  <r>
    <x v="4"/>
    <n v="44"/>
    <s v="Grand-Est"/>
    <n v="10"/>
    <x v="9"/>
    <s v="01D"/>
    <x v="3"/>
    <s v="01A"/>
    <x v="3"/>
    <n v="17274.970819999999"/>
    <n v="310020"/>
    <n v="17274970.82"/>
    <n v="55.722117347267918"/>
  </r>
  <r>
    <x v="4"/>
    <n v="44"/>
    <s v="Grand-Est"/>
    <n v="10"/>
    <x v="9"/>
    <s v="01E"/>
    <x v="6"/>
    <s v="01E"/>
    <x v="5"/>
    <n v="10478"/>
    <n v="310020"/>
    <n v="10478000"/>
    <n v="33.797819495516421"/>
  </r>
  <r>
    <x v="4"/>
    <n v="44"/>
    <s v="Grand-Est"/>
    <n v="10"/>
    <x v="9"/>
    <s v="01F"/>
    <x v="4"/>
    <s v="01A"/>
    <x v="3"/>
    <n v="6284.6399700000002"/>
    <n v="310020"/>
    <n v="6284639.9699999997"/>
    <n v="20.271724308109153"/>
  </r>
  <r>
    <x v="4"/>
    <n v="44"/>
    <s v="Grand-Est"/>
    <n v="10"/>
    <x v="9"/>
    <s v="01F"/>
    <x v="4"/>
    <s v="01Z"/>
    <x v="2"/>
    <n v="4651"/>
    <n v="310020"/>
    <n v="4651000"/>
    <n v="15.002257918843945"/>
  </r>
  <r>
    <x v="4"/>
    <n v="44"/>
    <s v="Grand-Est"/>
    <n v="10"/>
    <x v="9"/>
    <s v="01ZHG"/>
    <x v="5"/>
    <s v="01A"/>
    <x v="3"/>
    <n v="128"/>
    <n v="310020"/>
    <n v="128000"/>
    <n v="0.41287658860718662"/>
  </r>
  <r>
    <x v="0"/>
    <n v="76"/>
    <s v="Occitanie"/>
    <n v="11"/>
    <x v="10"/>
    <s v="01A"/>
    <x v="0"/>
    <s v="01B"/>
    <x v="0"/>
    <n v="31500"/>
    <n v="353980"/>
    <n v="31500000"/>
    <n v="88.988078422509744"/>
  </r>
  <r>
    <x v="0"/>
    <n v="76"/>
    <s v="Occitanie"/>
    <n v="11"/>
    <x v="10"/>
    <s v="01A"/>
    <x v="0"/>
    <s v="01D"/>
    <x v="1"/>
    <n v="96302.079180000001"/>
    <n v="353980"/>
    <n v="96302079.180000007"/>
    <n v="272.05514204192332"/>
  </r>
  <r>
    <x v="0"/>
    <n v="76"/>
    <s v="Occitanie"/>
    <n v="11"/>
    <x v="10"/>
    <s v="01A"/>
    <x v="0"/>
    <s v="01Z"/>
    <x v="2"/>
    <n v="480.90717999999998"/>
    <n v="353980"/>
    <n v="480907.18"/>
    <n v="1.3585716142154924"/>
  </r>
  <r>
    <x v="0"/>
    <n v="76"/>
    <s v="Occitanie"/>
    <n v="11"/>
    <x v="10"/>
    <s v="01B"/>
    <x v="1"/>
    <s v="01A"/>
    <x v="3"/>
    <n v="1.2928900000000001"/>
    <n v="353980"/>
    <n v="1292.8900000000001"/>
    <n v="3.6524379908469407E-3"/>
  </r>
  <r>
    <x v="0"/>
    <n v="76"/>
    <s v="Occitanie"/>
    <n v="11"/>
    <x v="10"/>
    <s v="01B"/>
    <x v="1"/>
    <s v="01B"/>
    <x v="0"/>
    <n v="85"/>
    <n v="353980"/>
    <n v="85000"/>
    <n v="0.24012656082264536"/>
  </r>
  <r>
    <x v="0"/>
    <n v="76"/>
    <s v="Occitanie"/>
    <n v="11"/>
    <x v="10"/>
    <s v="01B"/>
    <x v="1"/>
    <s v="01D"/>
    <x v="1"/>
    <n v="7"/>
    <n v="353980"/>
    <n v="7000"/>
    <n v="1.9775128538335501E-2"/>
  </r>
  <r>
    <x v="0"/>
    <n v="76"/>
    <s v="Occitanie"/>
    <n v="11"/>
    <x v="10"/>
    <s v="01C"/>
    <x v="2"/>
    <s v="01A"/>
    <x v="3"/>
    <n v="13"/>
    <n v="353980"/>
    <n v="13000"/>
    <n v="3.6725238714051645E-2"/>
  </r>
  <r>
    <x v="0"/>
    <n v="76"/>
    <s v="Occitanie"/>
    <n v="11"/>
    <x v="10"/>
    <s v="01D"/>
    <x v="3"/>
    <s v="01A"/>
    <x v="3"/>
    <n v="13396.959279999999"/>
    <n v="353980"/>
    <n v="13396959.279999999"/>
    <n v="37.8466559692638"/>
  </r>
  <r>
    <x v="0"/>
    <n v="76"/>
    <s v="Occitanie"/>
    <n v="11"/>
    <x v="10"/>
    <s v="01D"/>
    <x v="3"/>
    <s v="01Z"/>
    <x v="2"/>
    <n v="823.46303"/>
    <n v="353980"/>
    <n v="823463.03"/>
    <n v="2.3262981806881746"/>
  </r>
  <r>
    <x v="0"/>
    <n v="76"/>
    <s v="Occitanie"/>
    <n v="11"/>
    <x v="10"/>
    <s v="01E"/>
    <x v="6"/>
    <s v="01E"/>
    <x v="5"/>
    <n v="124"/>
    <n v="353980"/>
    <n v="124000"/>
    <n v="0.35030227696480026"/>
  </r>
  <r>
    <x v="0"/>
    <n v="76"/>
    <s v="Occitanie"/>
    <n v="11"/>
    <x v="10"/>
    <s v="01F"/>
    <x v="4"/>
    <s v="01A"/>
    <x v="3"/>
    <n v="10754.110919999999"/>
    <n v="353980"/>
    <n v="10754110.92"/>
    <n v="30.380560822645347"/>
  </r>
  <r>
    <x v="0"/>
    <n v="76"/>
    <s v="Occitanie"/>
    <n v="11"/>
    <x v="10"/>
    <s v="01F"/>
    <x v="4"/>
    <s v="01Z"/>
    <x v="2"/>
    <n v="41.11497"/>
    <n v="353980"/>
    <n v="41114.97"/>
    <n v="0.11615054522854398"/>
  </r>
  <r>
    <x v="1"/>
    <n v="76"/>
    <s v="Occitanie"/>
    <n v="11"/>
    <x v="10"/>
    <s v="01A"/>
    <x v="0"/>
    <s v="01B"/>
    <x v="0"/>
    <n v="30916.99"/>
    <n v="359967"/>
    <n v="30916990"/>
    <n v="85.888400881191885"/>
  </r>
  <r>
    <x v="1"/>
    <n v="76"/>
    <s v="Occitanie"/>
    <n v="11"/>
    <x v="10"/>
    <s v="01A"/>
    <x v="0"/>
    <s v="01D"/>
    <x v="1"/>
    <n v="90676.269400000005"/>
    <n v="359967"/>
    <n v="90676269.400000006"/>
    <n v="251.90161709267795"/>
  </r>
  <r>
    <x v="1"/>
    <n v="76"/>
    <s v="Occitanie"/>
    <n v="11"/>
    <x v="10"/>
    <s v="01A"/>
    <x v="0"/>
    <s v="01Z"/>
    <x v="2"/>
    <n v="950.71108000000004"/>
    <n v="359967"/>
    <n v="950711.08000000007"/>
    <n v="2.6411062125139253"/>
  </r>
  <r>
    <x v="1"/>
    <n v="76"/>
    <s v="Occitanie"/>
    <n v="11"/>
    <x v="10"/>
    <s v="01B"/>
    <x v="1"/>
    <s v="01A"/>
    <x v="3"/>
    <n v="449.45204999999999"/>
    <n v="359967"/>
    <n v="449452.05"/>
    <n v="1.2485923709673385"/>
  </r>
  <r>
    <x v="1"/>
    <n v="76"/>
    <s v="Occitanie"/>
    <n v="11"/>
    <x v="10"/>
    <s v="01B"/>
    <x v="1"/>
    <s v="01Z"/>
    <x v="2"/>
    <n v="95.63"/>
    <n v="359967"/>
    <n v="95630"/>
    <n v="0.26566324135267955"/>
  </r>
  <r>
    <x v="1"/>
    <n v="76"/>
    <s v="Occitanie"/>
    <n v="11"/>
    <x v="10"/>
    <s v="01C"/>
    <x v="2"/>
    <s v="01A"/>
    <x v="3"/>
    <n v="1143.9000000000001"/>
    <n v="359967"/>
    <n v="1143900"/>
    <n v="3.1777912975356073"/>
  </r>
  <r>
    <x v="1"/>
    <n v="76"/>
    <s v="Occitanie"/>
    <n v="11"/>
    <x v="10"/>
    <s v="01C"/>
    <x v="2"/>
    <s v="01B"/>
    <x v="0"/>
    <n v="0.4"/>
    <n v="359967"/>
    <n v="400"/>
    <n v="1.1112129723002387E-3"/>
  </r>
  <r>
    <x v="1"/>
    <n v="76"/>
    <s v="Occitanie"/>
    <n v="11"/>
    <x v="10"/>
    <s v="01D"/>
    <x v="3"/>
    <s v="01A"/>
    <x v="3"/>
    <n v="16512.812809999999"/>
    <n v="359967"/>
    <n v="16512812.809999999"/>
    <n v="45.873129509093886"/>
  </r>
  <r>
    <x v="1"/>
    <n v="76"/>
    <s v="Occitanie"/>
    <n v="11"/>
    <x v="10"/>
    <s v="01D"/>
    <x v="3"/>
    <s v="01Z"/>
    <x v="2"/>
    <n v="115.51585"/>
    <n v="359967"/>
    <n v="115515.85"/>
    <n v="0.32090677756572134"/>
  </r>
  <r>
    <x v="1"/>
    <n v="76"/>
    <s v="Occitanie"/>
    <n v="11"/>
    <x v="10"/>
    <s v="01E"/>
    <x v="6"/>
    <s v="01E"/>
    <x v="5"/>
    <n v="108"/>
    <n v="359967"/>
    <n v="108000"/>
    <n v="0.30002750252106442"/>
  </r>
  <r>
    <x v="1"/>
    <n v="76"/>
    <s v="Occitanie"/>
    <n v="11"/>
    <x v="10"/>
    <s v="01F"/>
    <x v="4"/>
    <s v="01A"/>
    <x v="3"/>
    <n v="10528.07955"/>
    <n v="359967"/>
    <n v="10528079.550000001"/>
    <n v="29.247346423422147"/>
  </r>
  <r>
    <x v="1"/>
    <n v="76"/>
    <s v="Occitanie"/>
    <n v="11"/>
    <x v="10"/>
    <s v="01F"/>
    <x v="4"/>
    <s v="01Z"/>
    <x v="2"/>
    <n v="85.987679999999997"/>
    <n v="359967"/>
    <n v="85987.68"/>
    <n v="0.23887656368500443"/>
  </r>
  <r>
    <x v="1"/>
    <n v="76"/>
    <s v="Occitanie"/>
    <n v="11"/>
    <x v="10"/>
    <s v="01ZHG"/>
    <x v="5"/>
    <s v="01A"/>
    <x v="3"/>
    <n v="0.21908"/>
    <n v="359967"/>
    <n v="219.07999999999998"/>
    <n v="6.086113449288407E-4"/>
  </r>
  <r>
    <x v="2"/>
    <n v="76"/>
    <s v="Occitanie"/>
    <n v="11"/>
    <x v="10"/>
    <s v="01A"/>
    <x v="0"/>
    <s v="01A"/>
    <x v="3"/>
    <n v="9300.4500000000007"/>
    <n v="364877"/>
    <n v="9300450"/>
    <n v="25.489274467834367"/>
  </r>
  <r>
    <x v="2"/>
    <n v="76"/>
    <s v="Occitanie"/>
    <n v="11"/>
    <x v="10"/>
    <s v="01A"/>
    <x v="0"/>
    <s v="01B"/>
    <x v="0"/>
    <n v="14896.35304"/>
    <n v="364877"/>
    <n v="14896353.039999999"/>
    <n v="40.82568383318214"/>
  </r>
  <r>
    <x v="2"/>
    <n v="76"/>
    <s v="Occitanie"/>
    <n v="11"/>
    <x v="10"/>
    <s v="01A"/>
    <x v="0"/>
    <s v="01D"/>
    <x v="1"/>
    <n v="104956.64826"/>
    <n v="364877"/>
    <n v="104956648.26000001"/>
    <n v="287.64939489197729"/>
  </r>
  <r>
    <x v="2"/>
    <n v="76"/>
    <s v="Occitanie"/>
    <n v="11"/>
    <x v="10"/>
    <s v="01A"/>
    <x v="0"/>
    <s v="01Z"/>
    <x v="2"/>
    <n v="747.89007000000004"/>
    <n v="364877"/>
    <n v="747890.07000000007"/>
    <n v="2.0497046127873229"/>
  </r>
  <r>
    <x v="2"/>
    <n v="76"/>
    <s v="Occitanie"/>
    <n v="11"/>
    <x v="10"/>
    <s v="01B"/>
    <x v="1"/>
    <s v="01A"/>
    <x v="3"/>
    <n v="292.14"/>
    <n v="364877"/>
    <n v="292140"/>
    <n v="0.80065337086196176"/>
  </r>
  <r>
    <x v="2"/>
    <n v="76"/>
    <s v="Occitanie"/>
    <n v="11"/>
    <x v="10"/>
    <s v="01B"/>
    <x v="1"/>
    <s v="01D"/>
    <x v="1"/>
    <n v="961.94"/>
    <n v="364877"/>
    <n v="961940"/>
    <n v="2.636340465417113"/>
  </r>
  <r>
    <x v="2"/>
    <n v="76"/>
    <s v="Occitanie"/>
    <n v="11"/>
    <x v="10"/>
    <s v="01B"/>
    <x v="1"/>
    <s v="01Z"/>
    <x v="2"/>
    <n v="34.351900000000001"/>
    <n v="364877"/>
    <n v="34351.9"/>
    <n v="9.4146520608314591E-2"/>
  </r>
  <r>
    <x v="2"/>
    <n v="76"/>
    <s v="Occitanie"/>
    <n v="11"/>
    <x v="10"/>
    <s v="01C"/>
    <x v="2"/>
    <s v="01B"/>
    <x v="0"/>
    <n v="0.50600000000000001"/>
    <n v="364877"/>
    <n v="506"/>
    <n v="1.3867686919153577E-3"/>
  </r>
  <r>
    <x v="2"/>
    <n v="76"/>
    <s v="Occitanie"/>
    <n v="11"/>
    <x v="10"/>
    <s v="01C"/>
    <x v="2"/>
    <s v="01C"/>
    <x v="4"/>
    <n v="0.25535000000000002"/>
    <n v="364877"/>
    <n v="255.35000000000002"/>
    <n v="6.9982487249127794E-4"/>
  </r>
  <r>
    <x v="2"/>
    <n v="76"/>
    <s v="Occitanie"/>
    <n v="11"/>
    <x v="10"/>
    <s v="01D"/>
    <x v="3"/>
    <s v="01A"/>
    <x v="3"/>
    <n v="14306.31883"/>
    <n v="364877"/>
    <n v="14306318.83"/>
    <n v="39.208606818188045"/>
  </r>
  <r>
    <x v="2"/>
    <n v="76"/>
    <s v="Occitanie"/>
    <n v="11"/>
    <x v="10"/>
    <s v="01D"/>
    <x v="3"/>
    <s v="01Z"/>
    <x v="2"/>
    <n v="61.720080000000003"/>
    <n v="364877"/>
    <n v="61720.08"/>
    <n v="0.16915311187057558"/>
  </r>
  <r>
    <x v="2"/>
    <n v="76"/>
    <s v="Occitanie"/>
    <n v="11"/>
    <x v="10"/>
    <s v="01E"/>
    <x v="6"/>
    <s v="01A"/>
    <x v="3"/>
    <n v="2150"/>
    <n v="364877"/>
    <n v="2150000"/>
    <n v="5.8923966158458878"/>
  </r>
  <r>
    <x v="2"/>
    <n v="76"/>
    <s v="Occitanie"/>
    <n v="11"/>
    <x v="10"/>
    <s v="01E"/>
    <x v="6"/>
    <s v="01E"/>
    <x v="5"/>
    <n v="282.31866000000002"/>
    <n v="364877"/>
    <n v="282318.66000000003"/>
    <n v="0.77373651942983535"/>
  </r>
  <r>
    <x v="2"/>
    <n v="76"/>
    <s v="Occitanie"/>
    <n v="11"/>
    <x v="10"/>
    <s v="01F"/>
    <x v="4"/>
    <s v="01A"/>
    <x v="3"/>
    <n v="10200.46163"/>
    <n v="364877"/>
    <n v="10200461.629999999"/>
    <n v="27.955890971478055"/>
  </r>
  <r>
    <x v="2"/>
    <n v="76"/>
    <s v="Occitanie"/>
    <n v="11"/>
    <x v="10"/>
    <s v="01F"/>
    <x v="4"/>
    <s v="01Z"/>
    <x v="2"/>
    <n v="98.253969999999995"/>
    <n v="364877"/>
    <n v="98253.97"/>
    <n v="0.26927970247508065"/>
  </r>
  <r>
    <x v="2"/>
    <n v="76"/>
    <s v="Occitanie"/>
    <n v="11"/>
    <x v="10"/>
    <s v="01ZHG"/>
    <x v="5"/>
    <s v="01A"/>
    <x v="3"/>
    <n v="514.96610999999996"/>
    <n v="364877"/>
    <n v="514966.11"/>
    <n v="1.4113416575996842"/>
  </r>
  <r>
    <x v="3"/>
    <n v="76"/>
    <s v="Occitanie"/>
    <n v="11"/>
    <x v="10"/>
    <s v="01A"/>
    <x v="0"/>
    <s v="01B"/>
    <x v="0"/>
    <n v="12680.530549999999"/>
    <n v="366957"/>
    <n v="12680530.549999999"/>
    <n v="34.555903143965097"/>
  </r>
  <r>
    <x v="3"/>
    <n v="76"/>
    <s v="Occitanie"/>
    <n v="11"/>
    <x v="10"/>
    <s v="01A"/>
    <x v="0"/>
    <s v="01D"/>
    <x v="1"/>
    <n v="110434.65578"/>
    <n v="366957"/>
    <n v="110434655.78"/>
    <n v="300.94712944568437"/>
  </r>
  <r>
    <x v="3"/>
    <n v="76"/>
    <s v="Occitanie"/>
    <n v="11"/>
    <x v="10"/>
    <s v="01A"/>
    <x v="0"/>
    <s v="01Z"/>
    <x v="2"/>
    <n v="1426.5684100000001"/>
    <n v="366957"/>
    <n v="1426568.4100000001"/>
    <n v="3.8875628752142624"/>
  </r>
  <r>
    <x v="3"/>
    <n v="76"/>
    <s v="Occitanie"/>
    <n v="11"/>
    <x v="10"/>
    <s v="01B"/>
    <x v="1"/>
    <s v="01A"/>
    <x v="3"/>
    <n v="1E-3"/>
    <n v="366957"/>
    <n v="1"/>
    <n v="2.7251149317222455E-6"/>
  </r>
  <r>
    <x v="3"/>
    <n v="76"/>
    <s v="Occitanie"/>
    <n v="11"/>
    <x v="10"/>
    <s v="01B"/>
    <x v="1"/>
    <s v="01D"/>
    <x v="1"/>
    <n v="147.45949999999999"/>
    <n v="366957"/>
    <n v="147459.5"/>
    <n v="0.40184408527429644"/>
  </r>
  <r>
    <x v="3"/>
    <n v="76"/>
    <s v="Occitanie"/>
    <n v="11"/>
    <x v="10"/>
    <s v="01B"/>
    <x v="1"/>
    <s v="01Z"/>
    <x v="2"/>
    <n v="398.76"/>
    <n v="366957"/>
    <n v="398760"/>
    <n v="1.0866668301735625"/>
  </r>
  <r>
    <x v="3"/>
    <n v="76"/>
    <s v="Occitanie"/>
    <n v="11"/>
    <x v="10"/>
    <s v="01C"/>
    <x v="2"/>
    <s v="01B"/>
    <x v="0"/>
    <n v="2E-3"/>
    <n v="366957"/>
    <n v="2"/>
    <n v="5.4502298634444911E-6"/>
  </r>
  <r>
    <x v="3"/>
    <n v="76"/>
    <s v="Occitanie"/>
    <n v="11"/>
    <x v="10"/>
    <s v="01D"/>
    <x v="3"/>
    <s v="01A"/>
    <x v="3"/>
    <n v="15957.3483"/>
    <n v="366957"/>
    <n v="15957348.299999999"/>
    <n v="43.485608123022587"/>
  </r>
  <r>
    <x v="3"/>
    <n v="76"/>
    <s v="Occitanie"/>
    <n v="11"/>
    <x v="10"/>
    <s v="01D"/>
    <x v="3"/>
    <s v="01Z"/>
    <x v="2"/>
    <n v="549.03319999999997"/>
    <n v="366957"/>
    <n v="549033.19999999995"/>
    <n v="1.4961785713312459"/>
  </r>
  <r>
    <x v="3"/>
    <n v="76"/>
    <s v="Occitanie"/>
    <n v="11"/>
    <x v="10"/>
    <s v="01E"/>
    <x v="6"/>
    <s v="01E"/>
    <x v="5"/>
    <n v="5136.3759"/>
    <n v="366957"/>
    <n v="5136375.9000000004"/>
    <n v="13.997214660028288"/>
  </r>
  <r>
    <x v="3"/>
    <n v="76"/>
    <s v="Occitanie"/>
    <n v="11"/>
    <x v="10"/>
    <s v="01F"/>
    <x v="4"/>
    <s v="01A"/>
    <x v="3"/>
    <n v="9247.2397400000009"/>
    <n v="366957"/>
    <n v="9247239.7400000002"/>
    <n v="25.199791092689335"/>
  </r>
  <r>
    <x v="3"/>
    <n v="76"/>
    <s v="Occitanie"/>
    <n v="11"/>
    <x v="10"/>
    <s v="01F"/>
    <x v="4"/>
    <s v="01Z"/>
    <x v="2"/>
    <n v="721.66120999999998"/>
    <n v="366957"/>
    <n v="721661.21"/>
    <n v="1.9666097390157429"/>
  </r>
  <r>
    <x v="3"/>
    <n v="76"/>
    <s v="Occitanie"/>
    <n v="11"/>
    <x v="10"/>
    <s v="01ZHG"/>
    <x v="5"/>
    <s v="01A"/>
    <x v="3"/>
    <n v="630.64639"/>
    <n v="366957"/>
    <n v="630646.39"/>
    <n v="1.7185838940257305"/>
  </r>
  <r>
    <x v="4"/>
    <n v="76"/>
    <s v="Occitanie"/>
    <n v="11"/>
    <x v="10"/>
    <s v="01A"/>
    <x v="0"/>
    <s v="01B"/>
    <x v="0"/>
    <n v="22187.495749999998"/>
    <n v="370260"/>
    <n v="22187495.75"/>
    <n v="59.924095905579861"/>
  </r>
  <r>
    <x v="4"/>
    <n v="76"/>
    <s v="Occitanie"/>
    <n v="11"/>
    <x v="10"/>
    <s v="01A"/>
    <x v="0"/>
    <s v="01D"/>
    <x v="1"/>
    <n v="103427.37218999999"/>
    <n v="370260"/>
    <n v="103427372.19"/>
    <n v="279.33714738292008"/>
  </r>
  <r>
    <x v="4"/>
    <n v="76"/>
    <s v="Occitanie"/>
    <n v="11"/>
    <x v="10"/>
    <s v="01B"/>
    <x v="1"/>
    <s v="01A"/>
    <x v="3"/>
    <n v="9.6979999999999997E-2"/>
    <n v="370260"/>
    <n v="96.97999999999999"/>
    <n v="2.619240533679036E-4"/>
  </r>
  <r>
    <x v="4"/>
    <n v="76"/>
    <s v="Occitanie"/>
    <n v="11"/>
    <x v="10"/>
    <s v="01D"/>
    <x v="3"/>
    <s v="01A"/>
    <x v="3"/>
    <n v="16818.38724"/>
    <n v="370260"/>
    <n v="16818387.239999998"/>
    <n v="45.423181656133522"/>
  </r>
  <r>
    <x v="4"/>
    <n v="76"/>
    <s v="Occitanie"/>
    <n v="11"/>
    <x v="10"/>
    <s v="01F"/>
    <x v="4"/>
    <s v="01A"/>
    <x v="3"/>
    <n v="11525.607770000001"/>
    <n v="370260"/>
    <n v="11525607.770000001"/>
    <n v="31.128417247339712"/>
  </r>
  <r>
    <x v="4"/>
    <n v="76"/>
    <s v="Occitanie"/>
    <n v="11"/>
    <x v="10"/>
    <s v="01ZHG"/>
    <x v="5"/>
    <s v="01A"/>
    <x v="3"/>
    <n v="544.47758999999996"/>
    <n v="370260"/>
    <n v="544477.59"/>
    <n v="1.4705277102576566"/>
  </r>
  <r>
    <x v="0"/>
    <n v="76"/>
    <s v="Occitanie"/>
    <n v="12"/>
    <x v="11"/>
    <s v="01A"/>
    <x v="0"/>
    <s v="01D"/>
    <x v="1"/>
    <n v="65460.189489999997"/>
    <n v="277048"/>
    <n v="65460189.489999995"/>
    <n v="236.2774302286968"/>
  </r>
  <r>
    <x v="0"/>
    <n v="76"/>
    <s v="Occitanie"/>
    <n v="12"/>
    <x v="11"/>
    <s v="01A"/>
    <x v="0"/>
    <s v="01Z"/>
    <x v="2"/>
    <n v="1672.25864"/>
    <n v="277048"/>
    <n v="1672258.6400000001"/>
    <n v="6.0359888539170115"/>
  </r>
  <r>
    <x v="0"/>
    <n v="76"/>
    <s v="Occitanie"/>
    <n v="12"/>
    <x v="11"/>
    <s v="01B"/>
    <x v="1"/>
    <s v="01A"/>
    <x v="3"/>
    <n v="321.77999999999997"/>
    <n v="277048"/>
    <n v="321780"/>
    <n v="1.1614593860991598"/>
  </r>
  <r>
    <x v="0"/>
    <n v="76"/>
    <s v="Occitanie"/>
    <n v="12"/>
    <x v="11"/>
    <s v="01B"/>
    <x v="1"/>
    <s v="01D"/>
    <x v="1"/>
    <n v="61"/>
    <n v="277048"/>
    <n v="61000"/>
    <n v="0.22017845283127832"/>
  </r>
  <r>
    <x v="0"/>
    <n v="76"/>
    <s v="Occitanie"/>
    <n v="12"/>
    <x v="11"/>
    <s v="01B"/>
    <x v="1"/>
    <s v="01Z"/>
    <x v="2"/>
    <n v="296.3"/>
    <n v="277048"/>
    <n v="296300"/>
    <n v="1.0694897635066847"/>
  </r>
  <r>
    <x v="0"/>
    <n v="76"/>
    <s v="Occitanie"/>
    <n v="12"/>
    <x v="11"/>
    <s v="01C"/>
    <x v="2"/>
    <s v="01C"/>
    <x v="4"/>
    <n v="8.2890000000000005E-2"/>
    <n v="277048"/>
    <n v="82.89"/>
    <n v="2.9919003205220758E-4"/>
  </r>
  <r>
    <x v="0"/>
    <n v="76"/>
    <s v="Occitanie"/>
    <n v="12"/>
    <x v="11"/>
    <s v="01C"/>
    <x v="2"/>
    <s v="01Z"/>
    <x v="2"/>
    <n v="9.1999999999999998E-2"/>
    <n v="277048"/>
    <n v="92"/>
    <n v="3.3207242066356734E-4"/>
  </r>
  <r>
    <x v="0"/>
    <n v="76"/>
    <s v="Occitanie"/>
    <n v="12"/>
    <x v="11"/>
    <s v="01D"/>
    <x v="3"/>
    <s v="01A"/>
    <x v="3"/>
    <n v="16179.62844"/>
    <n v="277048"/>
    <n v="16179628.440000001"/>
    <n v="58.400091103346718"/>
  </r>
  <r>
    <x v="0"/>
    <n v="76"/>
    <s v="Occitanie"/>
    <n v="12"/>
    <x v="11"/>
    <s v="01D"/>
    <x v="3"/>
    <s v="01Z"/>
    <x v="2"/>
    <n v="731.95155999999997"/>
    <n v="277048"/>
    <n v="731951.55999999994"/>
    <n v="2.6419665906268945"/>
  </r>
  <r>
    <x v="0"/>
    <n v="76"/>
    <s v="Occitanie"/>
    <n v="12"/>
    <x v="11"/>
    <s v="01E"/>
    <x v="6"/>
    <s v="01A"/>
    <x v="3"/>
    <n v="55"/>
    <n v="277048"/>
    <n v="55000"/>
    <n v="0.19852155583148046"/>
  </r>
  <r>
    <x v="0"/>
    <n v="76"/>
    <s v="Occitanie"/>
    <n v="12"/>
    <x v="11"/>
    <s v="01E"/>
    <x v="6"/>
    <s v="01E"/>
    <x v="5"/>
    <n v="3197.68"/>
    <n v="277048"/>
    <n v="3197680"/>
    <n v="11.541971066385608"/>
  </r>
  <r>
    <x v="0"/>
    <n v="76"/>
    <s v="Occitanie"/>
    <n v="12"/>
    <x v="11"/>
    <s v="01F"/>
    <x v="4"/>
    <s v="01A"/>
    <x v="3"/>
    <n v="7901.8153000000002"/>
    <n v="277048"/>
    <n v="7901815.2999999998"/>
    <n v="28.521466677254484"/>
  </r>
  <r>
    <x v="0"/>
    <n v="76"/>
    <s v="Occitanie"/>
    <n v="12"/>
    <x v="11"/>
    <s v="01F"/>
    <x v="4"/>
    <s v="01Z"/>
    <x v="2"/>
    <n v="526.24472000000003"/>
    <n v="277048"/>
    <n v="526244.72"/>
    <n v="1.8994712829545781"/>
  </r>
  <r>
    <x v="0"/>
    <n v="76"/>
    <s v="Occitanie"/>
    <n v="12"/>
    <x v="11"/>
    <s v="01ZHG"/>
    <x v="5"/>
    <s v="01A"/>
    <x v="3"/>
    <n v="45.8"/>
    <n v="277048"/>
    <n v="45800"/>
    <n v="0.16531431376512373"/>
  </r>
  <r>
    <x v="0"/>
    <n v="76"/>
    <s v="Occitanie"/>
    <n v="12"/>
    <x v="11"/>
    <s v="01ZHG"/>
    <x v="5"/>
    <s v="01Z"/>
    <x v="2"/>
    <n v="1.76"/>
    <n v="277048"/>
    <n v="1760"/>
    <n v="6.3526897866073746E-3"/>
  </r>
  <r>
    <x v="1"/>
    <n v="76"/>
    <s v="Occitanie"/>
    <n v="12"/>
    <x v="11"/>
    <s v="01A"/>
    <x v="0"/>
    <s v="01A"/>
    <x v="3"/>
    <n v="3376"/>
    <n v="275813"/>
    <n v="3376000"/>
    <n v="12.240177221523279"/>
  </r>
  <r>
    <x v="1"/>
    <n v="76"/>
    <s v="Occitanie"/>
    <n v="12"/>
    <x v="11"/>
    <s v="01A"/>
    <x v="0"/>
    <s v="01D"/>
    <x v="1"/>
    <n v="59751.897019999997"/>
    <n v="275813"/>
    <n v="59751897.019999996"/>
    <n v="216.63916138833193"/>
  </r>
  <r>
    <x v="1"/>
    <n v="76"/>
    <s v="Occitanie"/>
    <n v="12"/>
    <x v="11"/>
    <s v="01A"/>
    <x v="0"/>
    <s v="01Z"/>
    <x v="2"/>
    <n v="1952.5239799999999"/>
    <n v="275813"/>
    <n v="1952523.98"/>
    <n v="7.0791586328418168"/>
  </r>
  <r>
    <x v="1"/>
    <n v="76"/>
    <s v="Occitanie"/>
    <n v="12"/>
    <x v="11"/>
    <s v="01B"/>
    <x v="1"/>
    <s v="01A"/>
    <x v="3"/>
    <n v="336"/>
    <n v="275813"/>
    <n v="336000"/>
    <n v="1.2182166902937861"/>
  </r>
  <r>
    <x v="1"/>
    <n v="76"/>
    <s v="Occitanie"/>
    <n v="12"/>
    <x v="11"/>
    <s v="01B"/>
    <x v="1"/>
    <s v="01C"/>
    <x v="4"/>
    <n v="128"/>
    <n v="275813"/>
    <n v="128000"/>
    <n v="0.46408254868334703"/>
  </r>
  <r>
    <x v="1"/>
    <n v="76"/>
    <s v="Occitanie"/>
    <n v="12"/>
    <x v="11"/>
    <s v="01B"/>
    <x v="1"/>
    <s v="01D"/>
    <x v="1"/>
    <n v="181.74"/>
    <n v="275813"/>
    <n v="181740"/>
    <n v="0.65892470623212107"/>
  </r>
  <r>
    <x v="1"/>
    <n v="76"/>
    <s v="Occitanie"/>
    <n v="12"/>
    <x v="11"/>
    <s v="01B"/>
    <x v="1"/>
    <s v="01Z"/>
    <x v="2"/>
    <n v="207"/>
    <n v="275813"/>
    <n v="207000"/>
    <n v="0.75050849669885034"/>
  </r>
  <r>
    <x v="1"/>
    <n v="76"/>
    <s v="Occitanie"/>
    <n v="12"/>
    <x v="11"/>
    <s v="01C"/>
    <x v="2"/>
    <s v="01Z"/>
    <x v="2"/>
    <n v="2E-3"/>
    <n v="275813"/>
    <n v="2"/>
    <n v="7.2512898231772979E-6"/>
  </r>
  <r>
    <x v="1"/>
    <n v="76"/>
    <s v="Occitanie"/>
    <n v="12"/>
    <x v="11"/>
    <s v="01D"/>
    <x v="3"/>
    <s v="01A"/>
    <x v="3"/>
    <n v="12792.951520000001"/>
    <n v="275813"/>
    <n v="12792951.520000001"/>
    <n v="46.382699582688275"/>
  </r>
  <r>
    <x v="1"/>
    <n v="76"/>
    <s v="Occitanie"/>
    <n v="12"/>
    <x v="11"/>
    <s v="01D"/>
    <x v="3"/>
    <s v="01Z"/>
    <x v="2"/>
    <n v="2283.56511"/>
    <n v="275813"/>
    <n v="2283565.11"/>
    <n v="8.2793962213528722"/>
  </r>
  <r>
    <x v="1"/>
    <n v="76"/>
    <s v="Occitanie"/>
    <n v="12"/>
    <x v="11"/>
    <s v="01E"/>
    <x v="6"/>
    <s v="01A"/>
    <x v="3"/>
    <n v="55"/>
    <n v="275813"/>
    <n v="55000"/>
    <n v="0.19941047013737567"/>
  </r>
  <r>
    <x v="1"/>
    <n v="76"/>
    <s v="Occitanie"/>
    <n v="12"/>
    <x v="11"/>
    <s v="01E"/>
    <x v="6"/>
    <s v="01E"/>
    <x v="5"/>
    <n v="1741"/>
    <n v="275813"/>
    <n v="1741000"/>
    <n v="6.3122477910758379"/>
  </r>
  <r>
    <x v="1"/>
    <n v="76"/>
    <s v="Occitanie"/>
    <n v="12"/>
    <x v="11"/>
    <s v="01F"/>
    <x v="4"/>
    <s v="01A"/>
    <x v="3"/>
    <n v="7592.8098"/>
    <n v="275813"/>
    <n v="7592809.7999999998"/>
    <n v="27.528832216030427"/>
  </r>
  <r>
    <x v="1"/>
    <n v="76"/>
    <s v="Occitanie"/>
    <n v="12"/>
    <x v="11"/>
    <s v="01F"/>
    <x v="4"/>
    <s v="01Z"/>
    <x v="2"/>
    <n v="518.95908999999995"/>
    <n v="275813"/>
    <n v="518959.08999999997"/>
    <n v="1.8815613839811756"/>
  </r>
  <r>
    <x v="1"/>
    <n v="76"/>
    <s v="Occitanie"/>
    <n v="12"/>
    <x v="11"/>
    <s v="01ZHG"/>
    <x v="5"/>
    <s v="01A"/>
    <x v="3"/>
    <n v="202.947"/>
    <n v="275813"/>
    <n v="202947"/>
    <n v="0.73581375787218151"/>
  </r>
  <r>
    <x v="2"/>
    <n v="76"/>
    <s v="Occitanie"/>
    <n v="12"/>
    <x v="11"/>
    <s v="01A"/>
    <x v="0"/>
    <s v="01D"/>
    <x v="1"/>
    <n v="54099.518029999999"/>
    <n v="277740"/>
    <n v="54099518.030000001"/>
    <n v="194.78475563476633"/>
  </r>
  <r>
    <x v="2"/>
    <n v="76"/>
    <s v="Occitanie"/>
    <n v="12"/>
    <x v="11"/>
    <s v="01A"/>
    <x v="0"/>
    <s v="01Z"/>
    <x v="2"/>
    <n v="8716.8548800000008"/>
    <n v="277740"/>
    <n v="8716854.8800000008"/>
    <n v="31.384945920645212"/>
  </r>
  <r>
    <x v="2"/>
    <n v="76"/>
    <s v="Occitanie"/>
    <n v="12"/>
    <x v="11"/>
    <s v="01B"/>
    <x v="1"/>
    <s v="01A"/>
    <x v="3"/>
    <n v="163"/>
    <n v="277740"/>
    <n v="163000"/>
    <n v="0.58687981565492908"/>
  </r>
  <r>
    <x v="2"/>
    <n v="76"/>
    <s v="Occitanie"/>
    <n v="12"/>
    <x v="11"/>
    <s v="01B"/>
    <x v="1"/>
    <s v="01D"/>
    <x v="1"/>
    <n v="109"/>
    <n v="277740"/>
    <n v="109000"/>
    <n v="0.39245337365881761"/>
  </r>
  <r>
    <x v="2"/>
    <n v="76"/>
    <s v="Occitanie"/>
    <n v="12"/>
    <x v="11"/>
    <s v="01D"/>
    <x v="3"/>
    <s v="01A"/>
    <x v="3"/>
    <n v="13319.70217"/>
    <n v="277740"/>
    <n v="13319702.17"/>
    <n v="47.957450025203428"/>
  </r>
  <r>
    <x v="2"/>
    <n v="76"/>
    <s v="Occitanie"/>
    <n v="12"/>
    <x v="11"/>
    <s v="01D"/>
    <x v="3"/>
    <s v="01Z"/>
    <x v="2"/>
    <n v="1472.80413"/>
    <n v="277740"/>
    <n v="1472804.13"/>
    <n v="5.3028160509829334"/>
  </r>
  <r>
    <x v="2"/>
    <n v="76"/>
    <s v="Occitanie"/>
    <n v="12"/>
    <x v="11"/>
    <s v="01E"/>
    <x v="6"/>
    <s v="01E"/>
    <x v="5"/>
    <n v="3983"/>
    <n v="277740"/>
    <n v="3983000"/>
    <n v="14.340750342046519"/>
  </r>
  <r>
    <x v="2"/>
    <n v="76"/>
    <s v="Occitanie"/>
    <n v="12"/>
    <x v="11"/>
    <s v="01F"/>
    <x v="4"/>
    <s v="01A"/>
    <x v="3"/>
    <n v="6612.0527400000001"/>
    <n v="277740"/>
    <n v="6612052.7400000002"/>
    <n v="23.806627565348887"/>
  </r>
  <r>
    <x v="2"/>
    <n v="76"/>
    <s v="Occitanie"/>
    <n v="12"/>
    <x v="11"/>
    <s v="01F"/>
    <x v="4"/>
    <s v="01Z"/>
    <x v="2"/>
    <n v="1142.7875200000001"/>
    <n v="277740"/>
    <n v="1142787.52"/>
    <n v="4.1145946568733347"/>
  </r>
  <r>
    <x v="2"/>
    <n v="76"/>
    <s v="Occitanie"/>
    <n v="12"/>
    <x v="11"/>
    <s v="01ZHG"/>
    <x v="5"/>
    <s v="01A"/>
    <x v="3"/>
    <n v="336.01"/>
    <n v="277740"/>
    <n v="336010"/>
    <n v="1.2098005328724706"/>
  </r>
  <r>
    <x v="2"/>
    <n v="76"/>
    <s v="Occitanie"/>
    <n v="12"/>
    <x v="11"/>
    <s v="01ZHG"/>
    <x v="5"/>
    <s v="01Z"/>
    <x v="2"/>
    <n v="0.01"/>
    <n v="277740"/>
    <n v="10"/>
    <n v="3.6004896665946567E-5"/>
  </r>
  <r>
    <x v="3"/>
    <n v="76"/>
    <s v="Occitanie"/>
    <n v="12"/>
    <x v="11"/>
    <s v="01A"/>
    <x v="0"/>
    <s v="01D"/>
    <x v="1"/>
    <n v="60733.905559999999"/>
    <n v="279169"/>
    <n v="60733905.560000002"/>
    <n v="217.55247022412948"/>
  </r>
  <r>
    <x v="3"/>
    <n v="76"/>
    <s v="Occitanie"/>
    <n v="12"/>
    <x v="11"/>
    <s v="01A"/>
    <x v="0"/>
    <s v="01Z"/>
    <x v="2"/>
    <n v="2295.5659799999999"/>
    <n v="279169"/>
    <n v="2295565.98"/>
    <n v="8.2228541850993491"/>
  </r>
  <r>
    <x v="3"/>
    <n v="76"/>
    <s v="Occitanie"/>
    <n v="12"/>
    <x v="11"/>
    <s v="01B"/>
    <x v="1"/>
    <s v="01A"/>
    <x v="3"/>
    <n v="78.400000000000006"/>
    <n v="279169"/>
    <n v="78400"/>
    <n v="0.28083347363066818"/>
  </r>
  <r>
    <x v="3"/>
    <n v="76"/>
    <s v="Occitanie"/>
    <n v="12"/>
    <x v="11"/>
    <s v="01D"/>
    <x v="3"/>
    <s v="01A"/>
    <x v="3"/>
    <n v="15695.27658"/>
    <n v="279169"/>
    <n v="15695276.58"/>
    <n v="56.221416346370837"/>
  </r>
  <r>
    <x v="3"/>
    <n v="76"/>
    <s v="Occitanie"/>
    <n v="12"/>
    <x v="11"/>
    <s v="01D"/>
    <x v="3"/>
    <s v="01Z"/>
    <x v="2"/>
    <n v="430.39967000000001"/>
    <n v="279169"/>
    <n v="430399.67000000004"/>
    <n v="1.5417172751988939"/>
  </r>
  <r>
    <x v="3"/>
    <n v="76"/>
    <s v="Occitanie"/>
    <n v="12"/>
    <x v="11"/>
    <s v="01E"/>
    <x v="6"/>
    <s v="01E"/>
    <x v="5"/>
    <n v="352"/>
    <n v="279169"/>
    <n v="352000"/>
    <n v="1.2608849836478979"/>
  </r>
  <r>
    <x v="3"/>
    <n v="76"/>
    <s v="Occitanie"/>
    <n v="12"/>
    <x v="11"/>
    <s v="01F"/>
    <x v="4"/>
    <s v="01A"/>
    <x v="3"/>
    <n v="7921.2760500000004"/>
    <n v="279169"/>
    <n v="7921276.0500000007"/>
    <n v="28.374483019246409"/>
  </r>
  <r>
    <x v="3"/>
    <n v="76"/>
    <s v="Occitanie"/>
    <n v="12"/>
    <x v="11"/>
    <s v="01F"/>
    <x v="4"/>
    <s v="01Z"/>
    <x v="2"/>
    <n v="356.29262"/>
    <n v="279169"/>
    <n v="356292.62"/>
    <n v="1.2762614043822917"/>
  </r>
  <r>
    <x v="3"/>
    <n v="76"/>
    <s v="Occitanie"/>
    <n v="12"/>
    <x v="11"/>
    <s v="01ZHG"/>
    <x v="5"/>
    <s v="01A"/>
    <x v="3"/>
    <n v="648.30064000000004"/>
    <n v="279169"/>
    <n v="648300.64"/>
    <n v="2.3222515393901184"/>
  </r>
  <r>
    <x v="4"/>
    <n v="76"/>
    <s v="Occitanie"/>
    <n v="12"/>
    <x v="11"/>
    <s v="01A"/>
    <x v="0"/>
    <s v="01D"/>
    <x v="1"/>
    <n v="64330.863060000003"/>
    <n v="279206"/>
    <n v="64330863.060000002"/>
    <n v="230.40644921670739"/>
  </r>
  <r>
    <x v="4"/>
    <n v="76"/>
    <s v="Occitanie"/>
    <n v="12"/>
    <x v="11"/>
    <s v="01D"/>
    <x v="3"/>
    <s v="01A"/>
    <x v="3"/>
    <n v="17204.1826"/>
    <n v="279206"/>
    <n v="17204182.600000001"/>
    <n v="61.618241012012639"/>
  </r>
  <r>
    <x v="4"/>
    <n v="76"/>
    <s v="Occitanie"/>
    <n v="12"/>
    <x v="11"/>
    <s v="01E"/>
    <x v="6"/>
    <s v="01E"/>
    <x v="5"/>
    <n v="403"/>
    <n v="279206"/>
    <n v="403000"/>
    <n v="1.4433787239529237"/>
  </r>
  <r>
    <x v="4"/>
    <n v="76"/>
    <s v="Occitanie"/>
    <n v="12"/>
    <x v="11"/>
    <s v="01F"/>
    <x v="4"/>
    <s v="01A"/>
    <x v="3"/>
    <n v="7785.0500700000002"/>
    <n v="279206"/>
    <n v="7785050.0700000003"/>
    <n v="27.882817955201538"/>
  </r>
  <r>
    <x v="4"/>
    <n v="76"/>
    <s v="Occitanie"/>
    <n v="12"/>
    <x v="11"/>
    <s v="01F"/>
    <x v="4"/>
    <s v="01Z"/>
    <x v="2"/>
    <n v="952.33067000000005"/>
    <n v="279206"/>
    <n v="952330.67"/>
    <n v="3.4108531693444983"/>
  </r>
  <r>
    <x v="4"/>
    <n v="76"/>
    <s v="Occitanie"/>
    <n v="12"/>
    <x v="11"/>
    <s v="01ZHG"/>
    <x v="5"/>
    <s v="01A"/>
    <x v="3"/>
    <n v="566.39020000000005"/>
    <n v="279206"/>
    <n v="566390.20000000007"/>
    <n v="2.0285746008323606"/>
  </r>
  <r>
    <x v="0"/>
    <n v="93"/>
    <s v="PACA"/>
    <n v="13"/>
    <x v="12"/>
    <s v="01A"/>
    <x v="0"/>
    <s v="01A"/>
    <x v="3"/>
    <n v="11045.08"/>
    <n v="1967299"/>
    <n v="11045080"/>
    <n v="5.6143372207275046"/>
  </r>
  <r>
    <x v="0"/>
    <n v="93"/>
    <s v="PACA"/>
    <n v="13"/>
    <x v="12"/>
    <s v="01A"/>
    <x v="0"/>
    <s v="01B"/>
    <x v="0"/>
    <n v="27884"/>
    <n v="1967299"/>
    <n v="27884000"/>
    <n v="14.173747864457818"/>
  </r>
  <r>
    <x v="0"/>
    <n v="93"/>
    <s v="PACA"/>
    <n v="13"/>
    <x v="12"/>
    <s v="01A"/>
    <x v="0"/>
    <s v="01D"/>
    <x v="1"/>
    <n v="758346.89098000003"/>
    <n v="1967299"/>
    <n v="758346890.98000002"/>
    <n v="385.47617366755128"/>
  </r>
  <r>
    <x v="0"/>
    <n v="93"/>
    <s v="PACA"/>
    <n v="13"/>
    <x v="12"/>
    <s v="01B"/>
    <x v="1"/>
    <s v="01A"/>
    <x v="3"/>
    <n v="5020.6000000000004"/>
    <n v="1967299"/>
    <n v="5020600"/>
    <n v="2.5520269160915552"/>
  </r>
  <r>
    <x v="0"/>
    <n v="93"/>
    <s v="PACA"/>
    <n v="13"/>
    <x v="12"/>
    <s v="01B"/>
    <x v="1"/>
    <s v="01D"/>
    <x v="1"/>
    <n v="31947.30359"/>
    <n v="1967299"/>
    <n v="31947303.59"/>
    <n v="16.239170349804478"/>
  </r>
  <r>
    <x v="0"/>
    <n v="93"/>
    <s v="PACA"/>
    <n v="13"/>
    <x v="12"/>
    <s v="01C"/>
    <x v="2"/>
    <s v="01A"/>
    <x v="3"/>
    <n v="163"/>
    <n v="1967299"/>
    <n v="163000"/>
    <n v="8.2854716034522463E-2"/>
  </r>
  <r>
    <x v="0"/>
    <n v="93"/>
    <s v="PACA"/>
    <n v="13"/>
    <x v="12"/>
    <s v="01D"/>
    <x v="3"/>
    <s v="01A"/>
    <x v="3"/>
    <n v="52263.186000000002"/>
    <n v="1967299"/>
    <n v="52263186"/>
    <n v="26.565959724475029"/>
  </r>
  <r>
    <x v="0"/>
    <n v="93"/>
    <s v="PACA"/>
    <n v="13"/>
    <x v="12"/>
    <s v="01D"/>
    <x v="3"/>
    <s v="01Z"/>
    <x v="2"/>
    <n v="46.616959999999999"/>
    <n v="1967299"/>
    <n v="46616.959999999999"/>
    <n v="2.3695920142286456E-2"/>
  </r>
  <r>
    <x v="0"/>
    <n v="93"/>
    <s v="PACA"/>
    <n v="13"/>
    <x v="12"/>
    <s v="01E"/>
    <x v="6"/>
    <s v="01E"/>
    <x v="5"/>
    <n v="2944.24"/>
    <n v="1967299"/>
    <n v="2944240"/>
    <n v="1.4965899947084811"/>
  </r>
  <r>
    <x v="0"/>
    <n v="93"/>
    <s v="PACA"/>
    <n v="13"/>
    <x v="12"/>
    <s v="01F"/>
    <x v="4"/>
    <s v="01A"/>
    <x v="3"/>
    <n v="27260.208159999998"/>
    <n v="1967299"/>
    <n v="27260208.16"/>
    <n v="13.856667522323754"/>
  </r>
  <r>
    <x v="0"/>
    <n v="93"/>
    <s v="PACA"/>
    <n v="13"/>
    <x v="12"/>
    <s v="01F"/>
    <x v="4"/>
    <s v="01Z"/>
    <x v="2"/>
    <n v="94.169600000000003"/>
    <n v="1967299"/>
    <n v="94169.600000000006"/>
    <n v="4.7867456853279547E-2"/>
  </r>
  <r>
    <x v="0"/>
    <n v="93"/>
    <s v="PACA"/>
    <n v="13"/>
    <x v="12"/>
    <s v="01ZHG"/>
    <x v="5"/>
    <s v="01A"/>
    <x v="3"/>
    <n v="443.65"/>
    <n v="1967299"/>
    <n v="443650"/>
    <n v="0.22551223784488275"/>
  </r>
  <r>
    <x v="1"/>
    <n v="93"/>
    <s v="PACA"/>
    <n v="13"/>
    <x v="12"/>
    <s v="01A"/>
    <x v="0"/>
    <s v="01A"/>
    <x v="3"/>
    <n v="21510.305"/>
    <n v="1975896"/>
    <n v="21510305"/>
    <n v="10.886354848635758"/>
  </r>
  <r>
    <x v="1"/>
    <n v="93"/>
    <s v="PACA"/>
    <n v="13"/>
    <x v="12"/>
    <s v="01A"/>
    <x v="0"/>
    <s v="01B"/>
    <x v="0"/>
    <n v="323643.88"/>
    <n v="1975896"/>
    <n v="323643880"/>
    <n v="163.79600950657323"/>
  </r>
  <r>
    <x v="1"/>
    <n v="93"/>
    <s v="PACA"/>
    <n v="13"/>
    <x v="12"/>
    <s v="01A"/>
    <x v="0"/>
    <s v="01D"/>
    <x v="1"/>
    <n v="399246.32056999998"/>
    <n v="1975896"/>
    <n v="399246320.56999999"/>
    <n v="202.05836773291711"/>
  </r>
  <r>
    <x v="1"/>
    <n v="93"/>
    <s v="PACA"/>
    <n v="13"/>
    <x v="12"/>
    <s v="01A"/>
    <x v="0"/>
    <s v="01E"/>
    <x v="5"/>
    <n v="45026.65"/>
    <n v="1975896"/>
    <n v="45026650"/>
    <n v="22.787965560940453"/>
  </r>
  <r>
    <x v="1"/>
    <n v="93"/>
    <s v="PACA"/>
    <n v="13"/>
    <x v="12"/>
    <s v="01B"/>
    <x v="1"/>
    <s v="01A"/>
    <x v="3"/>
    <n v="697"/>
    <n v="1975896"/>
    <n v="697000"/>
    <n v="0.35275135938328739"/>
  </r>
  <r>
    <x v="1"/>
    <n v="93"/>
    <s v="PACA"/>
    <n v="13"/>
    <x v="12"/>
    <s v="01B"/>
    <x v="1"/>
    <s v="01D"/>
    <x v="1"/>
    <n v="21650.010160000002"/>
    <n v="1975896"/>
    <n v="21650010.16"/>
    <n v="10.957059561839287"/>
  </r>
  <r>
    <x v="1"/>
    <n v="93"/>
    <s v="PACA"/>
    <n v="13"/>
    <x v="12"/>
    <s v="01C"/>
    <x v="2"/>
    <s v="01A"/>
    <x v="3"/>
    <n v="83"/>
    <n v="1975896"/>
    <n v="83000"/>
    <n v="4.2006259438755883E-2"/>
  </r>
  <r>
    <x v="1"/>
    <n v="93"/>
    <s v="PACA"/>
    <n v="13"/>
    <x v="12"/>
    <s v="01D"/>
    <x v="3"/>
    <s v="01A"/>
    <x v="3"/>
    <n v="54614.841630000003"/>
    <n v="1975896"/>
    <n v="54614841.630000003"/>
    <n v="27.640544659233079"/>
  </r>
  <r>
    <x v="1"/>
    <n v="93"/>
    <s v="PACA"/>
    <n v="13"/>
    <x v="12"/>
    <s v="01E"/>
    <x v="6"/>
    <s v="01E"/>
    <x v="5"/>
    <n v="1028.6511700000001"/>
    <n v="1975896"/>
    <n v="1028651.17"/>
    <n v="0.52059985444578061"/>
  </r>
  <r>
    <x v="1"/>
    <n v="93"/>
    <s v="PACA"/>
    <n v="13"/>
    <x v="12"/>
    <s v="01F"/>
    <x v="4"/>
    <s v="01A"/>
    <x v="3"/>
    <n v="28105.7945"/>
    <n v="1975896"/>
    <n v="28105794.5"/>
    <n v="14.224328861438051"/>
  </r>
  <r>
    <x v="1"/>
    <n v="93"/>
    <s v="PACA"/>
    <n v="13"/>
    <x v="12"/>
    <s v="01ZHG"/>
    <x v="5"/>
    <s v="01A"/>
    <x v="3"/>
    <n v="503.45756999999998"/>
    <n v="1975896"/>
    <n v="503457.56999999995"/>
    <n v="0.25479963014247708"/>
  </r>
  <r>
    <x v="2"/>
    <n v="93"/>
    <s v="PACA"/>
    <n v="13"/>
    <x v="12"/>
    <s v="01A"/>
    <x v="0"/>
    <s v="01A"/>
    <x v="3"/>
    <n v="26070.679"/>
    <n v="1993177"/>
    <n v="26070679"/>
    <n v="13.079961789645376"/>
  </r>
  <r>
    <x v="2"/>
    <n v="93"/>
    <s v="PACA"/>
    <n v="13"/>
    <x v="12"/>
    <s v="01A"/>
    <x v="0"/>
    <s v="01B"/>
    <x v="0"/>
    <n v="325756.80300000001"/>
    <n v="1993177"/>
    <n v="325756803"/>
    <n v="163.43596328875961"/>
  </r>
  <r>
    <x v="2"/>
    <n v="93"/>
    <s v="PACA"/>
    <n v="13"/>
    <x v="12"/>
    <s v="01A"/>
    <x v="0"/>
    <s v="01D"/>
    <x v="1"/>
    <n v="368015.39912999998"/>
    <n v="1993177"/>
    <n v="368015399.13"/>
    <n v="184.63759070569247"/>
  </r>
  <r>
    <x v="2"/>
    <n v="93"/>
    <s v="PACA"/>
    <n v="13"/>
    <x v="12"/>
    <s v="01A"/>
    <x v="0"/>
    <s v="01E"/>
    <x v="5"/>
    <n v="35664.137999999999"/>
    <n v="1993177"/>
    <n v="35664138"/>
    <n v="17.893111349368372"/>
  </r>
  <r>
    <x v="2"/>
    <n v="93"/>
    <s v="PACA"/>
    <n v="13"/>
    <x v="12"/>
    <s v="01B"/>
    <x v="1"/>
    <s v="01A"/>
    <x v="3"/>
    <n v="732.05933000000005"/>
    <n v="1993177"/>
    <n v="732059.33000000007"/>
    <n v="0.36728264975965508"/>
  </r>
  <r>
    <x v="2"/>
    <n v="93"/>
    <s v="PACA"/>
    <n v="13"/>
    <x v="12"/>
    <s v="01B"/>
    <x v="1"/>
    <s v="01D"/>
    <x v="1"/>
    <n v="24627.780750000002"/>
    <n v="1993177"/>
    <n v="24627780.75"/>
    <n v="12.356043015748225"/>
  </r>
  <r>
    <x v="2"/>
    <n v="93"/>
    <s v="PACA"/>
    <n v="13"/>
    <x v="12"/>
    <s v="01C"/>
    <x v="2"/>
    <s v="01A"/>
    <x v="3"/>
    <n v="155"/>
    <n v="1993177"/>
    <n v="155000"/>
    <n v="7.776529630835595E-2"/>
  </r>
  <r>
    <x v="2"/>
    <n v="93"/>
    <s v="PACA"/>
    <n v="13"/>
    <x v="12"/>
    <s v="01C"/>
    <x v="2"/>
    <s v="01C"/>
    <x v="4"/>
    <n v="23"/>
    <n v="1993177"/>
    <n v="23000"/>
    <n v="1.1539366548981852E-2"/>
  </r>
  <r>
    <x v="2"/>
    <n v="93"/>
    <s v="PACA"/>
    <n v="13"/>
    <x v="12"/>
    <s v="01D"/>
    <x v="3"/>
    <s v="01A"/>
    <x v="3"/>
    <n v="52927.072639999999"/>
    <n v="1993177"/>
    <n v="52927072.640000001"/>
    <n v="26.554125719893417"/>
  </r>
  <r>
    <x v="2"/>
    <n v="93"/>
    <s v="PACA"/>
    <n v="13"/>
    <x v="12"/>
    <s v="01E"/>
    <x v="6"/>
    <s v="01E"/>
    <x v="5"/>
    <n v="963.17084999999997"/>
    <n v="1993177"/>
    <n v="963170.85"/>
    <n v="0.48323397771497462"/>
  </r>
  <r>
    <x v="2"/>
    <n v="93"/>
    <s v="PACA"/>
    <n v="13"/>
    <x v="12"/>
    <s v="01F"/>
    <x v="4"/>
    <s v="01A"/>
    <x v="3"/>
    <n v="27554.330089999999"/>
    <n v="1993177"/>
    <n v="27554330.09"/>
    <n v="13.824326735658699"/>
  </r>
  <r>
    <x v="2"/>
    <n v="93"/>
    <s v="PACA"/>
    <n v="13"/>
    <x v="12"/>
    <s v="01ZHG"/>
    <x v="5"/>
    <s v="01A"/>
    <x v="3"/>
    <n v="616.52426000000003"/>
    <n v="1993177"/>
    <n v="616524.26"/>
    <n v="0.30931736619477346"/>
  </r>
  <r>
    <x v="3"/>
    <n v="93"/>
    <s v="PACA"/>
    <n v="13"/>
    <x v="12"/>
    <s v="01A"/>
    <x v="0"/>
    <s v="01A"/>
    <x v="3"/>
    <n v="194.887"/>
    <n v="2016622"/>
    <n v="194887"/>
    <n v="9.6640322281518296E-2"/>
  </r>
  <r>
    <x v="3"/>
    <n v="93"/>
    <s v="PACA"/>
    <n v="13"/>
    <x v="12"/>
    <s v="01A"/>
    <x v="0"/>
    <s v="01B"/>
    <x v="0"/>
    <n v="393161.02899999998"/>
    <n v="2016622"/>
    <n v="393161029"/>
    <n v="194.96020027551023"/>
  </r>
  <r>
    <x v="3"/>
    <n v="93"/>
    <s v="PACA"/>
    <n v="13"/>
    <x v="12"/>
    <s v="01A"/>
    <x v="0"/>
    <s v="01D"/>
    <x v="1"/>
    <n v="364759.11932"/>
    <n v="2016622"/>
    <n v="364759119.31999999"/>
    <n v="180.8762967576472"/>
  </r>
  <r>
    <x v="3"/>
    <n v="93"/>
    <s v="PACA"/>
    <n v="13"/>
    <x v="12"/>
    <s v="01A"/>
    <x v="0"/>
    <s v="01E"/>
    <x v="5"/>
    <n v="2389.5680000000002"/>
    <n v="2016622"/>
    <n v="2389568"/>
    <n v="1.1849359969295188"/>
  </r>
  <r>
    <x v="3"/>
    <n v="93"/>
    <s v="PACA"/>
    <n v="13"/>
    <x v="12"/>
    <s v="01B"/>
    <x v="1"/>
    <s v="01A"/>
    <x v="3"/>
    <n v="16627.608789999998"/>
    <n v="2016622"/>
    <n v="16627608.789999999"/>
    <n v="8.2452778904524493"/>
  </r>
  <r>
    <x v="3"/>
    <n v="93"/>
    <s v="PACA"/>
    <n v="13"/>
    <x v="12"/>
    <s v="01B"/>
    <x v="1"/>
    <s v="01D"/>
    <x v="1"/>
    <n v="7612.7934299999997"/>
    <n v="2016622"/>
    <n v="7612793.4299999997"/>
    <n v="3.7750225029777518"/>
  </r>
  <r>
    <x v="3"/>
    <n v="93"/>
    <s v="PACA"/>
    <n v="13"/>
    <x v="12"/>
    <s v="01C"/>
    <x v="2"/>
    <s v="01A"/>
    <x v="3"/>
    <n v="37"/>
    <n v="2016622"/>
    <n v="37000"/>
    <n v="1.8347513812702627E-2"/>
  </r>
  <r>
    <x v="3"/>
    <n v="93"/>
    <s v="PACA"/>
    <n v="13"/>
    <x v="12"/>
    <s v="01D"/>
    <x v="3"/>
    <s v="01A"/>
    <x v="3"/>
    <n v="50952.692739999999"/>
    <n v="2016622"/>
    <n v="50952692.740000002"/>
    <n v="25.266357671393052"/>
  </r>
  <r>
    <x v="3"/>
    <n v="93"/>
    <s v="PACA"/>
    <n v="13"/>
    <x v="12"/>
    <s v="01E"/>
    <x v="6"/>
    <s v="01E"/>
    <x v="5"/>
    <n v="756.65057999999999"/>
    <n v="2016622"/>
    <n v="756650.58"/>
    <n v="0.37520694507944469"/>
  </r>
  <r>
    <x v="3"/>
    <n v="93"/>
    <s v="PACA"/>
    <n v="13"/>
    <x v="12"/>
    <s v="01F"/>
    <x v="4"/>
    <s v="01A"/>
    <x v="3"/>
    <n v="29080.854810000001"/>
    <n v="2016622"/>
    <n v="29080854.810000002"/>
    <n v="14.420577981396614"/>
  </r>
  <r>
    <x v="3"/>
    <n v="93"/>
    <s v="PACA"/>
    <n v="13"/>
    <x v="12"/>
    <s v="01ZHG"/>
    <x v="5"/>
    <s v="01A"/>
    <x v="3"/>
    <n v="969.93844000000001"/>
    <n v="2016622"/>
    <n v="969938.44000000006"/>
    <n v="0.48097186284787136"/>
  </r>
  <r>
    <x v="4"/>
    <n v="93"/>
    <s v="PACA"/>
    <n v="13"/>
    <x v="12"/>
    <s v="01A"/>
    <x v="0"/>
    <s v="01A"/>
    <x v="3"/>
    <n v="3645.4162999999999"/>
    <n v="2024162"/>
    <n v="3645416.3"/>
    <n v="1.8009508626285839"/>
  </r>
  <r>
    <x v="4"/>
    <n v="93"/>
    <s v="PACA"/>
    <n v="13"/>
    <x v="12"/>
    <s v="01A"/>
    <x v="0"/>
    <s v="01B"/>
    <x v="0"/>
    <n v="357016.95467000001"/>
    <n v="2024162"/>
    <n v="357016954.67000002"/>
    <n v="176.37765883857122"/>
  </r>
  <r>
    <x v="4"/>
    <n v="93"/>
    <s v="PACA"/>
    <n v="13"/>
    <x v="12"/>
    <s v="01A"/>
    <x v="0"/>
    <s v="01D"/>
    <x v="1"/>
    <n v="333670.01743000001"/>
    <n v="2024162"/>
    <n v="333670017.43000001"/>
    <n v="164.84353398097582"/>
  </r>
  <r>
    <x v="4"/>
    <n v="93"/>
    <s v="PACA"/>
    <n v="13"/>
    <x v="12"/>
    <s v="01A"/>
    <x v="0"/>
    <s v="01E"/>
    <x v="5"/>
    <n v="53789.196179999999"/>
    <n v="2024162"/>
    <n v="53789196.18"/>
    <n v="26.57356287688436"/>
  </r>
  <r>
    <x v="4"/>
    <n v="93"/>
    <s v="PACA"/>
    <n v="13"/>
    <x v="12"/>
    <s v="01B"/>
    <x v="1"/>
    <s v="01A"/>
    <x v="3"/>
    <n v="14540.61125"/>
    <n v="2024162"/>
    <n v="14540611.25"/>
    <n v="7.1835215017375091"/>
  </r>
  <r>
    <x v="4"/>
    <n v="93"/>
    <s v="PACA"/>
    <n v="13"/>
    <x v="12"/>
    <s v="01B"/>
    <x v="1"/>
    <s v="01D"/>
    <x v="1"/>
    <n v="8539.2364600000001"/>
    <n v="2024162"/>
    <n v="8539236.4600000009"/>
    <n v="4.2186526868896861"/>
  </r>
  <r>
    <x v="4"/>
    <n v="93"/>
    <s v="PACA"/>
    <n v="13"/>
    <x v="12"/>
    <s v="01D"/>
    <x v="3"/>
    <s v="01A"/>
    <x v="3"/>
    <n v="50991.736920000003"/>
    <n v="2024162"/>
    <n v="50991736.920000002"/>
    <n v="25.191529591010998"/>
  </r>
  <r>
    <x v="4"/>
    <n v="93"/>
    <s v="PACA"/>
    <n v="13"/>
    <x v="12"/>
    <s v="01E"/>
    <x v="6"/>
    <s v="01E"/>
    <x v="5"/>
    <n v="1354.52646"/>
    <n v="2024162"/>
    <n v="1354526.46"/>
    <n v="0.6691788799513082"/>
  </r>
  <r>
    <x v="4"/>
    <n v="93"/>
    <s v="PACA"/>
    <n v="13"/>
    <x v="12"/>
    <s v="01F"/>
    <x v="4"/>
    <s v="01A"/>
    <x v="3"/>
    <n v="30785.528389999999"/>
    <n v="2024162"/>
    <n v="30785528.390000001"/>
    <n v="15.209023976341815"/>
  </r>
  <r>
    <x v="4"/>
    <n v="93"/>
    <s v="PACA"/>
    <n v="13"/>
    <x v="12"/>
    <s v="01ZHG"/>
    <x v="5"/>
    <s v="01A"/>
    <x v="3"/>
    <n v="1891.42308"/>
    <n v="2024162"/>
    <n v="1891423.08"/>
    <n v="0.93442277841398069"/>
  </r>
  <r>
    <x v="4"/>
    <n v="93"/>
    <s v="PACA"/>
    <n v="13"/>
    <x v="12"/>
    <s v="01ZHG"/>
    <x v="5"/>
    <s v="01D"/>
    <x v="1"/>
    <n v="854.01841999999999"/>
    <n v="2024162"/>
    <n v="854018.42"/>
    <n v="0.42191209004022406"/>
  </r>
  <r>
    <x v="0"/>
    <n v="28"/>
    <s v="Normandie"/>
    <n v="14"/>
    <x v="13"/>
    <s v="01A"/>
    <x v="0"/>
    <s v="01B"/>
    <x v="0"/>
    <n v="87075.36"/>
    <n v="680908"/>
    <n v="87075360"/>
    <n v="127.88124093122713"/>
  </r>
  <r>
    <x v="0"/>
    <n v="28"/>
    <s v="Normandie"/>
    <n v="14"/>
    <x v="13"/>
    <s v="01A"/>
    <x v="0"/>
    <s v="01C"/>
    <x v="4"/>
    <n v="18915"/>
    <n v="680908"/>
    <n v="18915000"/>
    <n v="27.77908322416538"/>
  </r>
  <r>
    <x v="0"/>
    <n v="28"/>
    <s v="Normandie"/>
    <n v="14"/>
    <x v="13"/>
    <s v="01A"/>
    <x v="0"/>
    <s v="01D"/>
    <x v="1"/>
    <n v="101613.65966999999"/>
    <n v="680908"/>
    <n v="101613659.66999999"/>
    <n v="149.23258306555363"/>
  </r>
  <r>
    <x v="0"/>
    <n v="28"/>
    <s v="Normandie"/>
    <n v="14"/>
    <x v="13"/>
    <s v="01A"/>
    <x v="0"/>
    <s v="01Z"/>
    <x v="2"/>
    <n v="4046.4732199999999"/>
    <n v="680908"/>
    <n v="4046473.2199999997"/>
    <n v="5.9427605785216207"/>
  </r>
  <r>
    <x v="0"/>
    <n v="28"/>
    <s v="Normandie"/>
    <n v="14"/>
    <x v="13"/>
    <s v="01B"/>
    <x v="1"/>
    <s v="01A"/>
    <x v="3"/>
    <n v="5216"/>
    <n v="680908"/>
    <n v="5216000"/>
    <n v="7.6603594024449704"/>
  </r>
  <r>
    <x v="0"/>
    <n v="28"/>
    <s v="Normandie"/>
    <n v="14"/>
    <x v="13"/>
    <s v="01B"/>
    <x v="1"/>
    <s v="01D"/>
    <x v="1"/>
    <n v="927.3"/>
    <n v="680908"/>
    <n v="927300"/>
    <n v="1.3618579896256175"/>
  </r>
  <r>
    <x v="0"/>
    <n v="28"/>
    <s v="Normandie"/>
    <n v="14"/>
    <x v="13"/>
    <s v="01C"/>
    <x v="2"/>
    <s v="01A"/>
    <x v="3"/>
    <n v="96.1"/>
    <n v="680908"/>
    <n v="96100"/>
    <n v="0.14113507257955554"/>
  </r>
  <r>
    <x v="0"/>
    <n v="28"/>
    <s v="Normandie"/>
    <n v="14"/>
    <x v="13"/>
    <s v="01C"/>
    <x v="2"/>
    <s v="01B"/>
    <x v="0"/>
    <n v="6.0716700000000001"/>
    <n v="680908"/>
    <n v="6071.67"/>
    <n v="8.9170196267337153E-3"/>
  </r>
  <r>
    <x v="0"/>
    <n v="28"/>
    <s v="Normandie"/>
    <n v="14"/>
    <x v="13"/>
    <s v="01D"/>
    <x v="3"/>
    <s v="01A"/>
    <x v="3"/>
    <n v="34469.507810000003"/>
    <n v="680908"/>
    <n v="34469507.810000002"/>
    <n v="50.622856259582797"/>
  </r>
  <r>
    <x v="0"/>
    <n v="28"/>
    <s v="Normandie"/>
    <n v="14"/>
    <x v="13"/>
    <s v="01D"/>
    <x v="3"/>
    <s v="01Z"/>
    <x v="2"/>
    <n v="240.82150999999999"/>
    <n v="680908"/>
    <n v="240821.50999999998"/>
    <n v="0.35367701657198913"/>
  </r>
  <r>
    <x v="0"/>
    <n v="28"/>
    <s v="Normandie"/>
    <n v="14"/>
    <x v="13"/>
    <s v="01E"/>
    <x v="6"/>
    <s v="01E"/>
    <x v="5"/>
    <n v="30275.42"/>
    <n v="680908"/>
    <n v="30275420"/>
    <n v="44.463304881129318"/>
  </r>
  <r>
    <x v="0"/>
    <n v="28"/>
    <s v="Normandie"/>
    <n v="14"/>
    <x v="13"/>
    <s v="01F"/>
    <x v="4"/>
    <s v="01A"/>
    <x v="3"/>
    <n v="23706.76555"/>
    <n v="680908"/>
    <n v="23706765.550000001"/>
    <n v="34.816400380080715"/>
  </r>
  <r>
    <x v="0"/>
    <n v="28"/>
    <s v="Normandie"/>
    <n v="14"/>
    <x v="13"/>
    <s v="01F"/>
    <x v="4"/>
    <s v="01Z"/>
    <x v="2"/>
    <n v="23.04663"/>
    <n v="680908"/>
    <n v="23046.63"/>
    <n v="3.3846907364871615E-2"/>
  </r>
  <r>
    <x v="0"/>
    <n v="28"/>
    <s v="Normandie"/>
    <n v="14"/>
    <x v="13"/>
    <s v="01ZHG"/>
    <x v="5"/>
    <s v="01A"/>
    <x v="3"/>
    <n v="36"/>
    <n v="680908"/>
    <n v="36000"/>
    <n v="5.2870578697856392E-2"/>
  </r>
  <r>
    <x v="1"/>
    <n v="28"/>
    <s v="Normandie"/>
    <n v="14"/>
    <x v="13"/>
    <s v="01A"/>
    <x v="0"/>
    <s v="01B"/>
    <x v="0"/>
    <n v="114508.22667"/>
    <n v="685262"/>
    <n v="114508226.67"/>
    <n v="167.10138117975316"/>
  </r>
  <r>
    <x v="1"/>
    <n v="28"/>
    <s v="Normandie"/>
    <n v="14"/>
    <x v="13"/>
    <s v="01A"/>
    <x v="0"/>
    <s v="01D"/>
    <x v="1"/>
    <n v="87813.37"/>
    <n v="685262"/>
    <n v="87813370"/>
    <n v="128.14568734294329"/>
  </r>
  <r>
    <x v="1"/>
    <n v="28"/>
    <s v="Normandie"/>
    <n v="14"/>
    <x v="13"/>
    <s v="01A"/>
    <x v="0"/>
    <s v="01Z"/>
    <x v="2"/>
    <n v="294.88760000000002"/>
    <n v="685262"/>
    <n v="294887.60000000003"/>
    <n v="0.43032825401087471"/>
  </r>
  <r>
    <x v="1"/>
    <n v="28"/>
    <s v="Normandie"/>
    <n v="14"/>
    <x v="13"/>
    <s v="01B"/>
    <x v="1"/>
    <s v="01D"/>
    <x v="1"/>
    <n v="1407.21"/>
    <n v="685262"/>
    <n v="1407210"/>
    <n v="2.0535357279405542"/>
  </r>
  <r>
    <x v="1"/>
    <n v="28"/>
    <s v="Normandie"/>
    <n v="14"/>
    <x v="13"/>
    <s v="01B"/>
    <x v="1"/>
    <s v="01Z"/>
    <x v="2"/>
    <n v="5088"/>
    <n v="685262"/>
    <n v="5088000"/>
    <n v="7.4248973385362094"/>
  </r>
  <r>
    <x v="1"/>
    <n v="28"/>
    <s v="Normandie"/>
    <n v="14"/>
    <x v="13"/>
    <s v="01C"/>
    <x v="2"/>
    <s v="01A"/>
    <x v="3"/>
    <n v="21.88"/>
    <n v="685262"/>
    <n v="21880"/>
    <n v="3.1929393429082596E-2"/>
  </r>
  <r>
    <x v="1"/>
    <n v="28"/>
    <s v="Normandie"/>
    <n v="14"/>
    <x v="13"/>
    <s v="01C"/>
    <x v="2"/>
    <s v="01B"/>
    <x v="0"/>
    <n v="8.6349900000000002"/>
    <n v="685262"/>
    <n v="8634.99"/>
    <n v="1.2601005162988755E-2"/>
  </r>
  <r>
    <x v="1"/>
    <n v="28"/>
    <s v="Normandie"/>
    <n v="14"/>
    <x v="13"/>
    <s v="01D"/>
    <x v="3"/>
    <s v="01A"/>
    <x v="3"/>
    <n v="38254.438020000001"/>
    <n v="685262"/>
    <n v="38254438.020000003"/>
    <n v="55.82454305068719"/>
  </r>
  <r>
    <x v="1"/>
    <n v="28"/>
    <s v="Normandie"/>
    <n v="14"/>
    <x v="13"/>
    <s v="01D"/>
    <x v="3"/>
    <s v="01Z"/>
    <x v="2"/>
    <n v="36.211300000000001"/>
    <n v="685262"/>
    <n v="36211.300000000003"/>
    <n v="5.284300019554565E-2"/>
  </r>
  <r>
    <x v="1"/>
    <n v="28"/>
    <s v="Normandie"/>
    <n v="14"/>
    <x v="13"/>
    <s v="01E"/>
    <x v="6"/>
    <s v="01A"/>
    <x v="3"/>
    <n v="785.94"/>
    <n v="685262"/>
    <n v="785940"/>
    <n v="1.1469189886495967"/>
  </r>
  <r>
    <x v="1"/>
    <n v="28"/>
    <s v="Normandie"/>
    <n v="14"/>
    <x v="13"/>
    <s v="01E"/>
    <x v="6"/>
    <s v="01E"/>
    <x v="5"/>
    <n v="26363.19"/>
    <n v="685262"/>
    <n v="26363190"/>
    <n v="38.471694038192695"/>
  </r>
  <r>
    <x v="1"/>
    <n v="28"/>
    <s v="Normandie"/>
    <n v="14"/>
    <x v="13"/>
    <s v="01F"/>
    <x v="4"/>
    <s v="01A"/>
    <x v="3"/>
    <n v="24058.81424"/>
    <n v="685262"/>
    <n v="24058814.239999998"/>
    <n v="35.108928030446748"/>
  </r>
  <r>
    <x v="1"/>
    <n v="28"/>
    <s v="Normandie"/>
    <n v="14"/>
    <x v="13"/>
    <s v="01F"/>
    <x v="4"/>
    <s v="01Z"/>
    <x v="2"/>
    <n v="35.823410000000003"/>
    <n v="685262"/>
    <n v="35823.410000000003"/>
    <n v="5.2276953924192501E-2"/>
  </r>
  <r>
    <x v="1"/>
    <n v="28"/>
    <s v="Normandie"/>
    <n v="14"/>
    <x v="13"/>
    <s v="01ZHG"/>
    <x v="5"/>
    <s v="01A"/>
    <x v="3"/>
    <n v="125.65"/>
    <n v="685262"/>
    <n v="125650"/>
    <n v="0.18336052487953514"/>
  </r>
  <r>
    <x v="2"/>
    <n v="28"/>
    <s v="Normandie"/>
    <n v="14"/>
    <x v="13"/>
    <s v="01A"/>
    <x v="0"/>
    <s v="01B"/>
    <x v="0"/>
    <n v="105274.17198"/>
    <n v="689945"/>
    <n v="105274171.98"/>
    <n v="152.58342618614529"/>
  </r>
  <r>
    <x v="2"/>
    <n v="28"/>
    <s v="Normandie"/>
    <n v="14"/>
    <x v="13"/>
    <s v="01A"/>
    <x v="0"/>
    <s v="01D"/>
    <x v="1"/>
    <n v="81986.097320000001"/>
    <n v="689945"/>
    <n v="81986097.320000008"/>
    <n v="118.82990284732843"/>
  </r>
  <r>
    <x v="2"/>
    <n v="28"/>
    <s v="Normandie"/>
    <n v="14"/>
    <x v="13"/>
    <s v="01A"/>
    <x v="0"/>
    <s v="01Z"/>
    <x v="2"/>
    <n v="1808.3637699999999"/>
    <n v="689945"/>
    <n v="1808363.77"/>
    <n v="2.6210259803317655"/>
  </r>
  <r>
    <x v="2"/>
    <n v="28"/>
    <s v="Normandie"/>
    <n v="14"/>
    <x v="13"/>
    <s v="01B"/>
    <x v="1"/>
    <s v="01A"/>
    <x v="3"/>
    <n v="356.7"/>
    <n v="689945"/>
    <n v="356700"/>
    <n v="0.5169977317032517"/>
  </r>
  <r>
    <x v="2"/>
    <n v="28"/>
    <s v="Normandie"/>
    <n v="14"/>
    <x v="13"/>
    <s v="01B"/>
    <x v="1"/>
    <s v="01D"/>
    <x v="1"/>
    <n v="5491.82"/>
    <n v="689945"/>
    <n v="5491820"/>
    <n v="7.959793896614948"/>
  </r>
  <r>
    <x v="2"/>
    <n v="28"/>
    <s v="Normandie"/>
    <n v="14"/>
    <x v="13"/>
    <s v="01C"/>
    <x v="2"/>
    <s v="01A"/>
    <x v="3"/>
    <n v="30.6"/>
    <n v="689945"/>
    <n v="30600"/>
    <n v="4.4351361340396696E-2"/>
  </r>
  <r>
    <x v="2"/>
    <n v="28"/>
    <s v="Normandie"/>
    <n v="14"/>
    <x v="13"/>
    <s v="01C"/>
    <x v="2"/>
    <s v="01B"/>
    <x v="0"/>
    <n v="10.83309"/>
    <n v="689945"/>
    <n v="10833.09"/>
    <n v="1.5701381994216931E-2"/>
  </r>
  <r>
    <x v="2"/>
    <n v="28"/>
    <s v="Normandie"/>
    <n v="14"/>
    <x v="13"/>
    <s v="01D"/>
    <x v="3"/>
    <s v="01A"/>
    <x v="3"/>
    <n v="37172.199079999999"/>
    <n v="689945"/>
    <n v="37172199.079999998"/>
    <n v="53.877046837066722"/>
  </r>
  <r>
    <x v="2"/>
    <n v="28"/>
    <s v="Normandie"/>
    <n v="14"/>
    <x v="13"/>
    <s v="01D"/>
    <x v="3"/>
    <s v="01Z"/>
    <x v="2"/>
    <n v="470.41991999999999"/>
    <n v="689945"/>
    <n v="470419.92"/>
    <n v="0.68182234815818654"/>
  </r>
  <r>
    <x v="2"/>
    <n v="28"/>
    <s v="Normandie"/>
    <n v="14"/>
    <x v="13"/>
    <s v="01E"/>
    <x v="6"/>
    <s v="01A"/>
    <x v="3"/>
    <n v="3208"/>
    <n v="689945"/>
    <n v="3208000"/>
    <n v="4.6496459862742681"/>
  </r>
  <r>
    <x v="2"/>
    <n v="28"/>
    <s v="Normandie"/>
    <n v="14"/>
    <x v="13"/>
    <s v="01E"/>
    <x v="6"/>
    <s v="01E"/>
    <x v="5"/>
    <n v="18153.49914"/>
    <n v="689945"/>
    <n v="18153499.140000001"/>
    <n v="26.311516338258848"/>
  </r>
  <r>
    <x v="2"/>
    <n v="28"/>
    <s v="Normandie"/>
    <n v="14"/>
    <x v="13"/>
    <s v="01F"/>
    <x v="4"/>
    <s v="01A"/>
    <x v="3"/>
    <n v="23849.8341"/>
    <n v="689945"/>
    <n v="23849834.100000001"/>
    <n v="34.567732355477609"/>
  </r>
  <r>
    <x v="2"/>
    <n v="28"/>
    <s v="Normandie"/>
    <n v="14"/>
    <x v="13"/>
    <s v="01F"/>
    <x v="4"/>
    <s v="01Z"/>
    <x v="2"/>
    <n v="12.971310000000001"/>
    <n v="689945"/>
    <n v="12971.310000000001"/>
    <n v="1.8800498590467358E-2"/>
  </r>
  <r>
    <x v="2"/>
    <n v="28"/>
    <s v="Normandie"/>
    <n v="14"/>
    <x v="13"/>
    <s v="01ZHG"/>
    <x v="5"/>
    <s v="01A"/>
    <x v="3"/>
    <n v="912.93823999999995"/>
    <n v="689945"/>
    <n v="912938.24"/>
    <n v="1.3232043713629347"/>
  </r>
  <r>
    <x v="3"/>
    <n v="28"/>
    <s v="Normandie"/>
    <n v="14"/>
    <x v="13"/>
    <s v="01A"/>
    <x v="0"/>
    <s v="01B"/>
    <x v="0"/>
    <n v="114182.62165"/>
    <n v="693579"/>
    <n v="114182621.65000001"/>
    <n v="164.62814135087712"/>
  </r>
  <r>
    <x v="3"/>
    <n v="28"/>
    <s v="Normandie"/>
    <n v="14"/>
    <x v="13"/>
    <s v="01A"/>
    <x v="0"/>
    <s v="01D"/>
    <x v="1"/>
    <n v="64489.749609999999"/>
    <n v="693579"/>
    <n v="64489749.609999999"/>
    <n v="92.981116224683845"/>
  </r>
  <r>
    <x v="3"/>
    <n v="28"/>
    <s v="Normandie"/>
    <n v="14"/>
    <x v="13"/>
    <s v="01A"/>
    <x v="0"/>
    <s v="01Z"/>
    <x v="2"/>
    <n v="8880.0591899999999"/>
    <n v="693579"/>
    <n v="8880059.1899999995"/>
    <n v="12.80324114484435"/>
  </r>
  <r>
    <x v="3"/>
    <n v="28"/>
    <s v="Normandie"/>
    <n v="14"/>
    <x v="13"/>
    <s v="01B"/>
    <x v="1"/>
    <s v="01A"/>
    <x v="3"/>
    <n v="1957.94"/>
    <n v="693579"/>
    <n v="1957940"/>
    <n v="2.8229516752958208"/>
  </r>
  <r>
    <x v="3"/>
    <n v="28"/>
    <s v="Normandie"/>
    <n v="14"/>
    <x v="13"/>
    <s v="01B"/>
    <x v="1"/>
    <s v="01B"/>
    <x v="0"/>
    <n v="634"/>
    <n v="693579"/>
    <n v="634000"/>
    <n v="0.91409918697077042"/>
  </r>
  <r>
    <x v="3"/>
    <n v="28"/>
    <s v="Normandie"/>
    <n v="14"/>
    <x v="13"/>
    <s v="01B"/>
    <x v="1"/>
    <s v="01D"/>
    <x v="1"/>
    <n v="1550.52"/>
    <n v="693579"/>
    <n v="1550520"/>
    <n v="2.235534812905235"/>
  </r>
  <r>
    <x v="3"/>
    <n v="28"/>
    <s v="Normandie"/>
    <n v="14"/>
    <x v="13"/>
    <s v="01C"/>
    <x v="2"/>
    <s v="01A"/>
    <x v="3"/>
    <n v="56"/>
    <n v="693579"/>
    <n v="56000"/>
    <n v="8.0740622193001807E-2"/>
  </r>
  <r>
    <x v="3"/>
    <n v="28"/>
    <s v="Normandie"/>
    <n v="14"/>
    <x v="13"/>
    <s v="01D"/>
    <x v="3"/>
    <s v="01A"/>
    <x v="3"/>
    <n v="36984.881759999997"/>
    <n v="693579"/>
    <n v="36984881.759999998"/>
    <n v="53.324685089946492"/>
  </r>
  <r>
    <x v="3"/>
    <n v="28"/>
    <s v="Normandie"/>
    <n v="14"/>
    <x v="13"/>
    <s v="01D"/>
    <x v="3"/>
    <s v="01Z"/>
    <x v="2"/>
    <n v="1146.95586"/>
    <n v="693579"/>
    <n v="1146955.8600000001"/>
    <n v="1.6536773172198123"/>
  </r>
  <r>
    <x v="3"/>
    <n v="28"/>
    <s v="Normandie"/>
    <n v="14"/>
    <x v="13"/>
    <s v="01E"/>
    <x v="6"/>
    <s v="01E"/>
    <x v="5"/>
    <n v="20586.21"/>
    <n v="693579"/>
    <n v="20586210"/>
    <n v="29.681132214210638"/>
  </r>
  <r>
    <x v="3"/>
    <n v="28"/>
    <s v="Normandie"/>
    <n v="14"/>
    <x v="13"/>
    <s v="01F"/>
    <x v="4"/>
    <s v="01A"/>
    <x v="3"/>
    <n v="23613.557840000001"/>
    <n v="693579"/>
    <n v="23613557.84"/>
    <n v="34.045952717714925"/>
  </r>
  <r>
    <x v="3"/>
    <n v="28"/>
    <s v="Normandie"/>
    <n v="14"/>
    <x v="13"/>
    <s v="01F"/>
    <x v="4"/>
    <s v="01Z"/>
    <x v="2"/>
    <n v="1389.5651600000001"/>
    <n v="693579"/>
    <n v="1389565.1600000001"/>
    <n v="2.0034706356449665"/>
  </r>
  <r>
    <x v="3"/>
    <n v="28"/>
    <s v="Normandie"/>
    <n v="14"/>
    <x v="13"/>
    <s v="01ZHG"/>
    <x v="5"/>
    <s v="01A"/>
    <x v="3"/>
    <n v="1147.1297999999999"/>
    <n v="693579"/>
    <n v="1147129.8"/>
    <n v="1.6539281033595308"/>
  </r>
  <r>
    <x v="4"/>
    <n v="28"/>
    <s v="Normandie"/>
    <n v="14"/>
    <x v="13"/>
    <s v="01A"/>
    <x v="0"/>
    <s v="01B"/>
    <x v="0"/>
    <n v="112846.18531"/>
    <n v="694534"/>
    <n v="112846185.31"/>
    <n v="162.47755374106956"/>
  </r>
  <r>
    <x v="4"/>
    <n v="28"/>
    <s v="Normandie"/>
    <n v="14"/>
    <x v="13"/>
    <s v="01A"/>
    <x v="0"/>
    <s v="01D"/>
    <x v="1"/>
    <n v="68002.36"/>
    <n v="694534"/>
    <n v="68002360"/>
    <n v="97.910771826865201"/>
  </r>
  <r>
    <x v="4"/>
    <n v="28"/>
    <s v="Normandie"/>
    <n v="14"/>
    <x v="13"/>
    <s v="01A"/>
    <x v="0"/>
    <s v="01Z"/>
    <x v="2"/>
    <n v="105.07101"/>
    <n v="694534"/>
    <n v="105071.01"/>
    <n v="0.15128274497720773"/>
  </r>
  <r>
    <x v="4"/>
    <n v="28"/>
    <s v="Normandie"/>
    <n v="14"/>
    <x v="13"/>
    <s v="01B"/>
    <x v="1"/>
    <s v="01A"/>
    <x v="3"/>
    <n v="4356.33"/>
    <n v="694534"/>
    <n v="4356330"/>
    <n v="6.2723063233765375"/>
  </r>
  <r>
    <x v="4"/>
    <n v="28"/>
    <s v="Normandie"/>
    <n v="14"/>
    <x v="13"/>
    <s v="01B"/>
    <x v="1"/>
    <s v="01D"/>
    <x v="1"/>
    <n v="965.67435999999998"/>
    <n v="694534"/>
    <n v="965674.36"/>
    <n v="1.3903917734768925"/>
  </r>
  <r>
    <x v="4"/>
    <n v="28"/>
    <s v="Normandie"/>
    <n v="14"/>
    <x v="13"/>
    <s v="01C"/>
    <x v="2"/>
    <s v="01A"/>
    <x v="3"/>
    <n v="143.69999999999999"/>
    <n v="694534"/>
    <n v="143700"/>
    <n v="0.20690131800602996"/>
  </r>
  <r>
    <x v="4"/>
    <n v="28"/>
    <s v="Normandie"/>
    <n v="14"/>
    <x v="13"/>
    <s v="01D"/>
    <x v="3"/>
    <s v="01A"/>
    <x v="3"/>
    <n v="41382.506399999998"/>
    <n v="694534"/>
    <n v="41382506.399999999"/>
    <n v="59.583125376151486"/>
  </r>
  <r>
    <x v="4"/>
    <n v="28"/>
    <s v="Normandie"/>
    <n v="14"/>
    <x v="13"/>
    <s v="01D"/>
    <x v="3"/>
    <s v="01Z"/>
    <x v="2"/>
    <n v="13.39527"/>
    <n v="694534"/>
    <n v="13395.27"/>
    <n v="1.9286701586963346E-2"/>
  </r>
  <r>
    <x v="4"/>
    <n v="28"/>
    <s v="Normandie"/>
    <n v="14"/>
    <x v="13"/>
    <s v="01E"/>
    <x v="6"/>
    <s v="01A"/>
    <x v="3"/>
    <n v="224.15"/>
    <n v="694534"/>
    <n v="224150"/>
    <n v="0.3227343801743327"/>
  </r>
  <r>
    <x v="4"/>
    <n v="28"/>
    <s v="Normandie"/>
    <n v="14"/>
    <x v="13"/>
    <s v="01E"/>
    <x v="6"/>
    <s v="01E"/>
    <x v="5"/>
    <n v="26812.34"/>
    <n v="694534"/>
    <n v="26812340"/>
    <n v="38.604791126136377"/>
  </r>
  <r>
    <x v="4"/>
    <n v="28"/>
    <s v="Normandie"/>
    <n v="14"/>
    <x v="13"/>
    <s v="01F"/>
    <x v="4"/>
    <s v="01A"/>
    <x v="3"/>
    <n v="26818.5337"/>
    <n v="694534"/>
    <n v="26818533.699999999"/>
    <n v="38.613708904099724"/>
  </r>
  <r>
    <x v="4"/>
    <n v="28"/>
    <s v="Normandie"/>
    <n v="14"/>
    <x v="13"/>
    <s v="01F"/>
    <x v="4"/>
    <s v="01Z"/>
    <x v="2"/>
    <n v="17.464569999999998"/>
    <n v="694534"/>
    <n v="17464.57"/>
    <n v="2.5145738005626795E-2"/>
  </r>
  <r>
    <x v="4"/>
    <n v="28"/>
    <s v="Normandie"/>
    <n v="14"/>
    <x v="13"/>
    <s v="01ZHG"/>
    <x v="5"/>
    <s v="01A"/>
    <x v="3"/>
    <n v="669.51219000000003"/>
    <n v="694534"/>
    <n v="669512.19000000006"/>
    <n v="0.96397323961101988"/>
  </r>
  <r>
    <x v="0"/>
    <n v="84"/>
    <s v="Auvergne-Rhône-Alpes"/>
    <n v="15"/>
    <x v="14"/>
    <s v="01A"/>
    <x v="0"/>
    <s v="01B"/>
    <x v="0"/>
    <n v="2714.2566999999999"/>
    <n v="148380"/>
    <n v="2714256.6999999997"/>
    <n v="18.292604798490359"/>
  </r>
  <r>
    <x v="0"/>
    <n v="84"/>
    <s v="Auvergne-Rhône-Alpes"/>
    <n v="15"/>
    <x v="14"/>
    <s v="01A"/>
    <x v="0"/>
    <s v="01D"/>
    <x v="1"/>
    <n v="23907.045880000001"/>
    <n v="148380"/>
    <n v="23907045.880000003"/>
    <n v="161.12040625421218"/>
  </r>
  <r>
    <x v="0"/>
    <n v="84"/>
    <s v="Auvergne-Rhône-Alpes"/>
    <n v="15"/>
    <x v="14"/>
    <s v="01A"/>
    <x v="0"/>
    <s v="01Z"/>
    <x v="2"/>
    <n v="30015.614560000002"/>
    <n v="148380"/>
    <n v="30015614.560000002"/>
    <n v="202.28881628251787"/>
  </r>
  <r>
    <x v="0"/>
    <n v="84"/>
    <s v="Auvergne-Rhône-Alpes"/>
    <n v="15"/>
    <x v="14"/>
    <s v="01B"/>
    <x v="1"/>
    <s v="01Z"/>
    <x v="2"/>
    <n v="50"/>
    <n v="148380"/>
    <n v="50000"/>
    <n v="0.33697263782180886"/>
  </r>
  <r>
    <x v="0"/>
    <n v="84"/>
    <s v="Auvergne-Rhône-Alpes"/>
    <n v="15"/>
    <x v="14"/>
    <s v="01D"/>
    <x v="3"/>
    <s v="01A"/>
    <x v="3"/>
    <n v="4140.5018300000002"/>
    <n v="148380"/>
    <n v="4140501.83"/>
    <n v="27.904716471222539"/>
  </r>
  <r>
    <x v="0"/>
    <n v="84"/>
    <s v="Auvergne-Rhône-Alpes"/>
    <n v="15"/>
    <x v="14"/>
    <s v="01D"/>
    <x v="3"/>
    <s v="01Z"/>
    <x v="2"/>
    <n v="1121.22883"/>
    <n v="148380"/>
    <n v="1121228.83"/>
    <n v="7.556468728939211"/>
  </r>
  <r>
    <x v="0"/>
    <n v="84"/>
    <s v="Auvergne-Rhône-Alpes"/>
    <n v="15"/>
    <x v="14"/>
    <s v="01E"/>
    <x v="6"/>
    <s v="01A"/>
    <x v="3"/>
    <n v="368.34"/>
    <n v="148380"/>
    <n v="368340"/>
    <n v="2.4824100283057016"/>
  </r>
  <r>
    <x v="0"/>
    <n v="84"/>
    <s v="Auvergne-Rhône-Alpes"/>
    <n v="15"/>
    <x v="14"/>
    <s v="01F"/>
    <x v="4"/>
    <s v="01A"/>
    <x v="3"/>
    <n v="2735.8264899999999"/>
    <n v="148380"/>
    <n v="2735826.4899999998"/>
    <n v="18.437973379161612"/>
  </r>
  <r>
    <x v="0"/>
    <n v="84"/>
    <s v="Auvergne-Rhône-Alpes"/>
    <n v="15"/>
    <x v="14"/>
    <s v="01F"/>
    <x v="4"/>
    <s v="01Z"/>
    <x v="2"/>
    <n v="1483.2273600000001"/>
    <n v="148380"/>
    <n v="1483227.36"/>
    <n v="9.996140719773555"/>
  </r>
  <r>
    <x v="0"/>
    <n v="84"/>
    <s v="Auvergne-Rhône-Alpes"/>
    <n v="15"/>
    <x v="14"/>
    <s v="01ZHG"/>
    <x v="5"/>
    <s v="01A"/>
    <x v="3"/>
    <n v="48"/>
    <n v="148380"/>
    <n v="48000"/>
    <n v="0.32349373230893652"/>
  </r>
  <r>
    <x v="1"/>
    <n v="84"/>
    <s v="Auvergne-Rhône-Alpes"/>
    <n v="15"/>
    <x v="14"/>
    <s v="01A"/>
    <x v="0"/>
    <s v="01B"/>
    <x v="0"/>
    <n v="2693.1978300000001"/>
    <n v="147577"/>
    <n v="2693197.83"/>
    <n v="18.249441511888708"/>
  </r>
  <r>
    <x v="1"/>
    <n v="84"/>
    <s v="Auvergne-Rhône-Alpes"/>
    <n v="15"/>
    <x v="14"/>
    <s v="01A"/>
    <x v="0"/>
    <s v="01C"/>
    <x v="4"/>
    <n v="3735.3510000000001"/>
    <n v="147577"/>
    <n v="3735351"/>
    <n v="25.31120025478225"/>
  </r>
  <r>
    <x v="1"/>
    <n v="84"/>
    <s v="Auvergne-Rhône-Alpes"/>
    <n v="15"/>
    <x v="14"/>
    <s v="01A"/>
    <x v="0"/>
    <s v="01D"/>
    <x v="1"/>
    <n v="31337.605749999999"/>
    <n v="147577"/>
    <n v="31337605.75"/>
    <n v="212.34749147902451"/>
  </r>
  <r>
    <x v="1"/>
    <n v="84"/>
    <s v="Auvergne-Rhône-Alpes"/>
    <n v="15"/>
    <x v="14"/>
    <s v="01A"/>
    <x v="0"/>
    <s v="01Z"/>
    <x v="2"/>
    <n v="17995.91649"/>
    <n v="147577"/>
    <n v="17995916.489999998"/>
    <n v="121.94255534398991"/>
  </r>
  <r>
    <x v="1"/>
    <n v="84"/>
    <s v="Auvergne-Rhône-Alpes"/>
    <n v="15"/>
    <x v="14"/>
    <s v="01B"/>
    <x v="1"/>
    <s v="01A"/>
    <x v="3"/>
    <n v="11.34"/>
    <n v="147577"/>
    <n v="11340"/>
    <n v="7.684124219898765E-2"/>
  </r>
  <r>
    <x v="1"/>
    <n v="84"/>
    <s v="Auvergne-Rhône-Alpes"/>
    <n v="15"/>
    <x v="14"/>
    <s v="01B"/>
    <x v="1"/>
    <s v="01D"/>
    <x v="1"/>
    <n v="36.729999999999997"/>
    <n v="147577"/>
    <n v="36730"/>
    <n v="0.2488870216903718"/>
  </r>
  <r>
    <x v="1"/>
    <n v="84"/>
    <s v="Auvergne-Rhône-Alpes"/>
    <n v="15"/>
    <x v="14"/>
    <s v="01C"/>
    <x v="2"/>
    <s v="01B"/>
    <x v="0"/>
    <n v="2.5000000000000001E-2"/>
    <n v="147577"/>
    <n v="25"/>
    <n v="1.6940309126760945E-4"/>
  </r>
  <r>
    <x v="1"/>
    <n v="84"/>
    <s v="Auvergne-Rhône-Alpes"/>
    <n v="15"/>
    <x v="14"/>
    <s v="01D"/>
    <x v="3"/>
    <s v="01A"/>
    <x v="3"/>
    <n v="5265.4093999999996"/>
    <n v="147577"/>
    <n v="5265409.3999999994"/>
    <n v="35.679065165981143"/>
  </r>
  <r>
    <x v="1"/>
    <n v="84"/>
    <s v="Auvergne-Rhône-Alpes"/>
    <n v="15"/>
    <x v="14"/>
    <s v="01D"/>
    <x v="3"/>
    <s v="01D"/>
    <x v="1"/>
    <n v="7"/>
    <n v="147577"/>
    <n v="7000"/>
    <n v="4.7432865554930648E-2"/>
  </r>
  <r>
    <x v="1"/>
    <n v="84"/>
    <s v="Auvergne-Rhône-Alpes"/>
    <n v="15"/>
    <x v="14"/>
    <s v="01D"/>
    <x v="3"/>
    <s v="01Z"/>
    <x v="2"/>
    <n v="217.55756"/>
    <n v="147577"/>
    <n v="217557.56"/>
    <n v="1.4741969277055367"/>
  </r>
  <r>
    <x v="1"/>
    <n v="84"/>
    <s v="Auvergne-Rhône-Alpes"/>
    <n v="15"/>
    <x v="14"/>
    <s v="01E"/>
    <x v="6"/>
    <s v="01A"/>
    <x v="3"/>
    <n v="341.46"/>
    <n v="147577"/>
    <n v="341460"/>
    <n v="2.3137751817695169"/>
  </r>
  <r>
    <x v="1"/>
    <n v="84"/>
    <s v="Auvergne-Rhône-Alpes"/>
    <n v="15"/>
    <x v="14"/>
    <s v="01E"/>
    <x v="6"/>
    <s v="01E"/>
    <x v="5"/>
    <n v="273.18"/>
    <n v="147577"/>
    <n v="273180"/>
    <n v="1.8511014588994219"/>
  </r>
  <r>
    <x v="1"/>
    <n v="84"/>
    <s v="Auvergne-Rhône-Alpes"/>
    <n v="15"/>
    <x v="14"/>
    <s v="01F"/>
    <x v="4"/>
    <s v="01A"/>
    <x v="3"/>
    <n v="4476.4058699999996"/>
    <n v="147577"/>
    <n v="4476405.8699999992"/>
    <n v="30.332679685858903"/>
  </r>
  <r>
    <x v="1"/>
    <n v="84"/>
    <s v="Auvergne-Rhône-Alpes"/>
    <n v="15"/>
    <x v="14"/>
    <s v="01F"/>
    <x v="4"/>
    <s v="01Z"/>
    <x v="2"/>
    <n v="14.31978"/>
    <n v="147577"/>
    <n v="14319.779999999999"/>
    <n v="9.7032599930883534E-2"/>
  </r>
  <r>
    <x v="1"/>
    <n v="84"/>
    <s v="Auvergne-Rhône-Alpes"/>
    <n v="15"/>
    <x v="14"/>
    <s v="01ZHG"/>
    <x v="5"/>
    <s v="01A"/>
    <x v="3"/>
    <n v="52"/>
    <n v="147577"/>
    <n v="52000"/>
    <n v="0.35235842983662768"/>
  </r>
  <r>
    <x v="2"/>
    <n v="84"/>
    <s v="Auvergne-Rhône-Alpes"/>
    <n v="15"/>
    <x v="14"/>
    <s v="01A"/>
    <x v="0"/>
    <s v="01B"/>
    <x v="0"/>
    <n v="7075.7018600000001"/>
    <n v="147035"/>
    <n v="7075701.8600000003"/>
    <n v="48.122568504097664"/>
  </r>
  <r>
    <x v="2"/>
    <n v="84"/>
    <s v="Auvergne-Rhône-Alpes"/>
    <n v="15"/>
    <x v="14"/>
    <s v="01A"/>
    <x v="0"/>
    <s v="01D"/>
    <x v="1"/>
    <n v="32319.905510000001"/>
    <n v="147035"/>
    <n v="32319905.510000002"/>
    <n v="219.81096684462884"/>
  </r>
  <r>
    <x v="2"/>
    <n v="84"/>
    <s v="Auvergne-Rhône-Alpes"/>
    <n v="15"/>
    <x v="14"/>
    <s v="01B"/>
    <x v="1"/>
    <s v="01A"/>
    <x v="3"/>
    <n v="23.92"/>
    <n v="147035"/>
    <n v="23920"/>
    <n v="0.1626823545414357"/>
  </r>
  <r>
    <x v="2"/>
    <n v="84"/>
    <s v="Auvergne-Rhône-Alpes"/>
    <n v="15"/>
    <x v="14"/>
    <s v="01B"/>
    <x v="1"/>
    <s v="01D"/>
    <x v="1"/>
    <n v="38.86"/>
    <n v="147035"/>
    <n v="38860"/>
    <n v="0.26429081511204816"/>
  </r>
  <r>
    <x v="2"/>
    <n v="84"/>
    <s v="Auvergne-Rhône-Alpes"/>
    <n v="15"/>
    <x v="14"/>
    <s v="01C"/>
    <x v="2"/>
    <s v="01B"/>
    <x v="0"/>
    <n v="7.4999999999999997E-2"/>
    <n v="147035"/>
    <n v="75"/>
    <n v="5.100826333866086E-4"/>
  </r>
  <r>
    <x v="2"/>
    <n v="84"/>
    <s v="Auvergne-Rhône-Alpes"/>
    <n v="15"/>
    <x v="14"/>
    <s v="01D"/>
    <x v="3"/>
    <s v="01A"/>
    <x v="3"/>
    <n v="6051.7764800000004"/>
    <n v="147035"/>
    <n v="6051776.4800000004"/>
    <n v="41.158747781140548"/>
  </r>
  <r>
    <x v="2"/>
    <n v="84"/>
    <s v="Auvergne-Rhône-Alpes"/>
    <n v="15"/>
    <x v="14"/>
    <s v="01D"/>
    <x v="3"/>
    <s v="01D"/>
    <x v="1"/>
    <n v="13.62"/>
    <n v="147035"/>
    <n v="13620"/>
    <n v="9.2631006223008128E-2"/>
  </r>
  <r>
    <x v="2"/>
    <n v="84"/>
    <s v="Auvergne-Rhône-Alpes"/>
    <n v="15"/>
    <x v="14"/>
    <s v="01D"/>
    <x v="3"/>
    <s v="01Z"/>
    <x v="2"/>
    <n v="136.46588"/>
    <n v="147035"/>
    <n v="136465.88"/>
    <n v="0.92811833917094577"/>
  </r>
  <r>
    <x v="2"/>
    <n v="84"/>
    <s v="Auvergne-Rhône-Alpes"/>
    <n v="15"/>
    <x v="14"/>
    <s v="01E"/>
    <x v="6"/>
    <s v="01A"/>
    <x v="3"/>
    <n v="423"/>
    <n v="147035"/>
    <n v="423000"/>
    <n v="2.8768660523004725"/>
  </r>
  <r>
    <x v="2"/>
    <n v="84"/>
    <s v="Auvergne-Rhône-Alpes"/>
    <n v="15"/>
    <x v="14"/>
    <s v="01E"/>
    <x v="6"/>
    <s v="01D"/>
    <x v="1"/>
    <n v="515.53"/>
    <n v="147035"/>
    <n v="515530"/>
    <n v="3.506171999863978"/>
  </r>
  <r>
    <x v="2"/>
    <n v="84"/>
    <s v="Auvergne-Rhône-Alpes"/>
    <n v="15"/>
    <x v="14"/>
    <s v="01F"/>
    <x v="4"/>
    <s v="01A"/>
    <x v="3"/>
    <n v="4479.2378200000003"/>
    <n v="147035"/>
    <n v="4479237.82"/>
    <n v="30.463752303873228"/>
  </r>
  <r>
    <x v="2"/>
    <n v="84"/>
    <s v="Auvergne-Rhône-Alpes"/>
    <n v="15"/>
    <x v="14"/>
    <s v="01F"/>
    <x v="4"/>
    <s v="01Z"/>
    <x v="2"/>
    <n v="442.30158999999998"/>
    <n v="147035"/>
    <n v="442301.58999999997"/>
    <n v="3.0081381303771209"/>
  </r>
  <r>
    <x v="2"/>
    <n v="84"/>
    <s v="Auvergne-Rhône-Alpes"/>
    <n v="15"/>
    <x v="14"/>
    <s v="01ZHG"/>
    <x v="5"/>
    <s v="01A"/>
    <x v="3"/>
    <n v="95.873000000000005"/>
    <n v="147035"/>
    <n v="95873"/>
    <n v="0.65204203080899104"/>
  </r>
  <r>
    <x v="2"/>
    <n v="84"/>
    <s v="Auvergne-Rhône-Alpes"/>
    <n v="15"/>
    <x v="14"/>
    <s v="01ZHG"/>
    <x v="5"/>
    <s v="01D"/>
    <x v="1"/>
    <n v="11.7"/>
    <n v="147035"/>
    <n v="11700"/>
    <n v="7.9572890808310953E-2"/>
  </r>
  <r>
    <x v="3"/>
    <n v="84"/>
    <s v="Auvergne-Rhône-Alpes"/>
    <n v="15"/>
    <x v="14"/>
    <s v="01A"/>
    <x v="0"/>
    <s v="01B"/>
    <x v="0"/>
    <n v="6891.6968100000004"/>
    <n v="146219"/>
    <n v="6891696.8100000005"/>
    <n v="47.132703752590295"/>
  </r>
  <r>
    <x v="3"/>
    <n v="84"/>
    <s v="Auvergne-Rhône-Alpes"/>
    <n v="15"/>
    <x v="14"/>
    <s v="01A"/>
    <x v="0"/>
    <s v="01D"/>
    <x v="1"/>
    <n v="30892.68966"/>
    <n v="146219"/>
    <n v="30892689.66"/>
    <n v="211.27684952024018"/>
  </r>
  <r>
    <x v="3"/>
    <n v="84"/>
    <s v="Auvergne-Rhône-Alpes"/>
    <n v="15"/>
    <x v="14"/>
    <s v="01B"/>
    <x v="1"/>
    <s v="01D"/>
    <x v="1"/>
    <n v="64.33"/>
    <n v="146219"/>
    <n v="64330"/>
    <n v="0.43995650360076322"/>
  </r>
  <r>
    <x v="3"/>
    <n v="84"/>
    <s v="Auvergne-Rhône-Alpes"/>
    <n v="15"/>
    <x v="14"/>
    <s v="01C"/>
    <x v="2"/>
    <s v="01A"/>
    <x v="3"/>
    <n v="0.1"/>
    <n v="146219"/>
    <n v="100"/>
    <n v="6.8390564837674992E-4"/>
  </r>
  <r>
    <x v="3"/>
    <n v="84"/>
    <s v="Auvergne-Rhône-Alpes"/>
    <n v="15"/>
    <x v="14"/>
    <s v="01D"/>
    <x v="3"/>
    <s v="01A"/>
    <x v="3"/>
    <n v="5913.7968000000001"/>
    <n v="146219"/>
    <n v="5913796.7999999998"/>
    <n v="40.444790348723487"/>
  </r>
  <r>
    <x v="3"/>
    <n v="84"/>
    <s v="Auvergne-Rhône-Alpes"/>
    <n v="15"/>
    <x v="14"/>
    <s v="01D"/>
    <x v="3"/>
    <s v="01D"/>
    <x v="1"/>
    <n v="49.56"/>
    <n v="146219"/>
    <n v="49560"/>
    <n v="0.3389436393355173"/>
  </r>
  <r>
    <x v="3"/>
    <n v="84"/>
    <s v="Auvergne-Rhône-Alpes"/>
    <n v="15"/>
    <x v="14"/>
    <s v="01D"/>
    <x v="3"/>
    <s v="01Z"/>
    <x v="2"/>
    <n v="125.84058"/>
    <n v="146219"/>
    <n v="125840.58"/>
    <n v="0.86063083457006273"/>
  </r>
  <r>
    <x v="3"/>
    <n v="84"/>
    <s v="Auvergne-Rhône-Alpes"/>
    <n v="15"/>
    <x v="14"/>
    <s v="01E"/>
    <x v="6"/>
    <s v="01E"/>
    <x v="5"/>
    <n v="1544.2760900000001"/>
    <n v="146219"/>
    <n v="1544276.09"/>
    <n v="10.561391406041624"/>
  </r>
  <r>
    <x v="3"/>
    <n v="84"/>
    <s v="Auvergne-Rhône-Alpes"/>
    <n v="15"/>
    <x v="14"/>
    <s v="01F"/>
    <x v="4"/>
    <s v="01A"/>
    <x v="3"/>
    <n v="4514.4469399999998"/>
    <n v="146219"/>
    <n v="4514446.9399999995"/>
    <n v="30.874557615631343"/>
  </r>
  <r>
    <x v="3"/>
    <n v="84"/>
    <s v="Auvergne-Rhône-Alpes"/>
    <n v="15"/>
    <x v="14"/>
    <s v="01ZHG"/>
    <x v="5"/>
    <s v="01A"/>
    <x v="3"/>
    <n v="128.62565000000001"/>
    <n v="146219"/>
    <n v="128625.65000000001"/>
    <n v="0.87967808561130911"/>
  </r>
  <r>
    <x v="3"/>
    <n v="84"/>
    <s v="Auvergne-Rhône-Alpes"/>
    <n v="15"/>
    <x v="14"/>
    <s v="01ZHG"/>
    <x v="5"/>
    <s v="01D"/>
    <x v="1"/>
    <n v="7"/>
    <n v="146219"/>
    <n v="7000"/>
    <n v="4.7873395386372496E-2"/>
  </r>
  <r>
    <x v="4"/>
    <n v="84"/>
    <s v="Auvergne-Rhône-Alpes"/>
    <n v="15"/>
    <x v="14"/>
    <s v="01A"/>
    <x v="0"/>
    <s v="01B"/>
    <x v="0"/>
    <n v="6308.0755300000001"/>
    <n v="145143"/>
    <n v="6308075.5300000003"/>
    <n v="43.461107528437473"/>
  </r>
  <r>
    <x v="4"/>
    <n v="84"/>
    <s v="Auvergne-Rhône-Alpes"/>
    <n v="15"/>
    <x v="14"/>
    <s v="01A"/>
    <x v="0"/>
    <s v="01D"/>
    <x v="1"/>
    <n v="29436.286609999999"/>
    <n v="145143"/>
    <n v="29436286.609999999"/>
    <n v="202.80886167434875"/>
  </r>
  <r>
    <x v="4"/>
    <n v="84"/>
    <s v="Auvergne-Rhône-Alpes"/>
    <n v="15"/>
    <x v="14"/>
    <s v="01B"/>
    <x v="1"/>
    <s v="01D"/>
    <x v="1"/>
    <n v="69.930000000000007"/>
    <n v="145143"/>
    <n v="69930"/>
    <n v="0.48180070688906801"/>
  </r>
  <r>
    <x v="4"/>
    <n v="84"/>
    <s v="Auvergne-Rhône-Alpes"/>
    <n v="15"/>
    <x v="14"/>
    <s v="01D"/>
    <x v="3"/>
    <s v="01A"/>
    <x v="3"/>
    <n v="7204.8488100000004"/>
    <n v="145143"/>
    <n v="7204848.8100000005"/>
    <n v="49.639657510179617"/>
  </r>
  <r>
    <x v="4"/>
    <n v="84"/>
    <s v="Auvergne-Rhône-Alpes"/>
    <n v="15"/>
    <x v="14"/>
    <s v="01D"/>
    <x v="3"/>
    <s v="01D"/>
    <x v="1"/>
    <n v="630.9"/>
    <n v="145143"/>
    <n v="630900"/>
    <n v="4.3467476902089661"/>
  </r>
  <r>
    <x v="4"/>
    <n v="84"/>
    <s v="Auvergne-Rhône-Alpes"/>
    <n v="15"/>
    <x v="14"/>
    <s v="01E"/>
    <x v="6"/>
    <s v="01E"/>
    <x v="5"/>
    <n v="1314.9713200000001"/>
    <n v="145143"/>
    <n v="1314971.32"/>
    <n v="9.0598328544952231"/>
  </r>
  <r>
    <x v="4"/>
    <n v="84"/>
    <s v="Auvergne-Rhône-Alpes"/>
    <n v="15"/>
    <x v="14"/>
    <s v="01F"/>
    <x v="4"/>
    <s v="01A"/>
    <x v="3"/>
    <n v="4589.9921599999998"/>
    <n v="145143"/>
    <n v="4589992.16"/>
    <n v="31.623930606367516"/>
  </r>
  <r>
    <x v="4"/>
    <n v="84"/>
    <s v="Auvergne-Rhône-Alpes"/>
    <n v="15"/>
    <x v="14"/>
    <s v="01ZHG"/>
    <x v="5"/>
    <s v="01A"/>
    <x v="3"/>
    <n v="228.24232000000001"/>
    <n v="145143"/>
    <n v="228242.32"/>
    <n v="1.572534121521534"/>
  </r>
  <r>
    <x v="4"/>
    <n v="84"/>
    <s v="Auvergne-Rhône-Alpes"/>
    <n v="15"/>
    <x v="14"/>
    <s v="01ZHG"/>
    <x v="5"/>
    <s v="01D"/>
    <x v="1"/>
    <n v="14.6"/>
    <n v="145143"/>
    <n v="14600"/>
    <n v="0.10059045217475179"/>
  </r>
  <r>
    <x v="0"/>
    <n v="75"/>
    <s v="Nouvelle-Aquitaine"/>
    <n v="16"/>
    <x v="15"/>
    <s v="01A"/>
    <x v="0"/>
    <s v="01C"/>
    <x v="4"/>
    <n v="27534.7"/>
    <n v="351563"/>
    <n v="27534700"/>
    <n v="78.320813054843654"/>
  </r>
  <r>
    <x v="0"/>
    <n v="75"/>
    <s v="Nouvelle-Aquitaine"/>
    <n v="16"/>
    <x v="15"/>
    <s v="01A"/>
    <x v="0"/>
    <s v="01D"/>
    <x v="1"/>
    <n v="53957.2"/>
    <n v="351563"/>
    <n v="53957200"/>
    <n v="153.47803949789937"/>
  </r>
  <r>
    <x v="0"/>
    <n v="75"/>
    <s v="Nouvelle-Aquitaine"/>
    <n v="16"/>
    <x v="15"/>
    <s v="01D"/>
    <x v="3"/>
    <s v="01A"/>
    <x v="3"/>
    <n v="21075.9"/>
    <n v="351563"/>
    <n v="21075900"/>
    <n v="59.949141405665557"/>
  </r>
  <r>
    <x v="0"/>
    <n v="75"/>
    <s v="Nouvelle-Aquitaine"/>
    <n v="16"/>
    <x v="15"/>
    <s v="01E"/>
    <x v="6"/>
    <s v="01E"/>
    <x v="5"/>
    <n v="258"/>
    <n v="351563"/>
    <n v="258000"/>
    <n v="0.73386562294666957"/>
  </r>
  <r>
    <x v="0"/>
    <n v="75"/>
    <s v="Nouvelle-Aquitaine"/>
    <n v="16"/>
    <x v="15"/>
    <s v="01F"/>
    <x v="4"/>
    <s v="01A"/>
    <x v="3"/>
    <n v="11827"/>
    <n v="351563"/>
    <n v="11827000"/>
    <n v="33.641196599187062"/>
  </r>
  <r>
    <x v="1"/>
    <n v="75"/>
    <s v="Nouvelle-Aquitaine"/>
    <n v="16"/>
    <x v="15"/>
    <s v="01A"/>
    <x v="0"/>
    <s v="01C"/>
    <x v="4"/>
    <n v="29347.9"/>
    <n v="352705"/>
    <n v="29347900"/>
    <n v="83.208063395755659"/>
  </r>
  <r>
    <x v="1"/>
    <n v="75"/>
    <s v="Nouvelle-Aquitaine"/>
    <n v="16"/>
    <x v="15"/>
    <s v="01A"/>
    <x v="0"/>
    <s v="01D"/>
    <x v="1"/>
    <n v="47734.2"/>
    <n v="352705"/>
    <n v="47734200"/>
    <n v="135.33746331920443"/>
  </r>
  <r>
    <x v="1"/>
    <n v="75"/>
    <s v="Nouvelle-Aquitaine"/>
    <n v="16"/>
    <x v="15"/>
    <s v="01B"/>
    <x v="1"/>
    <s v="01B"/>
    <x v="0"/>
    <n v="84"/>
    <n v="352705"/>
    <n v="84000"/>
    <n v="0.23815936831062787"/>
  </r>
  <r>
    <x v="1"/>
    <n v="75"/>
    <s v="Nouvelle-Aquitaine"/>
    <n v="16"/>
    <x v="15"/>
    <s v="01C"/>
    <x v="2"/>
    <s v="01B"/>
    <x v="0"/>
    <n v="3.9"/>
    <n v="352705"/>
    <n v="3900"/>
    <n v="1.1057399242993437E-2"/>
  </r>
  <r>
    <x v="1"/>
    <n v="75"/>
    <s v="Nouvelle-Aquitaine"/>
    <n v="16"/>
    <x v="15"/>
    <s v="01D"/>
    <x v="3"/>
    <s v="01A"/>
    <x v="3"/>
    <n v="21908"/>
    <n v="352705"/>
    <n v="21908000"/>
    <n v="62.114231439871844"/>
  </r>
  <r>
    <x v="1"/>
    <n v="75"/>
    <s v="Nouvelle-Aquitaine"/>
    <n v="16"/>
    <x v="15"/>
    <s v="01E"/>
    <x v="6"/>
    <s v="01E"/>
    <x v="5"/>
    <n v="228"/>
    <n v="352705"/>
    <n v="228000"/>
    <n v="0.646432571128847"/>
  </r>
  <r>
    <x v="1"/>
    <n v="75"/>
    <s v="Nouvelle-Aquitaine"/>
    <n v="16"/>
    <x v="15"/>
    <s v="01F"/>
    <x v="4"/>
    <s v="01A"/>
    <x v="3"/>
    <n v="11600.3"/>
    <n v="352705"/>
    <n v="11600300"/>
    <n v="32.889525240640197"/>
  </r>
  <r>
    <x v="1"/>
    <n v="75"/>
    <s v="Nouvelle-Aquitaine"/>
    <n v="16"/>
    <x v="15"/>
    <s v="01ZHG"/>
    <x v="5"/>
    <s v="01A"/>
    <x v="3"/>
    <n v="53"/>
    <n v="352705"/>
    <n v="53000"/>
    <n v="0.15026722048170568"/>
  </r>
  <r>
    <x v="2"/>
    <n v="75"/>
    <s v="Nouvelle-Aquitaine"/>
    <n v="16"/>
    <x v="15"/>
    <s v="01A"/>
    <x v="0"/>
    <s v="01C"/>
    <x v="4"/>
    <n v="30893.8"/>
    <n v="353482"/>
    <n v="30893800"/>
    <n v="87.398509683661402"/>
  </r>
  <r>
    <x v="2"/>
    <n v="75"/>
    <s v="Nouvelle-Aquitaine"/>
    <n v="16"/>
    <x v="15"/>
    <s v="01A"/>
    <x v="0"/>
    <s v="01D"/>
    <x v="1"/>
    <n v="20502.46"/>
    <n v="353482"/>
    <n v="20502460"/>
    <n v="58.001425815175878"/>
  </r>
  <r>
    <x v="2"/>
    <n v="75"/>
    <s v="Nouvelle-Aquitaine"/>
    <n v="16"/>
    <x v="15"/>
    <s v="01A"/>
    <x v="0"/>
    <s v="01E"/>
    <x v="5"/>
    <n v="23016.52"/>
    <n v="353482"/>
    <n v="23016520"/>
    <n v="65.113697444282877"/>
  </r>
  <r>
    <x v="2"/>
    <n v="75"/>
    <s v="Nouvelle-Aquitaine"/>
    <n v="16"/>
    <x v="15"/>
    <s v="01B"/>
    <x v="1"/>
    <s v="01D"/>
    <x v="1"/>
    <n v="238"/>
    <n v="353482"/>
    <n v="238000"/>
    <n v="0.67330161083166895"/>
  </r>
  <r>
    <x v="2"/>
    <n v="75"/>
    <s v="Nouvelle-Aquitaine"/>
    <n v="16"/>
    <x v="15"/>
    <s v="01C"/>
    <x v="2"/>
    <s v="01B"/>
    <x v="0"/>
    <n v="5.75"/>
    <n v="353482"/>
    <n v="5750"/>
    <n v="1.6266740597823934E-2"/>
  </r>
  <r>
    <x v="2"/>
    <n v="75"/>
    <s v="Nouvelle-Aquitaine"/>
    <n v="16"/>
    <x v="15"/>
    <s v="01D"/>
    <x v="3"/>
    <s v="01A"/>
    <x v="3"/>
    <n v="21502.79"/>
    <n v="353482"/>
    <n v="21502790"/>
    <n v="60.831357749475224"/>
  </r>
  <r>
    <x v="2"/>
    <n v="75"/>
    <s v="Nouvelle-Aquitaine"/>
    <n v="16"/>
    <x v="15"/>
    <s v="01E"/>
    <x v="6"/>
    <s v="01E"/>
    <x v="5"/>
    <n v="350"/>
    <n v="353482"/>
    <n v="350000"/>
    <n v="0.99014942769363079"/>
  </r>
  <r>
    <x v="2"/>
    <n v="75"/>
    <s v="Nouvelle-Aquitaine"/>
    <n v="16"/>
    <x v="15"/>
    <s v="01F"/>
    <x v="4"/>
    <s v="01A"/>
    <x v="3"/>
    <n v="11758.12"/>
    <n v="353482"/>
    <n v="11758120"/>
    <n v="33.263702253580099"/>
  </r>
  <r>
    <x v="2"/>
    <n v="75"/>
    <s v="Nouvelle-Aquitaine"/>
    <n v="16"/>
    <x v="15"/>
    <s v="01ZHG"/>
    <x v="5"/>
    <s v="01A"/>
    <x v="3"/>
    <n v="63"/>
    <n v="353482"/>
    <n v="63000"/>
    <n v="0.17822689698485356"/>
  </r>
  <r>
    <x v="3"/>
    <n v="75"/>
    <s v="Nouvelle-Aquitaine"/>
    <n v="16"/>
    <x v="15"/>
    <s v="01A"/>
    <x v="0"/>
    <s v="01C"/>
    <x v="4"/>
    <n v="29629.14"/>
    <n v="353613"/>
    <n v="29629140"/>
    <n v="83.789736237072731"/>
  </r>
  <r>
    <x v="3"/>
    <n v="75"/>
    <s v="Nouvelle-Aquitaine"/>
    <n v="16"/>
    <x v="15"/>
    <s v="01A"/>
    <x v="0"/>
    <s v="01D"/>
    <x v="1"/>
    <n v="18381.900000000001"/>
    <n v="353613"/>
    <n v="18381900"/>
    <n v="51.983100168828635"/>
  </r>
  <r>
    <x v="3"/>
    <n v="75"/>
    <s v="Nouvelle-Aquitaine"/>
    <n v="16"/>
    <x v="15"/>
    <s v="01A"/>
    <x v="0"/>
    <s v="01E"/>
    <x v="5"/>
    <n v="25158.9"/>
    <n v="353613"/>
    <n v="25158900"/>
    <n v="71.148119554428149"/>
  </r>
  <r>
    <x v="3"/>
    <n v="75"/>
    <s v="Nouvelle-Aquitaine"/>
    <n v="16"/>
    <x v="15"/>
    <s v="01B"/>
    <x v="1"/>
    <s v="01D"/>
    <x v="1"/>
    <n v="308"/>
    <n v="353613"/>
    <n v="308000"/>
    <n v="0.87100870160316501"/>
  </r>
  <r>
    <x v="3"/>
    <n v="75"/>
    <s v="Nouvelle-Aquitaine"/>
    <n v="16"/>
    <x v="15"/>
    <s v="01D"/>
    <x v="3"/>
    <s v="01A"/>
    <x v="3"/>
    <n v="21113.79"/>
    <n v="353613"/>
    <n v="21113790"/>
    <n v="59.708749395525615"/>
  </r>
  <r>
    <x v="3"/>
    <n v="75"/>
    <s v="Nouvelle-Aquitaine"/>
    <n v="16"/>
    <x v="15"/>
    <s v="01E"/>
    <x v="6"/>
    <s v="01E"/>
    <x v="5"/>
    <n v="335.22"/>
    <n v="353613"/>
    <n v="335220"/>
    <n v="0.94798550958250971"/>
  </r>
  <r>
    <x v="3"/>
    <n v="75"/>
    <s v="Nouvelle-Aquitaine"/>
    <n v="16"/>
    <x v="15"/>
    <s v="01F"/>
    <x v="4"/>
    <s v="01A"/>
    <x v="3"/>
    <n v="12313.02"/>
    <n v="353613"/>
    <n v="12313020"/>
    <n v="34.82060897082404"/>
  </r>
  <r>
    <x v="3"/>
    <n v="75"/>
    <s v="Nouvelle-Aquitaine"/>
    <n v="16"/>
    <x v="15"/>
    <s v="01ZHG"/>
    <x v="5"/>
    <s v="01A"/>
    <x v="3"/>
    <n v="254.38"/>
    <n v="353613"/>
    <n v="254380"/>
    <n v="0.71937400491497772"/>
  </r>
  <r>
    <x v="4"/>
    <n v="75"/>
    <s v="Nouvelle-Aquitaine"/>
    <n v="16"/>
    <x v="15"/>
    <s v="01A"/>
    <x v="0"/>
    <s v="01C"/>
    <x v="4"/>
    <n v="29708"/>
    <n v="352335"/>
    <n v="29708000"/>
    <n v="84.317481941901889"/>
  </r>
  <r>
    <x v="4"/>
    <n v="75"/>
    <s v="Nouvelle-Aquitaine"/>
    <n v="16"/>
    <x v="15"/>
    <s v="01A"/>
    <x v="0"/>
    <s v="01D"/>
    <x v="1"/>
    <n v="20146"/>
    <n v="352335"/>
    <n v="20146000"/>
    <n v="57.178537471440535"/>
  </r>
  <r>
    <x v="4"/>
    <n v="75"/>
    <s v="Nouvelle-Aquitaine"/>
    <n v="16"/>
    <x v="15"/>
    <s v="01A"/>
    <x v="0"/>
    <s v="01E"/>
    <x v="5"/>
    <n v="18104.04"/>
    <n v="352335"/>
    <n v="18104040"/>
    <n v="51.383030354634087"/>
  </r>
  <r>
    <x v="4"/>
    <n v="75"/>
    <s v="Nouvelle-Aquitaine"/>
    <n v="16"/>
    <x v="15"/>
    <s v="01B"/>
    <x v="1"/>
    <s v="01Z"/>
    <x v="2"/>
    <n v="279.52"/>
    <n v="352335"/>
    <n v="279520"/>
    <n v="0.79333588772049324"/>
  </r>
  <r>
    <x v="4"/>
    <n v="75"/>
    <s v="Nouvelle-Aquitaine"/>
    <n v="16"/>
    <x v="15"/>
    <s v="01C"/>
    <x v="2"/>
    <s v="01B"/>
    <x v="0"/>
    <n v="11"/>
    <n v="352335"/>
    <n v="11000"/>
    <n v="3.1220287510465891E-2"/>
  </r>
  <r>
    <x v="4"/>
    <n v="75"/>
    <s v="Nouvelle-Aquitaine"/>
    <n v="16"/>
    <x v="15"/>
    <s v="01D"/>
    <x v="3"/>
    <s v="01A"/>
    <x v="3"/>
    <n v="23464.400000000001"/>
    <n v="352335"/>
    <n v="23464400"/>
    <n v="66.596846750961447"/>
  </r>
  <r>
    <x v="4"/>
    <n v="75"/>
    <s v="Nouvelle-Aquitaine"/>
    <n v="16"/>
    <x v="15"/>
    <s v="01E"/>
    <x v="6"/>
    <s v="01E"/>
    <x v="5"/>
    <n v="292.32"/>
    <n v="352335"/>
    <n v="292320"/>
    <n v="0.82966494955085357"/>
  </r>
  <r>
    <x v="4"/>
    <n v="75"/>
    <s v="Nouvelle-Aquitaine"/>
    <n v="16"/>
    <x v="15"/>
    <s v="01F"/>
    <x v="4"/>
    <s v="01A"/>
    <x v="3"/>
    <n v="12290.62"/>
    <n v="352335"/>
    <n v="12290620"/>
    <n v="34.883335461989297"/>
  </r>
  <r>
    <x v="4"/>
    <n v="75"/>
    <s v="Nouvelle-Aquitaine"/>
    <n v="16"/>
    <x v="15"/>
    <s v="01ZHG"/>
    <x v="5"/>
    <s v="01A"/>
    <x v="3"/>
    <n v="1827.712"/>
    <n v="352335"/>
    <n v="1827712"/>
    <n v="5.1874267387571491"/>
  </r>
  <r>
    <x v="0"/>
    <n v="75"/>
    <s v="Nouvelle-Aquitaine"/>
    <n v="17"/>
    <x v="16"/>
    <s v="01A"/>
    <x v="0"/>
    <s v="01B"/>
    <x v="0"/>
    <n v="74216.600000000006"/>
    <n v="616607"/>
    <n v="74216600"/>
    <n v="120.36288916603282"/>
  </r>
  <r>
    <x v="0"/>
    <n v="75"/>
    <s v="Nouvelle-Aquitaine"/>
    <n v="17"/>
    <x v="16"/>
    <s v="01A"/>
    <x v="0"/>
    <s v="01C"/>
    <x v="4"/>
    <n v="60571.3"/>
    <n v="616607"/>
    <n v="60571300"/>
    <n v="98.233234458901705"/>
  </r>
  <r>
    <x v="0"/>
    <n v="75"/>
    <s v="Nouvelle-Aquitaine"/>
    <n v="17"/>
    <x v="16"/>
    <s v="01A"/>
    <x v="0"/>
    <s v="01D"/>
    <x v="1"/>
    <n v="40787.300000000003"/>
    <n v="616607"/>
    <n v="40787300"/>
    <n v="66.147967830400887"/>
  </r>
  <r>
    <x v="0"/>
    <n v="75"/>
    <s v="Nouvelle-Aquitaine"/>
    <n v="17"/>
    <x v="16"/>
    <s v="01A"/>
    <x v="0"/>
    <s v="01Z"/>
    <x v="2"/>
    <n v="29012.432519999998"/>
    <n v="616607"/>
    <n v="29012432.52"/>
    <n v="47.051740444075399"/>
  </r>
  <r>
    <x v="0"/>
    <n v="75"/>
    <s v="Nouvelle-Aquitaine"/>
    <n v="17"/>
    <x v="16"/>
    <s v="01D"/>
    <x v="3"/>
    <s v="01A"/>
    <x v="3"/>
    <n v="34865.300000000003"/>
    <n v="616607"/>
    <n v="34865300"/>
    <n v="56.54379531857407"/>
  </r>
  <r>
    <x v="0"/>
    <n v="75"/>
    <s v="Nouvelle-Aquitaine"/>
    <n v="17"/>
    <x v="16"/>
    <s v="01D"/>
    <x v="3"/>
    <s v="01Z"/>
    <x v="2"/>
    <n v="1092.24983"/>
    <n v="616607"/>
    <n v="1092249.83"/>
    <n v="1.7713873342339612"/>
  </r>
  <r>
    <x v="0"/>
    <n v="75"/>
    <s v="Nouvelle-Aquitaine"/>
    <n v="17"/>
    <x v="16"/>
    <s v="01E"/>
    <x v="6"/>
    <s v="01E"/>
    <x v="5"/>
    <n v="1315"/>
    <n v="616607"/>
    <n v="1315000"/>
    <n v="2.1326387796440844"/>
  </r>
  <r>
    <x v="0"/>
    <n v="75"/>
    <s v="Nouvelle-Aquitaine"/>
    <n v="17"/>
    <x v="16"/>
    <s v="01F"/>
    <x v="4"/>
    <s v="01A"/>
    <x v="3"/>
    <n v="27583.3"/>
    <n v="616607"/>
    <n v="27583300"/>
    <n v="44.734003992818764"/>
  </r>
  <r>
    <x v="0"/>
    <n v="75"/>
    <s v="Nouvelle-Aquitaine"/>
    <n v="17"/>
    <x v="16"/>
    <s v="01F"/>
    <x v="4"/>
    <s v="01Z"/>
    <x v="2"/>
    <n v="1213.0872300000001"/>
    <n v="616607"/>
    <n v="1213087.23"/>
    <n v="1.9673588363414622"/>
  </r>
  <r>
    <x v="1"/>
    <n v="75"/>
    <s v="Nouvelle-Aquitaine"/>
    <n v="17"/>
    <x v="16"/>
    <s v="01A"/>
    <x v="0"/>
    <s v="01B"/>
    <x v="0"/>
    <n v="70879.399999999994"/>
    <n v="625682"/>
    <n v="70879400"/>
    <n v="113.28342512650197"/>
  </r>
  <r>
    <x v="1"/>
    <n v="75"/>
    <s v="Nouvelle-Aquitaine"/>
    <n v="17"/>
    <x v="16"/>
    <s v="01A"/>
    <x v="0"/>
    <s v="01C"/>
    <x v="4"/>
    <n v="56465"/>
    <n v="625682"/>
    <n v="56465000"/>
    <n v="90.24552408411941"/>
  </r>
  <r>
    <x v="1"/>
    <n v="75"/>
    <s v="Nouvelle-Aquitaine"/>
    <n v="17"/>
    <x v="16"/>
    <s v="01A"/>
    <x v="0"/>
    <s v="01D"/>
    <x v="1"/>
    <n v="53502.84"/>
    <n v="625682"/>
    <n v="53502840"/>
    <n v="85.51123414130501"/>
  </r>
  <r>
    <x v="1"/>
    <n v="75"/>
    <s v="Nouvelle-Aquitaine"/>
    <n v="17"/>
    <x v="16"/>
    <s v="01A"/>
    <x v="0"/>
    <s v="01E"/>
    <x v="5"/>
    <n v="10390.56"/>
    <n v="625682"/>
    <n v="10390560"/>
    <n v="16.606774687461044"/>
  </r>
  <r>
    <x v="1"/>
    <n v="75"/>
    <s v="Nouvelle-Aquitaine"/>
    <n v="17"/>
    <x v="16"/>
    <s v="01A"/>
    <x v="0"/>
    <s v="01Z"/>
    <x v="2"/>
    <n v="1019"/>
    <n v="625682"/>
    <n v="1019000"/>
    <n v="1.6286228467496269"/>
  </r>
  <r>
    <x v="1"/>
    <n v="75"/>
    <s v="Nouvelle-Aquitaine"/>
    <n v="17"/>
    <x v="16"/>
    <s v="01C"/>
    <x v="2"/>
    <s v="01B"/>
    <x v="0"/>
    <n v="6.59"/>
    <n v="625682"/>
    <n v="6590"/>
    <n v="1.0532506928439687E-2"/>
  </r>
  <r>
    <x v="1"/>
    <n v="75"/>
    <s v="Nouvelle-Aquitaine"/>
    <n v="17"/>
    <x v="16"/>
    <s v="01D"/>
    <x v="3"/>
    <s v="01A"/>
    <x v="3"/>
    <n v="38674.230000000003"/>
    <n v="625682"/>
    <n v="38674230"/>
    <n v="61.811319488174504"/>
  </r>
  <r>
    <x v="1"/>
    <n v="75"/>
    <s v="Nouvelle-Aquitaine"/>
    <n v="17"/>
    <x v="16"/>
    <s v="01E"/>
    <x v="6"/>
    <s v="01E"/>
    <x v="5"/>
    <n v="5235.8"/>
    <n v="625682"/>
    <n v="5235800"/>
    <n v="8.3681486761645694"/>
  </r>
  <r>
    <x v="1"/>
    <n v="75"/>
    <s v="Nouvelle-Aquitaine"/>
    <n v="17"/>
    <x v="16"/>
    <s v="01F"/>
    <x v="4"/>
    <s v="01A"/>
    <x v="3"/>
    <n v="27126.27"/>
    <n v="625682"/>
    <n v="27126270"/>
    <n v="43.354723325906768"/>
  </r>
  <r>
    <x v="1"/>
    <n v="75"/>
    <s v="Nouvelle-Aquitaine"/>
    <n v="17"/>
    <x v="16"/>
    <s v="01ZHG"/>
    <x v="5"/>
    <s v="01A"/>
    <x v="3"/>
    <n v="700.4"/>
    <n v="625682"/>
    <n v="700400"/>
    <n v="1.1194184905431193"/>
  </r>
  <r>
    <x v="2"/>
    <n v="75"/>
    <s v="Nouvelle-Aquitaine"/>
    <n v="17"/>
    <x v="16"/>
    <s v="01A"/>
    <x v="0"/>
    <s v="01B"/>
    <x v="0"/>
    <n v="70477"/>
    <n v="633417"/>
    <n v="70477000"/>
    <n v="111.26477502182607"/>
  </r>
  <r>
    <x v="2"/>
    <n v="75"/>
    <s v="Nouvelle-Aquitaine"/>
    <n v="17"/>
    <x v="16"/>
    <s v="01A"/>
    <x v="0"/>
    <s v="01C"/>
    <x v="4"/>
    <n v="45553.18"/>
    <n v="633417"/>
    <n v="45553180"/>
    <n v="71.916573126392251"/>
  </r>
  <r>
    <x v="2"/>
    <n v="75"/>
    <s v="Nouvelle-Aquitaine"/>
    <n v="17"/>
    <x v="16"/>
    <s v="01A"/>
    <x v="0"/>
    <s v="01D"/>
    <x v="1"/>
    <n v="67468.22"/>
    <n v="633417"/>
    <n v="67468220"/>
    <n v="106.51469726893974"/>
  </r>
  <r>
    <x v="2"/>
    <n v="75"/>
    <s v="Nouvelle-Aquitaine"/>
    <n v="17"/>
    <x v="16"/>
    <s v="01D"/>
    <x v="3"/>
    <s v="01A"/>
    <x v="3"/>
    <n v="41976.47"/>
    <n v="633417"/>
    <n v="41976470"/>
    <n v="66.269882241872253"/>
  </r>
  <r>
    <x v="2"/>
    <n v="75"/>
    <s v="Nouvelle-Aquitaine"/>
    <n v="17"/>
    <x v="16"/>
    <s v="01E"/>
    <x v="6"/>
    <s v="01A"/>
    <x v="3"/>
    <n v="3934"/>
    <n v="633417"/>
    <n v="3934000"/>
    <n v="6.2107584734858712"/>
  </r>
  <r>
    <x v="2"/>
    <n v="75"/>
    <s v="Nouvelle-Aquitaine"/>
    <n v="17"/>
    <x v="16"/>
    <s v="01E"/>
    <x v="6"/>
    <s v="01E"/>
    <x v="5"/>
    <n v="639"/>
    <n v="633417"/>
    <n v="639000"/>
    <n v="1.0088140987690573"/>
  </r>
  <r>
    <x v="2"/>
    <n v="75"/>
    <s v="Nouvelle-Aquitaine"/>
    <n v="17"/>
    <x v="16"/>
    <s v="01F"/>
    <x v="4"/>
    <s v="01A"/>
    <x v="3"/>
    <n v="27367.17"/>
    <n v="633417"/>
    <n v="27367170"/>
    <n v="43.205613363708267"/>
  </r>
  <r>
    <x v="2"/>
    <n v="75"/>
    <s v="Nouvelle-Aquitaine"/>
    <n v="17"/>
    <x v="16"/>
    <s v="01ZHG"/>
    <x v="5"/>
    <s v="01A"/>
    <x v="3"/>
    <n v="234.85"/>
    <n v="633417"/>
    <n v="234850"/>
    <n v="0.37076680922678107"/>
  </r>
  <r>
    <x v="3"/>
    <n v="75"/>
    <s v="Nouvelle-Aquitaine"/>
    <n v="17"/>
    <x v="16"/>
    <s v="01A"/>
    <x v="0"/>
    <s v="01B"/>
    <x v="0"/>
    <n v="75450.13"/>
    <n v="639938"/>
    <n v="75450130"/>
    <n v="117.9022499054596"/>
  </r>
  <r>
    <x v="3"/>
    <n v="75"/>
    <s v="Nouvelle-Aquitaine"/>
    <n v="17"/>
    <x v="16"/>
    <s v="01A"/>
    <x v="0"/>
    <s v="01C"/>
    <x v="4"/>
    <n v="42555.56"/>
    <n v="639938"/>
    <n v="42555560"/>
    <n v="66.499504639511954"/>
  </r>
  <r>
    <x v="3"/>
    <n v="75"/>
    <s v="Nouvelle-Aquitaine"/>
    <n v="17"/>
    <x v="16"/>
    <s v="01A"/>
    <x v="0"/>
    <s v="01D"/>
    <x v="1"/>
    <n v="57776.71"/>
    <n v="639938"/>
    <n v="57776710"/>
    <n v="90.284855720397914"/>
  </r>
  <r>
    <x v="3"/>
    <n v="75"/>
    <s v="Nouvelle-Aquitaine"/>
    <n v="17"/>
    <x v="16"/>
    <s v="01D"/>
    <x v="3"/>
    <s v="01A"/>
    <x v="3"/>
    <n v="44620.89"/>
    <n v="639938"/>
    <n v="44620890"/>
    <n v="69.726895417993617"/>
  </r>
  <r>
    <x v="3"/>
    <n v="75"/>
    <s v="Nouvelle-Aquitaine"/>
    <n v="17"/>
    <x v="16"/>
    <s v="01E"/>
    <x v="6"/>
    <s v="01A"/>
    <x v="3"/>
    <n v="3818"/>
    <n v="639938"/>
    <n v="3818000"/>
    <n v="5.9662029759132915"/>
  </r>
  <r>
    <x v="3"/>
    <n v="75"/>
    <s v="Nouvelle-Aquitaine"/>
    <n v="17"/>
    <x v="16"/>
    <s v="01E"/>
    <x v="6"/>
    <s v="01E"/>
    <x v="5"/>
    <n v="507"/>
    <n v="639938"/>
    <n v="507000"/>
    <n v="0.79226425059927685"/>
  </r>
  <r>
    <x v="3"/>
    <n v="75"/>
    <s v="Nouvelle-Aquitaine"/>
    <n v="17"/>
    <x v="16"/>
    <s v="01F"/>
    <x v="4"/>
    <s v="01A"/>
    <x v="3"/>
    <n v="28548.28"/>
    <n v="639938"/>
    <n v="28548280"/>
    <n v="44.611009191515429"/>
  </r>
  <r>
    <x v="3"/>
    <n v="75"/>
    <s v="Nouvelle-Aquitaine"/>
    <n v="17"/>
    <x v="16"/>
    <s v="01ZHG"/>
    <x v="5"/>
    <s v="01A"/>
    <x v="3"/>
    <n v="411.3"/>
    <n v="639938"/>
    <n v="411300"/>
    <n v="0.6427185133559814"/>
  </r>
  <r>
    <x v="4"/>
    <n v="75"/>
    <s v="Nouvelle-Aquitaine"/>
    <n v="17"/>
    <x v="16"/>
    <s v="01A"/>
    <x v="0"/>
    <s v="01B"/>
    <x v="0"/>
    <n v="71338.240000000005"/>
    <n v="644303"/>
    <n v="71338240"/>
    <n v="110.72157044123649"/>
  </r>
  <r>
    <x v="4"/>
    <n v="75"/>
    <s v="Nouvelle-Aquitaine"/>
    <n v="17"/>
    <x v="16"/>
    <s v="01A"/>
    <x v="0"/>
    <s v="01C"/>
    <x v="4"/>
    <n v="43638.1"/>
    <n v="644303"/>
    <n v="43638100"/>
    <n v="67.729158485991846"/>
  </r>
  <r>
    <x v="4"/>
    <n v="75"/>
    <s v="Nouvelle-Aquitaine"/>
    <n v="17"/>
    <x v="16"/>
    <s v="01A"/>
    <x v="0"/>
    <s v="01D"/>
    <x v="1"/>
    <n v="54481.98"/>
    <n v="644303"/>
    <n v="54481980"/>
    <n v="84.559562814390119"/>
  </r>
  <r>
    <x v="4"/>
    <n v="75"/>
    <s v="Nouvelle-Aquitaine"/>
    <n v="17"/>
    <x v="16"/>
    <s v="01D"/>
    <x v="3"/>
    <s v="01A"/>
    <x v="3"/>
    <n v="48681.3"/>
    <n v="644303"/>
    <n v="48681300"/>
    <n v="75.556531631856444"/>
  </r>
  <r>
    <x v="4"/>
    <n v="75"/>
    <s v="Nouvelle-Aquitaine"/>
    <n v="17"/>
    <x v="16"/>
    <s v="01E"/>
    <x v="6"/>
    <s v="01A"/>
    <x v="3"/>
    <n v="3775"/>
    <n v="644303"/>
    <n v="3775000"/>
    <n v="5.8590445799569455"/>
  </r>
  <r>
    <x v="4"/>
    <n v="75"/>
    <s v="Nouvelle-Aquitaine"/>
    <n v="17"/>
    <x v="16"/>
    <s v="01E"/>
    <x v="6"/>
    <s v="01E"/>
    <x v="5"/>
    <n v="443"/>
    <n v="644303"/>
    <n v="443000"/>
    <n v="0.68756470170090778"/>
  </r>
  <r>
    <x v="4"/>
    <n v="75"/>
    <s v="Nouvelle-Aquitaine"/>
    <n v="17"/>
    <x v="16"/>
    <s v="01F"/>
    <x v="4"/>
    <s v="01A"/>
    <x v="3"/>
    <n v="29886.37"/>
    <n v="644303"/>
    <n v="29886370"/>
    <n v="46.385582559758376"/>
  </r>
  <r>
    <x v="4"/>
    <n v="75"/>
    <s v="Nouvelle-Aquitaine"/>
    <n v="17"/>
    <x v="16"/>
    <s v="01ZHG"/>
    <x v="5"/>
    <s v="01A"/>
    <x v="3"/>
    <n v="1106.963"/>
    <n v="644303"/>
    <n v="1106963"/>
    <n v="1.7180782954603657"/>
  </r>
  <r>
    <x v="0"/>
    <n v="24"/>
    <s v="Centre-Val de Loire"/>
    <n v="18"/>
    <x v="17"/>
    <s v="01A"/>
    <x v="0"/>
    <s v="01B"/>
    <x v="0"/>
    <n v="853"/>
    <n v="311022"/>
    <n v="853000"/>
    <n v="2.7425712650552052"/>
  </r>
  <r>
    <x v="0"/>
    <n v="24"/>
    <s v="Centre-Val de Loire"/>
    <n v="18"/>
    <x v="17"/>
    <s v="01A"/>
    <x v="0"/>
    <s v="01D"/>
    <x v="1"/>
    <n v="41351.215629999999"/>
    <n v="311022"/>
    <n v="41351215.629999995"/>
    <n v="132.95270312067956"/>
  </r>
  <r>
    <x v="0"/>
    <n v="24"/>
    <s v="Centre-Val de Loire"/>
    <n v="18"/>
    <x v="17"/>
    <s v="01A"/>
    <x v="0"/>
    <s v="01E"/>
    <x v="5"/>
    <n v="34482.86"/>
    <n v="311022"/>
    <n v="34482860"/>
    <n v="110.86952048408151"/>
  </r>
  <r>
    <x v="0"/>
    <n v="24"/>
    <s v="Centre-Val de Loire"/>
    <n v="18"/>
    <x v="17"/>
    <s v="01A"/>
    <x v="0"/>
    <s v="01Z"/>
    <x v="2"/>
    <n v="5154.6418700000004"/>
    <n v="311022"/>
    <n v="5154641.87"/>
    <n v="16.573238774106013"/>
  </r>
  <r>
    <x v="0"/>
    <n v="24"/>
    <s v="Centre-Val de Loire"/>
    <n v="18"/>
    <x v="17"/>
    <s v="01B"/>
    <x v="1"/>
    <s v="01D"/>
    <x v="1"/>
    <n v="440.8"/>
    <n v="311022"/>
    <n v="440800"/>
    <n v="1.4172630874986336"/>
  </r>
  <r>
    <x v="0"/>
    <n v="24"/>
    <s v="Centre-Val de Loire"/>
    <n v="18"/>
    <x v="17"/>
    <s v="01D"/>
    <x v="3"/>
    <s v="01A"/>
    <x v="3"/>
    <n v="14481.78793"/>
    <n v="311022"/>
    <n v="14481787.93"/>
    <n v="46.561940730880771"/>
  </r>
  <r>
    <x v="0"/>
    <n v="24"/>
    <s v="Centre-Val de Loire"/>
    <n v="18"/>
    <x v="17"/>
    <s v="01D"/>
    <x v="3"/>
    <s v="01D"/>
    <x v="1"/>
    <n v="4.9923099999999998"/>
    <n v="311022"/>
    <n v="4992.3099999999995"/>
    <n v="1.6051308267582356E-2"/>
  </r>
  <r>
    <x v="0"/>
    <n v="24"/>
    <s v="Centre-Val de Loire"/>
    <n v="18"/>
    <x v="17"/>
    <s v="01D"/>
    <x v="3"/>
    <s v="01Z"/>
    <x v="2"/>
    <n v="1125.00532"/>
    <n v="311022"/>
    <n v="1125005.32"/>
    <n v="3.6171245763965252"/>
  </r>
  <r>
    <x v="0"/>
    <n v="24"/>
    <s v="Centre-Val de Loire"/>
    <n v="18"/>
    <x v="17"/>
    <s v="01E"/>
    <x v="6"/>
    <s v="01A"/>
    <x v="3"/>
    <n v="192.78"/>
    <n v="311022"/>
    <n v="192780"/>
    <n v="0.61982753631575904"/>
  </r>
  <r>
    <x v="0"/>
    <n v="24"/>
    <s v="Centre-Val de Loire"/>
    <n v="18"/>
    <x v="17"/>
    <s v="01E"/>
    <x v="6"/>
    <s v="01D"/>
    <x v="1"/>
    <n v="3.5830000000000001E-2"/>
    <n v="311022"/>
    <n v="35.83"/>
    <n v="1.1520085395888393E-4"/>
  </r>
  <r>
    <x v="0"/>
    <n v="24"/>
    <s v="Centre-Val de Loire"/>
    <n v="18"/>
    <x v="17"/>
    <s v="01E"/>
    <x v="6"/>
    <s v="01E"/>
    <x v="5"/>
    <n v="4604.73171"/>
    <n v="311022"/>
    <n v="4604731.71"/>
    <n v="14.805163975538708"/>
  </r>
  <r>
    <x v="0"/>
    <n v="24"/>
    <s v="Centre-Val de Loire"/>
    <n v="18"/>
    <x v="17"/>
    <s v="01F"/>
    <x v="4"/>
    <s v="01A"/>
    <x v="3"/>
    <n v="11954.36629"/>
    <n v="311022"/>
    <n v="11954366.289999999"/>
    <n v="38.435757888509492"/>
  </r>
  <r>
    <x v="0"/>
    <n v="24"/>
    <s v="Centre-Val de Loire"/>
    <n v="18"/>
    <x v="17"/>
    <s v="01F"/>
    <x v="4"/>
    <s v="01Z"/>
    <x v="2"/>
    <n v="241.60819000000001"/>
    <n v="311022"/>
    <n v="241608.19"/>
    <n v="0.77682025708792302"/>
  </r>
  <r>
    <x v="1"/>
    <n v="24"/>
    <s v="Centre-Val de Loire"/>
    <n v="18"/>
    <x v="17"/>
    <s v="01A"/>
    <x v="0"/>
    <s v="01B"/>
    <x v="0"/>
    <n v="5811"/>
    <n v="311694"/>
    <n v="5811000"/>
    <n v="18.643284760053128"/>
  </r>
  <r>
    <x v="1"/>
    <n v="24"/>
    <s v="Centre-Val de Loire"/>
    <n v="18"/>
    <x v="17"/>
    <s v="01A"/>
    <x v="0"/>
    <s v="01D"/>
    <x v="1"/>
    <n v="33665.136530000003"/>
    <n v="311694"/>
    <n v="33665136.530000001"/>
    <n v="108.00700857251022"/>
  </r>
  <r>
    <x v="1"/>
    <n v="24"/>
    <s v="Centre-Val de Loire"/>
    <n v="18"/>
    <x v="17"/>
    <s v="01A"/>
    <x v="0"/>
    <s v="01E"/>
    <x v="5"/>
    <n v="31503"/>
    <n v="311694"/>
    <n v="31503000"/>
    <n v="101.07028046738147"/>
  </r>
  <r>
    <x v="1"/>
    <n v="24"/>
    <s v="Centre-Val de Loire"/>
    <n v="18"/>
    <x v="17"/>
    <s v="01A"/>
    <x v="0"/>
    <s v="01Z"/>
    <x v="2"/>
    <n v="109.63579"/>
    <n v="311694"/>
    <n v="109635.79"/>
    <n v="0.3517417402965729"/>
  </r>
  <r>
    <x v="1"/>
    <n v="24"/>
    <s v="Centre-Val de Loire"/>
    <n v="18"/>
    <x v="17"/>
    <s v="01B"/>
    <x v="1"/>
    <s v="01A"/>
    <x v="3"/>
    <n v="8.8772000000000002"/>
    <n v="311694"/>
    <n v="8877.2000000000007"/>
    <n v="2.8480496897598288E-2"/>
  </r>
  <r>
    <x v="1"/>
    <n v="24"/>
    <s v="Centre-Val de Loire"/>
    <n v="18"/>
    <x v="17"/>
    <s v="01B"/>
    <x v="1"/>
    <s v="01D"/>
    <x v="1"/>
    <n v="361.56"/>
    <n v="311694"/>
    <n v="361560"/>
    <n v="1.1599838302950971"/>
  </r>
  <r>
    <x v="1"/>
    <n v="24"/>
    <s v="Centre-Val de Loire"/>
    <n v="18"/>
    <x v="17"/>
    <s v="01C"/>
    <x v="2"/>
    <s v="01B"/>
    <x v="0"/>
    <n v="0.29599999999999999"/>
    <n v="311694"/>
    <n v="296"/>
    <n v="9.4964933556629264E-4"/>
  </r>
  <r>
    <x v="1"/>
    <n v="24"/>
    <s v="Centre-Val de Loire"/>
    <n v="18"/>
    <x v="17"/>
    <s v="01D"/>
    <x v="3"/>
    <s v="01A"/>
    <x v="3"/>
    <n v="14526.89328"/>
    <n v="311694"/>
    <n v="14526893.279999999"/>
    <n v="46.606265375656889"/>
  </r>
  <r>
    <x v="1"/>
    <n v="24"/>
    <s v="Centre-Val de Loire"/>
    <n v="18"/>
    <x v="17"/>
    <s v="01D"/>
    <x v="3"/>
    <s v="01D"/>
    <x v="1"/>
    <n v="2.1659700000000002"/>
    <n v="311694"/>
    <n v="2165.9700000000003"/>
    <n v="6.9490269302585235E-3"/>
  </r>
  <r>
    <x v="1"/>
    <n v="24"/>
    <s v="Centre-Val de Loire"/>
    <n v="18"/>
    <x v="17"/>
    <s v="01D"/>
    <x v="3"/>
    <s v="01Z"/>
    <x v="2"/>
    <n v="553.89579000000003"/>
    <n v="311694"/>
    <n v="553895.79"/>
    <n v="1.7770498950894147"/>
  </r>
  <r>
    <x v="1"/>
    <n v="24"/>
    <s v="Centre-Val de Loire"/>
    <n v="18"/>
    <x v="17"/>
    <s v="01E"/>
    <x v="6"/>
    <s v="01D"/>
    <x v="1"/>
    <n v="1.4390000000000001"/>
    <n v="311694"/>
    <n v="1439"/>
    <n v="4.6167074117564018E-3"/>
  </r>
  <r>
    <x v="1"/>
    <n v="24"/>
    <s v="Centre-Val de Loire"/>
    <n v="18"/>
    <x v="17"/>
    <s v="01E"/>
    <x v="6"/>
    <s v="01E"/>
    <x v="5"/>
    <n v="6190.6643299999996"/>
    <n v="311694"/>
    <n v="6190664.3300000001"/>
    <n v="19.861352255737998"/>
  </r>
  <r>
    <x v="1"/>
    <n v="24"/>
    <s v="Centre-Val de Loire"/>
    <n v="18"/>
    <x v="17"/>
    <s v="01E"/>
    <x v="6"/>
    <s v="01Z"/>
    <x v="2"/>
    <n v="1457.46"/>
    <n v="311694"/>
    <n v="1457460"/>
    <n v="4.6759321642380023"/>
  </r>
  <r>
    <x v="1"/>
    <n v="24"/>
    <s v="Centre-Val de Loire"/>
    <n v="18"/>
    <x v="17"/>
    <s v="01F"/>
    <x v="4"/>
    <s v="01A"/>
    <x v="3"/>
    <n v="11905.417960000001"/>
    <n v="311694"/>
    <n v="11905417.960000001"/>
    <n v="38.195852214030431"/>
  </r>
  <r>
    <x v="1"/>
    <n v="24"/>
    <s v="Centre-Val de Loire"/>
    <n v="18"/>
    <x v="17"/>
    <s v="01F"/>
    <x v="4"/>
    <s v="01Z"/>
    <x v="2"/>
    <n v="21.05574"/>
    <n v="311694"/>
    <n v="21055.74"/>
    <n v="6.7552599665056112E-2"/>
  </r>
  <r>
    <x v="2"/>
    <n v="24"/>
    <s v="Centre-Val de Loire"/>
    <n v="18"/>
    <x v="17"/>
    <s v="01A"/>
    <x v="0"/>
    <s v="01B"/>
    <x v="0"/>
    <n v="8905"/>
    <n v="311650"/>
    <n v="8905000"/>
    <n v="28.573720519813893"/>
  </r>
  <r>
    <x v="2"/>
    <n v="24"/>
    <s v="Centre-Val de Loire"/>
    <n v="18"/>
    <x v="17"/>
    <s v="01A"/>
    <x v="0"/>
    <s v="01D"/>
    <x v="1"/>
    <n v="31852.157609999998"/>
    <n v="311650"/>
    <n v="31852157.609999999"/>
    <n v="102.20490168458205"/>
  </r>
  <r>
    <x v="2"/>
    <n v="24"/>
    <s v="Centre-Val de Loire"/>
    <n v="18"/>
    <x v="17"/>
    <s v="01A"/>
    <x v="0"/>
    <s v="01E"/>
    <x v="5"/>
    <n v="670"/>
    <n v="311650"/>
    <n v="670000"/>
    <n v="2.1498475854323762"/>
  </r>
  <r>
    <x v="2"/>
    <n v="24"/>
    <s v="Centre-Val de Loire"/>
    <n v="18"/>
    <x v="17"/>
    <s v="01A"/>
    <x v="0"/>
    <s v="01Z"/>
    <x v="2"/>
    <n v="23959.836429999999"/>
    <n v="311650"/>
    <n v="23959836.43"/>
    <n v="76.880591785656989"/>
  </r>
  <r>
    <x v="2"/>
    <n v="24"/>
    <s v="Centre-Val de Loire"/>
    <n v="18"/>
    <x v="17"/>
    <s v="01B"/>
    <x v="1"/>
    <s v="01A"/>
    <x v="3"/>
    <n v="150.8716"/>
    <n v="311650"/>
    <n v="150871.6"/>
    <n v="0.48410588801540189"/>
  </r>
  <r>
    <x v="2"/>
    <n v="24"/>
    <s v="Centre-Val de Loire"/>
    <n v="18"/>
    <x v="17"/>
    <s v="01B"/>
    <x v="1"/>
    <s v="01D"/>
    <x v="1"/>
    <n v="105.31"/>
    <n v="311650"/>
    <n v="105310"/>
    <n v="0.33791111824161718"/>
  </r>
  <r>
    <x v="2"/>
    <n v="24"/>
    <s v="Centre-Val de Loire"/>
    <n v="18"/>
    <x v="17"/>
    <s v="01C"/>
    <x v="2"/>
    <s v="01A"/>
    <x v="3"/>
    <n v="0.54"/>
    <n v="311650"/>
    <n v="540"/>
    <n v="1.732712979303706E-3"/>
  </r>
  <r>
    <x v="2"/>
    <n v="24"/>
    <s v="Centre-Val de Loire"/>
    <n v="18"/>
    <x v="17"/>
    <s v="01C"/>
    <x v="2"/>
    <s v="01B"/>
    <x v="0"/>
    <n v="1.246"/>
    <n v="311650"/>
    <n v="1246"/>
    <n v="3.9980747633563294E-3"/>
  </r>
  <r>
    <x v="2"/>
    <n v="24"/>
    <s v="Centre-Val de Loire"/>
    <n v="18"/>
    <x v="17"/>
    <s v="01D"/>
    <x v="3"/>
    <s v="01A"/>
    <x v="3"/>
    <n v="14449.34425"/>
    <n v="311650"/>
    <n v="14449344.25"/>
    <n v="46.36401171185625"/>
  </r>
  <r>
    <x v="2"/>
    <n v="24"/>
    <s v="Centre-Val de Loire"/>
    <n v="18"/>
    <x v="17"/>
    <s v="01D"/>
    <x v="3"/>
    <s v="01Z"/>
    <x v="2"/>
    <n v="35.474960000000003"/>
    <n v="311650"/>
    <n v="35474.960000000006"/>
    <n v="0.11382948820792557"/>
  </r>
  <r>
    <x v="2"/>
    <n v="24"/>
    <s v="Centre-Val de Loire"/>
    <n v="18"/>
    <x v="17"/>
    <s v="01E"/>
    <x v="6"/>
    <s v="01D"/>
    <x v="1"/>
    <n v="0.14598"/>
    <n v="311650"/>
    <n v="145.97999999999999"/>
    <n v="4.6841007540510186E-4"/>
  </r>
  <r>
    <x v="2"/>
    <n v="24"/>
    <s v="Centre-Val de Loire"/>
    <n v="18"/>
    <x v="17"/>
    <s v="01E"/>
    <x v="6"/>
    <s v="01E"/>
    <x v="5"/>
    <n v="2417.1967"/>
    <n v="311650"/>
    <n v="2417196.7000000002"/>
    <n v="7.7561261030001614"/>
  </r>
  <r>
    <x v="2"/>
    <n v="24"/>
    <s v="Centre-Val de Loire"/>
    <n v="18"/>
    <x v="17"/>
    <s v="01F"/>
    <x v="4"/>
    <s v="01A"/>
    <x v="3"/>
    <n v="11259.62544"/>
    <n v="311650"/>
    <n v="11259625.439999999"/>
    <n v="36.129072485159632"/>
  </r>
  <r>
    <x v="2"/>
    <n v="24"/>
    <s v="Centre-Val de Loire"/>
    <n v="18"/>
    <x v="17"/>
    <s v="01F"/>
    <x v="4"/>
    <s v="01Z"/>
    <x v="2"/>
    <n v="54.354039999999998"/>
    <n v="311650"/>
    <n v="54354.04"/>
    <n v="0.17440731589924596"/>
  </r>
  <r>
    <x v="2"/>
    <n v="24"/>
    <s v="Centre-Val de Loire"/>
    <n v="18"/>
    <x v="17"/>
    <s v="01ZHG"/>
    <x v="5"/>
    <s v="01A"/>
    <x v="3"/>
    <n v="185.55143000000001"/>
    <n v="311650"/>
    <n v="185551.43000000002"/>
    <n v="0.59538402053585759"/>
  </r>
  <r>
    <x v="3"/>
    <n v="24"/>
    <s v="Centre-Val de Loire"/>
    <n v="18"/>
    <x v="17"/>
    <s v="01A"/>
    <x v="0"/>
    <s v="01B"/>
    <x v="0"/>
    <n v="8851"/>
    <n v="308992"/>
    <n v="8851000"/>
    <n v="28.644754556752279"/>
  </r>
  <r>
    <x v="3"/>
    <n v="24"/>
    <s v="Centre-Val de Loire"/>
    <n v="18"/>
    <x v="17"/>
    <s v="01A"/>
    <x v="0"/>
    <s v="01D"/>
    <x v="1"/>
    <n v="31862.690350000001"/>
    <n v="308992"/>
    <n v="31862690.350000001"/>
    <n v="103.11817247695734"/>
  </r>
  <r>
    <x v="3"/>
    <n v="24"/>
    <s v="Centre-Val de Loire"/>
    <n v="18"/>
    <x v="17"/>
    <s v="01A"/>
    <x v="0"/>
    <s v="01Z"/>
    <x v="2"/>
    <n v="22480"/>
    <n v="308992"/>
    <n v="22480000"/>
    <n v="72.752692626346317"/>
  </r>
  <r>
    <x v="3"/>
    <n v="24"/>
    <s v="Centre-Val de Loire"/>
    <n v="18"/>
    <x v="17"/>
    <s v="01B"/>
    <x v="1"/>
    <s v="01A"/>
    <x v="3"/>
    <n v="12"/>
    <n v="308992"/>
    <n v="12000"/>
    <n v="3.8835956917978462E-2"/>
  </r>
  <r>
    <x v="3"/>
    <n v="24"/>
    <s v="Centre-Val de Loire"/>
    <n v="18"/>
    <x v="17"/>
    <s v="01B"/>
    <x v="1"/>
    <s v="01D"/>
    <x v="1"/>
    <n v="177.80877000000001"/>
    <n v="308992"/>
    <n v="177808.77000000002"/>
    <n v="0.57544781094656183"/>
  </r>
  <r>
    <x v="3"/>
    <n v="24"/>
    <s v="Centre-Val de Loire"/>
    <n v="18"/>
    <x v="17"/>
    <s v="01C"/>
    <x v="2"/>
    <s v="01A"/>
    <x v="3"/>
    <n v="0.91"/>
    <n v="308992"/>
    <n v="910"/>
    <n v="2.9450600662800333E-3"/>
  </r>
  <r>
    <x v="3"/>
    <n v="24"/>
    <s v="Centre-Val de Loire"/>
    <n v="18"/>
    <x v="17"/>
    <s v="01C"/>
    <x v="2"/>
    <s v="01B"/>
    <x v="0"/>
    <n v="1.6746799999999999"/>
    <n v="308992"/>
    <n v="1674.6799999999998"/>
    <n v="5.419816694283347E-3"/>
  </r>
  <r>
    <x v="3"/>
    <n v="24"/>
    <s v="Centre-Val de Loire"/>
    <n v="18"/>
    <x v="17"/>
    <s v="01D"/>
    <x v="3"/>
    <s v="01A"/>
    <x v="3"/>
    <n v="14645.194079999999"/>
    <n v="308992"/>
    <n v="14645194.08"/>
    <n v="47.396677195526095"/>
  </r>
  <r>
    <x v="3"/>
    <n v="24"/>
    <s v="Centre-Val de Loire"/>
    <n v="18"/>
    <x v="17"/>
    <s v="01E"/>
    <x v="6"/>
    <s v="01E"/>
    <x v="5"/>
    <n v="4693.1288500000001"/>
    <n v="308992"/>
    <n v="4693128.8499999996"/>
    <n v="15.188512485760148"/>
  </r>
  <r>
    <x v="3"/>
    <n v="24"/>
    <s v="Centre-Val de Loire"/>
    <n v="18"/>
    <x v="17"/>
    <s v="01F"/>
    <x v="4"/>
    <s v="01A"/>
    <x v="3"/>
    <n v="11152.94548"/>
    <n v="308992"/>
    <n v="11152945.48"/>
    <n v="36.094609180820214"/>
  </r>
  <r>
    <x v="3"/>
    <n v="24"/>
    <s v="Centre-Val de Loire"/>
    <n v="18"/>
    <x v="17"/>
    <s v="01ZHG"/>
    <x v="5"/>
    <s v="01A"/>
    <x v="3"/>
    <n v="246.26741999999999"/>
    <n v="308992"/>
    <n v="246267.41999999998"/>
    <n v="0.79700257611847547"/>
  </r>
  <r>
    <x v="4"/>
    <n v="24"/>
    <s v="Centre-Val de Loire"/>
    <n v="18"/>
    <x v="17"/>
    <s v="01A"/>
    <x v="0"/>
    <s v="01B"/>
    <x v="0"/>
    <n v="25543.407090000001"/>
    <n v="304256"/>
    <n v="25543407.09"/>
    <n v="83.953667602282295"/>
  </r>
  <r>
    <x v="4"/>
    <n v="24"/>
    <s v="Centre-Val de Loire"/>
    <n v="18"/>
    <x v="17"/>
    <s v="01A"/>
    <x v="0"/>
    <s v="01D"/>
    <x v="1"/>
    <n v="32733.67599"/>
    <n v="304256"/>
    <n v="32733675.989999998"/>
    <n v="107.58596704748632"/>
  </r>
  <r>
    <x v="4"/>
    <n v="24"/>
    <s v="Centre-Val de Loire"/>
    <n v="18"/>
    <x v="17"/>
    <s v="01A"/>
    <x v="0"/>
    <s v="01Z"/>
    <x v="2"/>
    <n v="3382"/>
    <n v="304256"/>
    <n v="3382000"/>
    <n v="11.115639461506101"/>
  </r>
  <r>
    <x v="4"/>
    <n v="24"/>
    <s v="Centre-Val de Loire"/>
    <n v="18"/>
    <x v="17"/>
    <s v="01B"/>
    <x v="1"/>
    <s v="01D"/>
    <x v="1"/>
    <n v="41.915329999999997"/>
    <n v="304256"/>
    <n v="41915.329999999994"/>
    <n v="0.13776336374631887"/>
  </r>
  <r>
    <x v="4"/>
    <n v="24"/>
    <s v="Centre-Val de Loire"/>
    <n v="18"/>
    <x v="17"/>
    <s v="01C"/>
    <x v="2"/>
    <s v="01B"/>
    <x v="0"/>
    <n v="0.1"/>
    <n v="304256"/>
    <n v="100"/>
    <n v="3.2867059318468657E-4"/>
  </r>
  <r>
    <x v="4"/>
    <n v="24"/>
    <s v="Centre-Val de Loire"/>
    <n v="18"/>
    <x v="17"/>
    <s v="01D"/>
    <x v="3"/>
    <s v="01A"/>
    <x v="3"/>
    <n v="14666.696019999999"/>
    <n v="304256"/>
    <n v="14666696.02"/>
    <n v="48.205116809528818"/>
  </r>
  <r>
    <x v="4"/>
    <n v="24"/>
    <s v="Centre-Val de Loire"/>
    <n v="18"/>
    <x v="17"/>
    <s v="01D"/>
    <x v="3"/>
    <s v="01Z"/>
    <x v="2"/>
    <n v="668"/>
    <n v="304256"/>
    <n v="668000"/>
    <n v="2.1955195624737063"/>
  </r>
  <r>
    <x v="4"/>
    <n v="24"/>
    <s v="Centre-Val de Loire"/>
    <n v="18"/>
    <x v="17"/>
    <s v="01E"/>
    <x v="6"/>
    <s v="01E"/>
    <x v="5"/>
    <n v="1431.9440500000001"/>
    <n v="304256"/>
    <n v="1431944.05"/>
    <n v="4.7063790032078252"/>
  </r>
  <r>
    <x v="4"/>
    <n v="24"/>
    <s v="Centre-Val de Loire"/>
    <n v="18"/>
    <x v="17"/>
    <s v="01F"/>
    <x v="4"/>
    <s v="01A"/>
    <x v="3"/>
    <n v="10352.12097"/>
    <n v="304256"/>
    <n v="10352120.970000001"/>
    <n v="34.024377399295332"/>
  </r>
  <r>
    <x v="4"/>
    <n v="24"/>
    <s v="Centre-Val de Loire"/>
    <n v="18"/>
    <x v="17"/>
    <s v="01F"/>
    <x v="4"/>
    <s v="01Z"/>
    <x v="2"/>
    <n v="532"/>
    <n v="304256"/>
    <n v="532000"/>
    <n v="1.7485275557425326"/>
  </r>
  <r>
    <x v="4"/>
    <n v="24"/>
    <s v="Centre-Val de Loire"/>
    <n v="18"/>
    <x v="17"/>
    <s v="01ZHG"/>
    <x v="5"/>
    <s v="01A"/>
    <x v="3"/>
    <n v="242.47729000000001"/>
    <n v="304256"/>
    <n v="242477.29"/>
    <n v="0.7969515473811527"/>
  </r>
  <r>
    <x v="0"/>
    <n v="75"/>
    <s v="Nouvelle-Aquitaine"/>
    <n v="19"/>
    <x v="18"/>
    <s v="01A"/>
    <x v="0"/>
    <s v="01B"/>
    <x v="0"/>
    <n v="73568.110440000004"/>
    <n v="243352"/>
    <n v="73568110.439999998"/>
    <n v="302.31150941845556"/>
  </r>
  <r>
    <x v="0"/>
    <n v="75"/>
    <s v="Nouvelle-Aquitaine"/>
    <n v="19"/>
    <x v="18"/>
    <s v="01A"/>
    <x v="0"/>
    <s v="01D"/>
    <x v="1"/>
    <n v="250.49594999999999"/>
    <n v="243352"/>
    <n v="250495.94999999998"/>
    <n v="1.0293564466287517"/>
  </r>
  <r>
    <x v="0"/>
    <n v="75"/>
    <s v="Nouvelle-Aquitaine"/>
    <n v="19"/>
    <x v="18"/>
    <s v="01A"/>
    <x v="0"/>
    <s v="01Z"/>
    <x v="2"/>
    <n v="930.27711999999997"/>
    <n v="243352"/>
    <n v="930277.12"/>
    <n v="3.8227634044511656"/>
  </r>
  <r>
    <x v="0"/>
    <n v="75"/>
    <s v="Nouvelle-Aquitaine"/>
    <n v="19"/>
    <x v="18"/>
    <s v="01B"/>
    <x v="1"/>
    <s v="01A"/>
    <x v="3"/>
    <n v="28.92"/>
    <n v="243352"/>
    <n v="28920"/>
    <n v="0.11884019856011045"/>
  </r>
  <r>
    <x v="0"/>
    <n v="75"/>
    <s v="Nouvelle-Aquitaine"/>
    <n v="19"/>
    <x v="18"/>
    <s v="01B"/>
    <x v="1"/>
    <s v="01D"/>
    <x v="1"/>
    <n v="230.87594999999999"/>
    <n v="243352"/>
    <n v="230875.94999999998"/>
    <n v="0.948732494493573"/>
  </r>
  <r>
    <x v="0"/>
    <n v="75"/>
    <s v="Nouvelle-Aquitaine"/>
    <n v="19"/>
    <x v="18"/>
    <s v="01D"/>
    <x v="3"/>
    <s v="01A"/>
    <x v="3"/>
    <n v="7351.5058799999997"/>
    <n v="243352"/>
    <n v="7351505.8799999999"/>
    <n v="30.209350570367203"/>
  </r>
  <r>
    <x v="0"/>
    <n v="75"/>
    <s v="Nouvelle-Aquitaine"/>
    <n v="19"/>
    <x v="18"/>
    <s v="01D"/>
    <x v="3"/>
    <s v="01Z"/>
    <x v="2"/>
    <n v="217.80036000000001"/>
    <n v="243352"/>
    <n v="217800.36000000002"/>
    <n v="0.89500131496761903"/>
  </r>
  <r>
    <x v="0"/>
    <n v="75"/>
    <s v="Nouvelle-Aquitaine"/>
    <n v="19"/>
    <x v="18"/>
    <s v="01E"/>
    <x v="6"/>
    <s v="01E"/>
    <x v="5"/>
    <n v="460"/>
    <n v="243352"/>
    <n v="460000"/>
    <n v="1.8902659522009271"/>
  </r>
  <r>
    <x v="0"/>
    <n v="75"/>
    <s v="Nouvelle-Aquitaine"/>
    <n v="19"/>
    <x v="18"/>
    <s v="01F"/>
    <x v="4"/>
    <s v="01A"/>
    <x v="3"/>
    <n v="6644.4258200000004"/>
    <n v="243352"/>
    <n v="6644425.8200000003"/>
    <n v="27.303764998849406"/>
  </r>
  <r>
    <x v="0"/>
    <n v="75"/>
    <s v="Nouvelle-Aquitaine"/>
    <n v="19"/>
    <x v="18"/>
    <s v="01F"/>
    <x v="4"/>
    <s v="01Z"/>
    <x v="2"/>
    <n v="68.849130000000002"/>
    <n v="243352"/>
    <n v="68849.13"/>
    <n v="0.28291992669055527"/>
  </r>
  <r>
    <x v="1"/>
    <n v="75"/>
    <s v="Nouvelle-Aquitaine"/>
    <n v="19"/>
    <x v="18"/>
    <s v="01A"/>
    <x v="0"/>
    <s v="01B"/>
    <x v="0"/>
    <n v="69089.932090000002"/>
    <n v="242454"/>
    <n v="69089932.090000004"/>
    <n v="284.96099090961587"/>
  </r>
  <r>
    <x v="1"/>
    <n v="75"/>
    <s v="Nouvelle-Aquitaine"/>
    <n v="19"/>
    <x v="18"/>
    <s v="01A"/>
    <x v="0"/>
    <s v="01Z"/>
    <x v="2"/>
    <n v="1126.4757500000001"/>
    <n v="242454"/>
    <n v="1126475.75"/>
    <n v="4.646142154800498"/>
  </r>
  <r>
    <x v="1"/>
    <n v="75"/>
    <s v="Nouvelle-Aquitaine"/>
    <n v="19"/>
    <x v="18"/>
    <s v="01D"/>
    <x v="3"/>
    <s v="01A"/>
    <x v="3"/>
    <n v="8220.2262800000008"/>
    <n v="242454"/>
    <n v="8220226.2800000012"/>
    <n v="33.90427165565427"/>
  </r>
  <r>
    <x v="1"/>
    <n v="75"/>
    <s v="Nouvelle-Aquitaine"/>
    <n v="19"/>
    <x v="18"/>
    <s v="01D"/>
    <x v="3"/>
    <s v="01Z"/>
    <x v="2"/>
    <n v="349.91543000000001"/>
    <n v="242454"/>
    <n v="349915.43"/>
    <n v="1.4432239930048587"/>
  </r>
  <r>
    <x v="1"/>
    <n v="75"/>
    <s v="Nouvelle-Aquitaine"/>
    <n v="19"/>
    <x v="18"/>
    <s v="01E"/>
    <x v="6"/>
    <s v="01E"/>
    <x v="5"/>
    <n v="260"/>
    <n v="242454"/>
    <n v="260000"/>
    <n v="1.0723683667829773"/>
  </r>
  <r>
    <x v="1"/>
    <n v="75"/>
    <s v="Nouvelle-Aquitaine"/>
    <n v="19"/>
    <x v="18"/>
    <s v="01F"/>
    <x v="4"/>
    <s v="01A"/>
    <x v="3"/>
    <n v="6282.8714300000001"/>
    <n v="242454"/>
    <n v="6282871.4299999997"/>
    <n v="25.913663746525113"/>
  </r>
  <r>
    <x v="1"/>
    <n v="75"/>
    <s v="Nouvelle-Aquitaine"/>
    <n v="19"/>
    <x v="18"/>
    <s v="01F"/>
    <x v="4"/>
    <s v="01Z"/>
    <x v="2"/>
    <n v="509.63986999999997"/>
    <n v="242454"/>
    <n v="509639.87"/>
    <n v="2.1020064424591882"/>
  </r>
  <r>
    <x v="2"/>
    <n v="75"/>
    <s v="Nouvelle-Aquitaine"/>
    <n v="19"/>
    <x v="18"/>
    <s v="01A"/>
    <x v="0"/>
    <s v="01B"/>
    <x v="0"/>
    <n v="60349.48345"/>
    <n v="240781"/>
    <n v="60349483.450000003"/>
    <n v="250.64055490258784"/>
  </r>
  <r>
    <x v="2"/>
    <n v="75"/>
    <s v="Nouvelle-Aquitaine"/>
    <n v="19"/>
    <x v="18"/>
    <s v="01A"/>
    <x v="0"/>
    <s v="01D"/>
    <x v="1"/>
    <n v="280.25319000000002"/>
    <n v="240781"/>
    <n v="280253.19"/>
    <n v="1.163933989808166"/>
  </r>
  <r>
    <x v="2"/>
    <n v="75"/>
    <s v="Nouvelle-Aquitaine"/>
    <n v="19"/>
    <x v="18"/>
    <s v="01A"/>
    <x v="0"/>
    <s v="01Z"/>
    <x v="2"/>
    <n v="505.81112000000002"/>
    <n v="240781"/>
    <n v="505811.12"/>
    <n v="2.1007102719898993"/>
  </r>
  <r>
    <x v="2"/>
    <n v="75"/>
    <s v="Nouvelle-Aquitaine"/>
    <n v="19"/>
    <x v="18"/>
    <s v="01B"/>
    <x v="1"/>
    <s v="01A"/>
    <x v="3"/>
    <n v="135"/>
    <n v="240781"/>
    <n v="135000"/>
    <n v="0.56067546857933137"/>
  </r>
  <r>
    <x v="2"/>
    <n v="75"/>
    <s v="Nouvelle-Aquitaine"/>
    <n v="19"/>
    <x v="18"/>
    <s v="01B"/>
    <x v="1"/>
    <s v="01D"/>
    <x v="1"/>
    <n v="19.27637"/>
    <n v="240781"/>
    <n v="19276.37"/>
    <n v="8.0057687275989386E-2"/>
  </r>
  <r>
    <x v="2"/>
    <n v="75"/>
    <s v="Nouvelle-Aquitaine"/>
    <n v="19"/>
    <x v="18"/>
    <s v="01D"/>
    <x v="3"/>
    <s v="01A"/>
    <x v="3"/>
    <n v="9824.4710899999991"/>
    <n v="240781"/>
    <n v="9824471.0899999999"/>
    <n v="40.802518014295146"/>
  </r>
  <r>
    <x v="2"/>
    <n v="75"/>
    <s v="Nouvelle-Aquitaine"/>
    <n v="19"/>
    <x v="18"/>
    <s v="01D"/>
    <x v="3"/>
    <s v="01Z"/>
    <x v="2"/>
    <n v="129.6617"/>
    <n v="240781"/>
    <n v="129661.7"/>
    <n v="0.53850469929105704"/>
  </r>
  <r>
    <x v="2"/>
    <n v="75"/>
    <s v="Nouvelle-Aquitaine"/>
    <n v="19"/>
    <x v="18"/>
    <s v="01E"/>
    <x v="6"/>
    <s v="01E"/>
    <x v="5"/>
    <n v="300"/>
    <n v="240781"/>
    <n v="300000"/>
    <n v="1.2459454857318477"/>
  </r>
  <r>
    <x v="2"/>
    <n v="75"/>
    <s v="Nouvelle-Aquitaine"/>
    <n v="19"/>
    <x v="18"/>
    <s v="01F"/>
    <x v="4"/>
    <s v="01A"/>
    <x v="3"/>
    <n v="7044.3990299999996"/>
    <n v="240781"/>
    <n v="7044399.0299999993"/>
    <n v="29.256457237074351"/>
  </r>
  <r>
    <x v="2"/>
    <n v="75"/>
    <s v="Nouvelle-Aquitaine"/>
    <n v="19"/>
    <x v="18"/>
    <s v="01F"/>
    <x v="4"/>
    <s v="01Z"/>
    <x v="2"/>
    <n v="64.055790000000002"/>
    <n v="240781"/>
    <n v="64055.79"/>
    <n v="0.26603340795162411"/>
  </r>
  <r>
    <x v="3"/>
    <n v="75"/>
    <s v="Nouvelle-Aquitaine"/>
    <n v="19"/>
    <x v="18"/>
    <s v="01A"/>
    <x v="0"/>
    <s v="01B"/>
    <x v="0"/>
    <n v="56492.783920000002"/>
    <n v="241871"/>
    <n v="56492783.920000002"/>
    <n v="233.56575992987999"/>
  </r>
  <r>
    <x v="3"/>
    <n v="75"/>
    <s v="Nouvelle-Aquitaine"/>
    <n v="19"/>
    <x v="18"/>
    <s v="01A"/>
    <x v="0"/>
    <s v="01Z"/>
    <x v="2"/>
    <n v="311.74455999999998"/>
    <n v="241871"/>
    <n v="311744.56"/>
    <n v="1.2888877128717373"/>
  </r>
  <r>
    <x v="3"/>
    <n v="75"/>
    <s v="Nouvelle-Aquitaine"/>
    <n v="19"/>
    <x v="18"/>
    <s v="01B"/>
    <x v="1"/>
    <s v="01A"/>
    <x v="3"/>
    <n v="161"/>
    <n v="241871"/>
    <n v="161000"/>
    <n v="0.66564408300292299"/>
  </r>
  <r>
    <x v="3"/>
    <n v="75"/>
    <s v="Nouvelle-Aquitaine"/>
    <n v="19"/>
    <x v="18"/>
    <s v="01B"/>
    <x v="1"/>
    <s v="01D"/>
    <x v="1"/>
    <n v="1E-3"/>
    <n v="241871"/>
    <n v="1"/>
    <n v="4.1344352981548017E-6"/>
  </r>
  <r>
    <x v="3"/>
    <n v="75"/>
    <s v="Nouvelle-Aquitaine"/>
    <n v="19"/>
    <x v="18"/>
    <s v="01C"/>
    <x v="2"/>
    <s v="01B"/>
    <x v="0"/>
    <n v="2.4E-2"/>
    <n v="241871"/>
    <n v="24"/>
    <n v="9.9226447155715235E-5"/>
  </r>
  <r>
    <x v="3"/>
    <n v="75"/>
    <s v="Nouvelle-Aquitaine"/>
    <n v="19"/>
    <x v="18"/>
    <s v="01C"/>
    <x v="2"/>
    <s v="01Z"/>
    <x v="2"/>
    <n v="1E-3"/>
    <n v="241871"/>
    <n v="1"/>
    <n v="4.1344352981548017E-6"/>
  </r>
  <r>
    <x v="3"/>
    <n v="75"/>
    <s v="Nouvelle-Aquitaine"/>
    <n v="19"/>
    <x v="18"/>
    <s v="01D"/>
    <x v="3"/>
    <s v="01A"/>
    <x v="3"/>
    <n v="11657.119720000001"/>
    <n v="241871"/>
    <n v="11657119.720000001"/>
    <n v="48.195607245184419"/>
  </r>
  <r>
    <x v="3"/>
    <n v="75"/>
    <s v="Nouvelle-Aquitaine"/>
    <n v="19"/>
    <x v="18"/>
    <s v="01D"/>
    <x v="3"/>
    <s v="01Z"/>
    <x v="2"/>
    <n v="7.9615200000000002"/>
    <n v="241871"/>
    <n v="7961.52"/>
    <n v="3.2916389314965419E-2"/>
  </r>
  <r>
    <x v="3"/>
    <n v="75"/>
    <s v="Nouvelle-Aquitaine"/>
    <n v="19"/>
    <x v="18"/>
    <s v="01E"/>
    <x v="6"/>
    <s v="01E"/>
    <x v="5"/>
    <n v="631.59389999999996"/>
    <n v="241871"/>
    <n v="631593.89999999991"/>
    <n v="2.6112841142592536"/>
  </r>
  <r>
    <x v="3"/>
    <n v="75"/>
    <s v="Nouvelle-Aquitaine"/>
    <n v="19"/>
    <x v="18"/>
    <s v="01F"/>
    <x v="4"/>
    <s v="01A"/>
    <x v="3"/>
    <n v="7340.4930899999999"/>
    <n v="241871"/>
    <n v="7340493.0899999999"/>
    <n v="30.348793737157411"/>
  </r>
  <r>
    <x v="3"/>
    <n v="75"/>
    <s v="Nouvelle-Aquitaine"/>
    <n v="19"/>
    <x v="18"/>
    <s v="01F"/>
    <x v="4"/>
    <s v="01Z"/>
    <x v="2"/>
    <n v="20.485749999999999"/>
    <n v="241871"/>
    <n v="20485.75"/>
    <n v="8.4697007909174726E-2"/>
  </r>
  <r>
    <x v="3"/>
    <n v="75"/>
    <s v="Nouvelle-Aquitaine"/>
    <n v="19"/>
    <x v="18"/>
    <s v="01ZHG"/>
    <x v="5"/>
    <s v="01A"/>
    <x v="3"/>
    <n v="2.3400000000000001E-3"/>
    <n v="241871"/>
    <n v="2.34"/>
    <n v="9.6745785976822349E-6"/>
  </r>
  <r>
    <x v="4"/>
    <n v="75"/>
    <s v="Nouvelle-Aquitaine"/>
    <n v="19"/>
    <x v="18"/>
    <s v="01A"/>
    <x v="0"/>
    <s v="01B"/>
    <x v="0"/>
    <n v="56526.736210000003"/>
    <n v="241464"/>
    <n v="56526736.210000001"/>
    <n v="234.10005719279064"/>
  </r>
  <r>
    <x v="4"/>
    <n v="75"/>
    <s v="Nouvelle-Aquitaine"/>
    <n v="19"/>
    <x v="18"/>
    <s v="01B"/>
    <x v="1"/>
    <s v="01A"/>
    <x v="3"/>
    <n v="674.52"/>
    <n v="241464"/>
    <n v="674520"/>
    <n v="2.7934598946426799"/>
  </r>
  <r>
    <x v="4"/>
    <n v="75"/>
    <s v="Nouvelle-Aquitaine"/>
    <n v="19"/>
    <x v="18"/>
    <s v="01B"/>
    <x v="1"/>
    <s v="01B"/>
    <x v="0"/>
    <n v="1"/>
    <n v="241464"/>
    <n v="1000"/>
    <n v="4.1414041016466221E-3"/>
  </r>
  <r>
    <x v="4"/>
    <n v="75"/>
    <s v="Nouvelle-Aquitaine"/>
    <n v="19"/>
    <x v="18"/>
    <s v="01D"/>
    <x v="3"/>
    <s v="01A"/>
    <x v="3"/>
    <n v="12336.096579999999"/>
    <n v="241464"/>
    <n v="12336096.58"/>
    <n v="51.08876097472087"/>
  </r>
  <r>
    <x v="4"/>
    <n v="75"/>
    <s v="Nouvelle-Aquitaine"/>
    <n v="19"/>
    <x v="18"/>
    <s v="01E"/>
    <x v="6"/>
    <s v="01E"/>
    <x v="5"/>
    <n v="3270.4922200000001"/>
    <n v="241464"/>
    <n v="3270492.22"/>
    <n v="13.544429894311369"/>
  </r>
  <r>
    <x v="4"/>
    <n v="75"/>
    <s v="Nouvelle-Aquitaine"/>
    <n v="19"/>
    <x v="18"/>
    <s v="01F"/>
    <x v="4"/>
    <s v="01A"/>
    <x v="3"/>
    <n v="7640.5236299999997"/>
    <n v="241464"/>
    <n v="7640523.6299999999"/>
    <n v="31.642495900009941"/>
  </r>
  <r>
    <x v="4"/>
    <n v="75"/>
    <s v="Nouvelle-Aquitaine"/>
    <n v="19"/>
    <x v="18"/>
    <s v="01ZHG"/>
    <x v="5"/>
    <s v="01A"/>
    <x v="3"/>
    <n v="169.67868000000001"/>
    <n v="241464"/>
    <n v="169678.68000000002"/>
    <n v="0.70270798131398482"/>
  </r>
  <r>
    <x v="0"/>
    <n v="27"/>
    <s v="Bourgogne-Franche-Comté"/>
    <n v="21"/>
    <x v="19"/>
    <s v="01A"/>
    <x v="0"/>
    <s v="01B"/>
    <x v="0"/>
    <n v="100998.99"/>
    <n v="524144"/>
    <n v="100998990"/>
    <n v="192.69321026282853"/>
  </r>
  <r>
    <x v="0"/>
    <n v="27"/>
    <s v="Bourgogne-Franche-Comté"/>
    <n v="21"/>
    <x v="19"/>
    <s v="01A"/>
    <x v="0"/>
    <s v="01D"/>
    <x v="1"/>
    <n v="37369.402820000003"/>
    <n v="524144"/>
    <n v="37369402.82"/>
    <n v="71.296061425867705"/>
  </r>
  <r>
    <x v="0"/>
    <n v="27"/>
    <s v="Bourgogne-Franche-Comté"/>
    <n v="21"/>
    <x v="19"/>
    <s v="01B"/>
    <x v="1"/>
    <s v="01B"/>
    <x v="0"/>
    <n v="1987.54276"/>
    <n v="524144"/>
    <n v="1987542.76"/>
    <n v="3.7919784639335754"/>
  </r>
  <r>
    <x v="0"/>
    <n v="27"/>
    <s v="Bourgogne-Franche-Comté"/>
    <n v="21"/>
    <x v="19"/>
    <s v="01B"/>
    <x v="1"/>
    <s v="01D"/>
    <x v="1"/>
    <n v="14.21589"/>
    <n v="524144"/>
    <n v="14215.89"/>
    <n v="2.7122107665069142E-2"/>
  </r>
  <r>
    <x v="0"/>
    <n v="27"/>
    <s v="Bourgogne-Franche-Comté"/>
    <n v="21"/>
    <x v="19"/>
    <s v="01C"/>
    <x v="2"/>
    <s v="01B"/>
    <x v="0"/>
    <n v="0.61"/>
    <n v="524144"/>
    <n v="610"/>
    <n v="1.1638023138679447E-3"/>
  </r>
  <r>
    <x v="0"/>
    <n v="27"/>
    <s v="Bourgogne-Franche-Comté"/>
    <n v="21"/>
    <x v="19"/>
    <s v="01C"/>
    <x v="2"/>
    <s v="01Z"/>
    <x v="2"/>
    <n v="16.7"/>
    <n v="524144"/>
    <n v="16700"/>
    <n v="3.1861473182942093E-2"/>
  </r>
  <r>
    <x v="0"/>
    <n v="27"/>
    <s v="Bourgogne-Franche-Comté"/>
    <n v="21"/>
    <x v="19"/>
    <s v="01D"/>
    <x v="3"/>
    <s v="01A"/>
    <x v="3"/>
    <n v="26172.768400000001"/>
    <n v="524144"/>
    <n v="26172768.400000002"/>
    <n v="49.934308892212833"/>
  </r>
  <r>
    <x v="0"/>
    <n v="27"/>
    <s v="Bourgogne-Franche-Comté"/>
    <n v="21"/>
    <x v="19"/>
    <s v="01D"/>
    <x v="3"/>
    <s v="01B"/>
    <x v="0"/>
    <n v="2659.1"/>
    <n v="524144"/>
    <n v="2659100"/>
    <n v="5.0732241521413961"/>
  </r>
  <r>
    <x v="0"/>
    <n v="27"/>
    <s v="Bourgogne-Franche-Comté"/>
    <n v="21"/>
    <x v="19"/>
    <s v="01D"/>
    <x v="3"/>
    <s v="01D"/>
    <x v="1"/>
    <n v="541.11242000000004"/>
    <n v="524144"/>
    <n v="541112.42000000004"/>
    <n v="1.0323735843584969"/>
  </r>
  <r>
    <x v="0"/>
    <n v="27"/>
    <s v="Bourgogne-Franche-Comté"/>
    <n v="21"/>
    <x v="19"/>
    <s v="01D"/>
    <x v="3"/>
    <s v="01Z"/>
    <x v="2"/>
    <n v="84.732500000000002"/>
    <n v="524144"/>
    <n v="84732.5"/>
    <n v="0.16165881895051742"/>
  </r>
  <r>
    <x v="0"/>
    <n v="27"/>
    <s v="Bourgogne-Franche-Comté"/>
    <n v="21"/>
    <x v="19"/>
    <s v="01E"/>
    <x v="6"/>
    <s v="01E"/>
    <x v="5"/>
    <n v="675.98"/>
    <n v="524144"/>
    <n v="675980"/>
    <n v="1.2896837510302512"/>
  </r>
  <r>
    <x v="0"/>
    <n v="27"/>
    <s v="Bourgogne-Franche-Comté"/>
    <n v="21"/>
    <x v="19"/>
    <s v="01F"/>
    <x v="4"/>
    <s v="01A"/>
    <x v="3"/>
    <n v="19573.5105"/>
    <n v="524144"/>
    <n v="19573510.5"/>
    <n v="37.343765262981165"/>
  </r>
  <r>
    <x v="0"/>
    <n v="27"/>
    <s v="Bourgogne-Franche-Comté"/>
    <n v="21"/>
    <x v="19"/>
    <s v="01F"/>
    <x v="4"/>
    <s v="01Z"/>
    <x v="2"/>
    <n v="7.9438300000000002"/>
    <n v="524144"/>
    <n v="7943.83"/>
    <n v="1.5155815958973107E-2"/>
  </r>
  <r>
    <x v="0"/>
    <n v="27"/>
    <s v="Bourgogne-Franche-Comté"/>
    <n v="21"/>
    <x v="19"/>
    <s v="01ZHG"/>
    <x v="5"/>
    <s v="01A"/>
    <x v="3"/>
    <n v="2.0408200000000001"/>
    <n v="524144"/>
    <n v="2040.8200000000002"/>
    <n v="3.8936246527671789E-3"/>
  </r>
  <r>
    <x v="0"/>
    <n v="27"/>
    <s v="Bourgogne-Franche-Comté"/>
    <n v="21"/>
    <x v="19"/>
    <s v="01ZHG"/>
    <x v="5"/>
    <s v="01Z"/>
    <x v="2"/>
    <n v="447.29"/>
    <n v="524144"/>
    <n v="447290"/>
    <n v="0.85337235568851311"/>
  </r>
  <r>
    <x v="1"/>
    <n v="27"/>
    <s v="Bourgogne-Franche-Comté"/>
    <n v="21"/>
    <x v="19"/>
    <s v="01A"/>
    <x v="0"/>
    <s v="01B"/>
    <x v="0"/>
    <n v="99359.02"/>
    <n v="525931"/>
    <n v="99359020"/>
    <n v="188.92025760033161"/>
  </r>
  <r>
    <x v="1"/>
    <n v="27"/>
    <s v="Bourgogne-Franche-Comté"/>
    <n v="21"/>
    <x v="19"/>
    <s v="01A"/>
    <x v="0"/>
    <s v="01D"/>
    <x v="1"/>
    <n v="33956.438820000003"/>
    <n v="525931"/>
    <n v="33956438.82"/>
    <n v="64.564436817757468"/>
  </r>
  <r>
    <x v="1"/>
    <n v="27"/>
    <s v="Bourgogne-Franche-Comté"/>
    <n v="21"/>
    <x v="19"/>
    <s v="01A"/>
    <x v="0"/>
    <s v="01Z"/>
    <x v="2"/>
    <n v="6.40184"/>
    <n v="525931"/>
    <n v="6401.84"/>
    <n v="1.2172395238158619E-2"/>
  </r>
  <r>
    <x v="1"/>
    <n v="27"/>
    <s v="Bourgogne-Franche-Comté"/>
    <n v="21"/>
    <x v="19"/>
    <s v="01B"/>
    <x v="1"/>
    <s v="01A"/>
    <x v="3"/>
    <n v="1.5652699999999999"/>
    <n v="525931"/>
    <n v="1565.27"/>
    <n v="2.9761888916987208E-3"/>
  </r>
  <r>
    <x v="1"/>
    <n v="27"/>
    <s v="Bourgogne-Franche-Comté"/>
    <n v="21"/>
    <x v="19"/>
    <s v="01B"/>
    <x v="1"/>
    <s v="01B"/>
    <x v="0"/>
    <n v="1991.86"/>
    <n v="525931"/>
    <n v="1991860"/>
    <n v="3.7873028971481051"/>
  </r>
  <r>
    <x v="1"/>
    <n v="27"/>
    <s v="Bourgogne-Franche-Comté"/>
    <n v="21"/>
    <x v="19"/>
    <s v="01B"/>
    <x v="1"/>
    <s v="01D"/>
    <x v="1"/>
    <n v="19.264859999999999"/>
    <n v="525931"/>
    <n v="19264.86"/>
    <n v="3.6630014203384097E-2"/>
  </r>
  <r>
    <x v="1"/>
    <n v="27"/>
    <s v="Bourgogne-Franche-Comté"/>
    <n v="21"/>
    <x v="19"/>
    <s v="01C"/>
    <x v="2"/>
    <s v="01A"/>
    <x v="3"/>
    <n v="1.63751"/>
    <n v="525931"/>
    <n v="1637.51"/>
    <n v="3.1135453129783183E-3"/>
  </r>
  <r>
    <x v="1"/>
    <n v="27"/>
    <s v="Bourgogne-Franche-Comté"/>
    <n v="21"/>
    <x v="19"/>
    <s v="01C"/>
    <x v="2"/>
    <s v="01B"/>
    <x v="0"/>
    <n v="1.62"/>
    <n v="525931"/>
    <n v="1620"/>
    <n v="3.0802519722168877E-3"/>
  </r>
  <r>
    <x v="1"/>
    <n v="27"/>
    <s v="Bourgogne-Franche-Comté"/>
    <n v="21"/>
    <x v="19"/>
    <s v="01C"/>
    <x v="2"/>
    <s v="01D"/>
    <x v="1"/>
    <n v="22.16"/>
    <n v="525931"/>
    <n v="22160"/>
    <n v="4.2134804755756934E-2"/>
  </r>
  <r>
    <x v="1"/>
    <n v="27"/>
    <s v="Bourgogne-Franche-Comté"/>
    <n v="21"/>
    <x v="19"/>
    <s v="01D"/>
    <x v="3"/>
    <s v="01A"/>
    <x v="3"/>
    <n v="26263.012859999999"/>
    <n v="525931"/>
    <n v="26263012.859999999"/>
    <n v="49.936232813810179"/>
  </r>
  <r>
    <x v="1"/>
    <n v="27"/>
    <s v="Bourgogne-Franche-Comté"/>
    <n v="21"/>
    <x v="19"/>
    <s v="01D"/>
    <x v="3"/>
    <s v="01B"/>
    <x v="0"/>
    <n v="2393.9699999999998"/>
    <n v="525931"/>
    <n v="2393970"/>
    <n v="4.5518708727951003"/>
  </r>
  <r>
    <x v="1"/>
    <n v="27"/>
    <s v="Bourgogne-Franche-Comté"/>
    <n v="21"/>
    <x v="19"/>
    <s v="01D"/>
    <x v="3"/>
    <s v="01D"/>
    <x v="1"/>
    <n v="603.09298000000001"/>
    <n v="525931"/>
    <n v="603092.98"/>
    <n v="1.1467150253550371"/>
  </r>
  <r>
    <x v="1"/>
    <n v="27"/>
    <s v="Bourgogne-Franche-Comté"/>
    <n v="21"/>
    <x v="19"/>
    <s v="01D"/>
    <x v="3"/>
    <s v="01Z"/>
    <x v="2"/>
    <n v="4.43086"/>
    <n v="525931"/>
    <n v="4430.8599999999997"/>
    <n v="8.4247933664301968E-3"/>
  </r>
  <r>
    <x v="1"/>
    <n v="27"/>
    <s v="Bourgogne-Franche-Comté"/>
    <n v="21"/>
    <x v="19"/>
    <s v="01E"/>
    <x v="6"/>
    <s v="01E"/>
    <x v="5"/>
    <n v="1060.1099999999999"/>
    <n v="525931"/>
    <n v="1060110"/>
    <n v="2.0156826655968176"/>
  </r>
  <r>
    <x v="1"/>
    <n v="27"/>
    <s v="Bourgogne-Franche-Comté"/>
    <n v="21"/>
    <x v="19"/>
    <s v="01F"/>
    <x v="4"/>
    <s v="01A"/>
    <x v="3"/>
    <n v="19438.67555"/>
    <n v="525931"/>
    <n v="19438675.550000001"/>
    <n v="36.960505370476355"/>
  </r>
  <r>
    <x v="1"/>
    <n v="27"/>
    <s v="Bourgogne-Franche-Comté"/>
    <n v="21"/>
    <x v="19"/>
    <s v="01F"/>
    <x v="4"/>
    <s v="01Z"/>
    <x v="2"/>
    <n v="266.80385999999999"/>
    <n v="525931"/>
    <n v="266803.86"/>
    <n v="0.50729821972844347"/>
  </r>
  <r>
    <x v="1"/>
    <n v="27"/>
    <s v="Bourgogne-Franche-Comté"/>
    <n v="21"/>
    <x v="19"/>
    <s v="01ZHG"/>
    <x v="5"/>
    <s v="01A"/>
    <x v="3"/>
    <n v="586.81631000000004"/>
    <n v="525931"/>
    <n v="586816.31000000006"/>
    <n v="1.1157667260534179"/>
  </r>
  <r>
    <x v="2"/>
    <n v="27"/>
    <s v="Bourgogne-Franche-Comté"/>
    <n v="21"/>
    <x v="19"/>
    <s v="01A"/>
    <x v="0"/>
    <s v="01B"/>
    <x v="0"/>
    <n v="92077.73"/>
    <n v="529761"/>
    <n v="92077730"/>
    <n v="173.80994448439958"/>
  </r>
  <r>
    <x v="2"/>
    <n v="27"/>
    <s v="Bourgogne-Franche-Comté"/>
    <n v="21"/>
    <x v="19"/>
    <s v="01A"/>
    <x v="0"/>
    <s v="01D"/>
    <x v="1"/>
    <n v="31475.804339999999"/>
    <n v="529761"/>
    <n v="31475804.34"/>
    <n v="59.415102923771286"/>
  </r>
  <r>
    <x v="2"/>
    <n v="27"/>
    <s v="Bourgogne-Franche-Comté"/>
    <n v="21"/>
    <x v="19"/>
    <s v="01A"/>
    <x v="0"/>
    <s v="01Z"/>
    <x v="2"/>
    <n v="12.78476"/>
    <n v="529761"/>
    <n v="12784.76"/>
    <n v="2.4133071328391483E-2"/>
  </r>
  <r>
    <x v="2"/>
    <n v="27"/>
    <s v="Bourgogne-Franche-Comté"/>
    <n v="21"/>
    <x v="19"/>
    <s v="01B"/>
    <x v="1"/>
    <s v="01B"/>
    <x v="0"/>
    <n v="1634.25"/>
    <n v="529761"/>
    <n v="1634250"/>
    <n v="3.0848816730563406"/>
  </r>
  <r>
    <x v="2"/>
    <n v="27"/>
    <s v="Bourgogne-Franche-Comté"/>
    <n v="21"/>
    <x v="19"/>
    <s v="01B"/>
    <x v="1"/>
    <s v="01D"/>
    <x v="1"/>
    <n v="21.316980000000001"/>
    <n v="529761"/>
    <n v="21316.98"/>
    <n v="4.0238862430416737E-2"/>
  </r>
  <r>
    <x v="2"/>
    <n v="27"/>
    <s v="Bourgogne-Franche-Comté"/>
    <n v="21"/>
    <x v="19"/>
    <s v="01C"/>
    <x v="2"/>
    <s v="01A"/>
    <x v="3"/>
    <n v="33.689239999999998"/>
    <n v="529761"/>
    <n v="33689.24"/>
    <n v="6.3593280743580588E-2"/>
  </r>
  <r>
    <x v="2"/>
    <n v="27"/>
    <s v="Bourgogne-Franche-Comté"/>
    <n v="21"/>
    <x v="19"/>
    <s v="01C"/>
    <x v="2"/>
    <s v="01B"/>
    <x v="0"/>
    <n v="1.36"/>
    <n v="529761"/>
    <n v="1360"/>
    <n v="2.567195395659552E-3"/>
  </r>
  <r>
    <x v="2"/>
    <n v="27"/>
    <s v="Bourgogne-Franche-Comté"/>
    <n v="21"/>
    <x v="19"/>
    <s v="01D"/>
    <x v="3"/>
    <s v="01A"/>
    <x v="3"/>
    <n v="32498.395110000001"/>
    <n v="529761"/>
    <n v="32498395.110000003"/>
    <n v="61.345389921115377"/>
  </r>
  <r>
    <x v="2"/>
    <n v="27"/>
    <s v="Bourgogne-Franche-Comté"/>
    <n v="21"/>
    <x v="19"/>
    <s v="01D"/>
    <x v="3"/>
    <s v="01Z"/>
    <x v="2"/>
    <n v="2.2060399999999998"/>
    <n v="529761"/>
    <n v="2206.04"/>
    <n v="4.1642174490005871E-3"/>
  </r>
  <r>
    <x v="2"/>
    <n v="27"/>
    <s v="Bourgogne-Franche-Comté"/>
    <n v="21"/>
    <x v="19"/>
    <s v="01E"/>
    <x v="6"/>
    <s v="01E"/>
    <x v="5"/>
    <n v="1477.0047999999999"/>
    <n v="529761"/>
    <n v="1477004.8"/>
    <n v="2.7880587661228367"/>
  </r>
  <r>
    <x v="2"/>
    <n v="27"/>
    <s v="Bourgogne-Franche-Comté"/>
    <n v="21"/>
    <x v="19"/>
    <s v="01F"/>
    <x v="4"/>
    <s v="01A"/>
    <x v="3"/>
    <n v="19818.146120000001"/>
    <n v="529761"/>
    <n v="19818146.120000001"/>
    <n v="37.409598139538396"/>
  </r>
  <r>
    <x v="2"/>
    <n v="27"/>
    <s v="Bourgogne-Franche-Comté"/>
    <n v="21"/>
    <x v="19"/>
    <s v="01F"/>
    <x v="4"/>
    <s v="01Z"/>
    <x v="2"/>
    <n v="2.39771"/>
    <n v="529761"/>
    <n v="2397.71"/>
    <n v="4.5260221118579892E-3"/>
  </r>
  <r>
    <x v="2"/>
    <n v="27"/>
    <s v="Bourgogne-Franche-Comté"/>
    <n v="21"/>
    <x v="19"/>
    <s v="01ZHG"/>
    <x v="5"/>
    <s v="01A"/>
    <x v="3"/>
    <n v="579.62414000000001"/>
    <n v="529761"/>
    <n v="579624.14"/>
    <n v="1.0941238407508291"/>
  </r>
  <r>
    <x v="3"/>
    <n v="27"/>
    <s v="Bourgogne-Franche-Comté"/>
    <n v="21"/>
    <x v="19"/>
    <s v="01A"/>
    <x v="0"/>
    <s v="01B"/>
    <x v="0"/>
    <n v="87823.51"/>
    <n v="533147"/>
    <n v="87823510"/>
    <n v="164.72663261727067"/>
  </r>
  <r>
    <x v="3"/>
    <n v="27"/>
    <s v="Bourgogne-Franche-Comté"/>
    <n v="21"/>
    <x v="19"/>
    <s v="01A"/>
    <x v="0"/>
    <s v="01D"/>
    <x v="1"/>
    <n v="30691.238509999999"/>
    <n v="533147"/>
    <n v="30691238.509999998"/>
    <n v="57.566184391921922"/>
  </r>
  <r>
    <x v="3"/>
    <n v="27"/>
    <s v="Bourgogne-Franche-Comté"/>
    <n v="21"/>
    <x v="19"/>
    <s v="01B"/>
    <x v="1"/>
    <s v="01B"/>
    <x v="0"/>
    <n v="1839.84"/>
    <n v="533147"/>
    <n v="1839840"/>
    <n v="3.4509056601650201"/>
  </r>
  <r>
    <x v="3"/>
    <n v="27"/>
    <s v="Bourgogne-Franche-Comté"/>
    <n v="21"/>
    <x v="19"/>
    <s v="01C"/>
    <x v="2"/>
    <s v="01B"/>
    <x v="0"/>
    <n v="1.54"/>
    <n v="533147"/>
    <n v="1540"/>
    <n v="2.8885091728922791E-3"/>
  </r>
  <r>
    <x v="3"/>
    <n v="27"/>
    <s v="Bourgogne-Franche-Comté"/>
    <n v="21"/>
    <x v="19"/>
    <s v="01D"/>
    <x v="3"/>
    <s v="01A"/>
    <x v="3"/>
    <n v="31070.264230000001"/>
    <n v="533147"/>
    <n v="31070264.23"/>
    <n v="58.277105995157058"/>
  </r>
  <r>
    <x v="3"/>
    <n v="27"/>
    <s v="Bourgogne-Franche-Comté"/>
    <n v="21"/>
    <x v="19"/>
    <s v="01D"/>
    <x v="3"/>
    <s v="01B"/>
    <x v="0"/>
    <n v="675.69"/>
    <n v="533147"/>
    <n v="675690"/>
    <n v="1.2673615344360936"/>
  </r>
  <r>
    <x v="3"/>
    <n v="27"/>
    <s v="Bourgogne-Franche-Comté"/>
    <n v="21"/>
    <x v="19"/>
    <s v="01E"/>
    <x v="6"/>
    <s v="01E"/>
    <x v="5"/>
    <n v="1434.5017399999999"/>
    <n v="533147"/>
    <n v="1434501.74"/>
    <n v="2.6906308016363218"/>
  </r>
  <r>
    <x v="3"/>
    <n v="27"/>
    <s v="Bourgogne-Franche-Comté"/>
    <n v="21"/>
    <x v="19"/>
    <s v="01F"/>
    <x v="4"/>
    <s v="01A"/>
    <x v="3"/>
    <n v="20017.667860000001"/>
    <n v="533147"/>
    <n v="20017667.860000003"/>
    <n v="37.546244956831799"/>
  </r>
  <r>
    <x v="3"/>
    <n v="27"/>
    <s v="Bourgogne-Franche-Comté"/>
    <n v="21"/>
    <x v="19"/>
    <s v="01ZHG"/>
    <x v="5"/>
    <s v="01A"/>
    <x v="3"/>
    <n v="2095.9740000000002"/>
    <n v="533147"/>
    <n v="2095974.0000000002"/>
    <n v="3.9313247565868328"/>
  </r>
  <r>
    <x v="4"/>
    <n v="27"/>
    <s v="Bourgogne-Franche-Comté"/>
    <n v="21"/>
    <x v="19"/>
    <s v="01A"/>
    <x v="0"/>
    <s v="01B"/>
    <x v="0"/>
    <n v="87167.23"/>
    <n v="533819"/>
    <n v="87167230"/>
    <n v="163.28986042085427"/>
  </r>
  <r>
    <x v="4"/>
    <n v="27"/>
    <s v="Bourgogne-Franche-Comté"/>
    <n v="21"/>
    <x v="19"/>
    <s v="01A"/>
    <x v="0"/>
    <s v="01D"/>
    <x v="1"/>
    <n v="29009.861219999999"/>
    <n v="533819"/>
    <n v="29009861.219999999"/>
    <n v="54.344002779968491"/>
  </r>
  <r>
    <x v="4"/>
    <n v="27"/>
    <s v="Bourgogne-Franche-Comté"/>
    <n v="21"/>
    <x v="19"/>
    <s v="01B"/>
    <x v="1"/>
    <s v="01B"/>
    <x v="0"/>
    <n v="3793.05"/>
    <n v="533819"/>
    <n v="3793050"/>
    <n v="7.1054983056054581"/>
  </r>
  <r>
    <x v="4"/>
    <n v="27"/>
    <s v="Bourgogne-Franche-Comté"/>
    <n v="21"/>
    <x v="19"/>
    <s v="01C"/>
    <x v="2"/>
    <s v="01A"/>
    <x v="3"/>
    <n v="365"/>
    <n v="533819"/>
    <n v="365000"/>
    <n v="0.68375235800898804"/>
  </r>
  <r>
    <x v="4"/>
    <n v="27"/>
    <s v="Bourgogne-Franche-Comté"/>
    <n v="21"/>
    <x v="19"/>
    <s v="01C"/>
    <x v="2"/>
    <s v="01B"/>
    <x v="0"/>
    <n v="238.315"/>
    <n v="533819"/>
    <n v="238315"/>
    <n v="0.44643409095592324"/>
  </r>
  <r>
    <x v="4"/>
    <n v="27"/>
    <s v="Bourgogne-Franche-Comté"/>
    <n v="21"/>
    <x v="19"/>
    <s v="01D"/>
    <x v="3"/>
    <s v="01A"/>
    <x v="3"/>
    <n v="30307.513910000001"/>
    <n v="533819"/>
    <n v="30307513.91"/>
    <n v="56.77488794891152"/>
  </r>
  <r>
    <x v="4"/>
    <n v="27"/>
    <s v="Bourgogne-Franche-Comté"/>
    <n v="21"/>
    <x v="19"/>
    <s v="01D"/>
    <x v="3"/>
    <s v="01B"/>
    <x v="0"/>
    <n v="116.27"/>
    <n v="533819"/>
    <n v="116270"/>
    <n v="0.21780790867316449"/>
  </r>
  <r>
    <x v="4"/>
    <n v="27"/>
    <s v="Bourgogne-Franche-Comté"/>
    <n v="21"/>
    <x v="19"/>
    <s v="01E"/>
    <x v="6"/>
    <s v="01E"/>
    <x v="5"/>
    <n v="5421.9451499999996"/>
    <n v="533819"/>
    <n v="5421945.1499999994"/>
    <n v="10.156898030980537"/>
  </r>
  <r>
    <x v="4"/>
    <n v="27"/>
    <s v="Bourgogne-Franche-Comté"/>
    <n v="21"/>
    <x v="19"/>
    <s v="01F"/>
    <x v="4"/>
    <s v="01A"/>
    <x v="3"/>
    <n v="20638.614839999998"/>
    <n v="533819"/>
    <n v="20638614.84"/>
    <n v="38.662196062710393"/>
  </r>
  <r>
    <x v="4"/>
    <n v="27"/>
    <s v="Bourgogne-Franche-Comté"/>
    <n v="21"/>
    <x v="19"/>
    <s v="01ZHG"/>
    <x v="5"/>
    <s v="01A"/>
    <x v="3"/>
    <n v="1879.5340000000001"/>
    <n v="533819"/>
    <n v="1879534"/>
    <n v="3.5209200122138777"/>
  </r>
  <r>
    <x v="0"/>
    <n v="53"/>
    <s v="Bretagne"/>
    <n v="22"/>
    <x v="20"/>
    <s v="01A"/>
    <x v="0"/>
    <s v="01A"/>
    <x v="3"/>
    <n v="2544.08"/>
    <n v="587519"/>
    <n v="2544080"/>
    <n v="4.3302088953718947"/>
  </r>
  <r>
    <x v="0"/>
    <n v="53"/>
    <s v="Bretagne"/>
    <n v="22"/>
    <x v="20"/>
    <s v="01A"/>
    <x v="0"/>
    <s v="01B"/>
    <x v="0"/>
    <n v="121506.40579999999"/>
    <n v="587519"/>
    <n v="121506405.8"/>
    <n v="206.8127257161045"/>
  </r>
  <r>
    <x v="0"/>
    <n v="53"/>
    <s v="Bretagne"/>
    <n v="22"/>
    <x v="20"/>
    <s v="01A"/>
    <x v="0"/>
    <s v="01D"/>
    <x v="1"/>
    <n v="1595.6752200000001"/>
    <n v="587519"/>
    <n v="1595675.22"/>
    <n v="2.7159550925161571"/>
  </r>
  <r>
    <x v="0"/>
    <n v="53"/>
    <s v="Bretagne"/>
    <n v="22"/>
    <x v="20"/>
    <s v="01A"/>
    <x v="0"/>
    <s v="01E"/>
    <x v="5"/>
    <n v="31005.22"/>
    <n v="587519"/>
    <n v="31005220"/>
    <n v="52.77313584752153"/>
  </r>
  <r>
    <x v="0"/>
    <n v="53"/>
    <s v="Bretagne"/>
    <n v="22"/>
    <x v="20"/>
    <s v="01A"/>
    <x v="0"/>
    <s v="01Z"/>
    <x v="2"/>
    <n v="1351.5512000000001"/>
    <n v="587519"/>
    <n v="1351551.2000000002"/>
    <n v="2.3004382836980595"/>
  </r>
  <r>
    <x v="0"/>
    <n v="53"/>
    <s v="Bretagne"/>
    <n v="22"/>
    <x v="20"/>
    <s v="01B"/>
    <x v="1"/>
    <s v="01A"/>
    <x v="3"/>
    <n v="9.64"/>
    <n v="587519"/>
    <n v="9640"/>
    <n v="1.6407979997242642E-2"/>
  </r>
  <r>
    <x v="0"/>
    <n v="53"/>
    <s v="Bretagne"/>
    <n v="22"/>
    <x v="20"/>
    <s v="01B"/>
    <x v="1"/>
    <s v="01B"/>
    <x v="0"/>
    <n v="336.48"/>
    <n v="587519"/>
    <n v="336480"/>
    <n v="0.57271339309877634"/>
  </r>
  <r>
    <x v="0"/>
    <n v="53"/>
    <s v="Bretagne"/>
    <n v="22"/>
    <x v="20"/>
    <s v="01B"/>
    <x v="1"/>
    <s v="01D"/>
    <x v="1"/>
    <n v="10.54"/>
    <n v="587519"/>
    <n v="10540"/>
    <n v="1.7939845349682307E-2"/>
  </r>
  <r>
    <x v="0"/>
    <n v="53"/>
    <s v="Bretagne"/>
    <n v="22"/>
    <x v="20"/>
    <s v="01C"/>
    <x v="2"/>
    <s v="01C"/>
    <x v="4"/>
    <n v="2.64"/>
    <n v="587519"/>
    <n v="2640"/>
    <n v="4.493471700489686E-3"/>
  </r>
  <r>
    <x v="0"/>
    <n v="53"/>
    <s v="Bretagne"/>
    <n v="22"/>
    <x v="20"/>
    <s v="01D"/>
    <x v="3"/>
    <s v="01A"/>
    <x v="3"/>
    <n v="26712.274799999999"/>
    <n v="587519"/>
    <n v="26712274.800000001"/>
    <n v="45.466231389963561"/>
  </r>
  <r>
    <x v="0"/>
    <n v="53"/>
    <s v="Bretagne"/>
    <n v="22"/>
    <x v="20"/>
    <s v="01D"/>
    <x v="3"/>
    <s v="01Z"/>
    <x v="2"/>
    <n v="10.402329999999999"/>
    <n v="587519"/>
    <n v="10402.33"/>
    <n v="1.7705521012937455E-2"/>
  </r>
  <r>
    <x v="0"/>
    <n v="53"/>
    <s v="Bretagne"/>
    <n v="22"/>
    <x v="20"/>
    <s v="01E"/>
    <x v="6"/>
    <s v="01E"/>
    <x v="5"/>
    <n v="82.92"/>
    <n v="587519"/>
    <n v="82920"/>
    <n v="0.14113586113810789"/>
  </r>
  <r>
    <x v="0"/>
    <n v="53"/>
    <s v="Bretagne"/>
    <n v="22"/>
    <x v="20"/>
    <s v="01F"/>
    <x v="4"/>
    <s v="01A"/>
    <x v="3"/>
    <n v="29226.82605"/>
    <n v="587519"/>
    <n v="29226826.050000001"/>
    <n v="49.746180208640062"/>
  </r>
  <r>
    <x v="0"/>
    <n v="53"/>
    <s v="Bretagne"/>
    <n v="22"/>
    <x v="20"/>
    <s v="01F"/>
    <x v="4"/>
    <s v="01Z"/>
    <x v="2"/>
    <n v="7.9880599999999999"/>
    <n v="587519"/>
    <n v="7988.0599999999995"/>
    <n v="1.3596258163565774E-2"/>
  </r>
  <r>
    <x v="0"/>
    <n v="53"/>
    <s v="Bretagne"/>
    <n v="22"/>
    <x v="20"/>
    <s v="01ZHG"/>
    <x v="5"/>
    <s v="01B"/>
    <x v="0"/>
    <n v="158.84"/>
    <n v="587519"/>
    <n v="158840"/>
    <n v="0.27035721397946277"/>
  </r>
  <r>
    <x v="1"/>
    <n v="53"/>
    <s v="Bretagne"/>
    <n v="22"/>
    <x v="20"/>
    <s v="01A"/>
    <x v="0"/>
    <s v="01B"/>
    <x v="0"/>
    <n v="88335.435949999999"/>
    <n v="594375"/>
    <n v="88335435.950000003"/>
    <n v="148.61902998948474"/>
  </r>
  <r>
    <x v="1"/>
    <n v="53"/>
    <s v="Bretagne"/>
    <n v="22"/>
    <x v="20"/>
    <s v="01A"/>
    <x v="0"/>
    <s v="01D"/>
    <x v="1"/>
    <n v="781.86778000000004"/>
    <n v="594375"/>
    <n v="781867.78"/>
    <n v="1.3154452660357518"/>
  </r>
  <r>
    <x v="1"/>
    <n v="53"/>
    <s v="Bretagne"/>
    <n v="22"/>
    <x v="20"/>
    <s v="01A"/>
    <x v="0"/>
    <s v="01E"/>
    <x v="5"/>
    <n v="60873.55"/>
    <n v="594375"/>
    <n v="60873550"/>
    <n v="102.41606729758149"/>
  </r>
  <r>
    <x v="1"/>
    <n v="53"/>
    <s v="Bretagne"/>
    <n v="22"/>
    <x v="20"/>
    <s v="01D"/>
    <x v="3"/>
    <s v="01A"/>
    <x v="3"/>
    <n v="30011.171269999999"/>
    <n v="594375"/>
    <n v="30011171.27"/>
    <n v="50.491981106203994"/>
  </r>
  <r>
    <x v="1"/>
    <n v="53"/>
    <s v="Bretagne"/>
    <n v="22"/>
    <x v="20"/>
    <s v="01D"/>
    <x v="3"/>
    <s v="01B"/>
    <x v="0"/>
    <n v="3.0582600000000002"/>
    <n v="594375"/>
    <n v="3058.26"/>
    <n v="5.1453375394321767E-3"/>
  </r>
  <r>
    <x v="1"/>
    <n v="53"/>
    <s v="Bretagne"/>
    <n v="22"/>
    <x v="20"/>
    <s v="01F"/>
    <x v="4"/>
    <s v="01A"/>
    <x v="3"/>
    <n v="29813.85152"/>
    <n v="594375"/>
    <n v="29813851.52"/>
    <n v="50.160002557308097"/>
  </r>
  <r>
    <x v="2"/>
    <n v="53"/>
    <s v="Bretagne"/>
    <n v="22"/>
    <x v="20"/>
    <s v="01A"/>
    <x v="0"/>
    <s v="01B"/>
    <x v="0"/>
    <n v="82135.072780000002"/>
    <n v="597085"/>
    <n v="82135072.780000001"/>
    <n v="137.5601007896698"/>
  </r>
  <r>
    <x v="2"/>
    <n v="53"/>
    <s v="Bretagne"/>
    <n v="22"/>
    <x v="20"/>
    <s v="01A"/>
    <x v="0"/>
    <s v="01D"/>
    <x v="1"/>
    <n v="1382.0221799999999"/>
    <n v="597085"/>
    <n v="1382022.18"/>
    <n v="2.3146154735087969"/>
  </r>
  <r>
    <x v="2"/>
    <n v="53"/>
    <s v="Bretagne"/>
    <n v="22"/>
    <x v="20"/>
    <s v="01A"/>
    <x v="0"/>
    <s v="01E"/>
    <x v="5"/>
    <n v="48499.97"/>
    <n v="597085"/>
    <n v="48499970"/>
    <n v="81.227915623403703"/>
  </r>
  <r>
    <x v="2"/>
    <n v="53"/>
    <s v="Bretagne"/>
    <n v="22"/>
    <x v="20"/>
    <s v="01A"/>
    <x v="0"/>
    <s v="01Z"/>
    <x v="2"/>
    <n v="2422.4254299999998"/>
    <n v="597085"/>
    <n v="2422425.4299999997"/>
    <n v="4.0570863947344176"/>
  </r>
  <r>
    <x v="2"/>
    <n v="53"/>
    <s v="Bretagne"/>
    <n v="22"/>
    <x v="20"/>
    <s v="01B"/>
    <x v="1"/>
    <s v="01B"/>
    <x v="0"/>
    <n v="11.02"/>
    <n v="597085"/>
    <n v="11020"/>
    <n v="1.8456333687833389E-2"/>
  </r>
  <r>
    <x v="2"/>
    <n v="53"/>
    <s v="Bretagne"/>
    <n v="22"/>
    <x v="20"/>
    <s v="01B"/>
    <x v="1"/>
    <s v="01D"/>
    <x v="1"/>
    <n v="295"/>
    <n v="597085"/>
    <n v="295000"/>
    <n v="0.49406700888483213"/>
  </r>
  <r>
    <x v="2"/>
    <n v="53"/>
    <s v="Bretagne"/>
    <n v="22"/>
    <x v="20"/>
    <s v="01D"/>
    <x v="3"/>
    <s v="01A"/>
    <x v="3"/>
    <n v="33403.724699999999"/>
    <n v="597085"/>
    <n v="33403724.699999999"/>
    <n v="55.944672366580974"/>
  </r>
  <r>
    <x v="2"/>
    <n v="53"/>
    <s v="Bretagne"/>
    <n v="22"/>
    <x v="20"/>
    <s v="01D"/>
    <x v="3"/>
    <s v="01Z"/>
    <x v="2"/>
    <n v="216.35945000000001"/>
    <n v="597085"/>
    <n v="216359.45"/>
    <n v="0.3623595467981946"/>
  </r>
  <r>
    <x v="2"/>
    <n v="53"/>
    <s v="Bretagne"/>
    <n v="22"/>
    <x v="20"/>
    <s v="01E"/>
    <x v="6"/>
    <s v="01E"/>
    <x v="5"/>
    <n v="1244"/>
    <n v="597085"/>
    <n v="1244000"/>
    <n v="2.083455454416038"/>
  </r>
  <r>
    <x v="2"/>
    <n v="53"/>
    <s v="Bretagne"/>
    <n v="22"/>
    <x v="20"/>
    <s v="01F"/>
    <x v="4"/>
    <s v="01A"/>
    <x v="3"/>
    <n v="25511.16562"/>
    <n v="597085"/>
    <n v="25511165.620000001"/>
    <n v="42.726187427250728"/>
  </r>
  <r>
    <x v="2"/>
    <n v="53"/>
    <s v="Bretagne"/>
    <n v="22"/>
    <x v="20"/>
    <s v="01F"/>
    <x v="4"/>
    <s v="01Z"/>
    <x v="2"/>
    <n v="710.02052000000003"/>
    <n v="597085"/>
    <n v="710020.52"/>
    <n v="1.1891447951296716"/>
  </r>
  <r>
    <x v="2"/>
    <n v="53"/>
    <s v="Bretagne"/>
    <n v="22"/>
    <x v="20"/>
    <s v="01ZHG"/>
    <x v="5"/>
    <s v="01A"/>
    <x v="3"/>
    <n v="94"/>
    <n v="597085"/>
    <n v="94000"/>
    <n v="0.15743152147516684"/>
  </r>
  <r>
    <x v="2"/>
    <n v="53"/>
    <s v="Bretagne"/>
    <n v="22"/>
    <x v="20"/>
    <s v="01ZHG"/>
    <x v="5"/>
    <s v="01E"/>
    <x v="5"/>
    <n v="913"/>
    <n v="597085"/>
    <n v="913000"/>
    <n v="1.5290955224130567"/>
  </r>
  <r>
    <x v="3"/>
    <n v="53"/>
    <s v="Bretagne"/>
    <n v="22"/>
    <x v="20"/>
    <s v="01A"/>
    <x v="0"/>
    <s v="01B"/>
    <x v="0"/>
    <n v="78603.257339999996"/>
    <n v="598357"/>
    <n v="78603257.340000004"/>
    <n v="131.36515047037136"/>
  </r>
  <r>
    <x v="3"/>
    <n v="53"/>
    <s v="Bretagne"/>
    <n v="22"/>
    <x v="20"/>
    <s v="01A"/>
    <x v="0"/>
    <s v="01D"/>
    <x v="1"/>
    <n v="1055.71776"/>
    <n v="598357"/>
    <n v="1055717.76"/>
    <n v="1.7643610085617782"/>
  </r>
  <r>
    <x v="3"/>
    <n v="53"/>
    <s v="Bretagne"/>
    <n v="22"/>
    <x v="20"/>
    <s v="01A"/>
    <x v="0"/>
    <s v="01E"/>
    <x v="5"/>
    <n v="56043.21"/>
    <n v="598357"/>
    <n v="56043210"/>
    <n v="93.661827303766813"/>
  </r>
  <r>
    <x v="3"/>
    <n v="53"/>
    <s v="Bretagne"/>
    <n v="22"/>
    <x v="20"/>
    <s v="01B"/>
    <x v="1"/>
    <s v="01E"/>
    <x v="5"/>
    <n v="296.39"/>
    <n v="598357"/>
    <n v="296390"/>
    <n v="0.495339738651006"/>
  </r>
  <r>
    <x v="3"/>
    <n v="53"/>
    <s v="Bretagne"/>
    <n v="22"/>
    <x v="20"/>
    <s v="01D"/>
    <x v="3"/>
    <s v="01A"/>
    <x v="3"/>
    <n v="35314.979950000001"/>
    <n v="598357"/>
    <n v="35314979.950000003"/>
    <n v="59.019916120309453"/>
  </r>
  <r>
    <x v="3"/>
    <n v="53"/>
    <s v="Bretagne"/>
    <n v="22"/>
    <x v="20"/>
    <s v="01E"/>
    <x v="6"/>
    <s v="01E"/>
    <x v="5"/>
    <n v="1316.36"/>
    <n v="598357"/>
    <n v="1316360"/>
    <n v="2.1999575504255819"/>
  </r>
  <r>
    <x v="3"/>
    <n v="53"/>
    <s v="Bretagne"/>
    <n v="22"/>
    <x v="20"/>
    <s v="01F"/>
    <x v="4"/>
    <s v="01A"/>
    <x v="3"/>
    <n v="29657.164290000001"/>
    <n v="598357"/>
    <n v="29657164.289999999"/>
    <n v="49.564330809199191"/>
  </r>
  <r>
    <x v="3"/>
    <n v="53"/>
    <s v="Bretagne"/>
    <n v="22"/>
    <x v="20"/>
    <s v="01ZHG"/>
    <x v="5"/>
    <s v="01A"/>
    <x v="3"/>
    <n v="277.45999999999998"/>
    <n v="598357"/>
    <n v="277460"/>
    <n v="0.46370310700802364"/>
  </r>
  <r>
    <x v="3"/>
    <n v="53"/>
    <s v="Bretagne"/>
    <n v="22"/>
    <x v="20"/>
    <s v="01ZHG"/>
    <x v="5"/>
    <s v="01E"/>
    <x v="5"/>
    <n v="558"/>
    <n v="598357"/>
    <n v="558000"/>
    <n v="0.9325536427249953"/>
  </r>
  <r>
    <x v="4"/>
    <n v="53"/>
    <s v="Bretagne"/>
    <n v="22"/>
    <x v="20"/>
    <s v="01A"/>
    <x v="0"/>
    <s v="01A"/>
    <x v="3"/>
    <n v="1005.06862"/>
    <n v="598814"/>
    <n v="1005068.62"/>
    <n v="1.6784320673865341"/>
  </r>
  <r>
    <x v="4"/>
    <n v="53"/>
    <s v="Bretagne"/>
    <n v="22"/>
    <x v="20"/>
    <s v="01A"/>
    <x v="0"/>
    <s v="01B"/>
    <x v="0"/>
    <n v="78927.20577"/>
    <n v="598814"/>
    <n v="78927205.769999996"/>
    <n v="131.80587923796037"/>
  </r>
  <r>
    <x v="4"/>
    <n v="53"/>
    <s v="Bretagne"/>
    <n v="22"/>
    <x v="20"/>
    <s v="01A"/>
    <x v="0"/>
    <s v="01E"/>
    <x v="5"/>
    <n v="51201.7"/>
    <n v="598814"/>
    <n v="51201700"/>
    <n v="85.505181909574588"/>
  </r>
  <r>
    <x v="4"/>
    <n v="53"/>
    <s v="Bretagne"/>
    <n v="22"/>
    <x v="20"/>
    <s v="01B"/>
    <x v="1"/>
    <s v="01B"/>
    <x v="0"/>
    <n v="0.01"/>
    <n v="598814"/>
    <n v="10"/>
    <n v="1.6699676360272138E-5"/>
  </r>
  <r>
    <x v="4"/>
    <n v="53"/>
    <s v="Bretagne"/>
    <n v="22"/>
    <x v="20"/>
    <s v="01B"/>
    <x v="1"/>
    <s v="01E"/>
    <x v="5"/>
    <n v="385.16"/>
    <n v="598814"/>
    <n v="385160"/>
    <n v="0.64320473469224171"/>
  </r>
  <r>
    <x v="4"/>
    <n v="53"/>
    <s v="Bretagne"/>
    <n v="22"/>
    <x v="20"/>
    <s v="01B"/>
    <x v="1"/>
    <s v="01Z"/>
    <x v="2"/>
    <n v="4.1539099999999998"/>
    <n v="598814"/>
    <n v="4153.91"/>
    <n v="6.9368952629698033E-3"/>
  </r>
  <r>
    <x v="4"/>
    <n v="53"/>
    <s v="Bretagne"/>
    <n v="22"/>
    <x v="20"/>
    <s v="01D"/>
    <x v="3"/>
    <s v="01A"/>
    <x v="3"/>
    <n v="43122.249920000002"/>
    <n v="598814"/>
    <n v="43122249.920000002"/>
    <n v="72.012761759077108"/>
  </r>
  <r>
    <x v="4"/>
    <n v="53"/>
    <s v="Bretagne"/>
    <n v="22"/>
    <x v="20"/>
    <s v="01D"/>
    <x v="3"/>
    <s v="01B"/>
    <x v="0"/>
    <n v="5.78"/>
    <n v="598814"/>
    <n v="5780"/>
    <n v="9.6524129362372951E-3"/>
  </r>
  <r>
    <x v="4"/>
    <n v="53"/>
    <s v="Bretagne"/>
    <n v="22"/>
    <x v="20"/>
    <s v="01E"/>
    <x v="6"/>
    <s v="01A"/>
    <x v="3"/>
    <n v="1460"/>
    <n v="598814"/>
    <n v="1460000"/>
    <n v="2.4381527485997321"/>
  </r>
  <r>
    <x v="4"/>
    <n v="53"/>
    <s v="Bretagne"/>
    <n v="22"/>
    <x v="20"/>
    <s v="01E"/>
    <x v="6"/>
    <s v="01E"/>
    <x v="5"/>
    <n v="1592.98"/>
    <n v="598814"/>
    <n v="1592980"/>
    <n v="2.6602250448386311"/>
  </r>
  <r>
    <x v="4"/>
    <n v="53"/>
    <s v="Bretagne"/>
    <n v="22"/>
    <x v="20"/>
    <s v="01F"/>
    <x v="4"/>
    <s v="01A"/>
    <x v="3"/>
    <n v="28863.825369999999"/>
    <n v="598814"/>
    <n v="28863825.369999997"/>
    <n v="48.201654219841217"/>
  </r>
  <r>
    <x v="4"/>
    <n v="53"/>
    <s v="Bretagne"/>
    <n v="22"/>
    <x v="20"/>
    <s v="01ZHG"/>
    <x v="5"/>
    <s v="01A"/>
    <x v="3"/>
    <n v="583.11699999999996"/>
    <n v="598814"/>
    <n v="583117"/>
    <n v="0.97378651801728078"/>
  </r>
  <r>
    <x v="4"/>
    <n v="53"/>
    <s v="Bretagne"/>
    <n v="22"/>
    <x v="20"/>
    <s v="01ZHG"/>
    <x v="5"/>
    <s v="01B"/>
    <x v="0"/>
    <n v="252.66"/>
    <n v="598814"/>
    <n v="252660"/>
    <n v="0.42193402291863585"/>
  </r>
  <r>
    <x v="4"/>
    <n v="53"/>
    <s v="Bretagne"/>
    <n v="22"/>
    <x v="20"/>
    <s v="01ZHG"/>
    <x v="5"/>
    <s v="01E"/>
    <x v="5"/>
    <n v="530.5"/>
    <n v="598814"/>
    <n v="530500"/>
    <n v="0.88591783091243692"/>
  </r>
  <r>
    <x v="0"/>
    <n v="75"/>
    <s v="Nouvelle-Aquitaine"/>
    <n v="23"/>
    <x v="21"/>
    <s v="01A"/>
    <x v="0"/>
    <s v="01B"/>
    <x v="0"/>
    <n v="5402.6639999999998"/>
    <n v="123584"/>
    <n v="5402664"/>
    <n v="43.716532884515793"/>
  </r>
  <r>
    <x v="0"/>
    <n v="75"/>
    <s v="Nouvelle-Aquitaine"/>
    <n v="23"/>
    <x v="21"/>
    <s v="01A"/>
    <x v="0"/>
    <s v="01D"/>
    <x v="1"/>
    <n v="25266.58035"/>
    <n v="123584"/>
    <n v="25266580.350000001"/>
    <n v="204.44863695947697"/>
  </r>
  <r>
    <x v="0"/>
    <n v="75"/>
    <s v="Nouvelle-Aquitaine"/>
    <n v="23"/>
    <x v="21"/>
    <s v="01A"/>
    <x v="0"/>
    <s v="01Z"/>
    <x v="2"/>
    <n v="228.49977999999999"/>
    <n v="123584"/>
    <n v="228499.78"/>
    <n v="1.8489430670636975"/>
  </r>
  <r>
    <x v="0"/>
    <n v="75"/>
    <s v="Nouvelle-Aquitaine"/>
    <n v="23"/>
    <x v="21"/>
    <s v="01B"/>
    <x v="1"/>
    <s v="01A"/>
    <x v="3"/>
    <n v="346.5"/>
    <n v="123584"/>
    <n v="346500"/>
    <n v="2.8037610046607977"/>
  </r>
  <r>
    <x v="0"/>
    <n v="75"/>
    <s v="Nouvelle-Aquitaine"/>
    <n v="23"/>
    <x v="21"/>
    <s v="01B"/>
    <x v="1"/>
    <s v="01D"/>
    <x v="1"/>
    <n v="62.167250000000003"/>
    <n v="123584"/>
    <n v="62167.25"/>
    <n v="0.50303639629725527"/>
  </r>
  <r>
    <x v="0"/>
    <n v="75"/>
    <s v="Nouvelle-Aquitaine"/>
    <n v="23"/>
    <x v="21"/>
    <s v="01D"/>
    <x v="3"/>
    <s v="01A"/>
    <x v="3"/>
    <n v="6215.9162800000004"/>
    <n v="123584"/>
    <n v="6215916.2800000003"/>
    <n v="50.29709574054894"/>
  </r>
  <r>
    <x v="0"/>
    <n v="75"/>
    <s v="Nouvelle-Aquitaine"/>
    <n v="23"/>
    <x v="21"/>
    <s v="01D"/>
    <x v="3"/>
    <s v="01D"/>
    <x v="1"/>
    <n v="131.96"/>
    <n v="123584"/>
    <n v="131960"/>
    <n v="1.0677757638529259"/>
  </r>
  <r>
    <x v="0"/>
    <n v="75"/>
    <s v="Nouvelle-Aquitaine"/>
    <n v="23"/>
    <x v="21"/>
    <s v="01D"/>
    <x v="3"/>
    <s v="01E"/>
    <x v="5"/>
    <n v="49.52"/>
    <n v="123584"/>
    <n v="49520"/>
    <n v="0.40069911962713622"/>
  </r>
  <r>
    <x v="0"/>
    <n v="75"/>
    <s v="Nouvelle-Aquitaine"/>
    <n v="23"/>
    <x v="21"/>
    <s v="01D"/>
    <x v="3"/>
    <s v="01Z"/>
    <x v="2"/>
    <n v="26.614319999999999"/>
    <n v="123584"/>
    <n v="26614.32"/>
    <n v="0.21535409114448473"/>
  </r>
  <r>
    <x v="0"/>
    <n v="75"/>
    <s v="Nouvelle-Aquitaine"/>
    <n v="23"/>
    <x v="21"/>
    <s v="01F"/>
    <x v="4"/>
    <s v="01A"/>
    <x v="3"/>
    <n v="4388.4432800000004"/>
    <n v="123584"/>
    <n v="4388443.28"/>
    <n v="35.509801268772662"/>
  </r>
  <r>
    <x v="1"/>
    <n v="75"/>
    <s v="Nouvelle-Aquitaine"/>
    <n v="23"/>
    <x v="21"/>
    <s v="01A"/>
    <x v="0"/>
    <s v="01B"/>
    <x v="0"/>
    <n v="1203.3875499999999"/>
    <n v="122560"/>
    <n v="1203387.5499999998"/>
    <n v="9.8187626468668388"/>
  </r>
  <r>
    <x v="1"/>
    <n v="75"/>
    <s v="Nouvelle-Aquitaine"/>
    <n v="23"/>
    <x v="21"/>
    <s v="01A"/>
    <x v="0"/>
    <s v="01D"/>
    <x v="1"/>
    <n v="27679.060280000002"/>
    <n v="122560"/>
    <n v="27679060.280000001"/>
    <n v="225.84089654046997"/>
  </r>
  <r>
    <x v="1"/>
    <n v="75"/>
    <s v="Nouvelle-Aquitaine"/>
    <n v="23"/>
    <x v="21"/>
    <s v="01A"/>
    <x v="0"/>
    <s v="01Z"/>
    <x v="2"/>
    <n v="547.68510000000003"/>
    <n v="122560"/>
    <n v="547685.1"/>
    <n v="4.4687100195822449"/>
  </r>
  <r>
    <x v="1"/>
    <n v="75"/>
    <s v="Nouvelle-Aquitaine"/>
    <n v="23"/>
    <x v="21"/>
    <s v="01B"/>
    <x v="1"/>
    <s v="01A"/>
    <x v="3"/>
    <n v="58.1"/>
    <n v="122560"/>
    <n v="58100"/>
    <n v="0.47405352480417756"/>
  </r>
  <r>
    <x v="1"/>
    <n v="75"/>
    <s v="Nouvelle-Aquitaine"/>
    <n v="23"/>
    <x v="21"/>
    <s v="01B"/>
    <x v="1"/>
    <s v="01D"/>
    <x v="1"/>
    <n v="144.04"/>
    <n v="122560"/>
    <n v="144040"/>
    <n v="1.1752610966057442"/>
  </r>
  <r>
    <x v="1"/>
    <n v="75"/>
    <s v="Nouvelle-Aquitaine"/>
    <n v="23"/>
    <x v="21"/>
    <s v="01B"/>
    <x v="1"/>
    <s v="01Z"/>
    <x v="2"/>
    <n v="11.198259999999999"/>
    <n v="122560"/>
    <n v="11198.26"/>
    <n v="9.1369614882506528E-2"/>
  </r>
  <r>
    <x v="1"/>
    <n v="75"/>
    <s v="Nouvelle-Aquitaine"/>
    <n v="23"/>
    <x v="21"/>
    <s v="01C"/>
    <x v="2"/>
    <s v="01B"/>
    <x v="0"/>
    <n v="4.2999999999999997E-2"/>
    <n v="122560"/>
    <n v="43"/>
    <n v="3.5084856396866838E-4"/>
  </r>
  <r>
    <x v="1"/>
    <n v="75"/>
    <s v="Nouvelle-Aquitaine"/>
    <n v="23"/>
    <x v="21"/>
    <s v="01C"/>
    <x v="2"/>
    <s v="01Z"/>
    <x v="2"/>
    <n v="3.04E-2"/>
    <n v="122560"/>
    <n v="30.4"/>
    <n v="2.4804177545691906E-4"/>
  </r>
  <r>
    <x v="1"/>
    <n v="75"/>
    <s v="Nouvelle-Aquitaine"/>
    <n v="23"/>
    <x v="21"/>
    <s v="01D"/>
    <x v="3"/>
    <s v="01A"/>
    <x v="3"/>
    <n v="6310.7338600000003"/>
    <n v="122560"/>
    <n v="6310733.8600000003"/>
    <n v="51.490974706266321"/>
  </r>
  <r>
    <x v="1"/>
    <n v="75"/>
    <s v="Nouvelle-Aquitaine"/>
    <n v="23"/>
    <x v="21"/>
    <s v="01D"/>
    <x v="3"/>
    <s v="01Z"/>
    <x v="2"/>
    <n v="57.222029999999997"/>
    <n v="122560"/>
    <n v="57222.03"/>
    <n v="0.46688993146214097"/>
  </r>
  <r>
    <x v="1"/>
    <n v="75"/>
    <s v="Nouvelle-Aquitaine"/>
    <n v="23"/>
    <x v="21"/>
    <s v="01F"/>
    <x v="4"/>
    <s v="01A"/>
    <x v="3"/>
    <n v="4555.3588"/>
    <n v="122560"/>
    <n v="4555358.8"/>
    <n v="37.168397519582243"/>
  </r>
  <r>
    <x v="1"/>
    <n v="75"/>
    <s v="Nouvelle-Aquitaine"/>
    <n v="23"/>
    <x v="21"/>
    <s v="01F"/>
    <x v="4"/>
    <s v="01Z"/>
    <x v="2"/>
    <n v="52.446869999999997"/>
    <n v="122560"/>
    <n v="52446.869999999995"/>
    <n v="0.42792811684073101"/>
  </r>
  <r>
    <x v="1"/>
    <n v="75"/>
    <s v="Nouvelle-Aquitaine"/>
    <n v="23"/>
    <x v="21"/>
    <s v="01ZHG"/>
    <x v="5"/>
    <s v="01A"/>
    <x v="3"/>
    <n v="366.96300000000002"/>
    <n v="122560"/>
    <n v="366963"/>
    <n v="2.9941498041775456"/>
  </r>
  <r>
    <x v="2"/>
    <n v="75"/>
    <s v="Nouvelle-Aquitaine"/>
    <n v="23"/>
    <x v="21"/>
    <s v="01A"/>
    <x v="0"/>
    <s v="01B"/>
    <x v="0"/>
    <n v="1205.08683"/>
    <n v="120872"/>
    <n v="1205086.83"/>
    <n v="9.9699420047653717"/>
  </r>
  <r>
    <x v="2"/>
    <n v="75"/>
    <s v="Nouvelle-Aquitaine"/>
    <n v="23"/>
    <x v="21"/>
    <s v="01A"/>
    <x v="0"/>
    <s v="01D"/>
    <x v="1"/>
    <n v="27500.612249999998"/>
    <n v="120872"/>
    <n v="27500612.25"/>
    <n v="227.51846788338077"/>
  </r>
  <r>
    <x v="2"/>
    <n v="75"/>
    <s v="Nouvelle-Aquitaine"/>
    <n v="23"/>
    <x v="21"/>
    <s v="01A"/>
    <x v="0"/>
    <s v="01Z"/>
    <x v="2"/>
    <n v="395.97190999999998"/>
    <n v="120872"/>
    <n v="395971.91"/>
    <n v="3.2759606029518826"/>
  </r>
  <r>
    <x v="2"/>
    <n v="75"/>
    <s v="Nouvelle-Aquitaine"/>
    <n v="23"/>
    <x v="21"/>
    <s v="01B"/>
    <x v="1"/>
    <s v="01A"/>
    <x v="3"/>
    <n v="102"/>
    <n v="120872"/>
    <n v="102000"/>
    <n v="0.843867893308624"/>
  </r>
  <r>
    <x v="2"/>
    <n v="75"/>
    <s v="Nouvelle-Aquitaine"/>
    <n v="23"/>
    <x v="21"/>
    <s v="01B"/>
    <x v="1"/>
    <s v="01D"/>
    <x v="1"/>
    <n v="191.18362999999999"/>
    <n v="120872"/>
    <n v="191183.63"/>
    <n v="1.5817032066979946"/>
  </r>
  <r>
    <x v="2"/>
    <n v="75"/>
    <s v="Nouvelle-Aquitaine"/>
    <n v="23"/>
    <x v="21"/>
    <s v="01C"/>
    <x v="2"/>
    <s v="01B"/>
    <x v="0"/>
    <n v="6.3E-2"/>
    <n v="120872"/>
    <n v="63"/>
    <n v="5.2121252233767958E-4"/>
  </r>
  <r>
    <x v="2"/>
    <n v="75"/>
    <s v="Nouvelle-Aquitaine"/>
    <n v="23"/>
    <x v="21"/>
    <s v="01D"/>
    <x v="3"/>
    <s v="01A"/>
    <x v="3"/>
    <n v="6427.2775199999996"/>
    <n v="120872"/>
    <n v="6427277.5199999996"/>
    <n v="53.174246475610559"/>
  </r>
  <r>
    <x v="2"/>
    <n v="75"/>
    <s v="Nouvelle-Aquitaine"/>
    <n v="23"/>
    <x v="21"/>
    <s v="01D"/>
    <x v="3"/>
    <s v="01Z"/>
    <x v="2"/>
    <n v="48.208159999999999"/>
    <n v="120872"/>
    <n v="48208.159999999996"/>
    <n v="0.39883645509299093"/>
  </r>
  <r>
    <x v="2"/>
    <n v="75"/>
    <s v="Nouvelle-Aquitaine"/>
    <n v="23"/>
    <x v="21"/>
    <s v="01F"/>
    <x v="4"/>
    <s v="01A"/>
    <x v="3"/>
    <n v="4142.3648800000001"/>
    <n v="120872"/>
    <n v="4142364.88"/>
    <n v="34.270673770600304"/>
  </r>
  <r>
    <x v="2"/>
    <n v="75"/>
    <s v="Nouvelle-Aquitaine"/>
    <n v="23"/>
    <x v="21"/>
    <s v="01F"/>
    <x v="4"/>
    <s v="01Z"/>
    <x v="2"/>
    <n v="106.21064"/>
    <n v="120872"/>
    <n v="106210.64"/>
    <n v="0.87870342180157524"/>
  </r>
  <r>
    <x v="2"/>
    <n v="75"/>
    <s v="Nouvelle-Aquitaine"/>
    <n v="23"/>
    <x v="21"/>
    <s v="01ZHG"/>
    <x v="5"/>
    <s v="01A"/>
    <x v="3"/>
    <n v="265.94182999999998"/>
    <n v="120872"/>
    <n v="265941.82999999996"/>
    <n v="2.2001938414190216"/>
  </r>
  <r>
    <x v="3"/>
    <n v="75"/>
    <s v="Nouvelle-Aquitaine"/>
    <n v="23"/>
    <x v="21"/>
    <s v="01A"/>
    <x v="0"/>
    <s v="01B"/>
    <x v="0"/>
    <n v="3703.8955500000002"/>
    <n v="120365"/>
    <n v="3703895.5500000003"/>
    <n v="30.772197482656921"/>
  </r>
  <r>
    <x v="3"/>
    <n v="75"/>
    <s v="Nouvelle-Aquitaine"/>
    <n v="23"/>
    <x v="21"/>
    <s v="01A"/>
    <x v="0"/>
    <s v="01D"/>
    <x v="1"/>
    <n v="24301.119480000001"/>
    <n v="120365"/>
    <n v="24301119.48"/>
    <n v="201.89523100569102"/>
  </r>
  <r>
    <x v="3"/>
    <n v="75"/>
    <s v="Nouvelle-Aquitaine"/>
    <n v="23"/>
    <x v="21"/>
    <s v="01B"/>
    <x v="1"/>
    <s v="01D"/>
    <x v="1"/>
    <n v="99.161929999999998"/>
    <n v="120365"/>
    <n v="99161.93"/>
    <n v="0.82384355917417851"/>
  </r>
  <r>
    <x v="3"/>
    <n v="75"/>
    <s v="Nouvelle-Aquitaine"/>
    <n v="23"/>
    <x v="21"/>
    <s v="01C"/>
    <x v="2"/>
    <s v="01B"/>
    <x v="0"/>
    <n v="0.48699999999999999"/>
    <n v="120365"/>
    <n v="487"/>
    <n v="4.0460266688821505E-3"/>
  </r>
  <r>
    <x v="3"/>
    <n v="75"/>
    <s v="Nouvelle-Aquitaine"/>
    <n v="23"/>
    <x v="21"/>
    <s v="01D"/>
    <x v="3"/>
    <s v="01A"/>
    <x v="3"/>
    <n v="6587.7019899999996"/>
    <n v="120365"/>
    <n v="6587701.9899999993"/>
    <n v="54.731042994225888"/>
  </r>
  <r>
    <x v="3"/>
    <n v="75"/>
    <s v="Nouvelle-Aquitaine"/>
    <n v="23"/>
    <x v="21"/>
    <s v="01F"/>
    <x v="4"/>
    <s v="01A"/>
    <x v="3"/>
    <n v="4202.5366599999998"/>
    <n v="120365"/>
    <n v="4202536.66"/>
    <n v="34.914939226519337"/>
  </r>
  <r>
    <x v="3"/>
    <n v="75"/>
    <s v="Nouvelle-Aquitaine"/>
    <n v="23"/>
    <x v="21"/>
    <s v="01ZHG"/>
    <x v="5"/>
    <s v="01A"/>
    <x v="3"/>
    <n v="407.59163000000001"/>
    <n v="120365"/>
    <n v="407591.63"/>
    <n v="3.3862969301707309"/>
  </r>
  <r>
    <x v="4"/>
    <n v="75"/>
    <s v="Nouvelle-Aquitaine"/>
    <n v="23"/>
    <x v="21"/>
    <s v="01A"/>
    <x v="0"/>
    <s v="01B"/>
    <x v="0"/>
    <n v="4873.4614799999999"/>
    <n v="118638"/>
    <n v="4873461.4799999995"/>
    <n v="41.078419056288872"/>
  </r>
  <r>
    <x v="4"/>
    <n v="75"/>
    <s v="Nouvelle-Aquitaine"/>
    <n v="23"/>
    <x v="21"/>
    <s v="01A"/>
    <x v="0"/>
    <s v="01D"/>
    <x v="1"/>
    <n v="22019.74973"/>
    <n v="118638"/>
    <n v="22019749.73"/>
    <n v="185.6045257843187"/>
  </r>
  <r>
    <x v="4"/>
    <n v="75"/>
    <s v="Nouvelle-Aquitaine"/>
    <n v="23"/>
    <x v="21"/>
    <s v="01B"/>
    <x v="1"/>
    <s v="01D"/>
    <x v="1"/>
    <n v="1514.48"/>
    <n v="118638"/>
    <n v="1514480"/>
    <n v="12.765555724135606"/>
  </r>
  <r>
    <x v="4"/>
    <n v="75"/>
    <s v="Nouvelle-Aquitaine"/>
    <n v="23"/>
    <x v="21"/>
    <s v="01B"/>
    <x v="1"/>
    <s v="01Z"/>
    <x v="2"/>
    <n v="1"/>
    <n v="118638"/>
    <n v="1000"/>
    <n v="8.4290025118427484E-3"/>
  </r>
  <r>
    <x v="4"/>
    <n v="75"/>
    <s v="Nouvelle-Aquitaine"/>
    <n v="23"/>
    <x v="21"/>
    <s v="01C"/>
    <x v="2"/>
    <s v="01A"/>
    <x v="3"/>
    <n v="0.159"/>
    <n v="118638"/>
    <n v="159"/>
    <n v="1.3402113993829969E-3"/>
  </r>
  <r>
    <x v="4"/>
    <n v="75"/>
    <s v="Nouvelle-Aquitaine"/>
    <n v="23"/>
    <x v="21"/>
    <s v="01D"/>
    <x v="3"/>
    <s v="01A"/>
    <x v="3"/>
    <n v="6690.4181900000003"/>
    <n v="118638"/>
    <n v="6690418.1900000004"/>
    <n v="56.393551728788417"/>
  </r>
  <r>
    <x v="4"/>
    <n v="75"/>
    <s v="Nouvelle-Aquitaine"/>
    <n v="23"/>
    <x v="21"/>
    <s v="01F"/>
    <x v="4"/>
    <s v="01A"/>
    <x v="3"/>
    <n v="4379.1980700000004"/>
    <n v="118638"/>
    <n v="4379198.07"/>
    <n v="36.912271531886923"/>
  </r>
  <r>
    <x v="4"/>
    <n v="75"/>
    <s v="Nouvelle-Aquitaine"/>
    <n v="23"/>
    <x v="21"/>
    <s v="01ZHG"/>
    <x v="5"/>
    <s v="01A"/>
    <x v="3"/>
    <n v="442.75851999999998"/>
    <n v="118638"/>
    <n v="442758.51999999996"/>
    <n v="3.7320126772197777"/>
  </r>
  <r>
    <x v="0"/>
    <n v="75"/>
    <s v="Nouvelle-Aquitaine"/>
    <n v="24"/>
    <x v="22"/>
    <s v="01A"/>
    <x v="0"/>
    <s v="01B"/>
    <x v="0"/>
    <n v="4213.4414999999999"/>
    <n v="412082"/>
    <n v="4213441.5"/>
    <n v="10.224764731291344"/>
  </r>
  <r>
    <x v="0"/>
    <n v="75"/>
    <s v="Nouvelle-Aquitaine"/>
    <n v="24"/>
    <x v="22"/>
    <s v="01A"/>
    <x v="0"/>
    <s v="01D"/>
    <x v="1"/>
    <n v="90684.264379999993"/>
    <n v="412082"/>
    <n v="90684264.379999995"/>
    <n v="220.0636387418038"/>
  </r>
  <r>
    <x v="0"/>
    <n v="75"/>
    <s v="Nouvelle-Aquitaine"/>
    <n v="24"/>
    <x v="22"/>
    <s v="01A"/>
    <x v="0"/>
    <s v="01Z"/>
    <x v="2"/>
    <n v="22517.123599999999"/>
    <n v="412082"/>
    <n v="22517123.599999998"/>
    <n v="54.642337204731092"/>
  </r>
  <r>
    <x v="0"/>
    <n v="75"/>
    <s v="Nouvelle-Aquitaine"/>
    <n v="24"/>
    <x v="22"/>
    <s v="01D"/>
    <x v="3"/>
    <s v="01A"/>
    <x v="3"/>
    <n v="14828.130150000001"/>
    <n v="412082"/>
    <n v="14828130.15"/>
    <n v="35.983445406496763"/>
  </r>
  <r>
    <x v="0"/>
    <n v="75"/>
    <s v="Nouvelle-Aquitaine"/>
    <n v="24"/>
    <x v="22"/>
    <s v="01D"/>
    <x v="3"/>
    <s v="01Z"/>
    <x v="2"/>
    <n v="2052.0889400000001"/>
    <n v="412082"/>
    <n v="2052088.9400000002"/>
    <n v="4.9798072713683199"/>
  </r>
  <r>
    <x v="0"/>
    <n v="75"/>
    <s v="Nouvelle-Aquitaine"/>
    <n v="24"/>
    <x v="22"/>
    <s v="01E"/>
    <x v="6"/>
    <s v="01A"/>
    <x v="3"/>
    <n v="23.898959999999999"/>
    <n v="412082"/>
    <n v="23898.959999999999"/>
    <n v="5.7995641644138785E-2"/>
  </r>
  <r>
    <x v="0"/>
    <n v="75"/>
    <s v="Nouvelle-Aquitaine"/>
    <n v="24"/>
    <x v="22"/>
    <s v="01E"/>
    <x v="6"/>
    <s v="01E"/>
    <x v="5"/>
    <n v="2755"/>
    <n v="412082"/>
    <n v="2755000"/>
    <n v="6.685562582204513"/>
  </r>
  <r>
    <x v="0"/>
    <n v="75"/>
    <s v="Nouvelle-Aquitaine"/>
    <n v="24"/>
    <x v="22"/>
    <s v="01F"/>
    <x v="4"/>
    <s v="01A"/>
    <x v="3"/>
    <n v="14264.68953"/>
    <n v="412082"/>
    <n v="14264689.529999999"/>
    <n v="34.61614321906805"/>
  </r>
  <r>
    <x v="0"/>
    <n v="75"/>
    <s v="Nouvelle-Aquitaine"/>
    <n v="24"/>
    <x v="22"/>
    <s v="01F"/>
    <x v="4"/>
    <s v="01Z"/>
    <x v="2"/>
    <n v="951.88439000000005"/>
    <n v="412082"/>
    <n v="951884.39"/>
    <n v="2.3099392596619119"/>
  </r>
  <r>
    <x v="1"/>
    <n v="75"/>
    <s v="Nouvelle-Aquitaine"/>
    <n v="24"/>
    <x v="22"/>
    <s v="01A"/>
    <x v="0"/>
    <s v="01B"/>
    <x v="0"/>
    <n v="3754.1076200000002"/>
    <n v="415168"/>
    <n v="3754107.62"/>
    <n v="9.0423819273161712"/>
  </r>
  <r>
    <x v="1"/>
    <n v="75"/>
    <s v="Nouvelle-Aquitaine"/>
    <n v="24"/>
    <x v="22"/>
    <s v="01A"/>
    <x v="0"/>
    <s v="01C"/>
    <x v="4"/>
    <n v="2838.5583200000001"/>
    <n v="415168"/>
    <n v="2838558.3200000003"/>
    <n v="6.8371317635270552"/>
  </r>
  <r>
    <x v="1"/>
    <n v="75"/>
    <s v="Nouvelle-Aquitaine"/>
    <n v="24"/>
    <x v="22"/>
    <s v="01A"/>
    <x v="0"/>
    <s v="01D"/>
    <x v="1"/>
    <n v="84782.958859999999"/>
    <n v="415168"/>
    <n v="84782958.859999999"/>
    <n v="204.21361680090951"/>
  </r>
  <r>
    <x v="1"/>
    <n v="75"/>
    <s v="Nouvelle-Aquitaine"/>
    <n v="24"/>
    <x v="22"/>
    <s v="01A"/>
    <x v="0"/>
    <s v="01Z"/>
    <x v="2"/>
    <n v="18827.930179999999"/>
    <n v="415168"/>
    <n v="18827930.18"/>
    <n v="45.350147843764454"/>
  </r>
  <r>
    <x v="1"/>
    <n v="75"/>
    <s v="Nouvelle-Aquitaine"/>
    <n v="24"/>
    <x v="22"/>
    <s v="01D"/>
    <x v="3"/>
    <s v="01A"/>
    <x v="3"/>
    <n v="15266.00009"/>
    <n v="415168"/>
    <n v="15266000.09"/>
    <n v="36.770656914791118"/>
  </r>
  <r>
    <x v="1"/>
    <n v="75"/>
    <s v="Nouvelle-Aquitaine"/>
    <n v="24"/>
    <x v="22"/>
    <s v="01D"/>
    <x v="3"/>
    <s v="01Z"/>
    <x v="2"/>
    <n v="2017.0089800000001"/>
    <n v="415168"/>
    <n v="2017008.98"/>
    <n v="4.8582958705873285"/>
  </r>
  <r>
    <x v="1"/>
    <n v="75"/>
    <s v="Nouvelle-Aquitaine"/>
    <n v="24"/>
    <x v="22"/>
    <s v="01E"/>
    <x v="6"/>
    <s v="01E"/>
    <x v="5"/>
    <n v="1817.2023300000001"/>
    <n v="415168"/>
    <n v="1817202.33"/>
    <n v="4.3770288895097886"/>
  </r>
  <r>
    <x v="1"/>
    <n v="75"/>
    <s v="Nouvelle-Aquitaine"/>
    <n v="24"/>
    <x v="22"/>
    <s v="01F"/>
    <x v="4"/>
    <s v="01A"/>
    <x v="3"/>
    <n v="14033.618"/>
    <n v="415168"/>
    <n v="14033618"/>
    <n v="33.802263180206566"/>
  </r>
  <r>
    <x v="1"/>
    <n v="75"/>
    <s v="Nouvelle-Aquitaine"/>
    <n v="24"/>
    <x v="22"/>
    <s v="01F"/>
    <x v="4"/>
    <s v="01Z"/>
    <x v="2"/>
    <n v="767.12909000000002"/>
    <n v="415168"/>
    <n v="767129.09"/>
    <n v="1.8477558241482965"/>
  </r>
  <r>
    <x v="1"/>
    <n v="75"/>
    <s v="Nouvelle-Aquitaine"/>
    <n v="24"/>
    <x v="22"/>
    <s v="01ZHG"/>
    <x v="5"/>
    <s v="01A"/>
    <x v="3"/>
    <n v="68.773150000000001"/>
    <n v="415168"/>
    <n v="68773.149999999994"/>
    <n v="0.16565137486511483"/>
  </r>
  <r>
    <x v="2"/>
    <n v="75"/>
    <s v="Nouvelle-Aquitaine"/>
    <n v="24"/>
    <x v="22"/>
    <s v="01A"/>
    <x v="0"/>
    <s v="01B"/>
    <x v="0"/>
    <n v="3286.6078600000001"/>
    <n v="416909"/>
    <n v="3286607.86"/>
    <n v="7.883273951869592"/>
  </r>
  <r>
    <x v="2"/>
    <n v="75"/>
    <s v="Nouvelle-Aquitaine"/>
    <n v="24"/>
    <x v="22"/>
    <s v="01A"/>
    <x v="0"/>
    <s v="01D"/>
    <x v="1"/>
    <n v="92803.883709999995"/>
    <n v="416909"/>
    <n v="92803883.709999993"/>
    <n v="222.59985682726924"/>
  </r>
  <r>
    <x v="2"/>
    <n v="75"/>
    <s v="Nouvelle-Aquitaine"/>
    <n v="24"/>
    <x v="22"/>
    <s v="01A"/>
    <x v="0"/>
    <s v="01Z"/>
    <x v="2"/>
    <n v="8456.6185299999997"/>
    <n v="416909"/>
    <n v="8456618.5299999993"/>
    <n v="20.284087246857226"/>
  </r>
  <r>
    <x v="2"/>
    <n v="75"/>
    <s v="Nouvelle-Aquitaine"/>
    <n v="24"/>
    <x v="22"/>
    <s v="01B"/>
    <x v="1"/>
    <s v="01D"/>
    <x v="1"/>
    <n v="118"/>
    <n v="416909"/>
    <n v="118000"/>
    <n v="0.28303538661914229"/>
  </r>
  <r>
    <x v="2"/>
    <n v="75"/>
    <s v="Nouvelle-Aquitaine"/>
    <n v="24"/>
    <x v="22"/>
    <s v="01C"/>
    <x v="2"/>
    <s v="01B"/>
    <x v="0"/>
    <n v="1.22"/>
    <n v="416909"/>
    <n v="1220"/>
    <n v="2.9262980650453696E-3"/>
  </r>
  <r>
    <x v="2"/>
    <n v="75"/>
    <s v="Nouvelle-Aquitaine"/>
    <n v="24"/>
    <x v="22"/>
    <s v="01D"/>
    <x v="3"/>
    <s v="01A"/>
    <x v="3"/>
    <n v="21152.599190000001"/>
    <n v="416909"/>
    <n v="21152599.190000001"/>
    <n v="50.736729574079718"/>
  </r>
  <r>
    <x v="2"/>
    <n v="75"/>
    <s v="Nouvelle-Aquitaine"/>
    <n v="24"/>
    <x v="22"/>
    <s v="01D"/>
    <x v="3"/>
    <s v="01Z"/>
    <x v="2"/>
    <n v="1156.7267300000001"/>
    <n v="416909"/>
    <n v="1156726.73"/>
    <n v="2.7745304850698833"/>
  </r>
  <r>
    <x v="2"/>
    <n v="75"/>
    <s v="Nouvelle-Aquitaine"/>
    <n v="24"/>
    <x v="22"/>
    <s v="01E"/>
    <x v="6"/>
    <s v="01A"/>
    <x v="3"/>
    <n v="16.309999999999999"/>
    <n v="416909"/>
    <n v="16309.999999999998"/>
    <n v="3.9121247082696702E-2"/>
  </r>
  <r>
    <x v="2"/>
    <n v="75"/>
    <s v="Nouvelle-Aquitaine"/>
    <n v="24"/>
    <x v="22"/>
    <s v="01E"/>
    <x v="6"/>
    <s v="01E"/>
    <x v="5"/>
    <n v="2051.38222"/>
    <n v="416909"/>
    <n v="2051382.22"/>
    <n v="4.9204555910282579"/>
  </r>
  <r>
    <x v="2"/>
    <n v="75"/>
    <s v="Nouvelle-Aquitaine"/>
    <n v="24"/>
    <x v="22"/>
    <s v="01F"/>
    <x v="4"/>
    <s v="01A"/>
    <x v="3"/>
    <n v="14425.338760000001"/>
    <n v="416909"/>
    <n v="14425338.76"/>
    <n v="34.600689263124565"/>
  </r>
  <r>
    <x v="2"/>
    <n v="75"/>
    <s v="Nouvelle-Aquitaine"/>
    <n v="24"/>
    <x v="22"/>
    <s v="01F"/>
    <x v="4"/>
    <s v="01Z"/>
    <x v="2"/>
    <n v="1042.8120699999999"/>
    <n v="416909"/>
    <n v="1042812.07"/>
    <n v="2.5012942152843904"/>
  </r>
  <r>
    <x v="2"/>
    <n v="75"/>
    <s v="Nouvelle-Aquitaine"/>
    <n v="24"/>
    <x v="22"/>
    <s v="01ZHG"/>
    <x v="5"/>
    <s v="01A"/>
    <x v="3"/>
    <n v="178.83242999999999"/>
    <n v="416909"/>
    <n v="178832.43"/>
    <n v="0.42894835563636186"/>
  </r>
  <r>
    <x v="2"/>
    <n v="75"/>
    <s v="Nouvelle-Aquitaine"/>
    <n v="24"/>
    <x v="22"/>
    <s v="01ZHG"/>
    <x v="5"/>
    <s v="01E"/>
    <x v="5"/>
    <n v="7.6316899999999999"/>
    <n v="416909"/>
    <n v="7631.69"/>
    <n v="1.830540957379188E-2"/>
  </r>
  <r>
    <x v="2"/>
    <n v="75"/>
    <s v="Nouvelle-Aquitaine"/>
    <n v="24"/>
    <x v="22"/>
    <s v="01ZHG"/>
    <x v="5"/>
    <s v="01Z"/>
    <x v="2"/>
    <n v="1.5"/>
    <n v="416909"/>
    <n v="1500"/>
    <n v="3.5979074570229954E-3"/>
  </r>
  <r>
    <x v="3"/>
    <n v="75"/>
    <s v="Nouvelle-Aquitaine"/>
    <n v="24"/>
    <x v="22"/>
    <s v="01A"/>
    <x v="0"/>
    <s v="01B"/>
    <x v="0"/>
    <n v="2756.3877200000002"/>
    <n v="415417"/>
    <n v="2756387.72"/>
    <n v="6.6352309125529292"/>
  </r>
  <r>
    <x v="3"/>
    <n v="75"/>
    <s v="Nouvelle-Aquitaine"/>
    <n v="24"/>
    <x v="22"/>
    <s v="01A"/>
    <x v="0"/>
    <s v="01D"/>
    <x v="1"/>
    <n v="91427.318469999998"/>
    <n v="415417"/>
    <n v="91427318.469999999"/>
    <n v="220.08564519506905"/>
  </r>
  <r>
    <x v="3"/>
    <n v="75"/>
    <s v="Nouvelle-Aquitaine"/>
    <n v="24"/>
    <x v="22"/>
    <s v="01A"/>
    <x v="0"/>
    <s v="01Z"/>
    <x v="2"/>
    <n v="2884.8539999999998"/>
    <n v="415417"/>
    <n v="2884854"/>
    <n v="6.9444774768485642"/>
  </r>
  <r>
    <x v="3"/>
    <n v="75"/>
    <s v="Nouvelle-Aquitaine"/>
    <n v="24"/>
    <x v="22"/>
    <s v="01C"/>
    <x v="2"/>
    <s v="01A"/>
    <x v="3"/>
    <n v="0.47"/>
    <n v="415417"/>
    <n v="470"/>
    <n v="1.1313932747095087E-3"/>
  </r>
  <r>
    <x v="3"/>
    <n v="75"/>
    <s v="Nouvelle-Aquitaine"/>
    <n v="24"/>
    <x v="22"/>
    <s v="01D"/>
    <x v="3"/>
    <s v="01A"/>
    <x v="3"/>
    <n v="21983.288250000001"/>
    <n v="415417"/>
    <n v="21983288.25"/>
    <n v="52.918605280958651"/>
  </r>
  <r>
    <x v="3"/>
    <n v="75"/>
    <s v="Nouvelle-Aquitaine"/>
    <n v="24"/>
    <x v="22"/>
    <s v="01D"/>
    <x v="3"/>
    <s v="01Z"/>
    <x v="2"/>
    <n v="481.61412000000001"/>
    <n v="415417"/>
    <n v="481614.12"/>
    <n v="1.1593510135598688"/>
  </r>
  <r>
    <x v="3"/>
    <n v="75"/>
    <s v="Nouvelle-Aquitaine"/>
    <n v="24"/>
    <x v="22"/>
    <s v="01E"/>
    <x v="6"/>
    <s v="01A"/>
    <x v="3"/>
    <n v="1743.42"/>
    <n v="415417"/>
    <n v="1743420"/>
    <n v="4.1967950276469184"/>
  </r>
  <r>
    <x v="3"/>
    <n v="75"/>
    <s v="Nouvelle-Aquitaine"/>
    <n v="24"/>
    <x v="22"/>
    <s v="01E"/>
    <x v="6"/>
    <s v="01E"/>
    <x v="5"/>
    <n v="463.00099999999998"/>
    <n v="415417"/>
    <n v="463001"/>
    <n v="1.1145451437952707"/>
  </r>
  <r>
    <x v="3"/>
    <n v="75"/>
    <s v="Nouvelle-Aquitaine"/>
    <n v="24"/>
    <x v="22"/>
    <s v="01F"/>
    <x v="4"/>
    <s v="01A"/>
    <x v="3"/>
    <n v="13800.79487"/>
    <n v="415417"/>
    <n v="13800794.869999999"/>
    <n v="33.221545748007422"/>
  </r>
  <r>
    <x v="3"/>
    <n v="75"/>
    <s v="Nouvelle-Aquitaine"/>
    <n v="24"/>
    <x v="22"/>
    <s v="01F"/>
    <x v="4"/>
    <s v="01Z"/>
    <x v="2"/>
    <n v="5051.3665000000001"/>
    <n v="415417"/>
    <n v="5051366.5"/>
    <n v="12.159749119559383"/>
  </r>
  <r>
    <x v="3"/>
    <n v="75"/>
    <s v="Nouvelle-Aquitaine"/>
    <n v="24"/>
    <x v="22"/>
    <s v="01ZHG"/>
    <x v="5"/>
    <s v="01A"/>
    <x v="3"/>
    <n v="384.01844"/>
    <n v="415417"/>
    <n v="384018.44"/>
    <n v="0.92441676676688722"/>
  </r>
  <r>
    <x v="4"/>
    <n v="75"/>
    <s v="Nouvelle-Aquitaine"/>
    <n v="24"/>
    <x v="22"/>
    <s v="01A"/>
    <x v="0"/>
    <s v="01B"/>
    <x v="0"/>
    <n v="2793.52151"/>
    <n v="413606"/>
    <n v="2793521.5100000002"/>
    <n v="6.7540642785646252"/>
  </r>
  <r>
    <x v="4"/>
    <n v="75"/>
    <s v="Nouvelle-Aquitaine"/>
    <n v="24"/>
    <x v="22"/>
    <s v="01A"/>
    <x v="0"/>
    <s v="01D"/>
    <x v="1"/>
    <n v="95097.969700000001"/>
    <n v="413606"/>
    <n v="95097969.700000003"/>
    <n v="229.92405743630411"/>
  </r>
  <r>
    <x v="4"/>
    <n v="75"/>
    <s v="Nouvelle-Aquitaine"/>
    <n v="24"/>
    <x v="22"/>
    <s v="01A"/>
    <x v="0"/>
    <s v="01Z"/>
    <x v="2"/>
    <n v="955.04677000000004"/>
    <n v="413606"/>
    <n v="955046.77"/>
    <n v="2.30907378036102"/>
  </r>
  <r>
    <x v="4"/>
    <n v="75"/>
    <s v="Nouvelle-Aquitaine"/>
    <n v="24"/>
    <x v="22"/>
    <s v="01C"/>
    <x v="2"/>
    <s v="01D"/>
    <x v="1"/>
    <n v="55.79"/>
    <n v="413606"/>
    <n v="55790"/>
    <n v="0.13488682465921675"/>
  </r>
  <r>
    <x v="4"/>
    <n v="75"/>
    <s v="Nouvelle-Aquitaine"/>
    <n v="24"/>
    <x v="22"/>
    <s v="01D"/>
    <x v="3"/>
    <s v="01A"/>
    <x v="3"/>
    <n v="24470.890289999999"/>
    <n v="413606"/>
    <n v="24470890.289999999"/>
    <n v="59.164737189499185"/>
  </r>
  <r>
    <x v="4"/>
    <n v="75"/>
    <s v="Nouvelle-Aquitaine"/>
    <n v="24"/>
    <x v="22"/>
    <s v="01D"/>
    <x v="3"/>
    <s v="01Z"/>
    <x v="2"/>
    <n v="154.78388000000001"/>
    <n v="413606"/>
    <n v="154783.88"/>
    <n v="0.37423025778156022"/>
  </r>
  <r>
    <x v="4"/>
    <n v="75"/>
    <s v="Nouvelle-Aquitaine"/>
    <n v="24"/>
    <x v="22"/>
    <s v="01E"/>
    <x v="6"/>
    <s v="01A"/>
    <x v="3"/>
    <n v="841.92"/>
    <n v="413606"/>
    <n v="841920"/>
    <n v="2.0355604125665487"/>
  </r>
  <r>
    <x v="4"/>
    <n v="75"/>
    <s v="Nouvelle-Aquitaine"/>
    <n v="24"/>
    <x v="22"/>
    <s v="01E"/>
    <x v="6"/>
    <s v="01E"/>
    <x v="5"/>
    <n v="14.79646"/>
    <n v="413606"/>
    <n v="14796.46"/>
    <n v="3.5774287607046318E-2"/>
  </r>
  <r>
    <x v="4"/>
    <n v="75"/>
    <s v="Nouvelle-Aquitaine"/>
    <n v="24"/>
    <x v="22"/>
    <s v="01F"/>
    <x v="4"/>
    <s v="01A"/>
    <x v="3"/>
    <n v="16273.7073"/>
    <n v="413606"/>
    <n v="16273707.300000001"/>
    <n v="39.345916887085778"/>
  </r>
  <r>
    <x v="4"/>
    <n v="75"/>
    <s v="Nouvelle-Aquitaine"/>
    <n v="24"/>
    <x v="22"/>
    <s v="01F"/>
    <x v="4"/>
    <s v="01Z"/>
    <x v="2"/>
    <n v="211.37715"/>
    <n v="413606"/>
    <n v="211377.15"/>
    <n v="0.51105919643332054"/>
  </r>
  <r>
    <x v="4"/>
    <n v="75"/>
    <s v="Nouvelle-Aquitaine"/>
    <n v="24"/>
    <x v="22"/>
    <s v="01ZHG"/>
    <x v="5"/>
    <s v="01A"/>
    <x v="3"/>
    <n v="863.86112000000003"/>
    <n v="413606"/>
    <n v="863861.12"/>
    <n v="2.0886087726000104"/>
  </r>
  <r>
    <x v="0"/>
    <n v="27"/>
    <s v="Bourgogne-Franche-Comté"/>
    <n v="25"/>
    <x v="23"/>
    <s v="01A"/>
    <x v="0"/>
    <s v="01B"/>
    <x v="0"/>
    <n v="136325.26102999999"/>
    <n v="525276"/>
    <n v="136325261.03"/>
    <n v="259.53072485702756"/>
  </r>
  <r>
    <x v="0"/>
    <n v="27"/>
    <s v="Bourgogne-Franche-Comté"/>
    <n v="25"/>
    <x v="23"/>
    <s v="01A"/>
    <x v="0"/>
    <s v="01Z"/>
    <x v="2"/>
    <n v="126.0575"/>
    <n v="525276"/>
    <n v="126057.5"/>
    <n v="0.23998336112824495"/>
  </r>
  <r>
    <x v="0"/>
    <n v="27"/>
    <s v="Bourgogne-Franche-Comté"/>
    <n v="25"/>
    <x v="23"/>
    <s v="01B"/>
    <x v="1"/>
    <s v="01A"/>
    <x v="3"/>
    <n v="1505"/>
    <n v="525276"/>
    <n v="1505000"/>
    <n v="2.8651604109077895"/>
  </r>
  <r>
    <x v="0"/>
    <n v="27"/>
    <s v="Bourgogne-Franche-Comté"/>
    <n v="25"/>
    <x v="23"/>
    <s v="01B"/>
    <x v="1"/>
    <s v="01D"/>
    <x v="1"/>
    <n v="901.3"/>
    <n v="525276"/>
    <n v="901300"/>
    <n v="1.7158598527250435"/>
  </r>
  <r>
    <x v="0"/>
    <n v="27"/>
    <s v="Bourgogne-Franche-Comté"/>
    <n v="25"/>
    <x v="23"/>
    <s v="01B"/>
    <x v="1"/>
    <s v="01Z"/>
    <x v="2"/>
    <n v="725"/>
    <n v="525276"/>
    <n v="725000"/>
    <n v="1.3802267760187026"/>
  </r>
  <r>
    <x v="0"/>
    <n v="27"/>
    <s v="Bourgogne-Franche-Comté"/>
    <n v="25"/>
    <x v="23"/>
    <s v="01D"/>
    <x v="3"/>
    <s v="01A"/>
    <x v="3"/>
    <n v="27252.26628"/>
    <n v="525276"/>
    <n v="27252266.280000001"/>
    <n v="51.881803623238071"/>
  </r>
  <r>
    <x v="0"/>
    <n v="27"/>
    <s v="Bourgogne-Franche-Comté"/>
    <n v="25"/>
    <x v="23"/>
    <s v="01D"/>
    <x v="3"/>
    <s v="01Z"/>
    <x v="2"/>
    <n v="743.24814000000003"/>
    <n v="525276"/>
    <n v="743248.14"/>
    <n v="1.4149668745573756"/>
  </r>
  <r>
    <x v="0"/>
    <n v="27"/>
    <s v="Bourgogne-Franche-Comté"/>
    <n v="25"/>
    <x v="23"/>
    <s v="01E"/>
    <x v="6"/>
    <s v="01E"/>
    <x v="5"/>
    <n v="5962.61"/>
    <n v="525276"/>
    <n v="5962610"/>
    <n v="11.351384795802588"/>
  </r>
  <r>
    <x v="0"/>
    <n v="27"/>
    <s v="Bourgogne-Franche-Comté"/>
    <n v="25"/>
    <x v="23"/>
    <s v="01E"/>
    <x v="6"/>
    <s v="01Z"/>
    <x v="2"/>
    <n v="90"/>
    <n v="525276"/>
    <n v="90000"/>
    <n v="0.17133849633335618"/>
  </r>
  <r>
    <x v="0"/>
    <n v="27"/>
    <s v="Bourgogne-Franche-Comté"/>
    <n v="25"/>
    <x v="23"/>
    <s v="01F"/>
    <x v="4"/>
    <s v="01A"/>
    <x v="3"/>
    <n v="19241.08353"/>
    <n v="525276"/>
    <n v="19241083.530000001"/>
    <n v="36.630425776163392"/>
  </r>
  <r>
    <x v="0"/>
    <n v="27"/>
    <s v="Bourgogne-Franche-Comté"/>
    <n v="25"/>
    <x v="23"/>
    <s v="01F"/>
    <x v="4"/>
    <s v="01Z"/>
    <x v="2"/>
    <n v="33.997010000000003"/>
    <n v="525276"/>
    <n v="33997.01"/>
    <n v="6.4722184147000816E-2"/>
  </r>
  <r>
    <x v="0"/>
    <n v="27"/>
    <s v="Bourgogne-Franche-Comté"/>
    <n v="25"/>
    <x v="23"/>
    <s v="01ZHG"/>
    <x v="5"/>
    <s v="01A"/>
    <x v="3"/>
    <n v="63"/>
    <n v="525276"/>
    <n v="63000"/>
    <n v="0.11993694743334933"/>
  </r>
  <r>
    <x v="1"/>
    <n v="27"/>
    <s v="Bourgogne-Franche-Comté"/>
    <n v="25"/>
    <x v="23"/>
    <s v="01A"/>
    <x v="0"/>
    <s v="01B"/>
    <x v="0"/>
    <n v="117573.43435"/>
    <n v="529103"/>
    <n v="117573434.34999999"/>
    <n v="222.21275318794261"/>
  </r>
  <r>
    <x v="1"/>
    <n v="27"/>
    <s v="Bourgogne-Franche-Comté"/>
    <n v="25"/>
    <x v="23"/>
    <s v="01A"/>
    <x v="0"/>
    <s v="01Z"/>
    <x v="2"/>
    <n v="3051.7431099999999"/>
    <n v="529103"/>
    <n v="3051743.11"/>
    <n v="5.7677675424255765"/>
  </r>
  <r>
    <x v="1"/>
    <n v="27"/>
    <s v="Bourgogne-Franche-Comté"/>
    <n v="25"/>
    <x v="23"/>
    <s v="01B"/>
    <x v="1"/>
    <s v="01A"/>
    <x v="3"/>
    <n v="2248"/>
    <n v="529103"/>
    <n v="2248000"/>
    <n v="4.2487001585702595"/>
  </r>
  <r>
    <x v="1"/>
    <n v="27"/>
    <s v="Bourgogne-Franche-Comté"/>
    <n v="25"/>
    <x v="23"/>
    <s v="01B"/>
    <x v="1"/>
    <s v="01D"/>
    <x v="1"/>
    <n v="274.14"/>
    <n v="529103"/>
    <n v="274140"/>
    <n v="0.51812218036941771"/>
  </r>
  <r>
    <x v="1"/>
    <n v="27"/>
    <s v="Bourgogne-Franche-Comté"/>
    <n v="25"/>
    <x v="23"/>
    <s v="01C"/>
    <x v="2"/>
    <s v="01A"/>
    <x v="3"/>
    <n v="38.96"/>
    <n v="529103"/>
    <n v="38960"/>
    <n v="7.3634056128957875E-2"/>
  </r>
  <r>
    <x v="1"/>
    <n v="27"/>
    <s v="Bourgogne-Franche-Comté"/>
    <n v="25"/>
    <x v="23"/>
    <s v="01C"/>
    <x v="2"/>
    <s v="01C"/>
    <x v="4"/>
    <n v="0.80100000000000005"/>
    <n v="529103"/>
    <n v="801"/>
    <n v="1.513882930166716E-3"/>
  </r>
  <r>
    <x v="1"/>
    <n v="27"/>
    <s v="Bourgogne-Franche-Comté"/>
    <n v="25"/>
    <x v="23"/>
    <s v="01D"/>
    <x v="3"/>
    <s v="01A"/>
    <x v="3"/>
    <n v="36337.278429999998"/>
    <n v="529103"/>
    <n v="36337278.43"/>
    <n v="68.677135510477171"/>
  </r>
  <r>
    <x v="1"/>
    <n v="27"/>
    <s v="Bourgogne-Franche-Comté"/>
    <n v="25"/>
    <x v="23"/>
    <s v="01D"/>
    <x v="3"/>
    <s v="01Z"/>
    <x v="2"/>
    <n v="586.01137000000006"/>
    <n v="529103"/>
    <n v="586011.37000000011"/>
    <n v="1.1075563170119997"/>
  </r>
  <r>
    <x v="1"/>
    <n v="27"/>
    <s v="Bourgogne-Franche-Comté"/>
    <n v="25"/>
    <x v="23"/>
    <s v="01E"/>
    <x v="6"/>
    <s v="01E"/>
    <x v="5"/>
    <n v="4253.0200000000004"/>
    <n v="529103"/>
    <n v="4253020"/>
    <n v="8.0381702617448774"/>
  </r>
  <r>
    <x v="1"/>
    <n v="27"/>
    <s v="Bourgogne-Franche-Comté"/>
    <n v="25"/>
    <x v="23"/>
    <s v="01F"/>
    <x v="4"/>
    <s v="01A"/>
    <x v="3"/>
    <n v="19285.527440000002"/>
    <n v="529103"/>
    <n v="19285527.440000001"/>
    <n v="36.449476642544084"/>
  </r>
  <r>
    <x v="1"/>
    <n v="27"/>
    <s v="Bourgogne-Franche-Comté"/>
    <n v="25"/>
    <x v="23"/>
    <s v="01F"/>
    <x v="4"/>
    <s v="01Z"/>
    <x v="2"/>
    <n v="496.81349999999998"/>
    <n v="529103"/>
    <n v="496813.5"/>
    <n v="0.93897312999548288"/>
  </r>
  <r>
    <x v="1"/>
    <n v="27"/>
    <s v="Bourgogne-Franche-Comté"/>
    <n v="25"/>
    <x v="23"/>
    <s v="01ZHG"/>
    <x v="5"/>
    <s v="01Z"/>
    <x v="2"/>
    <n v="20.5"/>
    <n v="529103"/>
    <n v="20500"/>
    <n v="3.8744819061694982E-2"/>
  </r>
  <r>
    <x v="2"/>
    <n v="27"/>
    <s v="Bourgogne-Franche-Comté"/>
    <n v="25"/>
    <x v="23"/>
    <s v="01A"/>
    <x v="0"/>
    <s v="01B"/>
    <x v="0"/>
    <n v="105883.56395"/>
    <n v="533320"/>
    <n v="105883563.95"/>
    <n v="198.53664582239557"/>
  </r>
  <r>
    <x v="2"/>
    <n v="27"/>
    <s v="Bourgogne-Franche-Comté"/>
    <n v="25"/>
    <x v="23"/>
    <s v="01B"/>
    <x v="1"/>
    <s v="01A"/>
    <x v="3"/>
    <n v="14"/>
    <n v="533320"/>
    <n v="14000"/>
    <n v="2.6250656266406661E-2"/>
  </r>
  <r>
    <x v="2"/>
    <n v="27"/>
    <s v="Bourgogne-Franche-Comté"/>
    <n v="25"/>
    <x v="23"/>
    <s v="01B"/>
    <x v="1"/>
    <s v="01B"/>
    <x v="0"/>
    <n v="1970.1"/>
    <n v="533320"/>
    <n v="1970100"/>
    <n v="3.6940298507462686"/>
  </r>
  <r>
    <x v="2"/>
    <n v="27"/>
    <s v="Bourgogne-Franche-Comté"/>
    <n v="25"/>
    <x v="23"/>
    <s v="01B"/>
    <x v="1"/>
    <s v="01D"/>
    <x v="1"/>
    <n v="575.48"/>
    <n v="533320"/>
    <n v="575480"/>
    <n v="1.0790519762994075"/>
  </r>
  <r>
    <x v="2"/>
    <n v="27"/>
    <s v="Bourgogne-Franche-Comté"/>
    <n v="25"/>
    <x v="23"/>
    <s v="01C"/>
    <x v="2"/>
    <s v="01A"/>
    <x v="3"/>
    <n v="18.5"/>
    <n v="533320"/>
    <n v="18500"/>
    <n v="3.4688367209180226E-2"/>
  </r>
  <r>
    <x v="2"/>
    <n v="27"/>
    <s v="Bourgogne-Franche-Comté"/>
    <n v="25"/>
    <x v="23"/>
    <s v="01C"/>
    <x v="2"/>
    <s v="01B"/>
    <x v="0"/>
    <n v="8.0000000000000007E-5"/>
    <n v="533320"/>
    <n v="0.08"/>
    <n v="1.5000375009375235E-7"/>
  </r>
  <r>
    <x v="2"/>
    <n v="27"/>
    <s v="Bourgogne-Franche-Comté"/>
    <n v="25"/>
    <x v="23"/>
    <s v="01C"/>
    <x v="2"/>
    <s v="01C"/>
    <x v="4"/>
    <n v="0.47"/>
    <n v="533320"/>
    <n v="470"/>
    <n v="8.8127203180079507E-4"/>
  </r>
  <r>
    <x v="2"/>
    <n v="27"/>
    <s v="Bourgogne-Franche-Comté"/>
    <n v="25"/>
    <x v="23"/>
    <s v="01D"/>
    <x v="3"/>
    <s v="01A"/>
    <x v="3"/>
    <n v="26276.875749999999"/>
    <n v="533320"/>
    <n v="26276875.75"/>
    <n v="49.270373790594768"/>
  </r>
  <r>
    <x v="2"/>
    <n v="27"/>
    <s v="Bourgogne-Franche-Comté"/>
    <n v="25"/>
    <x v="23"/>
    <s v="01D"/>
    <x v="3"/>
    <s v="01Z"/>
    <x v="2"/>
    <n v="3105.3"/>
    <n v="533320"/>
    <n v="3105300"/>
    <n v="5.8225830645766141"/>
  </r>
  <r>
    <x v="2"/>
    <n v="27"/>
    <s v="Bourgogne-Franche-Comté"/>
    <n v="25"/>
    <x v="23"/>
    <s v="01E"/>
    <x v="6"/>
    <s v="01E"/>
    <x v="5"/>
    <n v="2869.34"/>
    <n v="533320"/>
    <n v="2869340"/>
    <n v="5.3801470036750922"/>
  </r>
  <r>
    <x v="2"/>
    <n v="27"/>
    <s v="Bourgogne-Franche-Comté"/>
    <n v="25"/>
    <x v="23"/>
    <s v="01F"/>
    <x v="4"/>
    <s v="01A"/>
    <x v="3"/>
    <n v="20642.57818"/>
    <n v="533320"/>
    <n v="20642578.18"/>
    <n v="38.705801732543314"/>
  </r>
  <r>
    <x v="2"/>
    <n v="27"/>
    <s v="Bourgogne-Franche-Comté"/>
    <n v="25"/>
    <x v="23"/>
    <s v="01ZHG"/>
    <x v="5"/>
    <s v="01A"/>
    <x v="3"/>
    <n v="1007.1"/>
    <n v="533320"/>
    <n v="1007100"/>
    <n v="1.8883597089927249"/>
  </r>
  <r>
    <x v="3"/>
    <n v="27"/>
    <s v="Bourgogne-Franche-Comté"/>
    <n v="25"/>
    <x v="23"/>
    <s v="01A"/>
    <x v="0"/>
    <s v="01B"/>
    <x v="0"/>
    <n v="98935.836460000006"/>
    <n v="536959"/>
    <n v="98935836.460000008"/>
    <n v="184.25212438938541"/>
  </r>
  <r>
    <x v="3"/>
    <n v="27"/>
    <s v="Bourgogne-Franche-Comté"/>
    <n v="25"/>
    <x v="23"/>
    <s v="01B"/>
    <x v="1"/>
    <s v="01A"/>
    <x v="3"/>
    <n v="195.39099999999999"/>
    <n v="536959"/>
    <n v="195391"/>
    <n v="0.36388439340806283"/>
  </r>
  <r>
    <x v="3"/>
    <n v="27"/>
    <s v="Bourgogne-Franche-Comté"/>
    <n v="25"/>
    <x v="23"/>
    <s v="01B"/>
    <x v="1"/>
    <s v="01B"/>
    <x v="0"/>
    <n v="1723.442"/>
    <n v="536959"/>
    <n v="1723442"/>
    <n v="3.2096342551293486"/>
  </r>
  <r>
    <x v="3"/>
    <n v="27"/>
    <s v="Bourgogne-Franche-Comté"/>
    <n v="25"/>
    <x v="23"/>
    <s v="01B"/>
    <x v="1"/>
    <s v="01D"/>
    <x v="1"/>
    <n v="1E-3"/>
    <n v="536959"/>
    <n v="1"/>
    <n v="1.862339582724193E-6"/>
  </r>
  <r>
    <x v="3"/>
    <n v="27"/>
    <s v="Bourgogne-Franche-Comté"/>
    <n v="25"/>
    <x v="23"/>
    <s v="01B"/>
    <x v="1"/>
    <s v="01Z"/>
    <x v="2"/>
    <n v="1E-3"/>
    <n v="536959"/>
    <n v="1"/>
    <n v="1.862339582724193E-6"/>
  </r>
  <r>
    <x v="3"/>
    <n v="27"/>
    <s v="Bourgogne-Franche-Comté"/>
    <n v="25"/>
    <x v="23"/>
    <s v="01C"/>
    <x v="2"/>
    <s v="01A"/>
    <x v="3"/>
    <n v="7"/>
    <n v="536959"/>
    <n v="7000"/>
    <n v="1.3036377079069352E-2"/>
  </r>
  <r>
    <x v="3"/>
    <n v="27"/>
    <s v="Bourgogne-Franche-Comté"/>
    <n v="25"/>
    <x v="23"/>
    <s v="01C"/>
    <x v="2"/>
    <s v="01B"/>
    <x v="0"/>
    <n v="8.0000000000000007E-5"/>
    <n v="536959"/>
    <n v="0.08"/>
    <n v="1.4898716661793545E-7"/>
  </r>
  <r>
    <x v="3"/>
    <n v="27"/>
    <s v="Bourgogne-Franche-Comté"/>
    <n v="25"/>
    <x v="23"/>
    <s v="01D"/>
    <x v="3"/>
    <s v="01A"/>
    <x v="3"/>
    <n v="28284.9323"/>
    <n v="536959"/>
    <n v="28284932.300000001"/>
    <n v="52.676149016964054"/>
  </r>
  <r>
    <x v="3"/>
    <n v="27"/>
    <s v="Bourgogne-Franche-Comté"/>
    <n v="25"/>
    <x v="23"/>
    <s v="01D"/>
    <x v="3"/>
    <s v="01Z"/>
    <x v="2"/>
    <n v="513.6"/>
    <n v="536959"/>
    <n v="513600"/>
    <n v="0.95649760968714559"/>
  </r>
  <r>
    <x v="3"/>
    <n v="27"/>
    <s v="Bourgogne-Franche-Comté"/>
    <n v="25"/>
    <x v="23"/>
    <s v="01E"/>
    <x v="6"/>
    <s v="01E"/>
    <x v="5"/>
    <n v="204.92"/>
    <n v="536959"/>
    <n v="204920"/>
    <n v="0.38163062729184166"/>
  </r>
  <r>
    <x v="3"/>
    <n v="27"/>
    <s v="Bourgogne-Franche-Comté"/>
    <n v="25"/>
    <x v="23"/>
    <s v="01F"/>
    <x v="4"/>
    <s v="01A"/>
    <x v="3"/>
    <n v="19638.758279999998"/>
    <n v="536959"/>
    <n v="19638758.279999997"/>
    <n v="36.574036900396486"/>
  </r>
  <r>
    <x v="3"/>
    <n v="27"/>
    <s v="Bourgogne-Franche-Comté"/>
    <n v="25"/>
    <x v="23"/>
    <s v="01ZHG"/>
    <x v="5"/>
    <s v="01A"/>
    <x v="3"/>
    <n v="1798.40852"/>
    <n v="536959"/>
    <n v="1798408.52"/>
    <n v="3.3492473727044336"/>
  </r>
  <r>
    <x v="4"/>
    <n v="27"/>
    <s v="Bourgogne-Franche-Comté"/>
    <n v="25"/>
    <x v="23"/>
    <s v="01A"/>
    <x v="0"/>
    <s v="01B"/>
    <x v="0"/>
    <n v="92602.449229999998"/>
    <n v="539067"/>
    <n v="92602449.230000004"/>
    <n v="171.78281963095498"/>
  </r>
  <r>
    <x v="4"/>
    <n v="27"/>
    <s v="Bourgogne-Franche-Comté"/>
    <n v="25"/>
    <x v="23"/>
    <s v="01A"/>
    <x v="0"/>
    <s v="01Z"/>
    <x v="2"/>
    <n v="1602.6835699999999"/>
    <n v="539067"/>
    <n v="1602683.5699999998"/>
    <n v="2.9730693401747832"/>
  </r>
  <r>
    <x v="4"/>
    <n v="27"/>
    <s v="Bourgogne-Franche-Comté"/>
    <n v="25"/>
    <x v="23"/>
    <s v="01B"/>
    <x v="1"/>
    <s v="01A"/>
    <x v="3"/>
    <n v="171"/>
    <n v="539067"/>
    <n v="171000"/>
    <n v="0.31721474325083893"/>
  </r>
  <r>
    <x v="4"/>
    <n v="27"/>
    <s v="Bourgogne-Franche-Comté"/>
    <n v="25"/>
    <x v="23"/>
    <s v="01B"/>
    <x v="1"/>
    <s v="01B"/>
    <x v="0"/>
    <n v="963"/>
    <n v="539067"/>
    <n v="963000"/>
    <n v="1.7864198698863036"/>
  </r>
  <r>
    <x v="4"/>
    <n v="27"/>
    <s v="Bourgogne-Franche-Comté"/>
    <n v="25"/>
    <x v="23"/>
    <s v="01C"/>
    <x v="2"/>
    <s v="01A"/>
    <x v="3"/>
    <n v="4"/>
    <n v="539067"/>
    <n v="4000"/>
    <n v="7.4202279123003262E-3"/>
  </r>
  <r>
    <x v="4"/>
    <n v="27"/>
    <s v="Bourgogne-Franche-Comté"/>
    <n v="25"/>
    <x v="23"/>
    <s v="01C"/>
    <x v="2"/>
    <s v="01D"/>
    <x v="1"/>
    <n v="1.73"/>
    <n v="539067"/>
    <n v="1730"/>
    <n v="3.2092485720698911E-3"/>
  </r>
  <r>
    <x v="4"/>
    <n v="27"/>
    <s v="Bourgogne-Franche-Comté"/>
    <n v="25"/>
    <x v="23"/>
    <s v="01D"/>
    <x v="3"/>
    <s v="01A"/>
    <x v="3"/>
    <n v="29138.859759999999"/>
    <n v="539067"/>
    <n v="29138859.759999998"/>
    <n v="54.054245130939194"/>
  </r>
  <r>
    <x v="4"/>
    <n v="27"/>
    <s v="Bourgogne-Franche-Comté"/>
    <n v="25"/>
    <x v="23"/>
    <s v="01E"/>
    <x v="6"/>
    <s v="01E"/>
    <x v="5"/>
    <n v="156"/>
    <n v="539067"/>
    <n v="156000"/>
    <n v="0.28938888857971273"/>
  </r>
  <r>
    <x v="4"/>
    <n v="27"/>
    <s v="Bourgogne-Franche-Comté"/>
    <n v="25"/>
    <x v="23"/>
    <s v="01E"/>
    <x v="6"/>
    <s v="01Z"/>
    <x v="2"/>
    <n v="39.200000000000003"/>
    <n v="539067"/>
    <n v="39200"/>
    <n v="7.2718233540543201E-2"/>
  </r>
  <r>
    <x v="4"/>
    <n v="27"/>
    <s v="Bourgogne-Franche-Comté"/>
    <n v="25"/>
    <x v="23"/>
    <s v="01F"/>
    <x v="4"/>
    <s v="01A"/>
    <x v="3"/>
    <n v="20333.54538"/>
    <n v="539067"/>
    <n v="20333545.379999999"/>
    <n v="37.719885246175338"/>
  </r>
  <r>
    <x v="4"/>
    <n v="27"/>
    <s v="Bourgogne-Franche-Comté"/>
    <n v="25"/>
    <x v="23"/>
    <s v="01ZHG"/>
    <x v="5"/>
    <s v="01A"/>
    <x v="3"/>
    <n v="1608.18469"/>
    <n v="539067"/>
    <n v="1608184.69"/>
    <n v="2.9832742312180116"/>
  </r>
  <r>
    <x v="0"/>
    <n v="84"/>
    <s v="Auvergne-Rhône-Alpes"/>
    <n v="26"/>
    <x v="24"/>
    <s v="01A"/>
    <x v="0"/>
    <s v="01B"/>
    <x v="0"/>
    <n v="47.212400000000002"/>
    <n v="482984"/>
    <n v="47212.4"/>
    <n v="9.7751478309840489E-2"/>
  </r>
  <r>
    <x v="0"/>
    <n v="84"/>
    <s v="Auvergne-Rhône-Alpes"/>
    <n v="26"/>
    <x v="24"/>
    <s v="01A"/>
    <x v="0"/>
    <s v="01D"/>
    <x v="1"/>
    <n v="127679.06641"/>
    <n v="482984"/>
    <n v="127679066.41"/>
    <n v="264.35465027827007"/>
  </r>
  <r>
    <x v="0"/>
    <n v="84"/>
    <s v="Auvergne-Rhône-Alpes"/>
    <n v="26"/>
    <x v="24"/>
    <s v="01A"/>
    <x v="0"/>
    <s v="01E"/>
    <x v="5"/>
    <n v="3353.1468199999999"/>
    <n v="482984"/>
    <n v="3353146.82"/>
    <n v="6.9425629420436286"/>
  </r>
  <r>
    <x v="0"/>
    <n v="84"/>
    <s v="Auvergne-Rhône-Alpes"/>
    <n v="26"/>
    <x v="24"/>
    <s v="01B"/>
    <x v="1"/>
    <s v="01D"/>
    <x v="1"/>
    <n v="215.38"/>
    <n v="482984"/>
    <n v="215380"/>
    <n v="0.4459360972620211"/>
  </r>
  <r>
    <x v="0"/>
    <n v="84"/>
    <s v="Auvergne-Rhône-Alpes"/>
    <n v="26"/>
    <x v="24"/>
    <s v="01C"/>
    <x v="2"/>
    <s v="01B"/>
    <x v="0"/>
    <n v="0.44996999999999998"/>
    <n v="482984"/>
    <n v="449.96999999999997"/>
    <n v="9.3164576880393549E-4"/>
  </r>
  <r>
    <x v="0"/>
    <n v="84"/>
    <s v="Auvergne-Rhône-Alpes"/>
    <n v="26"/>
    <x v="24"/>
    <s v="01C"/>
    <x v="2"/>
    <s v="01Z"/>
    <x v="2"/>
    <n v="0.5"/>
    <n v="482984"/>
    <n v="500"/>
    <n v="1.0352309807364218E-3"/>
  </r>
  <r>
    <x v="0"/>
    <n v="84"/>
    <s v="Auvergne-Rhône-Alpes"/>
    <n v="26"/>
    <x v="24"/>
    <s v="01D"/>
    <x v="3"/>
    <s v="01A"/>
    <x v="3"/>
    <n v="19575.714360000002"/>
    <n v="482984"/>
    <n v="19575714.360000003"/>
    <n v="40.530771951037721"/>
  </r>
  <r>
    <x v="0"/>
    <n v="84"/>
    <s v="Auvergne-Rhône-Alpes"/>
    <n v="26"/>
    <x v="24"/>
    <s v="01D"/>
    <x v="3"/>
    <s v="01Z"/>
    <x v="2"/>
    <n v="15.557510000000001"/>
    <n v="482984"/>
    <n v="15557.51"/>
    <n v="3.2211232670233382E-2"/>
  </r>
  <r>
    <x v="0"/>
    <n v="84"/>
    <s v="Auvergne-Rhône-Alpes"/>
    <n v="26"/>
    <x v="24"/>
    <s v="01E"/>
    <x v="6"/>
    <s v="01E"/>
    <x v="5"/>
    <n v="1422.24"/>
    <n v="482984"/>
    <n v="1422240"/>
    <n v="2.9446938200851376"/>
  </r>
  <r>
    <x v="0"/>
    <n v="84"/>
    <s v="Auvergne-Rhône-Alpes"/>
    <n v="26"/>
    <x v="24"/>
    <s v="01F"/>
    <x v="4"/>
    <s v="01A"/>
    <x v="3"/>
    <n v="13982.62703"/>
    <n v="482984"/>
    <n v="13982627.029999999"/>
    <n v="28.950497387077004"/>
  </r>
  <r>
    <x v="0"/>
    <n v="84"/>
    <s v="Auvergne-Rhône-Alpes"/>
    <n v="26"/>
    <x v="24"/>
    <s v="01F"/>
    <x v="4"/>
    <s v="01Z"/>
    <x v="2"/>
    <n v="0.80571000000000004"/>
    <n v="482984"/>
    <n v="805.71"/>
    <n v="1.6681919069782851E-3"/>
  </r>
  <r>
    <x v="0"/>
    <n v="84"/>
    <s v="Auvergne-Rhône-Alpes"/>
    <n v="26"/>
    <x v="24"/>
    <s v="01ZHG"/>
    <x v="5"/>
    <s v="01A"/>
    <x v="3"/>
    <n v="97.45"/>
    <n v="482984"/>
    <n v="97450"/>
    <n v="0.20176651814552862"/>
  </r>
  <r>
    <x v="1"/>
    <n v="84"/>
    <s v="Auvergne-Rhône-Alpes"/>
    <n v="26"/>
    <x v="24"/>
    <s v="01A"/>
    <x v="0"/>
    <s v="01B"/>
    <x v="0"/>
    <n v="39.634819999999998"/>
    <n v="487993"/>
    <n v="39634.82"/>
    <n v="8.1220058484445468E-2"/>
  </r>
  <r>
    <x v="1"/>
    <n v="84"/>
    <s v="Auvergne-Rhône-Alpes"/>
    <n v="26"/>
    <x v="24"/>
    <s v="01A"/>
    <x v="0"/>
    <s v="01D"/>
    <x v="1"/>
    <n v="93687.568469999998"/>
    <n v="487993"/>
    <n v="93687568.469999999"/>
    <n v="191.98547616461713"/>
  </r>
  <r>
    <x v="1"/>
    <n v="84"/>
    <s v="Auvergne-Rhône-Alpes"/>
    <n v="26"/>
    <x v="24"/>
    <s v="01A"/>
    <x v="0"/>
    <s v="01E"/>
    <x v="5"/>
    <n v="35761.653559999999"/>
    <n v="487993"/>
    <n v="35761653.560000002"/>
    <n v="73.28312815962525"/>
  </r>
  <r>
    <x v="1"/>
    <n v="84"/>
    <s v="Auvergne-Rhône-Alpes"/>
    <n v="26"/>
    <x v="24"/>
    <s v="01B"/>
    <x v="1"/>
    <s v="01D"/>
    <x v="1"/>
    <n v="133.94"/>
    <n v="487993"/>
    <n v="133940"/>
    <n v="0.274471150200925"/>
  </r>
  <r>
    <x v="1"/>
    <n v="84"/>
    <s v="Auvergne-Rhône-Alpes"/>
    <n v="26"/>
    <x v="24"/>
    <s v="01C"/>
    <x v="2"/>
    <s v="01B"/>
    <x v="0"/>
    <n v="1.1414599999999999"/>
    <n v="487993"/>
    <n v="1141.4599999999998"/>
    <n v="2.3390909295830059E-3"/>
  </r>
  <r>
    <x v="1"/>
    <n v="84"/>
    <s v="Auvergne-Rhône-Alpes"/>
    <n v="26"/>
    <x v="24"/>
    <s v="01C"/>
    <x v="2"/>
    <s v="01Z"/>
    <x v="2"/>
    <n v="0.5"/>
    <n v="487993"/>
    <n v="500"/>
    <n v="1.0246048611353032E-3"/>
  </r>
  <r>
    <x v="1"/>
    <n v="84"/>
    <s v="Auvergne-Rhône-Alpes"/>
    <n v="26"/>
    <x v="24"/>
    <s v="01D"/>
    <x v="3"/>
    <s v="01A"/>
    <x v="3"/>
    <n v="20140.594590000001"/>
    <n v="487993"/>
    <n v="20140594.59"/>
    <n v="41.272302246138779"/>
  </r>
  <r>
    <x v="1"/>
    <n v="84"/>
    <s v="Auvergne-Rhône-Alpes"/>
    <n v="26"/>
    <x v="24"/>
    <s v="01D"/>
    <x v="3"/>
    <s v="01Z"/>
    <x v="2"/>
    <n v="14.89884"/>
    <n v="487993"/>
    <n v="14898.84"/>
    <n v="3.05308477785542E-2"/>
  </r>
  <r>
    <x v="1"/>
    <n v="84"/>
    <s v="Auvergne-Rhône-Alpes"/>
    <n v="26"/>
    <x v="24"/>
    <s v="01E"/>
    <x v="6"/>
    <s v="01E"/>
    <x v="5"/>
    <n v="73.61"/>
    <n v="487993"/>
    <n v="73610"/>
    <n v="0.15084232765633934"/>
  </r>
  <r>
    <x v="1"/>
    <n v="84"/>
    <s v="Auvergne-Rhône-Alpes"/>
    <n v="26"/>
    <x v="24"/>
    <s v="01F"/>
    <x v="4"/>
    <s v="01A"/>
    <x v="3"/>
    <n v="14405.67836"/>
    <n v="487993"/>
    <n v="14405678.359999999"/>
    <n v="29.520256151215282"/>
  </r>
  <r>
    <x v="1"/>
    <n v="84"/>
    <s v="Auvergne-Rhône-Alpes"/>
    <n v="26"/>
    <x v="24"/>
    <s v="01F"/>
    <x v="4"/>
    <s v="01Z"/>
    <x v="2"/>
    <n v="33.855269999999997"/>
    <n v="487993"/>
    <n v="33855.269999999997"/>
    <n v="6.937654843409638E-2"/>
  </r>
  <r>
    <x v="1"/>
    <n v="84"/>
    <s v="Auvergne-Rhône-Alpes"/>
    <n v="26"/>
    <x v="24"/>
    <s v="01ZHG"/>
    <x v="5"/>
    <s v="01A"/>
    <x v="3"/>
    <n v="85.55"/>
    <n v="487993"/>
    <n v="85550"/>
    <n v="0.17530989174025038"/>
  </r>
  <r>
    <x v="2"/>
    <n v="84"/>
    <s v="Auvergne-Rhône-Alpes"/>
    <n v="26"/>
    <x v="24"/>
    <s v="01A"/>
    <x v="0"/>
    <s v="01B"/>
    <x v="0"/>
    <n v="39.673569999999998"/>
    <n v="494712"/>
    <n v="39673.57"/>
    <n v="8.0195285337731848E-2"/>
  </r>
  <r>
    <x v="2"/>
    <n v="84"/>
    <s v="Auvergne-Rhône-Alpes"/>
    <n v="26"/>
    <x v="24"/>
    <s v="01A"/>
    <x v="0"/>
    <s v="01D"/>
    <x v="1"/>
    <n v="84231.440759999998"/>
    <n v="494712"/>
    <n v="84231440.75999999"/>
    <n v="170.2635892398001"/>
  </r>
  <r>
    <x v="2"/>
    <n v="84"/>
    <s v="Auvergne-Rhône-Alpes"/>
    <n v="26"/>
    <x v="24"/>
    <s v="01A"/>
    <x v="0"/>
    <s v="01E"/>
    <x v="5"/>
    <n v="43007.639389999997"/>
    <n v="494712"/>
    <n v="43007639.389999993"/>
    <n v="86.934700168987192"/>
  </r>
  <r>
    <x v="2"/>
    <n v="84"/>
    <s v="Auvergne-Rhône-Alpes"/>
    <n v="26"/>
    <x v="24"/>
    <s v="01C"/>
    <x v="2"/>
    <s v="01B"/>
    <x v="0"/>
    <n v="2.0183900000000001"/>
    <n v="494712"/>
    <n v="2018.39"/>
    <n v="4.0799293326218081E-3"/>
  </r>
  <r>
    <x v="2"/>
    <n v="84"/>
    <s v="Auvergne-Rhône-Alpes"/>
    <n v="26"/>
    <x v="24"/>
    <s v="01D"/>
    <x v="3"/>
    <s v="01A"/>
    <x v="3"/>
    <n v="19635.28441"/>
    <n v="494712"/>
    <n v="19635284.41"/>
    <n v="39.690333790164786"/>
  </r>
  <r>
    <x v="2"/>
    <n v="84"/>
    <s v="Auvergne-Rhône-Alpes"/>
    <n v="26"/>
    <x v="24"/>
    <s v="01D"/>
    <x v="3"/>
    <s v="01Z"/>
    <x v="2"/>
    <n v="14.2775"/>
    <n v="494712"/>
    <n v="14277.5"/>
    <n v="2.886022574750562E-2"/>
  </r>
  <r>
    <x v="2"/>
    <n v="84"/>
    <s v="Auvergne-Rhône-Alpes"/>
    <n v="26"/>
    <x v="24"/>
    <s v="01E"/>
    <x v="6"/>
    <s v="01E"/>
    <x v="5"/>
    <n v="55.52"/>
    <n v="494712"/>
    <n v="55520"/>
    <n v="0.11222691181940199"/>
  </r>
  <r>
    <x v="2"/>
    <n v="84"/>
    <s v="Auvergne-Rhône-Alpes"/>
    <n v="26"/>
    <x v="24"/>
    <s v="01F"/>
    <x v="4"/>
    <s v="01A"/>
    <x v="3"/>
    <n v="13893.11706"/>
    <n v="494712"/>
    <n v="13893117.060000001"/>
    <n v="28.083242492601759"/>
  </r>
  <r>
    <x v="2"/>
    <n v="84"/>
    <s v="Auvergne-Rhône-Alpes"/>
    <n v="26"/>
    <x v="24"/>
    <s v="01F"/>
    <x v="4"/>
    <s v="01Z"/>
    <x v="2"/>
    <n v="1.0236000000000001"/>
    <n v="494712"/>
    <n v="1023.6"/>
    <n v="2.0690826177654879E-3"/>
  </r>
  <r>
    <x v="2"/>
    <n v="84"/>
    <s v="Auvergne-Rhône-Alpes"/>
    <n v="26"/>
    <x v="24"/>
    <s v="01ZHG"/>
    <x v="5"/>
    <s v="01A"/>
    <x v="3"/>
    <n v="68.22"/>
    <n v="494712"/>
    <n v="68220"/>
    <n v="0.13789841362247127"/>
  </r>
  <r>
    <x v="3"/>
    <n v="84"/>
    <s v="Auvergne-Rhône-Alpes"/>
    <n v="26"/>
    <x v="24"/>
    <s v="01A"/>
    <x v="0"/>
    <s v="01B"/>
    <x v="0"/>
    <n v="38.402380000000001"/>
    <n v="504637"/>
    <n v="38402.379999999997"/>
    <n v="7.6099017709759686E-2"/>
  </r>
  <r>
    <x v="3"/>
    <n v="84"/>
    <s v="Auvergne-Rhône-Alpes"/>
    <n v="26"/>
    <x v="24"/>
    <s v="01A"/>
    <x v="0"/>
    <s v="01D"/>
    <x v="1"/>
    <n v="93017.602750000005"/>
    <n v="504637"/>
    <n v="93017602.75"/>
    <n v="184.32576832455806"/>
  </r>
  <r>
    <x v="3"/>
    <n v="84"/>
    <s v="Auvergne-Rhône-Alpes"/>
    <n v="26"/>
    <x v="24"/>
    <s v="01A"/>
    <x v="0"/>
    <s v="01E"/>
    <x v="5"/>
    <n v="35371.925640000001"/>
    <n v="504637"/>
    <n v="35371925.640000001"/>
    <n v="70.093801366130506"/>
  </r>
  <r>
    <x v="3"/>
    <n v="84"/>
    <s v="Auvergne-Rhône-Alpes"/>
    <n v="26"/>
    <x v="24"/>
    <s v="01B"/>
    <x v="1"/>
    <s v="01D"/>
    <x v="1"/>
    <n v="3.74979"/>
    <n v="504637"/>
    <n v="3749.79"/>
    <n v="7.4306679851061253E-3"/>
  </r>
  <r>
    <x v="3"/>
    <n v="84"/>
    <s v="Auvergne-Rhône-Alpes"/>
    <n v="26"/>
    <x v="24"/>
    <s v="01C"/>
    <x v="2"/>
    <s v="01B"/>
    <x v="0"/>
    <n v="1.57246"/>
    <n v="504637"/>
    <n v="1572.46"/>
    <n v="3.1160220118619918E-3"/>
  </r>
  <r>
    <x v="3"/>
    <n v="84"/>
    <s v="Auvergne-Rhône-Alpes"/>
    <n v="26"/>
    <x v="24"/>
    <s v="01C"/>
    <x v="2"/>
    <s v="01D"/>
    <x v="1"/>
    <n v="59.104950000000002"/>
    <n v="504637"/>
    <n v="59104.950000000004"/>
    <n v="0.11712369485392471"/>
  </r>
  <r>
    <x v="3"/>
    <n v="84"/>
    <s v="Auvergne-Rhône-Alpes"/>
    <n v="26"/>
    <x v="24"/>
    <s v="01D"/>
    <x v="3"/>
    <s v="01A"/>
    <x v="3"/>
    <n v="20011.930349999999"/>
    <n v="504637"/>
    <n v="20011930.349999998"/>
    <n v="39.656090120225031"/>
  </r>
  <r>
    <x v="3"/>
    <n v="84"/>
    <s v="Auvergne-Rhône-Alpes"/>
    <n v="26"/>
    <x v="24"/>
    <s v="01D"/>
    <x v="3"/>
    <s v="01Z"/>
    <x v="2"/>
    <n v="14.22392"/>
    <n v="504637"/>
    <n v="14223.92"/>
    <n v="2.8186438965038235E-2"/>
  </r>
  <r>
    <x v="3"/>
    <n v="84"/>
    <s v="Auvergne-Rhône-Alpes"/>
    <n v="26"/>
    <x v="24"/>
    <s v="01E"/>
    <x v="6"/>
    <s v="01E"/>
    <x v="5"/>
    <n v="67.87"/>
    <n v="504637"/>
    <n v="67870"/>
    <n v="0.13449271456512304"/>
  </r>
  <r>
    <x v="3"/>
    <n v="84"/>
    <s v="Auvergne-Rhône-Alpes"/>
    <n v="26"/>
    <x v="24"/>
    <s v="01F"/>
    <x v="4"/>
    <s v="01A"/>
    <x v="3"/>
    <n v="15269.296480000001"/>
    <n v="504637"/>
    <n v="15269296.48"/>
    <n v="30.25798044931307"/>
  </r>
  <r>
    <x v="3"/>
    <n v="84"/>
    <s v="Auvergne-Rhône-Alpes"/>
    <n v="26"/>
    <x v="24"/>
    <s v="01ZHG"/>
    <x v="5"/>
    <s v="01A"/>
    <x v="3"/>
    <n v="90.146720000000002"/>
    <n v="504637"/>
    <n v="90146.72"/>
    <n v="0.17863676266306275"/>
  </r>
  <r>
    <x v="4"/>
    <n v="84"/>
    <s v="Auvergne-Rhône-Alpes"/>
    <n v="26"/>
    <x v="24"/>
    <s v="01A"/>
    <x v="0"/>
    <s v="01B"/>
    <x v="0"/>
    <n v="43.355020000000003"/>
    <n v="511553"/>
    <n v="43355.020000000004"/>
    <n v="8.475176570169661E-2"/>
  </r>
  <r>
    <x v="4"/>
    <n v="84"/>
    <s v="Auvergne-Rhône-Alpes"/>
    <n v="26"/>
    <x v="24"/>
    <s v="01A"/>
    <x v="0"/>
    <s v="01D"/>
    <x v="1"/>
    <n v="49531.590479999999"/>
    <n v="511553"/>
    <n v="49531590.479999997"/>
    <n v="96.825921224193777"/>
  </r>
  <r>
    <x v="4"/>
    <n v="84"/>
    <s v="Auvergne-Rhône-Alpes"/>
    <n v="26"/>
    <x v="24"/>
    <s v="01A"/>
    <x v="0"/>
    <s v="01E"/>
    <x v="5"/>
    <n v="76599.157059999998"/>
    <n v="511553"/>
    <n v="76599157.060000002"/>
    <n v="149.73845732504745"/>
  </r>
  <r>
    <x v="4"/>
    <n v="84"/>
    <s v="Auvergne-Rhône-Alpes"/>
    <n v="26"/>
    <x v="24"/>
    <s v="01B"/>
    <x v="1"/>
    <s v="01D"/>
    <x v="1"/>
    <n v="2.4399500000000001"/>
    <n v="511553"/>
    <n v="2439.9500000000003"/>
    <n v="4.7696915080157878E-3"/>
  </r>
  <r>
    <x v="4"/>
    <n v="84"/>
    <s v="Auvergne-Rhône-Alpes"/>
    <n v="26"/>
    <x v="24"/>
    <s v="01C"/>
    <x v="2"/>
    <s v="01D"/>
    <x v="1"/>
    <n v="30.615110000000001"/>
    <n v="511553"/>
    <n v="30615.11"/>
    <n v="5.9847386292329434E-2"/>
  </r>
  <r>
    <x v="4"/>
    <n v="84"/>
    <s v="Auvergne-Rhône-Alpes"/>
    <n v="26"/>
    <x v="24"/>
    <s v="01D"/>
    <x v="3"/>
    <s v="01A"/>
    <x v="3"/>
    <n v="20291.1535"/>
    <n v="511553"/>
    <n v="20291153.5"/>
    <n v="39.665789273056753"/>
  </r>
  <r>
    <x v="4"/>
    <n v="84"/>
    <s v="Auvergne-Rhône-Alpes"/>
    <n v="26"/>
    <x v="24"/>
    <s v="01E"/>
    <x v="6"/>
    <s v="01E"/>
    <x v="5"/>
    <n v="34"/>
    <n v="511553"/>
    <n v="34000"/>
    <n v="6.6464276428835331E-2"/>
  </r>
  <r>
    <x v="4"/>
    <n v="84"/>
    <s v="Auvergne-Rhône-Alpes"/>
    <n v="26"/>
    <x v="24"/>
    <s v="01F"/>
    <x v="4"/>
    <s v="01A"/>
    <x v="3"/>
    <n v="15891.01679"/>
    <n v="511553"/>
    <n v="15891016.789999999"/>
    <n v="31.064262725465394"/>
  </r>
  <r>
    <x v="4"/>
    <n v="84"/>
    <s v="Auvergne-Rhône-Alpes"/>
    <n v="26"/>
    <x v="24"/>
    <s v="01ZHG"/>
    <x v="5"/>
    <s v="01A"/>
    <x v="3"/>
    <n v="34.119999999999997"/>
    <n v="511553"/>
    <n v="34120"/>
    <n v="6.6698856227995929E-2"/>
  </r>
  <r>
    <x v="0"/>
    <n v="28"/>
    <s v="Normandie"/>
    <n v="27"/>
    <x v="25"/>
    <s v="01A"/>
    <x v="0"/>
    <s v="01A"/>
    <x v="3"/>
    <n v="4007"/>
    <n v="582822"/>
    <n v="4007000"/>
    <n v="6.8751694342354952"/>
  </r>
  <r>
    <x v="0"/>
    <n v="28"/>
    <s v="Normandie"/>
    <n v="27"/>
    <x v="25"/>
    <s v="01A"/>
    <x v="0"/>
    <s v="01B"/>
    <x v="0"/>
    <n v="113705.90089"/>
    <n v="582822"/>
    <n v="113705900.89"/>
    <n v="195.0954165937456"/>
  </r>
  <r>
    <x v="0"/>
    <n v="28"/>
    <s v="Normandie"/>
    <n v="27"/>
    <x v="25"/>
    <s v="01A"/>
    <x v="0"/>
    <s v="01D"/>
    <x v="1"/>
    <n v="48796.858039999999"/>
    <n v="582822"/>
    <n v="48796858.039999999"/>
    <n v="83.725147712337559"/>
  </r>
  <r>
    <x v="0"/>
    <n v="28"/>
    <s v="Normandie"/>
    <n v="27"/>
    <x v="25"/>
    <s v="01A"/>
    <x v="0"/>
    <s v="01Z"/>
    <x v="2"/>
    <n v="642.07464000000004"/>
    <n v="582822"/>
    <n v="642074.64"/>
    <n v="1.1016650709822211"/>
  </r>
  <r>
    <x v="0"/>
    <n v="28"/>
    <s v="Normandie"/>
    <n v="27"/>
    <x v="25"/>
    <s v="01B"/>
    <x v="1"/>
    <s v="01A"/>
    <x v="3"/>
    <n v="180"/>
    <n v="582822"/>
    <n v="180000"/>
    <n v="0.30884215077673799"/>
  </r>
  <r>
    <x v="0"/>
    <n v="28"/>
    <s v="Normandie"/>
    <n v="27"/>
    <x v="25"/>
    <s v="01B"/>
    <x v="1"/>
    <s v="01D"/>
    <x v="1"/>
    <n v="539.70699000000002"/>
    <n v="582822"/>
    <n v="539706.99"/>
    <n v="0.92602370878244122"/>
  </r>
  <r>
    <x v="0"/>
    <n v="28"/>
    <s v="Normandie"/>
    <n v="27"/>
    <x v="25"/>
    <s v="01C"/>
    <x v="2"/>
    <s v="01A"/>
    <x v="3"/>
    <n v="1.40899"/>
    <n v="582822"/>
    <n v="1408.99"/>
    <n v="2.4175305667939783E-3"/>
  </r>
  <r>
    <x v="0"/>
    <n v="28"/>
    <s v="Normandie"/>
    <n v="27"/>
    <x v="25"/>
    <s v="01D"/>
    <x v="3"/>
    <s v="01A"/>
    <x v="3"/>
    <n v="23315.836289999999"/>
    <n v="582822"/>
    <n v="23315836.289999999"/>
    <n v="40.005072372010666"/>
  </r>
  <r>
    <x v="0"/>
    <n v="28"/>
    <s v="Normandie"/>
    <n v="27"/>
    <x v="25"/>
    <s v="01D"/>
    <x v="3"/>
    <s v="01Z"/>
    <x v="2"/>
    <n v="611.89469999999994"/>
    <n v="582822"/>
    <n v="611894.69999999995"/>
    <n v="1.0498826399827048"/>
  </r>
  <r>
    <x v="0"/>
    <n v="28"/>
    <s v="Normandie"/>
    <n v="27"/>
    <x v="25"/>
    <s v="01E"/>
    <x v="6"/>
    <s v="01E"/>
    <x v="5"/>
    <n v="9378.98"/>
    <n v="582822"/>
    <n v="9378980"/>
    <n v="16.092357529400058"/>
  </r>
  <r>
    <x v="0"/>
    <n v="28"/>
    <s v="Normandie"/>
    <n v="27"/>
    <x v="25"/>
    <s v="01F"/>
    <x v="4"/>
    <s v="01A"/>
    <x v="3"/>
    <n v="16456.764319999998"/>
    <n v="582822"/>
    <n v="16456764.319999998"/>
    <n v="28.236347152303789"/>
  </r>
  <r>
    <x v="0"/>
    <n v="28"/>
    <s v="Normandie"/>
    <n v="27"/>
    <x v="25"/>
    <s v="01F"/>
    <x v="4"/>
    <s v="01Z"/>
    <x v="2"/>
    <n v="1542.9455599999999"/>
    <n v="582822"/>
    <n v="1542945.5599999998"/>
    <n v="2.6473701404545467"/>
  </r>
  <r>
    <x v="1"/>
    <n v="28"/>
    <s v="Normandie"/>
    <n v="27"/>
    <x v="25"/>
    <s v="01A"/>
    <x v="0"/>
    <s v="01B"/>
    <x v="0"/>
    <n v="120323.42545"/>
    <n v="588111"/>
    <n v="120323425.44999999"/>
    <n v="204.59305377726312"/>
  </r>
  <r>
    <x v="1"/>
    <n v="28"/>
    <s v="Normandie"/>
    <n v="27"/>
    <x v="25"/>
    <s v="01A"/>
    <x v="0"/>
    <s v="01D"/>
    <x v="1"/>
    <n v="38295.512719999999"/>
    <n v="588111"/>
    <n v="38295512.719999999"/>
    <n v="65.116130662408963"/>
  </r>
  <r>
    <x v="1"/>
    <n v="28"/>
    <s v="Normandie"/>
    <n v="27"/>
    <x v="25"/>
    <s v="01A"/>
    <x v="0"/>
    <s v="01Z"/>
    <x v="2"/>
    <n v="4501.2136"/>
    <n v="588111"/>
    <n v="4501213.5999999996"/>
    <n v="7.6536803426564024"/>
  </r>
  <r>
    <x v="1"/>
    <n v="28"/>
    <s v="Normandie"/>
    <n v="27"/>
    <x v="25"/>
    <s v="01B"/>
    <x v="1"/>
    <s v="01A"/>
    <x v="3"/>
    <n v="927.2"/>
    <n v="588111"/>
    <n v="927200"/>
    <n v="1.5765731299023484"/>
  </r>
  <r>
    <x v="1"/>
    <n v="28"/>
    <s v="Normandie"/>
    <n v="27"/>
    <x v="25"/>
    <s v="01B"/>
    <x v="1"/>
    <s v="01D"/>
    <x v="1"/>
    <n v="1373.2521899999999"/>
    <n v="588111"/>
    <n v="1373252.19"/>
    <n v="2.3350221131725131"/>
  </r>
  <r>
    <x v="1"/>
    <n v="28"/>
    <s v="Normandie"/>
    <n v="27"/>
    <x v="25"/>
    <s v="01C"/>
    <x v="2"/>
    <s v="01A"/>
    <x v="3"/>
    <n v="0.35119"/>
    <n v="588111"/>
    <n v="351.19"/>
    <n v="5.9714917762123136E-4"/>
  </r>
  <r>
    <x v="1"/>
    <n v="28"/>
    <s v="Normandie"/>
    <n v="27"/>
    <x v="25"/>
    <s v="01D"/>
    <x v="3"/>
    <s v="01A"/>
    <x v="3"/>
    <n v="24313.32864"/>
    <n v="588111"/>
    <n v="24313328.640000001"/>
    <n v="41.341394124578521"/>
  </r>
  <r>
    <x v="1"/>
    <n v="28"/>
    <s v="Normandie"/>
    <n v="27"/>
    <x v="25"/>
    <s v="01D"/>
    <x v="3"/>
    <s v="01Z"/>
    <x v="2"/>
    <n v="718.05034000000001"/>
    <n v="588111"/>
    <n v="718050.34"/>
    <n v="1.220943563374941"/>
  </r>
  <r>
    <x v="1"/>
    <n v="28"/>
    <s v="Normandie"/>
    <n v="27"/>
    <x v="25"/>
    <s v="01E"/>
    <x v="6"/>
    <s v="01E"/>
    <x v="5"/>
    <n v="17853.75"/>
    <n v="588111"/>
    <n v="17853750"/>
    <n v="30.357789600942681"/>
  </r>
  <r>
    <x v="1"/>
    <n v="28"/>
    <s v="Normandie"/>
    <n v="27"/>
    <x v="25"/>
    <s v="01E"/>
    <x v="6"/>
    <s v="01Z"/>
    <x v="2"/>
    <n v="204.63772"/>
    <n v="588111"/>
    <n v="204637.72"/>
    <n v="0.3479576474509064"/>
  </r>
  <r>
    <x v="1"/>
    <n v="28"/>
    <s v="Normandie"/>
    <n v="27"/>
    <x v="25"/>
    <s v="01F"/>
    <x v="4"/>
    <s v="01A"/>
    <x v="3"/>
    <n v="16628.573659999998"/>
    <n v="588111"/>
    <n v="16628573.659999998"/>
    <n v="28.274549634337731"/>
  </r>
  <r>
    <x v="1"/>
    <n v="28"/>
    <s v="Normandie"/>
    <n v="27"/>
    <x v="25"/>
    <s v="01F"/>
    <x v="4"/>
    <s v="01Z"/>
    <x v="2"/>
    <n v="1134.6073799999999"/>
    <n v="588111"/>
    <n v="1134607.3799999999"/>
    <n v="1.9292401944530877"/>
  </r>
  <r>
    <x v="1"/>
    <n v="28"/>
    <s v="Normandie"/>
    <n v="27"/>
    <x v="25"/>
    <s v="01ZHG"/>
    <x v="5"/>
    <s v="01A"/>
    <x v="3"/>
    <n v="236.10499999999999"/>
    <n v="588111"/>
    <n v="236105"/>
    <n v="0.40146332920146027"/>
  </r>
  <r>
    <x v="2"/>
    <n v="28"/>
    <s v="Normandie"/>
    <n v="27"/>
    <x v="25"/>
    <s v="01A"/>
    <x v="0"/>
    <s v="01B"/>
    <x v="0"/>
    <n v="131813.79315000001"/>
    <n v="595043"/>
    <n v="131813793.15000001"/>
    <n v="221.51977781437645"/>
  </r>
  <r>
    <x v="2"/>
    <n v="28"/>
    <s v="Normandie"/>
    <n v="27"/>
    <x v="25"/>
    <s v="01A"/>
    <x v="0"/>
    <s v="01D"/>
    <x v="1"/>
    <n v="25194.29479"/>
    <n v="595043"/>
    <n v="25194294.789999999"/>
    <n v="42.340292701535851"/>
  </r>
  <r>
    <x v="2"/>
    <n v="28"/>
    <s v="Normandie"/>
    <n v="27"/>
    <x v="25"/>
    <s v="01A"/>
    <x v="0"/>
    <s v="01Z"/>
    <x v="2"/>
    <n v="1305.69298"/>
    <n v="595043"/>
    <n v="1305692.98"/>
    <n v="2.1942834047287341"/>
  </r>
  <r>
    <x v="2"/>
    <n v="28"/>
    <s v="Normandie"/>
    <n v="27"/>
    <x v="25"/>
    <s v="01B"/>
    <x v="1"/>
    <s v="01D"/>
    <x v="1"/>
    <n v="3137.26"/>
    <n v="595043"/>
    <n v="3137260"/>
    <n v="5.2723248571951942"/>
  </r>
  <r>
    <x v="2"/>
    <n v="28"/>
    <s v="Normandie"/>
    <n v="27"/>
    <x v="25"/>
    <s v="01D"/>
    <x v="3"/>
    <s v="01A"/>
    <x v="3"/>
    <n v="25631.488109999998"/>
    <n v="595043"/>
    <n v="25631488.109999999"/>
    <n v="43.075018292795647"/>
  </r>
  <r>
    <x v="2"/>
    <n v="28"/>
    <s v="Normandie"/>
    <n v="27"/>
    <x v="25"/>
    <s v="01D"/>
    <x v="3"/>
    <s v="01Z"/>
    <x v="2"/>
    <n v="266.16145999999998"/>
    <n v="595043"/>
    <n v="266161.45999999996"/>
    <n v="0.44729785914631376"/>
  </r>
  <r>
    <x v="2"/>
    <n v="28"/>
    <s v="Normandie"/>
    <n v="27"/>
    <x v="25"/>
    <s v="01E"/>
    <x v="6"/>
    <s v="01E"/>
    <x v="5"/>
    <n v="24894.624189999999"/>
    <n v="595043"/>
    <n v="24894624.189999998"/>
    <n v="41.836681029774311"/>
  </r>
  <r>
    <x v="2"/>
    <n v="28"/>
    <s v="Normandie"/>
    <n v="27"/>
    <x v="25"/>
    <s v="01F"/>
    <x v="4"/>
    <s v="01A"/>
    <x v="3"/>
    <n v="17265.68878"/>
    <n v="595043"/>
    <n v="17265688.780000001"/>
    <n v="29.015867391096108"/>
  </r>
  <r>
    <x v="2"/>
    <n v="28"/>
    <s v="Normandie"/>
    <n v="27"/>
    <x v="25"/>
    <s v="01F"/>
    <x v="4"/>
    <s v="01Z"/>
    <x v="2"/>
    <n v="124.9877"/>
    <n v="595043"/>
    <n v="124987.7"/>
    <n v="0.21004818139193301"/>
  </r>
  <r>
    <x v="2"/>
    <n v="28"/>
    <s v="Normandie"/>
    <n v="27"/>
    <x v="25"/>
    <s v="01ZHG"/>
    <x v="5"/>
    <s v="01A"/>
    <x v="3"/>
    <n v="432.41561000000002"/>
    <n v="595043"/>
    <n v="432415.61"/>
    <n v="0.72669640681429748"/>
  </r>
  <r>
    <x v="3"/>
    <n v="28"/>
    <s v="Normandie"/>
    <n v="27"/>
    <x v="25"/>
    <s v="01A"/>
    <x v="0"/>
    <s v="01B"/>
    <x v="0"/>
    <n v="132537.51689999999"/>
    <n v="601948"/>
    <n v="132537516.89999999"/>
    <n v="220.18100716340945"/>
  </r>
  <r>
    <x v="3"/>
    <n v="28"/>
    <s v="Normandie"/>
    <n v="27"/>
    <x v="25"/>
    <s v="01A"/>
    <x v="0"/>
    <s v="01D"/>
    <x v="1"/>
    <n v="21883.47104"/>
    <n v="601948"/>
    <n v="21883471.039999999"/>
    <n v="36.354421046336228"/>
  </r>
  <r>
    <x v="3"/>
    <n v="28"/>
    <s v="Normandie"/>
    <n v="27"/>
    <x v="25"/>
    <s v="01B"/>
    <x v="1"/>
    <s v="01D"/>
    <x v="1"/>
    <n v="2864.5025000000001"/>
    <n v="601948"/>
    <n v="2864502.5"/>
    <n v="4.7587208529640437"/>
  </r>
  <r>
    <x v="3"/>
    <n v="28"/>
    <s v="Normandie"/>
    <n v="27"/>
    <x v="25"/>
    <s v="01C"/>
    <x v="2"/>
    <s v="01A"/>
    <x v="3"/>
    <n v="6.4610000000000001E-2"/>
    <n v="601948"/>
    <n v="64.61"/>
    <n v="1.0733485284443174E-4"/>
  </r>
  <r>
    <x v="3"/>
    <n v="28"/>
    <s v="Normandie"/>
    <n v="27"/>
    <x v="25"/>
    <s v="01D"/>
    <x v="3"/>
    <s v="01A"/>
    <x v="3"/>
    <n v="25701.948049999999"/>
    <n v="601948"/>
    <n v="25701948.050000001"/>
    <n v="42.697954059154611"/>
  </r>
  <r>
    <x v="3"/>
    <n v="28"/>
    <s v="Normandie"/>
    <n v="27"/>
    <x v="25"/>
    <s v="01E"/>
    <x v="6"/>
    <s v="01E"/>
    <x v="5"/>
    <n v="18273.975160000002"/>
    <n v="601948"/>
    <n v="18273975.16"/>
    <n v="30.358062756251371"/>
  </r>
  <r>
    <x v="3"/>
    <n v="28"/>
    <s v="Normandie"/>
    <n v="27"/>
    <x v="25"/>
    <s v="01F"/>
    <x v="4"/>
    <s v="01A"/>
    <x v="3"/>
    <n v="17219.12485"/>
    <n v="601948"/>
    <n v="17219124.850000001"/>
    <n v="28.605668346767498"/>
  </r>
  <r>
    <x v="3"/>
    <n v="28"/>
    <s v="Normandie"/>
    <n v="27"/>
    <x v="25"/>
    <s v="01ZHG"/>
    <x v="5"/>
    <s v="01A"/>
    <x v="3"/>
    <n v="31.191220000000001"/>
    <n v="601948"/>
    <n v="31191.22"/>
    <n v="5.1817133705901505E-2"/>
  </r>
  <r>
    <x v="4"/>
    <n v="28"/>
    <s v="Normandie"/>
    <n v="27"/>
    <x v="25"/>
    <s v="01A"/>
    <x v="0"/>
    <s v="01B"/>
    <x v="0"/>
    <n v="131453.83532000001"/>
    <n v="601843"/>
    <n v="131453835.32000001"/>
    <n v="218.41881573765917"/>
  </r>
  <r>
    <x v="4"/>
    <n v="28"/>
    <s v="Normandie"/>
    <n v="27"/>
    <x v="25"/>
    <s v="01A"/>
    <x v="0"/>
    <s v="01D"/>
    <x v="1"/>
    <n v="15684.14242"/>
    <n v="601843"/>
    <n v="15684142.42"/>
    <n v="26.060189152320454"/>
  </r>
  <r>
    <x v="4"/>
    <n v="28"/>
    <s v="Normandie"/>
    <n v="27"/>
    <x v="25"/>
    <s v="01A"/>
    <x v="0"/>
    <s v="01Z"/>
    <x v="2"/>
    <n v="67.061099999999996"/>
    <n v="601843"/>
    <n v="67061.099999999991"/>
    <n v="0.11142623574586727"/>
  </r>
  <r>
    <x v="4"/>
    <n v="28"/>
    <s v="Normandie"/>
    <n v="27"/>
    <x v="25"/>
    <s v="01B"/>
    <x v="1"/>
    <s v="01A"/>
    <x v="3"/>
    <n v="52.657209999999999"/>
    <n v="601843"/>
    <n v="52657.21"/>
    <n v="8.7493266516350615E-2"/>
  </r>
  <r>
    <x v="4"/>
    <n v="28"/>
    <s v="Normandie"/>
    <n v="27"/>
    <x v="25"/>
    <s v="01B"/>
    <x v="1"/>
    <s v="01B"/>
    <x v="0"/>
    <n v="61.98"/>
    <n v="601843"/>
    <n v="61980"/>
    <n v="0.10298366849826283"/>
  </r>
  <r>
    <x v="4"/>
    <n v="28"/>
    <s v="Normandie"/>
    <n v="27"/>
    <x v="25"/>
    <s v="01B"/>
    <x v="1"/>
    <s v="01D"/>
    <x v="1"/>
    <n v="2343.32564"/>
    <n v="601843"/>
    <n v="2343325.64"/>
    <n v="3.8935829443891516"/>
  </r>
  <r>
    <x v="4"/>
    <n v="28"/>
    <s v="Normandie"/>
    <n v="27"/>
    <x v="25"/>
    <s v="01D"/>
    <x v="3"/>
    <s v="01A"/>
    <x v="3"/>
    <n v="27006.591769999999"/>
    <n v="601843"/>
    <n v="27006591.77"/>
    <n v="44.873150921419708"/>
  </r>
  <r>
    <x v="4"/>
    <n v="28"/>
    <s v="Normandie"/>
    <n v="27"/>
    <x v="25"/>
    <s v="01D"/>
    <x v="3"/>
    <s v="01Z"/>
    <x v="2"/>
    <n v="4.6849600000000002"/>
    <n v="601843"/>
    <n v="4684.96"/>
    <n v="7.7843557206779841E-3"/>
  </r>
  <r>
    <x v="4"/>
    <n v="28"/>
    <s v="Normandie"/>
    <n v="27"/>
    <x v="25"/>
    <s v="01E"/>
    <x v="6"/>
    <s v="01E"/>
    <x v="5"/>
    <n v="15524.74719"/>
    <n v="601843"/>
    <n v="15524747.189999999"/>
    <n v="25.795343951827967"/>
  </r>
  <r>
    <x v="4"/>
    <n v="28"/>
    <s v="Normandie"/>
    <n v="27"/>
    <x v="25"/>
    <s v="01F"/>
    <x v="4"/>
    <s v="01A"/>
    <x v="3"/>
    <n v="17374.28976"/>
    <n v="601843"/>
    <n v="17374289.759999998"/>
    <n v="28.868475266805458"/>
  </r>
  <r>
    <x v="4"/>
    <n v="28"/>
    <s v="Normandie"/>
    <n v="27"/>
    <x v="25"/>
    <s v="01F"/>
    <x v="4"/>
    <s v="01Z"/>
    <x v="2"/>
    <n v="8.0030199999999994"/>
    <n v="601843"/>
    <n v="8003.0199999999995"/>
    <n v="1.3297521114310542E-2"/>
  </r>
  <r>
    <x v="4"/>
    <n v="28"/>
    <s v="Normandie"/>
    <n v="27"/>
    <x v="25"/>
    <s v="01ZHG"/>
    <x v="5"/>
    <s v="01A"/>
    <x v="3"/>
    <n v="30.92567"/>
    <n v="601843"/>
    <n v="30925.670000000002"/>
    <n v="5.1384945907819814E-2"/>
  </r>
  <r>
    <x v="0"/>
    <n v="24"/>
    <s v="Centre-Val de Loire"/>
    <n v="28"/>
    <x v="26"/>
    <s v="01A"/>
    <x v="0"/>
    <s v="01B"/>
    <x v="0"/>
    <n v="106614.41295"/>
    <n v="425502"/>
    <n v="106614412.95"/>
    <n v="250.56148490488883"/>
  </r>
  <r>
    <x v="0"/>
    <n v="24"/>
    <s v="Centre-Val de Loire"/>
    <n v="28"/>
    <x v="26"/>
    <s v="01A"/>
    <x v="0"/>
    <s v="01C"/>
    <x v="4"/>
    <n v="10436.626560000001"/>
    <n v="425502"/>
    <n v="10436626.560000001"/>
    <n v="24.527796720109425"/>
  </r>
  <r>
    <x v="0"/>
    <n v="24"/>
    <s v="Centre-Val de Loire"/>
    <n v="28"/>
    <x v="26"/>
    <s v="01A"/>
    <x v="0"/>
    <s v="01D"/>
    <x v="1"/>
    <n v="783.1"/>
    <n v="425502"/>
    <n v="783100"/>
    <n v="1.8404143811309934"/>
  </r>
  <r>
    <x v="0"/>
    <n v="24"/>
    <s v="Centre-Val de Loire"/>
    <n v="28"/>
    <x v="26"/>
    <s v="01B"/>
    <x v="1"/>
    <s v="01A"/>
    <x v="3"/>
    <n v="60.146990000000002"/>
    <n v="425502"/>
    <n v="60146.990000000005"/>
    <n v="0.14135536378207389"/>
  </r>
  <r>
    <x v="0"/>
    <n v="24"/>
    <s v="Centre-Val de Loire"/>
    <n v="28"/>
    <x v="26"/>
    <s v="01B"/>
    <x v="1"/>
    <s v="01D"/>
    <x v="1"/>
    <n v="1472.4958999999999"/>
    <n v="425502"/>
    <n v="1472495.9"/>
    <n v="3.4606086457877985"/>
  </r>
  <r>
    <x v="0"/>
    <n v="24"/>
    <s v="Centre-Val de Loire"/>
    <n v="28"/>
    <x v="26"/>
    <s v="01C"/>
    <x v="2"/>
    <s v="01A"/>
    <x v="3"/>
    <n v="31.632480000000001"/>
    <n v="425502"/>
    <n v="31632.48"/>
    <n v="7.4341554211261054E-2"/>
  </r>
  <r>
    <x v="0"/>
    <n v="24"/>
    <s v="Centre-Val de Loire"/>
    <n v="28"/>
    <x v="26"/>
    <s v="01C"/>
    <x v="2"/>
    <s v="01B"/>
    <x v="0"/>
    <n v="0.19725999999999999"/>
    <n v="425502"/>
    <n v="197.26"/>
    <n v="4.6359359062942123E-4"/>
  </r>
  <r>
    <x v="0"/>
    <n v="24"/>
    <s v="Centre-Val de Loire"/>
    <n v="28"/>
    <x v="26"/>
    <s v="01C"/>
    <x v="2"/>
    <s v="01Z"/>
    <x v="2"/>
    <n v="0.91700000000000004"/>
    <n v="425502"/>
    <n v="917"/>
    <n v="2.1551015036357056E-3"/>
  </r>
  <r>
    <x v="0"/>
    <n v="24"/>
    <s v="Centre-Val de Loire"/>
    <n v="28"/>
    <x v="26"/>
    <s v="01D"/>
    <x v="3"/>
    <s v="01A"/>
    <x v="3"/>
    <n v="15411.08697"/>
    <n v="425502"/>
    <n v="15411086.970000001"/>
    <n v="36.218600547118463"/>
  </r>
  <r>
    <x v="0"/>
    <n v="24"/>
    <s v="Centre-Val de Loire"/>
    <n v="28"/>
    <x v="26"/>
    <s v="01D"/>
    <x v="3"/>
    <s v="01Z"/>
    <x v="2"/>
    <n v="2500.93732"/>
    <n v="425502"/>
    <n v="2500937.3199999998"/>
    <n v="5.8776158983976572"/>
  </r>
  <r>
    <x v="0"/>
    <n v="24"/>
    <s v="Centre-Val de Loire"/>
    <n v="28"/>
    <x v="26"/>
    <s v="01E"/>
    <x v="6"/>
    <s v="01A"/>
    <x v="3"/>
    <n v="3030"/>
    <n v="425502"/>
    <n v="3030000"/>
    <n v="7.1210006063426263"/>
  </r>
  <r>
    <x v="0"/>
    <n v="24"/>
    <s v="Centre-Val de Loire"/>
    <n v="28"/>
    <x v="26"/>
    <s v="01E"/>
    <x v="6"/>
    <s v="01E"/>
    <x v="5"/>
    <n v="4568.9920199999997"/>
    <n v="425502"/>
    <n v="4568992.0199999996"/>
    <n v="10.737886120394263"/>
  </r>
  <r>
    <x v="0"/>
    <n v="24"/>
    <s v="Centre-Val de Loire"/>
    <n v="28"/>
    <x v="26"/>
    <s v="01F"/>
    <x v="4"/>
    <s v="01A"/>
    <x v="3"/>
    <n v="13913.47912"/>
    <n v="425502"/>
    <n v="13913479.119999999"/>
    <n v="32.698974669919295"/>
  </r>
  <r>
    <x v="0"/>
    <n v="24"/>
    <s v="Centre-Val de Loire"/>
    <n v="28"/>
    <x v="26"/>
    <s v="01ZHG"/>
    <x v="5"/>
    <s v="01B"/>
    <x v="0"/>
    <n v="687"/>
    <n v="425502"/>
    <n v="687000"/>
    <n v="1.6145635038143182"/>
  </r>
  <r>
    <x v="0"/>
    <n v="24"/>
    <s v="Centre-Val de Loire"/>
    <n v="28"/>
    <x v="26"/>
    <s v="01ZHG"/>
    <x v="5"/>
    <s v="01Z"/>
    <x v="2"/>
    <n v="156.54677000000001"/>
    <n v="425502"/>
    <n v="156546.77000000002"/>
    <n v="0.36791077362738606"/>
  </r>
  <r>
    <x v="1"/>
    <n v="24"/>
    <s v="Centre-Val de Loire"/>
    <n v="28"/>
    <x v="26"/>
    <s v="01A"/>
    <x v="0"/>
    <s v="01B"/>
    <x v="0"/>
    <n v="118048.97775000001"/>
    <n v="430416"/>
    <n v="118048977.75"/>
    <n v="274.26716885524701"/>
  </r>
  <r>
    <x v="1"/>
    <n v="24"/>
    <s v="Centre-Val de Loire"/>
    <n v="28"/>
    <x v="26"/>
    <s v="01A"/>
    <x v="0"/>
    <s v="01D"/>
    <x v="1"/>
    <n v="716.27"/>
    <n v="430416"/>
    <n v="716270"/>
    <n v="1.6641342329281439"/>
  </r>
  <r>
    <x v="1"/>
    <n v="24"/>
    <s v="Centre-Val de Loire"/>
    <n v="28"/>
    <x v="26"/>
    <s v="01A"/>
    <x v="0"/>
    <s v="01Z"/>
    <x v="2"/>
    <n v="107.54609000000001"/>
    <n v="430416"/>
    <n v="107546.09000000001"/>
    <n v="0.2498654557451396"/>
  </r>
  <r>
    <x v="1"/>
    <n v="24"/>
    <s v="Centre-Val de Loire"/>
    <n v="28"/>
    <x v="26"/>
    <s v="01B"/>
    <x v="1"/>
    <s v="01A"/>
    <x v="3"/>
    <n v="96.942830000000001"/>
    <n v="430416"/>
    <n v="96942.83"/>
    <n v="0.22523054440355378"/>
  </r>
  <r>
    <x v="1"/>
    <n v="24"/>
    <s v="Centre-Val de Loire"/>
    <n v="28"/>
    <x v="26"/>
    <s v="01B"/>
    <x v="1"/>
    <s v="01D"/>
    <x v="1"/>
    <n v="1328.08456"/>
    <n v="430416"/>
    <n v="1328084.56"/>
    <n v="3.0855836214267129"/>
  </r>
  <r>
    <x v="1"/>
    <n v="24"/>
    <s v="Centre-Val de Loire"/>
    <n v="28"/>
    <x v="26"/>
    <s v="01C"/>
    <x v="2"/>
    <s v="01A"/>
    <x v="3"/>
    <n v="6.9088099999999999"/>
    <n v="430416"/>
    <n v="6908.8099999999995"/>
    <n v="1.6051471134902046E-2"/>
  </r>
  <r>
    <x v="1"/>
    <n v="24"/>
    <s v="Centre-Val de Loire"/>
    <n v="28"/>
    <x v="26"/>
    <s v="01C"/>
    <x v="2"/>
    <s v="01B"/>
    <x v="0"/>
    <n v="1.0209999999999999"/>
    <n v="430416"/>
    <n v="1020.9999999999999"/>
    <n v="2.3721237128731271E-3"/>
  </r>
  <r>
    <x v="1"/>
    <n v="24"/>
    <s v="Centre-Val de Loire"/>
    <n v="28"/>
    <x v="26"/>
    <s v="01D"/>
    <x v="3"/>
    <s v="01A"/>
    <x v="3"/>
    <n v="19564.638739999999"/>
    <n v="430416"/>
    <n v="19564638.739999998"/>
    <n v="45.455184612096204"/>
  </r>
  <r>
    <x v="1"/>
    <n v="24"/>
    <s v="Centre-Val de Loire"/>
    <n v="28"/>
    <x v="26"/>
    <s v="01D"/>
    <x v="3"/>
    <s v="01Z"/>
    <x v="2"/>
    <n v="9.3897399999999998"/>
    <n v="430416"/>
    <n v="9389.74"/>
    <n v="2.181549942381324E-2"/>
  </r>
  <r>
    <x v="1"/>
    <n v="24"/>
    <s v="Centre-Val de Loire"/>
    <n v="28"/>
    <x v="26"/>
    <s v="01E"/>
    <x v="6"/>
    <s v="01E"/>
    <x v="5"/>
    <n v="11149.061669999999"/>
    <n v="430416"/>
    <n v="11149061.67"/>
    <n v="25.902990757778522"/>
  </r>
  <r>
    <x v="1"/>
    <n v="24"/>
    <s v="Centre-Val de Loire"/>
    <n v="28"/>
    <x v="26"/>
    <s v="01E"/>
    <x v="6"/>
    <s v="01Z"/>
    <x v="2"/>
    <n v="13.262280000000001"/>
    <n v="430416"/>
    <n v="13262.28"/>
    <n v="3.0812702130032343E-2"/>
  </r>
  <r>
    <x v="1"/>
    <n v="24"/>
    <s v="Centre-Val de Loire"/>
    <n v="28"/>
    <x v="26"/>
    <s v="01F"/>
    <x v="4"/>
    <s v="01A"/>
    <x v="3"/>
    <n v="12879.86731"/>
    <n v="430416"/>
    <n v="12879867.310000001"/>
    <n v="29.924229838110108"/>
  </r>
  <r>
    <x v="1"/>
    <n v="24"/>
    <s v="Centre-Val de Loire"/>
    <n v="28"/>
    <x v="26"/>
    <s v="01F"/>
    <x v="4"/>
    <s v="01Z"/>
    <x v="2"/>
    <n v="14.834149999999999"/>
    <n v="430416"/>
    <n v="14834.15"/>
    <n v="3.4464680681015575E-2"/>
  </r>
  <r>
    <x v="1"/>
    <n v="24"/>
    <s v="Centre-Val de Loire"/>
    <n v="28"/>
    <x v="26"/>
    <s v="01ZHG"/>
    <x v="5"/>
    <s v="01Z"/>
    <x v="2"/>
    <n v="193.00078999999999"/>
    <n v="430416"/>
    <n v="193000.79"/>
    <n v="0.44840524051150515"/>
  </r>
  <r>
    <x v="2"/>
    <n v="24"/>
    <s v="Centre-Val de Loire"/>
    <n v="28"/>
    <x v="26"/>
    <s v="01A"/>
    <x v="0"/>
    <s v="01B"/>
    <x v="0"/>
    <n v="87436.713380000001"/>
    <n v="432967"/>
    <n v="87436713.379999995"/>
    <n v="201.94775440160566"/>
  </r>
  <r>
    <x v="2"/>
    <n v="24"/>
    <s v="Centre-Val de Loire"/>
    <n v="28"/>
    <x v="26"/>
    <s v="01A"/>
    <x v="0"/>
    <s v="01C"/>
    <x v="4"/>
    <n v="9376.3387000000002"/>
    <n v="432967"/>
    <n v="9376338.7000000011"/>
    <n v="21.656012351980639"/>
  </r>
  <r>
    <x v="2"/>
    <n v="24"/>
    <s v="Centre-Val de Loire"/>
    <n v="28"/>
    <x v="26"/>
    <s v="01A"/>
    <x v="0"/>
    <s v="01D"/>
    <x v="1"/>
    <n v="706.32"/>
    <n v="432967"/>
    <n v="706320"/>
    <n v="1.6313483475645949"/>
  </r>
  <r>
    <x v="2"/>
    <n v="24"/>
    <s v="Centre-Val de Loire"/>
    <n v="28"/>
    <x v="26"/>
    <s v="01A"/>
    <x v="0"/>
    <s v="01Z"/>
    <x v="2"/>
    <n v="10838.30891"/>
    <n v="432967"/>
    <n v="10838308.91"/>
    <n v="25.032644312384086"/>
  </r>
  <r>
    <x v="2"/>
    <n v="24"/>
    <s v="Centre-Val de Loire"/>
    <n v="28"/>
    <x v="26"/>
    <s v="01B"/>
    <x v="1"/>
    <s v="01A"/>
    <x v="3"/>
    <n v="1192.31483"/>
    <n v="432967"/>
    <n v="1192314.83"/>
    <n v="2.7538238018139953"/>
  </r>
  <r>
    <x v="2"/>
    <n v="24"/>
    <s v="Centre-Val de Loire"/>
    <n v="28"/>
    <x v="26"/>
    <s v="01B"/>
    <x v="1"/>
    <s v="01B"/>
    <x v="0"/>
    <n v="28.00789"/>
    <n v="432967"/>
    <n v="28007.89"/>
    <n v="6.4688278783371481E-2"/>
  </r>
  <r>
    <x v="2"/>
    <n v="24"/>
    <s v="Centre-Val de Loire"/>
    <n v="28"/>
    <x v="26"/>
    <s v="01B"/>
    <x v="1"/>
    <s v="01D"/>
    <x v="1"/>
    <n v="310.01"/>
    <n v="432967"/>
    <n v="310010"/>
    <n v="0.71601299868119284"/>
  </r>
  <r>
    <x v="2"/>
    <n v="24"/>
    <s v="Centre-Val de Loire"/>
    <n v="28"/>
    <x v="26"/>
    <s v="01C"/>
    <x v="2"/>
    <s v="01A"/>
    <x v="3"/>
    <n v="0.22"/>
    <n v="432967"/>
    <n v="220"/>
    <n v="5.0812186610064969E-4"/>
  </r>
  <r>
    <x v="2"/>
    <n v="24"/>
    <s v="Centre-Val de Loire"/>
    <n v="28"/>
    <x v="26"/>
    <s v="01C"/>
    <x v="2"/>
    <s v="01B"/>
    <x v="0"/>
    <n v="1.5715300000000001"/>
    <n v="432967"/>
    <n v="1571.5300000000002"/>
    <n v="3.6296761646961552E-3"/>
  </r>
  <r>
    <x v="2"/>
    <n v="24"/>
    <s v="Centre-Val de Loire"/>
    <n v="28"/>
    <x v="26"/>
    <s v="01D"/>
    <x v="3"/>
    <s v="01A"/>
    <x v="3"/>
    <n v="16834.984769999999"/>
    <n v="432967"/>
    <n v="16834984.77"/>
    <n v="38.882835805038255"/>
  </r>
  <r>
    <x v="2"/>
    <n v="24"/>
    <s v="Centre-Val de Loire"/>
    <n v="28"/>
    <x v="26"/>
    <s v="01D"/>
    <x v="3"/>
    <s v="01Z"/>
    <x v="2"/>
    <n v="1003.71009"/>
    <n v="432967"/>
    <n v="1003710.0900000001"/>
    <n v="2.3182138361584141"/>
  </r>
  <r>
    <x v="2"/>
    <n v="24"/>
    <s v="Centre-Val de Loire"/>
    <n v="28"/>
    <x v="26"/>
    <s v="01E"/>
    <x v="6"/>
    <s v="01A"/>
    <x v="3"/>
    <n v="4762"/>
    <n v="432967"/>
    <n v="4762000"/>
    <n v="10.998528756233155"/>
  </r>
  <r>
    <x v="2"/>
    <n v="24"/>
    <s v="Centre-Val de Loire"/>
    <n v="28"/>
    <x v="26"/>
    <s v="01E"/>
    <x v="6"/>
    <s v="01E"/>
    <x v="5"/>
    <n v="5867.3131599999997"/>
    <n v="432967"/>
    <n v="5867313.1600000001"/>
    <n v="13.551409599345909"/>
  </r>
  <r>
    <x v="2"/>
    <n v="24"/>
    <s v="Centre-Val de Loire"/>
    <n v="28"/>
    <x v="26"/>
    <s v="01F"/>
    <x v="4"/>
    <s v="01A"/>
    <x v="3"/>
    <n v="11499.621419999999"/>
    <n v="432967"/>
    <n v="11499621.42"/>
    <n v="26.560041342642741"/>
  </r>
  <r>
    <x v="2"/>
    <n v="24"/>
    <s v="Centre-Val de Loire"/>
    <n v="28"/>
    <x v="26"/>
    <s v="01F"/>
    <x v="4"/>
    <s v="01Z"/>
    <x v="2"/>
    <n v="1261.6838"/>
    <n v="432967"/>
    <n v="1261683.8"/>
    <n v="2.9140414858407224"/>
  </r>
  <r>
    <x v="2"/>
    <n v="24"/>
    <s v="Centre-Val de Loire"/>
    <n v="28"/>
    <x v="26"/>
    <s v="01ZHG"/>
    <x v="5"/>
    <s v="01A"/>
    <x v="3"/>
    <n v="267.83992999999998"/>
    <n v="432967"/>
    <n v="267839.93"/>
    <n v="0.61861511385394263"/>
  </r>
  <r>
    <x v="2"/>
    <n v="24"/>
    <s v="Centre-Val de Loire"/>
    <n v="28"/>
    <x v="26"/>
    <s v="01ZHG"/>
    <x v="5"/>
    <s v="01B"/>
    <x v="0"/>
    <n v="113.64935"/>
    <n v="432967"/>
    <n v="113649.34999999999"/>
    <n v="0.26248963546875392"/>
  </r>
  <r>
    <x v="2"/>
    <n v="24"/>
    <s v="Centre-Val de Loire"/>
    <n v="28"/>
    <x v="26"/>
    <s v="01ZHG"/>
    <x v="5"/>
    <s v="01E"/>
    <x v="5"/>
    <n v="9.7017699999999998"/>
    <n v="432967"/>
    <n v="9701.77"/>
    <n v="2.2407643076724094E-2"/>
  </r>
  <r>
    <x v="2"/>
    <n v="24"/>
    <s v="Centre-Val de Loire"/>
    <n v="28"/>
    <x v="26"/>
    <s v="01ZHG"/>
    <x v="5"/>
    <s v="01Z"/>
    <x v="2"/>
    <n v="9.7017699999999998"/>
    <n v="432967"/>
    <n v="9701.77"/>
    <n v="2.2407643076724094E-2"/>
  </r>
  <r>
    <x v="3"/>
    <n v="24"/>
    <s v="Centre-Val de Loire"/>
    <n v="28"/>
    <x v="26"/>
    <s v="01A"/>
    <x v="0"/>
    <s v="01B"/>
    <x v="0"/>
    <n v="104494.11549"/>
    <n v="434035"/>
    <n v="104494115.48999999"/>
    <n v="240.75043600170491"/>
  </r>
  <r>
    <x v="3"/>
    <n v="24"/>
    <s v="Centre-Val de Loire"/>
    <n v="28"/>
    <x v="26"/>
    <s v="01A"/>
    <x v="0"/>
    <s v="01Z"/>
    <x v="2"/>
    <n v="432.85975999999999"/>
    <n v="434035"/>
    <n v="432859.76"/>
    <n v="0.99729229209625958"/>
  </r>
  <r>
    <x v="3"/>
    <n v="24"/>
    <s v="Centre-Val de Loire"/>
    <n v="28"/>
    <x v="26"/>
    <s v="01B"/>
    <x v="1"/>
    <s v="01A"/>
    <x v="3"/>
    <n v="99.128839999999997"/>
    <n v="434035"/>
    <n v="99128.84"/>
    <n v="0.22838904696625847"/>
  </r>
  <r>
    <x v="3"/>
    <n v="24"/>
    <s v="Centre-Val de Loire"/>
    <n v="28"/>
    <x v="26"/>
    <s v="01B"/>
    <x v="1"/>
    <s v="01B"/>
    <x v="0"/>
    <n v="29.556329999999999"/>
    <n v="434035"/>
    <n v="29556.329999999998"/>
    <n v="6.8096651191724158E-2"/>
  </r>
  <r>
    <x v="3"/>
    <n v="24"/>
    <s v="Centre-Val de Loire"/>
    <n v="28"/>
    <x v="26"/>
    <s v="01B"/>
    <x v="1"/>
    <s v="01D"/>
    <x v="1"/>
    <n v="1552.3275000000001"/>
    <n v="434035"/>
    <n v="1552327.5"/>
    <n v="3.576503046989298"/>
  </r>
  <r>
    <x v="3"/>
    <n v="24"/>
    <s v="Centre-Val de Loire"/>
    <n v="28"/>
    <x v="26"/>
    <s v="01C"/>
    <x v="2"/>
    <s v="01A"/>
    <x v="3"/>
    <n v="0.71138999999999997"/>
    <n v="434035"/>
    <n v="711.39"/>
    <n v="1.6390152867856278E-3"/>
  </r>
  <r>
    <x v="3"/>
    <n v="24"/>
    <s v="Centre-Val de Loire"/>
    <n v="28"/>
    <x v="26"/>
    <s v="01D"/>
    <x v="3"/>
    <s v="01A"/>
    <x v="3"/>
    <n v="22076.85672"/>
    <n v="434035"/>
    <n v="22076856.719999999"/>
    <n v="50.864231502067803"/>
  </r>
  <r>
    <x v="3"/>
    <n v="24"/>
    <s v="Centre-Val de Loire"/>
    <n v="28"/>
    <x v="26"/>
    <s v="01D"/>
    <x v="3"/>
    <s v="01Z"/>
    <x v="2"/>
    <n v="68.076999999999998"/>
    <n v="434035"/>
    <n v="68077"/>
    <n v="0.15684679806928012"/>
  </r>
  <r>
    <x v="3"/>
    <n v="24"/>
    <s v="Centre-Val de Loire"/>
    <n v="28"/>
    <x v="26"/>
    <s v="01E"/>
    <x v="6"/>
    <s v="01A"/>
    <x v="3"/>
    <n v="3833"/>
    <n v="434035"/>
    <n v="3833000"/>
    <n v="8.8310850507447558"/>
  </r>
  <r>
    <x v="3"/>
    <n v="24"/>
    <s v="Centre-Val de Loire"/>
    <n v="28"/>
    <x v="26"/>
    <s v="01E"/>
    <x v="6"/>
    <s v="01E"/>
    <x v="5"/>
    <n v="11375.181329999999"/>
    <n v="434035"/>
    <n v="11375181.33"/>
    <n v="26.207981683504787"/>
  </r>
  <r>
    <x v="3"/>
    <n v="24"/>
    <s v="Centre-Val de Loire"/>
    <n v="28"/>
    <x v="26"/>
    <s v="01F"/>
    <x v="4"/>
    <s v="01A"/>
    <x v="3"/>
    <n v="12709.03818"/>
    <n v="434035"/>
    <n v="12709038.18"/>
    <n v="29.281136728604835"/>
  </r>
  <r>
    <x v="3"/>
    <n v="24"/>
    <s v="Centre-Val de Loire"/>
    <n v="28"/>
    <x v="26"/>
    <s v="01F"/>
    <x v="4"/>
    <s v="01Z"/>
    <x v="2"/>
    <n v="69.799300000000002"/>
    <n v="434035"/>
    <n v="69799.3"/>
    <n v="0.16081491123987698"/>
  </r>
  <r>
    <x v="3"/>
    <n v="24"/>
    <s v="Centre-Val de Loire"/>
    <n v="28"/>
    <x v="26"/>
    <s v="01ZHG"/>
    <x v="5"/>
    <s v="01A"/>
    <x v="3"/>
    <n v="475.66818999999998"/>
    <n v="434035"/>
    <n v="475668.19"/>
    <n v="1.0959212736300068"/>
  </r>
  <r>
    <x v="3"/>
    <n v="24"/>
    <s v="Centre-Val de Loire"/>
    <n v="28"/>
    <x v="26"/>
    <s v="01ZHG"/>
    <x v="5"/>
    <s v="01B"/>
    <x v="0"/>
    <n v="102.71619"/>
    <n v="434035"/>
    <n v="102716.19"/>
    <n v="0.2366541638347138"/>
  </r>
  <r>
    <x v="3"/>
    <n v="24"/>
    <s v="Centre-Val de Loire"/>
    <n v="28"/>
    <x v="26"/>
    <s v="01ZHG"/>
    <x v="5"/>
    <s v="01E"/>
    <x v="5"/>
    <n v="10.8691"/>
    <n v="434035"/>
    <n v="10869.1"/>
    <n v="2.5041989701291373E-2"/>
  </r>
  <r>
    <x v="3"/>
    <n v="24"/>
    <s v="Centre-Val de Loire"/>
    <n v="28"/>
    <x v="26"/>
    <s v="01ZHG"/>
    <x v="5"/>
    <s v="01Z"/>
    <x v="2"/>
    <n v="5.6570200000000002"/>
    <n v="434035"/>
    <n v="5657.02"/>
    <n v="1.3033557201608167E-2"/>
  </r>
  <r>
    <x v="4"/>
    <n v="24"/>
    <s v="Centre-Val de Loire"/>
    <n v="28"/>
    <x v="26"/>
    <s v="01A"/>
    <x v="0"/>
    <s v="01B"/>
    <x v="0"/>
    <n v="103039.02658000001"/>
    <n v="433233"/>
    <n v="103039026.58"/>
    <n v="237.83743754515467"/>
  </r>
  <r>
    <x v="4"/>
    <n v="24"/>
    <s v="Centre-Val de Loire"/>
    <n v="28"/>
    <x v="26"/>
    <s v="01A"/>
    <x v="0"/>
    <s v="01Z"/>
    <x v="2"/>
    <n v="441.46866"/>
    <n v="433233"/>
    <n v="441468.66"/>
    <n v="1.0190097707238368"/>
  </r>
  <r>
    <x v="4"/>
    <n v="24"/>
    <s v="Centre-Val de Loire"/>
    <n v="28"/>
    <x v="26"/>
    <s v="01B"/>
    <x v="1"/>
    <s v="01A"/>
    <x v="3"/>
    <n v="663.95177999999999"/>
    <n v="433233"/>
    <n v="663951.78"/>
    <n v="1.5325512599455722"/>
  </r>
  <r>
    <x v="4"/>
    <n v="24"/>
    <s v="Centre-Val de Loire"/>
    <n v="28"/>
    <x v="26"/>
    <s v="01B"/>
    <x v="1"/>
    <s v="01B"/>
    <x v="0"/>
    <n v="40.300289999999997"/>
    <n v="433233"/>
    <n v="40300.289999999994"/>
    <n v="9.3022207449571001E-2"/>
  </r>
  <r>
    <x v="4"/>
    <n v="24"/>
    <s v="Centre-Val de Loire"/>
    <n v="28"/>
    <x v="26"/>
    <s v="01B"/>
    <x v="1"/>
    <s v="01D"/>
    <x v="1"/>
    <n v="1168"/>
    <n v="433233"/>
    <n v="1168000"/>
    <n v="2.6960088451249096"/>
  </r>
  <r>
    <x v="4"/>
    <n v="24"/>
    <s v="Centre-Val de Loire"/>
    <n v="28"/>
    <x v="26"/>
    <s v="01C"/>
    <x v="2"/>
    <s v="01A"/>
    <x v="3"/>
    <n v="0.45"/>
    <n v="433233"/>
    <n v="450"/>
    <n v="1.0387020379333985E-3"/>
  </r>
  <r>
    <x v="4"/>
    <n v="24"/>
    <s v="Centre-Val de Loire"/>
    <n v="28"/>
    <x v="26"/>
    <s v="01D"/>
    <x v="3"/>
    <s v="01A"/>
    <x v="3"/>
    <n v="21380.732120000001"/>
    <n v="433233"/>
    <n v="21380732.120000001"/>
    <n v="49.35157783456016"/>
  </r>
  <r>
    <x v="4"/>
    <n v="24"/>
    <s v="Centre-Val de Loire"/>
    <n v="28"/>
    <x v="26"/>
    <s v="01D"/>
    <x v="3"/>
    <s v="01Z"/>
    <x v="2"/>
    <n v="162.94371000000001"/>
    <n v="433233"/>
    <n v="162943.71000000002"/>
    <n v="0.37611103032317489"/>
  </r>
  <r>
    <x v="4"/>
    <n v="24"/>
    <s v="Centre-Val de Loire"/>
    <n v="28"/>
    <x v="26"/>
    <s v="01E"/>
    <x v="6"/>
    <s v="01E"/>
    <x v="5"/>
    <n v="15758.43024"/>
    <n v="433233"/>
    <n v="15758430.24"/>
    <n v="36.374030233153988"/>
  </r>
  <r>
    <x v="4"/>
    <n v="24"/>
    <s v="Centre-Val de Loire"/>
    <n v="28"/>
    <x v="26"/>
    <s v="01F"/>
    <x v="4"/>
    <s v="01A"/>
    <x v="3"/>
    <n v="11832.84829"/>
    <n v="433233"/>
    <n v="11832848.289999999"/>
    <n v="27.312896963066063"/>
  </r>
  <r>
    <x v="4"/>
    <n v="24"/>
    <s v="Centre-Val de Loire"/>
    <n v="28"/>
    <x v="26"/>
    <s v="01F"/>
    <x v="4"/>
    <s v="01Z"/>
    <x v="2"/>
    <n v="1151.25279"/>
    <n v="433233"/>
    <n v="1151252.79"/>
    <n v="2.6573524869989131"/>
  </r>
  <r>
    <x v="4"/>
    <n v="24"/>
    <s v="Centre-Val de Loire"/>
    <n v="28"/>
    <x v="26"/>
    <s v="01ZHG"/>
    <x v="5"/>
    <s v="01A"/>
    <x v="3"/>
    <n v="462.88887"/>
    <n v="433233"/>
    <n v="462888.87"/>
    <n v="1.0684524724570843"/>
  </r>
  <r>
    <x v="4"/>
    <n v="24"/>
    <s v="Centre-Val de Loire"/>
    <n v="28"/>
    <x v="26"/>
    <s v="01ZHG"/>
    <x v="5"/>
    <s v="01B"/>
    <x v="0"/>
    <n v="97.529290000000003"/>
    <n v="433233"/>
    <n v="97529.290000000008"/>
    <n v="0.22511971618043872"/>
  </r>
  <r>
    <x v="0"/>
    <n v="53"/>
    <s v="Bretagne"/>
    <n v="29"/>
    <x v="27"/>
    <s v="01A"/>
    <x v="0"/>
    <s v="01A"/>
    <x v="3"/>
    <n v="631.48"/>
    <n v="893914"/>
    <n v="631480"/>
    <n v="0.70642142308991696"/>
  </r>
  <r>
    <x v="0"/>
    <n v="53"/>
    <s v="Bretagne"/>
    <n v="29"/>
    <x v="27"/>
    <s v="01A"/>
    <x v="0"/>
    <s v="01B"/>
    <x v="0"/>
    <n v="229908.66558999999"/>
    <n v="893914"/>
    <n v="229908665.59"/>
    <n v="257.19327092986572"/>
  </r>
  <r>
    <x v="0"/>
    <n v="53"/>
    <s v="Bretagne"/>
    <n v="29"/>
    <x v="27"/>
    <s v="01A"/>
    <x v="0"/>
    <s v="01D"/>
    <x v="1"/>
    <n v="11748"/>
    <n v="893914"/>
    <n v="11748000"/>
    <n v="13.14220383616321"/>
  </r>
  <r>
    <x v="0"/>
    <n v="53"/>
    <s v="Bretagne"/>
    <n v="29"/>
    <x v="27"/>
    <s v="01A"/>
    <x v="0"/>
    <s v="01E"/>
    <x v="5"/>
    <n v="6000"/>
    <n v="893914"/>
    <n v="6000000"/>
    <n v="6.7120550746492391"/>
  </r>
  <r>
    <x v="0"/>
    <n v="53"/>
    <s v="Bretagne"/>
    <n v="29"/>
    <x v="27"/>
    <s v="01A"/>
    <x v="0"/>
    <s v="01Z"/>
    <x v="2"/>
    <n v="221.84569999999999"/>
    <n v="893914"/>
    <n v="221845.69999999998"/>
    <n v="0.24817342607901877"/>
  </r>
  <r>
    <x v="0"/>
    <n v="53"/>
    <s v="Bretagne"/>
    <n v="29"/>
    <x v="27"/>
    <s v="01B"/>
    <x v="1"/>
    <s v="01A"/>
    <x v="3"/>
    <n v="99.5"/>
    <n v="893914"/>
    <n v="99500"/>
    <n v="0.11130824665459989"/>
  </r>
  <r>
    <x v="0"/>
    <n v="53"/>
    <s v="Bretagne"/>
    <n v="29"/>
    <x v="27"/>
    <s v="01B"/>
    <x v="1"/>
    <s v="01D"/>
    <x v="1"/>
    <n v="59.52"/>
    <n v="893914"/>
    <n v="59520"/>
    <n v="6.6583586340520459E-2"/>
  </r>
  <r>
    <x v="0"/>
    <n v="53"/>
    <s v="Bretagne"/>
    <n v="29"/>
    <x v="27"/>
    <s v="01B"/>
    <x v="1"/>
    <s v="01Z"/>
    <x v="2"/>
    <n v="476"/>
    <n v="893914"/>
    <n v="476000"/>
    <n v="0.53248970258883965"/>
  </r>
  <r>
    <x v="0"/>
    <n v="53"/>
    <s v="Bretagne"/>
    <n v="29"/>
    <x v="27"/>
    <s v="01D"/>
    <x v="3"/>
    <s v="01A"/>
    <x v="3"/>
    <n v="47452.751609999999"/>
    <n v="893914"/>
    <n v="47452751.609999999"/>
    <n v="53.084247041661726"/>
  </r>
  <r>
    <x v="0"/>
    <n v="53"/>
    <s v="Bretagne"/>
    <n v="29"/>
    <x v="27"/>
    <s v="01D"/>
    <x v="3"/>
    <s v="01Z"/>
    <x v="2"/>
    <n v="17.294440000000002"/>
    <n v="893914"/>
    <n v="17294.440000000002"/>
    <n v="1.9346872294202802E-2"/>
  </r>
  <r>
    <x v="0"/>
    <n v="53"/>
    <s v="Bretagne"/>
    <n v="29"/>
    <x v="27"/>
    <s v="01E"/>
    <x v="6"/>
    <s v="01E"/>
    <x v="5"/>
    <n v="37791.040000000001"/>
    <n v="893914"/>
    <n v="37791040"/>
    <n v="42.275923634712065"/>
  </r>
  <r>
    <x v="0"/>
    <n v="53"/>
    <s v="Bretagne"/>
    <n v="29"/>
    <x v="27"/>
    <s v="01F"/>
    <x v="4"/>
    <s v="01A"/>
    <x v="3"/>
    <n v="37511.054349999999"/>
    <n v="893914"/>
    <n v="37511054.350000001"/>
    <n v="41.962710450893489"/>
  </r>
  <r>
    <x v="0"/>
    <n v="53"/>
    <s v="Bretagne"/>
    <n v="29"/>
    <x v="27"/>
    <s v="01F"/>
    <x v="4"/>
    <s v="01Z"/>
    <x v="2"/>
    <n v="32.370089999999998"/>
    <n v="893914"/>
    <n v="32370.089999999997"/>
    <n v="3.621163780855876E-2"/>
  </r>
  <r>
    <x v="1"/>
    <n v="53"/>
    <s v="Bretagne"/>
    <n v="29"/>
    <x v="27"/>
    <s v="01A"/>
    <x v="0"/>
    <s v="01B"/>
    <x v="0"/>
    <n v="236275.77184"/>
    <n v="899870"/>
    <n v="236275771.84"/>
    <n v="262.56656165890627"/>
  </r>
  <r>
    <x v="1"/>
    <n v="53"/>
    <s v="Bretagne"/>
    <n v="29"/>
    <x v="27"/>
    <s v="01A"/>
    <x v="0"/>
    <s v="01E"/>
    <x v="5"/>
    <n v="2982"/>
    <n v="899870"/>
    <n v="2982000"/>
    <n v="3.3138119950659539"/>
  </r>
  <r>
    <x v="1"/>
    <n v="53"/>
    <s v="Bretagne"/>
    <n v="29"/>
    <x v="27"/>
    <s v="01B"/>
    <x v="1"/>
    <s v="01A"/>
    <x v="3"/>
    <n v="17.53"/>
    <n v="899870"/>
    <n v="17530"/>
    <n v="1.9480591641014813E-2"/>
  </r>
  <r>
    <x v="1"/>
    <n v="53"/>
    <s v="Bretagne"/>
    <n v="29"/>
    <x v="27"/>
    <s v="01B"/>
    <x v="1"/>
    <s v="01B"/>
    <x v="0"/>
    <n v="9.74"/>
    <n v="899870"/>
    <n v="9740"/>
    <n v="1.0823785657928367E-2"/>
  </r>
  <r>
    <x v="1"/>
    <n v="53"/>
    <s v="Bretagne"/>
    <n v="29"/>
    <x v="27"/>
    <s v="01B"/>
    <x v="1"/>
    <s v="01D"/>
    <x v="1"/>
    <n v="568"/>
    <n v="899870"/>
    <n v="568000"/>
    <n v="0.63120228477446738"/>
  </r>
  <r>
    <x v="1"/>
    <n v="53"/>
    <s v="Bretagne"/>
    <n v="29"/>
    <x v="27"/>
    <s v="01D"/>
    <x v="3"/>
    <s v="01A"/>
    <x v="3"/>
    <n v="45636.504820000002"/>
    <n v="899870"/>
    <n v="45636504.82"/>
    <n v="50.71455301321302"/>
  </r>
  <r>
    <x v="1"/>
    <n v="53"/>
    <s v="Bretagne"/>
    <n v="29"/>
    <x v="27"/>
    <s v="01D"/>
    <x v="3"/>
    <s v="01B"/>
    <x v="0"/>
    <n v="2930.2617399999999"/>
    <n v="899870"/>
    <n v="2930261.7399999998"/>
    <n v="3.2563167346394475"/>
  </r>
  <r>
    <x v="1"/>
    <n v="53"/>
    <s v="Bretagne"/>
    <n v="29"/>
    <x v="27"/>
    <s v="01D"/>
    <x v="3"/>
    <s v="01D"/>
    <x v="1"/>
    <n v="3443.65"/>
    <n v="899870"/>
    <n v="3443650"/>
    <n v="3.8268305421894273"/>
  </r>
  <r>
    <x v="1"/>
    <n v="53"/>
    <s v="Bretagne"/>
    <n v="29"/>
    <x v="27"/>
    <s v="01E"/>
    <x v="6"/>
    <s v="01E"/>
    <x v="5"/>
    <n v="37692.35"/>
    <n v="899870"/>
    <n v="37692350"/>
    <n v="41.886439152322005"/>
  </r>
  <r>
    <x v="1"/>
    <n v="53"/>
    <s v="Bretagne"/>
    <n v="29"/>
    <x v="27"/>
    <s v="01F"/>
    <x v="4"/>
    <s v="01A"/>
    <x v="3"/>
    <n v="36743.775260000002"/>
    <n v="899870"/>
    <n v="36743775.260000005"/>
    <n v="40.832314956604847"/>
  </r>
  <r>
    <x v="2"/>
    <n v="53"/>
    <s v="Bretagne"/>
    <n v="29"/>
    <x v="27"/>
    <s v="01A"/>
    <x v="0"/>
    <s v="01B"/>
    <x v="0"/>
    <n v="212699.78721000001"/>
    <n v="903921"/>
    <n v="212699787.21000001"/>
    <n v="235.3079386472933"/>
  </r>
  <r>
    <x v="2"/>
    <n v="53"/>
    <s v="Bretagne"/>
    <n v="29"/>
    <x v="27"/>
    <s v="01A"/>
    <x v="0"/>
    <s v="01E"/>
    <x v="5"/>
    <n v="11060.35"/>
    <n v="903921"/>
    <n v="11060350"/>
    <n v="12.235969736293326"/>
  </r>
  <r>
    <x v="2"/>
    <n v="53"/>
    <s v="Bretagne"/>
    <n v="29"/>
    <x v="27"/>
    <s v="01B"/>
    <x v="1"/>
    <s v="01B"/>
    <x v="0"/>
    <n v="75"/>
    <n v="903921"/>
    <n v="75000"/>
    <n v="8.2971852628714232E-2"/>
  </r>
  <r>
    <x v="2"/>
    <n v="53"/>
    <s v="Bretagne"/>
    <n v="29"/>
    <x v="27"/>
    <s v="01B"/>
    <x v="1"/>
    <s v="01D"/>
    <x v="1"/>
    <n v="657.62"/>
    <n v="903921"/>
    <n v="657620"/>
    <n v="0.72751932967593402"/>
  </r>
  <r>
    <x v="2"/>
    <n v="53"/>
    <s v="Bretagne"/>
    <n v="29"/>
    <x v="27"/>
    <s v="01D"/>
    <x v="3"/>
    <s v="01A"/>
    <x v="3"/>
    <n v="49663.539879999997"/>
    <n v="903921"/>
    <n v="49663539.879999995"/>
    <n v="54.942345492581758"/>
  </r>
  <r>
    <x v="2"/>
    <n v="53"/>
    <s v="Bretagne"/>
    <n v="29"/>
    <x v="27"/>
    <s v="01E"/>
    <x v="6"/>
    <s v="01E"/>
    <x v="5"/>
    <n v="49863.48"/>
    <n v="903921"/>
    <n v="49863480"/>
    <n v="55.163537521531197"/>
  </r>
  <r>
    <x v="2"/>
    <n v="53"/>
    <s v="Bretagne"/>
    <n v="29"/>
    <x v="27"/>
    <s v="01F"/>
    <x v="4"/>
    <s v="01A"/>
    <x v="3"/>
    <n v="37484.089330000003"/>
    <n v="903921"/>
    <n v="37484089.330000006"/>
    <n v="41.468324477470937"/>
  </r>
  <r>
    <x v="2"/>
    <n v="53"/>
    <s v="Bretagne"/>
    <n v="29"/>
    <x v="27"/>
    <s v="01ZHG"/>
    <x v="5"/>
    <s v="01A"/>
    <x v="3"/>
    <n v="360.81"/>
    <n v="903921"/>
    <n v="360810"/>
    <n v="0.39916098862621846"/>
  </r>
  <r>
    <x v="2"/>
    <n v="53"/>
    <s v="Bretagne"/>
    <n v="29"/>
    <x v="27"/>
    <s v="01ZHG"/>
    <x v="5"/>
    <s v="01Z"/>
    <x v="2"/>
    <n v="135"/>
    <n v="903921"/>
    <n v="135000"/>
    <n v="0.14934933473168563"/>
  </r>
  <r>
    <x v="3"/>
    <n v="53"/>
    <s v="Bretagne"/>
    <n v="29"/>
    <x v="27"/>
    <s v="01A"/>
    <x v="0"/>
    <s v="01B"/>
    <x v="0"/>
    <n v="203682.08725000001"/>
    <n v="907796"/>
    <n v="203682087.25"/>
    <n v="224.36988844409979"/>
  </r>
  <r>
    <x v="3"/>
    <n v="53"/>
    <s v="Bretagne"/>
    <n v="29"/>
    <x v="27"/>
    <s v="01A"/>
    <x v="0"/>
    <s v="01E"/>
    <x v="5"/>
    <n v="10839"/>
    <n v="907796"/>
    <n v="10839000"/>
    <n v="11.939907203821123"/>
  </r>
  <r>
    <x v="3"/>
    <n v="53"/>
    <s v="Bretagne"/>
    <n v="29"/>
    <x v="27"/>
    <s v="01B"/>
    <x v="1"/>
    <s v="01A"/>
    <x v="3"/>
    <n v="2.37"/>
    <n v="907796"/>
    <n v="2370"/>
    <n v="2.6107187077272867E-3"/>
  </r>
  <r>
    <x v="3"/>
    <n v="53"/>
    <s v="Bretagne"/>
    <n v="29"/>
    <x v="27"/>
    <s v="01B"/>
    <x v="1"/>
    <s v="01B"/>
    <x v="0"/>
    <n v="81.56"/>
    <n v="907796"/>
    <n v="81560"/>
    <n v="8.9843973756218359E-2"/>
  </r>
  <r>
    <x v="3"/>
    <n v="53"/>
    <s v="Bretagne"/>
    <n v="29"/>
    <x v="27"/>
    <s v="01B"/>
    <x v="1"/>
    <s v="01D"/>
    <x v="1"/>
    <n v="601.32000000000005"/>
    <n v="907796"/>
    <n v="601320"/>
    <n v="0.66239551617323711"/>
  </r>
  <r>
    <x v="3"/>
    <n v="53"/>
    <s v="Bretagne"/>
    <n v="29"/>
    <x v="27"/>
    <s v="01C"/>
    <x v="2"/>
    <s v="01A"/>
    <x v="3"/>
    <n v="0.88"/>
    <n v="907796"/>
    <n v="880"/>
    <n v="9.6938078599156637E-4"/>
  </r>
  <r>
    <x v="3"/>
    <n v="53"/>
    <s v="Bretagne"/>
    <n v="29"/>
    <x v="27"/>
    <s v="01D"/>
    <x v="3"/>
    <s v="01A"/>
    <x v="3"/>
    <n v="50921.682139999997"/>
    <n v="907796"/>
    <n v="50921682.140000001"/>
    <n v="56.093750291915804"/>
  </r>
  <r>
    <x v="3"/>
    <n v="53"/>
    <s v="Bretagne"/>
    <n v="29"/>
    <x v="27"/>
    <s v="01E"/>
    <x v="6"/>
    <s v="01A"/>
    <x v="3"/>
    <n v="3556"/>
    <n v="907796"/>
    <n v="3556000"/>
    <n v="3.9171796306659203"/>
  </r>
  <r>
    <x v="3"/>
    <n v="53"/>
    <s v="Bretagne"/>
    <n v="29"/>
    <x v="27"/>
    <s v="01E"/>
    <x v="6"/>
    <s v="01E"/>
    <x v="5"/>
    <n v="40583.46"/>
    <n v="907796"/>
    <n v="40583460"/>
    <n v="44.705484492110564"/>
  </r>
  <r>
    <x v="3"/>
    <n v="53"/>
    <s v="Bretagne"/>
    <n v="29"/>
    <x v="27"/>
    <s v="01F"/>
    <x v="4"/>
    <s v="01A"/>
    <x v="3"/>
    <n v="38626.1728"/>
    <n v="907796"/>
    <n v="38626172.799999997"/>
    <n v="42.549397441715975"/>
  </r>
  <r>
    <x v="3"/>
    <n v="53"/>
    <s v="Bretagne"/>
    <n v="29"/>
    <x v="27"/>
    <s v="01ZHG"/>
    <x v="5"/>
    <s v="01A"/>
    <x v="3"/>
    <n v="649.21"/>
    <n v="907796"/>
    <n v="649210"/>
    <n v="0.71514965917452822"/>
  </r>
  <r>
    <x v="4"/>
    <n v="53"/>
    <s v="Bretagne"/>
    <n v="29"/>
    <x v="27"/>
    <s v="01A"/>
    <x v="0"/>
    <s v="01B"/>
    <x v="0"/>
    <n v="199534.19871999999"/>
    <n v="909028"/>
    <n v="199534198.72"/>
    <n v="219.50280818632649"/>
  </r>
  <r>
    <x v="4"/>
    <n v="53"/>
    <s v="Bretagne"/>
    <n v="29"/>
    <x v="27"/>
    <s v="01A"/>
    <x v="0"/>
    <s v="01E"/>
    <x v="5"/>
    <n v="10553"/>
    <n v="909028"/>
    <n v="10553000"/>
    <n v="11.609103349951816"/>
  </r>
  <r>
    <x v="4"/>
    <n v="53"/>
    <s v="Bretagne"/>
    <n v="29"/>
    <x v="27"/>
    <s v="01B"/>
    <x v="1"/>
    <s v="01A"/>
    <x v="3"/>
    <n v="4.1239999999999997"/>
    <n v="909028"/>
    <n v="4124"/>
    <n v="4.53671394060469E-3"/>
  </r>
  <r>
    <x v="4"/>
    <n v="53"/>
    <s v="Bretagne"/>
    <n v="29"/>
    <x v="27"/>
    <s v="01B"/>
    <x v="1"/>
    <s v="01B"/>
    <x v="0"/>
    <n v="35.08"/>
    <n v="909028"/>
    <n v="35080"/>
    <n v="3.8590670474396828E-2"/>
  </r>
  <r>
    <x v="4"/>
    <n v="53"/>
    <s v="Bretagne"/>
    <n v="29"/>
    <x v="27"/>
    <s v="01B"/>
    <x v="1"/>
    <s v="01D"/>
    <x v="1"/>
    <n v="675.58"/>
    <n v="909028"/>
    <n v="675580"/>
    <n v="0.7431894287084666"/>
  </r>
  <r>
    <x v="4"/>
    <n v="53"/>
    <s v="Bretagne"/>
    <n v="29"/>
    <x v="27"/>
    <s v="01C"/>
    <x v="2"/>
    <s v="01A"/>
    <x v="3"/>
    <n v="5.3289999999999997"/>
    <n v="909028"/>
    <n v="5329"/>
    <n v="5.8623056715524716E-3"/>
  </r>
  <r>
    <x v="4"/>
    <n v="53"/>
    <s v="Bretagne"/>
    <n v="29"/>
    <x v="27"/>
    <s v="01D"/>
    <x v="3"/>
    <s v="01A"/>
    <x v="3"/>
    <n v="52669.204610000001"/>
    <n v="909028"/>
    <n v="52669204.609999999"/>
    <n v="57.940134528309358"/>
  </r>
  <r>
    <x v="4"/>
    <n v="53"/>
    <s v="Bretagne"/>
    <n v="29"/>
    <x v="27"/>
    <s v="01D"/>
    <x v="3"/>
    <s v="01Z"/>
    <x v="2"/>
    <n v="2168"/>
    <n v="909028"/>
    <n v="2168000"/>
    <n v="2.3849650395807389"/>
  </r>
  <r>
    <x v="4"/>
    <n v="53"/>
    <s v="Bretagne"/>
    <n v="29"/>
    <x v="27"/>
    <s v="01E"/>
    <x v="6"/>
    <s v="01E"/>
    <x v="5"/>
    <n v="45519.62"/>
    <n v="909028"/>
    <n v="45519620"/>
    <n v="50.075047193265775"/>
  </r>
  <r>
    <x v="4"/>
    <n v="53"/>
    <s v="Bretagne"/>
    <n v="29"/>
    <x v="27"/>
    <s v="01F"/>
    <x v="4"/>
    <s v="01A"/>
    <x v="3"/>
    <n v="38791.639580000003"/>
    <n v="909028"/>
    <n v="38791639.580000006"/>
    <n v="42.673756561954093"/>
  </r>
  <r>
    <x v="4"/>
    <n v="53"/>
    <s v="Bretagne"/>
    <n v="29"/>
    <x v="27"/>
    <s v="01F"/>
    <x v="4"/>
    <s v="01Z"/>
    <x v="2"/>
    <n v="1722"/>
    <n v="909028"/>
    <n v="1722000"/>
    <n v="1.8943310877112696"/>
  </r>
  <r>
    <x v="4"/>
    <n v="53"/>
    <s v="Bretagne"/>
    <n v="29"/>
    <x v="27"/>
    <s v="01ZHG"/>
    <x v="5"/>
    <s v="01A"/>
    <x v="3"/>
    <n v="935.51099999999997"/>
    <n v="909028"/>
    <n v="935511"/>
    <n v="1.029133316025469"/>
  </r>
  <r>
    <x v="0"/>
    <n v="94"/>
    <s v="Corse"/>
    <s v="2A"/>
    <x v="28"/>
    <s v="01A"/>
    <x v="0"/>
    <s v="01B"/>
    <x v="0"/>
    <n v="2818.47"/>
    <n v="141330"/>
    <n v="2818470"/>
    <n v="19.942475058374018"/>
  </r>
  <r>
    <x v="0"/>
    <n v="94"/>
    <s v="Corse"/>
    <s v="2A"/>
    <x v="28"/>
    <s v="01A"/>
    <x v="0"/>
    <s v="01D"/>
    <x v="1"/>
    <n v="44843.624329999999"/>
    <n v="141330"/>
    <n v="44843624.329999998"/>
    <n v="317.29727821410881"/>
  </r>
  <r>
    <x v="0"/>
    <n v="94"/>
    <s v="Corse"/>
    <s v="2A"/>
    <x v="28"/>
    <s v="01A"/>
    <x v="0"/>
    <s v="01Z"/>
    <x v="2"/>
    <n v="24372.588370000001"/>
    <n v="141330"/>
    <n v="24372588.370000001"/>
    <n v="172.45162647703955"/>
  </r>
  <r>
    <x v="0"/>
    <n v="94"/>
    <s v="Corse"/>
    <s v="2A"/>
    <x v="28"/>
    <s v="01B"/>
    <x v="1"/>
    <s v="01A"/>
    <x v="3"/>
    <n v="115"/>
    <n v="141330"/>
    <n v="115000"/>
    <n v="0.81369843628387462"/>
  </r>
  <r>
    <x v="0"/>
    <n v="94"/>
    <s v="Corse"/>
    <s v="2A"/>
    <x v="28"/>
    <s v="01B"/>
    <x v="1"/>
    <s v="01D"/>
    <x v="1"/>
    <n v="579.52539999999999"/>
    <n v="141330"/>
    <n v="579525.4"/>
    <n v="4.10051227623293"/>
  </r>
  <r>
    <x v="0"/>
    <n v="94"/>
    <s v="Corse"/>
    <s v="2A"/>
    <x v="28"/>
    <s v="01D"/>
    <x v="3"/>
    <s v="01A"/>
    <x v="3"/>
    <n v="1442.15"/>
    <n v="141330"/>
    <n v="1442150"/>
    <n v="10.204132172928606"/>
  </r>
  <r>
    <x v="0"/>
    <n v="94"/>
    <s v="Corse"/>
    <s v="2A"/>
    <x v="28"/>
    <s v="01D"/>
    <x v="3"/>
    <s v="01D"/>
    <x v="1"/>
    <n v="10"/>
    <n v="141330"/>
    <n v="10000"/>
    <n v="7.0756385763815183E-2"/>
  </r>
  <r>
    <x v="0"/>
    <n v="94"/>
    <s v="Corse"/>
    <s v="2A"/>
    <x v="28"/>
    <s v="01D"/>
    <x v="3"/>
    <s v="01Z"/>
    <x v="2"/>
    <n v="239.01653999999999"/>
    <n v="141330"/>
    <n v="239016.53999999998"/>
    <n v="1.6911946508172362"/>
  </r>
  <r>
    <x v="0"/>
    <n v="94"/>
    <s v="Corse"/>
    <s v="2A"/>
    <x v="28"/>
    <s v="01E"/>
    <x v="6"/>
    <s v="01E"/>
    <x v="5"/>
    <n v="357.41309999999999"/>
    <n v="141330"/>
    <n v="357413.1"/>
    <n v="2.5289259180641053"/>
  </r>
  <r>
    <x v="0"/>
    <n v="94"/>
    <s v="Corse"/>
    <s v="2A"/>
    <x v="28"/>
    <s v="01F"/>
    <x v="4"/>
    <s v="01A"/>
    <x v="3"/>
    <n v="1167.32428"/>
    <n v="141330"/>
    <n v="1167324.28"/>
    <n v="8.2595647067147819"/>
  </r>
  <r>
    <x v="0"/>
    <n v="94"/>
    <s v="Corse"/>
    <s v="2A"/>
    <x v="28"/>
    <s v="01F"/>
    <x v="4"/>
    <s v="01D"/>
    <x v="1"/>
    <n v="15"/>
    <n v="141330"/>
    <n v="15000"/>
    <n v="0.10613457864572277"/>
  </r>
  <r>
    <x v="0"/>
    <n v="94"/>
    <s v="Corse"/>
    <s v="2A"/>
    <x v="28"/>
    <s v="01F"/>
    <x v="4"/>
    <s v="01Z"/>
    <x v="2"/>
    <n v="394.07632999999998"/>
    <n v="141330"/>
    <n v="394076.32999999996"/>
    <n v="2.7883416825868532"/>
  </r>
  <r>
    <x v="1"/>
    <n v="94"/>
    <s v="Corse"/>
    <s v="2A"/>
    <x v="28"/>
    <s v="01A"/>
    <x v="0"/>
    <s v="01B"/>
    <x v="0"/>
    <n v="2660"/>
    <n v="145846"/>
    <n v="2660000"/>
    <n v="18.238415863307871"/>
  </r>
  <r>
    <x v="1"/>
    <n v="94"/>
    <s v="Corse"/>
    <s v="2A"/>
    <x v="28"/>
    <s v="01A"/>
    <x v="0"/>
    <s v="01D"/>
    <x v="1"/>
    <n v="44332.715190000003"/>
    <n v="145846"/>
    <n v="44332715.190000005"/>
    <n v="303.96935939278421"/>
  </r>
  <r>
    <x v="1"/>
    <n v="94"/>
    <s v="Corse"/>
    <s v="2A"/>
    <x v="28"/>
    <s v="01A"/>
    <x v="0"/>
    <s v="01Z"/>
    <x v="2"/>
    <n v="22803.71874"/>
    <n v="145846"/>
    <n v="22803718.740000002"/>
    <n v="156.35477654512295"/>
  </r>
  <r>
    <x v="1"/>
    <n v="94"/>
    <s v="Corse"/>
    <s v="2A"/>
    <x v="28"/>
    <s v="01B"/>
    <x v="1"/>
    <s v="01A"/>
    <x v="3"/>
    <n v="1181"/>
    <n v="145846"/>
    <n v="1181000"/>
    <n v="8.0975823814160144"/>
  </r>
  <r>
    <x v="1"/>
    <n v="94"/>
    <s v="Corse"/>
    <s v="2A"/>
    <x v="28"/>
    <s v="01D"/>
    <x v="3"/>
    <s v="01A"/>
    <x v="3"/>
    <n v="1135.81"/>
    <n v="145846"/>
    <n v="1135810"/>
    <n v="7.7877350081592915"/>
  </r>
  <r>
    <x v="1"/>
    <n v="94"/>
    <s v="Corse"/>
    <s v="2A"/>
    <x v="28"/>
    <s v="01D"/>
    <x v="3"/>
    <s v="01Z"/>
    <x v="2"/>
    <n v="482.49054999999998"/>
    <n v="145846"/>
    <n v="482490.55"/>
    <n v="3.3082192860962931"/>
  </r>
  <r>
    <x v="1"/>
    <n v="94"/>
    <s v="Corse"/>
    <s v="2A"/>
    <x v="28"/>
    <s v="01F"/>
    <x v="4"/>
    <s v="01A"/>
    <x v="3"/>
    <n v="1735.46"/>
    <n v="145846"/>
    <n v="1735460"/>
    <n v="11.899263606818151"/>
  </r>
  <r>
    <x v="1"/>
    <n v="94"/>
    <s v="Corse"/>
    <s v="2A"/>
    <x v="28"/>
    <s v="01F"/>
    <x v="4"/>
    <s v="01D"/>
    <x v="1"/>
    <n v="16.38"/>
    <n v="145846"/>
    <n v="16379.999999999998"/>
    <n v="0.11231024505300109"/>
  </r>
  <r>
    <x v="1"/>
    <n v="94"/>
    <s v="Corse"/>
    <s v="2A"/>
    <x v="28"/>
    <s v="01F"/>
    <x v="4"/>
    <s v="01Z"/>
    <x v="2"/>
    <n v="1264.46216"/>
    <n v="145846"/>
    <n v="1264462.1600000001"/>
    <n v="8.6698446306377974"/>
  </r>
  <r>
    <x v="2"/>
    <n v="94"/>
    <s v="Corse"/>
    <s v="2A"/>
    <x v="28"/>
    <s v="01A"/>
    <x v="0"/>
    <s v="01D"/>
    <x v="1"/>
    <n v="70545.060700000002"/>
    <n v="149234"/>
    <n v="70545060.700000003"/>
    <n v="472.71439953361835"/>
  </r>
  <r>
    <x v="2"/>
    <n v="94"/>
    <s v="Corse"/>
    <s v="2A"/>
    <x v="28"/>
    <s v="01A"/>
    <x v="0"/>
    <s v="01Z"/>
    <x v="2"/>
    <n v="7516.4975700000005"/>
    <n v="149234"/>
    <n v="7516497.5700000003"/>
    <n v="50.367192261817017"/>
  </r>
  <r>
    <x v="2"/>
    <n v="94"/>
    <s v="Corse"/>
    <s v="2A"/>
    <x v="28"/>
    <s v="01B"/>
    <x v="1"/>
    <s v="01A"/>
    <x v="3"/>
    <n v="171"/>
    <n v="149234"/>
    <n v="171000"/>
    <n v="1.1458514815658629"/>
  </r>
  <r>
    <x v="2"/>
    <n v="94"/>
    <s v="Corse"/>
    <s v="2A"/>
    <x v="28"/>
    <s v="01B"/>
    <x v="1"/>
    <s v="01D"/>
    <x v="1"/>
    <n v="688.41"/>
    <n v="149234"/>
    <n v="688410"/>
    <n v="4.6129568328933086"/>
  </r>
  <r>
    <x v="2"/>
    <n v="94"/>
    <s v="Corse"/>
    <s v="2A"/>
    <x v="28"/>
    <s v="01D"/>
    <x v="3"/>
    <s v="01A"/>
    <x v="3"/>
    <n v="3051.1698000000001"/>
    <n v="149234"/>
    <n v="3051169.8000000003"/>
    <n v="20.445540560462096"/>
  </r>
  <r>
    <x v="2"/>
    <n v="94"/>
    <s v="Corse"/>
    <s v="2A"/>
    <x v="28"/>
    <s v="01D"/>
    <x v="3"/>
    <s v="01Z"/>
    <x v="2"/>
    <n v="141.23475999999999"/>
    <n v="149234"/>
    <n v="141234.75999999998"/>
    <n v="0.94639800581636879"/>
  </r>
  <r>
    <x v="2"/>
    <n v="94"/>
    <s v="Corse"/>
    <s v="2A"/>
    <x v="28"/>
    <s v="01F"/>
    <x v="4"/>
    <s v="01A"/>
    <x v="3"/>
    <n v="3756.67101"/>
    <n v="149234"/>
    <n v="3756671.0100000002"/>
    <n v="25.173023640725305"/>
  </r>
  <r>
    <x v="2"/>
    <n v="94"/>
    <s v="Corse"/>
    <s v="2A"/>
    <x v="28"/>
    <s v="01F"/>
    <x v="4"/>
    <s v="01Z"/>
    <x v="2"/>
    <n v="490.14209"/>
    <n v="149234"/>
    <n v="490142.08999999997"/>
    <n v="3.2843861988554885"/>
  </r>
  <r>
    <x v="2"/>
    <n v="94"/>
    <s v="Corse"/>
    <s v="2A"/>
    <x v="28"/>
    <s v="01ZHG"/>
    <x v="5"/>
    <s v="01A"/>
    <x v="3"/>
    <n v="219.7012"/>
    <n v="149234"/>
    <n v="219701.2"/>
    <n v="1.4721926638701637"/>
  </r>
  <r>
    <x v="3"/>
    <n v="94"/>
    <s v="Corse"/>
    <s v="2A"/>
    <x v="28"/>
    <s v="01A"/>
    <x v="0"/>
    <s v="01D"/>
    <x v="1"/>
    <n v="60564.803760000003"/>
    <n v="152730"/>
    <n v="60564803.760000005"/>
    <n v="396.54818149675901"/>
  </r>
  <r>
    <x v="3"/>
    <n v="94"/>
    <s v="Corse"/>
    <s v="2A"/>
    <x v="28"/>
    <s v="01A"/>
    <x v="0"/>
    <s v="01Z"/>
    <x v="2"/>
    <n v="13164.07063"/>
    <n v="152730"/>
    <n v="13164070.630000001"/>
    <n v="86.191780462253661"/>
  </r>
  <r>
    <x v="3"/>
    <n v="94"/>
    <s v="Corse"/>
    <s v="2A"/>
    <x v="28"/>
    <s v="01B"/>
    <x v="1"/>
    <s v="01A"/>
    <x v="3"/>
    <n v="601.41"/>
    <n v="152730"/>
    <n v="601410"/>
    <n v="3.9377332547633079"/>
  </r>
  <r>
    <x v="3"/>
    <n v="94"/>
    <s v="Corse"/>
    <s v="2A"/>
    <x v="28"/>
    <s v="01B"/>
    <x v="1"/>
    <s v="01D"/>
    <x v="1"/>
    <n v="3368.35"/>
    <n v="152730"/>
    <n v="3368350"/>
    <n v="22.054278792640609"/>
  </r>
  <r>
    <x v="3"/>
    <n v="94"/>
    <s v="Corse"/>
    <s v="2A"/>
    <x v="28"/>
    <s v="01D"/>
    <x v="3"/>
    <s v="01A"/>
    <x v="3"/>
    <n v="2528.1339800000001"/>
    <n v="152730"/>
    <n v="2528133.98"/>
    <n v="16.552962613762848"/>
  </r>
  <r>
    <x v="3"/>
    <n v="94"/>
    <s v="Corse"/>
    <s v="2A"/>
    <x v="28"/>
    <s v="01D"/>
    <x v="3"/>
    <s v="01Z"/>
    <x v="2"/>
    <n v="174.03513000000001"/>
    <n v="152730"/>
    <n v="174035.13"/>
    <n v="1.1394953840109998"/>
  </r>
  <r>
    <x v="3"/>
    <n v="94"/>
    <s v="Corse"/>
    <s v="2A"/>
    <x v="28"/>
    <s v="01F"/>
    <x v="4"/>
    <s v="01A"/>
    <x v="3"/>
    <n v="2842.9451199999999"/>
    <n v="152730"/>
    <n v="2842945.1199999996"/>
    <n v="18.614189222811493"/>
  </r>
  <r>
    <x v="3"/>
    <n v="94"/>
    <s v="Corse"/>
    <s v="2A"/>
    <x v="28"/>
    <s v="01F"/>
    <x v="4"/>
    <s v="01Z"/>
    <x v="2"/>
    <n v="637.14062999999999"/>
    <n v="152730"/>
    <n v="637140.63"/>
    <n v="4.1716796307208801"/>
  </r>
  <r>
    <x v="3"/>
    <n v="94"/>
    <s v="Corse"/>
    <s v="2A"/>
    <x v="28"/>
    <s v="01ZHG"/>
    <x v="5"/>
    <s v="01A"/>
    <x v="3"/>
    <n v="28"/>
    <n v="152730"/>
    <n v="28000"/>
    <n v="0.18333005958226936"/>
  </r>
  <r>
    <x v="3"/>
    <n v="94"/>
    <s v="Corse"/>
    <s v="2A"/>
    <x v="28"/>
    <s v="01ZHG"/>
    <x v="5"/>
    <s v="01Z"/>
    <x v="2"/>
    <n v="100"/>
    <n v="152730"/>
    <n v="100000"/>
    <n v="0.65475021279381918"/>
  </r>
  <r>
    <x v="4"/>
    <n v="94"/>
    <s v="Corse"/>
    <s v="2A"/>
    <x v="28"/>
    <s v="01A"/>
    <x v="0"/>
    <s v="01D"/>
    <x v="1"/>
    <n v="73766.600000000006"/>
    <n v="157249"/>
    <n v="73766600"/>
    <n v="469.1069577548983"/>
  </r>
  <r>
    <x v="4"/>
    <n v="94"/>
    <s v="Corse"/>
    <s v="2A"/>
    <x v="28"/>
    <s v="01B"/>
    <x v="1"/>
    <s v="01A"/>
    <x v="3"/>
    <n v="449"/>
    <n v="157249"/>
    <n v="449000"/>
    <n v="2.8553440721403636"/>
  </r>
  <r>
    <x v="4"/>
    <n v="94"/>
    <s v="Corse"/>
    <s v="2A"/>
    <x v="28"/>
    <s v="01B"/>
    <x v="1"/>
    <s v="01D"/>
    <x v="1"/>
    <n v="4779.5"/>
    <n v="157249"/>
    <n v="4779500"/>
    <n v="30.394469917137787"/>
  </r>
  <r>
    <x v="4"/>
    <n v="94"/>
    <s v="Corse"/>
    <s v="2A"/>
    <x v="28"/>
    <s v="01D"/>
    <x v="3"/>
    <s v="01A"/>
    <x v="3"/>
    <n v="4704.88"/>
    <n v="157249"/>
    <n v="4704880"/>
    <n v="29.919935897843548"/>
  </r>
  <r>
    <x v="4"/>
    <n v="94"/>
    <s v="Corse"/>
    <s v="2A"/>
    <x v="28"/>
    <s v="01E"/>
    <x v="6"/>
    <s v="01E"/>
    <x v="5"/>
    <n v="106"/>
    <n v="157249"/>
    <n v="106000"/>
    <n v="0.67409013729817047"/>
  </r>
  <r>
    <x v="4"/>
    <n v="94"/>
    <s v="Corse"/>
    <s v="2A"/>
    <x v="28"/>
    <s v="01F"/>
    <x v="4"/>
    <s v="01A"/>
    <x v="3"/>
    <n v="4933.5200000000004"/>
    <n v="157249"/>
    <n v="4933520"/>
    <n v="31.373935605313864"/>
  </r>
  <r>
    <x v="4"/>
    <n v="94"/>
    <s v="Corse"/>
    <s v="2A"/>
    <x v="28"/>
    <s v="01ZHG"/>
    <x v="5"/>
    <s v="01A"/>
    <x v="3"/>
    <n v="147"/>
    <n v="157249"/>
    <n v="147000"/>
    <n v="0.93482311493236836"/>
  </r>
  <r>
    <x v="0"/>
    <n v="94"/>
    <s v="Corse"/>
    <s v="2B"/>
    <x v="29"/>
    <s v="01A"/>
    <x v="0"/>
    <s v="01B"/>
    <x v="0"/>
    <n v="2136"/>
    <n v="164344"/>
    <n v="2136000"/>
    <n v="12.997127975466096"/>
  </r>
  <r>
    <x v="0"/>
    <n v="94"/>
    <s v="Corse"/>
    <s v="2B"/>
    <x v="29"/>
    <s v="01A"/>
    <x v="0"/>
    <s v="01D"/>
    <x v="1"/>
    <n v="42217.235670000002"/>
    <n v="164344"/>
    <n v="42217235.670000002"/>
    <n v="256.88334024972011"/>
  </r>
  <r>
    <x v="0"/>
    <n v="94"/>
    <s v="Corse"/>
    <s v="2B"/>
    <x v="29"/>
    <s v="01A"/>
    <x v="0"/>
    <s v="01Z"/>
    <x v="2"/>
    <n v="27733.525900000001"/>
    <n v="164344"/>
    <n v="27733525.900000002"/>
    <n v="168.75289575524511"/>
  </r>
  <r>
    <x v="0"/>
    <n v="94"/>
    <s v="Corse"/>
    <s v="2B"/>
    <x v="29"/>
    <s v="01B"/>
    <x v="1"/>
    <s v="01A"/>
    <x v="3"/>
    <n v="64"/>
    <n v="164344"/>
    <n v="64000"/>
    <n v="0.38942705544467704"/>
  </r>
  <r>
    <x v="0"/>
    <n v="94"/>
    <s v="Corse"/>
    <s v="2B"/>
    <x v="29"/>
    <s v="01B"/>
    <x v="1"/>
    <s v="01D"/>
    <x v="1"/>
    <n v="704.47460000000001"/>
    <n v="164344"/>
    <n v="704474.6"/>
    <n v="4.2865854548994786"/>
  </r>
  <r>
    <x v="0"/>
    <n v="94"/>
    <s v="Corse"/>
    <s v="2B"/>
    <x v="29"/>
    <s v="01D"/>
    <x v="3"/>
    <s v="01A"/>
    <x v="3"/>
    <n v="1326.662"/>
    <n v="164344"/>
    <n v="1326662"/>
    <n v="8.0724699410991576"/>
  </r>
  <r>
    <x v="0"/>
    <n v="94"/>
    <s v="Corse"/>
    <s v="2B"/>
    <x v="29"/>
    <s v="01D"/>
    <x v="3"/>
    <s v="01Z"/>
    <x v="2"/>
    <n v="609.01558999999997"/>
    <n v="164344"/>
    <n v="609015.59"/>
    <n v="3.7057366864625418"/>
  </r>
  <r>
    <x v="0"/>
    <n v="94"/>
    <s v="Corse"/>
    <s v="2B"/>
    <x v="29"/>
    <s v="01E"/>
    <x v="6"/>
    <s v="01E"/>
    <x v="5"/>
    <n v="599.58690000000001"/>
    <n v="164344"/>
    <n v="599586.9"/>
    <n v="3.6483650148469065"/>
  </r>
  <r>
    <x v="0"/>
    <n v="94"/>
    <s v="Corse"/>
    <s v="2B"/>
    <x v="29"/>
    <s v="01F"/>
    <x v="4"/>
    <s v="01A"/>
    <x v="3"/>
    <n v="1383.3597199999999"/>
    <n v="164344"/>
    <n v="1383359.72"/>
    <n v="8.4174640996933263"/>
  </r>
  <r>
    <x v="0"/>
    <n v="94"/>
    <s v="Corse"/>
    <s v="2B"/>
    <x v="29"/>
    <s v="01F"/>
    <x v="4"/>
    <s v="01Z"/>
    <x v="2"/>
    <n v="1151.4674399999999"/>
    <n v="164344"/>
    <n v="1151467.44"/>
    <n v="7.0064464781190674"/>
  </r>
  <r>
    <x v="1"/>
    <n v="94"/>
    <s v="Corse"/>
    <s v="2B"/>
    <x v="29"/>
    <s v="01A"/>
    <x v="0"/>
    <s v="01B"/>
    <x v="0"/>
    <n v="99.93"/>
    <n v="168640"/>
    <n v="99930"/>
    <n v="0.59256404174573052"/>
  </r>
  <r>
    <x v="1"/>
    <n v="94"/>
    <s v="Corse"/>
    <s v="2B"/>
    <x v="29"/>
    <s v="01A"/>
    <x v="0"/>
    <s v="01D"/>
    <x v="1"/>
    <n v="69862.044810000007"/>
    <n v="168640"/>
    <n v="69862044.810000002"/>
    <n v="414.26734351280834"/>
  </r>
  <r>
    <x v="1"/>
    <n v="94"/>
    <s v="Corse"/>
    <s v="2B"/>
    <x v="29"/>
    <s v="01A"/>
    <x v="0"/>
    <s v="01Z"/>
    <x v="2"/>
    <n v="14875.946180000001"/>
    <n v="168640"/>
    <n v="14875946.180000002"/>
    <n v="88.211255811195457"/>
  </r>
  <r>
    <x v="1"/>
    <n v="94"/>
    <s v="Corse"/>
    <s v="2B"/>
    <x v="29"/>
    <s v="01B"/>
    <x v="1"/>
    <s v="01A"/>
    <x v="3"/>
    <n v="86.42"/>
    <n v="168640"/>
    <n v="86420"/>
    <n v="0.51245256166982922"/>
  </r>
  <r>
    <x v="1"/>
    <n v="94"/>
    <s v="Corse"/>
    <s v="2B"/>
    <x v="29"/>
    <s v="01B"/>
    <x v="1"/>
    <s v="01D"/>
    <x v="1"/>
    <n v="230"/>
    <n v="168640"/>
    <n v="230000"/>
    <n v="1.3638519924098671"/>
  </r>
  <r>
    <x v="1"/>
    <n v="94"/>
    <s v="Corse"/>
    <s v="2B"/>
    <x v="29"/>
    <s v="01D"/>
    <x v="3"/>
    <s v="01A"/>
    <x v="3"/>
    <n v="4133.2700000000004"/>
    <n v="168640"/>
    <n v="4133270.0000000005"/>
    <n v="24.509428368121444"/>
  </r>
  <r>
    <x v="1"/>
    <n v="94"/>
    <s v="Corse"/>
    <s v="2B"/>
    <x v="29"/>
    <s v="01D"/>
    <x v="3"/>
    <s v="01Z"/>
    <x v="2"/>
    <n v="1003.35232"/>
    <n v="168640"/>
    <n v="1003352.32"/>
    <n v="5.9496698292220112"/>
  </r>
  <r>
    <x v="1"/>
    <n v="94"/>
    <s v="Corse"/>
    <s v="2B"/>
    <x v="29"/>
    <s v="01F"/>
    <x v="4"/>
    <s v="01A"/>
    <x v="3"/>
    <n v="2405.62"/>
    <n v="168640"/>
    <n v="2405620"/>
    <n v="14.264824478178369"/>
  </r>
  <r>
    <x v="1"/>
    <n v="94"/>
    <s v="Corse"/>
    <s v="2B"/>
    <x v="29"/>
    <s v="01F"/>
    <x v="4"/>
    <s v="01Z"/>
    <x v="2"/>
    <n v="3177.14851"/>
    <n v="168640"/>
    <n v="3177148.51"/>
    <n v="18.839827502371914"/>
  </r>
  <r>
    <x v="2"/>
    <n v="94"/>
    <s v="Corse"/>
    <s v="2B"/>
    <x v="29"/>
    <s v="01A"/>
    <x v="0"/>
    <s v="01D"/>
    <x v="1"/>
    <n v="72606.859299999996"/>
    <n v="170974"/>
    <n v="72606859.299999997"/>
    <n v="424.66608548668216"/>
  </r>
  <r>
    <x v="2"/>
    <n v="94"/>
    <s v="Corse"/>
    <s v="2B"/>
    <x v="29"/>
    <s v="01A"/>
    <x v="0"/>
    <s v="01Z"/>
    <x v="2"/>
    <n v="6057.6128699999999"/>
    <n v="170974"/>
    <n v="6057612.8700000001"/>
    <n v="35.430023687812181"/>
  </r>
  <r>
    <x v="2"/>
    <n v="94"/>
    <s v="Corse"/>
    <s v="2B"/>
    <x v="29"/>
    <s v="01B"/>
    <x v="1"/>
    <s v="01A"/>
    <x v="3"/>
    <n v="34.5"/>
    <n v="170974"/>
    <n v="34500"/>
    <n v="0.20178506673529309"/>
  </r>
  <r>
    <x v="2"/>
    <n v="94"/>
    <s v="Corse"/>
    <s v="2B"/>
    <x v="29"/>
    <s v="01B"/>
    <x v="1"/>
    <s v="01D"/>
    <x v="1"/>
    <n v="571"/>
    <n v="170974"/>
    <n v="571000"/>
    <n v="3.3396890755319522"/>
  </r>
  <r>
    <x v="2"/>
    <n v="94"/>
    <s v="Corse"/>
    <s v="2B"/>
    <x v="29"/>
    <s v="01D"/>
    <x v="3"/>
    <s v="01A"/>
    <x v="3"/>
    <n v="2684.5001999999999"/>
    <n v="170974"/>
    <n v="2684500.1999999997"/>
    <n v="15.701218898779929"/>
  </r>
  <r>
    <x v="2"/>
    <n v="94"/>
    <s v="Corse"/>
    <s v="2B"/>
    <x v="29"/>
    <s v="01D"/>
    <x v="3"/>
    <s v="01Z"/>
    <x v="2"/>
    <n v="1400.6664599999999"/>
    <n v="170974"/>
    <n v="1400666.46"/>
    <n v="8.1922775392749774"/>
  </r>
  <r>
    <x v="2"/>
    <n v="94"/>
    <s v="Corse"/>
    <s v="2B"/>
    <x v="29"/>
    <s v="01E"/>
    <x v="6"/>
    <s v="01A"/>
    <x v="3"/>
    <n v="906.3"/>
    <n v="170974"/>
    <n v="906300"/>
    <n v="5.3008059704984385"/>
  </r>
  <r>
    <x v="2"/>
    <n v="94"/>
    <s v="Corse"/>
    <s v="2B"/>
    <x v="29"/>
    <s v="01E"/>
    <x v="6"/>
    <s v="01E"/>
    <x v="5"/>
    <n v="21"/>
    <n v="170974"/>
    <n v="21000"/>
    <n v="0.12282569279539579"/>
  </r>
  <r>
    <x v="2"/>
    <n v="94"/>
    <s v="Corse"/>
    <s v="2B"/>
    <x v="29"/>
    <s v="01F"/>
    <x v="4"/>
    <s v="01A"/>
    <x v="3"/>
    <n v="3601.04999"/>
    <n v="170974"/>
    <n v="3601049.9899999998"/>
    <n v="21.061974276790622"/>
  </r>
  <r>
    <x v="2"/>
    <n v="94"/>
    <s v="Corse"/>
    <s v="2B"/>
    <x v="29"/>
    <s v="01F"/>
    <x v="4"/>
    <s v="01Z"/>
    <x v="2"/>
    <n v="398.22424999999998"/>
    <n v="170974"/>
    <n v="398224.25"/>
    <n v="2.3291509235322332"/>
  </r>
  <r>
    <x v="2"/>
    <n v="94"/>
    <s v="Corse"/>
    <s v="2B"/>
    <x v="29"/>
    <s v="01ZHG"/>
    <x v="5"/>
    <s v="01A"/>
    <x v="3"/>
    <n v="221.47880000000001"/>
    <n v="170974"/>
    <n v="221478.80000000002"/>
    <n v="1.2953946214044241"/>
  </r>
  <r>
    <x v="3"/>
    <n v="94"/>
    <s v="Corse"/>
    <s v="2B"/>
    <x v="29"/>
    <s v="01A"/>
    <x v="0"/>
    <s v="01D"/>
    <x v="1"/>
    <n v="70745.70624"/>
    <n v="174553"/>
    <n v="70745706.239999995"/>
    <n v="405.29642137345104"/>
  </r>
  <r>
    <x v="3"/>
    <n v="94"/>
    <s v="Corse"/>
    <s v="2B"/>
    <x v="29"/>
    <s v="01A"/>
    <x v="0"/>
    <s v="01Z"/>
    <x v="2"/>
    <n v="5768.0335800000003"/>
    <n v="174553"/>
    <n v="5768033.5800000001"/>
    <n v="33.044597228348984"/>
  </r>
  <r>
    <x v="3"/>
    <n v="94"/>
    <s v="Corse"/>
    <s v="2B"/>
    <x v="29"/>
    <s v="01B"/>
    <x v="1"/>
    <s v="01A"/>
    <x v="3"/>
    <n v="602"/>
    <n v="174553"/>
    <n v="602000"/>
    <n v="3.4488092441837148"/>
  </r>
  <r>
    <x v="3"/>
    <n v="94"/>
    <s v="Corse"/>
    <s v="2B"/>
    <x v="29"/>
    <s v="01B"/>
    <x v="1"/>
    <s v="01D"/>
    <x v="1"/>
    <n v="1156.6020000000001"/>
    <n v="174553"/>
    <n v="1156602"/>
    <n v="6.6260791851185603"/>
  </r>
  <r>
    <x v="3"/>
    <n v="94"/>
    <s v="Corse"/>
    <s v="2B"/>
    <x v="29"/>
    <s v="01D"/>
    <x v="3"/>
    <s v="01A"/>
    <x v="3"/>
    <n v="3078.8090200000001"/>
    <n v="174553"/>
    <n v="3078809.02"/>
    <n v="17.638247523674757"/>
  </r>
  <r>
    <x v="3"/>
    <n v="94"/>
    <s v="Corse"/>
    <s v="2B"/>
    <x v="29"/>
    <s v="01D"/>
    <x v="3"/>
    <s v="01Z"/>
    <x v="2"/>
    <n v="127.06905"/>
    <n v="174553"/>
    <n v="127069.05"/>
    <n v="0.72796829616219716"/>
  </r>
  <r>
    <x v="3"/>
    <n v="94"/>
    <s v="Corse"/>
    <s v="2B"/>
    <x v="29"/>
    <s v="01E"/>
    <x v="6"/>
    <s v="01E"/>
    <x v="5"/>
    <n v="28"/>
    <n v="174553"/>
    <n v="28000"/>
    <n v="0.16040973228761465"/>
  </r>
  <r>
    <x v="3"/>
    <n v="94"/>
    <s v="Corse"/>
    <s v="2B"/>
    <x v="29"/>
    <s v="01E"/>
    <x v="6"/>
    <s v="01Z"/>
    <x v="2"/>
    <n v="120"/>
    <n v="174553"/>
    <n v="120000"/>
    <n v="0.68747028123263421"/>
  </r>
  <r>
    <x v="3"/>
    <n v="94"/>
    <s v="Corse"/>
    <s v="2B"/>
    <x v="29"/>
    <s v="01F"/>
    <x v="4"/>
    <s v="01A"/>
    <x v="3"/>
    <n v="3906.65888"/>
    <n v="174553"/>
    <n v="3906658.88"/>
    <n v="22.38093232427973"/>
  </r>
  <r>
    <x v="3"/>
    <n v="94"/>
    <s v="Corse"/>
    <s v="2B"/>
    <x v="29"/>
    <s v="01F"/>
    <x v="4"/>
    <s v="01Z"/>
    <x v="2"/>
    <n v="429.15194000000002"/>
    <n v="174553"/>
    <n v="429151.94"/>
    <n v="2.4585767073610882"/>
  </r>
  <r>
    <x v="3"/>
    <n v="94"/>
    <s v="Corse"/>
    <s v="2B"/>
    <x v="29"/>
    <s v="01ZHG"/>
    <x v="5"/>
    <s v="01A"/>
    <x v="3"/>
    <n v="27"/>
    <n v="174553"/>
    <n v="27000"/>
    <n v="0.1546808132773427"/>
  </r>
  <r>
    <x v="4"/>
    <n v="94"/>
    <s v="Corse"/>
    <s v="2B"/>
    <x v="29"/>
    <s v="01A"/>
    <x v="0"/>
    <s v="01D"/>
    <x v="1"/>
    <n v="67989.119999999995"/>
    <n v="177689"/>
    <n v="67989120"/>
    <n v="382.62987579422474"/>
  </r>
  <r>
    <x v="4"/>
    <n v="94"/>
    <s v="Corse"/>
    <s v="2B"/>
    <x v="29"/>
    <s v="01A"/>
    <x v="0"/>
    <s v="01Z"/>
    <x v="2"/>
    <n v="3007.6527500000002"/>
    <n v="177689"/>
    <n v="3007652.75"/>
    <n v="16.926499389382574"/>
  </r>
  <r>
    <x v="4"/>
    <n v="94"/>
    <s v="Corse"/>
    <s v="2B"/>
    <x v="29"/>
    <s v="01B"/>
    <x v="1"/>
    <s v="01A"/>
    <x v="3"/>
    <n v="430"/>
    <n v="177689"/>
    <n v="430000"/>
    <n v="2.4199584667593381"/>
  </r>
  <r>
    <x v="4"/>
    <n v="94"/>
    <s v="Corse"/>
    <s v="2B"/>
    <x v="29"/>
    <s v="01B"/>
    <x v="1"/>
    <s v="01D"/>
    <x v="1"/>
    <n v="3607.82"/>
    <n v="177689"/>
    <n v="3607820"/>
    <n v="20.304126873357383"/>
  </r>
  <r>
    <x v="4"/>
    <n v="94"/>
    <s v="Corse"/>
    <s v="2B"/>
    <x v="29"/>
    <s v="01D"/>
    <x v="3"/>
    <s v="01A"/>
    <x v="3"/>
    <n v="6476.29"/>
    <n v="177689"/>
    <n v="6476290"/>
    <n v="36.447332136485656"/>
  </r>
  <r>
    <x v="4"/>
    <n v="94"/>
    <s v="Corse"/>
    <s v="2B"/>
    <x v="29"/>
    <s v="01D"/>
    <x v="3"/>
    <s v="01Z"/>
    <x v="2"/>
    <n v="506.74094000000002"/>
    <n v="177689"/>
    <n v="506740.94"/>
    <n v="2.8518419260618271"/>
  </r>
  <r>
    <x v="4"/>
    <n v="94"/>
    <s v="Corse"/>
    <s v="2B"/>
    <x v="29"/>
    <s v="01E"/>
    <x v="6"/>
    <s v="01A"/>
    <x v="3"/>
    <n v="160.56"/>
    <n v="177689"/>
    <n v="160560"/>
    <n v="0.90360123586716112"/>
  </r>
  <r>
    <x v="4"/>
    <n v="94"/>
    <s v="Corse"/>
    <s v="2B"/>
    <x v="29"/>
    <s v="01E"/>
    <x v="6"/>
    <s v="01E"/>
    <x v="5"/>
    <n v="830.65"/>
    <n v="177689"/>
    <n v="830650"/>
    <n v="4.6747406986363815"/>
  </r>
  <r>
    <x v="4"/>
    <n v="94"/>
    <s v="Corse"/>
    <s v="2B"/>
    <x v="29"/>
    <s v="01E"/>
    <x v="6"/>
    <s v="01Z"/>
    <x v="2"/>
    <n v="196"/>
    <n v="177689"/>
    <n v="196000"/>
    <n v="1.1030508360112332"/>
  </r>
  <r>
    <x v="4"/>
    <n v="94"/>
    <s v="Corse"/>
    <s v="2B"/>
    <x v="29"/>
    <s v="01F"/>
    <x v="4"/>
    <s v="01A"/>
    <x v="3"/>
    <n v="5590.29"/>
    <n v="177689"/>
    <n v="5590290"/>
    <n v="31.461092132883859"/>
  </r>
  <r>
    <x v="4"/>
    <n v="94"/>
    <s v="Corse"/>
    <s v="2B"/>
    <x v="29"/>
    <s v="01F"/>
    <x v="4"/>
    <s v="01Z"/>
    <x v="2"/>
    <n v="227.25426999999999"/>
    <n v="177689"/>
    <n v="227254.27"/>
    <n v="1.2789439413807269"/>
  </r>
  <r>
    <x v="4"/>
    <n v="94"/>
    <s v="Corse"/>
    <s v="2B"/>
    <x v="29"/>
    <s v="01ZHG"/>
    <x v="5"/>
    <s v="01A"/>
    <x v="3"/>
    <n v="35"/>
    <n v="177689"/>
    <n v="35000"/>
    <n v="0.19697336357343448"/>
  </r>
  <r>
    <x v="0"/>
    <n v="76"/>
    <s v="Occitanie"/>
    <n v="30"/>
    <x v="30"/>
    <s v="01A"/>
    <x v="0"/>
    <s v="01A"/>
    <x v="3"/>
    <n v="5441"/>
    <n v="701883"/>
    <n v="5441000"/>
    <n v="7.7520042514208205"/>
  </r>
  <r>
    <x v="0"/>
    <n v="76"/>
    <s v="Occitanie"/>
    <n v="30"/>
    <x v="30"/>
    <s v="01A"/>
    <x v="0"/>
    <s v="01B"/>
    <x v="0"/>
    <n v="107665.72"/>
    <n v="701883"/>
    <n v="107665720"/>
    <n v="153.39553743287698"/>
  </r>
  <r>
    <x v="0"/>
    <n v="76"/>
    <s v="Occitanie"/>
    <n v="30"/>
    <x v="30"/>
    <s v="01A"/>
    <x v="0"/>
    <s v="01D"/>
    <x v="1"/>
    <n v="95563.375159999996"/>
    <n v="701883"/>
    <n v="95563375.159999996"/>
    <n v="136.1528561882821"/>
  </r>
  <r>
    <x v="0"/>
    <n v="76"/>
    <s v="Occitanie"/>
    <n v="30"/>
    <x v="30"/>
    <s v="01A"/>
    <x v="0"/>
    <s v="01Z"/>
    <x v="2"/>
    <n v="4559.1104400000004"/>
    <n v="701883"/>
    <n v="4559110.4400000004"/>
    <n v="6.4955419065570768"/>
  </r>
  <r>
    <x v="0"/>
    <n v="76"/>
    <s v="Occitanie"/>
    <n v="30"/>
    <x v="30"/>
    <s v="01B"/>
    <x v="1"/>
    <s v="01B"/>
    <x v="0"/>
    <n v="1417"/>
    <n v="701883"/>
    <n v="1417000"/>
    <n v="2.0188549943509102"/>
  </r>
  <r>
    <x v="0"/>
    <n v="76"/>
    <s v="Occitanie"/>
    <n v="30"/>
    <x v="30"/>
    <s v="01B"/>
    <x v="1"/>
    <s v="01D"/>
    <x v="1"/>
    <n v="1577.4"/>
    <n v="701883"/>
    <n v="1577400"/>
    <n v="2.247383110860357"/>
  </r>
  <r>
    <x v="0"/>
    <n v="76"/>
    <s v="Occitanie"/>
    <n v="30"/>
    <x v="30"/>
    <s v="01C"/>
    <x v="2"/>
    <s v="01C"/>
    <x v="4"/>
    <n v="0.27"/>
    <n v="701883"/>
    <n v="270"/>
    <n v="3.8467949786502879E-4"/>
  </r>
  <r>
    <x v="0"/>
    <n v="76"/>
    <s v="Occitanie"/>
    <n v="30"/>
    <x v="30"/>
    <s v="01D"/>
    <x v="3"/>
    <s v="01A"/>
    <x v="3"/>
    <n v="31033.932499999999"/>
    <n v="701883"/>
    <n v="31033932.5"/>
    <n v="44.215250262508135"/>
  </r>
  <r>
    <x v="0"/>
    <n v="76"/>
    <s v="Occitanie"/>
    <n v="30"/>
    <x v="30"/>
    <s v="01D"/>
    <x v="3"/>
    <s v="01Z"/>
    <x v="2"/>
    <n v="809.12697000000003"/>
    <n v="701883"/>
    <n v="809126.97"/>
    <n v="1.152794653809823"/>
  </r>
  <r>
    <x v="0"/>
    <n v="76"/>
    <s v="Occitanie"/>
    <n v="30"/>
    <x v="30"/>
    <s v="01E"/>
    <x v="6"/>
    <s v="01E"/>
    <x v="5"/>
    <n v="2998.3162400000001"/>
    <n v="701883"/>
    <n v="2998316.24"/>
    <n v="4.2718177246065228"/>
  </r>
  <r>
    <x v="0"/>
    <n v="76"/>
    <s v="Occitanie"/>
    <n v="30"/>
    <x v="30"/>
    <s v="01F"/>
    <x v="4"/>
    <s v="01A"/>
    <x v="3"/>
    <n v="15962.622009999999"/>
    <n v="701883"/>
    <n v="15962622.01"/>
    <n v="22.742568220059468"/>
  </r>
  <r>
    <x v="0"/>
    <n v="76"/>
    <s v="Occitanie"/>
    <n v="30"/>
    <x v="30"/>
    <s v="01F"/>
    <x v="4"/>
    <s v="01Z"/>
    <x v="2"/>
    <n v="3164.7175400000001"/>
    <n v="701883"/>
    <n v="3164717.54"/>
    <n v="4.5088961265624041"/>
  </r>
  <r>
    <x v="0"/>
    <n v="76"/>
    <s v="Occitanie"/>
    <n v="30"/>
    <x v="30"/>
    <s v="01ZHG"/>
    <x v="5"/>
    <s v="01A"/>
    <x v="3"/>
    <n v="681.48"/>
    <n v="701883"/>
    <n v="681480"/>
    <n v="0.97093105261133261"/>
  </r>
  <r>
    <x v="0"/>
    <n v="76"/>
    <s v="Occitanie"/>
    <n v="30"/>
    <x v="30"/>
    <s v="01ZHG"/>
    <x v="5"/>
    <s v="01D"/>
    <x v="1"/>
    <n v="681.59"/>
    <n v="701883"/>
    <n v="681590"/>
    <n v="0.97108777388824064"/>
  </r>
  <r>
    <x v="1"/>
    <n v="76"/>
    <s v="Occitanie"/>
    <n v="30"/>
    <x v="30"/>
    <s v="01A"/>
    <x v="0"/>
    <s v="01B"/>
    <x v="0"/>
    <n v="115210.6"/>
    <n v="718357"/>
    <n v="115210600"/>
    <n v="160.38070207431682"/>
  </r>
  <r>
    <x v="1"/>
    <n v="76"/>
    <s v="Occitanie"/>
    <n v="30"/>
    <x v="30"/>
    <s v="01A"/>
    <x v="0"/>
    <s v="01D"/>
    <x v="1"/>
    <n v="89300.946349999998"/>
    <n v="718357"/>
    <n v="89300946.349999994"/>
    <n v="124.31276698076304"/>
  </r>
  <r>
    <x v="1"/>
    <n v="76"/>
    <s v="Occitanie"/>
    <n v="30"/>
    <x v="30"/>
    <s v="01A"/>
    <x v="0"/>
    <s v="01Z"/>
    <x v="2"/>
    <n v="17625.523819999999"/>
    <n v="718357"/>
    <n v="17625523.82"/>
    <n v="24.535883717984234"/>
  </r>
  <r>
    <x v="1"/>
    <n v="76"/>
    <s v="Occitanie"/>
    <n v="30"/>
    <x v="30"/>
    <s v="01B"/>
    <x v="1"/>
    <s v="01D"/>
    <x v="1"/>
    <n v="1217.6300000000001"/>
    <n v="718357"/>
    <n v="1217630"/>
    <n v="1.6950207208950425"/>
  </r>
  <r>
    <x v="1"/>
    <n v="76"/>
    <s v="Occitanie"/>
    <n v="30"/>
    <x v="30"/>
    <s v="01B"/>
    <x v="1"/>
    <s v="01Z"/>
    <x v="2"/>
    <n v="6422"/>
    <n v="718357"/>
    <n v="6422000"/>
    <n v="8.9398446733309491"/>
  </r>
  <r>
    <x v="1"/>
    <n v="76"/>
    <s v="Occitanie"/>
    <n v="30"/>
    <x v="30"/>
    <s v="01C"/>
    <x v="2"/>
    <s v="01A"/>
    <x v="3"/>
    <n v="16.96"/>
    <n v="718357"/>
    <n v="16960"/>
    <n v="2.3609430965383506E-2"/>
  </r>
  <r>
    <x v="1"/>
    <n v="76"/>
    <s v="Occitanie"/>
    <n v="30"/>
    <x v="30"/>
    <s v="01C"/>
    <x v="2"/>
    <s v="01C"/>
    <x v="4"/>
    <n v="7.4999999999999997E-2"/>
    <n v="718357"/>
    <n v="75"/>
    <n v="1.0440491287758037E-4"/>
  </r>
  <r>
    <x v="1"/>
    <n v="76"/>
    <s v="Occitanie"/>
    <n v="30"/>
    <x v="30"/>
    <s v="01D"/>
    <x v="3"/>
    <s v="01A"/>
    <x v="3"/>
    <n v="35388.398480000003"/>
    <n v="718357"/>
    <n v="35388398.480000004"/>
    <n v="49.262968802419969"/>
  </r>
  <r>
    <x v="1"/>
    <n v="76"/>
    <s v="Occitanie"/>
    <n v="30"/>
    <x v="30"/>
    <s v="01D"/>
    <x v="3"/>
    <s v="01Z"/>
    <x v="2"/>
    <n v="2212.7738599999998"/>
    <n v="718357"/>
    <n v="2212773.86"/>
    <n v="3.0803261609478292"/>
  </r>
  <r>
    <x v="1"/>
    <n v="76"/>
    <s v="Occitanie"/>
    <n v="30"/>
    <x v="30"/>
    <s v="01E"/>
    <x v="6"/>
    <s v="01E"/>
    <x v="5"/>
    <n v="3241.94"/>
    <n v="718357"/>
    <n v="3241940"/>
    <n v="4.5129928433912383"/>
  </r>
  <r>
    <x v="1"/>
    <n v="76"/>
    <s v="Occitanie"/>
    <n v="30"/>
    <x v="30"/>
    <s v="01F"/>
    <x v="4"/>
    <s v="01A"/>
    <x v="3"/>
    <n v="19387.605179999999"/>
    <n v="718357"/>
    <n v="19387605.18"/>
    <n v="26.988816396304344"/>
  </r>
  <r>
    <x v="1"/>
    <n v="76"/>
    <s v="Occitanie"/>
    <n v="30"/>
    <x v="30"/>
    <s v="01F"/>
    <x v="4"/>
    <s v="01Z"/>
    <x v="2"/>
    <n v="1752.15212"/>
    <n v="718357"/>
    <n v="1752152.1199999999"/>
    <n v="2.4391105258249031"/>
  </r>
  <r>
    <x v="1"/>
    <n v="76"/>
    <s v="Occitanie"/>
    <n v="30"/>
    <x v="30"/>
    <s v="01ZHG"/>
    <x v="5"/>
    <s v="01A"/>
    <x v="3"/>
    <n v="764.8"/>
    <n v="718357"/>
    <n v="764800"/>
    <n v="1.0646516982503129"/>
  </r>
  <r>
    <x v="1"/>
    <n v="76"/>
    <s v="Occitanie"/>
    <n v="30"/>
    <x v="30"/>
    <s v="01ZHG"/>
    <x v="5"/>
    <s v="01Z"/>
    <x v="2"/>
    <n v="18.149999999999999"/>
    <n v="718357"/>
    <n v="18150"/>
    <n v="2.5265988916374448E-2"/>
  </r>
  <r>
    <x v="2"/>
    <n v="76"/>
    <s v="Occitanie"/>
    <n v="30"/>
    <x v="30"/>
    <s v="01A"/>
    <x v="0"/>
    <s v="01B"/>
    <x v="0"/>
    <n v="111151.38"/>
    <n v="733201"/>
    <n v="111151380"/>
    <n v="151.59742007989624"/>
  </r>
  <r>
    <x v="2"/>
    <n v="76"/>
    <s v="Occitanie"/>
    <n v="30"/>
    <x v="30"/>
    <s v="01A"/>
    <x v="0"/>
    <s v="01D"/>
    <x v="1"/>
    <n v="82647.225189999997"/>
    <n v="733201"/>
    <n v="82647225.189999998"/>
    <n v="112.72110265807056"/>
  </r>
  <r>
    <x v="2"/>
    <n v="76"/>
    <s v="Occitanie"/>
    <n v="30"/>
    <x v="30"/>
    <s v="01A"/>
    <x v="0"/>
    <s v="01Z"/>
    <x v="2"/>
    <n v="15274.474819999999"/>
    <n v="733201"/>
    <n v="15274474.82"/>
    <n v="20.832588635312828"/>
  </r>
  <r>
    <x v="2"/>
    <n v="76"/>
    <s v="Occitanie"/>
    <n v="30"/>
    <x v="30"/>
    <s v="01B"/>
    <x v="1"/>
    <s v="01A"/>
    <x v="3"/>
    <n v="42"/>
    <n v="733201"/>
    <n v="42000"/>
    <n v="5.7283064262050924E-2"/>
  </r>
  <r>
    <x v="2"/>
    <n v="76"/>
    <s v="Occitanie"/>
    <n v="30"/>
    <x v="30"/>
    <s v="01B"/>
    <x v="1"/>
    <s v="01B"/>
    <x v="0"/>
    <n v="919"/>
    <n v="733201"/>
    <n v="919000"/>
    <n v="1.2534080013529714"/>
  </r>
  <r>
    <x v="2"/>
    <n v="76"/>
    <s v="Occitanie"/>
    <n v="30"/>
    <x v="30"/>
    <s v="01B"/>
    <x v="1"/>
    <s v="01D"/>
    <x v="1"/>
    <n v="154.72999999999999"/>
    <n v="733201"/>
    <n v="154730"/>
    <n v="0.21103353650636048"/>
  </r>
  <r>
    <x v="2"/>
    <n v="76"/>
    <s v="Occitanie"/>
    <n v="30"/>
    <x v="30"/>
    <s v="01C"/>
    <x v="2"/>
    <s v="01A"/>
    <x v="3"/>
    <n v="0.25023000000000001"/>
    <n v="733201"/>
    <n v="250.23000000000002"/>
    <n v="3.4128431357840485E-4"/>
  </r>
  <r>
    <x v="2"/>
    <n v="76"/>
    <s v="Occitanie"/>
    <n v="30"/>
    <x v="30"/>
    <s v="01D"/>
    <x v="3"/>
    <s v="01A"/>
    <x v="3"/>
    <n v="30976.048770000001"/>
    <n v="733201"/>
    <n v="30976048.77"/>
    <n v="42.247690292293655"/>
  </r>
  <r>
    <x v="2"/>
    <n v="76"/>
    <s v="Occitanie"/>
    <n v="30"/>
    <x v="30"/>
    <s v="01D"/>
    <x v="3"/>
    <s v="01Z"/>
    <x v="2"/>
    <n v="1188.5809300000001"/>
    <n v="733201"/>
    <n v="1188580.9300000002"/>
    <n v="1.6210847093771015"/>
  </r>
  <r>
    <x v="2"/>
    <n v="76"/>
    <s v="Occitanie"/>
    <n v="30"/>
    <x v="30"/>
    <s v="01E"/>
    <x v="6"/>
    <s v="01E"/>
    <x v="5"/>
    <n v="2575"/>
    <n v="733201"/>
    <n v="2575000"/>
    <n v="3.5119973922566934"/>
  </r>
  <r>
    <x v="2"/>
    <n v="76"/>
    <s v="Occitanie"/>
    <n v="30"/>
    <x v="30"/>
    <s v="01F"/>
    <x v="4"/>
    <s v="01A"/>
    <x v="3"/>
    <n v="16951.542379999999"/>
    <n v="733201"/>
    <n v="16951542.379999999"/>
    <n v="23.119911702248086"/>
  </r>
  <r>
    <x v="2"/>
    <n v="76"/>
    <s v="Occitanie"/>
    <n v="30"/>
    <x v="30"/>
    <s v="01F"/>
    <x v="4"/>
    <s v="01Z"/>
    <x v="2"/>
    <n v="1432.4952900000001"/>
    <n v="733201"/>
    <n v="1432495.29"/>
    <n v="1.9537552321941734"/>
  </r>
  <r>
    <x v="2"/>
    <n v="76"/>
    <s v="Occitanie"/>
    <n v="30"/>
    <x v="30"/>
    <s v="01ZHG"/>
    <x v="5"/>
    <s v="01A"/>
    <x v="3"/>
    <n v="363.75700000000001"/>
    <n v="733201"/>
    <n v="363757"/>
    <n v="0.49612180016121094"/>
  </r>
  <r>
    <x v="3"/>
    <n v="76"/>
    <s v="Occitanie"/>
    <n v="30"/>
    <x v="30"/>
    <s v="01A"/>
    <x v="0"/>
    <s v="01B"/>
    <x v="0"/>
    <n v="117536.09725000001"/>
    <n v="738189"/>
    <n v="117536097.25"/>
    <n v="159.22222797955538"/>
  </r>
  <r>
    <x v="3"/>
    <n v="76"/>
    <s v="Occitanie"/>
    <n v="30"/>
    <x v="30"/>
    <s v="01A"/>
    <x v="0"/>
    <s v="01D"/>
    <x v="1"/>
    <n v="28620.032940000001"/>
    <n v="738189"/>
    <n v="28620032.940000001"/>
    <n v="38.770603382060692"/>
  </r>
  <r>
    <x v="3"/>
    <n v="76"/>
    <s v="Occitanie"/>
    <n v="30"/>
    <x v="30"/>
    <s v="01A"/>
    <x v="0"/>
    <s v="01E"/>
    <x v="5"/>
    <n v="65275.810870000001"/>
    <n v="738189"/>
    <n v="65275810.870000005"/>
    <n v="88.426962295563882"/>
  </r>
  <r>
    <x v="3"/>
    <n v="76"/>
    <s v="Occitanie"/>
    <n v="30"/>
    <x v="30"/>
    <s v="01A"/>
    <x v="0"/>
    <s v="01Z"/>
    <x v="2"/>
    <n v="3240.9914100000001"/>
    <n v="738189"/>
    <n v="3240991.41"/>
    <n v="4.390462889585188"/>
  </r>
  <r>
    <x v="3"/>
    <n v="76"/>
    <s v="Occitanie"/>
    <n v="30"/>
    <x v="30"/>
    <s v="01B"/>
    <x v="1"/>
    <s v="01A"/>
    <x v="3"/>
    <n v="270.55097000000001"/>
    <n v="738189"/>
    <n v="270550.97000000003"/>
    <n v="0.36650636896512956"/>
  </r>
  <r>
    <x v="3"/>
    <n v="76"/>
    <s v="Occitanie"/>
    <n v="30"/>
    <x v="30"/>
    <s v="01B"/>
    <x v="1"/>
    <s v="01B"/>
    <x v="0"/>
    <n v="1407.0029999999999"/>
    <n v="738189"/>
    <n v="1407003"/>
    <n v="1.90602000300736"/>
  </r>
  <r>
    <x v="3"/>
    <n v="76"/>
    <s v="Occitanie"/>
    <n v="30"/>
    <x v="30"/>
    <s v="01B"/>
    <x v="1"/>
    <s v="01D"/>
    <x v="1"/>
    <n v="892.03530000000001"/>
    <n v="738189"/>
    <n v="892035.3"/>
    <n v="1.2084104477308657"/>
  </r>
  <r>
    <x v="3"/>
    <n v="76"/>
    <s v="Occitanie"/>
    <n v="30"/>
    <x v="30"/>
    <s v="01C"/>
    <x v="2"/>
    <s v="01A"/>
    <x v="3"/>
    <n v="1E-3"/>
    <n v="738189"/>
    <n v="1"/>
    <n v="1.3546666233173346E-6"/>
  </r>
  <r>
    <x v="3"/>
    <n v="76"/>
    <s v="Occitanie"/>
    <n v="30"/>
    <x v="30"/>
    <s v="01D"/>
    <x v="3"/>
    <s v="01A"/>
    <x v="3"/>
    <n v="33141.432979999998"/>
    <n v="738189"/>
    <n v="33141432.979999997"/>
    <n v="44.895593106914347"/>
  </r>
  <r>
    <x v="3"/>
    <n v="76"/>
    <s v="Occitanie"/>
    <n v="30"/>
    <x v="30"/>
    <s v="01D"/>
    <x v="3"/>
    <s v="01Z"/>
    <x v="2"/>
    <n v="209.08018000000001"/>
    <n v="738189"/>
    <n v="209080.18000000002"/>
    <n v="0.28323394144318059"/>
  </r>
  <r>
    <x v="3"/>
    <n v="76"/>
    <s v="Occitanie"/>
    <n v="30"/>
    <x v="30"/>
    <s v="01E"/>
    <x v="6"/>
    <s v="01E"/>
    <x v="5"/>
    <n v="2701.002"/>
    <n v="738189"/>
    <n v="2701002"/>
    <n v="3.6589572589133676"/>
  </r>
  <r>
    <x v="3"/>
    <n v="76"/>
    <s v="Occitanie"/>
    <n v="30"/>
    <x v="30"/>
    <s v="01F"/>
    <x v="4"/>
    <s v="01A"/>
    <x v="3"/>
    <n v="19652.020189999999"/>
    <n v="738189"/>
    <n v="19652020.189999998"/>
    <n v="26.621935832151383"/>
  </r>
  <r>
    <x v="3"/>
    <n v="76"/>
    <s v="Occitanie"/>
    <n v="30"/>
    <x v="30"/>
    <s v="01F"/>
    <x v="4"/>
    <s v="01Z"/>
    <x v="2"/>
    <n v="333.77974999999998"/>
    <n v="738189"/>
    <n v="333779.75"/>
    <n v="0.45216028686420418"/>
  </r>
  <r>
    <x v="3"/>
    <n v="76"/>
    <s v="Occitanie"/>
    <n v="30"/>
    <x v="30"/>
    <s v="01ZHG"/>
    <x v="5"/>
    <s v="01A"/>
    <x v="3"/>
    <n v="468.66550999999998"/>
    <n v="738189"/>
    <n v="468665.51"/>
    <n v="0.6348855238969966"/>
  </r>
  <r>
    <x v="4"/>
    <n v="76"/>
    <s v="Occitanie"/>
    <n v="30"/>
    <x v="30"/>
    <s v="01A"/>
    <x v="0"/>
    <s v="01B"/>
    <x v="0"/>
    <n v="118265.72"/>
    <n v="744178"/>
    <n v="118265720"/>
    <n v="158.92127958633552"/>
  </r>
  <r>
    <x v="4"/>
    <n v="76"/>
    <s v="Occitanie"/>
    <n v="30"/>
    <x v="30"/>
    <s v="01A"/>
    <x v="0"/>
    <s v="01D"/>
    <x v="1"/>
    <n v="29775.287960000001"/>
    <n v="744178"/>
    <n v="29775287.960000001"/>
    <n v="40.010975814925999"/>
  </r>
  <r>
    <x v="4"/>
    <n v="76"/>
    <s v="Occitanie"/>
    <n v="30"/>
    <x v="30"/>
    <s v="01A"/>
    <x v="0"/>
    <s v="01E"/>
    <x v="5"/>
    <n v="63979.42"/>
    <n v="744178"/>
    <n v="63979420"/>
    <n v="85.973275211038214"/>
  </r>
  <r>
    <x v="4"/>
    <n v="76"/>
    <s v="Occitanie"/>
    <n v="30"/>
    <x v="30"/>
    <s v="01A"/>
    <x v="0"/>
    <s v="01Z"/>
    <x v="2"/>
    <n v="131.93366"/>
    <n v="744178"/>
    <n v="131933.66"/>
    <n v="0.17728777254904068"/>
  </r>
  <r>
    <x v="4"/>
    <n v="76"/>
    <s v="Occitanie"/>
    <n v="30"/>
    <x v="30"/>
    <s v="01B"/>
    <x v="1"/>
    <s v="01A"/>
    <x v="3"/>
    <n v="13"/>
    <n v="744178"/>
    <n v="13000"/>
    <n v="1.7468938882901672E-2"/>
  </r>
  <r>
    <x v="4"/>
    <n v="76"/>
    <s v="Occitanie"/>
    <n v="30"/>
    <x v="30"/>
    <s v="01B"/>
    <x v="1"/>
    <s v="01B"/>
    <x v="0"/>
    <n v="2191"/>
    <n v="744178"/>
    <n v="2191000"/>
    <n v="2.9441880840336587"/>
  </r>
  <r>
    <x v="4"/>
    <n v="76"/>
    <s v="Occitanie"/>
    <n v="30"/>
    <x v="30"/>
    <s v="01B"/>
    <x v="1"/>
    <s v="01D"/>
    <x v="1"/>
    <n v="1035"/>
    <n v="744178"/>
    <n v="1035000"/>
    <n v="1.3907962879848639"/>
  </r>
  <r>
    <x v="4"/>
    <n v="76"/>
    <s v="Occitanie"/>
    <n v="30"/>
    <x v="30"/>
    <s v="01D"/>
    <x v="3"/>
    <s v="01A"/>
    <x v="3"/>
    <n v="35872.166669999999"/>
    <n v="744178"/>
    <n v="35872166.670000002"/>
    <n v="48.203745165807106"/>
  </r>
  <r>
    <x v="4"/>
    <n v="76"/>
    <s v="Occitanie"/>
    <n v="30"/>
    <x v="30"/>
    <s v="01E"/>
    <x v="6"/>
    <s v="01E"/>
    <x v="5"/>
    <n v="2859.2"/>
    <n v="744178"/>
    <n v="2859200"/>
    <n v="3.8420915426148046"/>
  </r>
  <r>
    <x v="4"/>
    <n v="76"/>
    <s v="Occitanie"/>
    <n v="30"/>
    <x v="30"/>
    <s v="01F"/>
    <x v="4"/>
    <s v="01A"/>
    <x v="3"/>
    <n v="21229.326969999998"/>
    <n v="744178"/>
    <n v="21229326.969999999"/>
    <n v="28.527216566466624"/>
  </r>
  <r>
    <x v="4"/>
    <n v="76"/>
    <s v="Occitanie"/>
    <n v="30"/>
    <x v="30"/>
    <s v="01ZHG"/>
    <x v="5"/>
    <s v="01A"/>
    <x v="3"/>
    <n v="642.75732000000005"/>
    <n v="744178"/>
    <n v="642757.32000000007"/>
    <n v="0.86371448766289793"/>
  </r>
  <r>
    <x v="0"/>
    <n v="76"/>
    <s v="Occitanie"/>
    <n v="31"/>
    <x v="31"/>
    <s v="01A"/>
    <x v="0"/>
    <s v="01B"/>
    <x v="0"/>
    <n v="299789.64147999999"/>
    <n v="1230820"/>
    <n v="299789641.48000002"/>
    <n v="243.56903647974522"/>
  </r>
  <r>
    <x v="0"/>
    <n v="76"/>
    <s v="Occitanie"/>
    <n v="31"/>
    <x v="31"/>
    <s v="01A"/>
    <x v="0"/>
    <s v="01D"/>
    <x v="1"/>
    <n v="43463.513919999998"/>
    <n v="1230820"/>
    <n v="43463513.919999994"/>
    <n v="35.312648413252951"/>
  </r>
  <r>
    <x v="0"/>
    <n v="76"/>
    <s v="Occitanie"/>
    <n v="31"/>
    <x v="31"/>
    <s v="01A"/>
    <x v="0"/>
    <s v="01Z"/>
    <x v="2"/>
    <n v="8051.2581"/>
    <n v="1230820"/>
    <n v="8051258.0999999996"/>
    <n v="6.5413773744333046"/>
  </r>
  <r>
    <x v="0"/>
    <n v="76"/>
    <s v="Occitanie"/>
    <n v="31"/>
    <x v="31"/>
    <s v="01B"/>
    <x v="1"/>
    <s v="01A"/>
    <x v="3"/>
    <n v="1039.3838800000001"/>
    <n v="1230820"/>
    <n v="1039383.8800000001"/>
    <n v="0.84446456833655625"/>
  </r>
  <r>
    <x v="0"/>
    <n v="76"/>
    <s v="Occitanie"/>
    <n v="31"/>
    <x v="31"/>
    <s v="01B"/>
    <x v="1"/>
    <s v="01B"/>
    <x v="0"/>
    <n v="9141.3799999999992"/>
    <n v="1230820"/>
    <n v="9141380"/>
    <n v="7.4270648835735527"/>
  </r>
  <r>
    <x v="0"/>
    <n v="76"/>
    <s v="Occitanie"/>
    <n v="31"/>
    <x v="31"/>
    <s v="01B"/>
    <x v="1"/>
    <s v="01D"/>
    <x v="1"/>
    <n v="1673.2284099999999"/>
    <n v="1230820"/>
    <n v="1673228.41"/>
    <n v="1.3594420061422465"/>
  </r>
  <r>
    <x v="0"/>
    <n v="76"/>
    <s v="Occitanie"/>
    <n v="31"/>
    <x v="31"/>
    <s v="01B"/>
    <x v="1"/>
    <s v="01Z"/>
    <x v="2"/>
    <n v="53.1"/>
    <n v="1230820"/>
    <n v="53100"/>
    <n v="4.3141970393721259E-2"/>
  </r>
  <r>
    <x v="0"/>
    <n v="76"/>
    <s v="Occitanie"/>
    <n v="31"/>
    <x v="31"/>
    <s v="01C"/>
    <x v="2"/>
    <s v="01A"/>
    <x v="3"/>
    <n v="1.4"/>
    <n v="1230820"/>
    <n v="1400"/>
    <n v="1.1374530800604475E-3"/>
  </r>
  <r>
    <x v="0"/>
    <n v="76"/>
    <s v="Occitanie"/>
    <n v="31"/>
    <x v="31"/>
    <s v="01C"/>
    <x v="2"/>
    <s v="01B"/>
    <x v="0"/>
    <n v="0.35499999999999998"/>
    <n v="1230820"/>
    <n v="355"/>
    <n v="2.8842560244389921E-4"/>
  </r>
  <r>
    <x v="0"/>
    <n v="76"/>
    <s v="Occitanie"/>
    <n v="31"/>
    <x v="31"/>
    <s v="01C"/>
    <x v="2"/>
    <s v="01Z"/>
    <x v="2"/>
    <n v="0.13769999999999999"/>
    <n v="1230820"/>
    <n v="137.69999999999999"/>
    <n v="1.1187663508880258E-4"/>
  </r>
  <r>
    <x v="0"/>
    <n v="76"/>
    <s v="Occitanie"/>
    <n v="31"/>
    <x v="31"/>
    <s v="01D"/>
    <x v="3"/>
    <s v="01A"/>
    <x v="3"/>
    <n v="51880.486689999998"/>
    <n v="1230820"/>
    <n v="51880486.689999998"/>
    <n v="42.151156700411107"/>
  </r>
  <r>
    <x v="0"/>
    <n v="76"/>
    <s v="Occitanie"/>
    <n v="31"/>
    <x v="31"/>
    <s v="01D"/>
    <x v="3"/>
    <s v="01Z"/>
    <x v="2"/>
    <n v="2061.6996199999999"/>
    <n v="1230820"/>
    <n v="2061699.6199999999"/>
    <n v="1.6750618449488957"/>
  </r>
  <r>
    <x v="0"/>
    <n v="76"/>
    <s v="Occitanie"/>
    <n v="31"/>
    <x v="31"/>
    <s v="01E"/>
    <x v="6"/>
    <s v="01E"/>
    <x v="5"/>
    <n v="38000.628830000001"/>
    <n v="1230820"/>
    <n v="38000628.829999998"/>
    <n v="30.874237362083811"/>
  </r>
  <r>
    <x v="0"/>
    <n v="76"/>
    <s v="Occitanie"/>
    <n v="31"/>
    <x v="31"/>
    <s v="01F"/>
    <x v="4"/>
    <s v="01A"/>
    <x v="3"/>
    <n v="30322.58123"/>
    <n v="1230820"/>
    <n v="30322581.23"/>
    <n v="24.636081011033294"/>
  </r>
  <r>
    <x v="0"/>
    <n v="76"/>
    <s v="Occitanie"/>
    <n v="31"/>
    <x v="31"/>
    <s v="01F"/>
    <x v="4"/>
    <s v="01Z"/>
    <x v="2"/>
    <n v="1223.0429099999999"/>
    <n v="1230820"/>
    <n v="1223042.9099999999"/>
    <n v="0.99368137501828047"/>
  </r>
  <r>
    <x v="0"/>
    <n v="76"/>
    <s v="Occitanie"/>
    <n v="31"/>
    <x v="31"/>
    <s v="01ZHG"/>
    <x v="5"/>
    <s v="01A"/>
    <x v="3"/>
    <n v="4378"/>
    <n v="1230820"/>
    <n v="4378000"/>
    <n v="3.5569782746461707"/>
  </r>
  <r>
    <x v="1"/>
    <n v="76"/>
    <s v="Occitanie"/>
    <n v="31"/>
    <x v="31"/>
    <s v="01A"/>
    <x v="0"/>
    <s v="01B"/>
    <x v="0"/>
    <n v="297090.67"/>
    <n v="1260226"/>
    <n v="297090670"/>
    <n v="235.74396179732841"/>
  </r>
  <r>
    <x v="1"/>
    <n v="76"/>
    <s v="Occitanie"/>
    <n v="31"/>
    <x v="31"/>
    <s v="01A"/>
    <x v="0"/>
    <s v="01D"/>
    <x v="1"/>
    <n v="44904.910759999999"/>
    <n v="1260226"/>
    <n v="44904910.759999998"/>
    <n v="35.632426850422064"/>
  </r>
  <r>
    <x v="1"/>
    <n v="76"/>
    <s v="Occitanie"/>
    <n v="31"/>
    <x v="31"/>
    <s v="01A"/>
    <x v="0"/>
    <s v="01Z"/>
    <x v="2"/>
    <n v="10020.57465"/>
    <n v="1260226"/>
    <n v="10020574.65"/>
    <n v="7.9514108183770214"/>
  </r>
  <r>
    <x v="1"/>
    <n v="76"/>
    <s v="Occitanie"/>
    <n v="31"/>
    <x v="31"/>
    <s v="01B"/>
    <x v="1"/>
    <s v="01A"/>
    <x v="3"/>
    <n v="2653.8156300000001"/>
    <n v="1260226"/>
    <n v="2653815.63"/>
    <n v="2.1058251694537327"/>
  </r>
  <r>
    <x v="1"/>
    <n v="76"/>
    <s v="Occitanie"/>
    <n v="31"/>
    <x v="31"/>
    <s v="01B"/>
    <x v="1"/>
    <s v="01B"/>
    <x v="0"/>
    <n v="2482"/>
    <n v="1260226"/>
    <n v="2482000"/>
    <n v="1.9694880124676051"/>
  </r>
  <r>
    <x v="1"/>
    <n v="76"/>
    <s v="Occitanie"/>
    <n v="31"/>
    <x v="31"/>
    <s v="01B"/>
    <x v="1"/>
    <s v="01D"/>
    <x v="1"/>
    <n v="4059.7656499999998"/>
    <n v="1260226"/>
    <n v="4059765.65"/>
    <n v="3.2214584130148083"/>
  </r>
  <r>
    <x v="1"/>
    <n v="76"/>
    <s v="Occitanie"/>
    <n v="31"/>
    <x v="31"/>
    <s v="01B"/>
    <x v="1"/>
    <s v="01Z"/>
    <x v="2"/>
    <n v="15"/>
    <n v="1260226"/>
    <n v="15000"/>
    <n v="1.1902626989127347E-2"/>
  </r>
  <r>
    <x v="1"/>
    <n v="76"/>
    <s v="Occitanie"/>
    <n v="31"/>
    <x v="31"/>
    <s v="01C"/>
    <x v="2"/>
    <s v="01B"/>
    <x v="0"/>
    <n v="0.20399999999999999"/>
    <n v="1260226"/>
    <n v="204"/>
    <n v="1.6187572705213192E-4"/>
  </r>
  <r>
    <x v="1"/>
    <n v="76"/>
    <s v="Occitanie"/>
    <n v="31"/>
    <x v="31"/>
    <s v="01D"/>
    <x v="3"/>
    <s v="01A"/>
    <x v="3"/>
    <n v="55788.834130000003"/>
    <n v="1260226"/>
    <n v="55788834.130000003"/>
    <n v="44.268912187179126"/>
  </r>
  <r>
    <x v="1"/>
    <n v="76"/>
    <s v="Occitanie"/>
    <n v="31"/>
    <x v="31"/>
    <s v="01D"/>
    <x v="3"/>
    <s v="01B"/>
    <x v="0"/>
    <n v="4862"/>
    <n v="1260226"/>
    <n v="4862000"/>
    <n v="3.8580381614091439"/>
  </r>
  <r>
    <x v="1"/>
    <n v="76"/>
    <s v="Occitanie"/>
    <n v="31"/>
    <x v="31"/>
    <s v="01D"/>
    <x v="3"/>
    <s v="01Z"/>
    <x v="2"/>
    <n v="453.78625"/>
    <n v="1260226"/>
    <n v="453786.25"/>
    <n v="0.36008323110299262"/>
  </r>
  <r>
    <x v="1"/>
    <n v="76"/>
    <s v="Occitanie"/>
    <n v="31"/>
    <x v="31"/>
    <s v="01E"/>
    <x v="6"/>
    <s v="01E"/>
    <x v="5"/>
    <n v="26592.33"/>
    <n v="1260226"/>
    <n v="26592330"/>
    <n v="21.101238984118723"/>
  </r>
  <r>
    <x v="1"/>
    <n v="76"/>
    <s v="Occitanie"/>
    <n v="31"/>
    <x v="31"/>
    <s v="01F"/>
    <x v="4"/>
    <s v="01A"/>
    <x v="3"/>
    <n v="35049.631150000001"/>
    <n v="1260226"/>
    <n v="35049631.149999999"/>
    <n v="27.812179045663235"/>
  </r>
  <r>
    <x v="1"/>
    <n v="76"/>
    <s v="Occitanie"/>
    <n v="31"/>
    <x v="31"/>
    <s v="01F"/>
    <x v="4"/>
    <s v="01Z"/>
    <x v="2"/>
    <n v="825.42"/>
    <n v="1260226"/>
    <n v="825420"/>
    <n v="0.65497775795769964"/>
  </r>
  <r>
    <x v="1"/>
    <n v="76"/>
    <s v="Occitanie"/>
    <n v="31"/>
    <x v="31"/>
    <s v="01ZHG"/>
    <x v="5"/>
    <s v="01A"/>
    <x v="3"/>
    <n v="370.46370000000002"/>
    <n v="1260226"/>
    <n v="370463.7"/>
    <n v="0.29396608227413179"/>
  </r>
  <r>
    <x v="1"/>
    <n v="76"/>
    <s v="Occitanie"/>
    <n v="31"/>
    <x v="31"/>
    <s v="01ZHG"/>
    <x v="5"/>
    <s v="01Z"/>
    <x v="2"/>
    <n v="822"/>
    <n v="1260226"/>
    <n v="822000"/>
    <n v="0.65226395900417866"/>
  </r>
  <r>
    <x v="2"/>
    <n v="76"/>
    <s v="Occitanie"/>
    <n v="31"/>
    <x v="31"/>
    <s v="01A"/>
    <x v="0"/>
    <s v="01B"/>
    <x v="0"/>
    <n v="304807"/>
    <n v="1298562"/>
    <n v="304807000"/>
    <n v="234.72656677155192"/>
  </r>
  <r>
    <x v="2"/>
    <n v="76"/>
    <s v="Occitanie"/>
    <n v="31"/>
    <x v="31"/>
    <s v="01A"/>
    <x v="0"/>
    <s v="01D"/>
    <x v="1"/>
    <n v="38840.078139999998"/>
    <n v="1298562"/>
    <n v="38840078.140000001"/>
    <n v="29.91006832172819"/>
  </r>
  <r>
    <x v="2"/>
    <n v="76"/>
    <s v="Occitanie"/>
    <n v="31"/>
    <x v="31"/>
    <s v="01A"/>
    <x v="0"/>
    <s v="01Z"/>
    <x v="2"/>
    <n v="11111.03772"/>
    <n v="1298562"/>
    <n v="11111037.720000001"/>
    <n v="8.5564168056665757"/>
  </r>
  <r>
    <x v="2"/>
    <n v="76"/>
    <s v="Occitanie"/>
    <n v="31"/>
    <x v="31"/>
    <s v="01B"/>
    <x v="1"/>
    <s v="01A"/>
    <x v="3"/>
    <n v="1060.01"/>
    <n v="1298562"/>
    <n v="1060010"/>
    <n v="0.8162952558291402"/>
  </r>
  <r>
    <x v="2"/>
    <n v="76"/>
    <s v="Occitanie"/>
    <n v="31"/>
    <x v="31"/>
    <s v="01B"/>
    <x v="1"/>
    <s v="01B"/>
    <x v="0"/>
    <n v="570.01"/>
    <n v="1298562"/>
    <n v="570010"/>
    <n v="0.43895478228994844"/>
  </r>
  <r>
    <x v="2"/>
    <n v="76"/>
    <s v="Occitanie"/>
    <n v="31"/>
    <x v="31"/>
    <s v="01B"/>
    <x v="1"/>
    <s v="01D"/>
    <x v="1"/>
    <n v="50.644500000000001"/>
    <n v="1298562"/>
    <n v="50644.5"/>
    <n v="3.9000448188072655E-2"/>
  </r>
  <r>
    <x v="2"/>
    <n v="76"/>
    <s v="Occitanie"/>
    <n v="31"/>
    <x v="31"/>
    <s v="01C"/>
    <x v="2"/>
    <s v="01A"/>
    <x v="3"/>
    <n v="16"/>
    <n v="1298562"/>
    <n v="16000"/>
    <n v="1.2321321584953202E-2"/>
  </r>
  <r>
    <x v="2"/>
    <n v="76"/>
    <s v="Occitanie"/>
    <n v="31"/>
    <x v="31"/>
    <s v="01C"/>
    <x v="2"/>
    <s v="01B"/>
    <x v="0"/>
    <n v="2.6080000000000001"/>
    <n v="1298562"/>
    <n v="2608"/>
    <n v="2.0083754183473721E-3"/>
  </r>
  <r>
    <x v="2"/>
    <n v="76"/>
    <s v="Occitanie"/>
    <n v="31"/>
    <x v="31"/>
    <s v="01C"/>
    <x v="2"/>
    <s v="01C"/>
    <x v="4"/>
    <n v="0.46472000000000002"/>
    <n v="1298562"/>
    <n v="464.72"/>
    <n v="3.5787278543496578E-4"/>
  </r>
  <r>
    <x v="2"/>
    <n v="76"/>
    <s v="Occitanie"/>
    <n v="31"/>
    <x v="31"/>
    <s v="01D"/>
    <x v="3"/>
    <s v="01A"/>
    <x v="3"/>
    <n v="55313.002820000002"/>
    <n v="1298562"/>
    <n v="55313002.82"/>
    <n v="42.59558097341521"/>
  </r>
  <r>
    <x v="2"/>
    <n v="76"/>
    <s v="Occitanie"/>
    <n v="31"/>
    <x v="31"/>
    <s v="01D"/>
    <x v="3"/>
    <s v="01Z"/>
    <x v="2"/>
    <n v="1209.6351999999999"/>
    <n v="1298562"/>
    <n v="1209635.2"/>
    <n v="0.93151901872994891"/>
  </r>
  <r>
    <x v="2"/>
    <n v="76"/>
    <s v="Occitanie"/>
    <n v="31"/>
    <x v="31"/>
    <s v="01E"/>
    <x v="6"/>
    <s v="01E"/>
    <x v="5"/>
    <n v="12032.01"/>
    <n v="1298562"/>
    <n v="12032010"/>
    <n v="9.2656415327107986"/>
  </r>
  <r>
    <x v="2"/>
    <n v="76"/>
    <s v="Occitanie"/>
    <n v="31"/>
    <x v="31"/>
    <s v="01F"/>
    <x v="4"/>
    <s v="01A"/>
    <x v="3"/>
    <n v="31911.858779999999"/>
    <n v="1298562"/>
    <n v="31911858.779999997"/>
    <n v="24.574767150124522"/>
  </r>
  <r>
    <x v="2"/>
    <n v="76"/>
    <s v="Occitanie"/>
    <n v="31"/>
    <x v="31"/>
    <s v="01F"/>
    <x v="4"/>
    <s v="01Z"/>
    <x v="2"/>
    <n v="1011.2746"/>
    <n v="1298562"/>
    <n v="1011274.6"/>
    <n v="0.77876497233093223"/>
  </r>
  <r>
    <x v="2"/>
    <n v="76"/>
    <s v="Occitanie"/>
    <n v="31"/>
    <x v="31"/>
    <s v="01ZHG"/>
    <x v="5"/>
    <s v="01A"/>
    <x v="3"/>
    <n v="2754.3035599999998"/>
    <n v="1298562"/>
    <n v="2754303.56"/>
    <n v="2.1210412440838406"/>
  </r>
  <r>
    <x v="3"/>
    <n v="76"/>
    <s v="Occitanie"/>
    <n v="31"/>
    <x v="31"/>
    <s v="01A"/>
    <x v="0"/>
    <s v="01B"/>
    <x v="0"/>
    <n v="302708.23"/>
    <n v="1335103"/>
    <n v="302708230"/>
    <n v="226.73024478261229"/>
  </r>
  <r>
    <x v="3"/>
    <n v="76"/>
    <s v="Occitanie"/>
    <n v="31"/>
    <x v="31"/>
    <s v="01A"/>
    <x v="0"/>
    <s v="01D"/>
    <x v="1"/>
    <n v="41978.21082"/>
    <n v="1335103"/>
    <n v="41978210.82"/>
    <n v="31.441926817631298"/>
  </r>
  <r>
    <x v="3"/>
    <n v="76"/>
    <s v="Occitanie"/>
    <n v="31"/>
    <x v="31"/>
    <s v="01A"/>
    <x v="0"/>
    <s v="01Z"/>
    <x v="2"/>
    <n v="2819.01134"/>
    <n v="1335103"/>
    <n v="2819011.34"/>
    <n v="2.1114560749245563"/>
  </r>
  <r>
    <x v="3"/>
    <n v="76"/>
    <s v="Occitanie"/>
    <n v="31"/>
    <x v="31"/>
    <s v="01B"/>
    <x v="1"/>
    <s v="01A"/>
    <x v="3"/>
    <n v="827"/>
    <n v="1335103"/>
    <n v="827000"/>
    <n v="0.61942786436701891"/>
  </r>
  <r>
    <x v="3"/>
    <n v="76"/>
    <s v="Occitanie"/>
    <n v="31"/>
    <x v="31"/>
    <s v="01B"/>
    <x v="1"/>
    <s v="01B"/>
    <x v="0"/>
    <n v="9990.69"/>
    <n v="1335103"/>
    <n v="9990690"/>
    <n v="7.4830855746710183"/>
  </r>
  <r>
    <x v="3"/>
    <n v="76"/>
    <s v="Occitanie"/>
    <n v="31"/>
    <x v="31"/>
    <s v="01B"/>
    <x v="1"/>
    <s v="01D"/>
    <x v="1"/>
    <n v="47.238930000000003"/>
    <n v="1335103"/>
    <n v="47238.93"/>
    <n v="3.5382236426702657E-2"/>
  </r>
  <r>
    <x v="3"/>
    <n v="76"/>
    <s v="Occitanie"/>
    <n v="31"/>
    <x v="31"/>
    <s v="01C"/>
    <x v="2"/>
    <s v="01A"/>
    <x v="3"/>
    <n v="13"/>
    <n v="1335103"/>
    <n v="13000"/>
    <n v="9.7370764652614811E-3"/>
  </r>
  <r>
    <x v="3"/>
    <n v="76"/>
    <s v="Occitanie"/>
    <n v="31"/>
    <x v="31"/>
    <s v="01C"/>
    <x v="2"/>
    <s v="01B"/>
    <x v="0"/>
    <n v="1.5249999999999999"/>
    <n v="1335103"/>
    <n v="1525"/>
    <n v="1.1422339699633662E-3"/>
  </r>
  <r>
    <x v="3"/>
    <n v="76"/>
    <s v="Occitanie"/>
    <n v="31"/>
    <x v="31"/>
    <s v="01D"/>
    <x v="3"/>
    <s v="01A"/>
    <x v="3"/>
    <n v="58685.478199999998"/>
    <n v="1335103"/>
    <n v="58685478.199999996"/>
    <n v="43.9557683564489"/>
  </r>
  <r>
    <x v="3"/>
    <n v="76"/>
    <s v="Occitanie"/>
    <n v="31"/>
    <x v="31"/>
    <s v="01D"/>
    <x v="3"/>
    <s v="01Z"/>
    <x v="2"/>
    <n v="410.26443999999998"/>
    <n v="1335103"/>
    <n v="410264.44"/>
    <n v="0.30729047871212933"/>
  </r>
  <r>
    <x v="3"/>
    <n v="76"/>
    <s v="Occitanie"/>
    <n v="31"/>
    <x v="31"/>
    <s v="01E"/>
    <x v="6"/>
    <s v="01E"/>
    <x v="5"/>
    <n v="35107.69"/>
    <n v="1335103"/>
    <n v="35107690"/>
    <n v="26.295866311438143"/>
  </r>
  <r>
    <x v="3"/>
    <n v="76"/>
    <s v="Occitanie"/>
    <n v="31"/>
    <x v="31"/>
    <s v="01F"/>
    <x v="4"/>
    <s v="01A"/>
    <x v="3"/>
    <n v="34685.31639"/>
    <n v="1335103"/>
    <n v="34685316.390000001"/>
    <n v="25.979505993170566"/>
  </r>
  <r>
    <x v="3"/>
    <n v="76"/>
    <s v="Occitanie"/>
    <n v="31"/>
    <x v="31"/>
    <s v="01F"/>
    <x v="4"/>
    <s v="01Z"/>
    <x v="2"/>
    <n v="478.58112999999997"/>
    <n v="1335103"/>
    <n v="478581.12999999995"/>
    <n v="0.35846008135701884"/>
  </r>
  <r>
    <x v="3"/>
    <n v="76"/>
    <s v="Occitanie"/>
    <n v="31"/>
    <x v="31"/>
    <s v="01ZHG"/>
    <x v="5"/>
    <s v="01A"/>
    <x v="3"/>
    <n v="2931.20858"/>
    <n v="1335103"/>
    <n v="2931208.58"/>
    <n v="2.1954924676223482"/>
  </r>
  <r>
    <x v="3"/>
    <n v="76"/>
    <s v="Occitanie"/>
    <n v="31"/>
    <x v="31"/>
    <s v="01ZHG"/>
    <x v="5"/>
    <s v="01B"/>
    <x v="0"/>
    <n v="906"/>
    <n v="1335103"/>
    <n v="906000"/>
    <n v="0.678599329040531"/>
  </r>
  <r>
    <x v="4"/>
    <n v="76"/>
    <s v="Occitanie"/>
    <n v="31"/>
    <x v="31"/>
    <s v="01A"/>
    <x v="0"/>
    <s v="01B"/>
    <x v="0"/>
    <n v="307343.7"/>
    <n v="1362672"/>
    <n v="307343700"/>
    <n v="225.54488534291451"/>
  </r>
  <r>
    <x v="4"/>
    <n v="76"/>
    <s v="Occitanie"/>
    <n v="31"/>
    <x v="31"/>
    <s v="01A"/>
    <x v="0"/>
    <s v="01D"/>
    <x v="1"/>
    <n v="35534.257819999999"/>
    <n v="1362672"/>
    <n v="35534257.82"/>
    <n v="26.076897316448861"/>
  </r>
  <r>
    <x v="4"/>
    <n v="76"/>
    <s v="Occitanie"/>
    <n v="31"/>
    <x v="31"/>
    <s v="01A"/>
    <x v="0"/>
    <s v="01Z"/>
    <x v="2"/>
    <n v="5697.5331999999999"/>
    <n v="1362672"/>
    <n v="5697533.2000000002"/>
    <n v="4.1811479211431664"/>
  </r>
  <r>
    <x v="4"/>
    <n v="76"/>
    <s v="Occitanie"/>
    <n v="31"/>
    <x v="31"/>
    <s v="01B"/>
    <x v="1"/>
    <s v="01A"/>
    <x v="3"/>
    <n v="734.93299000000002"/>
    <n v="1362672"/>
    <n v="734932.99"/>
    <n v="0.53933227511829696"/>
  </r>
  <r>
    <x v="4"/>
    <n v="76"/>
    <s v="Occitanie"/>
    <n v="31"/>
    <x v="31"/>
    <s v="01B"/>
    <x v="1"/>
    <s v="01B"/>
    <x v="0"/>
    <n v="11897.62"/>
    <n v="1362672"/>
    <n v="11897620"/>
    <n v="8.7310959643993566"/>
  </r>
  <r>
    <x v="4"/>
    <n v="76"/>
    <s v="Occitanie"/>
    <n v="31"/>
    <x v="31"/>
    <s v="01B"/>
    <x v="1"/>
    <s v="01D"/>
    <x v="1"/>
    <n v="249.84907999999999"/>
    <n v="1362672"/>
    <n v="249849.08"/>
    <n v="0.1833523254312116"/>
  </r>
  <r>
    <x v="4"/>
    <n v="76"/>
    <s v="Occitanie"/>
    <n v="31"/>
    <x v="31"/>
    <s v="01C"/>
    <x v="2"/>
    <s v="01A"/>
    <x v="3"/>
    <n v="19.5"/>
    <n v="1362672"/>
    <n v="19500"/>
    <n v="1.4310120116946705E-2"/>
  </r>
  <r>
    <x v="4"/>
    <n v="76"/>
    <s v="Occitanie"/>
    <n v="31"/>
    <x v="31"/>
    <s v="01C"/>
    <x v="2"/>
    <s v="01B"/>
    <x v="0"/>
    <n v="0.64"/>
    <n v="1362672"/>
    <n v="640"/>
    <n v="4.6966548076132774E-4"/>
  </r>
  <r>
    <x v="4"/>
    <n v="76"/>
    <s v="Occitanie"/>
    <n v="31"/>
    <x v="31"/>
    <s v="01D"/>
    <x v="3"/>
    <s v="01A"/>
    <x v="3"/>
    <n v="59419.211490000002"/>
    <n v="1362672"/>
    <n v="59419211.490000002"/>
    <n v="43.604925829546659"/>
  </r>
  <r>
    <x v="4"/>
    <n v="76"/>
    <s v="Occitanie"/>
    <n v="31"/>
    <x v="31"/>
    <s v="01D"/>
    <x v="3"/>
    <s v="01Z"/>
    <x v="2"/>
    <n v="902.07638999999995"/>
    <n v="1362672"/>
    <n v="902076.3899999999"/>
    <n v="0.66199084592623891"/>
  </r>
  <r>
    <x v="4"/>
    <n v="76"/>
    <s v="Occitanie"/>
    <n v="31"/>
    <x v="31"/>
    <s v="01E"/>
    <x v="6"/>
    <s v="01E"/>
    <x v="5"/>
    <n v="37405.74"/>
    <n v="1362672"/>
    <n v="37405740"/>
    <n v="27.45028884427067"/>
  </r>
  <r>
    <x v="4"/>
    <n v="76"/>
    <s v="Occitanie"/>
    <n v="31"/>
    <x v="31"/>
    <s v="01F"/>
    <x v="4"/>
    <s v="01A"/>
    <x v="3"/>
    <n v="36787.573790000002"/>
    <n v="1362672"/>
    <n v="36787573.789999999"/>
    <n v="26.996646140817454"/>
  </r>
  <r>
    <x v="4"/>
    <n v="76"/>
    <s v="Occitanie"/>
    <n v="31"/>
    <x v="31"/>
    <s v="01F"/>
    <x v="4"/>
    <s v="01Z"/>
    <x v="2"/>
    <n v="861.31808000000001"/>
    <n v="1362672"/>
    <n v="861318.08"/>
    <n v="0.63208026583066212"/>
  </r>
  <r>
    <x v="4"/>
    <n v="76"/>
    <s v="Occitanie"/>
    <n v="31"/>
    <x v="31"/>
    <s v="01ZHG"/>
    <x v="5"/>
    <s v="01A"/>
    <x v="3"/>
    <n v="3140.13546"/>
    <n v="1362672"/>
    <n v="3140135.46"/>
    <n v="2.3043956726196768"/>
  </r>
  <r>
    <x v="4"/>
    <n v="76"/>
    <s v="Occitanie"/>
    <n v="31"/>
    <x v="31"/>
    <s v="01ZHG"/>
    <x v="5"/>
    <s v="01B"/>
    <x v="0"/>
    <n v="871"/>
    <n v="1362672"/>
    <n v="871000"/>
    <n v="0.63918536522361946"/>
  </r>
  <r>
    <x v="0"/>
    <n v="76"/>
    <s v="Occitanie"/>
    <n v="32"/>
    <x v="32"/>
    <s v="01A"/>
    <x v="0"/>
    <s v="01D"/>
    <x v="1"/>
    <n v="48686.724580000002"/>
    <n v="187181"/>
    <n v="48686724.579999998"/>
    <n v="260.10505649611872"/>
  </r>
  <r>
    <x v="0"/>
    <n v="76"/>
    <s v="Occitanie"/>
    <n v="32"/>
    <x v="32"/>
    <s v="01D"/>
    <x v="3"/>
    <s v="01A"/>
    <x v="3"/>
    <n v="8554.6947"/>
    <n v="187181"/>
    <n v="8554694.6999999993"/>
    <n v="45.702794087006687"/>
  </r>
  <r>
    <x v="0"/>
    <n v="76"/>
    <s v="Occitanie"/>
    <n v="32"/>
    <x v="32"/>
    <s v="01E"/>
    <x v="6"/>
    <s v="01E"/>
    <x v="5"/>
    <n v="810"/>
    <n v="187181"/>
    <n v="810000"/>
    <n v="4.3273622857020744"/>
  </r>
  <r>
    <x v="0"/>
    <n v="76"/>
    <s v="Occitanie"/>
    <n v="32"/>
    <x v="32"/>
    <s v="01F"/>
    <x v="4"/>
    <s v="01A"/>
    <x v="3"/>
    <n v="6469.1843099999996"/>
    <n v="187181"/>
    <n v="6469184.3099999996"/>
    <n v="34.561116299197032"/>
  </r>
  <r>
    <x v="1"/>
    <n v="76"/>
    <s v="Occitanie"/>
    <n v="32"/>
    <x v="32"/>
    <s v="01A"/>
    <x v="0"/>
    <s v="01D"/>
    <x v="1"/>
    <n v="48536.405570000003"/>
    <n v="188893"/>
    <n v="48536405.57"/>
    <n v="256.95184877152673"/>
  </r>
  <r>
    <x v="1"/>
    <n v="76"/>
    <s v="Occitanie"/>
    <n v="32"/>
    <x v="32"/>
    <s v="01A"/>
    <x v="0"/>
    <s v="01Z"/>
    <x v="2"/>
    <n v="145.87183999999999"/>
    <n v="188893"/>
    <n v="145871.84"/>
    <n v="0.77224587464861061"/>
  </r>
  <r>
    <x v="1"/>
    <n v="76"/>
    <s v="Occitanie"/>
    <n v="32"/>
    <x v="32"/>
    <s v="01D"/>
    <x v="3"/>
    <s v="01A"/>
    <x v="3"/>
    <n v="8001.6217800000004"/>
    <n v="188893"/>
    <n v="8001621.7800000003"/>
    <n v="42.360605104477138"/>
  </r>
  <r>
    <x v="1"/>
    <n v="76"/>
    <s v="Occitanie"/>
    <n v="32"/>
    <x v="32"/>
    <s v="01D"/>
    <x v="3"/>
    <s v="01Z"/>
    <x v="2"/>
    <n v="834.50602000000003"/>
    <n v="188893"/>
    <n v="834506.02"/>
    <n v="4.4178768932676169"/>
  </r>
  <r>
    <x v="1"/>
    <n v="76"/>
    <s v="Occitanie"/>
    <n v="32"/>
    <x v="32"/>
    <s v="01E"/>
    <x v="6"/>
    <s v="01E"/>
    <x v="5"/>
    <n v="80"/>
    <n v="188893"/>
    <n v="80000"/>
    <n v="0.42352019397224883"/>
  </r>
  <r>
    <x v="1"/>
    <n v="76"/>
    <s v="Occitanie"/>
    <n v="32"/>
    <x v="32"/>
    <s v="01F"/>
    <x v="4"/>
    <s v="01A"/>
    <x v="3"/>
    <n v="5818.16"/>
    <n v="188893"/>
    <n v="5818160"/>
    <n v="30.801353147019743"/>
  </r>
  <r>
    <x v="1"/>
    <n v="76"/>
    <s v="Occitanie"/>
    <n v="32"/>
    <x v="32"/>
    <s v="01F"/>
    <x v="4"/>
    <s v="01Z"/>
    <x v="2"/>
    <n v="840.64063999999996"/>
    <n v="188893"/>
    <n v="840640.64"/>
    <n v="4.4503535864219428"/>
  </r>
  <r>
    <x v="1"/>
    <n v="76"/>
    <s v="Occitanie"/>
    <n v="32"/>
    <x v="32"/>
    <s v="01ZHG"/>
    <x v="5"/>
    <s v="01A"/>
    <x v="3"/>
    <n v="123.85181"/>
    <n v="188893"/>
    <n v="123851.81"/>
    <n v="0.65567178243767632"/>
  </r>
  <r>
    <x v="2"/>
    <n v="76"/>
    <s v="Occitanie"/>
    <n v="32"/>
    <x v="32"/>
    <s v="01A"/>
    <x v="0"/>
    <s v="01D"/>
    <x v="1"/>
    <n v="41105.369579999999"/>
    <n v="190276"/>
    <n v="41105369.579999998"/>
    <n v="216.03023807521706"/>
  </r>
  <r>
    <x v="2"/>
    <n v="76"/>
    <s v="Occitanie"/>
    <n v="32"/>
    <x v="32"/>
    <s v="01A"/>
    <x v="0"/>
    <s v="01Z"/>
    <x v="2"/>
    <n v="4774.9306200000001"/>
    <n v="190276"/>
    <n v="4774930.62"/>
    <n v="25.094760348125881"/>
  </r>
  <r>
    <x v="2"/>
    <n v="76"/>
    <s v="Occitanie"/>
    <n v="32"/>
    <x v="32"/>
    <s v="01D"/>
    <x v="3"/>
    <s v="01A"/>
    <x v="3"/>
    <n v="8555.2512599999991"/>
    <n v="190276"/>
    <n v="8555251.2599999998"/>
    <n v="44.962324518068492"/>
  </r>
  <r>
    <x v="2"/>
    <n v="76"/>
    <s v="Occitanie"/>
    <n v="32"/>
    <x v="32"/>
    <s v="01D"/>
    <x v="3"/>
    <s v="01Z"/>
    <x v="2"/>
    <n v="1106.92001"/>
    <n v="190276"/>
    <n v="1106920.01"/>
    <n v="5.8174441863398432"/>
  </r>
  <r>
    <x v="2"/>
    <n v="76"/>
    <s v="Occitanie"/>
    <n v="32"/>
    <x v="32"/>
    <s v="01E"/>
    <x v="6"/>
    <s v="01E"/>
    <x v="5"/>
    <n v="40"/>
    <n v="190276"/>
    <n v="40000"/>
    <n v="0.210220942210263"/>
  </r>
  <r>
    <x v="2"/>
    <n v="76"/>
    <s v="Occitanie"/>
    <n v="32"/>
    <x v="32"/>
    <s v="01F"/>
    <x v="4"/>
    <s v="01A"/>
    <x v="3"/>
    <n v="5631.0701600000002"/>
    <n v="190276"/>
    <n v="5631070.1600000001"/>
    <n v="29.594221867182409"/>
  </r>
  <r>
    <x v="2"/>
    <n v="76"/>
    <s v="Occitanie"/>
    <n v="32"/>
    <x v="32"/>
    <s v="01F"/>
    <x v="4"/>
    <s v="01Z"/>
    <x v="2"/>
    <n v="742.48478999999998"/>
    <n v="190276"/>
    <n v="742484.78999999992"/>
    <n v="3.9021463032647308"/>
  </r>
  <r>
    <x v="2"/>
    <n v="76"/>
    <s v="Occitanie"/>
    <n v="32"/>
    <x v="32"/>
    <s v="01ZHG"/>
    <x v="5"/>
    <s v="01A"/>
    <x v="3"/>
    <n v="148.24793"/>
    <n v="190276"/>
    <n v="148247.93"/>
    <n v="0.77912048813302781"/>
  </r>
  <r>
    <x v="3"/>
    <n v="76"/>
    <s v="Occitanie"/>
    <n v="32"/>
    <x v="32"/>
    <s v="01A"/>
    <x v="0"/>
    <s v="01D"/>
    <x v="1"/>
    <n v="46411.176149999999"/>
    <n v="190932"/>
    <n v="46411176.149999999"/>
    <n v="243.07699154672866"/>
  </r>
  <r>
    <x v="3"/>
    <n v="76"/>
    <s v="Occitanie"/>
    <n v="32"/>
    <x v="32"/>
    <s v="01D"/>
    <x v="3"/>
    <s v="01A"/>
    <x v="3"/>
    <n v="9844.5108"/>
    <n v="190932"/>
    <n v="9844510.8000000007"/>
    <n v="51.560297907108293"/>
  </r>
  <r>
    <x v="3"/>
    <n v="76"/>
    <s v="Occitanie"/>
    <n v="32"/>
    <x v="32"/>
    <s v="01F"/>
    <x v="4"/>
    <s v="01A"/>
    <x v="3"/>
    <n v="6389.28928"/>
    <n v="190932"/>
    <n v="6389289.2800000003"/>
    <n v="33.463690109567807"/>
  </r>
  <r>
    <x v="3"/>
    <n v="76"/>
    <s v="Occitanie"/>
    <n v="32"/>
    <x v="32"/>
    <s v="01ZHG"/>
    <x v="5"/>
    <s v="01A"/>
    <x v="3"/>
    <n v="183.93854999999999"/>
    <n v="190932"/>
    <n v="183938.55"/>
    <n v="0.96337203821255724"/>
  </r>
  <r>
    <x v="4"/>
    <n v="76"/>
    <s v="Occitanie"/>
    <n v="32"/>
    <x v="32"/>
    <s v="01A"/>
    <x v="0"/>
    <s v="01D"/>
    <x v="1"/>
    <n v="44548.874819999997"/>
    <n v="191091"/>
    <n v="44548874.82"/>
    <n v="233.1291103191673"/>
  </r>
  <r>
    <x v="4"/>
    <n v="76"/>
    <s v="Occitanie"/>
    <n v="32"/>
    <x v="32"/>
    <s v="01D"/>
    <x v="3"/>
    <s v="01A"/>
    <x v="3"/>
    <n v="11165.45234"/>
    <n v="191091"/>
    <n v="11165452.34"/>
    <n v="58.430027264497021"/>
  </r>
  <r>
    <x v="4"/>
    <n v="76"/>
    <s v="Occitanie"/>
    <n v="32"/>
    <x v="32"/>
    <s v="01E"/>
    <x v="6"/>
    <s v="01E"/>
    <x v="5"/>
    <n v="540"/>
    <n v="191091"/>
    <n v="540000"/>
    <n v="2.8258787698007755"/>
  </r>
  <r>
    <x v="4"/>
    <n v="76"/>
    <s v="Occitanie"/>
    <n v="32"/>
    <x v="32"/>
    <s v="01F"/>
    <x v="4"/>
    <s v="01A"/>
    <x v="3"/>
    <n v="6868.7984699999997"/>
    <n v="191091"/>
    <n v="6868798.4699999997"/>
    <n v="35.945169945209351"/>
  </r>
  <r>
    <x v="4"/>
    <n v="76"/>
    <s v="Occitanie"/>
    <n v="32"/>
    <x v="32"/>
    <s v="01ZHG"/>
    <x v="5"/>
    <s v="01A"/>
    <x v="3"/>
    <n v="298.54104999999998"/>
    <n v="191091"/>
    <n v="298541.05"/>
    <n v="1.5622978057574664"/>
  </r>
  <r>
    <x v="0"/>
    <n v="75"/>
    <s v="Nouvelle-Aquitaine"/>
    <n v="33"/>
    <x v="33"/>
    <s v="01A"/>
    <x v="0"/>
    <s v="01B"/>
    <x v="0"/>
    <n v="278166.58"/>
    <n v="1434661"/>
    <n v="278166580"/>
    <n v="193.89011062543696"/>
  </r>
  <r>
    <x v="0"/>
    <n v="75"/>
    <s v="Nouvelle-Aquitaine"/>
    <n v="33"/>
    <x v="33"/>
    <s v="01A"/>
    <x v="0"/>
    <s v="01D"/>
    <x v="1"/>
    <n v="121631.8714"/>
    <n v="1434661"/>
    <n v="121631871.40000001"/>
    <n v="84.780914376288194"/>
  </r>
  <r>
    <x v="0"/>
    <n v="75"/>
    <s v="Nouvelle-Aquitaine"/>
    <n v="33"/>
    <x v="33"/>
    <s v="01A"/>
    <x v="0"/>
    <s v="01Z"/>
    <x v="2"/>
    <n v="1173.32106"/>
    <n v="1434661"/>
    <n v="1173321.06"/>
    <n v="0.81783854164851488"/>
  </r>
  <r>
    <x v="0"/>
    <n v="75"/>
    <s v="Nouvelle-Aquitaine"/>
    <n v="33"/>
    <x v="33"/>
    <s v="01B"/>
    <x v="1"/>
    <s v="01A"/>
    <x v="3"/>
    <n v="27"/>
    <n v="1434661"/>
    <n v="27000"/>
    <n v="1.8819776936851284E-2"/>
  </r>
  <r>
    <x v="0"/>
    <n v="75"/>
    <s v="Nouvelle-Aquitaine"/>
    <n v="33"/>
    <x v="33"/>
    <s v="01B"/>
    <x v="1"/>
    <s v="01D"/>
    <x v="1"/>
    <n v="443.85"/>
    <n v="1434661"/>
    <n v="443850"/>
    <n v="0.30937622197857195"/>
  </r>
  <r>
    <x v="0"/>
    <n v="75"/>
    <s v="Nouvelle-Aquitaine"/>
    <n v="33"/>
    <x v="33"/>
    <s v="01C"/>
    <x v="2"/>
    <s v="01B"/>
    <x v="0"/>
    <n v="9.7200000000000006"/>
    <n v="1434661"/>
    <n v="9720"/>
    <n v="6.775119697266462E-3"/>
  </r>
  <r>
    <x v="0"/>
    <n v="75"/>
    <s v="Nouvelle-Aquitaine"/>
    <n v="33"/>
    <x v="33"/>
    <s v="01D"/>
    <x v="3"/>
    <s v="01A"/>
    <x v="3"/>
    <n v="76722.5141"/>
    <n v="1434661"/>
    <n v="76722514.099999994"/>
    <n v="53.477800051719534"/>
  </r>
  <r>
    <x v="0"/>
    <n v="75"/>
    <s v="Nouvelle-Aquitaine"/>
    <n v="33"/>
    <x v="33"/>
    <s v="01D"/>
    <x v="3"/>
    <s v="01Z"/>
    <x v="2"/>
    <n v="1158.5798600000001"/>
    <n v="1434661"/>
    <n v="1158579.8600000001"/>
    <n v="0.80756350106401453"/>
  </r>
  <r>
    <x v="0"/>
    <n v="75"/>
    <s v="Nouvelle-Aquitaine"/>
    <n v="33"/>
    <x v="33"/>
    <s v="01E"/>
    <x v="6"/>
    <s v="01A"/>
    <x v="3"/>
    <n v="1162.7310399999999"/>
    <n v="1434661"/>
    <n v="1162731.0399999998"/>
    <n v="0.8104569929760409"/>
  </r>
  <r>
    <x v="0"/>
    <n v="75"/>
    <s v="Nouvelle-Aquitaine"/>
    <n v="33"/>
    <x v="33"/>
    <s v="01E"/>
    <x v="6"/>
    <s v="01D"/>
    <x v="1"/>
    <n v="1794"/>
    <n v="1434661"/>
    <n v="1794000"/>
    <n v="1.2504696231374519"/>
  </r>
  <r>
    <x v="0"/>
    <n v="75"/>
    <s v="Nouvelle-Aquitaine"/>
    <n v="33"/>
    <x v="33"/>
    <s v="01E"/>
    <x v="6"/>
    <s v="01E"/>
    <x v="5"/>
    <n v="11655.38"/>
    <n v="1434661"/>
    <n v="11655380"/>
    <n v="8.1241352486754703"/>
  </r>
  <r>
    <x v="0"/>
    <n v="75"/>
    <s v="Nouvelle-Aquitaine"/>
    <n v="33"/>
    <x v="33"/>
    <s v="01F"/>
    <x v="4"/>
    <s v="01A"/>
    <x v="3"/>
    <n v="39967.504860000001"/>
    <n v="1434661"/>
    <n v="39967504.859999999"/>
    <n v="27.858500969915539"/>
  </r>
  <r>
    <x v="0"/>
    <n v="75"/>
    <s v="Nouvelle-Aquitaine"/>
    <n v="33"/>
    <x v="33"/>
    <s v="01F"/>
    <x v="4"/>
    <s v="01Z"/>
    <x v="2"/>
    <n v="2988.0322799999999"/>
    <n v="1434661"/>
    <n v="2988032.28"/>
    <n v="2.0827444811004132"/>
  </r>
  <r>
    <x v="0"/>
    <n v="75"/>
    <s v="Nouvelle-Aquitaine"/>
    <n v="33"/>
    <x v="33"/>
    <s v="01ZHG"/>
    <x v="5"/>
    <s v="01A"/>
    <x v="3"/>
    <n v="29"/>
    <n v="1434661"/>
    <n v="29000"/>
    <n v="2.0213834487729156E-2"/>
  </r>
  <r>
    <x v="1"/>
    <n v="75"/>
    <s v="Nouvelle-Aquitaine"/>
    <n v="33"/>
    <x v="33"/>
    <s v="01A"/>
    <x v="0"/>
    <s v="01B"/>
    <x v="0"/>
    <n v="291114.94"/>
    <n v="1463662"/>
    <n v="291114940"/>
    <n v="198.89492246160657"/>
  </r>
  <r>
    <x v="1"/>
    <n v="75"/>
    <s v="Nouvelle-Aquitaine"/>
    <n v="33"/>
    <x v="33"/>
    <s v="01A"/>
    <x v="0"/>
    <s v="01C"/>
    <x v="4"/>
    <n v="8396.4416799999999"/>
    <n v="1463662"/>
    <n v="8396441.6799999997"/>
    <n v="5.7365988049153422"/>
  </r>
  <r>
    <x v="1"/>
    <n v="75"/>
    <s v="Nouvelle-Aquitaine"/>
    <n v="33"/>
    <x v="33"/>
    <s v="01A"/>
    <x v="0"/>
    <s v="01D"/>
    <x v="1"/>
    <n v="112434.95940000001"/>
    <n v="1463662"/>
    <n v="112434959.40000001"/>
    <n v="76.817570859938982"/>
  </r>
  <r>
    <x v="1"/>
    <n v="75"/>
    <s v="Nouvelle-Aquitaine"/>
    <n v="33"/>
    <x v="33"/>
    <s v="01A"/>
    <x v="0"/>
    <s v="01Z"/>
    <x v="2"/>
    <n v="1249.6370999999999"/>
    <n v="1463662"/>
    <n v="1249637.0999999999"/>
    <n v="0.85377436867254863"/>
  </r>
  <r>
    <x v="1"/>
    <n v="75"/>
    <s v="Nouvelle-Aquitaine"/>
    <n v="33"/>
    <x v="33"/>
    <s v="01B"/>
    <x v="1"/>
    <s v="01A"/>
    <x v="3"/>
    <n v="58"/>
    <n v="1463662"/>
    <n v="58000"/>
    <n v="3.9626635111111717E-2"/>
  </r>
  <r>
    <x v="1"/>
    <n v="75"/>
    <s v="Nouvelle-Aquitaine"/>
    <n v="33"/>
    <x v="33"/>
    <s v="01B"/>
    <x v="1"/>
    <s v="01D"/>
    <x v="1"/>
    <n v="374"/>
    <n v="1463662"/>
    <n v="374000"/>
    <n v="0.25552347468199627"/>
  </r>
  <r>
    <x v="1"/>
    <n v="75"/>
    <s v="Nouvelle-Aquitaine"/>
    <n v="33"/>
    <x v="33"/>
    <s v="01C"/>
    <x v="2"/>
    <s v="01B"/>
    <x v="0"/>
    <n v="9.0210000000000008"/>
    <n v="1463662"/>
    <n v="9021"/>
    <n v="6.1633081954713589E-3"/>
  </r>
  <r>
    <x v="1"/>
    <n v="75"/>
    <s v="Nouvelle-Aquitaine"/>
    <n v="33"/>
    <x v="33"/>
    <s v="01D"/>
    <x v="3"/>
    <s v="01A"/>
    <x v="3"/>
    <n v="86634.756659999999"/>
    <n v="1463662"/>
    <n v="86634756.659999996"/>
    <n v="59.190411898375444"/>
  </r>
  <r>
    <x v="1"/>
    <n v="75"/>
    <s v="Nouvelle-Aquitaine"/>
    <n v="33"/>
    <x v="33"/>
    <s v="01D"/>
    <x v="3"/>
    <s v="01Z"/>
    <x v="2"/>
    <n v="112.66762"/>
    <n v="1463662"/>
    <n v="112667.62"/>
    <n v="7.6976528734092983E-2"/>
  </r>
  <r>
    <x v="1"/>
    <n v="75"/>
    <s v="Nouvelle-Aquitaine"/>
    <n v="33"/>
    <x v="33"/>
    <s v="01E"/>
    <x v="6"/>
    <s v="01D"/>
    <x v="1"/>
    <n v="2382"/>
    <n v="1463662"/>
    <n v="2382000"/>
    <n v="1.6274249109425536"/>
  </r>
  <r>
    <x v="1"/>
    <n v="75"/>
    <s v="Nouvelle-Aquitaine"/>
    <n v="33"/>
    <x v="33"/>
    <s v="01E"/>
    <x v="6"/>
    <s v="01E"/>
    <x v="5"/>
    <n v="13808.73767"/>
    <n v="1463662"/>
    <n v="13808737.67"/>
    <n v="9.4343760171405702"/>
  </r>
  <r>
    <x v="1"/>
    <n v="75"/>
    <s v="Nouvelle-Aquitaine"/>
    <n v="33"/>
    <x v="33"/>
    <s v="01F"/>
    <x v="4"/>
    <s v="01A"/>
    <x v="3"/>
    <n v="44727.835120000003"/>
    <n v="1463662"/>
    <n v="44727835.120000005"/>
    <n v="30.558855200176001"/>
  </r>
  <r>
    <x v="1"/>
    <n v="75"/>
    <s v="Nouvelle-Aquitaine"/>
    <n v="33"/>
    <x v="33"/>
    <s v="01F"/>
    <x v="4"/>
    <s v="01Z"/>
    <x v="2"/>
    <n v="356.95936"/>
    <n v="1463662"/>
    <n v="356959.36"/>
    <n v="0.24388100531406839"/>
  </r>
  <r>
    <x v="1"/>
    <n v="75"/>
    <s v="Nouvelle-Aquitaine"/>
    <n v="33"/>
    <x v="33"/>
    <s v="01ZHG"/>
    <x v="5"/>
    <s v="01A"/>
    <x v="3"/>
    <n v="873.15684999999996"/>
    <n v="1463662"/>
    <n v="873156.85"/>
    <n v="0.59655634292616733"/>
  </r>
  <r>
    <x v="2"/>
    <n v="75"/>
    <s v="Nouvelle-Aquitaine"/>
    <n v="33"/>
    <x v="33"/>
    <s v="01A"/>
    <x v="0"/>
    <s v="01B"/>
    <x v="0"/>
    <n v="266712.87"/>
    <n v="1505517"/>
    <n v="266712870"/>
    <n v="177.15699656662795"/>
  </r>
  <r>
    <x v="2"/>
    <n v="75"/>
    <s v="Nouvelle-Aquitaine"/>
    <n v="33"/>
    <x v="33"/>
    <s v="01A"/>
    <x v="0"/>
    <s v="01D"/>
    <x v="1"/>
    <n v="102456.52829"/>
    <n v="1505517"/>
    <n v="102456528.29000001"/>
    <n v="68.054049399641457"/>
  </r>
  <r>
    <x v="2"/>
    <n v="75"/>
    <s v="Nouvelle-Aquitaine"/>
    <n v="33"/>
    <x v="33"/>
    <s v="01B"/>
    <x v="1"/>
    <s v="01B"/>
    <x v="0"/>
    <n v="373.72"/>
    <n v="1505517"/>
    <n v="373720"/>
    <n v="0.24823366325322133"/>
  </r>
  <r>
    <x v="2"/>
    <n v="75"/>
    <s v="Nouvelle-Aquitaine"/>
    <n v="33"/>
    <x v="33"/>
    <s v="01B"/>
    <x v="1"/>
    <s v="01D"/>
    <x v="1"/>
    <n v="172"/>
    <n v="1505517"/>
    <n v="172000"/>
    <n v="0.114246468156786"/>
  </r>
  <r>
    <x v="2"/>
    <n v="75"/>
    <s v="Nouvelle-Aquitaine"/>
    <n v="33"/>
    <x v="33"/>
    <s v="01C"/>
    <x v="2"/>
    <s v="01B"/>
    <x v="0"/>
    <n v="9.5299999999999994"/>
    <n v="1505517"/>
    <n v="9530"/>
    <n v="6.3300514042684344E-3"/>
  </r>
  <r>
    <x v="2"/>
    <n v="75"/>
    <s v="Nouvelle-Aquitaine"/>
    <n v="33"/>
    <x v="33"/>
    <s v="01D"/>
    <x v="3"/>
    <s v="01A"/>
    <x v="3"/>
    <n v="84370.884229999996"/>
    <n v="1505517"/>
    <n v="84370884.229999989"/>
    <n v="56.041136851991702"/>
  </r>
  <r>
    <x v="2"/>
    <n v="75"/>
    <s v="Nouvelle-Aquitaine"/>
    <n v="33"/>
    <x v="33"/>
    <s v="01E"/>
    <x v="6"/>
    <s v="01E"/>
    <x v="5"/>
    <n v="16585.817780000001"/>
    <n v="1505517"/>
    <n v="16585817.780000001"/>
    <n v="11.016692458471077"/>
  </r>
  <r>
    <x v="2"/>
    <n v="75"/>
    <s v="Nouvelle-Aquitaine"/>
    <n v="33"/>
    <x v="33"/>
    <s v="01F"/>
    <x v="4"/>
    <s v="01A"/>
    <x v="3"/>
    <n v="44856.642500000002"/>
    <n v="1505517"/>
    <n v="44856642.5"/>
    <n v="29.794842901142928"/>
  </r>
  <r>
    <x v="2"/>
    <n v="75"/>
    <s v="Nouvelle-Aquitaine"/>
    <n v="33"/>
    <x v="33"/>
    <s v="01ZHG"/>
    <x v="5"/>
    <s v="01A"/>
    <x v="3"/>
    <n v="1388.47857"/>
    <n v="1505517"/>
    <n v="1388478.57"/>
    <n v="0.92226030659235336"/>
  </r>
  <r>
    <x v="2"/>
    <n v="75"/>
    <s v="Nouvelle-Aquitaine"/>
    <n v="33"/>
    <x v="33"/>
    <s v="01ZHG"/>
    <x v="5"/>
    <s v="01B"/>
    <x v="0"/>
    <n v="370"/>
    <n v="1505517"/>
    <n v="370000"/>
    <n v="0.2457627512675048"/>
  </r>
  <r>
    <x v="2"/>
    <n v="75"/>
    <s v="Nouvelle-Aquitaine"/>
    <n v="33"/>
    <x v="33"/>
    <s v="01ZHG"/>
    <x v="5"/>
    <s v="01D"/>
    <x v="1"/>
    <n v="9392"/>
    <n v="1505517"/>
    <n v="9392000"/>
    <n v="6.2383885402821759"/>
  </r>
  <r>
    <x v="2"/>
    <n v="75"/>
    <s v="Nouvelle-Aquitaine"/>
    <n v="33"/>
    <x v="33"/>
    <s v="01ZHG"/>
    <x v="5"/>
    <s v="01E"/>
    <x v="5"/>
    <n v="318.36831000000001"/>
    <n v="1505517"/>
    <n v="318368.31"/>
    <n v="0.21146776157293473"/>
  </r>
  <r>
    <x v="3"/>
    <n v="75"/>
    <s v="Nouvelle-Aquitaine"/>
    <n v="33"/>
    <x v="33"/>
    <s v="01A"/>
    <x v="0"/>
    <s v="01B"/>
    <x v="0"/>
    <n v="253485.55"/>
    <n v="1548478"/>
    <n v="253485550"/>
    <n v="163.69980716548767"/>
  </r>
  <r>
    <x v="3"/>
    <n v="75"/>
    <s v="Nouvelle-Aquitaine"/>
    <n v="33"/>
    <x v="33"/>
    <s v="01A"/>
    <x v="0"/>
    <s v="01D"/>
    <x v="1"/>
    <n v="113489.20153000001"/>
    <n v="1548478"/>
    <n v="113489201.53"/>
    <n v="73.290806540357693"/>
  </r>
  <r>
    <x v="3"/>
    <n v="75"/>
    <s v="Nouvelle-Aquitaine"/>
    <n v="33"/>
    <x v="33"/>
    <s v="01A"/>
    <x v="0"/>
    <s v="01Z"/>
    <x v="2"/>
    <n v="10103.21427"/>
    <n v="1548478"/>
    <n v="10103214.27"/>
    <n v="6.5246095004255791"/>
  </r>
  <r>
    <x v="3"/>
    <n v="75"/>
    <s v="Nouvelle-Aquitaine"/>
    <n v="33"/>
    <x v="33"/>
    <s v="01B"/>
    <x v="1"/>
    <s v="01A"/>
    <x v="3"/>
    <n v="65"/>
    <n v="1548478"/>
    <n v="65000"/>
    <n v="4.1976702284436715E-2"/>
  </r>
  <r>
    <x v="3"/>
    <n v="75"/>
    <s v="Nouvelle-Aquitaine"/>
    <n v="33"/>
    <x v="33"/>
    <s v="01B"/>
    <x v="1"/>
    <s v="01D"/>
    <x v="1"/>
    <n v="388"/>
    <n v="1548478"/>
    <n v="388000"/>
    <n v="0.25056862286709919"/>
  </r>
  <r>
    <x v="3"/>
    <n v="75"/>
    <s v="Nouvelle-Aquitaine"/>
    <n v="33"/>
    <x v="33"/>
    <s v="01C"/>
    <x v="2"/>
    <s v="01B"/>
    <x v="0"/>
    <n v="0.53600000000000003"/>
    <n v="1548478"/>
    <n v="536"/>
    <n v="3.4614634499166276E-4"/>
  </r>
  <r>
    <x v="3"/>
    <n v="75"/>
    <s v="Nouvelle-Aquitaine"/>
    <n v="33"/>
    <x v="33"/>
    <s v="01D"/>
    <x v="3"/>
    <s v="01A"/>
    <x v="3"/>
    <n v="86836.47438"/>
    <n v="1548478"/>
    <n v="86836474.379999995"/>
    <n v="56.078597422759636"/>
  </r>
  <r>
    <x v="3"/>
    <n v="75"/>
    <s v="Nouvelle-Aquitaine"/>
    <n v="33"/>
    <x v="33"/>
    <s v="01E"/>
    <x v="6"/>
    <s v="01E"/>
    <x v="5"/>
    <n v="15779"/>
    <n v="1548478"/>
    <n v="15779000"/>
    <n v="10.190005928401954"/>
  </r>
  <r>
    <x v="3"/>
    <n v="75"/>
    <s v="Nouvelle-Aquitaine"/>
    <n v="33"/>
    <x v="33"/>
    <s v="01F"/>
    <x v="4"/>
    <s v="01A"/>
    <x v="3"/>
    <n v="46995.669820000003"/>
    <n v="1548478"/>
    <n v="46995669.82"/>
    <n v="30.349588318335812"/>
  </r>
  <r>
    <x v="3"/>
    <n v="75"/>
    <s v="Nouvelle-Aquitaine"/>
    <n v="33"/>
    <x v="33"/>
    <s v="01ZHG"/>
    <x v="5"/>
    <s v="01A"/>
    <x v="3"/>
    <n v="1567.1295600000001"/>
    <n v="1548478"/>
    <n v="1567129.56"/>
    <n v="1.0120450920193893"/>
  </r>
  <r>
    <x v="3"/>
    <n v="75"/>
    <s v="Nouvelle-Aquitaine"/>
    <n v="33"/>
    <x v="33"/>
    <s v="01ZHG"/>
    <x v="5"/>
    <s v="01B"/>
    <x v="0"/>
    <n v="12"/>
    <n v="1548478"/>
    <n v="12000"/>
    <n v="7.7495450371267783E-3"/>
  </r>
  <r>
    <x v="3"/>
    <n v="75"/>
    <s v="Nouvelle-Aquitaine"/>
    <n v="33"/>
    <x v="33"/>
    <s v="01ZHG"/>
    <x v="5"/>
    <s v="01D"/>
    <x v="1"/>
    <n v="733"/>
    <n v="1548478"/>
    <n v="733000"/>
    <n v="0.47336804268449406"/>
  </r>
  <r>
    <x v="4"/>
    <n v="75"/>
    <s v="Nouvelle-Aquitaine"/>
    <n v="33"/>
    <x v="33"/>
    <s v="01A"/>
    <x v="0"/>
    <s v="01B"/>
    <x v="0"/>
    <n v="274305.28999999998"/>
    <n v="1583384"/>
    <n v="274305290"/>
    <n v="173.23990263890502"/>
  </r>
  <r>
    <x v="4"/>
    <n v="75"/>
    <s v="Nouvelle-Aquitaine"/>
    <n v="33"/>
    <x v="33"/>
    <s v="01A"/>
    <x v="0"/>
    <s v="01D"/>
    <x v="1"/>
    <n v="114964.6203"/>
    <n v="1583384"/>
    <n v="114964620.3"/>
    <n v="72.606910452549727"/>
  </r>
  <r>
    <x v="4"/>
    <n v="75"/>
    <s v="Nouvelle-Aquitaine"/>
    <n v="33"/>
    <x v="33"/>
    <s v="01A"/>
    <x v="0"/>
    <s v="01E"/>
    <x v="5"/>
    <n v="4426.7299999999996"/>
    <n v="1583384"/>
    <n v="4426730"/>
    <n v="2.7957400100038905"/>
  </r>
  <r>
    <x v="4"/>
    <n v="75"/>
    <s v="Nouvelle-Aquitaine"/>
    <n v="33"/>
    <x v="33"/>
    <s v="01B"/>
    <x v="1"/>
    <s v="01A"/>
    <x v="3"/>
    <n v="61.36"/>
    <n v="1583384"/>
    <n v="61360"/>
    <n v="3.875244413231408E-2"/>
  </r>
  <r>
    <x v="4"/>
    <n v="75"/>
    <s v="Nouvelle-Aquitaine"/>
    <n v="33"/>
    <x v="33"/>
    <s v="01B"/>
    <x v="1"/>
    <s v="01B"/>
    <x v="0"/>
    <n v="106.22"/>
    <n v="1583384"/>
    <n v="106220"/>
    <n v="6.7084169096062615E-2"/>
  </r>
  <r>
    <x v="4"/>
    <n v="75"/>
    <s v="Nouvelle-Aquitaine"/>
    <n v="33"/>
    <x v="33"/>
    <s v="01B"/>
    <x v="1"/>
    <s v="01D"/>
    <x v="1"/>
    <n v="10"/>
    <n v="1583384"/>
    <n v="10000"/>
    <n v="6.3155873748882143E-3"/>
  </r>
  <r>
    <x v="4"/>
    <n v="75"/>
    <s v="Nouvelle-Aquitaine"/>
    <n v="33"/>
    <x v="33"/>
    <s v="01C"/>
    <x v="2"/>
    <s v="01A"/>
    <x v="3"/>
    <n v="0.59599999999999997"/>
    <n v="1583384"/>
    <n v="596"/>
    <n v="3.7640900754333756E-4"/>
  </r>
  <r>
    <x v="4"/>
    <n v="75"/>
    <s v="Nouvelle-Aquitaine"/>
    <n v="33"/>
    <x v="33"/>
    <s v="01C"/>
    <x v="2"/>
    <s v="01B"/>
    <x v="0"/>
    <n v="0.122"/>
    <n v="1583384"/>
    <n v="122"/>
    <n v="7.7050165973636218E-5"/>
  </r>
  <r>
    <x v="4"/>
    <n v="75"/>
    <s v="Nouvelle-Aquitaine"/>
    <n v="33"/>
    <x v="33"/>
    <s v="01D"/>
    <x v="3"/>
    <s v="01A"/>
    <x v="3"/>
    <n v="88027.387719999999"/>
    <n v="1583384"/>
    <n v="88027387.719999999"/>
    <n v="55.59446585288218"/>
  </r>
  <r>
    <x v="4"/>
    <n v="75"/>
    <s v="Nouvelle-Aquitaine"/>
    <n v="33"/>
    <x v="33"/>
    <s v="01E"/>
    <x v="6"/>
    <s v="01E"/>
    <x v="5"/>
    <n v="16637.560000000001"/>
    <n v="1583384"/>
    <n v="16637560.000000002"/>
    <n v="10.507596388494516"/>
  </r>
  <r>
    <x v="4"/>
    <n v="75"/>
    <s v="Nouvelle-Aquitaine"/>
    <n v="33"/>
    <x v="33"/>
    <s v="01F"/>
    <x v="4"/>
    <s v="01A"/>
    <x v="3"/>
    <n v="50611.352529999996"/>
    <n v="1583384"/>
    <n v="50611352.529999994"/>
    <n v="31.964041906448465"/>
  </r>
  <r>
    <x v="4"/>
    <n v="75"/>
    <s v="Nouvelle-Aquitaine"/>
    <n v="33"/>
    <x v="33"/>
    <s v="01ZHG"/>
    <x v="5"/>
    <s v="01A"/>
    <x v="3"/>
    <n v="4615.1978799999997"/>
    <n v="1583384"/>
    <n v="4615197.88"/>
    <n v="2.9147685463538848"/>
  </r>
  <r>
    <x v="4"/>
    <n v="75"/>
    <s v="Nouvelle-Aquitaine"/>
    <n v="33"/>
    <x v="33"/>
    <s v="01ZHG"/>
    <x v="5"/>
    <s v="01D"/>
    <x v="1"/>
    <n v="785"/>
    <n v="1583384"/>
    <n v="785000"/>
    <n v="0.4957736089287248"/>
  </r>
  <r>
    <x v="0"/>
    <n v="76"/>
    <s v="Occitanie"/>
    <n v="34"/>
    <x v="34"/>
    <s v="01A"/>
    <x v="0"/>
    <s v="01B"/>
    <x v="0"/>
    <n v="254072.52820999999"/>
    <n v="1031974"/>
    <n v="254072528.20999998"/>
    <n v="246.20051300711063"/>
  </r>
  <r>
    <x v="0"/>
    <n v="76"/>
    <s v="Occitanie"/>
    <n v="34"/>
    <x v="34"/>
    <s v="01A"/>
    <x v="0"/>
    <s v="01D"/>
    <x v="1"/>
    <n v="43082.574840000001"/>
    <n v="1031974"/>
    <n v="43082574.840000004"/>
    <n v="41.747732830478292"/>
  </r>
  <r>
    <x v="0"/>
    <n v="76"/>
    <s v="Occitanie"/>
    <n v="34"/>
    <x v="34"/>
    <s v="01A"/>
    <x v="0"/>
    <s v="01E"/>
    <x v="5"/>
    <n v="58868"/>
    <n v="1031974"/>
    <n v="58868000"/>
    <n v="57.044072815787992"/>
  </r>
  <r>
    <x v="0"/>
    <n v="76"/>
    <s v="Occitanie"/>
    <n v="34"/>
    <x v="34"/>
    <s v="01A"/>
    <x v="0"/>
    <s v="01Z"/>
    <x v="2"/>
    <n v="182.45148"/>
    <n v="1031974"/>
    <n v="182451.48"/>
    <n v="0.17679852399382157"/>
  </r>
  <r>
    <x v="0"/>
    <n v="76"/>
    <s v="Occitanie"/>
    <n v="34"/>
    <x v="34"/>
    <s v="01B"/>
    <x v="1"/>
    <s v="01A"/>
    <x v="3"/>
    <n v="8473"/>
    <n v="1031974"/>
    <n v="8473000"/>
    <n v="8.2104781709616717"/>
  </r>
  <r>
    <x v="0"/>
    <n v="76"/>
    <s v="Occitanie"/>
    <n v="34"/>
    <x v="34"/>
    <s v="01B"/>
    <x v="1"/>
    <s v="01B"/>
    <x v="0"/>
    <n v="990"/>
    <n v="1031974"/>
    <n v="990000"/>
    <n v="0.95932649465974917"/>
  </r>
  <r>
    <x v="0"/>
    <n v="76"/>
    <s v="Occitanie"/>
    <n v="34"/>
    <x v="34"/>
    <s v="01D"/>
    <x v="3"/>
    <s v="01A"/>
    <x v="3"/>
    <n v="48836.68965"/>
    <n v="1031974"/>
    <n v="48836689.649999999"/>
    <n v="47.32356595224298"/>
  </r>
  <r>
    <x v="0"/>
    <n v="76"/>
    <s v="Occitanie"/>
    <n v="34"/>
    <x v="34"/>
    <s v="01D"/>
    <x v="3"/>
    <s v="01Z"/>
    <x v="2"/>
    <n v="12.724729999999999"/>
    <n v="1031974"/>
    <n v="12724.73"/>
    <n v="1.2330475380193686E-2"/>
  </r>
  <r>
    <x v="0"/>
    <n v="76"/>
    <s v="Occitanie"/>
    <n v="34"/>
    <x v="34"/>
    <s v="01E"/>
    <x v="6"/>
    <s v="01E"/>
    <x v="5"/>
    <n v="13971.34375"/>
    <n v="1031974"/>
    <n v="13971343.75"/>
    <n v="13.538464874115046"/>
  </r>
  <r>
    <x v="0"/>
    <n v="76"/>
    <s v="Occitanie"/>
    <n v="34"/>
    <x v="34"/>
    <s v="01F"/>
    <x v="4"/>
    <s v="01A"/>
    <x v="3"/>
    <n v="26805.391500000002"/>
    <n v="1031974"/>
    <n v="26805391.5"/>
    <n v="25.97487097543155"/>
  </r>
  <r>
    <x v="0"/>
    <n v="76"/>
    <s v="Occitanie"/>
    <n v="34"/>
    <x v="34"/>
    <s v="01F"/>
    <x v="4"/>
    <s v="01Z"/>
    <x v="2"/>
    <n v="304.02877000000001"/>
    <n v="1031974"/>
    <n v="304028.77"/>
    <n v="0.2946089436361769"/>
  </r>
  <r>
    <x v="0"/>
    <n v="76"/>
    <s v="Occitanie"/>
    <n v="34"/>
    <x v="34"/>
    <s v="01ZHG"/>
    <x v="5"/>
    <s v="01A"/>
    <x v="3"/>
    <n v="258.17200000000003"/>
    <n v="1031974"/>
    <n v="258172.00000000003"/>
    <n v="0.25017296947403717"/>
  </r>
  <r>
    <x v="1"/>
    <n v="76"/>
    <s v="Occitanie"/>
    <n v="34"/>
    <x v="34"/>
    <s v="01A"/>
    <x v="0"/>
    <s v="01B"/>
    <x v="0"/>
    <n v="109352.46289"/>
    <n v="1062036"/>
    <n v="109352462.89"/>
    <n v="102.96493046375076"/>
  </r>
  <r>
    <x v="1"/>
    <n v="76"/>
    <s v="Occitanie"/>
    <n v="34"/>
    <x v="34"/>
    <s v="01A"/>
    <x v="0"/>
    <s v="01D"/>
    <x v="1"/>
    <n v="53182.609649999999"/>
    <n v="1062036"/>
    <n v="53182609.649999999"/>
    <n v="50.076089369851871"/>
  </r>
  <r>
    <x v="1"/>
    <n v="76"/>
    <s v="Occitanie"/>
    <n v="34"/>
    <x v="34"/>
    <s v="01A"/>
    <x v="0"/>
    <s v="01E"/>
    <x v="5"/>
    <n v="118262"/>
    <n v="1062036"/>
    <n v="118262000"/>
    <n v="111.35404072931614"/>
  </r>
  <r>
    <x v="1"/>
    <n v="76"/>
    <s v="Occitanie"/>
    <n v="34"/>
    <x v="34"/>
    <s v="01A"/>
    <x v="0"/>
    <s v="01Z"/>
    <x v="2"/>
    <n v="67792.785640000002"/>
    <n v="1062036"/>
    <n v="67792785.640000001"/>
    <n v="63.832850901476036"/>
  </r>
  <r>
    <x v="1"/>
    <n v="76"/>
    <s v="Occitanie"/>
    <n v="34"/>
    <x v="34"/>
    <s v="01B"/>
    <x v="1"/>
    <s v="01A"/>
    <x v="3"/>
    <n v="7212"/>
    <n v="1062036"/>
    <n v="7212000"/>
    <n v="6.7907302577313766"/>
  </r>
  <r>
    <x v="1"/>
    <n v="76"/>
    <s v="Occitanie"/>
    <n v="34"/>
    <x v="34"/>
    <s v="01C"/>
    <x v="2"/>
    <s v="01A"/>
    <x v="3"/>
    <n v="19.5"/>
    <n v="1062036"/>
    <n v="19500"/>
    <n v="1.8360959515496648E-2"/>
  </r>
  <r>
    <x v="1"/>
    <n v="76"/>
    <s v="Occitanie"/>
    <n v="34"/>
    <x v="34"/>
    <s v="01D"/>
    <x v="3"/>
    <s v="01A"/>
    <x v="3"/>
    <n v="53818.116620000001"/>
    <n v="1062036"/>
    <n v="53818116.619999997"/>
    <n v="50.674474895389608"/>
  </r>
  <r>
    <x v="1"/>
    <n v="76"/>
    <s v="Occitanie"/>
    <n v="34"/>
    <x v="34"/>
    <s v="01D"/>
    <x v="3"/>
    <s v="01Z"/>
    <x v="2"/>
    <n v="89.400739999999999"/>
    <n v="1062036"/>
    <n v="89400.74"/>
    <n v="8.4178634245920106E-2"/>
  </r>
  <r>
    <x v="1"/>
    <n v="76"/>
    <s v="Occitanie"/>
    <n v="34"/>
    <x v="34"/>
    <s v="01E"/>
    <x v="6"/>
    <s v="01E"/>
    <x v="5"/>
    <n v="8745"/>
    <n v="1062036"/>
    <n v="8745000"/>
    <n v="8.2341841519496519"/>
  </r>
  <r>
    <x v="1"/>
    <n v="76"/>
    <s v="Occitanie"/>
    <n v="34"/>
    <x v="34"/>
    <s v="01F"/>
    <x v="4"/>
    <s v="01A"/>
    <x v="3"/>
    <n v="29445.651669999999"/>
    <n v="1062036"/>
    <n v="29445651.669999998"/>
    <n v="27.725662472835193"/>
  </r>
  <r>
    <x v="1"/>
    <n v="76"/>
    <s v="Occitanie"/>
    <n v="34"/>
    <x v="34"/>
    <s v="01ZHG"/>
    <x v="5"/>
    <s v="01A"/>
    <x v="3"/>
    <n v="279.8"/>
    <n v="1062036"/>
    <n v="279800"/>
    <n v="0.26345622935569041"/>
  </r>
  <r>
    <x v="2"/>
    <n v="76"/>
    <s v="Occitanie"/>
    <n v="34"/>
    <x v="34"/>
    <s v="01A"/>
    <x v="0"/>
    <s v="01B"/>
    <x v="0"/>
    <n v="99242.870970000004"/>
    <n v="1092331"/>
    <n v="99242870.969999999"/>
    <n v="90.854210829867498"/>
  </r>
  <r>
    <x v="2"/>
    <n v="76"/>
    <s v="Occitanie"/>
    <n v="34"/>
    <x v="34"/>
    <s v="01A"/>
    <x v="0"/>
    <s v="01D"/>
    <x v="1"/>
    <n v="76539"/>
    <n v="1092331"/>
    <n v="76539000"/>
    <n v="70.069420349692535"/>
  </r>
  <r>
    <x v="2"/>
    <n v="76"/>
    <s v="Occitanie"/>
    <n v="34"/>
    <x v="34"/>
    <s v="01A"/>
    <x v="0"/>
    <s v="01E"/>
    <x v="5"/>
    <n v="160109"/>
    <n v="1092331"/>
    <n v="160109000"/>
    <n v="146.57553433895038"/>
  </r>
  <r>
    <x v="2"/>
    <n v="76"/>
    <s v="Occitanie"/>
    <n v="34"/>
    <x v="34"/>
    <s v="01A"/>
    <x v="0"/>
    <s v="01Z"/>
    <x v="2"/>
    <n v="4085.66095"/>
    <n v="1092331"/>
    <n v="4085660.95"/>
    <n v="3.7403140165389432"/>
  </r>
  <r>
    <x v="2"/>
    <n v="76"/>
    <s v="Occitanie"/>
    <n v="34"/>
    <x v="34"/>
    <s v="01B"/>
    <x v="1"/>
    <s v="01A"/>
    <x v="3"/>
    <n v="2200"/>
    <n v="1092331"/>
    <n v="2200000"/>
    <n v="2.0140415313673237"/>
  </r>
  <r>
    <x v="2"/>
    <n v="76"/>
    <s v="Occitanie"/>
    <n v="34"/>
    <x v="34"/>
    <s v="01B"/>
    <x v="1"/>
    <s v="01D"/>
    <x v="1"/>
    <n v="7762"/>
    <n v="1092331"/>
    <n v="7762000"/>
    <n v="7.105904712033257"/>
  </r>
  <r>
    <x v="2"/>
    <n v="76"/>
    <s v="Occitanie"/>
    <n v="34"/>
    <x v="34"/>
    <s v="01C"/>
    <x v="2"/>
    <s v="01B"/>
    <x v="0"/>
    <n v="15.355"/>
    <n v="1092331"/>
    <n v="15355"/>
    <n v="1.405709441552057E-2"/>
  </r>
  <r>
    <x v="2"/>
    <n v="76"/>
    <s v="Occitanie"/>
    <n v="34"/>
    <x v="34"/>
    <s v="01C"/>
    <x v="2"/>
    <s v="01C"/>
    <x v="4"/>
    <n v="8.0769999999999995E-2"/>
    <n v="1092331"/>
    <n v="80.77"/>
    <n v="7.3942788403881234E-5"/>
  </r>
  <r>
    <x v="2"/>
    <n v="76"/>
    <s v="Occitanie"/>
    <n v="34"/>
    <x v="34"/>
    <s v="01D"/>
    <x v="3"/>
    <s v="01A"/>
    <x v="3"/>
    <n v="70256.596739999994"/>
    <n v="1092331"/>
    <n v="70256596.739999995"/>
    <n v="64.318047130402775"/>
  </r>
  <r>
    <x v="2"/>
    <n v="76"/>
    <s v="Occitanie"/>
    <n v="34"/>
    <x v="34"/>
    <s v="01D"/>
    <x v="3"/>
    <s v="01Z"/>
    <x v="2"/>
    <n v="401.66124000000002"/>
    <n v="1092331"/>
    <n v="401661.24000000005"/>
    <n v="0.36771019040931735"/>
  </r>
  <r>
    <x v="2"/>
    <n v="76"/>
    <s v="Occitanie"/>
    <n v="34"/>
    <x v="34"/>
    <s v="01E"/>
    <x v="6"/>
    <s v="01E"/>
    <x v="5"/>
    <n v="10419"/>
    <n v="1092331"/>
    <n v="10419000"/>
    <n v="9.5383175978709751"/>
  </r>
  <r>
    <x v="2"/>
    <n v="76"/>
    <s v="Occitanie"/>
    <n v="34"/>
    <x v="34"/>
    <s v="01F"/>
    <x v="4"/>
    <s v="01A"/>
    <x v="3"/>
    <n v="29722.33164"/>
    <n v="1092331"/>
    <n v="29722331.640000001"/>
    <n v="27.210004696378661"/>
  </r>
  <r>
    <x v="2"/>
    <n v="76"/>
    <s v="Occitanie"/>
    <n v="34"/>
    <x v="34"/>
    <s v="01F"/>
    <x v="4"/>
    <s v="01Z"/>
    <x v="2"/>
    <n v="355.76049999999998"/>
    <n v="1092331"/>
    <n v="355760.5"/>
    <n v="0.32568928282727488"/>
  </r>
  <r>
    <x v="2"/>
    <n v="76"/>
    <s v="Occitanie"/>
    <n v="34"/>
    <x v="34"/>
    <s v="01ZHG"/>
    <x v="5"/>
    <s v="01A"/>
    <x v="3"/>
    <n v="815.24116000000004"/>
    <n v="1092331"/>
    <n v="815241.16"/>
    <n v="0.74633161560003336"/>
  </r>
  <r>
    <x v="3"/>
    <n v="76"/>
    <s v="Occitanie"/>
    <n v="34"/>
    <x v="34"/>
    <s v="01A"/>
    <x v="0"/>
    <s v="01B"/>
    <x v="0"/>
    <n v="94727.66"/>
    <n v="1120190"/>
    <n v="94727660"/>
    <n v="84.563922191771042"/>
  </r>
  <r>
    <x v="3"/>
    <n v="76"/>
    <s v="Occitanie"/>
    <n v="34"/>
    <x v="34"/>
    <s v="01A"/>
    <x v="0"/>
    <s v="01D"/>
    <x v="1"/>
    <n v="111263.6151"/>
    <n v="1120190"/>
    <n v="111263615.09999999"/>
    <n v="99.325663592783357"/>
  </r>
  <r>
    <x v="3"/>
    <n v="76"/>
    <s v="Occitanie"/>
    <n v="34"/>
    <x v="34"/>
    <s v="01A"/>
    <x v="0"/>
    <s v="01E"/>
    <x v="5"/>
    <n v="140534"/>
    <n v="1120190"/>
    <n v="140534000"/>
    <n v="125.4555030842982"/>
  </r>
  <r>
    <x v="3"/>
    <n v="76"/>
    <s v="Occitanie"/>
    <n v="34"/>
    <x v="34"/>
    <s v="01A"/>
    <x v="0"/>
    <s v="01Z"/>
    <x v="2"/>
    <n v="968.30478000000005"/>
    <n v="1120190"/>
    <n v="968304.78"/>
    <n v="0.8644111981003223"/>
  </r>
  <r>
    <x v="3"/>
    <n v="76"/>
    <s v="Occitanie"/>
    <n v="34"/>
    <x v="34"/>
    <s v="01B"/>
    <x v="1"/>
    <s v="01B"/>
    <x v="0"/>
    <n v="270"/>
    <n v="1120190"/>
    <n v="270000"/>
    <n v="0.24103053946205555"/>
  </r>
  <r>
    <x v="3"/>
    <n v="76"/>
    <s v="Occitanie"/>
    <n v="34"/>
    <x v="34"/>
    <s v="01D"/>
    <x v="3"/>
    <s v="01A"/>
    <x v="3"/>
    <n v="51688.316630000001"/>
    <n v="1120190"/>
    <n v="51688316.630000003"/>
    <n v="46.142454967460878"/>
  </r>
  <r>
    <x v="3"/>
    <n v="76"/>
    <s v="Occitanie"/>
    <n v="34"/>
    <x v="34"/>
    <s v="01D"/>
    <x v="3"/>
    <s v="01Z"/>
    <x v="2"/>
    <n v="55.457920000000001"/>
    <n v="1120190"/>
    <n v="55457.919999999998"/>
    <n v="4.9507601389050068E-2"/>
  </r>
  <r>
    <x v="3"/>
    <n v="76"/>
    <s v="Occitanie"/>
    <n v="34"/>
    <x v="34"/>
    <s v="01E"/>
    <x v="6"/>
    <s v="01E"/>
    <x v="5"/>
    <n v="9803"/>
    <n v="1120190"/>
    <n v="9803000"/>
    <n v="8.7511939938760381"/>
  </r>
  <r>
    <x v="3"/>
    <n v="76"/>
    <s v="Occitanie"/>
    <n v="34"/>
    <x v="34"/>
    <s v="01F"/>
    <x v="4"/>
    <s v="01A"/>
    <x v="3"/>
    <n v="32148.351739999998"/>
    <n v="1120190"/>
    <n v="32148351.739999998"/>
    <n v="28.699016898918931"/>
  </r>
  <r>
    <x v="3"/>
    <n v="76"/>
    <s v="Occitanie"/>
    <n v="34"/>
    <x v="34"/>
    <s v="01F"/>
    <x v="4"/>
    <s v="01Z"/>
    <x v="2"/>
    <n v="68.781660000000002"/>
    <n v="1120190"/>
    <n v="68781.66"/>
    <n v="6.1401780055169213E-2"/>
  </r>
  <r>
    <x v="3"/>
    <n v="76"/>
    <s v="Occitanie"/>
    <n v="34"/>
    <x v="34"/>
    <s v="01ZHG"/>
    <x v="5"/>
    <s v="01A"/>
    <x v="3"/>
    <n v="1685.49"/>
    <n v="1120190"/>
    <n v="1685490"/>
    <n v="1.5046465331774075"/>
  </r>
  <r>
    <x v="4"/>
    <n v="76"/>
    <s v="Occitanie"/>
    <n v="34"/>
    <x v="34"/>
    <s v="01A"/>
    <x v="0"/>
    <s v="01B"/>
    <x v="0"/>
    <n v="87887.61"/>
    <n v="1144892"/>
    <n v="87887610"/>
    <n v="76.764978705415004"/>
  </r>
  <r>
    <x v="4"/>
    <n v="76"/>
    <s v="Occitanie"/>
    <n v="34"/>
    <x v="34"/>
    <s v="01A"/>
    <x v="0"/>
    <s v="01D"/>
    <x v="1"/>
    <n v="100367.44304"/>
    <n v="1144892"/>
    <n v="100367443.03999999"/>
    <n v="87.665424371905814"/>
  </r>
  <r>
    <x v="4"/>
    <n v="76"/>
    <s v="Occitanie"/>
    <n v="34"/>
    <x v="34"/>
    <s v="01A"/>
    <x v="0"/>
    <s v="01E"/>
    <x v="5"/>
    <n v="152128.78"/>
    <n v="1144892"/>
    <n v="152128780"/>
    <n v="132.87609660998592"/>
  </r>
  <r>
    <x v="4"/>
    <n v="76"/>
    <s v="Occitanie"/>
    <n v="34"/>
    <x v="34"/>
    <s v="01B"/>
    <x v="1"/>
    <s v="01A"/>
    <x v="3"/>
    <n v="8679"/>
    <n v="1144892"/>
    <n v="8679000"/>
    <n v="7.5806276923936933"/>
  </r>
  <r>
    <x v="4"/>
    <n v="76"/>
    <s v="Occitanie"/>
    <n v="34"/>
    <x v="34"/>
    <s v="01B"/>
    <x v="1"/>
    <s v="01D"/>
    <x v="1"/>
    <n v="1839.32"/>
    <n v="1144892"/>
    <n v="1839320"/>
    <n v="1.6065445474332951"/>
  </r>
  <r>
    <x v="4"/>
    <n v="76"/>
    <s v="Occitanie"/>
    <n v="34"/>
    <x v="34"/>
    <s v="01D"/>
    <x v="3"/>
    <s v="01A"/>
    <x v="3"/>
    <n v="58274.699310000004"/>
    <n v="1144892"/>
    <n v="58274699.310000002"/>
    <n v="50.899734918228098"/>
  </r>
  <r>
    <x v="4"/>
    <n v="76"/>
    <s v="Occitanie"/>
    <n v="34"/>
    <x v="34"/>
    <s v="01E"/>
    <x v="6"/>
    <s v="01E"/>
    <x v="5"/>
    <n v="4567"/>
    <n v="1144892"/>
    <n v="4567000"/>
    <n v="3.9890225453579902"/>
  </r>
  <r>
    <x v="4"/>
    <n v="76"/>
    <s v="Occitanie"/>
    <n v="34"/>
    <x v="34"/>
    <s v="01F"/>
    <x v="4"/>
    <s v="01A"/>
    <x v="3"/>
    <n v="32954.512490000001"/>
    <n v="1144892"/>
    <n v="32954512.490000002"/>
    <n v="28.783948608253006"/>
  </r>
  <r>
    <x v="4"/>
    <n v="76"/>
    <s v="Occitanie"/>
    <n v="34"/>
    <x v="34"/>
    <s v="01ZHG"/>
    <x v="5"/>
    <s v="01A"/>
    <x v="3"/>
    <n v="2312.3319999999999"/>
    <n v="1144892"/>
    <n v="2312332"/>
    <n v="2.0196944340601557"/>
  </r>
  <r>
    <x v="4"/>
    <n v="76"/>
    <s v="Occitanie"/>
    <n v="34"/>
    <x v="34"/>
    <s v="01ZHG"/>
    <x v="5"/>
    <s v="01B"/>
    <x v="0"/>
    <n v="3420"/>
    <n v="1144892"/>
    <n v="3420000"/>
    <n v="2.9871813236532354"/>
  </r>
  <r>
    <x v="0"/>
    <n v="53"/>
    <s v="Bretagne"/>
    <n v="35"/>
    <x v="35"/>
    <s v="01A"/>
    <x v="0"/>
    <s v="01A"/>
    <x v="3"/>
    <n v="130"/>
    <n v="977449"/>
    <n v="130000"/>
    <n v="0.13299926645789192"/>
  </r>
  <r>
    <x v="0"/>
    <n v="53"/>
    <s v="Bretagne"/>
    <n v="35"/>
    <x v="35"/>
    <s v="01A"/>
    <x v="0"/>
    <s v="01B"/>
    <x v="0"/>
    <n v="188304.68311000001"/>
    <n v="977449"/>
    <n v="188304683.11000001"/>
    <n v="192.64911326319839"/>
  </r>
  <r>
    <x v="0"/>
    <n v="53"/>
    <s v="Bretagne"/>
    <n v="35"/>
    <x v="35"/>
    <s v="01A"/>
    <x v="0"/>
    <s v="01D"/>
    <x v="1"/>
    <n v="32633.69341"/>
    <n v="977449"/>
    <n v="32633693.41"/>
    <n v="33.386594502628782"/>
  </r>
  <r>
    <x v="0"/>
    <n v="53"/>
    <s v="Bretagne"/>
    <n v="35"/>
    <x v="35"/>
    <s v="01B"/>
    <x v="1"/>
    <s v="01A"/>
    <x v="3"/>
    <n v="1300.83906"/>
    <n v="977449"/>
    <n v="1300839.06"/>
    <n v="1.3308510827674898"/>
  </r>
  <r>
    <x v="0"/>
    <n v="53"/>
    <s v="Bretagne"/>
    <n v="35"/>
    <x v="35"/>
    <s v="01C"/>
    <x v="2"/>
    <s v="01B"/>
    <x v="0"/>
    <n v="4.16"/>
    <n v="977449"/>
    <n v="4160"/>
    <n v="4.2559765266525417E-3"/>
  </r>
  <r>
    <x v="0"/>
    <n v="53"/>
    <s v="Bretagne"/>
    <n v="35"/>
    <x v="35"/>
    <s v="01C"/>
    <x v="2"/>
    <s v="01Z"/>
    <x v="2"/>
    <n v="10"/>
    <n v="977449"/>
    <n v="10000"/>
    <n v="1.0230712804453224E-2"/>
  </r>
  <r>
    <x v="0"/>
    <n v="53"/>
    <s v="Bretagne"/>
    <n v="35"/>
    <x v="35"/>
    <s v="01D"/>
    <x v="3"/>
    <s v="01A"/>
    <x v="3"/>
    <n v="52087.982179999999"/>
    <n v="977449"/>
    <n v="52087982.18"/>
    <n v="53.289718624705742"/>
  </r>
  <r>
    <x v="0"/>
    <n v="53"/>
    <s v="Bretagne"/>
    <n v="35"/>
    <x v="35"/>
    <s v="01E"/>
    <x v="6"/>
    <s v="01E"/>
    <x v="5"/>
    <n v="2573"/>
    <n v="977449"/>
    <n v="2573000"/>
    <n v="2.6323624045858147"/>
  </r>
  <r>
    <x v="0"/>
    <n v="53"/>
    <s v="Bretagne"/>
    <n v="35"/>
    <x v="35"/>
    <s v="01F"/>
    <x v="4"/>
    <s v="01A"/>
    <x v="3"/>
    <n v="38965.339979999997"/>
    <n v="977449"/>
    <n v="38965339.979999997"/>
    <n v="39.864320266325912"/>
  </r>
  <r>
    <x v="1"/>
    <n v="53"/>
    <s v="Bretagne"/>
    <n v="35"/>
    <x v="35"/>
    <s v="01A"/>
    <x v="0"/>
    <s v="01B"/>
    <x v="0"/>
    <n v="184398.17111"/>
    <n v="996439"/>
    <n v="184398171.10999998"/>
    <n v="185.05715965553333"/>
  </r>
  <r>
    <x v="1"/>
    <n v="53"/>
    <s v="Bretagne"/>
    <n v="35"/>
    <x v="35"/>
    <s v="01A"/>
    <x v="0"/>
    <s v="01D"/>
    <x v="1"/>
    <n v="21281.726620000001"/>
    <n v="996439"/>
    <n v="21281726.620000001"/>
    <n v="21.357781680564493"/>
  </r>
  <r>
    <x v="1"/>
    <n v="53"/>
    <s v="Bretagne"/>
    <n v="35"/>
    <x v="35"/>
    <s v="01A"/>
    <x v="0"/>
    <s v="01E"/>
    <x v="5"/>
    <n v="7553"/>
    <n v="996439"/>
    <n v="7553000"/>
    <n v="7.5799923527682074"/>
  </r>
  <r>
    <x v="1"/>
    <n v="53"/>
    <s v="Bretagne"/>
    <n v="35"/>
    <x v="35"/>
    <s v="01B"/>
    <x v="1"/>
    <s v="01A"/>
    <x v="3"/>
    <n v="1475"/>
    <n v="996439"/>
    <n v="1475000"/>
    <n v="1.4802712459066736"/>
  </r>
  <r>
    <x v="1"/>
    <n v="53"/>
    <s v="Bretagne"/>
    <n v="35"/>
    <x v="35"/>
    <s v="01C"/>
    <x v="2"/>
    <s v="01Z"/>
    <x v="2"/>
    <n v="6.5"/>
    <n v="996439"/>
    <n v="6500"/>
    <n v="6.5232292192497487E-3"/>
  </r>
  <r>
    <x v="1"/>
    <n v="53"/>
    <s v="Bretagne"/>
    <n v="35"/>
    <x v="35"/>
    <s v="01D"/>
    <x v="3"/>
    <s v="01A"/>
    <x v="3"/>
    <n v="51681.129309999997"/>
    <n v="996439"/>
    <n v="51681129.309999995"/>
    <n v="51.865823507510235"/>
  </r>
  <r>
    <x v="1"/>
    <n v="53"/>
    <s v="Bretagne"/>
    <n v="35"/>
    <x v="35"/>
    <s v="01E"/>
    <x v="6"/>
    <s v="01E"/>
    <x v="5"/>
    <n v="11063"/>
    <n v="996439"/>
    <n v="11063000"/>
    <n v="11.102536131163072"/>
  </r>
  <r>
    <x v="1"/>
    <n v="53"/>
    <s v="Bretagne"/>
    <n v="35"/>
    <x v="35"/>
    <s v="01F"/>
    <x v="4"/>
    <s v="01A"/>
    <x v="3"/>
    <n v="38957.535109999997"/>
    <n v="996439"/>
    <n v="38957535.109999999"/>
    <n v="39.096758667615376"/>
  </r>
  <r>
    <x v="1"/>
    <n v="53"/>
    <s v="Bretagne"/>
    <n v="35"/>
    <x v="35"/>
    <s v="01ZHG"/>
    <x v="5"/>
    <s v="01A"/>
    <x v="3"/>
    <n v="137.16999999999999"/>
    <n v="996439"/>
    <n v="137170"/>
    <n v="0.13766020800069045"/>
  </r>
  <r>
    <x v="2"/>
    <n v="53"/>
    <s v="Bretagne"/>
    <n v="35"/>
    <x v="35"/>
    <s v="01A"/>
    <x v="0"/>
    <s v="01B"/>
    <x v="0"/>
    <n v="155152.25437000001"/>
    <n v="1019923"/>
    <n v="155152254.37"/>
    <n v="152.12153698857659"/>
  </r>
  <r>
    <x v="2"/>
    <n v="53"/>
    <s v="Bretagne"/>
    <n v="35"/>
    <x v="35"/>
    <s v="01A"/>
    <x v="0"/>
    <s v="01D"/>
    <x v="1"/>
    <n v="24718.838820000001"/>
    <n v="1019923"/>
    <n v="24718838.82"/>
    <n v="24.235985285163686"/>
  </r>
  <r>
    <x v="2"/>
    <n v="53"/>
    <s v="Bretagne"/>
    <n v="35"/>
    <x v="35"/>
    <s v="01A"/>
    <x v="0"/>
    <s v="01E"/>
    <x v="5"/>
    <n v="21804"/>
    <n v="1019923"/>
    <n v="21804000"/>
    <n v="21.378084424020244"/>
  </r>
  <r>
    <x v="2"/>
    <n v="53"/>
    <s v="Bretagne"/>
    <n v="35"/>
    <x v="35"/>
    <s v="01B"/>
    <x v="1"/>
    <s v="01A"/>
    <x v="3"/>
    <n v="992"/>
    <n v="1019923"/>
    <n v="992000"/>
    <n v="0.97262244306678058"/>
  </r>
  <r>
    <x v="2"/>
    <n v="53"/>
    <s v="Bretagne"/>
    <n v="35"/>
    <x v="35"/>
    <s v="01C"/>
    <x v="2"/>
    <s v="01B"/>
    <x v="0"/>
    <n v="5.18"/>
    <n v="1019923"/>
    <n v="5180"/>
    <n v="5.0788147732721001E-3"/>
  </r>
  <r>
    <x v="2"/>
    <n v="53"/>
    <s v="Bretagne"/>
    <n v="35"/>
    <x v="35"/>
    <s v="01C"/>
    <x v="2"/>
    <s v="01Z"/>
    <x v="2"/>
    <n v="7.6"/>
    <n v="1019923"/>
    <n v="7600"/>
    <n v="7.4515429105922702E-3"/>
  </r>
  <r>
    <x v="2"/>
    <n v="53"/>
    <s v="Bretagne"/>
    <n v="35"/>
    <x v="35"/>
    <s v="01D"/>
    <x v="3"/>
    <s v="01A"/>
    <x v="3"/>
    <n v="54518.452640000003"/>
    <n v="1019923"/>
    <n v="54518452.640000001"/>
    <n v="53.453498587638478"/>
  </r>
  <r>
    <x v="2"/>
    <n v="53"/>
    <s v="Bretagne"/>
    <n v="35"/>
    <x v="35"/>
    <s v="01E"/>
    <x v="6"/>
    <s v="01E"/>
    <x v="5"/>
    <n v="12806.52"/>
    <n v="1019923"/>
    <n v="12806520"/>
    <n v="12.556359646757647"/>
  </r>
  <r>
    <x v="2"/>
    <n v="53"/>
    <s v="Bretagne"/>
    <n v="35"/>
    <x v="35"/>
    <s v="01F"/>
    <x v="4"/>
    <s v="01A"/>
    <x v="3"/>
    <n v="38845.414689999998"/>
    <n v="1019923"/>
    <n v="38845414.689999998"/>
    <n v="38.086615058195569"/>
  </r>
  <r>
    <x v="2"/>
    <n v="53"/>
    <s v="Bretagne"/>
    <n v="35"/>
    <x v="35"/>
    <s v="01ZHG"/>
    <x v="5"/>
    <s v="01A"/>
    <x v="3"/>
    <n v="146"/>
    <n v="1019923"/>
    <n v="146000"/>
    <n v="0.1431480611771673"/>
  </r>
  <r>
    <x v="3"/>
    <n v="53"/>
    <s v="Bretagne"/>
    <n v="35"/>
    <x v="35"/>
    <s v="01A"/>
    <x v="0"/>
    <s v="01B"/>
    <x v="0"/>
    <n v="153288.96575999999"/>
    <n v="1042884"/>
    <n v="153288965.75999999"/>
    <n v="146.98563383847099"/>
  </r>
  <r>
    <x v="3"/>
    <n v="53"/>
    <s v="Bretagne"/>
    <n v="35"/>
    <x v="35"/>
    <s v="01A"/>
    <x v="0"/>
    <s v="01D"/>
    <x v="1"/>
    <n v="22846.436669999999"/>
    <n v="1042884"/>
    <n v="22846436.669999998"/>
    <n v="21.906977832625678"/>
  </r>
  <r>
    <x v="3"/>
    <n v="53"/>
    <s v="Bretagne"/>
    <n v="35"/>
    <x v="35"/>
    <s v="01A"/>
    <x v="0"/>
    <s v="01E"/>
    <x v="5"/>
    <n v="21669"/>
    <n v="1042884"/>
    <n v="21669000"/>
    <n v="20.777958047107827"/>
  </r>
  <r>
    <x v="3"/>
    <n v="53"/>
    <s v="Bretagne"/>
    <n v="35"/>
    <x v="35"/>
    <s v="01B"/>
    <x v="1"/>
    <s v="01A"/>
    <x v="3"/>
    <n v="873"/>
    <n v="1042884"/>
    <n v="873000"/>
    <n v="0.83710172943491323"/>
  </r>
  <r>
    <x v="3"/>
    <n v="53"/>
    <s v="Bretagne"/>
    <n v="35"/>
    <x v="35"/>
    <s v="01B"/>
    <x v="1"/>
    <s v="01B"/>
    <x v="0"/>
    <n v="1407"/>
    <n v="1042884"/>
    <n v="1407000"/>
    <n v="1.3491433371304957"/>
  </r>
  <r>
    <x v="3"/>
    <n v="53"/>
    <s v="Bretagne"/>
    <n v="35"/>
    <x v="35"/>
    <s v="01C"/>
    <x v="2"/>
    <s v="01B"/>
    <x v="0"/>
    <n v="0.5"/>
    <n v="1042884"/>
    <n v="500"/>
    <n v="4.7943970758013355E-4"/>
  </r>
  <r>
    <x v="3"/>
    <n v="53"/>
    <s v="Bretagne"/>
    <n v="35"/>
    <x v="35"/>
    <s v="01C"/>
    <x v="2"/>
    <s v="01Z"/>
    <x v="2"/>
    <n v="5"/>
    <n v="1042884"/>
    <n v="5000"/>
    <n v="4.7943970758013354E-3"/>
  </r>
  <r>
    <x v="3"/>
    <n v="53"/>
    <s v="Bretagne"/>
    <n v="35"/>
    <x v="35"/>
    <s v="01D"/>
    <x v="3"/>
    <s v="01A"/>
    <x v="3"/>
    <n v="55225.338210000002"/>
    <n v="1042884"/>
    <n v="55225338.210000001"/>
    <n v="52.954440004832755"/>
  </r>
  <r>
    <x v="3"/>
    <n v="53"/>
    <s v="Bretagne"/>
    <n v="35"/>
    <x v="35"/>
    <s v="01E"/>
    <x v="6"/>
    <s v="01E"/>
    <x v="5"/>
    <n v="14287"/>
    <n v="1042884"/>
    <n v="14287000"/>
    <n v="13.699510204394736"/>
  </r>
  <r>
    <x v="3"/>
    <n v="53"/>
    <s v="Bretagne"/>
    <n v="35"/>
    <x v="35"/>
    <s v="01F"/>
    <x v="4"/>
    <s v="01A"/>
    <x v="3"/>
    <n v="40259.877379999998"/>
    <n v="1042884"/>
    <n v="40259877.379999995"/>
    <n v="38.604367676558461"/>
  </r>
  <r>
    <x v="3"/>
    <n v="53"/>
    <s v="Bretagne"/>
    <n v="35"/>
    <x v="35"/>
    <s v="01ZHG"/>
    <x v="5"/>
    <s v="01A"/>
    <x v="3"/>
    <n v="173"/>
    <n v="1042884"/>
    <n v="173000"/>
    <n v="0.16588613882272621"/>
  </r>
  <r>
    <x v="4"/>
    <n v="53"/>
    <s v="Bretagne"/>
    <n v="35"/>
    <x v="35"/>
    <s v="01A"/>
    <x v="0"/>
    <s v="01A"/>
    <x v="3"/>
    <n v="7535.4831000000004"/>
    <n v="1060199"/>
    <n v="7535483.1000000006"/>
    <n v="7.1076119671872924"/>
  </r>
  <r>
    <x v="4"/>
    <n v="53"/>
    <s v="Bretagne"/>
    <n v="35"/>
    <x v="35"/>
    <s v="01A"/>
    <x v="0"/>
    <s v="01B"/>
    <x v="0"/>
    <n v="152027.31578"/>
    <n v="1060199"/>
    <n v="152027315.78"/>
    <n v="143.39507562259539"/>
  </r>
  <r>
    <x v="4"/>
    <n v="53"/>
    <s v="Bretagne"/>
    <n v="35"/>
    <x v="35"/>
    <s v="01A"/>
    <x v="0"/>
    <s v="01D"/>
    <x v="1"/>
    <n v="13480.62405"/>
    <n v="1060199"/>
    <n v="13480624.050000001"/>
    <n v="12.715182762858671"/>
  </r>
  <r>
    <x v="4"/>
    <n v="53"/>
    <s v="Bretagne"/>
    <n v="35"/>
    <x v="35"/>
    <s v="01A"/>
    <x v="0"/>
    <s v="01E"/>
    <x v="5"/>
    <n v="18157"/>
    <n v="1060199"/>
    <n v="18157000"/>
    <n v="17.126030113214593"/>
  </r>
  <r>
    <x v="4"/>
    <n v="53"/>
    <s v="Bretagne"/>
    <n v="35"/>
    <x v="35"/>
    <s v="01B"/>
    <x v="1"/>
    <s v="01B"/>
    <x v="0"/>
    <n v="1899.68"/>
    <n v="1060199"/>
    <n v="1899680"/>
    <n v="1.7918145555692846"/>
  </r>
  <r>
    <x v="4"/>
    <n v="53"/>
    <s v="Bretagne"/>
    <n v="35"/>
    <x v="35"/>
    <s v="01B"/>
    <x v="1"/>
    <s v="01Z"/>
    <x v="2"/>
    <n v="17.876090000000001"/>
    <n v="1060199"/>
    <n v="17876.09"/>
    <n v="1.6861070421684984E-2"/>
  </r>
  <r>
    <x v="4"/>
    <n v="53"/>
    <s v="Bretagne"/>
    <n v="35"/>
    <x v="35"/>
    <s v="01C"/>
    <x v="2"/>
    <s v="01B"/>
    <x v="0"/>
    <n v="0.48899999999999999"/>
    <n v="1060199"/>
    <n v="489"/>
    <n v="4.612341645294893E-4"/>
  </r>
  <r>
    <x v="4"/>
    <n v="53"/>
    <s v="Bretagne"/>
    <n v="35"/>
    <x v="35"/>
    <s v="01C"/>
    <x v="2"/>
    <s v="01Z"/>
    <x v="2"/>
    <n v="4.6589999999999998"/>
    <n v="1060199"/>
    <n v="4659"/>
    <n v="4.3944580215601031E-3"/>
  </r>
  <r>
    <x v="4"/>
    <n v="53"/>
    <s v="Bretagne"/>
    <n v="35"/>
    <x v="35"/>
    <s v="01D"/>
    <x v="3"/>
    <s v="01A"/>
    <x v="3"/>
    <n v="56014.938909999997"/>
    <n v="1060199"/>
    <n v="56014938.909999996"/>
    <n v="52.834363086552614"/>
  </r>
  <r>
    <x v="4"/>
    <n v="53"/>
    <s v="Bretagne"/>
    <n v="35"/>
    <x v="35"/>
    <s v="01D"/>
    <x v="3"/>
    <s v="01Z"/>
    <x v="2"/>
    <n v="26"/>
    <n v="1060199"/>
    <n v="26000"/>
    <n v="2.4523697909543396E-2"/>
  </r>
  <r>
    <x v="4"/>
    <n v="53"/>
    <s v="Bretagne"/>
    <n v="35"/>
    <x v="35"/>
    <s v="01E"/>
    <x v="6"/>
    <s v="01E"/>
    <x v="5"/>
    <n v="7423.5"/>
    <n v="1060199"/>
    <n v="7423500"/>
    <n v="7.0019873627498237"/>
  </r>
  <r>
    <x v="4"/>
    <n v="53"/>
    <s v="Bretagne"/>
    <n v="35"/>
    <x v="35"/>
    <s v="01E"/>
    <x v="6"/>
    <s v="01Z"/>
    <x v="2"/>
    <n v="2650.5610000000001"/>
    <n v="1060199"/>
    <n v="2650561"/>
    <n v="2.5000598944160481"/>
  </r>
  <r>
    <x v="4"/>
    <n v="53"/>
    <s v="Bretagne"/>
    <n v="35"/>
    <x v="35"/>
    <s v="01F"/>
    <x v="4"/>
    <s v="01A"/>
    <x v="3"/>
    <n v="42271.926619999998"/>
    <n v="1060199"/>
    <n v="42271926.619999997"/>
    <n v="39.871690710894839"/>
  </r>
  <r>
    <x v="4"/>
    <n v="53"/>
    <s v="Bretagne"/>
    <n v="35"/>
    <x v="35"/>
    <s v="01ZHG"/>
    <x v="5"/>
    <s v="01A"/>
    <x v="3"/>
    <n v="293.90800000000002"/>
    <n v="1060199"/>
    <n v="293908"/>
    <n v="0.27721965404608001"/>
  </r>
  <r>
    <x v="0"/>
    <n v="24"/>
    <s v="Centre-Val de Loire"/>
    <n v="36"/>
    <x v="36"/>
    <s v="01A"/>
    <x v="0"/>
    <s v="01A"/>
    <x v="3"/>
    <n v="13418.37"/>
    <n v="232268"/>
    <n v="13418370"/>
    <n v="57.771066182168873"/>
  </r>
  <r>
    <x v="0"/>
    <n v="24"/>
    <s v="Centre-Val de Loire"/>
    <n v="36"/>
    <x v="36"/>
    <s v="01A"/>
    <x v="0"/>
    <s v="01D"/>
    <x v="1"/>
    <n v="33777.769829999997"/>
    <n v="232268"/>
    <n v="33777769.829999998"/>
    <n v="145.42584355141474"/>
  </r>
  <r>
    <x v="0"/>
    <n v="24"/>
    <s v="Centre-Val de Loire"/>
    <n v="36"/>
    <x v="36"/>
    <s v="01A"/>
    <x v="0"/>
    <s v="01E"/>
    <x v="5"/>
    <n v="350.76"/>
    <n v="232268"/>
    <n v="350760"/>
    <n v="1.5101520657171887"/>
  </r>
  <r>
    <x v="0"/>
    <n v="24"/>
    <s v="Centre-Val de Loire"/>
    <n v="36"/>
    <x v="36"/>
    <s v="01A"/>
    <x v="0"/>
    <s v="01Z"/>
    <x v="2"/>
    <n v="2383.75389"/>
    <n v="232268"/>
    <n v="2383753.89"/>
    <n v="10.262945778152824"/>
  </r>
  <r>
    <x v="0"/>
    <n v="24"/>
    <s v="Centre-Val de Loire"/>
    <n v="36"/>
    <x v="36"/>
    <s v="01B"/>
    <x v="1"/>
    <s v="01A"/>
    <x v="3"/>
    <n v="240"/>
    <n v="232268"/>
    <n v="240000"/>
    <n v="1.0332891315204848"/>
  </r>
  <r>
    <x v="0"/>
    <n v="24"/>
    <s v="Centre-Val de Loire"/>
    <n v="36"/>
    <x v="36"/>
    <s v="01B"/>
    <x v="1"/>
    <s v="01D"/>
    <x v="1"/>
    <n v="672.4"/>
    <n v="232268"/>
    <n v="672400"/>
    <n v="2.894931716809892"/>
  </r>
  <r>
    <x v="0"/>
    <n v="24"/>
    <s v="Centre-Val de Loire"/>
    <n v="36"/>
    <x v="36"/>
    <s v="01C"/>
    <x v="2"/>
    <s v="01B"/>
    <x v="0"/>
    <n v="0.65"/>
    <n v="232268"/>
    <n v="650"/>
    <n v="2.7984913978679801E-3"/>
  </r>
  <r>
    <x v="0"/>
    <n v="24"/>
    <s v="Centre-Val de Loire"/>
    <n v="36"/>
    <x v="36"/>
    <s v="01D"/>
    <x v="3"/>
    <s v="01A"/>
    <x v="3"/>
    <n v="8167.3943099999997"/>
    <n v="232268"/>
    <n v="8167394.3099999996"/>
    <n v="35.163665722355212"/>
  </r>
  <r>
    <x v="0"/>
    <n v="24"/>
    <s v="Centre-Val de Loire"/>
    <n v="36"/>
    <x v="36"/>
    <s v="01D"/>
    <x v="3"/>
    <s v="01Z"/>
    <x v="2"/>
    <n v="2148.1877599999998"/>
    <n v="232268"/>
    <n v="2148187.7599999998"/>
    <n v="9.2487461036388989"/>
  </r>
  <r>
    <x v="0"/>
    <n v="24"/>
    <s v="Centre-Val de Loire"/>
    <n v="36"/>
    <x v="36"/>
    <s v="01E"/>
    <x v="6"/>
    <s v="01E"/>
    <x v="5"/>
    <n v="14678.7"/>
    <n v="232268"/>
    <n v="14678700"/>
    <n v="63.197254895207259"/>
  </r>
  <r>
    <x v="0"/>
    <n v="24"/>
    <s v="Centre-Val de Loire"/>
    <n v="36"/>
    <x v="36"/>
    <s v="01F"/>
    <x v="4"/>
    <s v="01A"/>
    <x v="3"/>
    <n v="10030.962320000001"/>
    <n v="232268"/>
    <n v="10030962.32"/>
    <n v="43.187018099781291"/>
  </r>
  <r>
    <x v="0"/>
    <n v="24"/>
    <s v="Centre-Val de Loire"/>
    <n v="36"/>
    <x v="36"/>
    <s v="01F"/>
    <x v="4"/>
    <s v="01Z"/>
    <x v="2"/>
    <n v="29.552620000000001"/>
    <n v="232268"/>
    <n v="29552.620000000003"/>
    <n v="0.12723500439147881"/>
  </r>
  <r>
    <x v="0"/>
    <n v="24"/>
    <s v="Centre-Val de Loire"/>
    <n v="36"/>
    <x v="36"/>
    <s v="01ZHG"/>
    <x v="5"/>
    <s v="01A"/>
    <x v="3"/>
    <n v="13.08"/>
    <n v="232268"/>
    <n v="13080"/>
    <n v="5.6314257667866428E-2"/>
  </r>
  <r>
    <x v="1"/>
    <n v="24"/>
    <s v="Centre-Val de Loire"/>
    <n v="36"/>
    <x v="36"/>
    <s v="01A"/>
    <x v="0"/>
    <s v="01A"/>
    <x v="3"/>
    <n v="14221.28"/>
    <n v="230175"/>
    <n v="14221280"/>
    <n v="61.784642120125994"/>
  </r>
  <r>
    <x v="1"/>
    <n v="24"/>
    <s v="Centre-Val de Loire"/>
    <n v="36"/>
    <x v="36"/>
    <s v="01A"/>
    <x v="0"/>
    <s v="01D"/>
    <x v="1"/>
    <n v="29915.165430000001"/>
    <n v="230175"/>
    <n v="29915165.43"/>
    <n v="129.96704868035189"/>
  </r>
  <r>
    <x v="1"/>
    <n v="24"/>
    <s v="Centre-Val de Loire"/>
    <n v="36"/>
    <x v="36"/>
    <s v="01A"/>
    <x v="0"/>
    <s v="01E"/>
    <x v="5"/>
    <n v="17775.96"/>
    <n v="230175"/>
    <n v="17775960"/>
    <n v="77.228022157054411"/>
  </r>
  <r>
    <x v="1"/>
    <n v="24"/>
    <s v="Centre-Val de Loire"/>
    <n v="36"/>
    <x v="36"/>
    <s v="01A"/>
    <x v="0"/>
    <s v="01Z"/>
    <x v="2"/>
    <n v="131.67846"/>
    <n v="230175"/>
    <n v="131678.46"/>
    <n v="0.57207976539589445"/>
  </r>
  <r>
    <x v="1"/>
    <n v="24"/>
    <s v="Centre-Val de Loire"/>
    <n v="36"/>
    <x v="36"/>
    <s v="01B"/>
    <x v="1"/>
    <s v="01A"/>
    <x v="3"/>
    <n v="59.162799999999997"/>
    <n v="230175"/>
    <n v="59162.799999999996"/>
    <n v="0.25703399587270553"/>
  </r>
  <r>
    <x v="1"/>
    <n v="24"/>
    <s v="Centre-Val de Loire"/>
    <n v="36"/>
    <x v="36"/>
    <s v="01B"/>
    <x v="1"/>
    <s v="01D"/>
    <x v="1"/>
    <n v="194.91"/>
    <n v="230175"/>
    <n v="194910"/>
    <n v="0.84679048550016289"/>
  </r>
  <r>
    <x v="1"/>
    <n v="24"/>
    <s v="Centre-Val de Loire"/>
    <n v="36"/>
    <x v="36"/>
    <s v="01C"/>
    <x v="2"/>
    <s v="01B"/>
    <x v="0"/>
    <n v="0.65"/>
    <n v="230175"/>
    <n v="650"/>
    <n v="2.8239383078092757E-3"/>
  </r>
  <r>
    <x v="1"/>
    <n v="24"/>
    <s v="Centre-Val de Loire"/>
    <n v="36"/>
    <x v="36"/>
    <s v="01D"/>
    <x v="3"/>
    <s v="01A"/>
    <x v="3"/>
    <n v="6460.4899500000001"/>
    <n v="230175"/>
    <n v="6460489.9500000002"/>
    <n v="28.067730856956665"/>
  </r>
  <r>
    <x v="1"/>
    <n v="24"/>
    <s v="Centre-Val de Loire"/>
    <n v="36"/>
    <x v="36"/>
    <s v="01D"/>
    <x v="3"/>
    <s v="01D"/>
    <x v="1"/>
    <n v="18.266999999999999"/>
    <n v="230175"/>
    <n v="18267"/>
    <n v="7.9361355490387753E-2"/>
  </r>
  <r>
    <x v="1"/>
    <n v="24"/>
    <s v="Centre-Val de Loire"/>
    <n v="36"/>
    <x v="36"/>
    <s v="01D"/>
    <x v="3"/>
    <s v="01Z"/>
    <x v="2"/>
    <n v="2255.3639899999998"/>
    <n v="230175"/>
    <n v="2255363.9899999998"/>
    <n v="9.7984750298685768"/>
  </r>
  <r>
    <x v="1"/>
    <n v="24"/>
    <s v="Centre-Val de Loire"/>
    <n v="36"/>
    <x v="36"/>
    <s v="01E"/>
    <x v="6"/>
    <s v="01E"/>
    <x v="5"/>
    <n v="3"/>
    <n v="230175"/>
    <n v="3000"/>
    <n v="1.3033561420658195E-2"/>
  </r>
  <r>
    <x v="1"/>
    <n v="24"/>
    <s v="Centre-Val de Loire"/>
    <n v="36"/>
    <x v="36"/>
    <s v="01F"/>
    <x v="4"/>
    <s v="01A"/>
    <x v="3"/>
    <n v="9474.5509999999995"/>
    <n v="230175"/>
    <n v="9474551"/>
    <n v="41.162380797219505"/>
  </r>
  <r>
    <x v="1"/>
    <n v="24"/>
    <s v="Centre-Val de Loire"/>
    <n v="36"/>
    <x v="36"/>
    <s v="01F"/>
    <x v="4"/>
    <s v="01Z"/>
    <x v="2"/>
    <n v="26.975239999999999"/>
    <n v="230175"/>
    <n v="26975.239999999998"/>
    <n v="0.11719448245899858"/>
  </r>
  <r>
    <x v="2"/>
    <n v="24"/>
    <s v="Centre-Val de Loire"/>
    <n v="36"/>
    <x v="36"/>
    <s v="01A"/>
    <x v="0"/>
    <s v="01A"/>
    <x v="3"/>
    <n v="13544.1"/>
    <n v="228091"/>
    <n v="13544100"/>
    <n v="59.380247357414362"/>
  </r>
  <r>
    <x v="2"/>
    <n v="24"/>
    <s v="Centre-Val de Loire"/>
    <n v="36"/>
    <x v="36"/>
    <s v="01A"/>
    <x v="0"/>
    <s v="01D"/>
    <x v="1"/>
    <n v="28108.523229999999"/>
    <n v="228091"/>
    <n v="28108523.23"/>
    <n v="123.23381119816214"/>
  </r>
  <r>
    <x v="2"/>
    <n v="24"/>
    <s v="Centre-Val de Loire"/>
    <n v="36"/>
    <x v="36"/>
    <s v="01A"/>
    <x v="0"/>
    <s v="01E"/>
    <x v="5"/>
    <n v="15864.27"/>
    <n v="228091"/>
    <n v="15864270"/>
    <n v="69.552371641143225"/>
  </r>
  <r>
    <x v="2"/>
    <n v="24"/>
    <s v="Centre-Val de Loire"/>
    <n v="36"/>
    <x v="36"/>
    <s v="01A"/>
    <x v="0"/>
    <s v="01Z"/>
    <x v="2"/>
    <n v="45.105429999999998"/>
    <n v="228091"/>
    <n v="45105.43"/>
    <n v="0.19775190603750259"/>
  </r>
  <r>
    <x v="2"/>
    <n v="24"/>
    <s v="Centre-Val de Loire"/>
    <n v="36"/>
    <x v="36"/>
    <s v="01B"/>
    <x v="1"/>
    <s v="01A"/>
    <x v="3"/>
    <n v="40.048400000000001"/>
    <n v="228091"/>
    <n v="40048.400000000001"/>
    <n v="0.17558079889167044"/>
  </r>
  <r>
    <x v="2"/>
    <n v="24"/>
    <s v="Centre-Val de Loire"/>
    <n v="36"/>
    <x v="36"/>
    <s v="01B"/>
    <x v="1"/>
    <s v="01D"/>
    <x v="1"/>
    <n v="106.26"/>
    <n v="228091"/>
    <n v="106260"/>
    <n v="0.46586669355651911"/>
  </r>
  <r>
    <x v="2"/>
    <n v="24"/>
    <s v="Centre-Val de Loire"/>
    <n v="36"/>
    <x v="36"/>
    <s v="01C"/>
    <x v="2"/>
    <s v="01B"/>
    <x v="0"/>
    <n v="2.91"/>
    <n v="228091"/>
    <n v="2910"/>
    <n v="1.2758065859678813E-2"/>
  </r>
  <r>
    <x v="2"/>
    <n v="24"/>
    <s v="Centre-Val de Loire"/>
    <n v="36"/>
    <x v="36"/>
    <s v="01C"/>
    <x v="2"/>
    <s v="01C"/>
    <x v="4"/>
    <n v="0.01"/>
    <n v="228091"/>
    <n v="10"/>
    <n v="4.3842150720545749E-5"/>
  </r>
  <r>
    <x v="2"/>
    <n v="24"/>
    <s v="Centre-Val de Loire"/>
    <n v="36"/>
    <x v="36"/>
    <s v="01D"/>
    <x v="3"/>
    <s v="01A"/>
    <x v="3"/>
    <n v="5696.0098699999999"/>
    <n v="228091"/>
    <n v="5696009.8700000001"/>
    <n v="24.972532322625618"/>
  </r>
  <r>
    <x v="2"/>
    <n v="24"/>
    <s v="Centre-Val de Loire"/>
    <n v="36"/>
    <x v="36"/>
    <s v="01D"/>
    <x v="3"/>
    <s v="01Z"/>
    <x v="2"/>
    <n v="2101.5551500000001"/>
    <n v="228091"/>
    <n v="2101555.1500000004"/>
    <n v="9.2136697633839137"/>
  </r>
  <r>
    <x v="2"/>
    <n v="24"/>
    <s v="Centre-Val de Loire"/>
    <n v="36"/>
    <x v="36"/>
    <s v="01F"/>
    <x v="4"/>
    <s v="01A"/>
    <x v="3"/>
    <n v="8971.1185700000005"/>
    <n v="228091"/>
    <n v="8971118.5700000003"/>
    <n v="39.331313247782681"/>
  </r>
  <r>
    <x v="2"/>
    <n v="24"/>
    <s v="Centre-Val de Loire"/>
    <n v="36"/>
    <x v="36"/>
    <s v="01F"/>
    <x v="4"/>
    <s v="01Z"/>
    <x v="2"/>
    <n v="9.4295100000000005"/>
    <n v="228091"/>
    <n v="9429.51"/>
    <n v="4.1340999864089331E-2"/>
  </r>
  <r>
    <x v="2"/>
    <n v="24"/>
    <s v="Centre-Val de Loire"/>
    <n v="36"/>
    <x v="36"/>
    <s v="01ZHG"/>
    <x v="5"/>
    <s v="01A"/>
    <x v="3"/>
    <n v="29"/>
    <n v="228091"/>
    <n v="29000"/>
    <n v="0.12714223708958267"/>
  </r>
  <r>
    <x v="3"/>
    <n v="24"/>
    <s v="Centre-Val de Loire"/>
    <n v="36"/>
    <x v="36"/>
    <s v="01A"/>
    <x v="0"/>
    <s v="01A"/>
    <x v="3"/>
    <n v="1925"/>
    <n v="224200"/>
    <n v="1925000"/>
    <n v="8.5860838537020516"/>
  </r>
  <r>
    <x v="3"/>
    <n v="24"/>
    <s v="Centre-Val de Loire"/>
    <n v="36"/>
    <x v="36"/>
    <s v="01A"/>
    <x v="0"/>
    <s v="01D"/>
    <x v="1"/>
    <n v="28248.118139999999"/>
    <n v="224200"/>
    <n v="28248118.139999997"/>
    <n v="125.99517457627117"/>
  </r>
  <r>
    <x v="3"/>
    <n v="24"/>
    <s v="Centre-Val de Loire"/>
    <n v="36"/>
    <x v="36"/>
    <s v="01A"/>
    <x v="0"/>
    <s v="01E"/>
    <x v="5"/>
    <n v="12291.2"/>
    <n v="224200"/>
    <n v="12291200"/>
    <n v="54.822479928635147"/>
  </r>
  <r>
    <x v="3"/>
    <n v="24"/>
    <s v="Centre-Val de Loire"/>
    <n v="36"/>
    <x v="36"/>
    <s v="01A"/>
    <x v="0"/>
    <s v="01Z"/>
    <x v="2"/>
    <n v="46.992600000000003"/>
    <n v="224200"/>
    <n v="46992.600000000006"/>
    <n v="0.20960124888492421"/>
  </r>
  <r>
    <x v="3"/>
    <n v="24"/>
    <s v="Centre-Val de Loire"/>
    <n v="36"/>
    <x v="36"/>
    <s v="01B"/>
    <x v="1"/>
    <s v="01A"/>
    <x v="3"/>
    <n v="1E-3"/>
    <n v="224200"/>
    <n v="1"/>
    <n v="4.4603033006244428E-6"/>
  </r>
  <r>
    <x v="3"/>
    <n v="24"/>
    <s v="Centre-Val de Loire"/>
    <n v="36"/>
    <x v="36"/>
    <s v="01B"/>
    <x v="1"/>
    <s v="01D"/>
    <x v="1"/>
    <n v="566.12222999999994"/>
    <n v="224200"/>
    <n v="566122.23"/>
    <n v="2.5250768510258697"/>
  </r>
  <r>
    <x v="3"/>
    <n v="24"/>
    <s v="Centre-Val de Loire"/>
    <n v="36"/>
    <x v="36"/>
    <s v="01B"/>
    <x v="1"/>
    <s v="01Z"/>
    <x v="2"/>
    <n v="55.8"/>
    <n v="224200"/>
    <n v="55800"/>
    <n v="0.2488849241748439"/>
  </r>
  <r>
    <x v="3"/>
    <n v="24"/>
    <s v="Centre-Val de Loire"/>
    <n v="36"/>
    <x v="36"/>
    <s v="01C"/>
    <x v="2"/>
    <s v="01B"/>
    <x v="0"/>
    <n v="0.68300000000000005"/>
    <n v="224200"/>
    <n v="683"/>
    <n v="3.0463871543264941E-3"/>
  </r>
  <r>
    <x v="3"/>
    <n v="24"/>
    <s v="Centre-Val de Loire"/>
    <n v="36"/>
    <x v="36"/>
    <s v="01D"/>
    <x v="3"/>
    <s v="01A"/>
    <x v="3"/>
    <n v="17331.268889999999"/>
    <n v="224200"/>
    <n v="17331268.890000001"/>
    <n v="77.302715834076722"/>
  </r>
  <r>
    <x v="3"/>
    <n v="24"/>
    <s v="Centre-Val de Loire"/>
    <n v="36"/>
    <x v="36"/>
    <s v="01D"/>
    <x v="3"/>
    <s v="01Z"/>
    <x v="2"/>
    <n v="195.31791000000001"/>
    <n v="224200"/>
    <n v="195317.91"/>
    <n v="0.87117711864406777"/>
  </r>
  <r>
    <x v="3"/>
    <n v="24"/>
    <s v="Centre-Val de Loire"/>
    <n v="36"/>
    <x v="36"/>
    <s v="01E"/>
    <x v="6"/>
    <s v="01E"/>
    <x v="5"/>
    <n v="2308"/>
    <n v="224200"/>
    <n v="2308000"/>
    <n v="10.294380017841213"/>
  </r>
  <r>
    <x v="3"/>
    <n v="24"/>
    <s v="Centre-Val de Loire"/>
    <n v="36"/>
    <x v="36"/>
    <s v="01F"/>
    <x v="4"/>
    <s v="01A"/>
    <x v="3"/>
    <n v="8642.2202099999995"/>
    <n v="224200"/>
    <n v="8642220.209999999"/>
    <n v="38.54692332738626"/>
  </r>
  <r>
    <x v="3"/>
    <n v="24"/>
    <s v="Centre-Val de Loire"/>
    <n v="36"/>
    <x v="36"/>
    <s v="01F"/>
    <x v="4"/>
    <s v="01Z"/>
    <x v="2"/>
    <n v="9.2551600000000001"/>
    <n v="224200"/>
    <n v="9255.16"/>
    <n v="4.1280820695807317E-2"/>
  </r>
  <r>
    <x v="3"/>
    <n v="24"/>
    <s v="Centre-Val de Loire"/>
    <n v="36"/>
    <x v="36"/>
    <s v="01ZHG"/>
    <x v="5"/>
    <s v="01A"/>
    <x v="3"/>
    <n v="127.02155"/>
    <n v="224200"/>
    <n v="127021.55"/>
    <n v="0.56655463871543266"/>
  </r>
  <r>
    <x v="4"/>
    <n v="24"/>
    <s v="Centre-Val de Loire"/>
    <n v="36"/>
    <x v="36"/>
    <s v="01A"/>
    <x v="0"/>
    <s v="01D"/>
    <x v="1"/>
    <n v="25368.33568"/>
    <n v="222232"/>
    <n v="25368335.68"/>
    <n v="114.15248785053457"/>
  </r>
  <r>
    <x v="4"/>
    <n v="24"/>
    <s v="Centre-Val de Loire"/>
    <n v="36"/>
    <x v="36"/>
    <s v="01A"/>
    <x v="0"/>
    <s v="01E"/>
    <x v="5"/>
    <n v="14252"/>
    <n v="222232"/>
    <n v="14252000"/>
    <n v="64.131178228157964"/>
  </r>
  <r>
    <x v="4"/>
    <n v="24"/>
    <s v="Centre-Val de Loire"/>
    <n v="36"/>
    <x v="36"/>
    <s v="01A"/>
    <x v="0"/>
    <s v="01Z"/>
    <x v="2"/>
    <n v="42.158320000000003"/>
    <n v="222232"/>
    <n v="42158.320000000007"/>
    <n v="0.18970409301990715"/>
  </r>
  <r>
    <x v="4"/>
    <n v="24"/>
    <s v="Centre-Val de Loire"/>
    <n v="36"/>
    <x v="36"/>
    <s v="01B"/>
    <x v="1"/>
    <s v="01D"/>
    <x v="1"/>
    <n v="317.43610000000001"/>
    <n v="222232"/>
    <n v="317436.10000000003"/>
    <n v="1.4283996004175818"/>
  </r>
  <r>
    <x v="4"/>
    <n v="24"/>
    <s v="Centre-Val de Loire"/>
    <n v="36"/>
    <x v="36"/>
    <s v="01B"/>
    <x v="1"/>
    <s v="01Z"/>
    <x v="2"/>
    <n v="49.39"/>
    <n v="222232"/>
    <n v="49390"/>
    <n v="0.22224522121026674"/>
  </r>
  <r>
    <x v="4"/>
    <n v="24"/>
    <s v="Centre-Val de Loire"/>
    <n v="36"/>
    <x v="36"/>
    <s v="01D"/>
    <x v="3"/>
    <s v="01A"/>
    <x v="3"/>
    <n v="20124.044249999999"/>
    <n v="222232"/>
    <n v="20124044.25"/>
    <n v="90.554214739551455"/>
  </r>
  <r>
    <x v="4"/>
    <n v="24"/>
    <s v="Centre-Val de Loire"/>
    <n v="36"/>
    <x v="36"/>
    <s v="01D"/>
    <x v="3"/>
    <s v="01Z"/>
    <x v="2"/>
    <n v="7.9238499999999998"/>
    <n v="222232"/>
    <n v="7923.8499999999995"/>
    <n v="3.5655756146729542E-2"/>
  </r>
  <r>
    <x v="4"/>
    <n v="24"/>
    <s v="Centre-Val de Loire"/>
    <n v="36"/>
    <x v="36"/>
    <s v="01E"/>
    <x v="6"/>
    <s v="01E"/>
    <x v="5"/>
    <n v="84.05"/>
    <n v="222232"/>
    <n v="84050"/>
    <n v="0.37820835883221138"/>
  </r>
  <r>
    <x v="4"/>
    <n v="24"/>
    <s v="Centre-Val de Loire"/>
    <n v="36"/>
    <x v="36"/>
    <s v="01F"/>
    <x v="4"/>
    <s v="01A"/>
    <x v="3"/>
    <n v="8615.6684600000008"/>
    <n v="222232"/>
    <n v="8615668.4600000009"/>
    <n v="38.768802242701327"/>
  </r>
  <r>
    <x v="4"/>
    <n v="24"/>
    <s v="Centre-Val de Loire"/>
    <n v="36"/>
    <x v="36"/>
    <s v="01F"/>
    <x v="4"/>
    <s v="01Z"/>
    <x v="2"/>
    <n v="9.4753699999999998"/>
    <n v="222232"/>
    <n v="9475.369999999999"/>
    <n v="4.2637288959285785E-2"/>
  </r>
  <r>
    <x v="4"/>
    <n v="24"/>
    <s v="Centre-Val de Loire"/>
    <n v="36"/>
    <x v="36"/>
    <s v="01ZHG"/>
    <x v="5"/>
    <s v="01A"/>
    <x v="3"/>
    <n v="732.98599999999999"/>
    <n v="222232"/>
    <n v="732986"/>
    <n v="3.298291875157493"/>
  </r>
  <r>
    <x v="0"/>
    <n v="24"/>
    <s v="Centre-Val de Loire"/>
    <n v="37"/>
    <x v="37"/>
    <s v="01A"/>
    <x v="0"/>
    <s v="01B"/>
    <x v="0"/>
    <n v="29853.9"/>
    <n v="588420"/>
    <n v="29853900"/>
    <n v="50.73569899051698"/>
  </r>
  <r>
    <x v="0"/>
    <n v="24"/>
    <s v="Centre-Val de Loire"/>
    <n v="37"/>
    <x v="37"/>
    <s v="01A"/>
    <x v="0"/>
    <s v="01D"/>
    <x v="1"/>
    <n v="113918.47"/>
    <n v="588420"/>
    <n v="113918470"/>
    <n v="193.60060840895957"/>
  </r>
  <r>
    <x v="0"/>
    <n v="24"/>
    <s v="Centre-Val de Loire"/>
    <n v="37"/>
    <x v="37"/>
    <s v="01A"/>
    <x v="0"/>
    <s v="01E"/>
    <x v="5"/>
    <n v="4345.0630799999999"/>
    <n v="588420"/>
    <n v="4345063.08"/>
    <n v="7.384288569389212"/>
  </r>
  <r>
    <x v="0"/>
    <n v="24"/>
    <s v="Centre-Val de Loire"/>
    <n v="37"/>
    <x v="37"/>
    <s v="01A"/>
    <x v="0"/>
    <s v="01Z"/>
    <x v="2"/>
    <n v="121.79937"/>
    <n v="588420"/>
    <n v="121799.37"/>
    <n v="0.20699393290506779"/>
  </r>
  <r>
    <x v="0"/>
    <n v="24"/>
    <s v="Centre-Val de Loire"/>
    <n v="37"/>
    <x v="37"/>
    <s v="01B"/>
    <x v="1"/>
    <s v="01A"/>
    <x v="3"/>
    <n v="1553.12"/>
    <n v="588420"/>
    <n v="1553120"/>
    <n v="2.6394752047856973"/>
  </r>
  <r>
    <x v="0"/>
    <n v="24"/>
    <s v="Centre-Val de Loire"/>
    <n v="37"/>
    <x v="37"/>
    <s v="01B"/>
    <x v="1"/>
    <s v="01B"/>
    <x v="0"/>
    <n v="152.06390999999999"/>
    <n v="588420"/>
    <n v="152063.91"/>
    <n v="0.2584275007647599"/>
  </r>
  <r>
    <x v="0"/>
    <n v="24"/>
    <s v="Centre-Val de Loire"/>
    <n v="37"/>
    <x v="37"/>
    <s v="01B"/>
    <x v="1"/>
    <s v="01D"/>
    <x v="1"/>
    <n v="685.76"/>
    <n v="588420"/>
    <n v="685760"/>
    <n v="1.1654260562183474"/>
  </r>
  <r>
    <x v="0"/>
    <n v="24"/>
    <s v="Centre-Val de Loire"/>
    <n v="37"/>
    <x v="37"/>
    <s v="01C"/>
    <x v="2"/>
    <s v="01B"/>
    <x v="0"/>
    <n v="0.24"/>
    <n v="588420"/>
    <n v="240"/>
    <n v="4.0787192821454063E-4"/>
  </r>
  <r>
    <x v="0"/>
    <n v="24"/>
    <s v="Centre-Val de Loire"/>
    <n v="37"/>
    <x v="37"/>
    <s v="01D"/>
    <x v="3"/>
    <s v="01A"/>
    <x v="3"/>
    <n v="31136.87225"/>
    <n v="588420"/>
    <n v="31136872.25"/>
    <n v="52.916067179905511"/>
  </r>
  <r>
    <x v="0"/>
    <n v="24"/>
    <s v="Centre-Val de Loire"/>
    <n v="37"/>
    <x v="37"/>
    <s v="01D"/>
    <x v="3"/>
    <s v="01Z"/>
    <x v="2"/>
    <n v="11.58516"/>
    <n v="588420"/>
    <n v="11585.16"/>
    <n v="1.96885897828082E-2"/>
  </r>
  <r>
    <x v="0"/>
    <n v="24"/>
    <s v="Centre-Val de Loire"/>
    <n v="37"/>
    <x v="37"/>
    <s v="01E"/>
    <x v="6"/>
    <s v="01E"/>
    <x v="5"/>
    <n v="14694.44"/>
    <n v="588420"/>
    <n v="14694440"/>
    <n v="24.972706570136978"/>
  </r>
  <r>
    <x v="0"/>
    <n v="24"/>
    <s v="Centre-Val de Loire"/>
    <n v="37"/>
    <x v="37"/>
    <s v="01F"/>
    <x v="4"/>
    <s v="01A"/>
    <x v="3"/>
    <n v="21103.098529999999"/>
    <n v="588420"/>
    <n v="21103098.529999997"/>
    <n v="35.864006203052234"/>
  </r>
  <r>
    <x v="0"/>
    <n v="24"/>
    <s v="Centre-Val de Loire"/>
    <n v="37"/>
    <x v="37"/>
    <s v="01F"/>
    <x v="4"/>
    <s v="01Z"/>
    <x v="2"/>
    <n v="24.139880000000002"/>
    <n v="588420"/>
    <n v="24139.88"/>
    <n v="4.1024914176948438E-2"/>
  </r>
  <r>
    <x v="1"/>
    <n v="24"/>
    <s v="Centre-Val de Loire"/>
    <n v="37"/>
    <x v="37"/>
    <s v="01A"/>
    <x v="0"/>
    <s v="01B"/>
    <x v="0"/>
    <n v="29504.080000000002"/>
    <n v="593683"/>
    <n v="29504080"/>
    <n v="49.696689984385607"/>
  </r>
  <r>
    <x v="1"/>
    <n v="24"/>
    <s v="Centre-Val de Loire"/>
    <n v="37"/>
    <x v="37"/>
    <s v="01A"/>
    <x v="0"/>
    <s v="01D"/>
    <x v="1"/>
    <n v="103802.9"/>
    <n v="593683"/>
    <n v="103802900"/>
    <n v="174.84566679524258"/>
  </r>
  <r>
    <x v="1"/>
    <n v="24"/>
    <s v="Centre-Val de Loire"/>
    <n v="37"/>
    <x v="37"/>
    <s v="01A"/>
    <x v="0"/>
    <s v="01E"/>
    <x v="5"/>
    <n v="4476.3508899999997"/>
    <n v="593683"/>
    <n v="4476350.8899999997"/>
    <n v="7.5399681142966868"/>
  </r>
  <r>
    <x v="1"/>
    <n v="24"/>
    <s v="Centre-Val de Loire"/>
    <n v="37"/>
    <x v="37"/>
    <s v="01B"/>
    <x v="1"/>
    <s v="01A"/>
    <x v="3"/>
    <n v="1785"/>
    <n v="593683"/>
    <n v="1785000"/>
    <n v="3.0066550667612177"/>
  </r>
  <r>
    <x v="1"/>
    <n v="24"/>
    <s v="Centre-Val de Loire"/>
    <n v="37"/>
    <x v="37"/>
    <s v="01B"/>
    <x v="1"/>
    <s v="01B"/>
    <x v="0"/>
    <n v="1.21482"/>
    <n v="593683"/>
    <n v="1214.82"/>
    <n v="2.0462435340072057E-3"/>
  </r>
  <r>
    <x v="1"/>
    <n v="24"/>
    <s v="Centre-Val de Loire"/>
    <n v="37"/>
    <x v="37"/>
    <s v="01B"/>
    <x v="1"/>
    <s v="01D"/>
    <x v="1"/>
    <n v="172.7"/>
    <n v="593683"/>
    <n v="172700"/>
    <n v="0.29089598320989485"/>
  </r>
  <r>
    <x v="1"/>
    <n v="24"/>
    <s v="Centre-Val de Loire"/>
    <n v="37"/>
    <x v="37"/>
    <s v="01C"/>
    <x v="2"/>
    <s v="01B"/>
    <x v="0"/>
    <n v="2.2530100000000002"/>
    <n v="593683"/>
    <n v="2253.0100000000002"/>
    <n v="3.7949713904558498E-3"/>
  </r>
  <r>
    <x v="1"/>
    <n v="24"/>
    <s v="Centre-Val de Loire"/>
    <n v="37"/>
    <x v="37"/>
    <s v="01D"/>
    <x v="3"/>
    <s v="01A"/>
    <x v="3"/>
    <n v="34014.579519999999"/>
    <n v="593683"/>
    <n v="34014579.519999996"/>
    <n v="57.294178071462376"/>
  </r>
  <r>
    <x v="1"/>
    <n v="24"/>
    <s v="Centre-Val de Loire"/>
    <n v="37"/>
    <x v="37"/>
    <s v="01E"/>
    <x v="6"/>
    <s v="01E"/>
    <x v="5"/>
    <n v="16417.3"/>
    <n v="593683"/>
    <n v="16417300"/>
    <n v="27.653309931394364"/>
  </r>
  <r>
    <x v="1"/>
    <n v="24"/>
    <s v="Centre-Val de Loire"/>
    <n v="37"/>
    <x v="37"/>
    <s v="01F"/>
    <x v="4"/>
    <s v="01A"/>
    <x v="3"/>
    <n v="20922.019769999999"/>
    <n v="593683"/>
    <n v="20922019.77"/>
    <n v="35.241062604117012"/>
  </r>
  <r>
    <x v="1"/>
    <n v="24"/>
    <s v="Centre-Val de Loire"/>
    <n v="37"/>
    <x v="37"/>
    <s v="01F"/>
    <x v="4"/>
    <s v="01Z"/>
    <x v="2"/>
    <n v="851.30699000000004"/>
    <n v="593683"/>
    <n v="851306.99"/>
    <n v="1.4339420027186225"/>
  </r>
  <r>
    <x v="1"/>
    <n v="24"/>
    <s v="Centre-Val de Loire"/>
    <n v="37"/>
    <x v="37"/>
    <s v="01ZHG"/>
    <x v="5"/>
    <s v="01A"/>
    <x v="3"/>
    <n v="6.8019999999999996"/>
    <n v="593683"/>
    <n v="6802"/>
    <n v="1.1457292865047508E-2"/>
  </r>
  <r>
    <x v="2"/>
    <n v="24"/>
    <s v="Centre-Val de Loire"/>
    <n v="37"/>
    <x v="37"/>
    <s v="01A"/>
    <x v="0"/>
    <s v="01B"/>
    <x v="0"/>
    <n v="28104.639999999999"/>
    <n v="600252"/>
    <n v="28104640"/>
    <n v="46.821401677961923"/>
  </r>
  <r>
    <x v="2"/>
    <n v="24"/>
    <s v="Centre-Val de Loire"/>
    <n v="37"/>
    <x v="37"/>
    <s v="01A"/>
    <x v="0"/>
    <s v="01D"/>
    <x v="1"/>
    <n v="93397.3"/>
    <n v="600252"/>
    <n v="93397300"/>
    <n v="155.59681600394501"/>
  </r>
  <r>
    <x v="2"/>
    <n v="24"/>
    <s v="Centre-Val de Loire"/>
    <n v="37"/>
    <x v="37"/>
    <s v="01A"/>
    <x v="0"/>
    <s v="01Z"/>
    <x v="2"/>
    <n v="5646.9093199999998"/>
    <n v="600252"/>
    <n v="5646909.3199999994"/>
    <n v="9.4075643563036841"/>
  </r>
  <r>
    <x v="2"/>
    <n v="24"/>
    <s v="Centre-Val de Loire"/>
    <n v="37"/>
    <x v="37"/>
    <s v="01B"/>
    <x v="1"/>
    <s v="01A"/>
    <x v="3"/>
    <n v="1074"/>
    <n v="600252"/>
    <n v="1074000"/>
    <n v="1.7892485156234381"/>
  </r>
  <r>
    <x v="2"/>
    <n v="24"/>
    <s v="Centre-Val de Loire"/>
    <n v="37"/>
    <x v="37"/>
    <s v="01B"/>
    <x v="1"/>
    <s v="01D"/>
    <x v="1"/>
    <n v="119.24"/>
    <n v="600252"/>
    <n v="119240"/>
    <n v="0.19864990037517577"/>
  </r>
  <r>
    <x v="2"/>
    <n v="24"/>
    <s v="Centre-Val de Loire"/>
    <n v="37"/>
    <x v="37"/>
    <s v="01C"/>
    <x v="2"/>
    <s v="01B"/>
    <x v="0"/>
    <n v="0.441"/>
    <n v="600252"/>
    <n v="441"/>
    <n v="7.3469142959956815E-4"/>
  </r>
  <r>
    <x v="2"/>
    <n v="24"/>
    <s v="Centre-Val de Loire"/>
    <n v="37"/>
    <x v="37"/>
    <s v="01D"/>
    <x v="3"/>
    <s v="01A"/>
    <x v="3"/>
    <n v="33042.75"/>
    <n v="600252"/>
    <n v="33042750"/>
    <n v="55.048129785490097"/>
  </r>
  <r>
    <x v="2"/>
    <n v="24"/>
    <s v="Centre-Val de Loire"/>
    <n v="37"/>
    <x v="37"/>
    <s v="01D"/>
    <x v="3"/>
    <s v="01Z"/>
    <x v="2"/>
    <n v="341.31662999999998"/>
    <n v="600252"/>
    <n v="341316.62999999995"/>
    <n v="0.56862222866396106"/>
  </r>
  <r>
    <x v="2"/>
    <n v="24"/>
    <s v="Centre-Val de Loire"/>
    <n v="37"/>
    <x v="37"/>
    <s v="01E"/>
    <x v="6"/>
    <s v="01E"/>
    <x v="5"/>
    <n v="15574.66"/>
    <n v="600252"/>
    <n v="15574660"/>
    <n v="25.946868981694355"/>
  </r>
  <r>
    <x v="2"/>
    <n v="24"/>
    <s v="Centre-Val de Loire"/>
    <n v="37"/>
    <x v="37"/>
    <s v="01F"/>
    <x v="4"/>
    <s v="01A"/>
    <x v="3"/>
    <n v="20731.080000000002"/>
    <n v="600252"/>
    <n v="20731080"/>
    <n v="34.537294336378721"/>
  </r>
  <r>
    <x v="2"/>
    <n v="24"/>
    <s v="Centre-Val de Loire"/>
    <n v="37"/>
    <x v="37"/>
    <s v="01F"/>
    <x v="4"/>
    <s v="01Z"/>
    <x v="2"/>
    <n v="1071.88644"/>
    <n v="600252"/>
    <n v="1071886.44"/>
    <n v="1.7857273944943124"/>
  </r>
  <r>
    <x v="2"/>
    <n v="24"/>
    <s v="Centre-Val de Loire"/>
    <n v="37"/>
    <x v="37"/>
    <s v="01ZHG"/>
    <x v="5"/>
    <s v="01A"/>
    <x v="3"/>
    <n v="462.24799999999999"/>
    <n v="600252"/>
    <n v="462248"/>
    <n v="0.77008989557719087"/>
  </r>
  <r>
    <x v="2"/>
    <n v="24"/>
    <s v="Centre-Val de Loire"/>
    <n v="37"/>
    <x v="37"/>
    <s v="01ZHG"/>
    <x v="5"/>
    <s v="01D"/>
    <x v="1"/>
    <n v="336.4"/>
    <n v="600252"/>
    <n v="336400"/>
    <n v="0.56043128552674548"/>
  </r>
  <r>
    <x v="3"/>
    <n v="24"/>
    <s v="Centre-Val de Loire"/>
    <n v="37"/>
    <x v="37"/>
    <s v="01A"/>
    <x v="0"/>
    <s v="01B"/>
    <x v="0"/>
    <n v="34024.654970000003"/>
    <n v="604966"/>
    <n v="34024654.970000006"/>
    <n v="56.242259846007883"/>
  </r>
  <r>
    <x v="3"/>
    <n v="24"/>
    <s v="Centre-Val de Loire"/>
    <n v="37"/>
    <x v="37"/>
    <s v="01A"/>
    <x v="0"/>
    <s v="01D"/>
    <x v="1"/>
    <n v="94802.38"/>
    <n v="604966"/>
    <n v="94802380"/>
    <n v="156.70695543220612"/>
  </r>
  <r>
    <x v="3"/>
    <n v="24"/>
    <s v="Centre-Val de Loire"/>
    <n v="37"/>
    <x v="37"/>
    <s v="01B"/>
    <x v="1"/>
    <s v="01A"/>
    <x v="3"/>
    <n v="1317"/>
    <n v="604966"/>
    <n v="1317000"/>
    <n v="2.1769818469137108"/>
  </r>
  <r>
    <x v="3"/>
    <n v="24"/>
    <s v="Centre-Val de Loire"/>
    <n v="37"/>
    <x v="37"/>
    <s v="01B"/>
    <x v="1"/>
    <s v="01B"/>
    <x v="0"/>
    <n v="5.6999999999999998E-4"/>
    <n v="604966"/>
    <n v="0.56999999999999995"/>
    <n v="9.4220171050935089E-7"/>
  </r>
  <r>
    <x v="3"/>
    <n v="24"/>
    <s v="Centre-Val de Loire"/>
    <n v="37"/>
    <x v="37"/>
    <s v="01B"/>
    <x v="1"/>
    <s v="01D"/>
    <x v="1"/>
    <n v="76.42"/>
    <n v="604966"/>
    <n v="76420"/>
    <n v="0.12632114862653437"/>
  </r>
  <r>
    <x v="3"/>
    <n v="24"/>
    <s v="Centre-Val de Loire"/>
    <n v="37"/>
    <x v="37"/>
    <s v="01C"/>
    <x v="2"/>
    <s v="01B"/>
    <x v="0"/>
    <n v="0.437"/>
    <n v="604966"/>
    <n v="437"/>
    <n v="7.2235464472383576E-4"/>
  </r>
  <r>
    <x v="3"/>
    <n v="24"/>
    <s v="Centre-Val de Loire"/>
    <n v="37"/>
    <x v="37"/>
    <s v="01D"/>
    <x v="3"/>
    <s v="01A"/>
    <x v="3"/>
    <n v="36732.03686"/>
    <n v="604966"/>
    <n v="36732036.859999999"/>
    <n v="60.717522736814963"/>
  </r>
  <r>
    <x v="3"/>
    <n v="24"/>
    <s v="Centre-Val de Loire"/>
    <n v="37"/>
    <x v="37"/>
    <s v="01E"/>
    <x v="6"/>
    <s v="01E"/>
    <x v="5"/>
    <n v="14628.16"/>
    <n v="604966"/>
    <n v="14628160"/>
    <n v="24.180135743165732"/>
  </r>
  <r>
    <x v="3"/>
    <n v="24"/>
    <s v="Centre-Val de Loire"/>
    <n v="37"/>
    <x v="37"/>
    <s v="01F"/>
    <x v="4"/>
    <s v="01A"/>
    <x v="3"/>
    <n v="21569.57199"/>
    <n v="604966"/>
    <n v="21569571.990000002"/>
    <n v="35.654188813916818"/>
  </r>
  <r>
    <x v="3"/>
    <n v="24"/>
    <s v="Centre-Val de Loire"/>
    <n v="37"/>
    <x v="37"/>
    <s v="01ZHG"/>
    <x v="5"/>
    <s v="01A"/>
    <x v="3"/>
    <n v="951.42399999999998"/>
    <n v="604966"/>
    <n v="951424"/>
    <n v="1.572690035473068"/>
  </r>
  <r>
    <x v="3"/>
    <n v="24"/>
    <s v="Centre-Val de Loire"/>
    <n v="37"/>
    <x v="37"/>
    <s v="01ZHG"/>
    <x v="5"/>
    <s v="01D"/>
    <x v="1"/>
    <n v="380"/>
    <n v="604966"/>
    <n v="380000"/>
    <n v="0.62813447367290065"/>
  </r>
  <r>
    <x v="4"/>
    <n v="24"/>
    <s v="Centre-Val de Loire"/>
    <n v="37"/>
    <x v="37"/>
    <s v="01A"/>
    <x v="0"/>
    <s v="01B"/>
    <x v="0"/>
    <n v="33828.328280000002"/>
    <n v="606511"/>
    <n v="33828328.280000001"/>
    <n v="55.775292253561766"/>
  </r>
  <r>
    <x v="4"/>
    <n v="24"/>
    <s v="Centre-Val de Loire"/>
    <n v="37"/>
    <x v="37"/>
    <s v="01A"/>
    <x v="0"/>
    <s v="01D"/>
    <x v="1"/>
    <n v="94780.2"/>
    <n v="606511"/>
    <n v="94780200"/>
    <n v="156.27119705990492"/>
  </r>
  <r>
    <x v="4"/>
    <n v="24"/>
    <s v="Centre-Val de Loire"/>
    <n v="37"/>
    <x v="37"/>
    <s v="01B"/>
    <x v="1"/>
    <s v="01A"/>
    <x v="3"/>
    <n v="1401"/>
    <n v="606511"/>
    <n v="1401000"/>
    <n v="2.3099333730138447"/>
  </r>
  <r>
    <x v="4"/>
    <n v="24"/>
    <s v="Centre-Val de Loire"/>
    <n v="37"/>
    <x v="37"/>
    <s v="01B"/>
    <x v="1"/>
    <s v="01D"/>
    <x v="1"/>
    <n v="78"/>
    <n v="606511"/>
    <n v="78000"/>
    <n v="0.12860442761961449"/>
  </r>
  <r>
    <x v="4"/>
    <n v="24"/>
    <s v="Centre-Val de Loire"/>
    <n v="37"/>
    <x v="37"/>
    <s v="01B"/>
    <x v="1"/>
    <s v="01Z"/>
    <x v="2"/>
    <n v="7.7"/>
    <n v="606511"/>
    <n v="7700"/>
    <n v="1.269556529065425E-2"/>
  </r>
  <r>
    <x v="4"/>
    <n v="24"/>
    <s v="Centre-Val de Loire"/>
    <n v="37"/>
    <x v="37"/>
    <s v="01C"/>
    <x v="2"/>
    <s v="01B"/>
    <x v="0"/>
    <n v="7.9000000000000001E-2"/>
    <n v="606511"/>
    <n v="79"/>
    <n v="1.3025320233268645E-4"/>
  </r>
  <r>
    <x v="4"/>
    <n v="24"/>
    <s v="Centre-Val de Loire"/>
    <n v="37"/>
    <x v="37"/>
    <s v="01D"/>
    <x v="3"/>
    <s v="01A"/>
    <x v="3"/>
    <n v="35563.306089999998"/>
    <n v="606511"/>
    <n v="35563306.089999996"/>
    <n v="58.635879794430764"/>
  </r>
  <r>
    <x v="4"/>
    <n v="24"/>
    <s v="Centre-Val de Loire"/>
    <n v="37"/>
    <x v="37"/>
    <s v="01E"/>
    <x v="6"/>
    <s v="01E"/>
    <x v="5"/>
    <n v="17459.62"/>
    <n v="606511"/>
    <n v="17459620"/>
    <n v="28.786979955845812"/>
  </r>
  <r>
    <x v="4"/>
    <n v="24"/>
    <s v="Centre-Val de Loire"/>
    <n v="37"/>
    <x v="37"/>
    <s v="01F"/>
    <x v="4"/>
    <s v="01A"/>
    <x v="3"/>
    <n v="22274.188320000001"/>
    <n v="606511"/>
    <n v="22274188.32"/>
    <n v="36.725118456219263"/>
  </r>
  <r>
    <x v="4"/>
    <n v="24"/>
    <s v="Centre-Val de Loire"/>
    <n v="37"/>
    <x v="37"/>
    <s v="01ZHG"/>
    <x v="5"/>
    <s v="01A"/>
    <x v="3"/>
    <n v="1346.2429999999999"/>
    <n v="606511"/>
    <n v="1346243"/>
    <n v="2.2196514160501621"/>
  </r>
  <r>
    <x v="0"/>
    <n v="84"/>
    <s v="Auvergne-Rhône-Alpes"/>
    <n v="38"/>
    <x v="38"/>
    <s v="01A"/>
    <x v="0"/>
    <s v="01A"/>
    <x v="3"/>
    <n v="84290"/>
    <n v="1197038"/>
    <n v="84290000"/>
    <n v="70.415475532105077"/>
  </r>
  <r>
    <x v="0"/>
    <n v="84"/>
    <s v="Auvergne-Rhône-Alpes"/>
    <n v="38"/>
    <x v="38"/>
    <s v="01A"/>
    <x v="0"/>
    <s v="01B"/>
    <x v="0"/>
    <n v="149054.07855999999"/>
    <n v="1197038"/>
    <n v="149054078.56"/>
    <n v="124.51908674578418"/>
  </r>
  <r>
    <x v="0"/>
    <n v="84"/>
    <s v="Auvergne-Rhône-Alpes"/>
    <n v="38"/>
    <x v="38"/>
    <s v="01A"/>
    <x v="0"/>
    <s v="01C"/>
    <x v="4"/>
    <n v="22595.156729999999"/>
    <n v="1197038"/>
    <n v="22595156.73"/>
    <n v="18.875889261660866"/>
  </r>
  <r>
    <x v="0"/>
    <n v="84"/>
    <s v="Auvergne-Rhône-Alpes"/>
    <n v="38"/>
    <x v="38"/>
    <s v="01A"/>
    <x v="0"/>
    <s v="01D"/>
    <x v="1"/>
    <n v="36442.153550000003"/>
    <n v="1197038"/>
    <n v="36442153.550000004"/>
    <n v="30.443606259784573"/>
  </r>
  <r>
    <x v="0"/>
    <n v="84"/>
    <s v="Auvergne-Rhône-Alpes"/>
    <n v="38"/>
    <x v="38"/>
    <s v="01B"/>
    <x v="1"/>
    <s v="01A"/>
    <x v="3"/>
    <n v="3998.62"/>
    <n v="1197038"/>
    <n v="3998620"/>
    <n v="3.3404286246551904"/>
  </r>
  <r>
    <x v="0"/>
    <n v="84"/>
    <s v="Auvergne-Rhône-Alpes"/>
    <n v="38"/>
    <x v="38"/>
    <s v="01B"/>
    <x v="1"/>
    <s v="01D"/>
    <x v="1"/>
    <n v="66.900000000000006"/>
    <n v="1197038"/>
    <n v="66900"/>
    <n v="5.5887950090139159E-2"/>
  </r>
  <r>
    <x v="0"/>
    <n v="84"/>
    <s v="Auvergne-Rhône-Alpes"/>
    <n v="38"/>
    <x v="38"/>
    <s v="01C"/>
    <x v="2"/>
    <s v="01A"/>
    <x v="3"/>
    <n v="18"/>
    <n v="1197038"/>
    <n v="18000"/>
    <n v="1.5037116616180939E-2"/>
  </r>
  <r>
    <x v="0"/>
    <n v="84"/>
    <s v="Auvergne-Rhône-Alpes"/>
    <n v="38"/>
    <x v="38"/>
    <s v="01C"/>
    <x v="2"/>
    <s v="01B"/>
    <x v="0"/>
    <n v="1.0163199999999999"/>
    <n v="1197038"/>
    <n v="1016.3199999999999"/>
    <n v="8.4902901996427845E-4"/>
  </r>
  <r>
    <x v="0"/>
    <n v="84"/>
    <s v="Auvergne-Rhône-Alpes"/>
    <n v="38"/>
    <x v="38"/>
    <s v="01C"/>
    <x v="2"/>
    <s v="01Z"/>
    <x v="2"/>
    <n v="20.658670000000001"/>
    <n v="1197038"/>
    <n v="20658.670000000002"/>
    <n v="1.7258157218066596E-2"/>
  </r>
  <r>
    <x v="0"/>
    <n v="84"/>
    <s v="Auvergne-Rhône-Alpes"/>
    <n v="38"/>
    <x v="38"/>
    <s v="01D"/>
    <x v="3"/>
    <s v="01A"/>
    <x v="3"/>
    <n v="61808.629869999997"/>
    <n v="1197038"/>
    <n v="61808629.869999997"/>
    <n v="51.634643068975251"/>
  </r>
  <r>
    <x v="0"/>
    <n v="84"/>
    <s v="Auvergne-Rhône-Alpes"/>
    <n v="38"/>
    <x v="38"/>
    <s v="01D"/>
    <x v="3"/>
    <s v="01Z"/>
    <x v="2"/>
    <n v="10.4329"/>
    <n v="1197038"/>
    <n v="10432.9"/>
    <n v="8.7155963302752298E-3"/>
  </r>
  <r>
    <x v="0"/>
    <n v="84"/>
    <s v="Auvergne-Rhône-Alpes"/>
    <n v="38"/>
    <x v="38"/>
    <s v="01E"/>
    <x v="6"/>
    <s v="01A"/>
    <x v="3"/>
    <n v="79"/>
    <n v="1197038"/>
    <n v="79000"/>
    <n v="6.599623403768301E-2"/>
  </r>
  <r>
    <x v="0"/>
    <n v="84"/>
    <s v="Auvergne-Rhône-Alpes"/>
    <n v="38"/>
    <x v="38"/>
    <s v="01E"/>
    <x v="6"/>
    <s v="01E"/>
    <x v="5"/>
    <n v="2414.13"/>
    <n v="1197038"/>
    <n v="2414130"/>
    <n v="2.0167530187011606"/>
  </r>
  <r>
    <x v="0"/>
    <n v="84"/>
    <s v="Auvergne-Rhône-Alpes"/>
    <n v="38"/>
    <x v="38"/>
    <s v="01F"/>
    <x v="4"/>
    <s v="01A"/>
    <x v="3"/>
    <n v="32753.338589999999"/>
    <n v="1197038"/>
    <n v="32753338.59"/>
    <n v="27.361987330393855"/>
  </r>
  <r>
    <x v="0"/>
    <n v="84"/>
    <s v="Auvergne-Rhône-Alpes"/>
    <n v="38"/>
    <x v="38"/>
    <s v="01ZG"/>
    <x v="7"/>
    <s v="01D"/>
    <x v="1"/>
    <n v="129.28"/>
    <n v="1197038"/>
    <n v="129280"/>
    <n v="0.10799991311888177"/>
  </r>
  <r>
    <x v="0"/>
    <n v="84"/>
    <s v="Auvergne-Rhône-Alpes"/>
    <n v="38"/>
    <x v="38"/>
    <s v="01ZHG"/>
    <x v="5"/>
    <s v="01A"/>
    <x v="3"/>
    <n v="417.64183000000003"/>
    <n v="1197038"/>
    <n v="417641.83"/>
    <n v="0.34889605008362307"/>
  </r>
  <r>
    <x v="1"/>
    <n v="84"/>
    <s v="Auvergne-Rhône-Alpes"/>
    <n v="38"/>
    <x v="38"/>
    <s v="01A"/>
    <x v="0"/>
    <s v="01A"/>
    <x v="3"/>
    <n v="84970"/>
    <n v="1215212"/>
    <n v="84970000"/>
    <n v="69.921956004384427"/>
  </r>
  <r>
    <x v="1"/>
    <n v="84"/>
    <s v="Auvergne-Rhône-Alpes"/>
    <n v="38"/>
    <x v="38"/>
    <s v="01A"/>
    <x v="0"/>
    <s v="01B"/>
    <x v="0"/>
    <n v="147381.68619000001"/>
    <n v="1215212"/>
    <n v="147381686.19"/>
    <n v="121.28063760891104"/>
  </r>
  <r>
    <x v="1"/>
    <n v="84"/>
    <s v="Auvergne-Rhône-Alpes"/>
    <n v="38"/>
    <x v="38"/>
    <s v="01A"/>
    <x v="0"/>
    <s v="01C"/>
    <x v="4"/>
    <n v="23333.26629"/>
    <n v="1215212"/>
    <n v="23333266.289999999"/>
    <n v="19.200984099893681"/>
  </r>
  <r>
    <x v="1"/>
    <n v="84"/>
    <s v="Auvergne-Rhône-Alpes"/>
    <n v="38"/>
    <x v="38"/>
    <s v="01A"/>
    <x v="0"/>
    <s v="01D"/>
    <x v="1"/>
    <n v="31980.60512"/>
    <n v="1215212"/>
    <n v="31980605.120000001"/>
    <n v="26.316893776559152"/>
  </r>
  <r>
    <x v="1"/>
    <n v="84"/>
    <s v="Auvergne-Rhône-Alpes"/>
    <n v="38"/>
    <x v="38"/>
    <s v="01B"/>
    <x v="1"/>
    <s v="01A"/>
    <x v="3"/>
    <n v="610.9"/>
    <n v="1215212"/>
    <n v="610900"/>
    <n v="0.50271063814379713"/>
  </r>
  <r>
    <x v="1"/>
    <n v="84"/>
    <s v="Auvergne-Rhône-Alpes"/>
    <n v="38"/>
    <x v="38"/>
    <s v="01B"/>
    <x v="1"/>
    <s v="01D"/>
    <x v="1"/>
    <n v="2961.98"/>
    <n v="1215212"/>
    <n v="2961980"/>
    <n v="2.4374183270079626"/>
  </r>
  <r>
    <x v="1"/>
    <n v="84"/>
    <s v="Auvergne-Rhône-Alpes"/>
    <n v="38"/>
    <x v="38"/>
    <s v="01C"/>
    <x v="2"/>
    <s v="01A"/>
    <x v="3"/>
    <n v="19.850539999999999"/>
    <n v="1215212"/>
    <n v="19850.539999999997"/>
    <n v="1.633504277442948E-2"/>
  </r>
  <r>
    <x v="1"/>
    <n v="84"/>
    <s v="Auvergne-Rhône-Alpes"/>
    <n v="38"/>
    <x v="38"/>
    <s v="01C"/>
    <x v="2"/>
    <s v="01B"/>
    <x v="0"/>
    <n v="0.85838999999999999"/>
    <n v="1215212"/>
    <n v="858.39"/>
    <n v="7.0637057566910137E-4"/>
  </r>
  <r>
    <x v="1"/>
    <n v="84"/>
    <s v="Auvergne-Rhône-Alpes"/>
    <n v="38"/>
    <x v="38"/>
    <s v="01C"/>
    <x v="2"/>
    <s v="01Z"/>
    <x v="2"/>
    <n v="25.224799999999998"/>
    <n v="1215212"/>
    <n v="25224.799999999999"/>
    <n v="2.0757530373301119E-2"/>
  </r>
  <r>
    <x v="1"/>
    <n v="84"/>
    <s v="Auvergne-Rhône-Alpes"/>
    <n v="38"/>
    <x v="38"/>
    <s v="01D"/>
    <x v="3"/>
    <s v="01A"/>
    <x v="3"/>
    <n v="64194.302300000003"/>
    <n v="1215212"/>
    <n v="64194302.300000004"/>
    <n v="52.825599401585897"/>
  </r>
  <r>
    <x v="1"/>
    <n v="84"/>
    <s v="Auvergne-Rhône-Alpes"/>
    <n v="38"/>
    <x v="38"/>
    <s v="01E"/>
    <x v="6"/>
    <s v="01A"/>
    <x v="3"/>
    <n v="200.18"/>
    <n v="1215212"/>
    <n v="200180"/>
    <n v="0.16472845890264415"/>
  </r>
  <r>
    <x v="1"/>
    <n v="84"/>
    <s v="Auvergne-Rhône-Alpes"/>
    <n v="38"/>
    <x v="38"/>
    <s v="01E"/>
    <x v="6"/>
    <s v="01E"/>
    <x v="5"/>
    <n v="2454.79"/>
    <n v="1215212"/>
    <n v="2454790"/>
    <n v="2.0200508224079421"/>
  </r>
  <r>
    <x v="1"/>
    <n v="84"/>
    <s v="Auvergne-Rhône-Alpes"/>
    <n v="38"/>
    <x v="38"/>
    <s v="01F"/>
    <x v="4"/>
    <s v="01A"/>
    <x v="3"/>
    <n v="32726.589100000001"/>
    <n v="1215212"/>
    <n v="32726589.100000001"/>
    <n v="26.93076524919109"/>
  </r>
  <r>
    <x v="1"/>
    <n v="84"/>
    <s v="Auvergne-Rhône-Alpes"/>
    <n v="38"/>
    <x v="38"/>
    <s v="01ZG"/>
    <x v="7"/>
    <s v="01D"/>
    <x v="1"/>
    <n v="470.82"/>
    <n v="1215212"/>
    <n v="470820"/>
    <n v="0.38743857038936413"/>
  </r>
  <r>
    <x v="1"/>
    <n v="84"/>
    <s v="Auvergne-Rhône-Alpes"/>
    <n v="38"/>
    <x v="38"/>
    <s v="01ZHG"/>
    <x v="5"/>
    <s v="01A"/>
    <x v="3"/>
    <n v="403.88965000000002"/>
    <n v="1215212"/>
    <n v="403889.65"/>
    <n v="0.33236147273068406"/>
  </r>
  <r>
    <x v="2"/>
    <n v="84"/>
    <s v="Auvergne-Rhône-Alpes"/>
    <n v="38"/>
    <x v="38"/>
    <s v="01A"/>
    <x v="0"/>
    <s v="01A"/>
    <x v="3"/>
    <n v="96954.44"/>
    <n v="1235387"/>
    <n v="96954440"/>
    <n v="78.481026593286145"/>
  </r>
  <r>
    <x v="2"/>
    <n v="84"/>
    <s v="Auvergne-Rhône-Alpes"/>
    <n v="38"/>
    <x v="38"/>
    <s v="01A"/>
    <x v="0"/>
    <s v="01B"/>
    <x v="0"/>
    <n v="139188.25236000001"/>
    <n v="1235387"/>
    <n v="139188252.36000001"/>
    <n v="112.66773275095174"/>
  </r>
  <r>
    <x v="2"/>
    <n v="84"/>
    <s v="Auvergne-Rhône-Alpes"/>
    <n v="38"/>
    <x v="38"/>
    <s v="01A"/>
    <x v="0"/>
    <s v="01C"/>
    <x v="4"/>
    <n v="24180.426299999999"/>
    <n v="1235387"/>
    <n v="24180426.300000001"/>
    <n v="19.5731590991325"/>
  </r>
  <r>
    <x v="2"/>
    <n v="84"/>
    <s v="Auvergne-Rhône-Alpes"/>
    <n v="38"/>
    <x v="38"/>
    <s v="01A"/>
    <x v="0"/>
    <s v="01D"/>
    <x v="1"/>
    <n v="14936.34728"/>
    <n v="1235387"/>
    <n v="14936347.279999999"/>
    <n v="12.090419666064156"/>
  </r>
  <r>
    <x v="2"/>
    <n v="84"/>
    <s v="Auvergne-Rhône-Alpes"/>
    <n v="38"/>
    <x v="38"/>
    <s v="01B"/>
    <x v="1"/>
    <s v="01A"/>
    <x v="3"/>
    <n v="572.52"/>
    <n v="1235387"/>
    <n v="572520"/>
    <n v="0.46343372562605889"/>
  </r>
  <r>
    <x v="2"/>
    <n v="84"/>
    <s v="Auvergne-Rhône-Alpes"/>
    <n v="38"/>
    <x v="38"/>
    <s v="01C"/>
    <x v="2"/>
    <s v="01A"/>
    <x v="3"/>
    <n v="1.4236"/>
    <n v="1235387"/>
    <n v="1423.6"/>
    <n v="1.1523514493838771E-3"/>
  </r>
  <r>
    <x v="2"/>
    <n v="84"/>
    <s v="Auvergne-Rhône-Alpes"/>
    <n v="38"/>
    <x v="38"/>
    <s v="01C"/>
    <x v="2"/>
    <s v="01B"/>
    <x v="0"/>
    <n v="0.2"/>
    <n v="1235387"/>
    <n v="200"/>
    <n v="1.6189258912389397E-4"/>
  </r>
  <r>
    <x v="2"/>
    <n v="84"/>
    <s v="Auvergne-Rhône-Alpes"/>
    <n v="38"/>
    <x v="38"/>
    <s v="01C"/>
    <x v="2"/>
    <s v="01Z"/>
    <x v="2"/>
    <n v="25.835149999999999"/>
    <n v="1235387"/>
    <n v="25835.149999999998"/>
    <n v="2.0912596619520846E-2"/>
  </r>
  <r>
    <x v="2"/>
    <n v="84"/>
    <s v="Auvergne-Rhône-Alpes"/>
    <n v="38"/>
    <x v="38"/>
    <s v="01D"/>
    <x v="3"/>
    <s v="01A"/>
    <x v="3"/>
    <n v="60853.989609999997"/>
    <n v="1235387"/>
    <n v="60853989.609999999"/>
    <n v="49.259049682407216"/>
  </r>
  <r>
    <x v="2"/>
    <n v="84"/>
    <s v="Auvergne-Rhône-Alpes"/>
    <n v="38"/>
    <x v="38"/>
    <s v="01E"/>
    <x v="6"/>
    <s v="01A"/>
    <x v="3"/>
    <n v="116.88"/>
    <n v="1235387"/>
    <n v="116880"/>
    <n v="9.4610029084003636E-2"/>
  </r>
  <r>
    <x v="2"/>
    <n v="84"/>
    <s v="Auvergne-Rhône-Alpes"/>
    <n v="38"/>
    <x v="38"/>
    <s v="01E"/>
    <x v="6"/>
    <s v="01E"/>
    <x v="5"/>
    <n v="2089.38"/>
    <n v="1235387"/>
    <n v="2089380"/>
    <n v="1.691275689318408"/>
  </r>
  <r>
    <x v="2"/>
    <n v="84"/>
    <s v="Auvergne-Rhône-Alpes"/>
    <n v="38"/>
    <x v="38"/>
    <s v="01F"/>
    <x v="4"/>
    <s v="01A"/>
    <x v="3"/>
    <n v="33527.950980000001"/>
    <n v="1235387"/>
    <n v="33527950.98"/>
    <n v="27.139633960855992"/>
  </r>
  <r>
    <x v="2"/>
    <n v="84"/>
    <s v="Auvergne-Rhône-Alpes"/>
    <n v="38"/>
    <x v="38"/>
    <s v="01ZHG"/>
    <x v="5"/>
    <s v="01A"/>
    <x v="3"/>
    <n v="414.05561999999998"/>
    <n v="1235387"/>
    <n v="414055.62"/>
    <n v="0.33516268181549586"/>
  </r>
  <r>
    <x v="2"/>
    <n v="84"/>
    <s v="Auvergne-Rhône-Alpes"/>
    <n v="38"/>
    <x v="38"/>
    <s v="01ZHG"/>
    <x v="5"/>
    <s v="01Z"/>
    <x v="2"/>
    <n v="40"/>
    <n v="1235387"/>
    <n v="40000"/>
    <n v="3.2378517824778796E-2"/>
  </r>
  <r>
    <x v="3"/>
    <n v="84"/>
    <s v="Auvergne-Rhône-Alpes"/>
    <n v="38"/>
    <x v="38"/>
    <s v="01A"/>
    <x v="0"/>
    <s v="01A"/>
    <x v="3"/>
    <n v="85861.32"/>
    <n v="1251060"/>
    <n v="85861320"/>
    <n v="68.630857033235813"/>
  </r>
  <r>
    <x v="3"/>
    <n v="84"/>
    <s v="Auvergne-Rhône-Alpes"/>
    <n v="38"/>
    <x v="38"/>
    <s v="01A"/>
    <x v="0"/>
    <s v="01B"/>
    <x v="0"/>
    <n v="140179.02554999999"/>
    <n v="1251060"/>
    <n v="140179025.54999998"/>
    <n v="112.04820356337824"/>
  </r>
  <r>
    <x v="3"/>
    <n v="84"/>
    <s v="Auvergne-Rhône-Alpes"/>
    <n v="38"/>
    <x v="38"/>
    <s v="01A"/>
    <x v="0"/>
    <s v="01C"/>
    <x v="4"/>
    <n v="21100.62917"/>
    <n v="1251060"/>
    <n v="21100629.170000002"/>
    <n v="16.866200797723533"/>
  </r>
  <r>
    <x v="3"/>
    <n v="84"/>
    <s v="Auvergne-Rhône-Alpes"/>
    <n v="38"/>
    <x v="38"/>
    <s v="01A"/>
    <x v="0"/>
    <s v="01D"/>
    <x v="1"/>
    <n v="24799.372749999999"/>
    <n v="1251060"/>
    <n v="24799372.75"/>
    <n v="19.822688560101035"/>
  </r>
  <r>
    <x v="3"/>
    <n v="84"/>
    <s v="Auvergne-Rhône-Alpes"/>
    <n v="38"/>
    <x v="38"/>
    <s v="01A"/>
    <x v="0"/>
    <s v="01Z"/>
    <x v="2"/>
    <n v="591.32854999999995"/>
    <n v="1251060"/>
    <n v="591328.54999999993"/>
    <n v="0.47266202260483103"/>
  </r>
  <r>
    <x v="3"/>
    <n v="84"/>
    <s v="Auvergne-Rhône-Alpes"/>
    <n v="38"/>
    <x v="38"/>
    <s v="01C"/>
    <x v="2"/>
    <s v="01A"/>
    <x v="3"/>
    <n v="3.1297100000000002"/>
    <n v="1251060"/>
    <n v="3129.71"/>
    <n v="2.5016466036800792E-3"/>
  </r>
  <r>
    <x v="3"/>
    <n v="84"/>
    <s v="Auvergne-Rhône-Alpes"/>
    <n v="38"/>
    <x v="38"/>
    <s v="01C"/>
    <x v="2"/>
    <s v="01B"/>
    <x v="0"/>
    <n v="0.28599999999999998"/>
    <n v="1251060"/>
    <n v="286"/>
    <n v="2.2860614199159113E-4"/>
  </r>
  <r>
    <x v="3"/>
    <n v="84"/>
    <s v="Auvergne-Rhône-Alpes"/>
    <n v="38"/>
    <x v="38"/>
    <s v="01C"/>
    <x v="2"/>
    <s v="01Z"/>
    <x v="2"/>
    <n v="3.71759"/>
    <n v="1251060"/>
    <n v="3717.59"/>
    <n v="2.9715521237990185E-3"/>
  </r>
  <r>
    <x v="3"/>
    <n v="84"/>
    <s v="Auvergne-Rhône-Alpes"/>
    <n v="38"/>
    <x v="38"/>
    <s v="01D"/>
    <x v="3"/>
    <s v="01A"/>
    <x v="3"/>
    <n v="59058.72741"/>
    <n v="1251060"/>
    <n v="59058727.409999996"/>
    <n v="47.206950434031938"/>
  </r>
  <r>
    <x v="3"/>
    <n v="84"/>
    <s v="Auvergne-Rhône-Alpes"/>
    <n v="38"/>
    <x v="38"/>
    <s v="01E"/>
    <x v="6"/>
    <s v="01E"/>
    <x v="5"/>
    <n v="1981.0530100000001"/>
    <n v="1251060"/>
    <n v="1981053.01"/>
    <n v="1.5834996003389126"/>
  </r>
  <r>
    <x v="3"/>
    <n v="84"/>
    <s v="Auvergne-Rhône-Alpes"/>
    <n v="38"/>
    <x v="38"/>
    <s v="01F"/>
    <x v="4"/>
    <s v="01A"/>
    <x v="3"/>
    <n v="34268.220450000001"/>
    <n v="1251060"/>
    <n v="34268220.450000003"/>
    <n v="27.39134849647499"/>
  </r>
  <r>
    <x v="3"/>
    <n v="84"/>
    <s v="Auvergne-Rhône-Alpes"/>
    <n v="38"/>
    <x v="38"/>
    <s v="01ZHG"/>
    <x v="5"/>
    <s v="01A"/>
    <x v="3"/>
    <n v="452.36318"/>
    <n v="1251060"/>
    <n v="452363.18"/>
    <n v="0.3615839208351318"/>
  </r>
  <r>
    <x v="4"/>
    <n v="84"/>
    <s v="Auvergne-Rhône-Alpes"/>
    <n v="38"/>
    <x v="38"/>
    <s v="01A"/>
    <x v="0"/>
    <s v="01A"/>
    <x v="3"/>
    <n v="14591.12"/>
    <n v="1258722"/>
    <n v="14591120"/>
    <n v="11.592011579999395"/>
  </r>
  <r>
    <x v="4"/>
    <n v="84"/>
    <s v="Auvergne-Rhône-Alpes"/>
    <n v="38"/>
    <x v="38"/>
    <s v="01A"/>
    <x v="0"/>
    <s v="01B"/>
    <x v="0"/>
    <n v="220844.19205000001"/>
    <n v="1258722"/>
    <n v="220844192.05000001"/>
    <n v="175.45112586417017"/>
  </r>
  <r>
    <x v="4"/>
    <n v="84"/>
    <s v="Auvergne-Rhône-Alpes"/>
    <n v="38"/>
    <x v="38"/>
    <s v="01A"/>
    <x v="0"/>
    <s v="01C"/>
    <x v="4"/>
    <n v="3612.68"/>
    <n v="1258722"/>
    <n v="3612680"/>
    <n v="2.8701174683528214"/>
  </r>
  <r>
    <x v="4"/>
    <n v="84"/>
    <s v="Auvergne-Rhône-Alpes"/>
    <n v="38"/>
    <x v="38"/>
    <s v="01A"/>
    <x v="0"/>
    <s v="01D"/>
    <x v="1"/>
    <n v="31826.54405"/>
    <n v="1258722"/>
    <n v="31826544.050000001"/>
    <n v="25.284807963950737"/>
  </r>
  <r>
    <x v="4"/>
    <n v="84"/>
    <s v="Auvergne-Rhône-Alpes"/>
    <n v="38"/>
    <x v="38"/>
    <s v="01C"/>
    <x v="2"/>
    <s v="01A"/>
    <x v="3"/>
    <n v="2.50251"/>
    <n v="1258722"/>
    <n v="2502.5100000000002"/>
    <n v="1.9881355851411194E-3"/>
  </r>
  <r>
    <x v="4"/>
    <n v="84"/>
    <s v="Auvergne-Rhône-Alpes"/>
    <n v="38"/>
    <x v="38"/>
    <s v="01C"/>
    <x v="2"/>
    <s v="01Z"/>
    <x v="2"/>
    <n v="4.81637"/>
    <n v="1258722"/>
    <n v="4816.37"/>
    <n v="3.8263969327619603E-3"/>
  </r>
  <r>
    <x v="4"/>
    <n v="84"/>
    <s v="Auvergne-Rhône-Alpes"/>
    <n v="38"/>
    <x v="38"/>
    <s v="01D"/>
    <x v="3"/>
    <s v="01A"/>
    <x v="3"/>
    <n v="60284.884489999997"/>
    <n v="1258722"/>
    <n v="60284884.489999995"/>
    <n v="47.893724341037966"/>
  </r>
  <r>
    <x v="4"/>
    <n v="84"/>
    <s v="Auvergne-Rhône-Alpes"/>
    <n v="38"/>
    <x v="38"/>
    <s v="01E"/>
    <x v="6"/>
    <s v="01E"/>
    <x v="5"/>
    <n v="1802.6920500000001"/>
    <n v="1258722"/>
    <n v="1802692.05"/>
    <n v="1.4321605962237889"/>
  </r>
  <r>
    <x v="4"/>
    <n v="84"/>
    <s v="Auvergne-Rhône-Alpes"/>
    <n v="38"/>
    <x v="38"/>
    <s v="01F"/>
    <x v="4"/>
    <s v="01A"/>
    <x v="3"/>
    <n v="34212.3825"/>
    <n v="1258722"/>
    <n v="34212382.5"/>
    <n v="27.180253066205246"/>
  </r>
  <r>
    <x v="4"/>
    <n v="84"/>
    <s v="Auvergne-Rhône-Alpes"/>
    <n v="38"/>
    <x v="38"/>
    <s v="01ZHG"/>
    <x v="5"/>
    <s v="01A"/>
    <x v="3"/>
    <n v="566.47137999999995"/>
    <n v="1258722"/>
    <n v="566471.38"/>
    <n v="0.45003692634275083"/>
  </r>
  <r>
    <x v="0"/>
    <n v="27"/>
    <s v="Bourgogne-Franche-Comté"/>
    <n v="39"/>
    <x v="39"/>
    <s v="01A"/>
    <x v="0"/>
    <s v="01B"/>
    <x v="0"/>
    <n v="54879.957450000002"/>
    <n v="261277"/>
    <n v="54879957.450000003"/>
    <n v="210.04511476325894"/>
  </r>
  <r>
    <x v="0"/>
    <n v="27"/>
    <s v="Bourgogne-Franche-Comté"/>
    <n v="39"/>
    <x v="39"/>
    <s v="01B"/>
    <x v="1"/>
    <s v="01D"/>
    <x v="1"/>
    <n v="135"/>
    <n v="261277"/>
    <n v="135000"/>
    <n v="0.51669301163133374"/>
  </r>
  <r>
    <x v="0"/>
    <n v="27"/>
    <s v="Bourgogne-Franche-Comté"/>
    <n v="39"/>
    <x v="39"/>
    <s v="01D"/>
    <x v="3"/>
    <s v="01A"/>
    <x v="3"/>
    <n v="17090.964309999999"/>
    <n v="261277"/>
    <n v="17090964.309999999"/>
    <n v="65.413198674203997"/>
  </r>
  <r>
    <x v="0"/>
    <n v="27"/>
    <s v="Bourgogne-Franche-Comté"/>
    <n v="39"/>
    <x v="39"/>
    <s v="01E"/>
    <x v="6"/>
    <s v="01E"/>
    <x v="5"/>
    <n v="7948"/>
    <n v="261277"/>
    <n v="7948000"/>
    <n v="30.419822640339564"/>
  </r>
  <r>
    <x v="0"/>
    <n v="27"/>
    <s v="Bourgogne-Franche-Comté"/>
    <n v="39"/>
    <x v="39"/>
    <s v="01F"/>
    <x v="4"/>
    <s v="01A"/>
    <x v="3"/>
    <n v="10417.09418"/>
    <n v="261277"/>
    <n v="10417094.18"/>
    <n v="39.869924180084737"/>
  </r>
  <r>
    <x v="1"/>
    <n v="27"/>
    <s v="Bourgogne-Franche-Comté"/>
    <n v="39"/>
    <x v="39"/>
    <s v="01A"/>
    <x v="0"/>
    <s v="01B"/>
    <x v="0"/>
    <n v="52357.269469999999"/>
    <n v="261294"/>
    <n v="52357269.469999999"/>
    <n v="200.3768531615728"/>
  </r>
  <r>
    <x v="1"/>
    <n v="27"/>
    <s v="Bourgogne-Franche-Comté"/>
    <n v="39"/>
    <x v="39"/>
    <s v="01B"/>
    <x v="1"/>
    <s v="01A"/>
    <x v="3"/>
    <n v="86"/>
    <n v="261294"/>
    <n v="86000"/>
    <n v="0.32913117025266558"/>
  </r>
  <r>
    <x v="1"/>
    <n v="27"/>
    <s v="Bourgogne-Franche-Comté"/>
    <n v="39"/>
    <x v="39"/>
    <s v="01D"/>
    <x v="3"/>
    <s v="01A"/>
    <x v="3"/>
    <n v="17586.060000000001"/>
    <n v="261294"/>
    <n v="17586060"/>
    <n v="67.303726836437122"/>
  </r>
  <r>
    <x v="1"/>
    <n v="27"/>
    <s v="Bourgogne-Franche-Comté"/>
    <n v="39"/>
    <x v="39"/>
    <s v="01D"/>
    <x v="3"/>
    <s v="01Z"/>
    <x v="2"/>
    <n v="52.385440000000003"/>
    <n v="261294"/>
    <n v="52385.440000000002"/>
    <n v="0.20048466478373023"/>
  </r>
  <r>
    <x v="1"/>
    <n v="27"/>
    <s v="Bourgogne-Franche-Comté"/>
    <n v="39"/>
    <x v="39"/>
    <s v="01E"/>
    <x v="6"/>
    <s v="01E"/>
    <x v="5"/>
    <n v="7000"/>
    <n v="261294"/>
    <n v="7000000"/>
    <n v="26.789746415914639"/>
  </r>
  <r>
    <x v="1"/>
    <n v="27"/>
    <s v="Bourgogne-Franche-Comté"/>
    <n v="39"/>
    <x v="39"/>
    <s v="01F"/>
    <x v="4"/>
    <s v="01A"/>
    <x v="3"/>
    <n v="10745.39"/>
    <n v="261294"/>
    <n v="10745390"/>
    <n v="41.123753320015005"/>
  </r>
  <r>
    <x v="1"/>
    <n v="27"/>
    <s v="Bourgogne-Franche-Comté"/>
    <n v="39"/>
    <x v="39"/>
    <s v="01F"/>
    <x v="4"/>
    <s v="01Z"/>
    <x v="2"/>
    <n v="191.09417999999999"/>
    <n v="261294"/>
    <n v="191094.18"/>
    <n v="0.73133780339387811"/>
  </r>
  <r>
    <x v="1"/>
    <n v="27"/>
    <s v="Bourgogne-Franche-Comté"/>
    <n v="39"/>
    <x v="39"/>
    <s v="01ZHG"/>
    <x v="5"/>
    <s v="01A"/>
    <x v="3"/>
    <n v="164"/>
    <n v="261294"/>
    <n v="164000"/>
    <n v="0.62764548745857152"/>
  </r>
  <r>
    <x v="2"/>
    <n v="27"/>
    <s v="Bourgogne-Franche-Comté"/>
    <n v="39"/>
    <x v="39"/>
    <s v="01A"/>
    <x v="0"/>
    <s v="01B"/>
    <x v="0"/>
    <n v="51156.134290000002"/>
    <n v="260502"/>
    <n v="51156134.289999999"/>
    <n v="196.37520744562423"/>
  </r>
  <r>
    <x v="2"/>
    <n v="27"/>
    <s v="Bourgogne-Franche-Comté"/>
    <n v="39"/>
    <x v="39"/>
    <s v="01B"/>
    <x v="1"/>
    <s v="01D"/>
    <x v="1"/>
    <n v="244.35"/>
    <n v="260502"/>
    <n v="244350"/>
    <n v="0.93799663726190197"/>
  </r>
  <r>
    <x v="2"/>
    <n v="27"/>
    <s v="Bourgogne-Franche-Comté"/>
    <n v="39"/>
    <x v="39"/>
    <s v="01D"/>
    <x v="3"/>
    <s v="01A"/>
    <x v="3"/>
    <n v="16898.71"/>
    <n v="260502"/>
    <n v="16898710"/>
    <n v="64.869789867256301"/>
  </r>
  <r>
    <x v="2"/>
    <n v="27"/>
    <s v="Bourgogne-Franche-Comté"/>
    <n v="39"/>
    <x v="39"/>
    <s v="01D"/>
    <x v="3"/>
    <s v="01Z"/>
    <x v="2"/>
    <n v="44.921390000000002"/>
    <n v="260502"/>
    <n v="44921.39"/>
    <n v="0.17244163192605047"/>
  </r>
  <r>
    <x v="2"/>
    <n v="27"/>
    <s v="Bourgogne-Franche-Comté"/>
    <n v="39"/>
    <x v="39"/>
    <s v="01E"/>
    <x v="6"/>
    <s v="01E"/>
    <x v="5"/>
    <n v="6045"/>
    <n v="260502"/>
    <n v="6045000"/>
    <n v="23.205196121334961"/>
  </r>
  <r>
    <x v="2"/>
    <n v="27"/>
    <s v="Bourgogne-Franche-Comté"/>
    <n v="39"/>
    <x v="39"/>
    <s v="01F"/>
    <x v="4"/>
    <s v="01A"/>
    <x v="3"/>
    <n v="11181.8"/>
    <n v="260502"/>
    <n v="11181800"/>
    <n v="42.924046648394253"/>
  </r>
  <r>
    <x v="2"/>
    <n v="27"/>
    <s v="Bourgogne-Franche-Comté"/>
    <n v="39"/>
    <x v="39"/>
    <s v="01F"/>
    <x v="4"/>
    <s v="01Z"/>
    <x v="2"/>
    <n v="52.248480000000001"/>
    <n v="260502"/>
    <n v="52248.480000000003"/>
    <n v="0.200568440933275"/>
  </r>
  <r>
    <x v="2"/>
    <n v="27"/>
    <s v="Bourgogne-Franche-Comté"/>
    <n v="39"/>
    <x v="39"/>
    <s v="01ZHG"/>
    <x v="5"/>
    <s v="01A"/>
    <x v="3"/>
    <n v="532.29999999999995"/>
    <n v="260502"/>
    <n v="532300"/>
    <n v="2.0433624309986103"/>
  </r>
  <r>
    <x v="3"/>
    <n v="27"/>
    <s v="Bourgogne-Franche-Comté"/>
    <n v="39"/>
    <x v="39"/>
    <s v="01A"/>
    <x v="0"/>
    <s v="01B"/>
    <x v="0"/>
    <n v="50215.187019999998"/>
    <n v="260587"/>
    <n v="50215187.019999996"/>
    <n v="192.70027675977695"/>
  </r>
  <r>
    <x v="3"/>
    <n v="27"/>
    <s v="Bourgogne-Franche-Comté"/>
    <n v="39"/>
    <x v="39"/>
    <s v="01B"/>
    <x v="1"/>
    <s v="01D"/>
    <x v="1"/>
    <n v="1E-3"/>
    <n v="260587"/>
    <n v="1"/>
    <n v="3.8374899745574412E-6"/>
  </r>
  <r>
    <x v="3"/>
    <n v="27"/>
    <s v="Bourgogne-Franche-Comté"/>
    <n v="39"/>
    <x v="39"/>
    <s v="01D"/>
    <x v="3"/>
    <s v="01A"/>
    <x v="3"/>
    <n v="15987.02968"/>
    <n v="260587"/>
    <n v="15987029.68"/>
    <n v="61.35006611995226"/>
  </r>
  <r>
    <x v="3"/>
    <n v="27"/>
    <s v="Bourgogne-Franche-Comté"/>
    <n v="39"/>
    <x v="39"/>
    <s v="01E"/>
    <x v="6"/>
    <s v="01E"/>
    <x v="5"/>
    <n v="6969"/>
    <n v="260587"/>
    <n v="6969000"/>
    <n v="26.743467632690809"/>
  </r>
  <r>
    <x v="3"/>
    <n v="27"/>
    <s v="Bourgogne-Franche-Comté"/>
    <n v="39"/>
    <x v="39"/>
    <s v="01F"/>
    <x v="4"/>
    <s v="01A"/>
    <x v="3"/>
    <n v="10935.250309999999"/>
    <n v="260587"/>
    <n v="10935250.309999999"/>
    <n v="41.963913433901148"/>
  </r>
  <r>
    <x v="3"/>
    <n v="27"/>
    <s v="Bourgogne-Franche-Comté"/>
    <n v="39"/>
    <x v="39"/>
    <s v="01F"/>
    <x v="4"/>
    <s v="01Z"/>
    <x v="2"/>
    <n v="148.83013"/>
    <n v="260587"/>
    <n v="148830.13"/>
    <n v="0.57113413178708072"/>
  </r>
  <r>
    <x v="3"/>
    <n v="27"/>
    <s v="Bourgogne-Franche-Comté"/>
    <n v="39"/>
    <x v="39"/>
    <s v="01ZHG"/>
    <x v="5"/>
    <s v="01A"/>
    <x v="3"/>
    <n v="375.108"/>
    <n v="260587"/>
    <n v="375108"/>
    <n v="1.4394731893762927"/>
  </r>
  <r>
    <x v="4"/>
    <n v="27"/>
    <s v="Bourgogne-Franche-Comté"/>
    <n v="39"/>
    <x v="39"/>
    <s v="01A"/>
    <x v="0"/>
    <s v="01B"/>
    <x v="0"/>
    <n v="49895.474889999998"/>
    <n v="260188"/>
    <n v="49895474.890000001"/>
    <n v="191.76701035405168"/>
  </r>
  <r>
    <x v="4"/>
    <n v="27"/>
    <s v="Bourgogne-Franche-Comté"/>
    <n v="39"/>
    <x v="39"/>
    <s v="01D"/>
    <x v="3"/>
    <s v="01A"/>
    <x v="3"/>
    <n v="16386.40856"/>
    <n v="260188"/>
    <n v="16386408.560000001"/>
    <n v="62.979109566928528"/>
  </r>
  <r>
    <x v="4"/>
    <n v="27"/>
    <s v="Bourgogne-Franche-Comté"/>
    <n v="39"/>
    <x v="39"/>
    <s v="01E"/>
    <x v="6"/>
    <s v="01E"/>
    <x v="5"/>
    <n v="6058"/>
    <n v="260188"/>
    <n v="6058000"/>
    <n v="23.283164481067537"/>
  </r>
  <r>
    <x v="4"/>
    <n v="27"/>
    <s v="Bourgogne-Franche-Comté"/>
    <n v="39"/>
    <x v="39"/>
    <s v="01F"/>
    <x v="4"/>
    <s v="01A"/>
    <x v="3"/>
    <n v="11661.37384"/>
    <n v="260188"/>
    <n v="11661373.84"/>
    <n v="44.819030239672848"/>
  </r>
  <r>
    <x v="4"/>
    <n v="27"/>
    <s v="Bourgogne-Franche-Comté"/>
    <n v="39"/>
    <x v="39"/>
    <s v="01ZHG"/>
    <x v="5"/>
    <s v="01A"/>
    <x v="3"/>
    <n v="439.54030999999998"/>
    <n v="260188"/>
    <n v="439540.31"/>
    <n v="1.6893181468784111"/>
  </r>
  <r>
    <x v="0"/>
    <n v="75"/>
    <s v="Nouvelle-Aquitaine"/>
    <n v="40"/>
    <x v="40"/>
    <s v="01A"/>
    <x v="0"/>
    <s v="01B"/>
    <x v="0"/>
    <n v="23104.32"/>
    <n v="379341"/>
    <n v="23104320"/>
    <n v="60.906466741006113"/>
  </r>
  <r>
    <x v="0"/>
    <n v="75"/>
    <s v="Nouvelle-Aquitaine"/>
    <n v="40"/>
    <x v="40"/>
    <s v="01A"/>
    <x v="0"/>
    <s v="01C"/>
    <x v="4"/>
    <n v="66524.162729999996"/>
    <n v="379341"/>
    <n v="66524162.729999997"/>
    <n v="175.36771066138382"/>
  </r>
  <r>
    <x v="0"/>
    <n v="75"/>
    <s v="Nouvelle-Aquitaine"/>
    <n v="40"/>
    <x v="40"/>
    <s v="01A"/>
    <x v="0"/>
    <s v="01D"/>
    <x v="1"/>
    <n v="22306.890500000001"/>
    <n v="379341"/>
    <n v="22306890.5"/>
    <n v="58.804322496118267"/>
  </r>
  <r>
    <x v="0"/>
    <n v="75"/>
    <s v="Nouvelle-Aquitaine"/>
    <n v="40"/>
    <x v="40"/>
    <s v="01A"/>
    <x v="0"/>
    <s v="01E"/>
    <x v="5"/>
    <n v="19510"/>
    <n v="379341"/>
    <n v="19510000"/>
    <n v="51.43129796146475"/>
  </r>
  <r>
    <x v="0"/>
    <n v="75"/>
    <s v="Nouvelle-Aquitaine"/>
    <n v="40"/>
    <x v="40"/>
    <s v="01A"/>
    <x v="0"/>
    <s v="01Z"/>
    <x v="2"/>
    <n v="108.76018000000001"/>
    <n v="379341"/>
    <n v="108760.18000000001"/>
    <n v="0.28670821239992517"/>
  </r>
  <r>
    <x v="0"/>
    <n v="75"/>
    <s v="Nouvelle-Aquitaine"/>
    <n v="40"/>
    <x v="40"/>
    <s v="01B"/>
    <x v="1"/>
    <s v="01B"/>
    <x v="0"/>
    <n v="146.51195000000001"/>
    <n v="379341"/>
    <n v="146511.95000000001"/>
    <n v="0.38622756306331246"/>
  </r>
  <r>
    <x v="0"/>
    <n v="75"/>
    <s v="Nouvelle-Aquitaine"/>
    <n v="40"/>
    <x v="40"/>
    <s v="01C"/>
    <x v="2"/>
    <s v="01Z"/>
    <x v="2"/>
    <n v="0.14699999999999999"/>
    <n v="379341"/>
    <n v="147"/>
    <n v="3.875141363575253E-4"/>
  </r>
  <r>
    <x v="0"/>
    <n v="75"/>
    <s v="Nouvelle-Aquitaine"/>
    <n v="40"/>
    <x v="40"/>
    <s v="01D"/>
    <x v="3"/>
    <s v="01A"/>
    <x v="3"/>
    <n v="15941.22503"/>
    <n v="379341"/>
    <n v="15941225.029999999"/>
    <n v="42.023469727764727"/>
  </r>
  <r>
    <x v="0"/>
    <n v="75"/>
    <s v="Nouvelle-Aquitaine"/>
    <n v="40"/>
    <x v="40"/>
    <s v="01D"/>
    <x v="3"/>
    <s v="01Z"/>
    <x v="2"/>
    <n v="177.86983000000001"/>
    <n v="379341"/>
    <n v="177869.83000000002"/>
    <n v="0.46889165684700579"/>
  </r>
  <r>
    <x v="0"/>
    <n v="75"/>
    <s v="Nouvelle-Aquitaine"/>
    <n v="40"/>
    <x v="40"/>
    <s v="01F"/>
    <x v="4"/>
    <s v="01A"/>
    <x v="3"/>
    <n v="12737.80185"/>
    <n v="379341"/>
    <n v="12737801.85"/>
    <n v="33.578763829905022"/>
  </r>
  <r>
    <x v="0"/>
    <n v="75"/>
    <s v="Nouvelle-Aquitaine"/>
    <n v="40"/>
    <x v="40"/>
    <s v="01F"/>
    <x v="4"/>
    <s v="01Z"/>
    <x v="2"/>
    <n v="12.63758"/>
    <n v="379341"/>
    <n v="12637.58"/>
    <n v="3.3314563941150573E-2"/>
  </r>
  <r>
    <x v="0"/>
    <n v="75"/>
    <s v="Nouvelle-Aquitaine"/>
    <n v="40"/>
    <x v="40"/>
    <s v="01ZHG"/>
    <x v="5"/>
    <s v="01A"/>
    <x v="3"/>
    <n v="251.1"/>
    <n v="379341"/>
    <n v="251100"/>
    <n v="0.6619374125127524"/>
  </r>
  <r>
    <x v="1"/>
    <n v="75"/>
    <s v="Nouvelle-Aquitaine"/>
    <n v="40"/>
    <x v="40"/>
    <s v="01A"/>
    <x v="0"/>
    <s v="01A"/>
    <x v="3"/>
    <n v="9866"/>
    <n v="387929"/>
    <n v="9866000"/>
    <n v="25.432488934830857"/>
  </r>
  <r>
    <x v="1"/>
    <n v="75"/>
    <s v="Nouvelle-Aquitaine"/>
    <n v="40"/>
    <x v="40"/>
    <s v="01A"/>
    <x v="0"/>
    <s v="01B"/>
    <x v="0"/>
    <n v="30695"/>
    <n v="387929"/>
    <n v="30695000"/>
    <n v="79.12530385714912"/>
  </r>
  <r>
    <x v="1"/>
    <n v="75"/>
    <s v="Nouvelle-Aquitaine"/>
    <n v="40"/>
    <x v="40"/>
    <s v="01A"/>
    <x v="0"/>
    <s v="01C"/>
    <x v="4"/>
    <n v="69389"/>
    <n v="387929"/>
    <n v="69389000"/>
    <n v="178.87036029788956"/>
  </r>
  <r>
    <x v="1"/>
    <n v="75"/>
    <s v="Nouvelle-Aquitaine"/>
    <n v="40"/>
    <x v="40"/>
    <s v="01A"/>
    <x v="0"/>
    <s v="01D"/>
    <x v="1"/>
    <n v="19548.334220000001"/>
    <n v="387929"/>
    <n v="19548334.219999999"/>
    <n v="50.391525820446525"/>
  </r>
  <r>
    <x v="1"/>
    <n v="75"/>
    <s v="Nouvelle-Aquitaine"/>
    <n v="40"/>
    <x v="40"/>
    <s v="01A"/>
    <x v="0"/>
    <s v="01E"/>
    <x v="5"/>
    <n v="21167.8"/>
    <n v="387929"/>
    <n v="21167800"/>
    <n v="54.566170613694773"/>
  </r>
  <r>
    <x v="1"/>
    <n v="75"/>
    <s v="Nouvelle-Aquitaine"/>
    <n v="40"/>
    <x v="40"/>
    <s v="01A"/>
    <x v="0"/>
    <s v="01Z"/>
    <x v="2"/>
    <n v="1200.6855399999999"/>
    <n v="387929"/>
    <n v="1200685.54"/>
    <n v="3.0951167352788787"/>
  </r>
  <r>
    <x v="1"/>
    <n v="75"/>
    <s v="Nouvelle-Aquitaine"/>
    <n v="40"/>
    <x v="40"/>
    <s v="01B"/>
    <x v="1"/>
    <s v="01B"/>
    <x v="0"/>
    <n v="115"/>
    <n v="387929"/>
    <n v="115000"/>
    <n v="0.2964459991390177"/>
  </r>
  <r>
    <x v="1"/>
    <n v="75"/>
    <s v="Nouvelle-Aquitaine"/>
    <n v="40"/>
    <x v="40"/>
    <s v="01C"/>
    <x v="2"/>
    <s v="01A"/>
    <x v="3"/>
    <n v="48.767200000000003"/>
    <n v="387929"/>
    <n v="48767.200000000004"/>
    <n v="0.12571166373228093"/>
  </r>
  <r>
    <x v="1"/>
    <n v="75"/>
    <s v="Nouvelle-Aquitaine"/>
    <n v="40"/>
    <x v="40"/>
    <s v="01C"/>
    <x v="2"/>
    <s v="01Z"/>
    <x v="2"/>
    <n v="0.24199999999999999"/>
    <n v="387929"/>
    <n v="242"/>
    <n v="6.2382549384036774E-4"/>
  </r>
  <r>
    <x v="1"/>
    <n v="75"/>
    <s v="Nouvelle-Aquitaine"/>
    <n v="40"/>
    <x v="40"/>
    <s v="01D"/>
    <x v="3"/>
    <s v="01A"/>
    <x v="3"/>
    <n v="16270.474120000001"/>
    <n v="387929"/>
    <n v="16270474.120000001"/>
    <n v="41.941886582338526"/>
  </r>
  <r>
    <x v="1"/>
    <n v="75"/>
    <s v="Nouvelle-Aquitaine"/>
    <n v="40"/>
    <x v="40"/>
    <s v="01D"/>
    <x v="3"/>
    <s v="01Z"/>
    <x v="2"/>
    <n v="229.92134999999999"/>
    <n v="387929"/>
    <n v="229921.34999999998"/>
    <n v="0.59268925499253722"/>
  </r>
  <r>
    <x v="1"/>
    <n v="75"/>
    <s v="Nouvelle-Aquitaine"/>
    <n v="40"/>
    <x v="40"/>
    <s v="01E"/>
    <x v="6"/>
    <s v="01E"/>
    <x v="5"/>
    <n v="196.41"/>
    <n v="387929"/>
    <n v="196410"/>
    <n v="0.50630398861647363"/>
  </r>
  <r>
    <x v="1"/>
    <n v="75"/>
    <s v="Nouvelle-Aquitaine"/>
    <n v="40"/>
    <x v="40"/>
    <s v="01E"/>
    <x v="6"/>
    <s v="01Z"/>
    <x v="2"/>
    <n v="3000"/>
    <n v="387929"/>
    <n v="3000000"/>
    <n v="7.7333738905830707"/>
  </r>
  <r>
    <x v="1"/>
    <n v="75"/>
    <s v="Nouvelle-Aquitaine"/>
    <n v="40"/>
    <x v="40"/>
    <s v="01F"/>
    <x v="4"/>
    <s v="01A"/>
    <x v="3"/>
    <n v="14774.144329999999"/>
    <n v="387929"/>
    <n v="14774144.33"/>
    <n v="38.084660672442638"/>
  </r>
  <r>
    <x v="1"/>
    <n v="75"/>
    <s v="Nouvelle-Aquitaine"/>
    <n v="40"/>
    <x v="40"/>
    <s v="01F"/>
    <x v="4"/>
    <s v="01Z"/>
    <x v="2"/>
    <n v="138.49244999999999"/>
    <n v="387929"/>
    <n v="138492.44999999998"/>
    <n v="0.35700463229096041"/>
  </r>
  <r>
    <x v="1"/>
    <n v="75"/>
    <s v="Nouvelle-Aquitaine"/>
    <n v="40"/>
    <x v="40"/>
    <s v="01ZHG"/>
    <x v="5"/>
    <s v="01A"/>
    <x v="3"/>
    <n v="503.67248999999998"/>
    <n v="387929"/>
    <n v="503672.49"/>
    <n v="1.2983625611903209"/>
  </r>
  <r>
    <x v="2"/>
    <n v="75"/>
    <s v="Nouvelle-Aquitaine"/>
    <n v="40"/>
    <x v="40"/>
    <s v="01A"/>
    <x v="0"/>
    <s v="01B"/>
    <x v="0"/>
    <n v="22546"/>
    <n v="397226"/>
    <n v="22546000"/>
    <n v="56.758621036890837"/>
  </r>
  <r>
    <x v="2"/>
    <n v="75"/>
    <s v="Nouvelle-Aquitaine"/>
    <n v="40"/>
    <x v="40"/>
    <s v="01A"/>
    <x v="0"/>
    <s v="01C"/>
    <x v="4"/>
    <n v="61268"/>
    <n v="397226"/>
    <n v="61268000"/>
    <n v="154.23965198652655"/>
  </r>
  <r>
    <x v="2"/>
    <n v="75"/>
    <s v="Nouvelle-Aquitaine"/>
    <n v="40"/>
    <x v="40"/>
    <s v="01A"/>
    <x v="0"/>
    <s v="01D"/>
    <x v="1"/>
    <n v="2484.0092100000002"/>
    <n v="397226"/>
    <n v="2484009.21"/>
    <n v="6.253390286637833"/>
  </r>
  <r>
    <x v="2"/>
    <n v="75"/>
    <s v="Nouvelle-Aquitaine"/>
    <n v="40"/>
    <x v="40"/>
    <s v="01A"/>
    <x v="0"/>
    <s v="01E"/>
    <x v="5"/>
    <n v="35882.769209999999"/>
    <n v="397226"/>
    <n v="35882769.210000001"/>
    <n v="90.333385050323997"/>
  </r>
  <r>
    <x v="2"/>
    <n v="75"/>
    <s v="Nouvelle-Aquitaine"/>
    <n v="40"/>
    <x v="40"/>
    <s v="01A"/>
    <x v="0"/>
    <s v="01Z"/>
    <x v="2"/>
    <n v="796.66398000000004"/>
    <n v="397226"/>
    <n v="796663.98"/>
    <n v="2.0055685680192132"/>
  </r>
  <r>
    <x v="2"/>
    <n v="75"/>
    <s v="Nouvelle-Aquitaine"/>
    <n v="40"/>
    <x v="40"/>
    <s v="01C"/>
    <x v="2"/>
    <s v="01A"/>
    <x v="3"/>
    <n v="7.0567099999999998"/>
    <n v="397226"/>
    <n v="7056.71"/>
    <n v="1.7764975102334692E-2"/>
  </r>
  <r>
    <x v="2"/>
    <n v="75"/>
    <s v="Nouvelle-Aquitaine"/>
    <n v="40"/>
    <x v="40"/>
    <s v="01C"/>
    <x v="2"/>
    <s v="01B"/>
    <x v="0"/>
    <n v="7.7356999999999996"/>
    <n v="397226"/>
    <n v="7735.7"/>
    <n v="1.9474304300322737E-2"/>
  </r>
  <r>
    <x v="2"/>
    <n v="75"/>
    <s v="Nouvelle-Aquitaine"/>
    <n v="40"/>
    <x v="40"/>
    <s v="01D"/>
    <x v="3"/>
    <s v="01A"/>
    <x v="3"/>
    <n v="18835.21355"/>
    <n v="397226"/>
    <n v="18835213.550000001"/>
    <n v="47.416869867531332"/>
  </r>
  <r>
    <x v="2"/>
    <n v="75"/>
    <s v="Nouvelle-Aquitaine"/>
    <n v="40"/>
    <x v="40"/>
    <s v="01D"/>
    <x v="3"/>
    <s v="01Z"/>
    <x v="2"/>
    <n v="48.803919999999998"/>
    <n v="397226"/>
    <n v="48803.92"/>
    <n v="0.12286184690830912"/>
  </r>
  <r>
    <x v="2"/>
    <n v="75"/>
    <s v="Nouvelle-Aquitaine"/>
    <n v="40"/>
    <x v="40"/>
    <s v="01E"/>
    <x v="6"/>
    <s v="01E"/>
    <x v="5"/>
    <n v="188"/>
    <n v="397226"/>
    <n v="188000"/>
    <n v="0.4732822121411992"/>
  </r>
  <r>
    <x v="2"/>
    <n v="75"/>
    <s v="Nouvelle-Aquitaine"/>
    <n v="40"/>
    <x v="40"/>
    <s v="01F"/>
    <x v="4"/>
    <s v="01A"/>
    <x v="3"/>
    <n v="13457.164860000001"/>
    <n v="397226"/>
    <n v="13457164.860000001"/>
    <n v="33.877855074944748"/>
  </r>
  <r>
    <x v="2"/>
    <n v="75"/>
    <s v="Nouvelle-Aquitaine"/>
    <n v="40"/>
    <x v="40"/>
    <s v="01F"/>
    <x v="4"/>
    <s v="01Z"/>
    <x v="2"/>
    <n v="102.65925"/>
    <n v="397226"/>
    <n v="102659.25"/>
    <n v="0.25844040923806599"/>
  </r>
  <r>
    <x v="2"/>
    <n v="75"/>
    <s v="Nouvelle-Aquitaine"/>
    <n v="40"/>
    <x v="40"/>
    <s v="01ZHG"/>
    <x v="5"/>
    <s v="01A"/>
    <x v="3"/>
    <n v="1047.07557"/>
    <n v="397226"/>
    <n v="1047075.57"/>
    <n v="2.6359693725989737"/>
  </r>
  <r>
    <x v="3"/>
    <n v="75"/>
    <s v="Nouvelle-Aquitaine"/>
    <n v="40"/>
    <x v="40"/>
    <s v="01A"/>
    <x v="0"/>
    <s v="01B"/>
    <x v="0"/>
    <n v="21535"/>
    <n v="403234"/>
    <n v="21535000"/>
    <n v="53.405714795875348"/>
  </r>
  <r>
    <x v="3"/>
    <n v="75"/>
    <s v="Nouvelle-Aquitaine"/>
    <n v="40"/>
    <x v="40"/>
    <s v="01A"/>
    <x v="0"/>
    <s v="01C"/>
    <x v="4"/>
    <n v="69732"/>
    <n v="403234"/>
    <n v="69732000"/>
    <n v="172.93184602488878"/>
  </r>
  <r>
    <x v="3"/>
    <n v="75"/>
    <s v="Nouvelle-Aquitaine"/>
    <n v="40"/>
    <x v="40"/>
    <s v="01A"/>
    <x v="0"/>
    <s v="01D"/>
    <x v="1"/>
    <n v="2470.4519700000001"/>
    <n v="403234"/>
    <n v="2470451.9700000002"/>
    <n v="6.1265963931612912"/>
  </r>
  <r>
    <x v="3"/>
    <n v="75"/>
    <s v="Nouvelle-Aquitaine"/>
    <n v="40"/>
    <x v="40"/>
    <s v="01A"/>
    <x v="0"/>
    <s v="01E"/>
    <x v="5"/>
    <n v="35399.040000000001"/>
    <n v="403234"/>
    <n v="35399040"/>
    <n v="87.787835351185663"/>
  </r>
  <r>
    <x v="3"/>
    <n v="75"/>
    <s v="Nouvelle-Aquitaine"/>
    <n v="40"/>
    <x v="40"/>
    <s v="01A"/>
    <x v="0"/>
    <s v="01Z"/>
    <x v="2"/>
    <n v="877.02666999999997"/>
    <n v="403234"/>
    <n v="877026.66999999993"/>
    <n v="2.1749819459668576"/>
  </r>
  <r>
    <x v="3"/>
    <n v="75"/>
    <s v="Nouvelle-Aquitaine"/>
    <n v="40"/>
    <x v="40"/>
    <s v="01B"/>
    <x v="1"/>
    <s v="01B"/>
    <x v="0"/>
    <n v="857"/>
    <n v="403234"/>
    <n v="857000"/>
    <n v="2.1253168135623484"/>
  </r>
  <r>
    <x v="3"/>
    <n v="75"/>
    <s v="Nouvelle-Aquitaine"/>
    <n v="40"/>
    <x v="40"/>
    <s v="01C"/>
    <x v="2"/>
    <s v="01A"/>
    <x v="3"/>
    <n v="11"/>
    <n v="403234"/>
    <n v="11000"/>
    <n v="2.7279445681663749E-2"/>
  </r>
  <r>
    <x v="3"/>
    <n v="75"/>
    <s v="Nouvelle-Aquitaine"/>
    <n v="40"/>
    <x v="40"/>
    <s v="01C"/>
    <x v="2"/>
    <s v="01B"/>
    <x v="0"/>
    <n v="1E-3"/>
    <n v="403234"/>
    <n v="1"/>
    <n v="2.4799496074239771E-6"/>
  </r>
  <r>
    <x v="3"/>
    <n v="75"/>
    <s v="Nouvelle-Aquitaine"/>
    <n v="40"/>
    <x v="40"/>
    <s v="01D"/>
    <x v="3"/>
    <s v="01A"/>
    <x v="3"/>
    <n v="17337.74064"/>
    <n v="403234"/>
    <n v="17337740.640000001"/>
    <n v="42.996723093786734"/>
  </r>
  <r>
    <x v="3"/>
    <n v="75"/>
    <s v="Nouvelle-Aquitaine"/>
    <n v="40"/>
    <x v="40"/>
    <s v="01D"/>
    <x v="3"/>
    <s v="01Z"/>
    <x v="2"/>
    <n v="51.657710000000002"/>
    <n v="403234"/>
    <n v="51657.71"/>
    <n v="0.12810851763492165"/>
  </r>
  <r>
    <x v="3"/>
    <n v="75"/>
    <s v="Nouvelle-Aquitaine"/>
    <n v="40"/>
    <x v="40"/>
    <s v="01E"/>
    <x v="6"/>
    <s v="01E"/>
    <x v="5"/>
    <n v="281"/>
    <n v="403234"/>
    <n v="281000"/>
    <n v="0.69686583968613758"/>
  </r>
  <r>
    <x v="3"/>
    <n v="75"/>
    <s v="Nouvelle-Aquitaine"/>
    <n v="40"/>
    <x v="40"/>
    <s v="01F"/>
    <x v="4"/>
    <s v="01A"/>
    <x v="3"/>
    <n v="13582.707469999999"/>
    <n v="403234"/>
    <n v="13582707.469999999"/>
    <n v="33.684430057981217"/>
  </r>
  <r>
    <x v="3"/>
    <n v="75"/>
    <s v="Nouvelle-Aquitaine"/>
    <n v="40"/>
    <x v="40"/>
    <s v="01F"/>
    <x v="4"/>
    <s v="01Z"/>
    <x v="2"/>
    <n v="103.44376"/>
    <n v="403234"/>
    <n v="103443.76"/>
    <n v="0.2565353120024601"/>
  </r>
  <r>
    <x v="3"/>
    <n v="75"/>
    <s v="Nouvelle-Aquitaine"/>
    <n v="40"/>
    <x v="40"/>
    <s v="01ZHG"/>
    <x v="5"/>
    <s v="01A"/>
    <x v="3"/>
    <n v="1527.4259199999999"/>
    <n v="403234"/>
    <n v="1527425.92"/>
    <n v="3.7879393106732069"/>
  </r>
  <r>
    <x v="4"/>
    <n v="75"/>
    <s v="Nouvelle-Aquitaine"/>
    <n v="40"/>
    <x v="40"/>
    <s v="01A"/>
    <x v="0"/>
    <s v="01B"/>
    <x v="0"/>
    <n v="84929.36"/>
    <n v="407444"/>
    <n v="84929360"/>
    <n v="208.444252461688"/>
  </r>
  <r>
    <x v="4"/>
    <n v="75"/>
    <s v="Nouvelle-Aquitaine"/>
    <n v="40"/>
    <x v="40"/>
    <s v="01A"/>
    <x v="0"/>
    <s v="01D"/>
    <x v="1"/>
    <n v="2461.9095000000002"/>
    <n v="407444"/>
    <n v="2461909.5"/>
    <n v="6.0423260619864321"/>
  </r>
  <r>
    <x v="4"/>
    <n v="75"/>
    <s v="Nouvelle-Aquitaine"/>
    <n v="40"/>
    <x v="40"/>
    <s v="01A"/>
    <x v="0"/>
    <s v="01E"/>
    <x v="5"/>
    <n v="35039.660000000003"/>
    <n v="407444"/>
    <n v="35039660"/>
    <n v="85.998713933693949"/>
  </r>
  <r>
    <x v="4"/>
    <n v="75"/>
    <s v="Nouvelle-Aquitaine"/>
    <n v="40"/>
    <x v="40"/>
    <s v="01C"/>
    <x v="2"/>
    <s v="01A"/>
    <x v="3"/>
    <n v="8.1"/>
    <n v="407444"/>
    <n v="8100"/>
    <n v="1.9880032593436153E-2"/>
  </r>
  <r>
    <x v="4"/>
    <n v="75"/>
    <s v="Nouvelle-Aquitaine"/>
    <n v="40"/>
    <x v="40"/>
    <s v="01D"/>
    <x v="3"/>
    <s v="01A"/>
    <x v="3"/>
    <n v="19288.95577"/>
    <n v="407444"/>
    <n v="19288955.77"/>
    <n v="47.341366592709669"/>
  </r>
  <r>
    <x v="4"/>
    <n v="75"/>
    <s v="Nouvelle-Aquitaine"/>
    <n v="40"/>
    <x v="40"/>
    <s v="01D"/>
    <x v="3"/>
    <s v="01Z"/>
    <x v="2"/>
    <n v="37.812890000000003"/>
    <n v="407444"/>
    <n v="37812.89"/>
    <n v="9.2805121685434075E-2"/>
  </r>
  <r>
    <x v="4"/>
    <n v="75"/>
    <s v="Nouvelle-Aquitaine"/>
    <n v="40"/>
    <x v="40"/>
    <s v="01E"/>
    <x v="6"/>
    <s v="01A"/>
    <x v="3"/>
    <n v="53.02"/>
    <n v="407444"/>
    <n v="53020"/>
    <n v="0.13012831211160306"/>
  </r>
  <r>
    <x v="4"/>
    <n v="75"/>
    <s v="Nouvelle-Aquitaine"/>
    <n v="40"/>
    <x v="40"/>
    <s v="01E"/>
    <x v="6"/>
    <s v="01E"/>
    <x v="5"/>
    <n v="3195.46"/>
    <n v="407444"/>
    <n v="3195460"/>
    <n v="7.8426974013606774"/>
  </r>
  <r>
    <x v="4"/>
    <n v="75"/>
    <s v="Nouvelle-Aquitaine"/>
    <n v="40"/>
    <x v="40"/>
    <s v="01E"/>
    <x v="6"/>
    <s v="01Z"/>
    <x v="2"/>
    <n v="11.3"/>
    <n v="407444"/>
    <n v="11300"/>
    <n v="2.7733872630349203E-2"/>
  </r>
  <r>
    <x v="4"/>
    <n v="75"/>
    <s v="Nouvelle-Aquitaine"/>
    <n v="40"/>
    <x v="40"/>
    <s v="01F"/>
    <x v="4"/>
    <s v="01A"/>
    <x v="3"/>
    <n v="16444.997589999999"/>
    <n v="407444"/>
    <n v="16444997.59"/>
    <n v="40.361368899775186"/>
  </r>
  <r>
    <x v="4"/>
    <n v="75"/>
    <s v="Nouvelle-Aquitaine"/>
    <n v="40"/>
    <x v="40"/>
    <s v="01ZHG"/>
    <x v="5"/>
    <s v="01A"/>
    <x v="3"/>
    <n v="1596.2974099999999"/>
    <n v="407444"/>
    <n v="1596297.41"/>
    <n v="3.9178326592120634"/>
  </r>
  <r>
    <x v="0"/>
    <n v="24"/>
    <s v="Centre-Val de Loire"/>
    <n v="41"/>
    <x v="41"/>
    <s v="01A"/>
    <x v="0"/>
    <s v="01B"/>
    <x v="0"/>
    <n v="69016.757710000005"/>
    <n v="327868"/>
    <n v="69016757.710000008"/>
    <n v="210.50165831981167"/>
  </r>
  <r>
    <x v="0"/>
    <n v="24"/>
    <s v="Centre-Val de Loire"/>
    <n v="41"/>
    <x v="41"/>
    <s v="01A"/>
    <x v="0"/>
    <s v="01C"/>
    <x v="4"/>
    <n v="1183.3734400000001"/>
    <n v="327868"/>
    <n v="1183373.4400000002"/>
    <n v="3.6092983761757784"/>
  </r>
  <r>
    <x v="0"/>
    <n v="24"/>
    <s v="Centre-Val de Loire"/>
    <n v="41"/>
    <x v="41"/>
    <s v="01A"/>
    <x v="0"/>
    <s v="01D"/>
    <x v="1"/>
    <n v="11659.152040000001"/>
    <n v="327868"/>
    <n v="11659152.040000001"/>
    <n v="35.560506179316071"/>
  </r>
  <r>
    <x v="0"/>
    <n v="24"/>
    <s v="Centre-Val de Loire"/>
    <n v="41"/>
    <x v="41"/>
    <s v="01A"/>
    <x v="0"/>
    <s v="01E"/>
    <x v="5"/>
    <n v="408.34904"/>
    <n v="327868"/>
    <n v="408349.04"/>
    <n v="1.2454678102163066"/>
  </r>
  <r>
    <x v="0"/>
    <n v="24"/>
    <s v="Centre-Val de Loire"/>
    <n v="41"/>
    <x v="41"/>
    <s v="01A"/>
    <x v="0"/>
    <s v="01Z"/>
    <x v="2"/>
    <n v="652.14040999999997"/>
    <n v="327868"/>
    <n v="652140.40999999992"/>
    <n v="1.9890334219868968"/>
  </r>
  <r>
    <x v="0"/>
    <n v="24"/>
    <s v="Centre-Val de Loire"/>
    <n v="41"/>
    <x v="41"/>
    <s v="01B"/>
    <x v="1"/>
    <s v="01A"/>
    <x v="3"/>
    <n v="19.5"/>
    <n v="327868"/>
    <n v="19500"/>
    <n v="5.9475154635402053E-2"/>
  </r>
  <r>
    <x v="0"/>
    <n v="24"/>
    <s v="Centre-Val de Loire"/>
    <n v="41"/>
    <x v="41"/>
    <s v="01B"/>
    <x v="1"/>
    <s v="01D"/>
    <x v="1"/>
    <n v="318"/>
    <n v="327868"/>
    <n v="318000"/>
    <n v="0.96990252174655656"/>
  </r>
  <r>
    <x v="0"/>
    <n v="24"/>
    <s v="Centre-Val de Loire"/>
    <n v="41"/>
    <x v="41"/>
    <s v="01C"/>
    <x v="2"/>
    <s v="01A"/>
    <x v="3"/>
    <n v="6.6260000000000003"/>
    <n v="327868"/>
    <n v="6626"/>
    <n v="2.0209352544316616E-2"/>
  </r>
  <r>
    <x v="0"/>
    <n v="24"/>
    <s v="Centre-Val de Loire"/>
    <n v="41"/>
    <x v="41"/>
    <s v="01C"/>
    <x v="2"/>
    <s v="01B"/>
    <x v="0"/>
    <n v="2.3875199999999999"/>
    <n v="327868"/>
    <n v="2387.52"/>
    <n v="7.2819549330828256E-3"/>
  </r>
  <r>
    <x v="0"/>
    <n v="24"/>
    <s v="Centre-Val de Loire"/>
    <n v="41"/>
    <x v="41"/>
    <s v="01D"/>
    <x v="3"/>
    <s v="01A"/>
    <x v="3"/>
    <n v="13233.56019"/>
    <n v="327868"/>
    <n v="13233560.189999999"/>
    <n v="40.362463521905156"/>
  </r>
  <r>
    <x v="0"/>
    <n v="24"/>
    <s v="Centre-Val de Loire"/>
    <n v="41"/>
    <x v="41"/>
    <s v="01D"/>
    <x v="3"/>
    <s v="01Z"/>
    <x v="2"/>
    <n v="20.368210000000001"/>
    <n v="327868"/>
    <n v="20368.210000000003"/>
    <n v="6.2123202020325265E-2"/>
  </r>
  <r>
    <x v="0"/>
    <n v="24"/>
    <s v="Centre-Val de Loire"/>
    <n v="41"/>
    <x v="41"/>
    <s v="01E"/>
    <x v="6"/>
    <s v="01E"/>
    <x v="5"/>
    <n v="42"/>
    <n v="327868"/>
    <n v="42000"/>
    <n v="0.12810033306086596"/>
  </r>
  <r>
    <x v="0"/>
    <n v="24"/>
    <s v="Centre-Val de Loire"/>
    <n v="41"/>
    <x v="41"/>
    <s v="01F"/>
    <x v="4"/>
    <s v="01A"/>
    <x v="3"/>
    <n v="12493.69571"/>
    <n v="327868"/>
    <n v="12493695.710000001"/>
    <n v="38.105870990764579"/>
  </r>
  <r>
    <x v="0"/>
    <n v="24"/>
    <s v="Centre-Val de Loire"/>
    <n v="41"/>
    <x v="41"/>
    <s v="01F"/>
    <x v="4"/>
    <s v="01Z"/>
    <x v="2"/>
    <n v="42.30236"/>
    <n v="327868"/>
    <n v="42302.36"/>
    <n v="0.129022533458587"/>
  </r>
  <r>
    <x v="0"/>
    <n v="24"/>
    <s v="Centre-Val de Loire"/>
    <n v="41"/>
    <x v="41"/>
    <s v="01ZHG"/>
    <x v="5"/>
    <s v="01A"/>
    <x v="3"/>
    <n v="4.0220000000000002"/>
    <n v="327868"/>
    <n v="4022.0000000000005"/>
    <n v="1.2267131894542926E-2"/>
  </r>
  <r>
    <x v="1"/>
    <n v="24"/>
    <s v="Centre-Val de Loire"/>
    <n v="41"/>
    <x v="41"/>
    <s v="01A"/>
    <x v="0"/>
    <s v="01B"/>
    <x v="0"/>
    <n v="67909.112030000004"/>
    <n v="331280"/>
    <n v="67909112.030000001"/>
    <n v="204.9900749517025"/>
  </r>
  <r>
    <x v="1"/>
    <n v="24"/>
    <s v="Centre-Val de Loire"/>
    <n v="41"/>
    <x v="41"/>
    <s v="01A"/>
    <x v="0"/>
    <s v="01D"/>
    <x v="1"/>
    <n v="12008.31256"/>
    <n v="331280"/>
    <n v="12008312.560000001"/>
    <n v="36.248226756822028"/>
  </r>
  <r>
    <x v="1"/>
    <n v="24"/>
    <s v="Centre-Val de Loire"/>
    <n v="41"/>
    <x v="41"/>
    <s v="01A"/>
    <x v="0"/>
    <s v="01Z"/>
    <x v="2"/>
    <n v="618.50328999999999"/>
    <n v="331280"/>
    <n v="618503.29"/>
    <n v="1.8670106556387347"/>
  </r>
  <r>
    <x v="1"/>
    <n v="24"/>
    <s v="Centre-Val de Loire"/>
    <n v="41"/>
    <x v="41"/>
    <s v="01B"/>
    <x v="1"/>
    <s v="01A"/>
    <x v="3"/>
    <n v="15.84"/>
    <n v="331280"/>
    <n v="15840"/>
    <n v="4.7814537551316108E-2"/>
  </r>
  <r>
    <x v="1"/>
    <n v="24"/>
    <s v="Centre-Val de Loire"/>
    <n v="41"/>
    <x v="41"/>
    <s v="01B"/>
    <x v="1"/>
    <s v="01D"/>
    <x v="1"/>
    <n v="253.32"/>
    <n v="331280"/>
    <n v="253320"/>
    <n v="0.764670369475972"/>
  </r>
  <r>
    <x v="1"/>
    <n v="24"/>
    <s v="Centre-Val de Loire"/>
    <n v="41"/>
    <x v="41"/>
    <s v="01C"/>
    <x v="2"/>
    <s v="01A"/>
    <x v="3"/>
    <n v="268.471"/>
    <n v="331280"/>
    <n v="268471"/>
    <n v="0.81040509538758754"/>
  </r>
  <r>
    <x v="1"/>
    <n v="24"/>
    <s v="Centre-Val de Loire"/>
    <n v="41"/>
    <x v="41"/>
    <s v="01C"/>
    <x v="2"/>
    <s v="01B"/>
    <x v="0"/>
    <n v="1.9624900000000001"/>
    <n v="331280"/>
    <n v="1962.49"/>
    <n v="5.923961603477421E-3"/>
  </r>
  <r>
    <x v="1"/>
    <n v="24"/>
    <s v="Centre-Val de Loire"/>
    <n v="41"/>
    <x v="41"/>
    <s v="01C"/>
    <x v="2"/>
    <s v="01C"/>
    <x v="4"/>
    <n v="2.4E-2"/>
    <n v="331280"/>
    <n v="24"/>
    <n v="7.2446269017145614E-5"/>
  </r>
  <r>
    <x v="1"/>
    <n v="24"/>
    <s v="Centre-Val de Loire"/>
    <n v="41"/>
    <x v="41"/>
    <s v="01D"/>
    <x v="3"/>
    <s v="01A"/>
    <x v="3"/>
    <n v="14171.003049999999"/>
    <n v="331280"/>
    <n v="14171003.049999999"/>
    <n v="42.776512466795459"/>
  </r>
  <r>
    <x v="1"/>
    <n v="24"/>
    <s v="Centre-Val de Loire"/>
    <n v="41"/>
    <x v="41"/>
    <s v="01D"/>
    <x v="3"/>
    <s v="01Z"/>
    <x v="2"/>
    <n v="61.362070000000003"/>
    <n v="331280"/>
    <n v="61362.07"/>
    <n v="0.18522720961120503"/>
  </r>
  <r>
    <x v="1"/>
    <n v="24"/>
    <s v="Centre-Val de Loire"/>
    <n v="41"/>
    <x v="41"/>
    <s v="01F"/>
    <x v="4"/>
    <s v="01A"/>
    <x v="3"/>
    <n v="11842.05042"/>
    <n v="331280"/>
    <n v="11842050.42"/>
    <n v="35.746348768413426"/>
  </r>
  <r>
    <x v="1"/>
    <n v="24"/>
    <s v="Centre-Val de Loire"/>
    <n v="41"/>
    <x v="41"/>
    <s v="01F"/>
    <x v="4"/>
    <s v="01Z"/>
    <x v="2"/>
    <n v="433.97991000000002"/>
    <n v="331280"/>
    <n v="433979.91000000003"/>
    <n v="1.3100093878290269"/>
  </r>
  <r>
    <x v="1"/>
    <n v="24"/>
    <s v="Centre-Val de Loire"/>
    <n v="41"/>
    <x v="41"/>
    <s v="01ZHG"/>
    <x v="5"/>
    <s v="01A"/>
    <x v="3"/>
    <n v="81.251109999999997"/>
    <n v="331280"/>
    <n v="81251.11"/>
    <n v="0.24526415720840378"/>
  </r>
  <r>
    <x v="2"/>
    <n v="24"/>
    <s v="Centre-Val de Loire"/>
    <n v="41"/>
    <x v="41"/>
    <s v="01A"/>
    <x v="0"/>
    <s v="01A"/>
    <x v="3"/>
    <n v="1278.9815000000001"/>
    <n v="332001"/>
    <n v="1278981.5"/>
    <n v="3.8523423122219511"/>
  </r>
  <r>
    <x v="2"/>
    <n v="24"/>
    <s v="Centre-Val de Loire"/>
    <n v="41"/>
    <x v="41"/>
    <s v="01A"/>
    <x v="0"/>
    <s v="01B"/>
    <x v="0"/>
    <n v="63771.783530000001"/>
    <n v="332001"/>
    <n v="63771783.530000001"/>
    <n v="192.08310676775071"/>
  </r>
  <r>
    <x v="2"/>
    <n v="24"/>
    <s v="Centre-Val de Loire"/>
    <n v="41"/>
    <x v="41"/>
    <s v="01A"/>
    <x v="0"/>
    <s v="01C"/>
    <x v="4"/>
    <n v="1127.0012999999999"/>
    <n v="332001"/>
    <n v="1127001.2999999998"/>
    <n v="3.3945720043011911"/>
  </r>
  <r>
    <x v="2"/>
    <n v="24"/>
    <s v="Centre-Val de Loire"/>
    <n v="41"/>
    <x v="41"/>
    <s v="01A"/>
    <x v="0"/>
    <s v="01D"/>
    <x v="1"/>
    <n v="9792.0780300000006"/>
    <n v="332001"/>
    <n v="9792078.0300000012"/>
    <n v="29.494122096017787"/>
  </r>
  <r>
    <x v="2"/>
    <n v="24"/>
    <s v="Centre-Val de Loire"/>
    <n v="41"/>
    <x v="41"/>
    <s v="01A"/>
    <x v="0"/>
    <s v="01Z"/>
    <x v="2"/>
    <n v="631.11144999999999"/>
    <n v="332001"/>
    <n v="631111.44999999995"/>
    <n v="1.9009323767097086"/>
  </r>
  <r>
    <x v="2"/>
    <n v="24"/>
    <s v="Centre-Val de Loire"/>
    <n v="41"/>
    <x v="41"/>
    <s v="01B"/>
    <x v="1"/>
    <s v="01A"/>
    <x v="3"/>
    <n v="246"/>
    <n v="332001"/>
    <n v="246000"/>
    <n v="0.74096162360956741"/>
  </r>
  <r>
    <x v="2"/>
    <n v="24"/>
    <s v="Centre-Val de Loire"/>
    <n v="41"/>
    <x v="41"/>
    <s v="01C"/>
    <x v="2"/>
    <s v="01A"/>
    <x v="3"/>
    <n v="10.054"/>
    <n v="332001"/>
    <n v="10054"/>
    <n v="3.0283041316140614E-2"/>
  </r>
  <r>
    <x v="2"/>
    <n v="24"/>
    <s v="Centre-Val de Loire"/>
    <n v="41"/>
    <x v="41"/>
    <s v="01C"/>
    <x v="2"/>
    <s v="01B"/>
    <x v="0"/>
    <n v="0.41"/>
    <n v="332001"/>
    <n v="410"/>
    <n v="1.2349360393492791E-3"/>
  </r>
  <r>
    <x v="2"/>
    <n v="24"/>
    <s v="Centre-Val de Loire"/>
    <n v="41"/>
    <x v="41"/>
    <s v="01D"/>
    <x v="3"/>
    <s v="01A"/>
    <x v="3"/>
    <n v="13738.952740000001"/>
    <n v="332001"/>
    <n v="13738952.74"/>
    <n v="41.382263125713479"/>
  </r>
  <r>
    <x v="2"/>
    <n v="24"/>
    <s v="Centre-Val de Loire"/>
    <n v="41"/>
    <x v="41"/>
    <s v="01D"/>
    <x v="3"/>
    <s v="01Z"/>
    <x v="2"/>
    <n v="60.674939999999999"/>
    <n v="332001"/>
    <n v="60674.94"/>
    <n v="0.18275529290574427"/>
  </r>
  <r>
    <x v="2"/>
    <n v="24"/>
    <s v="Centre-Val de Loire"/>
    <n v="41"/>
    <x v="41"/>
    <s v="01E"/>
    <x v="6"/>
    <s v="01E"/>
    <x v="5"/>
    <n v="990.86733000000004"/>
    <n v="332001"/>
    <n v="990867.33000000007"/>
    <n v="2.9845311610507199"/>
  </r>
  <r>
    <x v="2"/>
    <n v="24"/>
    <s v="Centre-Val de Loire"/>
    <n v="41"/>
    <x v="41"/>
    <s v="01F"/>
    <x v="4"/>
    <s v="01A"/>
    <x v="3"/>
    <n v="11742.32079"/>
    <n v="332001"/>
    <n v="11742320.789999999"/>
    <n v="35.368329583344625"/>
  </r>
  <r>
    <x v="2"/>
    <n v="24"/>
    <s v="Centre-Val de Loire"/>
    <n v="41"/>
    <x v="41"/>
    <s v="01F"/>
    <x v="4"/>
    <s v="01Z"/>
    <x v="2"/>
    <n v="117.19356000000001"/>
    <n v="332001"/>
    <n v="117193.56000000001"/>
    <n v="0.35299158737473685"/>
  </r>
  <r>
    <x v="2"/>
    <n v="24"/>
    <s v="Centre-Val de Loire"/>
    <n v="41"/>
    <x v="41"/>
    <s v="01ZHG"/>
    <x v="5"/>
    <s v="01A"/>
    <x v="3"/>
    <n v="242.05572000000001"/>
    <n v="332001"/>
    <n v="242055.72"/>
    <n v="0.72908129794789778"/>
  </r>
  <r>
    <x v="3"/>
    <n v="24"/>
    <s v="Centre-Val de Loire"/>
    <n v="41"/>
    <x v="41"/>
    <s v="01A"/>
    <x v="0"/>
    <s v="01A"/>
    <x v="3"/>
    <n v="3989.1812500000001"/>
    <n v="333050"/>
    <n v="3989181.25"/>
    <n v="11.97772481609368"/>
  </r>
  <r>
    <x v="3"/>
    <n v="24"/>
    <s v="Centre-Val de Loire"/>
    <n v="41"/>
    <x v="41"/>
    <s v="01A"/>
    <x v="0"/>
    <s v="01B"/>
    <x v="0"/>
    <n v="63920.630169999997"/>
    <n v="333050"/>
    <n v="63920630.169999994"/>
    <n v="191.92502678276534"/>
  </r>
  <r>
    <x v="3"/>
    <n v="24"/>
    <s v="Centre-Val de Loire"/>
    <n v="41"/>
    <x v="41"/>
    <s v="01A"/>
    <x v="0"/>
    <s v="01D"/>
    <x v="1"/>
    <n v="6835.98"/>
    <n v="333050"/>
    <n v="6835980"/>
    <n v="20.525386578591803"/>
  </r>
  <r>
    <x v="3"/>
    <n v="24"/>
    <s v="Centre-Val de Loire"/>
    <n v="41"/>
    <x v="41"/>
    <s v="01A"/>
    <x v="0"/>
    <s v="01Z"/>
    <x v="2"/>
    <n v="678.82519000000002"/>
    <n v="333050"/>
    <n v="678825.19000000006"/>
    <n v="2.0382080468398138"/>
  </r>
  <r>
    <x v="3"/>
    <n v="24"/>
    <s v="Centre-Val de Loire"/>
    <n v="41"/>
    <x v="41"/>
    <s v="01B"/>
    <x v="1"/>
    <s v="01D"/>
    <x v="1"/>
    <n v="248.00068999999999"/>
    <n v="333050"/>
    <n v="248000.69"/>
    <n v="0.74463500975829455"/>
  </r>
  <r>
    <x v="3"/>
    <n v="24"/>
    <s v="Centre-Val de Loire"/>
    <n v="41"/>
    <x v="41"/>
    <s v="01C"/>
    <x v="2"/>
    <s v="01A"/>
    <x v="3"/>
    <n v="0.625"/>
    <n v="333050"/>
    <n v="625"/>
    <n v="1.876595105839964E-3"/>
  </r>
  <r>
    <x v="3"/>
    <n v="24"/>
    <s v="Centre-Val de Loire"/>
    <n v="41"/>
    <x v="41"/>
    <s v="01C"/>
    <x v="2"/>
    <s v="01B"/>
    <x v="0"/>
    <n v="0.751"/>
    <n v="333050"/>
    <n v="751"/>
    <n v="2.2549166791773008E-3"/>
  </r>
  <r>
    <x v="3"/>
    <n v="24"/>
    <s v="Centre-Val de Loire"/>
    <n v="41"/>
    <x v="41"/>
    <s v="01D"/>
    <x v="3"/>
    <s v="01A"/>
    <x v="3"/>
    <n v="14184.58742"/>
    <n v="333050"/>
    <n v="14184587.42"/>
    <n v="42.589963729169796"/>
  </r>
  <r>
    <x v="3"/>
    <n v="24"/>
    <s v="Centre-Val de Loire"/>
    <n v="41"/>
    <x v="41"/>
    <s v="01D"/>
    <x v="3"/>
    <s v="01Z"/>
    <x v="2"/>
    <n v="65.981880000000004"/>
    <n v="333050"/>
    <n v="65981.88"/>
    <n v="0.19811403693139171"/>
  </r>
  <r>
    <x v="3"/>
    <n v="24"/>
    <s v="Centre-Val de Loire"/>
    <n v="41"/>
    <x v="41"/>
    <s v="01E"/>
    <x v="6"/>
    <s v="01E"/>
    <x v="5"/>
    <n v="65"/>
    <n v="333050"/>
    <n v="65000"/>
    <n v="0.19516589100735626"/>
  </r>
  <r>
    <x v="3"/>
    <n v="24"/>
    <s v="Centre-Val de Loire"/>
    <n v="41"/>
    <x v="41"/>
    <s v="01F"/>
    <x v="4"/>
    <s v="01A"/>
    <x v="3"/>
    <n v="11853.54581"/>
    <n v="333050"/>
    <n v="11853545.810000001"/>
    <n v="35.590889686233297"/>
  </r>
  <r>
    <x v="3"/>
    <n v="24"/>
    <s v="Centre-Val de Loire"/>
    <n v="41"/>
    <x v="41"/>
    <s v="01F"/>
    <x v="4"/>
    <s v="01Z"/>
    <x v="2"/>
    <n v="124.16224"/>
    <n v="333050"/>
    <n v="124162.23999999999"/>
    <n v="0.37280360306260318"/>
  </r>
  <r>
    <x v="3"/>
    <n v="24"/>
    <s v="Centre-Val de Loire"/>
    <n v="41"/>
    <x v="41"/>
    <s v="01ZHG"/>
    <x v="5"/>
    <s v="01A"/>
    <x v="3"/>
    <n v="300.30761999999999"/>
    <n v="333050"/>
    <n v="300307.62"/>
    <n v="0.90168929590151625"/>
  </r>
  <r>
    <x v="4"/>
    <n v="24"/>
    <s v="Centre-Val de Loire"/>
    <n v="41"/>
    <x v="41"/>
    <s v="01A"/>
    <x v="0"/>
    <s v="01A"/>
    <x v="3"/>
    <n v="3825.5511999999999"/>
    <n v="331915"/>
    <n v="3825551.1999999997"/>
    <n v="11.525695434071975"/>
  </r>
  <r>
    <x v="4"/>
    <n v="24"/>
    <s v="Centre-Val de Loire"/>
    <n v="41"/>
    <x v="41"/>
    <s v="01A"/>
    <x v="0"/>
    <s v="01B"/>
    <x v="0"/>
    <n v="62492.04737"/>
    <n v="331915"/>
    <n v="62492047.369999997"/>
    <n v="188.27726185921094"/>
  </r>
  <r>
    <x v="4"/>
    <n v="24"/>
    <s v="Centre-Val de Loire"/>
    <n v="41"/>
    <x v="41"/>
    <s v="01A"/>
    <x v="0"/>
    <s v="01D"/>
    <x v="1"/>
    <n v="7624.01"/>
    <n v="331915"/>
    <n v="7624010"/>
    <n v="22.969766355844115"/>
  </r>
  <r>
    <x v="4"/>
    <n v="24"/>
    <s v="Centre-Val de Loire"/>
    <n v="41"/>
    <x v="41"/>
    <s v="01C"/>
    <x v="2"/>
    <s v="01A"/>
    <x v="3"/>
    <n v="1.83"/>
    <n v="331915"/>
    <n v="1830"/>
    <n v="5.5134597713269963E-3"/>
  </r>
  <r>
    <x v="4"/>
    <n v="24"/>
    <s v="Centre-Val de Loire"/>
    <n v="41"/>
    <x v="41"/>
    <s v="01C"/>
    <x v="2"/>
    <s v="01B"/>
    <x v="0"/>
    <n v="0.214"/>
    <n v="331915"/>
    <n v="214"/>
    <n v="6.4474338309506948E-4"/>
  </r>
  <r>
    <x v="4"/>
    <n v="24"/>
    <s v="Centre-Val de Loire"/>
    <n v="41"/>
    <x v="41"/>
    <s v="01D"/>
    <x v="3"/>
    <s v="01A"/>
    <x v="3"/>
    <n v="14050.04675"/>
    <n v="331915"/>
    <n v="14050046.75"/>
    <n v="42.330255487097602"/>
  </r>
  <r>
    <x v="4"/>
    <n v="24"/>
    <s v="Centre-Val de Loire"/>
    <n v="41"/>
    <x v="41"/>
    <s v="01D"/>
    <x v="3"/>
    <s v="01D"/>
    <x v="1"/>
    <n v="0"/>
    <n v="331915"/>
    <n v="0"/>
    <n v="0"/>
  </r>
  <r>
    <x v="4"/>
    <n v="24"/>
    <s v="Centre-Val de Loire"/>
    <n v="41"/>
    <x v="41"/>
    <s v="01E"/>
    <x v="6"/>
    <s v="01E"/>
    <x v="5"/>
    <n v="81"/>
    <n v="331915"/>
    <n v="81000"/>
    <n v="0.24403838332103098"/>
  </r>
  <r>
    <x v="4"/>
    <n v="24"/>
    <s v="Centre-Val de Loire"/>
    <n v="41"/>
    <x v="41"/>
    <s v="01F"/>
    <x v="4"/>
    <s v="01A"/>
    <x v="3"/>
    <n v="12048.046420000001"/>
    <n v="331915"/>
    <n v="12048046.42"/>
    <n v="36.298589759426356"/>
  </r>
  <r>
    <x v="4"/>
    <n v="24"/>
    <s v="Centre-Val de Loire"/>
    <n v="41"/>
    <x v="41"/>
    <s v="01ZHG"/>
    <x v="5"/>
    <s v="01A"/>
    <x v="3"/>
    <n v="569.75636999999995"/>
    <n v="331915"/>
    <n v="569756.37"/>
    <n v="1.7165731286624588"/>
  </r>
  <r>
    <x v="0"/>
    <n v="84"/>
    <s v="Auvergne-Rhône-Alpes"/>
    <n v="42"/>
    <x v="42"/>
    <s v="01A"/>
    <x v="0"/>
    <s v="01D"/>
    <x v="1"/>
    <n v="204364.35102999999"/>
    <n v="746115"/>
    <n v="204364351.03"/>
    <n v="273.90462734296995"/>
  </r>
  <r>
    <x v="0"/>
    <n v="84"/>
    <s v="Auvergne-Rhône-Alpes"/>
    <n v="42"/>
    <x v="42"/>
    <s v="01B"/>
    <x v="1"/>
    <s v="01D"/>
    <x v="1"/>
    <n v="3335.32"/>
    <n v="746115"/>
    <n v="3335320"/>
    <n v="4.4702492243152863"/>
  </r>
  <r>
    <x v="0"/>
    <n v="84"/>
    <s v="Auvergne-Rhône-Alpes"/>
    <n v="42"/>
    <x v="42"/>
    <s v="01D"/>
    <x v="3"/>
    <s v="01A"/>
    <x v="3"/>
    <n v="30843.467120000001"/>
    <n v="746115"/>
    <n v="30843467.120000001"/>
    <n v="41.338757590987989"/>
  </r>
  <r>
    <x v="0"/>
    <n v="84"/>
    <s v="Auvergne-Rhône-Alpes"/>
    <n v="42"/>
    <x v="42"/>
    <s v="01E"/>
    <x v="6"/>
    <s v="01E"/>
    <x v="5"/>
    <n v="5776"/>
    <n v="746115"/>
    <n v="5776000"/>
    <n v="7.7414339612526222"/>
  </r>
  <r>
    <x v="0"/>
    <n v="84"/>
    <s v="Auvergne-Rhône-Alpes"/>
    <n v="42"/>
    <x v="42"/>
    <s v="01F"/>
    <x v="4"/>
    <s v="01A"/>
    <x v="3"/>
    <n v="17536.278389999999"/>
    <n v="746115"/>
    <n v="17536278.390000001"/>
    <n v="23.50345240344987"/>
  </r>
  <r>
    <x v="1"/>
    <n v="84"/>
    <s v="Auvergne-Rhône-Alpes"/>
    <n v="42"/>
    <x v="42"/>
    <s v="01A"/>
    <x v="0"/>
    <s v="01D"/>
    <x v="1"/>
    <n v="192043.84041999999"/>
    <n v="749053"/>
    <n v="192043840.41999999"/>
    <n v="256.38217912484163"/>
  </r>
  <r>
    <x v="1"/>
    <n v="84"/>
    <s v="Auvergne-Rhône-Alpes"/>
    <n v="42"/>
    <x v="42"/>
    <s v="01B"/>
    <x v="1"/>
    <s v="01D"/>
    <x v="1"/>
    <n v="2633.56"/>
    <n v="749053"/>
    <n v="2633560"/>
    <n v="3.5158526833214738"/>
  </r>
  <r>
    <x v="1"/>
    <n v="84"/>
    <s v="Auvergne-Rhône-Alpes"/>
    <n v="42"/>
    <x v="42"/>
    <s v="01D"/>
    <x v="3"/>
    <s v="01A"/>
    <x v="3"/>
    <n v="33205.288099999998"/>
    <n v="749053"/>
    <n v="33205288.099999998"/>
    <n v="44.32969108994957"/>
  </r>
  <r>
    <x v="1"/>
    <n v="84"/>
    <s v="Auvergne-Rhône-Alpes"/>
    <n v="42"/>
    <x v="42"/>
    <s v="01E"/>
    <x v="6"/>
    <s v="01E"/>
    <x v="5"/>
    <n v="4404"/>
    <n v="749053"/>
    <n v="4404000"/>
    <n v="5.8794237523913528"/>
  </r>
  <r>
    <x v="1"/>
    <n v="84"/>
    <s v="Auvergne-Rhône-Alpes"/>
    <n v="42"/>
    <x v="42"/>
    <s v="01F"/>
    <x v="4"/>
    <s v="01A"/>
    <x v="3"/>
    <n v="17798.465179999999"/>
    <n v="749053"/>
    <n v="17798465.18"/>
    <n v="23.761289494868855"/>
  </r>
  <r>
    <x v="2"/>
    <n v="84"/>
    <s v="Auvergne-Rhône-Alpes"/>
    <n v="42"/>
    <x v="42"/>
    <s v="01A"/>
    <x v="0"/>
    <s v="01B"/>
    <x v="0"/>
    <n v="2339.38"/>
    <n v="756715"/>
    <n v="2339380"/>
    <n v="3.0914941556596607"/>
  </r>
  <r>
    <x v="2"/>
    <n v="84"/>
    <s v="Auvergne-Rhône-Alpes"/>
    <n v="42"/>
    <x v="42"/>
    <s v="01A"/>
    <x v="0"/>
    <s v="01D"/>
    <x v="1"/>
    <n v="173703.11090999999"/>
    <n v="756715"/>
    <n v="173703110.91"/>
    <n v="229.54891988397216"/>
  </r>
  <r>
    <x v="2"/>
    <n v="84"/>
    <s v="Auvergne-Rhône-Alpes"/>
    <n v="42"/>
    <x v="42"/>
    <s v="01B"/>
    <x v="1"/>
    <s v="01D"/>
    <x v="1"/>
    <n v="576"/>
    <n v="756715"/>
    <n v="576000"/>
    <n v="0.76118485823592763"/>
  </r>
  <r>
    <x v="2"/>
    <n v="84"/>
    <s v="Auvergne-Rhône-Alpes"/>
    <n v="42"/>
    <x v="42"/>
    <s v="01D"/>
    <x v="3"/>
    <s v="01A"/>
    <x v="3"/>
    <n v="32571.645189999999"/>
    <n v="756715"/>
    <n v="32571645.189999998"/>
    <n v="43.043477650106048"/>
  </r>
  <r>
    <x v="2"/>
    <n v="84"/>
    <s v="Auvergne-Rhône-Alpes"/>
    <n v="42"/>
    <x v="42"/>
    <s v="01E"/>
    <x v="6"/>
    <s v="01E"/>
    <x v="5"/>
    <n v="5727"/>
    <n v="756715"/>
    <n v="5727000"/>
    <n v="7.56823903318951"/>
  </r>
  <r>
    <x v="2"/>
    <n v="84"/>
    <s v="Auvergne-Rhône-Alpes"/>
    <n v="42"/>
    <x v="42"/>
    <s v="01F"/>
    <x v="4"/>
    <s v="01A"/>
    <x v="3"/>
    <n v="17804.226439999999"/>
    <n v="756715"/>
    <n v="17804226.439999998"/>
    <n v="23.528311768631514"/>
  </r>
  <r>
    <x v="2"/>
    <n v="84"/>
    <s v="Auvergne-Rhône-Alpes"/>
    <n v="42"/>
    <x v="42"/>
    <s v="01ZHG"/>
    <x v="5"/>
    <s v="01A"/>
    <x v="3"/>
    <n v="149.29"/>
    <n v="756715"/>
    <n v="149290"/>
    <n v="0.19728695744104452"/>
  </r>
  <r>
    <x v="3"/>
    <n v="84"/>
    <s v="Auvergne-Rhône-Alpes"/>
    <n v="42"/>
    <x v="42"/>
    <s v="01A"/>
    <x v="0"/>
    <s v="01B"/>
    <x v="0"/>
    <n v="2128.42"/>
    <n v="759411"/>
    <n v="2128420"/>
    <n v="2.80272474325497"/>
  </r>
  <r>
    <x v="3"/>
    <n v="84"/>
    <s v="Auvergne-Rhône-Alpes"/>
    <n v="42"/>
    <x v="42"/>
    <s v="01A"/>
    <x v="0"/>
    <s v="01D"/>
    <x v="1"/>
    <n v="170866.5325"/>
    <n v="759411"/>
    <n v="170866532.5"/>
    <n v="224.99875890657364"/>
  </r>
  <r>
    <x v="3"/>
    <n v="84"/>
    <s v="Auvergne-Rhône-Alpes"/>
    <n v="42"/>
    <x v="42"/>
    <s v="01B"/>
    <x v="1"/>
    <s v="01D"/>
    <x v="1"/>
    <n v="412.34"/>
    <n v="759411"/>
    <n v="412340"/>
    <n v="0.542973435991841"/>
  </r>
  <r>
    <x v="3"/>
    <n v="84"/>
    <s v="Auvergne-Rhône-Alpes"/>
    <n v="42"/>
    <x v="42"/>
    <s v="01B"/>
    <x v="1"/>
    <s v="01Z"/>
    <x v="2"/>
    <n v="0.99"/>
    <n v="759411"/>
    <n v="990"/>
    <n v="1.3036419014209697E-3"/>
  </r>
  <r>
    <x v="3"/>
    <n v="84"/>
    <s v="Auvergne-Rhône-Alpes"/>
    <n v="42"/>
    <x v="42"/>
    <s v="01D"/>
    <x v="3"/>
    <s v="01A"/>
    <x v="3"/>
    <n v="33370.495889999998"/>
    <n v="759411"/>
    <n v="33370495.889999997"/>
    <n v="43.942602740808333"/>
  </r>
  <r>
    <x v="3"/>
    <n v="84"/>
    <s v="Auvergne-Rhône-Alpes"/>
    <n v="42"/>
    <x v="42"/>
    <s v="01D"/>
    <x v="3"/>
    <s v="01Z"/>
    <x v="2"/>
    <n v="699.45"/>
    <n v="759411"/>
    <n v="699450"/>
    <n v="0.92104275550393655"/>
  </r>
  <r>
    <x v="3"/>
    <n v="84"/>
    <s v="Auvergne-Rhône-Alpes"/>
    <n v="42"/>
    <x v="42"/>
    <s v="01E"/>
    <x v="6"/>
    <s v="01B"/>
    <x v="0"/>
    <n v="1122.74"/>
    <n v="759411"/>
    <n v="1122740"/>
    <n v="1.4784352610114944"/>
  </r>
  <r>
    <x v="3"/>
    <n v="84"/>
    <s v="Auvergne-Rhône-Alpes"/>
    <n v="42"/>
    <x v="42"/>
    <s v="01E"/>
    <x v="6"/>
    <s v="01E"/>
    <x v="5"/>
    <n v="4806.7120000000004"/>
    <n v="759411"/>
    <n v="4806712"/>
    <n v="6.3295264356191838"/>
  </r>
  <r>
    <x v="3"/>
    <n v="84"/>
    <s v="Auvergne-Rhône-Alpes"/>
    <n v="42"/>
    <x v="42"/>
    <s v="01F"/>
    <x v="4"/>
    <s v="01A"/>
    <x v="3"/>
    <n v="18388.681860000001"/>
    <n v="759411"/>
    <n v="18388681.859999999"/>
    <n v="24.214400186460296"/>
  </r>
  <r>
    <x v="3"/>
    <n v="84"/>
    <s v="Auvergne-Rhône-Alpes"/>
    <n v="42"/>
    <x v="42"/>
    <s v="01ZHG"/>
    <x v="5"/>
    <s v="01A"/>
    <x v="3"/>
    <n v="1086.5329999999999"/>
    <n v="759411"/>
    <n v="1086533"/>
    <n v="1.4307575212895256"/>
  </r>
  <r>
    <x v="4"/>
    <n v="84"/>
    <s v="Auvergne-Rhône-Alpes"/>
    <n v="42"/>
    <x v="42"/>
    <s v="01A"/>
    <x v="0"/>
    <s v="01B"/>
    <x v="0"/>
    <n v="1858.86"/>
    <n v="762941"/>
    <n v="1858860"/>
    <n v="2.4364400392690917"/>
  </r>
  <r>
    <x v="4"/>
    <n v="84"/>
    <s v="Auvergne-Rhône-Alpes"/>
    <n v="42"/>
    <x v="42"/>
    <s v="01A"/>
    <x v="0"/>
    <s v="01D"/>
    <x v="1"/>
    <n v="169412.41568999999"/>
    <n v="762941"/>
    <n v="169412415.69"/>
    <n v="222.05179127874894"/>
  </r>
  <r>
    <x v="4"/>
    <n v="84"/>
    <s v="Auvergne-Rhône-Alpes"/>
    <n v="42"/>
    <x v="42"/>
    <s v="01B"/>
    <x v="1"/>
    <s v="01D"/>
    <x v="1"/>
    <n v="246.8"/>
    <n v="762941"/>
    <n v="246800"/>
    <n v="0.32348504012761142"/>
  </r>
  <r>
    <x v="4"/>
    <n v="84"/>
    <s v="Auvergne-Rhône-Alpes"/>
    <n v="42"/>
    <x v="42"/>
    <s v="01B"/>
    <x v="1"/>
    <s v="01Z"/>
    <x v="2"/>
    <n v="0.18"/>
    <n v="762941"/>
    <n v="180"/>
    <n v="2.3592912164898728E-4"/>
  </r>
  <r>
    <x v="4"/>
    <n v="84"/>
    <s v="Auvergne-Rhône-Alpes"/>
    <n v="42"/>
    <x v="42"/>
    <s v="01D"/>
    <x v="3"/>
    <s v="01A"/>
    <x v="3"/>
    <n v="35045.153140000002"/>
    <n v="762941"/>
    <n v="35045153.140000001"/>
    <n v="45.934289990969155"/>
  </r>
  <r>
    <x v="4"/>
    <n v="84"/>
    <s v="Auvergne-Rhône-Alpes"/>
    <n v="42"/>
    <x v="42"/>
    <s v="01E"/>
    <x v="6"/>
    <s v="01B"/>
    <x v="0"/>
    <n v="180.2"/>
    <n v="762941"/>
    <n v="180200"/>
    <n v="0.23619126511748614"/>
  </r>
  <r>
    <x v="4"/>
    <n v="84"/>
    <s v="Auvergne-Rhône-Alpes"/>
    <n v="42"/>
    <x v="42"/>
    <s v="01E"/>
    <x v="6"/>
    <s v="01E"/>
    <x v="5"/>
    <n v="5569.69"/>
    <n v="762941"/>
    <n v="5569690"/>
    <n v="7.3002892753174882"/>
  </r>
  <r>
    <x v="4"/>
    <n v="84"/>
    <s v="Auvergne-Rhône-Alpes"/>
    <n v="42"/>
    <x v="42"/>
    <s v="01F"/>
    <x v="4"/>
    <s v="01A"/>
    <x v="3"/>
    <n v="19006.878639999999"/>
    <n v="762941"/>
    <n v="19006878.640000001"/>
    <n v="24.912645460133877"/>
  </r>
  <r>
    <x v="4"/>
    <n v="84"/>
    <s v="Auvergne-Rhône-Alpes"/>
    <n v="42"/>
    <x v="42"/>
    <s v="01ZHG"/>
    <x v="5"/>
    <s v="01A"/>
    <x v="3"/>
    <n v="1857.798"/>
    <n v="762941"/>
    <n v="1857798"/>
    <n v="2.4350480574513624"/>
  </r>
  <r>
    <x v="0"/>
    <n v="84"/>
    <s v="Auvergne-Rhône-Alpes"/>
    <n v="43"/>
    <x v="43"/>
    <s v="01A"/>
    <x v="0"/>
    <s v="01B"/>
    <x v="0"/>
    <n v="6308"/>
    <n v="223122"/>
    <n v="6308000"/>
    <n v="28.271528580776437"/>
  </r>
  <r>
    <x v="0"/>
    <n v="84"/>
    <s v="Auvergne-Rhône-Alpes"/>
    <n v="43"/>
    <x v="43"/>
    <s v="01A"/>
    <x v="0"/>
    <s v="01D"/>
    <x v="1"/>
    <n v="50006.003320000003"/>
    <n v="223122"/>
    <n v="50006003.32"/>
    <n v="224.11955486236229"/>
  </r>
  <r>
    <x v="0"/>
    <n v="84"/>
    <s v="Auvergne-Rhône-Alpes"/>
    <n v="43"/>
    <x v="43"/>
    <s v="01A"/>
    <x v="0"/>
    <s v="01Z"/>
    <x v="2"/>
    <n v="1373.51946"/>
    <n v="223122"/>
    <n v="1373519.46"/>
    <n v="6.1559122811735278"/>
  </r>
  <r>
    <x v="0"/>
    <n v="84"/>
    <s v="Auvergne-Rhône-Alpes"/>
    <n v="43"/>
    <x v="43"/>
    <s v="01B"/>
    <x v="1"/>
    <s v="01D"/>
    <x v="1"/>
    <n v="67.817049999999995"/>
    <n v="223122"/>
    <n v="67817.049999999988"/>
    <n v="0.30394604745385928"/>
  </r>
  <r>
    <x v="0"/>
    <n v="84"/>
    <s v="Auvergne-Rhône-Alpes"/>
    <n v="43"/>
    <x v="43"/>
    <s v="01D"/>
    <x v="3"/>
    <s v="01A"/>
    <x v="3"/>
    <n v="8583.0799900000002"/>
    <n v="223122"/>
    <n v="8583079.9900000002"/>
    <n v="38.468102607542065"/>
  </r>
  <r>
    <x v="0"/>
    <n v="84"/>
    <s v="Auvergne-Rhône-Alpes"/>
    <n v="43"/>
    <x v="43"/>
    <s v="01D"/>
    <x v="3"/>
    <s v="01Z"/>
    <x v="2"/>
    <n v="12.242520000000001"/>
    <n v="223122"/>
    <n v="12242.52"/>
    <n v="5.4869174711592764E-2"/>
  </r>
  <r>
    <x v="0"/>
    <n v="84"/>
    <s v="Auvergne-Rhône-Alpes"/>
    <n v="43"/>
    <x v="43"/>
    <s v="01F"/>
    <x v="4"/>
    <s v="01A"/>
    <x v="3"/>
    <n v="5918.7284"/>
    <n v="223122"/>
    <n v="5918728.4000000004"/>
    <n v="26.526870501340074"/>
  </r>
  <r>
    <x v="0"/>
    <n v="84"/>
    <s v="Auvergne-Rhône-Alpes"/>
    <n v="43"/>
    <x v="43"/>
    <s v="01F"/>
    <x v="4"/>
    <s v="01Z"/>
    <x v="2"/>
    <n v="22.473690000000001"/>
    <n v="223122"/>
    <n v="22473.690000000002"/>
    <n v="0.10072377443730336"/>
  </r>
  <r>
    <x v="0"/>
    <n v="84"/>
    <s v="Auvergne-Rhône-Alpes"/>
    <n v="43"/>
    <x v="43"/>
    <s v="01ZHG"/>
    <x v="5"/>
    <s v="01A"/>
    <x v="3"/>
    <n v="66.25"/>
    <n v="223122"/>
    <n v="66250"/>
    <n v="0.2969227597457893"/>
  </r>
  <r>
    <x v="1"/>
    <n v="84"/>
    <s v="Auvergne-Rhône-Alpes"/>
    <n v="43"/>
    <x v="43"/>
    <s v="01A"/>
    <x v="0"/>
    <s v="01B"/>
    <x v="0"/>
    <n v="5727"/>
    <n v="224907"/>
    <n v="5727000"/>
    <n v="25.463858394803186"/>
  </r>
  <r>
    <x v="1"/>
    <n v="84"/>
    <s v="Auvergne-Rhône-Alpes"/>
    <n v="43"/>
    <x v="43"/>
    <s v="01A"/>
    <x v="0"/>
    <s v="01D"/>
    <x v="1"/>
    <n v="47287.988740000001"/>
    <n v="224907"/>
    <n v="47287988.740000002"/>
    <n v="210.25574455219268"/>
  </r>
  <r>
    <x v="1"/>
    <n v="84"/>
    <s v="Auvergne-Rhône-Alpes"/>
    <n v="43"/>
    <x v="43"/>
    <s v="01A"/>
    <x v="0"/>
    <s v="01Z"/>
    <x v="2"/>
    <n v="1348.23314"/>
    <n v="224907"/>
    <n v="1348233.1400000001"/>
    <n v="5.9946250672500199"/>
  </r>
  <r>
    <x v="1"/>
    <n v="84"/>
    <s v="Auvergne-Rhône-Alpes"/>
    <n v="43"/>
    <x v="43"/>
    <s v="01B"/>
    <x v="1"/>
    <s v="01D"/>
    <x v="1"/>
    <n v="607.02520000000004"/>
    <n v="224907"/>
    <n v="607025.20000000007"/>
    <n v="2.6990053666626652"/>
  </r>
  <r>
    <x v="1"/>
    <n v="84"/>
    <s v="Auvergne-Rhône-Alpes"/>
    <n v="43"/>
    <x v="43"/>
    <s v="01D"/>
    <x v="3"/>
    <s v="01A"/>
    <x v="3"/>
    <n v="10290.43043"/>
    <n v="224907"/>
    <n v="10290430.43"/>
    <n v="45.754158074226233"/>
  </r>
  <r>
    <x v="1"/>
    <n v="84"/>
    <s v="Auvergne-Rhône-Alpes"/>
    <n v="43"/>
    <x v="43"/>
    <s v="01D"/>
    <x v="3"/>
    <s v="01Z"/>
    <x v="2"/>
    <n v="16.81709"/>
    <n v="224907"/>
    <n v="16817.09"/>
    <n v="7.4773528614049359E-2"/>
  </r>
  <r>
    <x v="1"/>
    <n v="84"/>
    <s v="Auvergne-Rhône-Alpes"/>
    <n v="43"/>
    <x v="43"/>
    <s v="01F"/>
    <x v="4"/>
    <s v="01A"/>
    <x v="3"/>
    <n v="6288.5633600000001"/>
    <n v="224907"/>
    <n v="6288563.3600000003"/>
    <n v="27.960727589625936"/>
  </r>
  <r>
    <x v="1"/>
    <n v="84"/>
    <s v="Auvergne-Rhône-Alpes"/>
    <n v="43"/>
    <x v="43"/>
    <s v="01F"/>
    <x v="4"/>
    <s v="01Z"/>
    <x v="2"/>
    <n v="25.71677"/>
    <n v="224907"/>
    <n v="25716.77"/>
    <n v="0.11434401774955871"/>
  </r>
  <r>
    <x v="1"/>
    <n v="84"/>
    <s v="Auvergne-Rhône-Alpes"/>
    <n v="43"/>
    <x v="43"/>
    <s v="01ZHG"/>
    <x v="5"/>
    <s v="01A"/>
    <x v="3"/>
    <n v="365.75767999999999"/>
    <n v="224907"/>
    <n v="365757.68"/>
    <n v="1.6262618771314366"/>
  </r>
  <r>
    <x v="1"/>
    <n v="84"/>
    <s v="Auvergne-Rhône-Alpes"/>
    <n v="43"/>
    <x v="43"/>
    <s v="01ZHG"/>
    <x v="5"/>
    <s v="01Z"/>
    <x v="2"/>
    <n v="16.12"/>
    <n v="224907"/>
    <n v="16120.000000000002"/>
    <n v="7.1674069726598108E-2"/>
  </r>
  <r>
    <x v="2"/>
    <n v="84"/>
    <s v="Auvergne-Rhône-Alpes"/>
    <n v="43"/>
    <x v="43"/>
    <s v="01A"/>
    <x v="0"/>
    <s v="01B"/>
    <x v="0"/>
    <n v="15431.93"/>
    <n v="226203"/>
    <n v="15431930"/>
    <n v="68.221597414711567"/>
  </r>
  <r>
    <x v="2"/>
    <n v="84"/>
    <s v="Auvergne-Rhône-Alpes"/>
    <n v="43"/>
    <x v="43"/>
    <s v="01A"/>
    <x v="0"/>
    <s v="01D"/>
    <x v="1"/>
    <n v="36099.524790000003"/>
    <n v="226203"/>
    <n v="36099524.790000007"/>
    <n v="159.58906287715021"/>
  </r>
  <r>
    <x v="2"/>
    <n v="84"/>
    <s v="Auvergne-Rhône-Alpes"/>
    <n v="43"/>
    <x v="43"/>
    <s v="01A"/>
    <x v="0"/>
    <s v="01Z"/>
    <x v="2"/>
    <n v="302.51787000000002"/>
    <n v="226203"/>
    <n v="302517.87"/>
    <n v="1.3373733770109149"/>
  </r>
  <r>
    <x v="2"/>
    <n v="84"/>
    <s v="Auvergne-Rhône-Alpes"/>
    <n v="43"/>
    <x v="43"/>
    <s v="01B"/>
    <x v="1"/>
    <s v="01D"/>
    <x v="1"/>
    <n v="415.53901999999999"/>
    <n v="226203"/>
    <n v="415539.02"/>
    <n v="1.8370181650994903"/>
  </r>
  <r>
    <x v="2"/>
    <n v="84"/>
    <s v="Auvergne-Rhône-Alpes"/>
    <n v="43"/>
    <x v="43"/>
    <s v="01C"/>
    <x v="2"/>
    <s v="01B"/>
    <x v="0"/>
    <n v="0.76363000000000003"/>
    <n v="226203"/>
    <n v="763.63"/>
    <n v="3.3758615049314113E-3"/>
  </r>
  <r>
    <x v="2"/>
    <n v="84"/>
    <s v="Auvergne-Rhône-Alpes"/>
    <n v="43"/>
    <x v="43"/>
    <s v="01D"/>
    <x v="3"/>
    <s v="01A"/>
    <x v="3"/>
    <n v="11012.34474"/>
    <n v="226203"/>
    <n v="11012344.74"/>
    <n v="48.683460166310795"/>
  </r>
  <r>
    <x v="2"/>
    <n v="84"/>
    <s v="Auvergne-Rhône-Alpes"/>
    <n v="43"/>
    <x v="43"/>
    <s v="01D"/>
    <x v="3"/>
    <s v="01Z"/>
    <x v="2"/>
    <n v="25.1722"/>
    <n v="226203"/>
    <n v="25172.2"/>
    <n v="0.11128145957392255"/>
  </r>
  <r>
    <x v="2"/>
    <n v="84"/>
    <s v="Auvergne-Rhône-Alpes"/>
    <n v="43"/>
    <x v="43"/>
    <s v="01F"/>
    <x v="4"/>
    <s v="01A"/>
    <x v="3"/>
    <n v="6973.6863899999998"/>
    <n v="226203"/>
    <n v="6973686.3899999997"/>
    <n v="30.829327595124731"/>
  </r>
  <r>
    <x v="2"/>
    <n v="84"/>
    <s v="Auvergne-Rhône-Alpes"/>
    <n v="43"/>
    <x v="43"/>
    <s v="01F"/>
    <x v="4"/>
    <s v="01Z"/>
    <x v="2"/>
    <n v="25.867599999999999"/>
    <n v="226203"/>
    <n v="25867.599999999999"/>
    <n v="0.11435568935867339"/>
  </r>
  <r>
    <x v="2"/>
    <n v="84"/>
    <s v="Auvergne-Rhône-Alpes"/>
    <n v="43"/>
    <x v="43"/>
    <s v="01ZHG"/>
    <x v="5"/>
    <s v="01A"/>
    <x v="3"/>
    <n v="503.28688"/>
    <n v="226203"/>
    <n v="503286.88"/>
    <n v="2.2249345941477348"/>
  </r>
  <r>
    <x v="3"/>
    <n v="84"/>
    <s v="Auvergne-Rhône-Alpes"/>
    <n v="43"/>
    <x v="43"/>
    <s v="01A"/>
    <x v="0"/>
    <s v="01B"/>
    <x v="0"/>
    <n v="8590.35923"/>
    <n v="227034"/>
    <n v="8590359.2300000004"/>
    <n v="37.837324938114996"/>
  </r>
  <r>
    <x v="3"/>
    <n v="84"/>
    <s v="Auvergne-Rhône-Alpes"/>
    <n v="43"/>
    <x v="43"/>
    <s v="01A"/>
    <x v="0"/>
    <s v="01D"/>
    <x v="1"/>
    <n v="20146.088759999999"/>
    <n v="227034"/>
    <n v="20146088.759999998"/>
    <n v="88.735998837178556"/>
  </r>
  <r>
    <x v="3"/>
    <n v="84"/>
    <s v="Auvergne-Rhône-Alpes"/>
    <n v="43"/>
    <x v="43"/>
    <s v="01A"/>
    <x v="0"/>
    <s v="01E"/>
    <x v="5"/>
    <n v="21154.3"/>
    <n v="227034"/>
    <n v="21154300"/>
    <n v="93.176792903265593"/>
  </r>
  <r>
    <x v="3"/>
    <n v="84"/>
    <s v="Auvergne-Rhône-Alpes"/>
    <n v="43"/>
    <x v="43"/>
    <s v="01A"/>
    <x v="0"/>
    <s v="01Z"/>
    <x v="2"/>
    <n v="397.08456999999999"/>
    <n v="227034"/>
    <n v="397084.57"/>
    <n v="1.7490092673344082"/>
  </r>
  <r>
    <x v="3"/>
    <n v="84"/>
    <s v="Auvergne-Rhône-Alpes"/>
    <n v="43"/>
    <x v="43"/>
    <s v="01B"/>
    <x v="1"/>
    <s v="01A"/>
    <x v="3"/>
    <n v="126.84848"/>
    <n v="227034"/>
    <n v="126848.48"/>
    <n v="0.5587201916893505"/>
  </r>
  <r>
    <x v="3"/>
    <n v="84"/>
    <s v="Auvergne-Rhône-Alpes"/>
    <n v="43"/>
    <x v="43"/>
    <s v="01B"/>
    <x v="1"/>
    <s v="01D"/>
    <x v="1"/>
    <n v="71.319999999999993"/>
    <n v="227034"/>
    <n v="71320"/>
    <n v="0.31413797052423864"/>
  </r>
  <r>
    <x v="3"/>
    <n v="84"/>
    <s v="Auvergne-Rhône-Alpes"/>
    <n v="43"/>
    <x v="43"/>
    <s v="01C"/>
    <x v="2"/>
    <s v="01B"/>
    <x v="0"/>
    <n v="6.4810000000000006E-2"/>
    <n v="227034"/>
    <n v="64.81"/>
    <n v="2.8546385122933129E-4"/>
  </r>
  <r>
    <x v="3"/>
    <n v="84"/>
    <s v="Auvergne-Rhône-Alpes"/>
    <n v="43"/>
    <x v="43"/>
    <s v="01D"/>
    <x v="3"/>
    <s v="01A"/>
    <x v="3"/>
    <n v="11536.467119999999"/>
    <n v="227034"/>
    <n v="11536467.119999999"/>
    <n v="50.81383017521604"/>
  </r>
  <r>
    <x v="3"/>
    <n v="84"/>
    <s v="Auvergne-Rhône-Alpes"/>
    <n v="43"/>
    <x v="43"/>
    <s v="01D"/>
    <x v="3"/>
    <s v="01Z"/>
    <x v="2"/>
    <n v="35.664520000000003"/>
    <n v="227034"/>
    <n v="35664.520000000004"/>
    <n v="0.15708889417444086"/>
  </r>
  <r>
    <x v="3"/>
    <n v="84"/>
    <s v="Auvergne-Rhône-Alpes"/>
    <n v="43"/>
    <x v="43"/>
    <s v="01F"/>
    <x v="4"/>
    <s v="01A"/>
    <x v="3"/>
    <n v="6642.6202800000001"/>
    <n v="227034"/>
    <n v="6642620.2800000003"/>
    <n v="29.258262110520892"/>
  </r>
  <r>
    <x v="3"/>
    <n v="84"/>
    <s v="Auvergne-Rhône-Alpes"/>
    <n v="43"/>
    <x v="43"/>
    <s v="01F"/>
    <x v="4"/>
    <s v="01Z"/>
    <x v="2"/>
    <n v="25.654419999999998"/>
    <n v="227034"/>
    <n v="25654.42"/>
    <n v="0.11299814124756644"/>
  </r>
  <r>
    <x v="3"/>
    <n v="84"/>
    <s v="Auvergne-Rhône-Alpes"/>
    <n v="43"/>
    <x v="43"/>
    <s v="01ZHG"/>
    <x v="5"/>
    <s v="01A"/>
    <x v="3"/>
    <n v="568.52682000000004"/>
    <n v="227034"/>
    <n v="568526.82000000007"/>
    <n v="2.5041483654430619"/>
  </r>
  <r>
    <x v="4"/>
    <n v="84"/>
    <s v="Auvergne-Rhône-Alpes"/>
    <n v="43"/>
    <x v="43"/>
    <s v="01A"/>
    <x v="0"/>
    <s v="01B"/>
    <x v="0"/>
    <n v="8507.1643100000001"/>
    <n v="227283"/>
    <n v="8507164.3100000005"/>
    <n v="37.429831135632675"/>
  </r>
  <r>
    <x v="4"/>
    <n v="84"/>
    <s v="Auvergne-Rhône-Alpes"/>
    <n v="43"/>
    <x v="43"/>
    <s v="01A"/>
    <x v="0"/>
    <s v="01D"/>
    <x v="1"/>
    <n v="15782.72414"/>
    <n v="227283"/>
    <n v="15782724.140000001"/>
    <n v="69.440847489693468"/>
  </r>
  <r>
    <x v="4"/>
    <n v="84"/>
    <s v="Auvergne-Rhône-Alpes"/>
    <n v="43"/>
    <x v="43"/>
    <s v="01A"/>
    <x v="0"/>
    <s v="01E"/>
    <x v="5"/>
    <n v="24173.514080000001"/>
    <n v="227283"/>
    <n v="24173514.080000002"/>
    <n v="106.35865454081477"/>
  </r>
  <r>
    <x v="4"/>
    <n v="84"/>
    <s v="Auvergne-Rhône-Alpes"/>
    <n v="43"/>
    <x v="43"/>
    <s v="01B"/>
    <x v="1"/>
    <s v="01A"/>
    <x v="3"/>
    <n v="118.92493"/>
    <n v="227283"/>
    <n v="118924.93000000001"/>
    <n v="0.52324604127893426"/>
  </r>
  <r>
    <x v="4"/>
    <n v="84"/>
    <s v="Auvergne-Rhône-Alpes"/>
    <n v="43"/>
    <x v="43"/>
    <s v="01C"/>
    <x v="2"/>
    <s v="01B"/>
    <x v="0"/>
    <n v="3.4160000000000003E-2"/>
    <n v="227283"/>
    <n v="34.160000000000004"/>
    <n v="1.5029720656626323E-4"/>
  </r>
  <r>
    <x v="4"/>
    <n v="84"/>
    <s v="Auvergne-Rhône-Alpes"/>
    <n v="43"/>
    <x v="43"/>
    <s v="01D"/>
    <x v="3"/>
    <s v="01A"/>
    <x v="3"/>
    <n v="11896.203799999999"/>
    <n v="227283"/>
    <n v="11896203.799999999"/>
    <n v="52.340930909922868"/>
  </r>
  <r>
    <x v="4"/>
    <n v="84"/>
    <s v="Auvergne-Rhône-Alpes"/>
    <n v="43"/>
    <x v="43"/>
    <s v="01F"/>
    <x v="4"/>
    <s v="01A"/>
    <x v="3"/>
    <n v="7001.5342600000004"/>
    <n v="227283"/>
    <n v="7001534.2600000007"/>
    <n v="30.805358341802954"/>
  </r>
  <r>
    <x v="4"/>
    <n v="84"/>
    <s v="Auvergne-Rhône-Alpes"/>
    <n v="43"/>
    <x v="43"/>
    <s v="01ZHG"/>
    <x v="5"/>
    <s v="01A"/>
    <x v="3"/>
    <n v="994.38598999999999"/>
    <n v="227283"/>
    <n v="994385.99"/>
    <n v="4.3751006014528144"/>
  </r>
  <r>
    <x v="0"/>
    <n v="52"/>
    <s v="Pays de la Loire"/>
    <n v="44"/>
    <x v="44"/>
    <s v="01A"/>
    <x v="0"/>
    <s v="01B"/>
    <x v="0"/>
    <n v="205073.91441"/>
    <n v="1266358"/>
    <n v="205073914.41"/>
    <n v="161.93992094652538"/>
  </r>
  <r>
    <x v="0"/>
    <n v="52"/>
    <s v="Pays de la Loire"/>
    <n v="44"/>
    <x v="44"/>
    <s v="01A"/>
    <x v="0"/>
    <s v="01D"/>
    <x v="1"/>
    <n v="108851.59005"/>
    <n v="1266358"/>
    <n v="108851590.05"/>
    <n v="85.956412049357283"/>
  </r>
  <r>
    <x v="0"/>
    <n v="52"/>
    <s v="Pays de la Loire"/>
    <n v="44"/>
    <x v="44"/>
    <s v="01B"/>
    <x v="1"/>
    <s v="01A"/>
    <x v="3"/>
    <n v="1229.5363400000001"/>
    <n v="1266358"/>
    <n v="1229536.3400000001"/>
    <n v="0.97092318285982326"/>
  </r>
  <r>
    <x v="0"/>
    <n v="52"/>
    <s v="Pays de la Loire"/>
    <n v="44"/>
    <x v="44"/>
    <s v="01B"/>
    <x v="1"/>
    <s v="01D"/>
    <x v="1"/>
    <n v="3920.36"/>
    <n v="1266358"/>
    <n v="3920360"/>
    <n v="3.0957754442266721"/>
  </r>
  <r>
    <x v="0"/>
    <n v="52"/>
    <s v="Pays de la Loire"/>
    <n v="44"/>
    <x v="44"/>
    <s v="01B"/>
    <x v="1"/>
    <s v="01Z"/>
    <x v="2"/>
    <n v="20"/>
    <n v="1266358"/>
    <n v="20000"/>
    <n v="1.5793322267478864E-2"/>
  </r>
  <r>
    <x v="0"/>
    <n v="52"/>
    <s v="Pays de la Loire"/>
    <n v="44"/>
    <x v="44"/>
    <s v="01C"/>
    <x v="2"/>
    <s v="01B"/>
    <x v="0"/>
    <n v="0.42"/>
    <n v="1266358"/>
    <n v="420"/>
    <n v="3.3165976761705617E-4"/>
  </r>
  <r>
    <x v="0"/>
    <n v="52"/>
    <s v="Pays de la Loire"/>
    <n v="44"/>
    <x v="44"/>
    <s v="01D"/>
    <x v="3"/>
    <s v="01A"/>
    <x v="3"/>
    <n v="65598.877640000006"/>
    <n v="1266358"/>
    <n v="65598877.640000008"/>
    <n v="51.801210747671675"/>
  </r>
  <r>
    <x v="0"/>
    <n v="52"/>
    <s v="Pays de la Loire"/>
    <n v="44"/>
    <x v="44"/>
    <s v="01F"/>
    <x v="4"/>
    <s v="01A"/>
    <x v="3"/>
    <n v="45826.473319999997"/>
    <n v="1266358"/>
    <n v="45826473.32"/>
    <n v="36.187613076239103"/>
  </r>
  <r>
    <x v="0"/>
    <n v="52"/>
    <s v="Pays de la Loire"/>
    <n v="44"/>
    <x v="44"/>
    <s v="01F"/>
    <x v="4"/>
    <s v="01Z"/>
    <x v="2"/>
    <n v="1872.0445299999999"/>
    <n v="1266358"/>
    <n v="1872044.5299999998"/>
    <n v="1.47829012806805"/>
  </r>
  <r>
    <x v="0"/>
    <n v="52"/>
    <s v="Pays de la Loire"/>
    <n v="44"/>
    <x v="44"/>
    <s v="01ZHG"/>
    <x v="5"/>
    <s v="01A"/>
    <x v="3"/>
    <n v="271.95999999999998"/>
    <n v="1266358"/>
    <n v="271960"/>
    <n v="0.21475759619317761"/>
  </r>
  <r>
    <x v="1"/>
    <n v="52"/>
    <s v="Pays de la Loire"/>
    <n v="44"/>
    <x v="44"/>
    <s v="01A"/>
    <x v="0"/>
    <s v="01B"/>
    <x v="0"/>
    <n v="208894.38641000001"/>
    <n v="1296364"/>
    <n v="208894386.41"/>
    <n v="161.1386820445492"/>
  </r>
  <r>
    <x v="1"/>
    <n v="52"/>
    <s v="Pays de la Loire"/>
    <n v="44"/>
    <x v="44"/>
    <s v="01A"/>
    <x v="0"/>
    <s v="01D"/>
    <x v="1"/>
    <n v="86180.396999999997"/>
    <n v="1296364"/>
    <n v="86180397"/>
    <n v="66.478548463240259"/>
  </r>
  <r>
    <x v="1"/>
    <n v="52"/>
    <s v="Pays de la Loire"/>
    <n v="44"/>
    <x v="44"/>
    <s v="01A"/>
    <x v="0"/>
    <s v="01E"/>
    <x v="5"/>
    <n v="3382.1869999999999"/>
    <n v="1296364"/>
    <n v="3382187"/>
    <n v="2.6089794224461649"/>
  </r>
  <r>
    <x v="1"/>
    <n v="52"/>
    <s v="Pays de la Loire"/>
    <n v="44"/>
    <x v="44"/>
    <s v="01B"/>
    <x v="1"/>
    <s v="01A"/>
    <x v="3"/>
    <n v="1249.4107899999999"/>
    <n v="1296364"/>
    <n v="1249410.7899999998"/>
    <n v="0.96378084396049246"/>
  </r>
  <r>
    <x v="1"/>
    <n v="52"/>
    <s v="Pays de la Loire"/>
    <n v="44"/>
    <x v="44"/>
    <s v="01B"/>
    <x v="1"/>
    <s v="01D"/>
    <x v="1"/>
    <n v="3185.26"/>
    <n v="1296364"/>
    <n v="3185260"/>
    <n v="2.4570722420554723"/>
  </r>
  <r>
    <x v="1"/>
    <n v="52"/>
    <s v="Pays de la Loire"/>
    <n v="44"/>
    <x v="44"/>
    <s v="01C"/>
    <x v="2"/>
    <s v="01A"/>
    <x v="3"/>
    <n v="162.5"/>
    <n v="1296364"/>
    <n v="162500"/>
    <n v="0.12535059597458739"/>
  </r>
  <r>
    <x v="1"/>
    <n v="52"/>
    <s v="Pays de la Loire"/>
    <n v="44"/>
    <x v="44"/>
    <s v="01C"/>
    <x v="2"/>
    <s v="01B"/>
    <x v="0"/>
    <n v="2.101"/>
    <n v="1296364"/>
    <n v="2101"/>
    <n v="1.6206867824160498E-3"/>
  </r>
  <r>
    <x v="1"/>
    <n v="52"/>
    <s v="Pays de la Loire"/>
    <n v="44"/>
    <x v="44"/>
    <s v="01C"/>
    <x v="2"/>
    <s v="01C"/>
    <x v="4"/>
    <n v="1.57101"/>
    <n v="1296364"/>
    <n v="1571.01"/>
    <n v="1.2118587063509941E-3"/>
  </r>
  <r>
    <x v="1"/>
    <n v="52"/>
    <s v="Pays de la Loire"/>
    <n v="44"/>
    <x v="44"/>
    <s v="01D"/>
    <x v="3"/>
    <s v="01A"/>
    <x v="3"/>
    <n v="68718.180630000003"/>
    <n v="1296364"/>
    <n v="68718180.629999995"/>
    <n v="53.008399361599054"/>
  </r>
  <r>
    <x v="1"/>
    <n v="52"/>
    <s v="Pays de la Loire"/>
    <n v="44"/>
    <x v="44"/>
    <s v="01E"/>
    <x v="6"/>
    <s v="01E"/>
    <x v="5"/>
    <n v="9832.1540800000002"/>
    <n v="1296364"/>
    <n v="9832154.0800000001"/>
    <n v="7.5844084531813598"/>
  </r>
  <r>
    <x v="1"/>
    <n v="52"/>
    <s v="Pays de la Loire"/>
    <n v="44"/>
    <x v="44"/>
    <s v="01F"/>
    <x v="4"/>
    <s v="01A"/>
    <x v="3"/>
    <n v="47799.196620000002"/>
    <n v="1296364"/>
    <n v="47799196.620000005"/>
    <n v="36.871740205682975"/>
  </r>
  <r>
    <x v="1"/>
    <n v="52"/>
    <s v="Pays de la Loire"/>
    <n v="44"/>
    <x v="44"/>
    <s v="01F"/>
    <x v="4"/>
    <s v="01Z"/>
    <x v="2"/>
    <n v="776"/>
    <n v="1296364"/>
    <n v="776000"/>
    <n v="0.59859730754633733"/>
  </r>
  <r>
    <x v="1"/>
    <n v="52"/>
    <s v="Pays de la Loire"/>
    <n v="44"/>
    <x v="44"/>
    <s v="01ZHG"/>
    <x v="5"/>
    <s v="01A"/>
    <x v="3"/>
    <n v="522.73"/>
    <n v="1296364"/>
    <n v="522730"/>
    <n v="0.40322779713105272"/>
  </r>
  <r>
    <x v="2"/>
    <n v="52"/>
    <s v="Pays de la Loire"/>
    <n v="44"/>
    <x v="44"/>
    <s v="01A"/>
    <x v="0"/>
    <s v="01B"/>
    <x v="0"/>
    <n v="198792.20949000001"/>
    <n v="1328620"/>
    <n v="198792209.49000001"/>
    <n v="149.62307468651684"/>
  </r>
  <r>
    <x v="2"/>
    <n v="52"/>
    <s v="Pays de la Loire"/>
    <n v="44"/>
    <x v="44"/>
    <s v="01A"/>
    <x v="0"/>
    <s v="01D"/>
    <x v="1"/>
    <n v="58054.523849999998"/>
    <n v="1328620"/>
    <n v="58054523.849999994"/>
    <n v="43.695355970856973"/>
  </r>
  <r>
    <x v="2"/>
    <n v="52"/>
    <s v="Pays de la Loire"/>
    <n v="44"/>
    <x v="44"/>
    <s v="01A"/>
    <x v="0"/>
    <s v="01E"/>
    <x v="5"/>
    <n v="22315.63"/>
    <n v="1328620"/>
    <n v="22315630"/>
    <n v="16.796096701841009"/>
  </r>
  <r>
    <x v="2"/>
    <n v="52"/>
    <s v="Pays de la Loire"/>
    <n v="44"/>
    <x v="44"/>
    <s v="01B"/>
    <x v="1"/>
    <s v="01A"/>
    <x v="3"/>
    <n v="2134.0010000000002"/>
    <n v="1328620"/>
    <n v="2134001"/>
    <n v="1.6061785913203173"/>
  </r>
  <r>
    <x v="2"/>
    <n v="52"/>
    <s v="Pays de la Loire"/>
    <n v="44"/>
    <x v="44"/>
    <s v="01B"/>
    <x v="1"/>
    <s v="01B"/>
    <x v="0"/>
    <n v="1231"/>
    <n v="1328620"/>
    <n v="1231000"/>
    <n v="0.92652526681820235"/>
  </r>
  <r>
    <x v="2"/>
    <n v="52"/>
    <s v="Pays de la Loire"/>
    <n v="44"/>
    <x v="44"/>
    <s v="01B"/>
    <x v="1"/>
    <s v="01D"/>
    <x v="1"/>
    <n v="8002.4844599999997"/>
    <n v="1328620"/>
    <n v="8002484.46"/>
    <n v="6.0231551986271468"/>
  </r>
  <r>
    <x v="2"/>
    <n v="52"/>
    <s v="Pays de la Loire"/>
    <n v="44"/>
    <x v="44"/>
    <s v="01C"/>
    <x v="2"/>
    <s v="01A"/>
    <x v="3"/>
    <n v="159.6"/>
    <n v="1328620"/>
    <n v="159600"/>
    <n v="0.12012464060453704"/>
  </r>
  <r>
    <x v="2"/>
    <n v="52"/>
    <s v="Pays de la Loire"/>
    <n v="44"/>
    <x v="44"/>
    <s v="01C"/>
    <x v="2"/>
    <s v="01B"/>
    <x v="0"/>
    <n v="3.0554000000000001"/>
    <n v="1328620"/>
    <n v="3055.4"/>
    <n v="2.2996793665607924E-3"/>
  </r>
  <r>
    <x v="2"/>
    <n v="52"/>
    <s v="Pays de la Loire"/>
    <n v="44"/>
    <x v="44"/>
    <s v="01C"/>
    <x v="2"/>
    <s v="01C"/>
    <x v="4"/>
    <n v="0.315"/>
    <n v="1328620"/>
    <n v="315"/>
    <n v="2.370881064563231E-4"/>
  </r>
  <r>
    <x v="2"/>
    <n v="52"/>
    <s v="Pays de la Loire"/>
    <n v="44"/>
    <x v="44"/>
    <s v="01C"/>
    <x v="2"/>
    <s v="01Z"/>
    <x v="2"/>
    <n v="5"/>
    <n v="1328620"/>
    <n v="5000"/>
    <n v="3.7633032770844938E-3"/>
  </r>
  <r>
    <x v="2"/>
    <n v="52"/>
    <s v="Pays de la Loire"/>
    <n v="44"/>
    <x v="44"/>
    <s v="01D"/>
    <x v="3"/>
    <s v="01A"/>
    <x v="3"/>
    <n v="60218.77061"/>
    <n v="1328620"/>
    <n v="60218770.609999999"/>
    <n v="45.324299355722481"/>
  </r>
  <r>
    <x v="2"/>
    <n v="52"/>
    <s v="Pays de la Loire"/>
    <n v="44"/>
    <x v="44"/>
    <s v="01D"/>
    <x v="3"/>
    <s v="01B"/>
    <x v="0"/>
    <n v="217"/>
    <n v="1328620"/>
    <n v="217000"/>
    <n v="0.16332736222546704"/>
  </r>
  <r>
    <x v="2"/>
    <n v="52"/>
    <s v="Pays de la Loire"/>
    <n v="44"/>
    <x v="44"/>
    <s v="01D"/>
    <x v="3"/>
    <s v="01Z"/>
    <x v="2"/>
    <n v="705.39916000000005"/>
    <n v="1328620"/>
    <n v="705399.16"/>
    <n v="0.53092619409612984"/>
  </r>
  <r>
    <x v="2"/>
    <n v="52"/>
    <s v="Pays de la Loire"/>
    <n v="44"/>
    <x v="44"/>
    <s v="01E"/>
    <x v="6"/>
    <s v="01E"/>
    <x v="5"/>
    <n v="2531"/>
    <n v="1328620"/>
    <n v="2531000"/>
    <n v="1.9049841188601706"/>
  </r>
  <r>
    <x v="2"/>
    <n v="52"/>
    <s v="Pays de la Loire"/>
    <n v="44"/>
    <x v="44"/>
    <s v="01E"/>
    <x v="6"/>
    <s v="01Z"/>
    <x v="2"/>
    <n v="10.6"/>
    <n v="1328620"/>
    <n v="10600"/>
    <n v="7.978202947419126E-3"/>
  </r>
  <r>
    <x v="2"/>
    <n v="52"/>
    <s v="Pays de la Loire"/>
    <n v="44"/>
    <x v="44"/>
    <s v="01F"/>
    <x v="4"/>
    <s v="01A"/>
    <x v="3"/>
    <n v="46831.992080000004"/>
    <n v="1328620"/>
    <n v="46831992.080000006"/>
    <n v="35.248597853411816"/>
  </r>
  <r>
    <x v="2"/>
    <n v="52"/>
    <s v="Pays de la Loire"/>
    <n v="44"/>
    <x v="44"/>
    <s v="01F"/>
    <x v="4"/>
    <s v="01Z"/>
    <x v="2"/>
    <n v="1327.9844800000001"/>
    <n v="1328620"/>
    <n v="1327984.48"/>
    <n v="0.99952166910026941"/>
  </r>
  <r>
    <x v="2"/>
    <n v="52"/>
    <s v="Pays de la Loire"/>
    <n v="44"/>
    <x v="44"/>
    <s v="01ZHG"/>
    <x v="5"/>
    <s v="01A"/>
    <x v="3"/>
    <n v="1744.7139999999999"/>
    <n v="1328620"/>
    <n v="1744714"/>
    <n v="1.3131775827550392"/>
  </r>
  <r>
    <x v="3"/>
    <n v="52"/>
    <s v="Pays de la Loire"/>
    <n v="44"/>
    <x v="44"/>
    <s v="01A"/>
    <x v="0"/>
    <s v="01B"/>
    <x v="0"/>
    <n v="222298.56612"/>
    <n v="1366203"/>
    <n v="222298566.12"/>
    <n v="162.71269066163666"/>
  </r>
  <r>
    <x v="3"/>
    <n v="52"/>
    <s v="Pays de la Loire"/>
    <n v="44"/>
    <x v="44"/>
    <s v="01A"/>
    <x v="0"/>
    <s v="01D"/>
    <x v="1"/>
    <n v="35233"/>
    <n v="1366203"/>
    <n v="35233000"/>
    <n v="25.78899329016259"/>
  </r>
  <r>
    <x v="3"/>
    <n v="52"/>
    <s v="Pays de la Loire"/>
    <n v="44"/>
    <x v="44"/>
    <s v="01A"/>
    <x v="0"/>
    <s v="01E"/>
    <x v="5"/>
    <n v="19473"/>
    <n v="1366203"/>
    <n v="19473000"/>
    <n v="14.253372302651949"/>
  </r>
  <r>
    <x v="3"/>
    <n v="52"/>
    <s v="Pays de la Loire"/>
    <n v="44"/>
    <x v="44"/>
    <s v="01B"/>
    <x v="1"/>
    <s v="01A"/>
    <x v="3"/>
    <n v="6548"/>
    <n v="1366203"/>
    <n v="6548000"/>
    <n v="4.792845572729675"/>
  </r>
  <r>
    <x v="3"/>
    <n v="52"/>
    <s v="Pays de la Loire"/>
    <n v="44"/>
    <x v="44"/>
    <s v="01B"/>
    <x v="1"/>
    <s v="01B"/>
    <x v="0"/>
    <n v="1222"/>
    <n v="1366203"/>
    <n v="1222000"/>
    <n v="0.89444979991992402"/>
  </r>
  <r>
    <x v="3"/>
    <n v="52"/>
    <s v="Pays de la Loire"/>
    <n v="44"/>
    <x v="44"/>
    <s v="01B"/>
    <x v="1"/>
    <s v="01D"/>
    <x v="1"/>
    <n v="124.54751"/>
    <n v="1366203"/>
    <n v="124547.51000000001"/>
    <n v="9.1163253191509613E-2"/>
  </r>
  <r>
    <x v="3"/>
    <n v="52"/>
    <s v="Pays de la Loire"/>
    <n v="44"/>
    <x v="44"/>
    <s v="01C"/>
    <x v="2"/>
    <s v="01A"/>
    <x v="3"/>
    <n v="153.30000000000001"/>
    <n v="1366203"/>
    <n v="153300"/>
    <n v="0.11220880059551912"/>
  </r>
  <r>
    <x v="3"/>
    <n v="52"/>
    <s v="Pays de la Loire"/>
    <n v="44"/>
    <x v="44"/>
    <s v="01C"/>
    <x v="2"/>
    <s v="01B"/>
    <x v="0"/>
    <n v="0.51027999999999996"/>
    <n v="1366203"/>
    <n v="510.28"/>
    <n v="3.7350232725297776E-4"/>
  </r>
  <r>
    <x v="3"/>
    <n v="52"/>
    <s v="Pays de la Loire"/>
    <n v="44"/>
    <x v="44"/>
    <s v="01C"/>
    <x v="2"/>
    <s v="01C"/>
    <x v="4"/>
    <n v="1E-3"/>
    <n v="1366203"/>
    <n v="1"/>
    <n v="7.3195564641564985E-7"/>
  </r>
  <r>
    <x v="3"/>
    <n v="52"/>
    <s v="Pays de la Loire"/>
    <n v="44"/>
    <x v="44"/>
    <s v="01D"/>
    <x v="3"/>
    <s v="01A"/>
    <x v="3"/>
    <n v="66552.954500000007"/>
    <n v="1366203"/>
    <n v="66552954.500000007"/>
    <n v="48.713810831918835"/>
  </r>
  <r>
    <x v="3"/>
    <n v="52"/>
    <s v="Pays de la Loire"/>
    <n v="44"/>
    <x v="44"/>
    <s v="01D"/>
    <x v="3"/>
    <s v="01B"/>
    <x v="0"/>
    <n v="153"/>
    <n v="1366203"/>
    <n v="153000"/>
    <n v="0.11198921390159441"/>
  </r>
  <r>
    <x v="3"/>
    <n v="52"/>
    <s v="Pays de la Loire"/>
    <n v="44"/>
    <x v="44"/>
    <s v="01E"/>
    <x v="6"/>
    <s v="01E"/>
    <x v="5"/>
    <n v="1360.42"/>
    <n v="1366203"/>
    <n v="1360420"/>
    <n v="0.9957671004967783"/>
  </r>
  <r>
    <x v="3"/>
    <n v="52"/>
    <s v="Pays de la Loire"/>
    <n v="44"/>
    <x v="44"/>
    <s v="01F"/>
    <x v="4"/>
    <s v="01A"/>
    <x v="3"/>
    <n v="52645.392760000002"/>
    <n v="1366203"/>
    <n v="52645392.760000005"/>
    <n v="38.534092488451577"/>
  </r>
  <r>
    <x v="3"/>
    <n v="52"/>
    <s v="Pays de la Loire"/>
    <n v="44"/>
    <x v="44"/>
    <s v="01ZHG"/>
    <x v="5"/>
    <s v="01A"/>
    <x v="3"/>
    <n v="2551.44139"/>
    <n v="1366203"/>
    <n v="2551441.39"/>
    <n v="1.8675419319090942"/>
  </r>
  <r>
    <x v="4"/>
    <n v="52"/>
    <s v="Pays de la Loire"/>
    <n v="44"/>
    <x v="44"/>
    <s v="01A"/>
    <x v="0"/>
    <s v="01B"/>
    <x v="0"/>
    <n v="199968.97596000001"/>
    <n v="1394783"/>
    <n v="199968975.96000001"/>
    <n v="143.36923805351802"/>
  </r>
  <r>
    <x v="4"/>
    <n v="52"/>
    <s v="Pays de la Loire"/>
    <n v="44"/>
    <x v="44"/>
    <s v="01A"/>
    <x v="0"/>
    <s v="01D"/>
    <x v="1"/>
    <n v="25309.55834"/>
    <n v="1394783"/>
    <n v="25309558.34"/>
    <n v="18.145875265184621"/>
  </r>
  <r>
    <x v="4"/>
    <n v="52"/>
    <s v="Pays de la Loire"/>
    <n v="44"/>
    <x v="44"/>
    <s v="01A"/>
    <x v="0"/>
    <s v="01E"/>
    <x v="5"/>
    <n v="46934.381139999998"/>
    <n v="1394783"/>
    <n v="46934381.140000001"/>
    <n v="33.64995210007578"/>
  </r>
  <r>
    <x v="4"/>
    <n v="52"/>
    <s v="Pays de la Loire"/>
    <n v="44"/>
    <x v="44"/>
    <s v="01B"/>
    <x v="1"/>
    <s v="01A"/>
    <x v="3"/>
    <n v="2838"/>
    <n v="1394783"/>
    <n v="2838000"/>
    <n v="2.034725114946196"/>
  </r>
  <r>
    <x v="4"/>
    <n v="52"/>
    <s v="Pays de la Loire"/>
    <n v="44"/>
    <x v="44"/>
    <s v="01B"/>
    <x v="1"/>
    <s v="01B"/>
    <x v="0"/>
    <n v="1247"/>
    <n v="1394783"/>
    <n v="1247000"/>
    <n v="0.89404588383999517"/>
  </r>
  <r>
    <x v="4"/>
    <n v="52"/>
    <s v="Pays de la Loire"/>
    <n v="44"/>
    <x v="44"/>
    <s v="01B"/>
    <x v="1"/>
    <s v="01D"/>
    <x v="1"/>
    <n v="89.464690000000004"/>
    <n v="1394783"/>
    <n v="89464.69"/>
    <n v="6.4142371967539039E-2"/>
  </r>
  <r>
    <x v="4"/>
    <n v="52"/>
    <s v="Pays de la Loire"/>
    <n v="44"/>
    <x v="44"/>
    <s v="01B"/>
    <x v="1"/>
    <s v="01Z"/>
    <x v="2"/>
    <n v="113.10518999999999"/>
    <n v="1394783"/>
    <n v="113105.18999999999"/>
    <n v="8.1091603496744644E-2"/>
  </r>
  <r>
    <x v="4"/>
    <n v="52"/>
    <s v="Pays de la Loire"/>
    <n v="44"/>
    <x v="44"/>
    <s v="01C"/>
    <x v="2"/>
    <s v="01A"/>
    <x v="3"/>
    <n v="134.4"/>
    <n v="1394783"/>
    <n v="134400"/>
    <n v="9.6359075210982637E-2"/>
  </r>
  <r>
    <x v="4"/>
    <n v="52"/>
    <s v="Pays de la Loire"/>
    <n v="44"/>
    <x v="44"/>
    <s v="01C"/>
    <x v="2"/>
    <s v="01B"/>
    <x v="0"/>
    <n v="7.0000000000000007E-2"/>
    <n v="1394783"/>
    <n v="70"/>
    <n v="5.018701833905346E-5"/>
  </r>
  <r>
    <x v="4"/>
    <n v="52"/>
    <s v="Pays de la Loire"/>
    <n v="44"/>
    <x v="44"/>
    <s v="01C"/>
    <x v="2"/>
    <s v="01Z"/>
    <x v="2"/>
    <n v="130.62"/>
    <n v="1394783"/>
    <n v="130620"/>
    <n v="9.3648976220673752E-2"/>
  </r>
  <r>
    <x v="4"/>
    <n v="52"/>
    <s v="Pays de la Loire"/>
    <n v="44"/>
    <x v="44"/>
    <s v="01D"/>
    <x v="3"/>
    <s v="01A"/>
    <x v="3"/>
    <n v="59361.000509999998"/>
    <n v="1394783"/>
    <n v="59361000.509999998"/>
    <n v="42.559308874570455"/>
  </r>
  <r>
    <x v="4"/>
    <n v="52"/>
    <s v="Pays de la Loire"/>
    <n v="44"/>
    <x v="44"/>
    <s v="01E"/>
    <x v="6"/>
    <s v="01E"/>
    <x v="5"/>
    <n v="1321.7"/>
    <n v="1394783"/>
    <n v="1321700"/>
    <n v="0.94760260198181367"/>
  </r>
  <r>
    <x v="4"/>
    <n v="52"/>
    <s v="Pays de la Loire"/>
    <n v="44"/>
    <x v="44"/>
    <s v="01F"/>
    <x v="4"/>
    <s v="01A"/>
    <x v="3"/>
    <n v="52664.462760000002"/>
    <n v="1394783"/>
    <n v="52664462.760000005"/>
    <n v="37.758176547893115"/>
  </r>
  <r>
    <x v="4"/>
    <n v="52"/>
    <s v="Pays de la Loire"/>
    <n v="44"/>
    <x v="44"/>
    <s v="01ZHG"/>
    <x v="5"/>
    <s v="01A"/>
    <x v="3"/>
    <n v="2718.1606999999999"/>
    <n v="1394783"/>
    <n v="2718160.6999999997"/>
    <n v="1.9488054414199196"/>
  </r>
  <r>
    <x v="0"/>
    <n v="24"/>
    <s v="Centre-Val de Loire"/>
    <n v="45"/>
    <x v="45"/>
    <s v="01A"/>
    <x v="0"/>
    <s v="01B"/>
    <x v="0"/>
    <n v="143618.09662999999"/>
    <n v="653510"/>
    <n v="143618096.63"/>
    <n v="219.76419125950636"/>
  </r>
  <r>
    <x v="0"/>
    <n v="24"/>
    <s v="Centre-Val de Loire"/>
    <n v="45"/>
    <x v="45"/>
    <s v="01A"/>
    <x v="0"/>
    <s v="01C"/>
    <x v="4"/>
    <n v="27108.400000000001"/>
    <n v="653510"/>
    <n v="27108400"/>
    <n v="41.481232115805419"/>
  </r>
  <r>
    <x v="0"/>
    <n v="24"/>
    <s v="Centre-Val de Loire"/>
    <n v="45"/>
    <x v="45"/>
    <s v="01A"/>
    <x v="0"/>
    <s v="01D"/>
    <x v="1"/>
    <n v="608.6"/>
    <n v="653510"/>
    <n v="608600"/>
    <n v="0.93127878685865562"/>
  </r>
  <r>
    <x v="0"/>
    <n v="24"/>
    <s v="Centre-Val de Loire"/>
    <n v="45"/>
    <x v="45"/>
    <s v="01B"/>
    <x v="1"/>
    <s v="01D"/>
    <x v="1"/>
    <n v="2604.38501"/>
    <n v="653510"/>
    <n v="2604385.0099999998"/>
    <n v="3.9852259491055988"/>
  </r>
  <r>
    <x v="0"/>
    <n v="24"/>
    <s v="Centre-Val de Loire"/>
    <n v="45"/>
    <x v="45"/>
    <s v="01D"/>
    <x v="3"/>
    <s v="01A"/>
    <x v="3"/>
    <n v="24839.547009999998"/>
    <n v="653510"/>
    <n v="24839547.009999998"/>
    <n v="38.009436749246376"/>
  </r>
  <r>
    <x v="0"/>
    <n v="24"/>
    <s v="Centre-Val de Loire"/>
    <n v="45"/>
    <x v="45"/>
    <s v="01F"/>
    <x v="4"/>
    <s v="01A"/>
    <x v="3"/>
    <n v="18553.035830000001"/>
    <n v="653510"/>
    <n v="18553035.830000002"/>
    <n v="28.389826980459368"/>
  </r>
  <r>
    <x v="0"/>
    <n v="24"/>
    <s v="Centre-Val de Loire"/>
    <n v="45"/>
    <x v="45"/>
    <s v="01F"/>
    <x v="4"/>
    <s v="01Z"/>
    <x v="2"/>
    <n v="185.73514"/>
    <n v="653510"/>
    <n v="185735.14"/>
    <n v="0.28421162644795034"/>
  </r>
  <r>
    <x v="1"/>
    <n v="24"/>
    <s v="Centre-Val de Loire"/>
    <n v="45"/>
    <x v="45"/>
    <s v="01A"/>
    <x v="0"/>
    <s v="01B"/>
    <x v="0"/>
    <n v="138104.62637000001"/>
    <n v="659587"/>
    <n v="138104626.37"/>
    <n v="209.380455300059"/>
  </r>
  <r>
    <x v="1"/>
    <n v="24"/>
    <s v="Centre-Val de Loire"/>
    <n v="45"/>
    <x v="45"/>
    <s v="01A"/>
    <x v="0"/>
    <s v="01C"/>
    <x v="4"/>
    <n v="26176.65"/>
    <n v="659587"/>
    <n v="26176650"/>
    <n v="39.686424990183248"/>
  </r>
  <r>
    <x v="1"/>
    <n v="24"/>
    <s v="Centre-Val de Loire"/>
    <n v="45"/>
    <x v="45"/>
    <s v="01B"/>
    <x v="1"/>
    <s v="01D"/>
    <x v="1"/>
    <n v="1546.1532099999999"/>
    <n v="659587"/>
    <n v="1546153.21"/>
    <n v="2.3441232316585983"/>
  </r>
  <r>
    <x v="1"/>
    <n v="24"/>
    <s v="Centre-Val de Loire"/>
    <n v="45"/>
    <x v="45"/>
    <s v="01D"/>
    <x v="3"/>
    <s v="01A"/>
    <x v="3"/>
    <n v="29137.03354"/>
    <n v="659587"/>
    <n v="29137033.539999999"/>
    <n v="44.174663145271204"/>
  </r>
  <r>
    <x v="1"/>
    <n v="24"/>
    <s v="Centre-Val de Loire"/>
    <n v="45"/>
    <x v="45"/>
    <s v="01F"/>
    <x v="4"/>
    <s v="01A"/>
    <x v="3"/>
    <n v="18184.499459999999"/>
    <n v="659587"/>
    <n v="18184499.460000001"/>
    <n v="27.569523747435898"/>
  </r>
  <r>
    <x v="1"/>
    <n v="24"/>
    <s v="Centre-Val de Loire"/>
    <n v="45"/>
    <x v="45"/>
    <s v="01ZHG"/>
    <x v="5"/>
    <s v="01A"/>
    <x v="3"/>
    <n v="9.6620000000000008"/>
    <n v="659587"/>
    <n v="9662"/>
    <n v="1.4648560387030066E-2"/>
  </r>
  <r>
    <x v="2"/>
    <n v="24"/>
    <s v="Centre-Val de Loire"/>
    <n v="45"/>
    <x v="45"/>
    <s v="01A"/>
    <x v="0"/>
    <s v="01B"/>
    <x v="0"/>
    <n v="126808.87002"/>
    <n v="665587"/>
    <n v="126808870.02"/>
    <n v="190.52185517445503"/>
  </r>
  <r>
    <x v="2"/>
    <n v="24"/>
    <s v="Centre-Val de Loire"/>
    <n v="45"/>
    <x v="45"/>
    <s v="01A"/>
    <x v="0"/>
    <s v="01C"/>
    <x v="4"/>
    <n v="24195.599999999999"/>
    <n v="665587"/>
    <n v="24195600"/>
    <n v="36.352272505322368"/>
  </r>
  <r>
    <x v="2"/>
    <n v="24"/>
    <s v="Centre-Val de Loire"/>
    <n v="45"/>
    <x v="45"/>
    <s v="01B"/>
    <x v="1"/>
    <s v="01D"/>
    <x v="1"/>
    <n v="1810.84257"/>
    <n v="665587"/>
    <n v="1810842.57"/>
    <n v="2.720669980032663"/>
  </r>
  <r>
    <x v="2"/>
    <n v="24"/>
    <s v="Centre-Val de Loire"/>
    <n v="45"/>
    <x v="45"/>
    <s v="01D"/>
    <x v="3"/>
    <s v="01A"/>
    <x v="3"/>
    <n v="26977.539700000001"/>
    <n v="665587"/>
    <n v="26977539.700000003"/>
    <n v="40.531951044716926"/>
  </r>
  <r>
    <x v="2"/>
    <n v="24"/>
    <s v="Centre-Val de Loire"/>
    <n v="45"/>
    <x v="45"/>
    <s v="01E"/>
    <x v="6"/>
    <s v="01E"/>
    <x v="5"/>
    <n v="429.86266999999998"/>
    <n v="665587"/>
    <n v="429862.67"/>
    <n v="0.64583994278734413"/>
  </r>
  <r>
    <x v="2"/>
    <n v="24"/>
    <s v="Centre-Val de Loire"/>
    <n v="45"/>
    <x v="45"/>
    <s v="01F"/>
    <x v="4"/>
    <s v="01A"/>
    <x v="3"/>
    <n v="18171.358749999999"/>
    <n v="665587"/>
    <n v="18171358.75"/>
    <n v="27.301252503429303"/>
  </r>
  <r>
    <x v="2"/>
    <n v="24"/>
    <s v="Centre-Val de Loire"/>
    <n v="45"/>
    <x v="45"/>
    <s v="01ZHG"/>
    <x v="5"/>
    <s v="01A"/>
    <x v="3"/>
    <n v="336.10462000000001"/>
    <n v="665587"/>
    <n v="336104.62"/>
    <n v="0.50497473658590086"/>
  </r>
  <r>
    <x v="3"/>
    <n v="24"/>
    <s v="Centre-Val de Loire"/>
    <n v="45"/>
    <x v="45"/>
    <s v="01A"/>
    <x v="0"/>
    <s v="01B"/>
    <x v="0"/>
    <n v="149510.57821000001"/>
    <n v="673349"/>
    <n v="149510578.21000001"/>
    <n v="222.04024690019591"/>
  </r>
  <r>
    <x v="3"/>
    <n v="24"/>
    <s v="Centre-Val de Loire"/>
    <n v="45"/>
    <x v="45"/>
    <s v="01B"/>
    <x v="1"/>
    <s v="01B"/>
    <x v="0"/>
    <n v="1191"/>
    <n v="673349"/>
    <n v="1191000"/>
    <n v="1.7687707266217074"/>
  </r>
  <r>
    <x v="3"/>
    <n v="24"/>
    <s v="Centre-Val de Loire"/>
    <n v="45"/>
    <x v="45"/>
    <s v="01B"/>
    <x v="1"/>
    <s v="01D"/>
    <x v="1"/>
    <n v="490.72721000000001"/>
    <n v="673349"/>
    <n v="490727.21"/>
    <n v="0.72878583023068277"/>
  </r>
  <r>
    <x v="3"/>
    <n v="24"/>
    <s v="Centre-Val de Loire"/>
    <n v="45"/>
    <x v="45"/>
    <s v="01D"/>
    <x v="3"/>
    <s v="01A"/>
    <x v="3"/>
    <n v="30247.656900000002"/>
    <n v="673349"/>
    <n v="30247656.900000002"/>
    <n v="44.921217526126874"/>
  </r>
  <r>
    <x v="3"/>
    <n v="24"/>
    <s v="Centre-Val de Loire"/>
    <n v="45"/>
    <x v="45"/>
    <s v="01E"/>
    <x v="6"/>
    <s v="01E"/>
    <x v="5"/>
    <n v="502.01332000000002"/>
    <n v="673349"/>
    <n v="502013.32"/>
    <n v="0.74554698974825839"/>
  </r>
  <r>
    <x v="3"/>
    <n v="24"/>
    <s v="Centre-Val de Loire"/>
    <n v="45"/>
    <x v="45"/>
    <s v="01F"/>
    <x v="4"/>
    <s v="01A"/>
    <x v="3"/>
    <n v="18344.685880000001"/>
    <n v="673349"/>
    <n v="18344685.880000003"/>
    <n v="27.243949096233905"/>
  </r>
  <r>
    <x v="3"/>
    <n v="24"/>
    <s v="Centre-Val de Loire"/>
    <n v="45"/>
    <x v="45"/>
    <s v="01ZHG"/>
    <x v="5"/>
    <s v="01A"/>
    <x v="3"/>
    <n v="977.98545000000001"/>
    <n v="673349"/>
    <n v="977985.45000000007"/>
    <n v="1.4524198446867822"/>
  </r>
  <r>
    <x v="3"/>
    <n v="24"/>
    <s v="Centre-Val de Loire"/>
    <n v="45"/>
    <x v="45"/>
    <s v="01ZHG"/>
    <x v="5"/>
    <s v="01B"/>
    <x v="0"/>
    <n v="24"/>
    <n v="673349"/>
    <n v="24000"/>
    <n v="3.5642735045273696E-2"/>
  </r>
  <r>
    <x v="4"/>
    <n v="24"/>
    <s v="Centre-Val de Loire"/>
    <n v="45"/>
    <x v="45"/>
    <s v="01A"/>
    <x v="0"/>
    <s v="01B"/>
    <x v="0"/>
    <n v="145686.62951999999"/>
    <n v="678105"/>
    <n v="145686629.51999998"/>
    <n v="214.8437624261729"/>
  </r>
  <r>
    <x v="4"/>
    <n v="24"/>
    <s v="Centre-Val de Loire"/>
    <n v="45"/>
    <x v="45"/>
    <s v="01B"/>
    <x v="1"/>
    <s v="01B"/>
    <x v="0"/>
    <n v="1432"/>
    <n v="678105"/>
    <n v="1432000"/>
    <n v="2.1117673516638278"/>
  </r>
  <r>
    <x v="4"/>
    <n v="24"/>
    <s v="Centre-Val de Loire"/>
    <n v="45"/>
    <x v="45"/>
    <s v="01B"/>
    <x v="1"/>
    <s v="01D"/>
    <x v="1"/>
    <n v="563.60198000000003"/>
    <n v="678105"/>
    <n v="563601.98"/>
    <n v="0.83114264015159889"/>
  </r>
  <r>
    <x v="4"/>
    <n v="24"/>
    <s v="Centre-Val de Loire"/>
    <n v="45"/>
    <x v="45"/>
    <s v="01D"/>
    <x v="3"/>
    <s v="01A"/>
    <x v="3"/>
    <n v="30244.174309999999"/>
    <n v="678105"/>
    <n v="30244174.309999999"/>
    <n v="44.601019473385385"/>
  </r>
  <r>
    <x v="4"/>
    <n v="24"/>
    <s v="Centre-Val de Loire"/>
    <n v="45"/>
    <x v="45"/>
    <s v="01E"/>
    <x v="6"/>
    <s v="01E"/>
    <x v="5"/>
    <n v="668.44588999999996"/>
    <n v="678105"/>
    <n v="668445.89"/>
    <n v="0.98575573104460223"/>
  </r>
  <r>
    <x v="4"/>
    <n v="24"/>
    <s v="Centre-Val de Loire"/>
    <n v="45"/>
    <x v="45"/>
    <s v="01F"/>
    <x v="4"/>
    <s v="01A"/>
    <x v="3"/>
    <n v="18483.706610000001"/>
    <n v="678105"/>
    <n v="18483706.609999999"/>
    <n v="27.257882791013191"/>
  </r>
  <r>
    <x v="4"/>
    <n v="24"/>
    <s v="Centre-Val de Loire"/>
    <n v="45"/>
    <x v="45"/>
    <s v="01ZHG"/>
    <x v="5"/>
    <s v="01A"/>
    <x v="3"/>
    <n v="421.40062999999998"/>
    <n v="678105"/>
    <n v="421400.63"/>
    <n v="0.62143861201436357"/>
  </r>
  <r>
    <x v="4"/>
    <n v="24"/>
    <s v="Centre-Val de Loire"/>
    <n v="45"/>
    <x v="45"/>
    <s v="01ZHG"/>
    <x v="5"/>
    <s v="01B"/>
    <x v="0"/>
    <n v="702"/>
    <n v="678105"/>
    <n v="702000"/>
    <n v="1.0352379056340832"/>
  </r>
  <r>
    <x v="4"/>
    <n v="24"/>
    <s v="Centre-Val de Loire"/>
    <n v="45"/>
    <x v="45"/>
    <s v="01ZHG"/>
    <x v="5"/>
    <s v="01Z"/>
    <x v="2"/>
    <n v="103"/>
    <n v="678105"/>
    <n v="103000"/>
    <n v="0.15189388074118315"/>
  </r>
  <r>
    <x v="0"/>
    <n v="76"/>
    <s v="Occitanie"/>
    <n v="46"/>
    <x v="46"/>
    <s v="01A"/>
    <x v="0"/>
    <s v="01B"/>
    <x v="0"/>
    <n v="8423"/>
    <n v="173562"/>
    <n v="8423000"/>
    <n v="48.530208225302772"/>
  </r>
  <r>
    <x v="0"/>
    <n v="76"/>
    <s v="Occitanie"/>
    <n v="46"/>
    <x v="46"/>
    <s v="01A"/>
    <x v="0"/>
    <s v="01D"/>
    <x v="1"/>
    <n v="34964.160510000002"/>
    <n v="173562"/>
    <n v="34964160.509999998"/>
    <n v="201.45055086942995"/>
  </r>
  <r>
    <x v="0"/>
    <n v="76"/>
    <s v="Occitanie"/>
    <n v="46"/>
    <x v="46"/>
    <s v="01A"/>
    <x v="0"/>
    <s v="01Z"/>
    <x v="2"/>
    <n v="160.04127"/>
    <n v="173562"/>
    <n v="160041.26999999999"/>
    <n v="0.92209855844021149"/>
  </r>
  <r>
    <x v="0"/>
    <n v="76"/>
    <s v="Occitanie"/>
    <n v="46"/>
    <x v="46"/>
    <s v="01C"/>
    <x v="2"/>
    <s v="01C"/>
    <x v="4"/>
    <n v="2.7471000000000001"/>
    <n v="173562"/>
    <n v="2747.1"/>
    <n v="1.5827773360528225E-2"/>
  </r>
  <r>
    <x v="0"/>
    <n v="76"/>
    <s v="Occitanie"/>
    <n v="46"/>
    <x v="46"/>
    <s v="01D"/>
    <x v="3"/>
    <s v="01A"/>
    <x v="3"/>
    <n v="13618.83656"/>
    <n v="173562"/>
    <n v="13618836.560000001"/>
    <n v="78.466695244350731"/>
  </r>
  <r>
    <x v="0"/>
    <n v="76"/>
    <s v="Occitanie"/>
    <n v="46"/>
    <x v="46"/>
    <s v="01D"/>
    <x v="3"/>
    <s v="01Z"/>
    <x v="2"/>
    <n v="792.74612999999999"/>
    <n v="173562"/>
    <n v="792746.13"/>
    <n v="4.5675097659625958"/>
  </r>
  <r>
    <x v="0"/>
    <n v="76"/>
    <s v="Occitanie"/>
    <n v="46"/>
    <x v="46"/>
    <s v="01E"/>
    <x v="6"/>
    <s v="01E"/>
    <x v="5"/>
    <n v="182"/>
    <n v="173562"/>
    <n v="182000"/>
    <n v="1.0486166326730506"/>
  </r>
  <r>
    <x v="0"/>
    <n v="76"/>
    <s v="Occitanie"/>
    <n v="46"/>
    <x v="46"/>
    <s v="01F"/>
    <x v="4"/>
    <s v="01A"/>
    <x v="3"/>
    <n v="6689.7347"/>
    <n v="173562"/>
    <n v="6689734.7000000002"/>
    <n v="38.543775135110224"/>
  </r>
  <r>
    <x v="0"/>
    <n v="76"/>
    <s v="Occitanie"/>
    <n v="46"/>
    <x v="46"/>
    <s v="01F"/>
    <x v="4"/>
    <s v="01Z"/>
    <x v="2"/>
    <n v="28.605650000000001"/>
    <n v="173562"/>
    <n v="28605.65"/>
    <n v="0.16481516691441675"/>
  </r>
  <r>
    <x v="0"/>
    <n v="76"/>
    <s v="Occitanie"/>
    <n v="46"/>
    <x v="46"/>
    <s v="01ZHG"/>
    <x v="5"/>
    <s v="01A"/>
    <x v="3"/>
    <n v="6.38"/>
    <n v="173562"/>
    <n v="6380"/>
    <n v="3.6759198442055288E-2"/>
  </r>
  <r>
    <x v="1"/>
    <n v="76"/>
    <s v="Occitanie"/>
    <n v="46"/>
    <x v="46"/>
    <s v="01A"/>
    <x v="0"/>
    <s v="01B"/>
    <x v="0"/>
    <n v="9943"/>
    <n v="174754"/>
    <n v="9943000"/>
    <n v="56.897123957105414"/>
  </r>
  <r>
    <x v="1"/>
    <n v="76"/>
    <s v="Occitanie"/>
    <n v="46"/>
    <x v="46"/>
    <s v="01A"/>
    <x v="0"/>
    <s v="01D"/>
    <x v="1"/>
    <n v="31907.19298"/>
    <n v="174754"/>
    <n v="31907192.98"/>
    <n v="182.58347723085024"/>
  </r>
  <r>
    <x v="1"/>
    <n v="76"/>
    <s v="Occitanie"/>
    <n v="46"/>
    <x v="46"/>
    <s v="01A"/>
    <x v="0"/>
    <s v="01Z"/>
    <x v="2"/>
    <n v="163.16731999999999"/>
    <n v="174754"/>
    <n v="163167.31999999998"/>
    <n v="0.9336971972029251"/>
  </r>
  <r>
    <x v="1"/>
    <n v="76"/>
    <s v="Occitanie"/>
    <n v="46"/>
    <x v="46"/>
    <s v="01B"/>
    <x v="1"/>
    <s v="01D"/>
    <x v="1"/>
    <n v="28.5"/>
    <n v="174754"/>
    <n v="28500"/>
    <n v="0.16308639573343101"/>
  </r>
  <r>
    <x v="1"/>
    <n v="76"/>
    <s v="Occitanie"/>
    <n v="46"/>
    <x v="46"/>
    <s v="01D"/>
    <x v="3"/>
    <s v="01A"/>
    <x v="3"/>
    <n v="14526.77061"/>
    <n v="174754"/>
    <n v="14526770.609999999"/>
    <n v="83.126970541446823"/>
  </r>
  <r>
    <x v="1"/>
    <n v="76"/>
    <s v="Occitanie"/>
    <n v="46"/>
    <x v="46"/>
    <s v="01D"/>
    <x v="3"/>
    <s v="01Z"/>
    <x v="2"/>
    <n v="61.015979999999999"/>
    <n v="174754"/>
    <n v="61015.979999999996"/>
    <n v="0.34915355299449508"/>
  </r>
  <r>
    <x v="1"/>
    <n v="76"/>
    <s v="Occitanie"/>
    <n v="46"/>
    <x v="46"/>
    <s v="01E"/>
    <x v="6"/>
    <s v="01E"/>
    <x v="5"/>
    <n v="1054"/>
    <n v="174754"/>
    <n v="1054000"/>
    <n v="6.0313354772995185"/>
  </r>
  <r>
    <x v="1"/>
    <n v="76"/>
    <s v="Occitanie"/>
    <n v="46"/>
    <x v="46"/>
    <s v="01F"/>
    <x v="4"/>
    <s v="01A"/>
    <x v="3"/>
    <n v="6558.7368500000002"/>
    <n v="174754"/>
    <n v="6558736.8500000006"/>
    <n v="37.531254506334619"/>
  </r>
  <r>
    <x v="1"/>
    <n v="76"/>
    <s v="Occitanie"/>
    <n v="46"/>
    <x v="46"/>
    <s v="01F"/>
    <x v="4"/>
    <s v="01Z"/>
    <x v="2"/>
    <n v="28.042639999999999"/>
    <n v="174754"/>
    <n v="28042.639999999999"/>
    <n v="0.16046923103333829"/>
  </r>
  <r>
    <x v="2"/>
    <n v="76"/>
    <s v="Occitanie"/>
    <n v="46"/>
    <x v="46"/>
    <s v="01A"/>
    <x v="0"/>
    <s v="01B"/>
    <x v="0"/>
    <n v="9817"/>
    <n v="173758"/>
    <n v="9817000"/>
    <n v="56.49811807226142"/>
  </r>
  <r>
    <x v="2"/>
    <n v="76"/>
    <s v="Occitanie"/>
    <n v="46"/>
    <x v="46"/>
    <s v="01A"/>
    <x v="0"/>
    <s v="01D"/>
    <x v="1"/>
    <n v="30953.481970000001"/>
    <n v="173758"/>
    <n v="30953481.970000003"/>
    <n v="178.14133432705259"/>
  </r>
  <r>
    <x v="2"/>
    <n v="76"/>
    <s v="Occitanie"/>
    <n v="46"/>
    <x v="46"/>
    <s v="01A"/>
    <x v="0"/>
    <s v="01Z"/>
    <x v="2"/>
    <n v="175.69635"/>
    <n v="173758"/>
    <n v="175696.35"/>
    <n v="1.011155457590442"/>
  </r>
  <r>
    <x v="2"/>
    <n v="76"/>
    <s v="Occitanie"/>
    <n v="46"/>
    <x v="46"/>
    <s v="01B"/>
    <x v="1"/>
    <s v="01D"/>
    <x v="1"/>
    <n v="0.01"/>
    <n v="173758"/>
    <n v="10"/>
    <n v="5.7551306990181748E-5"/>
  </r>
  <r>
    <x v="2"/>
    <n v="76"/>
    <s v="Occitanie"/>
    <n v="46"/>
    <x v="46"/>
    <s v="01D"/>
    <x v="3"/>
    <s v="01A"/>
    <x v="3"/>
    <n v="15085.30783"/>
    <n v="173758"/>
    <n v="15085307.83"/>
    <n v="86.817918196572251"/>
  </r>
  <r>
    <x v="2"/>
    <n v="76"/>
    <s v="Occitanie"/>
    <n v="46"/>
    <x v="46"/>
    <s v="01D"/>
    <x v="3"/>
    <s v="01Z"/>
    <x v="2"/>
    <n v="71.761870000000002"/>
    <n v="173758"/>
    <n v="71761.87"/>
    <n v="0.41299894105595136"/>
  </r>
  <r>
    <x v="2"/>
    <n v="76"/>
    <s v="Occitanie"/>
    <n v="46"/>
    <x v="46"/>
    <s v="01E"/>
    <x v="6"/>
    <s v="01E"/>
    <x v="5"/>
    <n v="1761"/>
    <n v="173758"/>
    <n v="1761000"/>
    <n v="10.134785160971006"/>
  </r>
  <r>
    <x v="2"/>
    <n v="76"/>
    <s v="Occitanie"/>
    <n v="46"/>
    <x v="46"/>
    <s v="01F"/>
    <x v="4"/>
    <s v="01A"/>
    <x v="3"/>
    <n v="6723.9472599999999"/>
    <n v="173758"/>
    <n v="6723947.2599999998"/>
    <n v="38.697195294605137"/>
  </r>
  <r>
    <x v="2"/>
    <n v="76"/>
    <s v="Occitanie"/>
    <n v="46"/>
    <x v="46"/>
    <s v="01F"/>
    <x v="4"/>
    <s v="01Z"/>
    <x v="2"/>
    <n v="28.786210000000001"/>
    <n v="173758"/>
    <n v="28786.21"/>
    <n v="0.16566840087938398"/>
  </r>
  <r>
    <x v="3"/>
    <n v="76"/>
    <s v="Occitanie"/>
    <n v="46"/>
    <x v="46"/>
    <s v="01A"/>
    <x v="0"/>
    <s v="01B"/>
    <x v="0"/>
    <n v="9740.82"/>
    <n v="173400"/>
    <n v="9740820"/>
    <n v="56.175432525951557"/>
  </r>
  <r>
    <x v="3"/>
    <n v="76"/>
    <s v="Occitanie"/>
    <n v="46"/>
    <x v="46"/>
    <s v="01A"/>
    <x v="0"/>
    <s v="01D"/>
    <x v="1"/>
    <n v="30553.524440000001"/>
    <n v="173400"/>
    <n v="30553524.440000001"/>
    <n v="176.2025630911188"/>
  </r>
  <r>
    <x v="3"/>
    <n v="76"/>
    <s v="Occitanie"/>
    <n v="46"/>
    <x v="46"/>
    <s v="01D"/>
    <x v="3"/>
    <s v="01A"/>
    <x v="3"/>
    <n v="15284.56791"/>
    <n v="173400"/>
    <n v="15284567.91"/>
    <n v="88.146297058823535"/>
  </r>
  <r>
    <x v="3"/>
    <n v="76"/>
    <s v="Occitanie"/>
    <n v="46"/>
    <x v="46"/>
    <s v="01E"/>
    <x v="6"/>
    <s v="01E"/>
    <x v="5"/>
    <n v="1146"/>
    <n v="173400"/>
    <n v="1146000"/>
    <n v="6.6089965397923871"/>
  </r>
  <r>
    <x v="3"/>
    <n v="76"/>
    <s v="Occitanie"/>
    <n v="46"/>
    <x v="46"/>
    <s v="01F"/>
    <x v="4"/>
    <s v="01A"/>
    <x v="3"/>
    <n v="6959.2683100000004"/>
    <n v="173400"/>
    <n v="6959268.3100000005"/>
    <n v="40.134188638985009"/>
  </r>
  <r>
    <x v="3"/>
    <n v="76"/>
    <s v="Occitanie"/>
    <n v="46"/>
    <x v="46"/>
    <s v="01ZHG"/>
    <x v="5"/>
    <s v="01A"/>
    <x v="3"/>
    <n v="49.882359999999998"/>
    <n v="173400"/>
    <n v="49882.36"/>
    <n v="0.2876722029988466"/>
  </r>
  <r>
    <x v="4"/>
    <n v="76"/>
    <s v="Occitanie"/>
    <n v="46"/>
    <x v="46"/>
    <s v="01A"/>
    <x v="0"/>
    <s v="01B"/>
    <x v="0"/>
    <n v="9416.3799999999992"/>
    <n v="173828"/>
    <n v="9416380"/>
    <n v="54.170674459810847"/>
  </r>
  <r>
    <x v="4"/>
    <n v="76"/>
    <s v="Occitanie"/>
    <n v="46"/>
    <x v="46"/>
    <s v="01A"/>
    <x v="0"/>
    <s v="01D"/>
    <x v="1"/>
    <n v="29926.076819999998"/>
    <n v="173828"/>
    <n v="29926076.819999997"/>
    <n v="172.15912752836135"/>
  </r>
  <r>
    <x v="4"/>
    <n v="76"/>
    <s v="Occitanie"/>
    <n v="46"/>
    <x v="46"/>
    <s v="01D"/>
    <x v="3"/>
    <s v="01A"/>
    <x v="3"/>
    <n v="15713.209440000001"/>
    <n v="173828"/>
    <n v="15713209.440000001"/>
    <n v="90.395157512023388"/>
  </r>
  <r>
    <x v="4"/>
    <n v="76"/>
    <s v="Occitanie"/>
    <n v="46"/>
    <x v="46"/>
    <s v="01E"/>
    <x v="6"/>
    <s v="01E"/>
    <x v="5"/>
    <n v="1393"/>
    <n v="173828"/>
    <n v="1393000"/>
    <n v="8.0136686839864701"/>
  </r>
  <r>
    <x v="4"/>
    <n v="76"/>
    <s v="Occitanie"/>
    <n v="46"/>
    <x v="46"/>
    <s v="01F"/>
    <x v="4"/>
    <s v="01A"/>
    <x v="3"/>
    <n v="7178.8791600000004"/>
    <n v="173828"/>
    <n v="7178879.1600000001"/>
    <n v="41.298750258876595"/>
  </r>
  <r>
    <x v="0"/>
    <n v="75"/>
    <s v="Nouvelle-Aquitaine"/>
    <n v="47"/>
    <x v="47"/>
    <s v="01A"/>
    <x v="0"/>
    <s v="01B"/>
    <x v="0"/>
    <n v="29902.373"/>
    <n v="329697"/>
    <n v="29902373"/>
    <n v="90.696527417598588"/>
  </r>
  <r>
    <x v="0"/>
    <n v="75"/>
    <s v="Nouvelle-Aquitaine"/>
    <n v="47"/>
    <x v="47"/>
    <s v="01A"/>
    <x v="0"/>
    <s v="01D"/>
    <x v="1"/>
    <n v="65283.06422"/>
    <n v="329697"/>
    <n v="65283064.219999999"/>
    <n v="198.00927585025039"/>
  </r>
  <r>
    <x v="0"/>
    <n v="75"/>
    <s v="Nouvelle-Aquitaine"/>
    <n v="47"/>
    <x v="47"/>
    <s v="01B"/>
    <x v="1"/>
    <s v="01D"/>
    <x v="1"/>
    <n v="251.74"/>
    <n v="329697"/>
    <n v="251740"/>
    <n v="0.76354956217375347"/>
  </r>
  <r>
    <x v="0"/>
    <n v="75"/>
    <s v="Nouvelle-Aquitaine"/>
    <n v="47"/>
    <x v="47"/>
    <s v="01C"/>
    <x v="2"/>
    <s v="01B"/>
    <x v="0"/>
    <n v="0.35"/>
    <n v="329697"/>
    <n v="350"/>
    <n v="1.0615807847811779E-3"/>
  </r>
  <r>
    <x v="0"/>
    <n v="75"/>
    <s v="Nouvelle-Aquitaine"/>
    <n v="47"/>
    <x v="47"/>
    <s v="01D"/>
    <x v="3"/>
    <s v="01A"/>
    <x v="3"/>
    <n v="14965.195250000001"/>
    <n v="329697"/>
    <n v="14965195.25"/>
    <n v="45.390753479710156"/>
  </r>
  <r>
    <x v="0"/>
    <n v="75"/>
    <s v="Nouvelle-Aquitaine"/>
    <n v="47"/>
    <x v="47"/>
    <s v="01D"/>
    <x v="3"/>
    <s v="01Z"/>
    <x v="2"/>
    <n v="872.36140999999998"/>
    <n v="329697"/>
    <n v="872361.41"/>
    <n v="2.6459488864017571"/>
  </r>
  <r>
    <x v="0"/>
    <n v="75"/>
    <s v="Nouvelle-Aquitaine"/>
    <n v="47"/>
    <x v="47"/>
    <s v="01E"/>
    <x v="6"/>
    <s v="01E"/>
    <x v="5"/>
    <n v="7780.33"/>
    <n v="329697"/>
    <n v="7780330"/>
    <n v="23.598425220732977"/>
  </r>
  <r>
    <x v="0"/>
    <n v="75"/>
    <s v="Nouvelle-Aquitaine"/>
    <n v="47"/>
    <x v="47"/>
    <s v="01F"/>
    <x v="4"/>
    <s v="01A"/>
    <x v="3"/>
    <n v="9463.5704499999993"/>
    <n v="329697"/>
    <n v="9463570.4499999993"/>
    <n v="28.703841557551325"/>
  </r>
  <r>
    <x v="0"/>
    <n v="75"/>
    <s v="Nouvelle-Aquitaine"/>
    <n v="47"/>
    <x v="47"/>
    <s v="01F"/>
    <x v="4"/>
    <s v="01Z"/>
    <x v="2"/>
    <n v="21.179359999999999"/>
    <n v="329697"/>
    <n v="21179.360000000001"/>
    <n v="6.4238861742751674E-2"/>
  </r>
  <r>
    <x v="1"/>
    <n v="75"/>
    <s v="Nouvelle-Aquitaine"/>
    <n v="47"/>
    <x v="47"/>
    <s v="01A"/>
    <x v="0"/>
    <s v="01B"/>
    <x v="0"/>
    <n v="30665.46"/>
    <n v="330866"/>
    <n v="30665460"/>
    <n v="92.682415237588629"/>
  </r>
  <r>
    <x v="1"/>
    <n v="75"/>
    <s v="Nouvelle-Aquitaine"/>
    <n v="47"/>
    <x v="47"/>
    <s v="01A"/>
    <x v="0"/>
    <s v="01D"/>
    <x v="1"/>
    <n v="60125.191749999998"/>
    <n v="330866"/>
    <n v="60125191.75"/>
    <n v="181.72067166163944"/>
  </r>
  <r>
    <x v="1"/>
    <n v="75"/>
    <s v="Nouvelle-Aquitaine"/>
    <n v="47"/>
    <x v="47"/>
    <s v="01B"/>
    <x v="1"/>
    <s v="01D"/>
    <x v="1"/>
    <n v="130.26"/>
    <n v="330866"/>
    <n v="130259.99999999999"/>
    <n v="0.39369412390514585"/>
  </r>
  <r>
    <x v="1"/>
    <n v="75"/>
    <s v="Nouvelle-Aquitaine"/>
    <n v="47"/>
    <x v="47"/>
    <s v="01C"/>
    <x v="2"/>
    <s v="01B"/>
    <x v="0"/>
    <n v="0.82799999999999996"/>
    <n v="330866"/>
    <n v="828"/>
    <n v="2.5025236802814431E-3"/>
  </r>
  <r>
    <x v="1"/>
    <n v="75"/>
    <s v="Nouvelle-Aquitaine"/>
    <n v="47"/>
    <x v="47"/>
    <s v="01D"/>
    <x v="3"/>
    <s v="01A"/>
    <x v="3"/>
    <n v="14275.80609"/>
    <n v="330866"/>
    <n v="14275806.09"/>
    <n v="43.146790815617202"/>
  </r>
  <r>
    <x v="1"/>
    <n v="75"/>
    <s v="Nouvelle-Aquitaine"/>
    <n v="47"/>
    <x v="47"/>
    <s v="01E"/>
    <x v="6"/>
    <s v="01E"/>
    <x v="5"/>
    <n v="7379.82"/>
    <n v="330866"/>
    <n v="7379820"/>
    <n v="22.304558340838888"/>
  </r>
  <r>
    <x v="1"/>
    <n v="75"/>
    <s v="Nouvelle-Aquitaine"/>
    <n v="47"/>
    <x v="47"/>
    <s v="01F"/>
    <x v="4"/>
    <s v="01A"/>
    <x v="3"/>
    <n v="9423.4187000000002"/>
    <n v="330866"/>
    <n v="9423418.6999999993"/>
    <n v="28.481073002363491"/>
  </r>
  <r>
    <x v="1"/>
    <n v="75"/>
    <s v="Nouvelle-Aquitaine"/>
    <n v="47"/>
    <x v="47"/>
    <s v="01ZHG"/>
    <x v="5"/>
    <s v="01A"/>
    <x v="3"/>
    <n v="66.78"/>
    <n v="330866"/>
    <n v="66780"/>
    <n v="0.20183397508356857"/>
  </r>
  <r>
    <x v="2"/>
    <n v="75"/>
    <s v="Nouvelle-Aquitaine"/>
    <n v="47"/>
    <x v="47"/>
    <s v="01A"/>
    <x v="0"/>
    <s v="01B"/>
    <x v="0"/>
    <n v="25624.42"/>
    <n v="333180"/>
    <n v="25624420"/>
    <n v="76.908637973467791"/>
  </r>
  <r>
    <x v="2"/>
    <n v="75"/>
    <s v="Nouvelle-Aquitaine"/>
    <n v="47"/>
    <x v="47"/>
    <s v="01A"/>
    <x v="0"/>
    <s v="01D"/>
    <x v="1"/>
    <n v="61563.256630000003"/>
    <n v="333180"/>
    <n v="61563256.630000003"/>
    <n v="184.77476628248996"/>
  </r>
  <r>
    <x v="2"/>
    <n v="75"/>
    <s v="Nouvelle-Aquitaine"/>
    <n v="47"/>
    <x v="47"/>
    <s v="01B"/>
    <x v="1"/>
    <s v="01A"/>
    <x v="3"/>
    <n v="12.33"/>
    <n v="333180"/>
    <n v="12330"/>
    <n v="3.7007023230686116E-2"/>
  </r>
  <r>
    <x v="2"/>
    <n v="75"/>
    <s v="Nouvelle-Aquitaine"/>
    <n v="47"/>
    <x v="47"/>
    <s v="01B"/>
    <x v="1"/>
    <s v="01D"/>
    <x v="1"/>
    <n v="215.46199999999999"/>
    <n v="333180"/>
    <n v="215462"/>
    <n v="0.64668347439822316"/>
  </r>
  <r>
    <x v="2"/>
    <n v="75"/>
    <s v="Nouvelle-Aquitaine"/>
    <n v="47"/>
    <x v="47"/>
    <s v="01C"/>
    <x v="2"/>
    <s v="01B"/>
    <x v="0"/>
    <n v="0.66500000000000004"/>
    <n v="333180"/>
    <n v="665"/>
    <n v="1.9959181223362745E-3"/>
  </r>
  <r>
    <x v="2"/>
    <n v="75"/>
    <s v="Nouvelle-Aquitaine"/>
    <n v="47"/>
    <x v="47"/>
    <s v="01D"/>
    <x v="3"/>
    <s v="01A"/>
    <x v="3"/>
    <n v="14917.594510000001"/>
    <n v="333180"/>
    <n v="14917594.510000002"/>
    <n v="44.773379284470863"/>
  </r>
  <r>
    <x v="2"/>
    <n v="75"/>
    <s v="Nouvelle-Aquitaine"/>
    <n v="47"/>
    <x v="47"/>
    <s v="01E"/>
    <x v="6"/>
    <s v="01E"/>
    <x v="5"/>
    <n v="8626.4009999999998"/>
    <n v="333180"/>
    <n v="8626401"/>
    <n v="25.891112911939491"/>
  </r>
  <r>
    <x v="2"/>
    <n v="75"/>
    <s v="Nouvelle-Aquitaine"/>
    <n v="47"/>
    <x v="47"/>
    <s v="01F"/>
    <x v="4"/>
    <s v="01A"/>
    <x v="3"/>
    <n v="9287.1693200000009"/>
    <n v="333180"/>
    <n v="9287169.3200000003"/>
    <n v="27.874330151869859"/>
  </r>
  <r>
    <x v="2"/>
    <n v="75"/>
    <s v="Nouvelle-Aquitaine"/>
    <n v="47"/>
    <x v="47"/>
    <s v="01ZHG"/>
    <x v="5"/>
    <s v="01A"/>
    <x v="3"/>
    <n v="787.47684000000004"/>
    <n v="333180"/>
    <n v="787476.84000000008"/>
    <n v="2.3635177381595538"/>
  </r>
  <r>
    <x v="2"/>
    <n v="75"/>
    <s v="Nouvelle-Aquitaine"/>
    <n v="47"/>
    <x v="47"/>
    <s v="01ZHG"/>
    <x v="5"/>
    <s v="01B"/>
    <x v="0"/>
    <n v="17.399000000000001"/>
    <n v="333180"/>
    <n v="17399"/>
    <n v="5.2221021669968185E-2"/>
  </r>
  <r>
    <x v="2"/>
    <n v="75"/>
    <s v="Nouvelle-Aquitaine"/>
    <n v="47"/>
    <x v="47"/>
    <s v="01ZHG"/>
    <x v="5"/>
    <s v="01Z"/>
    <x v="2"/>
    <n v="7.5179999999999998"/>
    <n v="333180"/>
    <n v="7518"/>
    <n v="2.2564379614622727E-2"/>
  </r>
  <r>
    <x v="3"/>
    <n v="75"/>
    <s v="Nouvelle-Aquitaine"/>
    <n v="47"/>
    <x v="47"/>
    <s v="01A"/>
    <x v="0"/>
    <s v="01B"/>
    <x v="0"/>
    <n v="24158"/>
    <n v="333417"/>
    <n v="24158000"/>
    <n v="72.455813590788708"/>
  </r>
  <r>
    <x v="3"/>
    <n v="75"/>
    <s v="Nouvelle-Aquitaine"/>
    <n v="47"/>
    <x v="47"/>
    <s v="01A"/>
    <x v="0"/>
    <s v="01D"/>
    <x v="1"/>
    <n v="63008.005440000001"/>
    <n v="333417"/>
    <n v="63008005.439999998"/>
    <n v="188.9765831976174"/>
  </r>
  <r>
    <x v="3"/>
    <n v="75"/>
    <s v="Nouvelle-Aquitaine"/>
    <n v="47"/>
    <x v="47"/>
    <s v="01B"/>
    <x v="1"/>
    <s v="01D"/>
    <x v="1"/>
    <n v="30.004999999999999"/>
    <n v="333417"/>
    <n v="30005"/>
    <n v="8.9992411904611949E-2"/>
  </r>
  <r>
    <x v="3"/>
    <n v="75"/>
    <s v="Nouvelle-Aquitaine"/>
    <n v="47"/>
    <x v="47"/>
    <s v="01C"/>
    <x v="2"/>
    <s v="01B"/>
    <x v="0"/>
    <n v="0.25700000000000001"/>
    <n v="333417"/>
    <n v="257"/>
    <n v="7.7080652756158206E-4"/>
  </r>
  <r>
    <x v="3"/>
    <n v="75"/>
    <s v="Nouvelle-Aquitaine"/>
    <n v="47"/>
    <x v="47"/>
    <s v="01D"/>
    <x v="3"/>
    <s v="01A"/>
    <x v="3"/>
    <n v="14655.64524"/>
    <n v="333417"/>
    <n v="14655645.24"/>
    <n v="43.95590278840011"/>
  </r>
  <r>
    <x v="3"/>
    <n v="75"/>
    <s v="Nouvelle-Aquitaine"/>
    <n v="47"/>
    <x v="47"/>
    <s v="01E"/>
    <x v="6"/>
    <s v="01E"/>
    <x v="5"/>
    <n v="6177.0619999999999"/>
    <n v="333417"/>
    <n v="6177062"/>
    <n v="18.526535839504284"/>
  </r>
  <r>
    <x v="3"/>
    <n v="75"/>
    <s v="Nouvelle-Aquitaine"/>
    <n v="47"/>
    <x v="47"/>
    <s v="01F"/>
    <x v="4"/>
    <s v="01A"/>
    <x v="3"/>
    <n v="9175.76613"/>
    <n v="333417"/>
    <n v="9175766.1300000008"/>
    <n v="27.520390771916251"/>
  </r>
  <r>
    <x v="3"/>
    <n v="75"/>
    <s v="Nouvelle-Aquitaine"/>
    <n v="47"/>
    <x v="47"/>
    <s v="01ZHG"/>
    <x v="5"/>
    <s v="01A"/>
    <x v="3"/>
    <n v="849.75332000000003"/>
    <n v="333417"/>
    <n v="849753.32000000007"/>
    <n v="2.5486202563156648"/>
  </r>
  <r>
    <x v="3"/>
    <n v="75"/>
    <s v="Nouvelle-Aquitaine"/>
    <n v="47"/>
    <x v="47"/>
    <s v="01ZHG"/>
    <x v="5"/>
    <s v="01B"/>
    <x v="0"/>
    <n v="22.72"/>
    <n v="333417"/>
    <n v="22720"/>
    <n v="6.8142896133070605E-2"/>
  </r>
  <r>
    <x v="4"/>
    <n v="75"/>
    <s v="Nouvelle-Aquitaine"/>
    <n v="47"/>
    <x v="47"/>
    <s v="01A"/>
    <x v="0"/>
    <s v="01B"/>
    <x v="0"/>
    <n v="24911"/>
    <n v="332842"/>
    <n v="24911000"/>
    <n v="74.843319052283064"/>
  </r>
  <r>
    <x v="4"/>
    <n v="75"/>
    <s v="Nouvelle-Aquitaine"/>
    <n v="47"/>
    <x v="47"/>
    <s v="01A"/>
    <x v="0"/>
    <s v="01D"/>
    <x v="1"/>
    <n v="60343.707479999997"/>
    <n v="332842"/>
    <n v="60343707.479999997"/>
    <n v="181.29835621706394"/>
  </r>
  <r>
    <x v="4"/>
    <n v="75"/>
    <s v="Nouvelle-Aquitaine"/>
    <n v="47"/>
    <x v="47"/>
    <s v="01D"/>
    <x v="3"/>
    <s v="01A"/>
    <x v="3"/>
    <n v="15763.738939999999"/>
    <n v="332842"/>
    <n v="15763738.939999999"/>
    <n v="47.361026973759323"/>
  </r>
  <r>
    <x v="4"/>
    <n v="75"/>
    <s v="Nouvelle-Aquitaine"/>
    <n v="47"/>
    <x v="47"/>
    <s v="01E"/>
    <x v="6"/>
    <s v="01E"/>
    <x v="5"/>
    <n v="6859.1"/>
    <n v="332842"/>
    <n v="6859100"/>
    <n v="20.60767571400244"/>
  </r>
  <r>
    <x v="4"/>
    <n v="75"/>
    <s v="Nouvelle-Aquitaine"/>
    <n v="47"/>
    <x v="47"/>
    <s v="01F"/>
    <x v="4"/>
    <s v="01A"/>
    <x v="3"/>
    <n v="9886.9005199999992"/>
    <n v="332842"/>
    <n v="9886900.5199999996"/>
    <n v="29.704485972323202"/>
  </r>
  <r>
    <x v="4"/>
    <n v="75"/>
    <s v="Nouvelle-Aquitaine"/>
    <n v="47"/>
    <x v="47"/>
    <s v="01ZHG"/>
    <x v="5"/>
    <s v="01A"/>
    <x v="3"/>
    <n v="929.55136000000005"/>
    <n v="332842"/>
    <n v="929551.3600000001"/>
    <n v="2.7927706238996284"/>
  </r>
  <r>
    <x v="0"/>
    <n v="76"/>
    <s v="Occitanie"/>
    <n v="48"/>
    <x v="48"/>
    <s v="01A"/>
    <x v="0"/>
    <s v="01D"/>
    <x v="1"/>
    <n v="22068.11232"/>
    <n v="77163"/>
    <n v="22068112.32"/>
    <n v="285.99344660005443"/>
  </r>
  <r>
    <x v="0"/>
    <n v="76"/>
    <s v="Occitanie"/>
    <n v="48"/>
    <x v="48"/>
    <s v="01A"/>
    <x v="0"/>
    <s v="01Z"/>
    <x v="2"/>
    <n v="324.94319999999999"/>
    <n v="77163"/>
    <n v="324943.2"/>
    <n v="4.2111270945919674"/>
  </r>
  <r>
    <x v="0"/>
    <n v="76"/>
    <s v="Occitanie"/>
    <n v="48"/>
    <x v="48"/>
    <s v="01D"/>
    <x v="3"/>
    <s v="01A"/>
    <x v="3"/>
    <n v="3158.1808799999999"/>
    <n v="77163"/>
    <n v="3158180.88"/>
    <n v="40.928694840791572"/>
  </r>
  <r>
    <x v="0"/>
    <n v="76"/>
    <s v="Occitanie"/>
    <n v="48"/>
    <x v="48"/>
    <s v="01D"/>
    <x v="3"/>
    <s v="01Z"/>
    <x v="2"/>
    <n v="34.970590000000001"/>
    <n v="77163"/>
    <n v="34970.590000000004"/>
    <n v="0.45320412632997686"/>
  </r>
  <r>
    <x v="0"/>
    <n v="76"/>
    <s v="Occitanie"/>
    <n v="48"/>
    <x v="48"/>
    <s v="01F"/>
    <x v="4"/>
    <s v="01A"/>
    <x v="3"/>
    <n v="2608.6692600000001"/>
    <n v="77163"/>
    <n v="2608669.2600000002"/>
    <n v="33.80725554993974"/>
  </r>
  <r>
    <x v="0"/>
    <n v="76"/>
    <s v="Occitanie"/>
    <n v="48"/>
    <x v="48"/>
    <s v="01F"/>
    <x v="4"/>
    <s v="01Z"/>
    <x v="2"/>
    <n v="55.730609999999999"/>
    <n v="77163"/>
    <n v="55730.61"/>
    <n v="0.72224524707437499"/>
  </r>
  <r>
    <x v="1"/>
    <n v="76"/>
    <s v="Occitanie"/>
    <n v="48"/>
    <x v="48"/>
    <s v="01A"/>
    <x v="0"/>
    <s v="01A"/>
    <x v="3"/>
    <n v="2299.0100000000002"/>
    <n v="77156"/>
    <n v="2299010"/>
    <n v="29.796904971745555"/>
  </r>
  <r>
    <x v="1"/>
    <n v="76"/>
    <s v="Occitanie"/>
    <n v="48"/>
    <x v="48"/>
    <s v="01A"/>
    <x v="0"/>
    <s v="01D"/>
    <x v="1"/>
    <n v="13598.78"/>
    <n v="77156"/>
    <n v="13598780"/>
    <n v="176.25045362641922"/>
  </r>
  <r>
    <x v="1"/>
    <n v="76"/>
    <s v="Occitanie"/>
    <n v="48"/>
    <x v="48"/>
    <s v="01A"/>
    <x v="0"/>
    <s v="01Z"/>
    <x v="2"/>
    <n v="5790.86"/>
    <n v="77156"/>
    <n v="5790860"/>
    <n v="75.053916740110949"/>
  </r>
  <r>
    <x v="1"/>
    <n v="76"/>
    <s v="Occitanie"/>
    <n v="48"/>
    <x v="48"/>
    <s v="01C"/>
    <x v="2"/>
    <s v="01Z"/>
    <x v="2"/>
    <n v="1.0929899999999999"/>
    <n v="77156"/>
    <n v="1092.99"/>
    <n v="1.4165975426408834E-2"/>
  </r>
  <r>
    <x v="1"/>
    <n v="76"/>
    <s v="Occitanie"/>
    <n v="48"/>
    <x v="48"/>
    <s v="01D"/>
    <x v="3"/>
    <s v="01A"/>
    <x v="3"/>
    <n v="3284.0378700000001"/>
    <n v="77156"/>
    <n v="3284037.87"/>
    <n v="42.563609699828916"/>
  </r>
  <r>
    <x v="1"/>
    <n v="76"/>
    <s v="Occitanie"/>
    <n v="48"/>
    <x v="48"/>
    <s v="01F"/>
    <x v="4"/>
    <s v="01A"/>
    <x v="3"/>
    <n v="2356.8863500000002"/>
    <n v="77156"/>
    <n v="2356886.35"/>
    <n v="30.547026154803255"/>
  </r>
  <r>
    <x v="1"/>
    <n v="76"/>
    <s v="Occitanie"/>
    <n v="48"/>
    <x v="48"/>
    <s v="01ZHG"/>
    <x v="5"/>
    <s v="01Z"/>
    <x v="2"/>
    <n v="268.77699999999999"/>
    <n v="77156"/>
    <n v="268777"/>
    <n v="3.4835528021151951"/>
  </r>
  <r>
    <x v="2"/>
    <n v="76"/>
    <s v="Occitanie"/>
    <n v="48"/>
    <x v="48"/>
    <s v="01A"/>
    <x v="0"/>
    <s v="01A"/>
    <x v="3"/>
    <n v="1883.7"/>
    <n v="76607"/>
    <n v="1883700"/>
    <n v="24.589136762958997"/>
  </r>
  <r>
    <x v="2"/>
    <n v="76"/>
    <s v="Occitanie"/>
    <n v="48"/>
    <x v="48"/>
    <s v="01A"/>
    <x v="0"/>
    <s v="01D"/>
    <x v="1"/>
    <n v="13713.944810000001"/>
    <n v="76607"/>
    <n v="13713944.810000001"/>
    <n v="179.01686281932461"/>
  </r>
  <r>
    <x v="2"/>
    <n v="76"/>
    <s v="Occitanie"/>
    <n v="48"/>
    <x v="48"/>
    <s v="01A"/>
    <x v="0"/>
    <s v="01Z"/>
    <x v="2"/>
    <n v="5817.0324000000001"/>
    <n v="76607"/>
    <n v="5817032.4000000004"/>
    <n v="75.933431670735061"/>
  </r>
  <r>
    <x v="2"/>
    <n v="76"/>
    <s v="Occitanie"/>
    <n v="48"/>
    <x v="48"/>
    <s v="01C"/>
    <x v="2"/>
    <s v="01A"/>
    <x v="3"/>
    <n v="8.77E-3"/>
    <n v="76607"/>
    <n v="8.77"/>
    <n v="1.1448039996344981E-4"/>
  </r>
  <r>
    <x v="2"/>
    <n v="76"/>
    <s v="Occitanie"/>
    <n v="48"/>
    <x v="48"/>
    <s v="01D"/>
    <x v="3"/>
    <s v="01A"/>
    <x v="3"/>
    <n v="2657.5272399999999"/>
    <n v="76607"/>
    <n v="2657527.2399999998"/>
    <n v="34.690396961113208"/>
  </r>
  <r>
    <x v="2"/>
    <n v="76"/>
    <s v="Occitanie"/>
    <n v="48"/>
    <x v="48"/>
    <s v="01F"/>
    <x v="4"/>
    <s v="01A"/>
    <x v="3"/>
    <n v="2420.9476300000001"/>
    <n v="76607"/>
    <n v="2420947.63"/>
    <n v="31.602172516871825"/>
  </r>
  <r>
    <x v="3"/>
    <n v="76"/>
    <s v="Occitanie"/>
    <n v="48"/>
    <x v="48"/>
    <s v="01A"/>
    <x v="0"/>
    <s v="01A"/>
    <x v="3"/>
    <n v="3264.55"/>
    <n v="76309"/>
    <n v="3264550"/>
    <n v="42.780668073228583"/>
  </r>
  <r>
    <x v="3"/>
    <n v="76"/>
    <s v="Occitanie"/>
    <n v="48"/>
    <x v="48"/>
    <s v="01A"/>
    <x v="0"/>
    <s v="01B"/>
    <x v="0"/>
    <n v="47.912750000000003"/>
    <n v="76309"/>
    <n v="47912.75"/>
    <n v="0.62787810087931961"/>
  </r>
  <r>
    <x v="3"/>
    <n v="76"/>
    <s v="Occitanie"/>
    <n v="48"/>
    <x v="48"/>
    <s v="01A"/>
    <x v="0"/>
    <s v="01D"/>
    <x v="1"/>
    <n v="11785.52"/>
    <n v="76309"/>
    <n v="11785520"/>
    <n v="154.44469197604477"/>
  </r>
  <r>
    <x v="3"/>
    <n v="76"/>
    <s v="Occitanie"/>
    <n v="48"/>
    <x v="48"/>
    <s v="01A"/>
    <x v="0"/>
    <s v="01E"/>
    <x v="5"/>
    <n v="71.869129999999998"/>
    <n v="76309"/>
    <n v="71869.13"/>
    <n v="0.94181721684205011"/>
  </r>
  <r>
    <x v="3"/>
    <n v="76"/>
    <s v="Occitanie"/>
    <n v="48"/>
    <x v="48"/>
    <s v="01A"/>
    <x v="0"/>
    <s v="01Z"/>
    <x v="2"/>
    <n v="5616.5227599999998"/>
    <n v="76309"/>
    <n v="5616522.7599999998"/>
    <n v="73.602363548205318"/>
  </r>
  <r>
    <x v="3"/>
    <n v="76"/>
    <s v="Occitanie"/>
    <n v="48"/>
    <x v="48"/>
    <s v="01B"/>
    <x v="1"/>
    <s v="01D"/>
    <x v="1"/>
    <n v="3.9647000000000001"/>
    <n v="76309"/>
    <n v="3964.7000000000003"/>
    <n v="5.1955863659594544E-2"/>
  </r>
  <r>
    <x v="3"/>
    <n v="76"/>
    <s v="Occitanie"/>
    <n v="48"/>
    <x v="48"/>
    <s v="01D"/>
    <x v="3"/>
    <s v="01A"/>
    <x v="3"/>
    <n v="4141.9865"/>
    <n v="76309"/>
    <n v="4141986.5"/>
    <n v="54.279134833374833"/>
  </r>
  <r>
    <x v="3"/>
    <n v="76"/>
    <s v="Occitanie"/>
    <n v="48"/>
    <x v="48"/>
    <s v="01F"/>
    <x v="4"/>
    <s v="01A"/>
    <x v="3"/>
    <n v="2447.01163"/>
    <n v="76309"/>
    <n v="2447011.63"/>
    <n v="32.06714319411865"/>
  </r>
  <r>
    <x v="3"/>
    <n v="76"/>
    <s v="Occitanie"/>
    <n v="48"/>
    <x v="48"/>
    <s v="01ZHG"/>
    <x v="5"/>
    <s v="01A"/>
    <x v="3"/>
    <n v="0.46845999999999999"/>
    <n v="76309"/>
    <n v="468.46"/>
    <n v="6.1389875375119579E-3"/>
  </r>
  <r>
    <x v="3"/>
    <n v="76"/>
    <s v="Occitanie"/>
    <n v="48"/>
    <x v="48"/>
    <s v="01ZHG"/>
    <x v="5"/>
    <s v="01Z"/>
    <x v="2"/>
    <n v="191.99999"/>
    <n v="76309"/>
    <n v="191999.99"/>
    <n v="2.5160857828041254"/>
  </r>
  <r>
    <x v="4"/>
    <n v="76"/>
    <s v="Occitanie"/>
    <n v="48"/>
    <x v="48"/>
    <s v="01A"/>
    <x v="0"/>
    <s v="01D"/>
    <x v="1"/>
    <n v="30.720109999999998"/>
    <n v="76601"/>
    <n v="30720.109999999997"/>
    <n v="0.40104058693750733"/>
  </r>
  <r>
    <x v="4"/>
    <n v="76"/>
    <s v="Occitanie"/>
    <n v="48"/>
    <x v="48"/>
    <s v="01A"/>
    <x v="0"/>
    <s v="01Z"/>
    <x v="2"/>
    <n v="20227.706399999999"/>
    <n v="76601"/>
    <n v="20227706.399999999"/>
    <n v="264.06582681688229"/>
  </r>
  <r>
    <x v="4"/>
    <n v="76"/>
    <s v="Occitanie"/>
    <n v="48"/>
    <x v="48"/>
    <s v="01D"/>
    <x v="3"/>
    <s v="01A"/>
    <x v="3"/>
    <n v="3063.75504"/>
    <n v="76601"/>
    <n v="3063755.04"/>
    <n v="39.996279944126059"/>
  </r>
  <r>
    <x v="4"/>
    <n v="76"/>
    <s v="Occitanie"/>
    <n v="48"/>
    <x v="48"/>
    <s v="01E"/>
    <x v="6"/>
    <s v="01A"/>
    <x v="3"/>
    <n v="179.2"/>
    <n v="76601"/>
    <n v="179200"/>
    <n v="2.3393950470620486"/>
  </r>
  <r>
    <x v="4"/>
    <n v="76"/>
    <s v="Occitanie"/>
    <n v="48"/>
    <x v="48"/>
    <s v="01F"/>
    <x v="4"/>
    <s v="01A"/>
    <x v="3"/>
    <n v="2354.6731399999999"/>
    <n v="76601"/>
    <n v="2354673.1399999997"/>
    <n v="30.739456926149785"/>
  </r>
  <r>
    <x v="4"/>
    <n v="76"/>
    <s v="Occitanie"/>
    <n v="48"/>
    <x v="48"/>
    <s v="01ZHG"/>
    <x v="5"/>
    <s v="01A"/>
    <x v="3"/>
    <n v="260.10048"/>
    <n v="76601"/>
    <n v="260100.48000000001"/>
    <n v="3.3955232960405217"/>
  </r>
  <r>
    <x v="0"/>
    <n v="52"/>
    <s v="Pays de la Loire"/>
    <n v="49"/>
    <x v="49"/>
    <s v="01A"/>
    <x v="0"/>
    <s v="01B"/>
    <x v="0"/>
    <n v="113759.24"/>
    <n v="780082"/>
    <n v="113759240"/>
    <n v="145.82984865693606"/>
  </r>
  <r>
    <x v="0"/>
    <n v="52"/>
    <s v="Pays de la Loire"/>
    <n v="49"/>
    <x v="49"/>
    <s v="01A"/>
    <x v="0"/>
    <s v="01D"/>
    <x v="1"/>
    <n v="23453.81"/>
    <n v="780082"/>
    <n v="23453810"/>
    <n v="30.065826413120671"/>
  </r>
  <r>
    <x v="0"/>
    <n v="52"/>
    <s v="Pays de la Loire"/>
    <n v="49"/>
    <x v="49"/>
    <s v="01A"/>
    <x v="0"/>
    <s v="01E"/>
    <x v="5"/>
    <n v="16290.11692"/>
    <n v="780082"/>
    <n v="16290116.92"/>
    <n v="20.882569934955555"/>
  </r>
  <r>
    <x v="0"/>
    <n v="52"/>
    <s v="Pays de la Loire"/>
    <n v="49"/>
    <x v="49"/>
    <s v="01A"/>
    <x v="0"/>
    <s v="01Z"/>
    <x v="2"/>
    <n v="2460.80386"/>
    <n v="780082"/>
    <n v="2460803.86"/>
    <n v="3.154545111924131"/>
  </r>
  <r>
    <x v="0"/>
    <n v="52"/>
    <s v="Pays de la Loire"/>
    <n v="49"/>
    <x v="49"/>
    <s v="01B"/>
    <x v="1"/>
    <s v="01B"/>
    <x v="0"/>
    <n v="105.93608999999999"/>
    <n v="780082"/>
    <n v="105936.09"/>
    <n v="0.1358012234611233"/>
  </r>
  <r>
    <x v="0"/>
    <n v="52"/>
    <s v="Pays de la Loire"/>
    <n v="49"/>
    <x v="49"/>
    <s v="01C"/>
    <x v="2"/>
    <s v="01A"/>
    <x v="3"/>
    <n v="11.21"/>
    <n v="780082"/>
    <n v="11210"/>
    <n v="1.437028414961504E-2"/>
  </r>
  <r>
    <x v="0"/>
    <n v="52"/>
    <s v="Pays de la Loire"/>
    <n v="49"/>
    <x v="49"/>
    <s v="01C"/>
    <x v="2"/>
    <s v="01Z"/>
    <x v="2"/>
    <n v="1"/>
    <n v="780082"/>
    <n v="1000"/>
    <n v="1.2819165164687815E-3"/>
  </r>
  <r>
    <x v="0"/>
    <n v="52"/>
    <s v="Pays de la Loire"/>
    <n v="49"/>
    <x v="49"/>
    <s v="01D"/>
    <x v="3"/>
    <s v="01A"/>
    <x v="3"/>
    <n v="43486.827749999997"/>
    <n v="780082"/>
    <n v="43486827.75"/>
    <n v="55.746482741557941"/>
  </r>
  <r>
    <x v="0"/>
    <n v="52"/>
    <s v="Pays de la Loire"/>
    <n v="49"/>
    <x v="49"/>
    <s v="01D"/>
    <x v="3"/>
    <s v="01Z"/>
    <x v="2"/>
    <n v="249.97162"/>
    <n v="780082"/>
    <n v="249971.62"/>
    <n v="0.32044274832645797"/>
  </r>
  <r>
    <x v="0"/>
    <n v="52"/>
    <s v="Pays de la Loire"/>
    <n v="49"/>
    <x v="49"/>
    <s v="01E"/>
    <x v="6"/>
    <s v="01A"/>
    <x v="3"/>
    <n v="20"/>
    <n v="780082"/>
    <n v="20000"/>
    <n v="2.5638330329375628E-2"/>
  </r>
  <r>
    <x v="0"/>
    <n v="52"/>
    <s v="Pays de la Loire"/>
    <n v="49"/>
    <x v="49"/>
    <s v="01E"/>
    <x v="6"/>
    <s v="01E"/>
    <x v="5"/>
    <n v="2932.72"/>
    <n v="780082"/>
    <n v="2932720"/>
    <n v="3.759502206178325"/>
  </r>
  <r>
    <x v="0"/>
    <n v="52"/>
    <s v="Pays de la Loire"/>
    <n v="49"/>
    <x v="49"/>
    <s v="01F"/>
    <x v="4"/>
    <s v="01A"/>
    <x v="3"/>
    <n v="29304.941470000002"/>
    <n v="780082"/>
    <n v="29304941.470000003"/>
    <n v="37.566488484543939"/>
  </r>
  <r>
    <x v="0"/>
    <n v="52"/>
    <s v="Pays de la Loire"/>
    <n v="49"/>
    <x v="49"/>
    <s v="01F"/>
    <x v="4"/>
    <s v="01Z"/>
    <x v="2"/>
    <n v="336.33260000000001"/>
    <n v="780082"/>
    <n v="336332.60000000003"/>
    <n v="0.43115031496688816"/>
  </r>
  <r>
    <x v="0"/>
    <n v="52"/>
    <s v="Pays de la Loire"/>
    <n v="49"/>
    <x v="49"/>
    <s v="01ZHG"/>
    <x v="5"/>
    <s v="01A"/>
    <x v="3"/>
    <n v="451"/>
    <n v="780082"/>
    <n v="451000"/>
    <n v="0.5781443489274205"/>
  </r>
  <r>
    <x v="1"/>
    <n v="52"/>
    <s v="Pays de la Loire"/>
    <n v="49"/>
    <x v="49"/>
    <s v="01A"/>
    <x v="0"/>
    <s v="01B"/>
    <x v="0"/>
    <n v="105563.62"/>
    <n v="790343"/>
    <n v="105563620"/>
    <n v="133.56684376277136"/>
  </r>
  <r>
    <x v="1"/>
    <n v="52"/>
    <s v="Pays de la Loire"/>
    <n v="49"/>
    <x v="49"/>
    <s v="01A"/>
    <x v="0"/>
    <s v="01D"/>
    <x v="1"/>
    <n v="30338.029989999999"/>
    <n v="790343"/>
    <n v="30338029.989999998"/>
    <n v="38.385903322987609"/>
  </r>
  <r>
    <x v="1"/>
    <n v="52"/>
    <s v="Pays de la Loire"/>
    <n v="49"/>
    <x v="49"/>
    <s v="01A"/>
    <x v="0"/>
    <s v="01E"/>
    <x v="5"/>
    <n v="6992.9891100000004"/>
    <n v="790343"/>
    <n v="6992989.1100000003"/>
    <n v="8.8480433305539492"/>
  </r>
  <r>
    <x v="1"/>
    <n v="52"/>
    <s v="Pays de la Loire"/>
    <n v="49"/>
    <x v="49"/>
    <s v="01A"/>
    <x v="0"/>
    <s v="01Z"/>
    <x v="2"/>
    <n v="284.42358000000002"/>
    <n v="790343"/>
    <n v="284423.58"/>
    <n v="0.35987359918415174"/>
  </r>
  <r>
    <x v="1"/>
    <n v="52"/>
    <s v="Pays de la Loire"/>
    <n v="49"/>
    <x v="49"/>
    <s v="01B"/>
    <x v="1"/>
    <s v="01B"/>
    <x v="0"/>
    <n v="0.78517999999999999"/>
    <n v="790343"/>
    <n v="785.18"/>
    <n v="9.9346739327102278E-4"/>
  </r>
  <r>
    <x v="1"/>
    <n v="52"/>
    <s v="Pays de la Loire"/>
    <n v="49"/>
    <x v="49"/>
    <s v="01C"/>
    <x v="2"/>
    <s v="01B"/>
    <x v="0"/>
    <n v="1.36799"/>
    <n v="790343"/>
    <n v="1367.99"/>
    <n v="1.7308814021254064E-3"/>
  </r>
  <r>
    <x v="1"/>
    <n v="52"/>
    <s v="Pays de la Loire"/>
    <n v="49"/>
    <x v="49"/>
    <s v="01C"/>
    <x v="2"/>
    <s v="01C"/>
    <x v="4"/>
    <n v="1.4"/>
    <n v="790343"/>
    <n v="1400"/>
    <n v="1.7713828046810056E-3"/>
  </r>
  <r>
    <x v="1"/>
    <n v="52"/>
    <s v="Pays de la Loire"/>
    <n v="49"/>
    <x v="49"/>
    <s v="01D"/>
    <x v="3"/>
    <s v="01A"/>
    <x v="3"/>
    <n v="42771.655480000001"/>
    <n v="790343"/>
    <n v="42771655.480000004"/>
    <n v="54.117839317865794"/>
  </r>
  <r>
    <x v="1"/>
    <n v="52"/>
    <s v="Pays de la Loire"/>
    <n v="49"/>
    <x v="49"/>
    <s v="01D"/>
    <x v="3"/>
    <s v="01Z"/>
    <x v="2"/>
    <n v="1234.2875200000001"/>
    <n v="790343"/>
    <n v="1234287.52"/>
    <n v="1.5617112064002592"/>
  </r>
  <r>
    <x v="1"/>
    <n v="52"/>
    <s v="Pays de la Loire"/>
    <n v="49"/>
    <x v="49"/>
    <s v="01E"/>
    <x v="6"/>
    <s v="01E"/>
    <x v="5"/>
    <n v="95.68"/>
    <n v="790343"/>
    <n v="95680"/>
    <n v="0.12106136196562758"/>
  </r>
  <r>
    <x v="1"/>
    <n v="52"/>
    <s v="Pays de la Loire"/>
    <n v="49"/>
    <x v="49"/>
    <s v="01F"/>
    <x v="4"/>
    <s v="01A"/>
    <x v="3"/>
    <n v="29418.24523"/>
    <n v="790343"/>
    <n v="29418245.23"/>
    <n v="37.222124103079295"/>
  </r>
  <r>
    <x v="1"/>
    <n v="52"/>
    <s v="Pays de la Loire"/>
    <n v="49"/>
    <x v="49"/>
    <s v="01ZHG"/>
    <x v="5"/>
    <s v="01A"/>
    <x v="3"/>
    <n v="337.24"/>
    <n v="790343"/>
    <n v="337240"/>
    <n v="0.42670081217901595"/>
  </r>
  <r>
    <x v="2"/>
    <n v="52"/>
    <s v="Pays de la Loire"/>
    <n v="49"/>
    <x v="49"/>
    <s v="01A"/>
    <x v="0"/>
    <s v="01B"/>
    <x v="0"/>
    <n v="50915.98"/>
    <n v="800191"/>
    <n v="50915980"/>
    <n v="63.629783389215824"/>
  </r>
  <r>
    <x v="2"/>
    <n v="52"/>
    <s v="Pays de la Loire"/>
    <n v="49"/>
    <x v="49"/>
    <s v="01A"/>
    <x v="0"/>
    <s v="01D"/>
    <x v="1"/>
    <n v="12070.95"/>
    <n v="800191"/>
    <n v="12070950"/>
    <n v="15.085085935732844"/>
  </r>
  <r>
    <x v="2"/>
    <n v="52"/>
    <s v="Pays de la Loire"/>
    <n v="49"/>
    <x v="49"/>
    <s v="01A"/>
    <x v="0"/>
    <s v="01E"/>
    <x v="5"/>
    <n v="66039.77"/>
    <n v="800191"/>
    <n v="66039770.000000007"/>
    <n v="82.530008460480076"/>
  </r>
  <r>
    <x v="2"/>
    <n v="52"/>
    <s v="Pays de la Loire"/>
    <n v="49"/>
    <x v="49"/>
    <s v="01A"/>
    <x v="0"/>
    <s v="01Z"/>
    <x v="2"/>
    <n v="4381.7379300000002"/>
    <n v="800191"/>
    <n v="4381737.9300000006"/>
    <n v="5.4758650497193804"/>
  </r>
  <r>
    <x v="2"/>
    <n v="52"/>
    <s v="Pays de la Loire"/>
    <n v="49"/>
    <x v="49"/>
    <s v="01C"/>
    <x v="2"/>
    <s v="01A"/>
    <x v="3"/>
    <n v="2.0680000000000001"/>
    <n v="800191"/>
    <n v="2068"/>
    <n v="2.584382978563868E-3"/>
  </r>
  <r>
    <x v="2"/>
    <n v="52"/>
    <s v="Pays de la Loire"/>
    <n v="49"/>
    <x v="49"/>
    <s v="01D"/>
    <x v="3"/>
    <s v="01A"/>
    <x v="3"/>
    <n v="42848.43"/>
    <n v="800191"/>
    <n v="42848430"/>
    <n v="53.54775297397746"/>
  </r>
  <r>
    <x v="2"/>
    <n v="52"/>
    <s v="Pays de la Loire"/>
    <n v="49"/>
    <x v="49"/>
    <s v="01D"/>
    <x v="3"/>
    <s v="01Z"/>
    <x v="2"/>
    <n v="2006.9528600000001"/>
    <n v="800191"/>
    <n v="2006952.86"/>
    <n v="2.5080922679710222"/>
  </r>
  <r>
    <x v="2"/>
    <n v="52"/>
    <s v="Pays de la Loire"/>
    <n v="49"/>
    <x v="49"/>
    <s v="01E"/>
    <x v="6"/>
    <s v="01E"/>
    <x v="5"/>
    <n v="770.78"/>
    <n v="800191"/>
    <n v="770780"/>
    <n v="0.96324502525022149"/>
  </r>
  <r>
    <x v="2"/>
    <n v="52"/>
    <s v="Pays de la Loire"/>
    <n v="49"/>
    <x v="49"/>
    <s v="01F"/>
    <x v="4"/>
    <s v="01A"/>
    <x v="3"/>
    <n v="29266.424999999999"/>
    <n v="800191"/>
    <n v="29266425"/>
    <n v="36.574299136081258"/>
  </r>
  <r>
    <x v="2"/>
    <n v="52"/>
    <s v="Pays de la Loire"/>
    <n v="49"/>
    <x v="49"/>
    <s v="01F"/>
    <x v="4"/>
    <s v="01Z"/>
    <x v="2"/>
    <n v="993.68068000000005"/>
    <n v="800191"/>
    <n v="993680.68"/>
    <n v="1.2418043692068519"/>
  </r>
  <r>
    <x v="2"/>
    <n v="52"/>
    <s v="Pays de la Loire"/>
    <n v="49"/>
    <x v="49"/>
    <s v="01ZHG"/>
    <x v="5"/>
    <s v="01A"/>
    <x v="3"/>
    <n v="1521.6559999999999"/>
    <n v="800191"/>
    <n v="1521656"/>
    <n v="1.9016159891825826"/>
  </r>
  <r>
    <x v="3"/>
    <n v="52"/>
    <s v="Pays de la Loire"/>
    <n v="49"/>
    <x v="49"/>
    <s v="01A"/>
    <x v="0"/>
    <s v="01B"/>
    <x v="0"/>
    <n v="50667.295030000001"/>
    <n v="809210"/>
    <n v="50667295.030000001"/>
    <n v="62.613283362785928"/>
  </r>
  <r>
    <x v="3"/>
    <n v="52"/>
    <s v="Pays de la Loire"/>
    <n v="49"/>
    <x v="49"/>
    <s v="01A"/>
    <x v="0"/>
    <s v="01D"/>
    <x v="1"/>
    <n v="10016.35"/>
    <n v="809210"/>
    <n v="10016350"/>
    <n v="12.377936505974963"/>
  </r>
  <r>
    <x v="3"/>
    <n v="52"/>
    <s v="Pays de la Loire"/>
    <n v="49"/>
    <x v="49"/>
    <s v="01A"/>
    <x v="0"/>
    <s v="01E"/>
    <x v="5"/>
    <n v="63129.94"/>
    <n v="809210"/>
    <n v="63129940"/>
    <n v="78.014285537746687"/>
  </r>
  <r>
    <x v="3"/>
    <n v="52"/>
    <s v="Pays de la Loire"/>
    <n v="49"/>
    <x v="49"/>
    <s v="01A"/>
    <x v="0"/>
    <s v="01Z"/>
    <x v="2"/>
    <n v="6479.7344499999999"/>
    <n v="809210"/>
    <n v="6479734.4500000002"/>
    <n v="8.0074819268175137"/>
  </r>
  <r>
    <x v="3"/>
    <n v="52"/>
    <s v="Pays de la Loire"/>
    <n v="49"/>
    <x v="49"/>
    <s v="01B"/>
    <x v="1"/>
    <s v="01B"/>
    <x v="0"/>
    <n v="4.2999999999999999E-4"/>
    <n v="809210"/>
    <n v="0.43"/>
    <n v="5.3138245943574595E-7"/>
  </r>
  <r>
    <x v="3"/>
    <n v="52"/>
    <s v="Pays de la Loire"/>
    <n v="49"/>
    <x v="49"/>
    <s v="01D"/>
    <x v="3"/>
    <s v="01A"/>
    <x v="3"/>
    <n v="39731.653140000002"/>
    <n v="809210"/>
    <n v="39731653.140000001"/>
    <n v="49.099310611584137"/>
  </r>
  <r>
    <x v="3"/>
    <n v="52"/>
    <s v="Pays de la Loire"/>
    <n v="49"/>
    <x v="49"/>
    <s v="01D"/>
    <x v="3"/>
    <s v="01Z"/>
    <x v="2"/>
    <n v="3489.4530399999999"/>
    <n v="809210"/>
    <n v="3489453.04"/>
    <n v="4.3121724150714895"/>
  </r>
  <r>
    <x v="3"/>
    <n v="52"/>
    <s v="Pays de la Loire"/>
    <n v="49"/>
    <x v="49"/>
    <s v="01E"/>
    <x v="6"/>
    <s v="01A"/>
    <x v="3"/>
    <n v="600.6"/>
    <n v="809210"/>
    <n v="600600"/>
    <n v="0.74220536078397448"/>
  </r>
  <r>
    <x v="3"/>
    <n v="52"/>
    <s v="Pays de la Loire"/>
    <n v="49"/>
    <x v="49"/>
    <s v="01E"/>
    <x v="6"/>
    <s v="01E"/>
    <x v="5"/>
    <n v="152"/>
    <n v="809210"/>
    <n v="152000"/>
    <n v="0.1878375205447288"/>
  </r>
  <r>
    <x v="3"/>
    <n v="52"/>
    <s v="Pays de la Loire"/>
    <n v="49"/>
    <x v="49"/>
    <s v="01F"/>
    <x v="4"/>
    <s v="01A"/>
    <x v="3"/>
    <n v="28880.468010000001"/>
    <n v="809210"/>
    <n v="28880468.010000002"/>
    <n v="35.68970725769578"/>
  </r>
  <r>
    <x v="3"/>
    <n v="52"/>
    <s v="Pays de la Loire"/>
    <n v="49"/>
    <x v="49"/>
    <s v="01F"/>
    <x v="4"/>
    <s v="01Z"/>
    <x v="2"/>
    <n v="1621.07161"/>
    <n v="809210"/>
    <n v="1621071.6099999999"/>
    <n v="2.0032767884727076"/>
  </r>
  <r>
    <x v="3"/>
    <n v="52"/>
    <s v="Pays de la Loire"/>
    <n v="49"/>
    <x v="49"/>
    <s v="01ZHG"/>
    <x v="5"/>
    <s v="01A"/>
    <x v="3"/>
    <n v="2274.4899999999998"/>
    <n v="809210"/>
    <n v="2274490"/>
    <n v="2.8107536980511858"/>
  </r>
  <r>
    <x v="3"/>
    <n v="52"/>
    <s v="Pays de la Loire"/>
    <n v="49"/>
    <x v="49"/>
    <s v="01ZHG"/>
    <x v="5"/>
    <s v="01Z"/>
    <x v="2"/>
    <n v="90.156000000000006"/>
    <n v="809210"/>
    <n v="90156"/>
    <n v="0.11141236514625376"/>
  </r>
  <r>
    <x v="4"/>
    <n v="52"/>
    <s v="Pays de la Loire"/>
    <n v="49"/>
    <x v="49"/>
    <s v="01A"/>
    <x v="0"/>
    <s v="01B"/>
    <x v="0"/>
    <n v="96904.612349999996"/>
    <n v="813619"/>
    <n v="96904612.349999994"/>
    <n v="119.10318263216566"/>
  </r>
  <r>
    <x v="4"/>
    <n v="52"/>
    <s v="Pays de la Loire"/>
    <n v="49"/>
    <x v="49"/>
    <s v="01A"/>
    <x v="0"/>
    <s v="01D"/>
    <x v="1"/>
    <n v="14164.88"/>
    <n v="813619"/>
    <n v="14164880"/>
    <n v="17.409721257738575"/>
  </r>
  <r>
    <x v="4"/>
    <n v="52"/>
    <s v="Pays de la Loire"/>
    <n v="49"/>
    <x v="49"/>
    <s v="01A"/>
    <x v="0"/>
    <s v="01E"/>
    <x v="5"/>
    <n v="18609.68"/>
    <n v="813619"/>
    <n v="18609680"/>
    <n v="22.872720523979897"/>
  </r>
  <r>
    <x v="4"/>
    <n v="52"/>
    <s v="Pays de la Loire"/>
    <n v="49"/>
    <x v="49"/>
    <s v="01B"/>
    <x v="1"/>
    <s v="01Z"/>
    <x v="2"/>
    <n v="2.8948100000000001"/>
    <n v="813619"/>
    <n v="2894.81"/>
    <n v="3.5579429683918395E-3"/>
  </r>
  <r>
    <x v="4"/>
    <n v="52"/>
    <s v="Pays de la Loire"/>
    <n v="49"/>
    <x v="49"/>
    <s v="01D"/>
    <x v="3"/>
    <s v="01A"/>
    <x v="3"/>
    <n v="45481.381840000002"/>
    <n v="813619"/>
    <n v="45481381.840000004"/>
    <n v="55.900098006560818"/>
  </r>
  <r>
    <x v="4"/>
    <n v="52"/>
    <s v="Pays de la Loire"/>
    <n v="49"/>
    <x v="49"/>
    <s v="01D"/>
    <x v="3"/>
    <s v="01Z"/>
    <x v="2"/>
    <n v="250"/>
    <n v="813619"/>
    <n v="250000"/>
    <n v="0.30726912719589883"/>
  </r>
  <r>
    <x v="4"/>
    <n v="52"/>
    <s v="Pays de la Loire"/>
    <n v="49"/>
    <x v="49"/>
    <s v="01E"/>
    <x v="6"/>
    <s v="01E"/>
    <x v="5"/>
    <n v="668.66"/>
    <n v="813619"/>
    <n v="668660"/>
    <n v="0.82183429836323885"/>
  </r>
  <r>
    <x v="4"/>
    <n v="52"/>
    <s v="Pays de la Loire"/>
    <n v="49"/>
    <x v="49"/>
    <s v="01F"/>
    <x v="4"/>
    <s v="01A"/>
    <x v="3"/>
    <n v="32941.888279999999"/>
    <n v="813619"/>
    <n v="32941888.279999997"/>
    <n v="40.488101039921631"/>
  </r>
  <r>
    <x v="4"/>
    <n v="52"/>
    <s v="Pays de la Loire"/>
    <n v="49"/>
    <x v="49"/>
    <s v="01F"/>
    <x v="4"/>
    <s v="01Z"/>
    <x v="2"/>
    <n v="460"/>
    <n v="813619"/>
    <n v="460000"/>
    <n v="0.56537519404045378"/>
  </r>
  <r>
    <x v="4"/>
    <n v="52"/>
    <s v="Pays de la Loire"/>
    <n v="49"/>
    <x v="49"/>
    <s v="01ZHG"/>
    <x v="5"/>
    <s v="01A"/>
    <x v="3"/>
    <n v="1624.9849999999999"/>
    <n v="813619"/>
    <n v="1624985"/>
    <n v="1.9972308906257106"/>
  </r>
  <r>
    <x v="0"/>
    <n v="28"/>
    <s v="Normandie"/>
    <n v="50"/>
    <x v="50"/>
    <s v="01A"/>
    <x v="0"/>
    <s v="01A"/>
    <x v="3"/>
    <n v="4105"/>
    <n v="497762"/>
    <n v="4105000"/>
    <n v="8.2469131834089389"/>
  </r>
  <r>
    <x v="0"/>
    <n v="28"/>
    <s v="Normandie"/>
    <n v="50"/>
    <x v="50"/>
    <s v="01A"/>
    <x v="0"/>
    <s v="01B"/>
    <x v="0"/>
    <n v="5112.22"/>
    <n v="497762"/>
    <n v="5112220"/>
    <n v="10.270410356756843"/>
  </r>
  <r>
    <x v="0"/>
    <n v="28"/>
    <s v="Normandie"/>
    <n v="50"/>
    <x v="50"/>
    <s v="01A"/>
    <x v="0"/>
    <s v="01D"/>
    <x v="1"/>
    <n v="106612.34"/>
    <n v="497762"/>
    <n v="106612340"/>
    <n v="214.18336474057884"/>
  </r>
  <r>
    <x v="0"/>
    <n v="28"/>
    <s v="Normandie"/>
    <n v="50"/>
    <x v="50"/>
    <s v="01A"/>
    <x v="0"/>
    <s v="01E"/>
    <x v="5"/>
    <n v="14130.06"/>
    <n v="497762"/>
    <n v="14130060"/>
    <n v="28.387181022255618"/>
  </r>
  <r>
    <x v="0"/>
    <n v="28"/>
    <s v="Normandie"/>
    <n v="50"/>
    <x v="50"/>
    <s v="01A"/>
    <x v="0"/>
    <s v="01Z"/>
    <x v="2"/>
    <n v="7545.5581499999998"/>
    <n v="497762"/>
    <n v="7545558.1499999994"/>
    <n v="15.158967840052071"/>
  </r>
  <r>
    <x v="0"/>
    <n v="28"/>
    <s v="Normandie"/>
    <n v="50"/>
    <x v="50"/>
    <s v="01B"/>
    <x v="1"/>
    <s v="01D"/>
    <x v="1"/>
    <n v="169.12"/>
    <n v="497762"/>
    <n v="169120"/>
    <n v="0.3397607692029524"/>
  </r>
  <r>
    <x v="0"/>
    <n v="28"/>
    <s v="Normandie"/>
    <n v="50"/>
    <x v="50"/>
    <s v="01B"/>
    <x v="1"/>
    <s v="01Z"/>
    <x v="2"/>
    <n v="12.26"/>
    <n v="497762"/>
    <n v="12260"/>
    <n v="2.4630244976514882E-2"/>
  </r>
  <r>
    <x v="0"/>
    <n v="28"/>
    <s v="Normandie"/>
    <n v="50"/>
    <x v="50"/>
    <s v="01C"/>
    <x v="2"/>
    <s v="01A"/>
    <x v="3"/>
    <n v="50"/>
    <n v="497762"/>
    <n v="50000"/>
    <n v="0.10044961246539511"/>
  </r>
  <r>
    <x v="0"/>
    <n v="28"/>
    <s v="Normandie"/>
    <n v="50"/>
    <x v="50"/>
    <s v="01D"/>
    <x v="3"/>
    <s v="01A"/>
    <x v="3"/>
    <n v="28249.333989999999"/>
    <n v="497762"/>
    <n v="28249333.989999998"/>
    <n v="56.752693034020268"/>
  </r>
  <r>
    <x v="0"/>
    <n v="28"/>
    <s v="Normandie"/>
    <n v="50"/>
    <x v="50"/>
    <s v="01D"/>
    <x v="3"/>
    <s v="01E"/>
    <x v="5"/>
    <n v="844"/>
    <n v="497762"/>
    <n v="844000"/>
    <n v="1.6955894584158695"/>
  </r>
  <r>
    <x v="0"/>
    <n v="28"/>
    <s v="Normandie"/>
    <n v="50"/>
    <x v="50"/>
    <s v="01D"/>
    <x v="3"/>
    <s v="01Z"/>
    <x v="2"/>
    <n v="649.15102000000002"/>
    <n v="497762"/>
    <n v="649151.02"/>
    <n v="1.304139367810319"/>
  </r>
  <r>
    <x v="0"/>
    <n v="28"/>
    <s v="Normandie"/>
    <n v="50"/>
    <x v="50"/>
    <s v="01E"/>
    <x v="6"/>
    <s v="01E"/>
    <x v="5"/>
    <n v="5513.42"/>
    <n v="497762"/>
    <n v="5513420"/>
    <n v="11.076418047179175"/>
  </r>
  <r>
    <x v="0"/>
    <n v="28"/>
    <s v="Normandie"/>
    <n v="50"/>
    <x v="50"/>
    <s v="01F"/>
    <x v="4"/>
    <s v="01A"/>
    <x v="3"/>
    <n v="21940.625"/>
    <n v="497762"/>
    <n v="21940625"/>
    <n v="44.07854556997119"/>
  </r>
  <r>
    <x v="0"/>
    <n v="28"/>
    <s v="Normandie"/>
    <n v="50"/>
    <x v="50"/>
    <s v="01F"/>
    <x v="4"/>
    <s v="01Z"/>
    <x v="2"/>
    <n v="706.09452999999996"/>
    <n v="497762"/>
    <n v="706094.52999999991"/>
    <n v="1.4185384380487058"/>
  </r>
  <r>
    <x v="1"/>
    <n v="28"/>
    <s v="Normandie"/>
    <n v="50"/>
    <x v="50"/>
    <s v="01A"/>
    <x v="0"/>
    <s v="01A"/>
    <x v="3"/>
    <n v="204"/>
    <n v="499531"/>
    <n v="204000"/>
    <n v="0.40838306331338797"/>
  </r>
  <r>
    <x v="1"/>
    <n v="28"/>
    <s v="Normandie"/>
    <n v="50"/>
    <x v="50"/>
    <s v="01A"/>
    <x v="0"/>
    <s v="01B"/>
    <x v="0"/>
    <n v="5108.12"/>
    <n v="499531"/>
    <n v="5108120"/>
    <n v="10.22583183025678"/>
  </r>
  <r>
    <x v="1"/>
    <n v="28"/>
    <s v="Normandie"/>
    <n v="50"/>
    <x v="50"/>
    <s v="01A"/>
    <x v="0"/>
    <s v="01D"/>
    <x v="1"/>
    <n v="106755.26"/>
    <n v="499531"/>
    <n v="106755260"/>
    <n v="213.71098090008428"/>
  </r>
  <r>
    <x v="1"/>
    <n v="28"/>
    <s v="Normandie"/>
    <n v="50"/>
    <x v="50"/>
    <s v="01A"/>
    <x v="0"/>
    <s v="01E"/>
    <x v="5"/>
    <n v="16576.584999999999"/>
    <n v="499531"/>
    <n v="16576585"/>
    <n v="33.184296870464493"/>
  </r>
  <r>
    <x v="1"/>
    <n v="28"/>
    <s v="Normandie"/>
    <n v="50"/>
    <x v="50"/>
    <s v="01A"/>
    <x v="0"/>
    <s v="01Z"/>
    <x v="2"/>
    <n v="16300.94572"/>
    <n v="499531"/>
    <n v="16300945.719999999"/>
    <n v="32.632500725680686"/>
  </r>
  <r>
    <x v="1"/>
    <n v="28"/>
    <s v="Normandie"/>
    <n v="50"/>
    <x v="50"/>
    <s v="01B"/>
    <x v="1"/>
    <s v="01D"/>
    <x v="1"/>
    <n v="121.51"/>
    <n v="499531"/>
    <n v="121510"/>
    <n v="0.24324816678044006"/>
  </r>
  <r>
    <x v="1"/>
    <n v="28"/>
    <s v="Normandie"/>
    <n v="50"/>
    <x v="50"/>
    <s v="01C"/>
    <x v="2"/>
    <s v="01B"/>
    <x v="0"/>
    <n v="6.3E-2"/>
    <n v="499531"/>
    <n v="63"/>
    <n v="1.2611829896442864E-4"/>
  </r>
  <r>
    <x v="1"/>
    <n v="28"/>
    <s v="Normandie"/>
    <n v="50"/>
    <x v="50"/>
    <s v="01C"/>
    <x v="2"/>
    <s v="01C"/>
    <x v="4"/>
    <n v="4.9000000000000002E-2"/>
    <n v="499531"/>
    <n v="49"/>
    <n v="9.8092010305666716E-5"/>
  </r>
  <r>
    <x v="1"/>
    <n v="28"/>
    <s v="Normandie"/>
    <n v="50"/>
    <x v="50"/>
    <s v="01C"/>
    <x v="2"/>
    <s v="01D"/>
    <x v="1"/>
    <n v="0.24399999999999999"/>
    <n v="499531"/>
    <n v="244"/>
    <n v="4.8845817376699341E-4"/>
  </r>
  <r>
    <x v="1"/>
    <n v="28"/>
    <s v="Normandie"/>
    <n v="50"/>
    <x v="50"/>
    <s v="01D"/>
    <x v="3"/>
    <s v="01A"/>
    <x v="3"/>
    <n v="27581.48098"/>
    <n v="499531"/>
    <n v="27581480.98"/>
    <n v="55.214753398687968"/>
  </r>
  <r>
    <x v="1"/>
    <n v="28"/>
    <s v="Normandie"/>
    <n v="50"/>
    <x v="50"/>
    <s v="01D"/>
    <x v="3"/>
    <s v="01E"/>
    <x v="5"/>
    <n v="661"/>
    <n v="499531"/>
    <n v="661000"/>
    <n v="1.3232412002458307"/>
  </r>
  <r>
    <x v="1"/>
    <n v="28"/>
    <s v="Normandie"/>
    <n v="50"/>
    <x v="50"/>
    <s v="01D"/>
    <x v="3"/>
    <s v="01Z"/>
    <x v="2"/>
    <n v="1239.8623700000001"/>
    <n v="499531"/>
    <n v="1239862.3700000001"/>
    <n v="2.4820529056254768"/>
  </r>
  <r>
    <x v="1"/>
    <n v="28"/>
    <s v="Normandie"/>
    <n v="50"/>
    <x v="50"/>
    <s v="01E"/>
    <x v="6"/>
    <s v="01E"/>
    <x v="5"/>
    <n v="3519.04"/>
    <n v="499531"/>
    <n v="3519040"/>
    <n v="7.0446879172663959"/>
  </r>
  <r>
    <x v="1"/>
    <n v="28"/>
    <s v="Normandie"/>
    <n v="50"/>
    <x v="50"/>
    <s v="01F"/>
    <x v="4"/>
    <s v="01A"/>
    <x v="3"/>
    <n v="19921.483990000001"/>
    <n v="499531"/>
    <n v="19921483.990000002"/>
    <n v="39.880375772474586"/>
  </r>
  <r>
    <x v="1"/>
    <n v="28"/>
    <s v="Normandie"/>
    <n v="50"/>
    <x v="50"/>
    <s v="01F"/>
    <x v="4"/>
    <s v="01Z"/>
    <x v="2"/>
    <n v="1731.8740299999999"/>
    <n v="499531"/>
    <n v="1731874.03"/>
    <n v="3.4670001060995213"/>
  </r>
  <r>
    <x v="1"/>
    <n v="28"/>
    <s v="Normandie"/>
    <n v="50"/>
    <x v="50"/>
    <s v="01ZHG"/>
    <x v="5"/>
    <s v="01A"/>
    <x v="3"/>
    <n v="21.018000000000001"/>
    <n v="499531"/>
    <n v="21018"/>
    <n v="4.2075466787847002E-2"/>
  </r>
  <r>
    <x v="2"/>
    <n v="28"/>
    <s v="Normandie"/>
    <n v="50"/>
    <x v="50"/>
    <s v="01A"/>
    <x v="0"/>
    <s v="01B"/>
    <x v="0"/>
    <n v="6724"/>
    <n v="499919"/>
    <n v="6724000"/>
    <n v="13.450178928986496"/>
  </r>
  <r>
    <x v="2"/>
    <n v="28"/>
    <s v="Normandie"/>
    <n v="50"/>
    <x v="50"/>
    <s v="01A"/>
    <x v="0"/>
    <s v="01D"/>
    <x v="1"/>
    <n v="55066.17"/>
    <n v="499919"/>
    <n v="55066170"/>
    <n v="110.15018432986143"/>
  </r>
  <r>
    <x v="2"/>
    <n v="28"/>
    <s v="Normandie"/>
    <n v="50"/>
    <x v="50"/>
    <s v="01A"/>
    <x v="0"/>
    <s v="01E"/>
    <x v="5"/>
    <n v="51230.080000000002"/>
    <n v="499919"/>
    <n v="51230080"/>
    <n v="102.47676123532013"/>
  </r>
  <r>
    <x v="2"/>
    <n v="28"/>
    <s v="Normandie"/>
    <n v="50"/>
    <x v="50"/>
    <s v="01A"/>
    <x v="0"/>
    <s v="01Z"/>
    <x v="2"/>
    <n v="3614.9873400000001"/>
    <n v="499919"/>
    <n v="3614987.3400000003"/>
    <n v="7.2311461256723595"/>
  </r>
  <r>
    <x v="2"/>
    <n v="28"/>
    <s v="Normandie"/>
    <n v="50"/>
    <x v="50"/>
    <s v="01B"/>
    <x v="1"/>
    <s v="01D"/>
    <x v="1"/>
    <n v="501.661"/>
    <n v="499919"/>
    <n v="501661"/>
    <n v="1.003484564499449"/>
  </r>
  <r>
    <x v="2"/>
    <n v="28"/>
    <s v="Normandie"/>
    <n v="50"/>
    <x v="50"/>
    <s v="01C"/>
    <x v="2"/>
    <s v="01A"/>
    <x v="3"/>
    <n v="0.48699999999999999"/>
    <n v="499919"/>
    <n v="487"/>
    <n v="9.7415781356579765E-4"/>
  </r>
  <r>
    <x v="2"/>
    <n v="28"/>
    <s v="Normandie"/>
    <n v="50"/>
    <x v="50"/>
    <s v="01C"/>
    <x v="2"/>
    <s v="01B"/>
    <x v="0"/>
    <n v="0.04"/>
    <n v="499919"/>
    <n v="40"/>
    <n v="8.0012962099860181E-5"/>
  </r>
  <r>
    <x v="2"/>
    <n v="28"/>
    <s v="Normandie"/>
    <n v="50"/>
    <x v="50"/>
    <s v="01D"/>
    <x v="3"/>
    <s v="01A"/>
    <x v="3"/>
    <n v="30128.120999999999"/>
    <n v="499919"/>
    <n v="30128121"/>
    <n v="60.26600509282504"/>
  </r>
  <r>
    <x v="2"/>
    <n v="28"/>
    <s v="Normandie"/>
    <n v="50"/>
    <x v="50"/>
    <s v="01D"/>
    <x v="3"/>
    <s v="01Z"/>
    <x v="2"/>
    <n v="1287.6735200000001"/>
    <n v="499919"/>
    <n v="1287673.52"/>
    <n v="2.5757643138188389"/>
  </r>
  <r>
    <x v="2"/>
    <n v="28"/>
    <s v="Normandie"/>
    <n v="50"/>
    <x v="50"/>
    <s v="01E"/>
    <x v="6"/>
    <s v="01E"/>
    <x v="5"/>
    <n v="1650"/>
    <n v="499919"/>
    <n v="1650000"/>
    <n v="3.3005346866192324"/>
  </r>
  <r>
    <x v="2"/>
    <n v="28"/>
    <s v="Normandie"/>
    <n v="50"/>
    <x v="50"/>
    <s v="01F"/>
    <x v="4"/>
    <s v="01A"/>
    <x v="3"/>
    <n v="20909.206999999999"/>
    <n v="499919"/>
    <n v="20909207"/>
    <n v="41.825189680728279"/>
  </r>
  <r>
    <x v="2"/>
    <n v="28"/>
    <s v="Normandie"/>
    <n v="50"/>
    <x v="50"/>
    <s v="01F"/>
    <x v="4"/>
    <s v="01Z"/>
    <x v="2"/>
    <n v="1516.78251"/>
    <n v="499919"/>
    <n v="1516782.51"/>
    <n v="3.0340565371590196"/>
  </r>
  <r>
    <x v="2"/>
    <n v="28"/>
    <s v="Normandie"/>
    <n v="50"/>
    <x v="50"/>
    <s v="01ZHG"/>
    <x v="5"/>
    <s v="01A"/>
    <x v="3"/>
    <n v="479.98399999999998"/>
    <n v="499919"/>
    <n v="479984"/>
    <n v="0.96012354001348221"/>
  </r>
  <r>
    <x v="2"/>
    <n v="28"/>
    <s v="Normandie"/>
    <n v="50"/>
    <x v="50"/>
    <s v="01ZHG"/>
    <x v="5"/>
    <s v="01D"/>
    <x v="1"/>
    <n v="436"/>
    <n v="499919"/>
    <n v="436000"/>
    <n v="0.87214128688847592"/>
  </r>
  <r>
    <x v="3"/>
    <n v="28"/>
    <s v="Normandie"/>
    <n v="50"/>
    <x v="50"/>
    <s v="01A"/>
    <x v="0"/>
    <s v="01B"/>
    <x v="0"/>
    <n v="3184"/>
    <n v="499287"/>
    <n v="3184000"/>
    <n v="6.3770937356670609"/>
  </r>
  <r>
    <x v="3"/>
    <n v="28"/>
    <s v="Normandie"/>
    <n v="50"/>
    <x v="50"/>
    <s v="01A"/>
    <x v="0"/>
    <s v="01D"/>
    <x v="1"/>
    <n v="83659.86"/>
    <n v="499287"/>
    <n v="83659860"/>
    <n v="167.55865864723094"/>
  </r>
  <r>
    <x v="3"/>
    <n v="28"/>
    <s v="Normandie"/>
    <n v="50"/>
    <x v="50"/>
    <s v="01A"/>
    <x v="0"/>
    <s v="01E"/>
    <x v="5"/>
    <n v="36505.800000000003"/>
    <n v="499287"/>
    <n v="36505800"/>
    <n v="73.115863220953074"/>
  </r>
  <r>
    <x v="3"/>
    <n v="28"/>
    <s v="Normandie"/>
    <n v="50"/>
    <x v="50"/>
    <s v="01A"/>
    <x v="0"/>
    <s v="01Z"/>
    <x v="2"/>
    <n v="7763.8255300000001"/>
    <n v="499287"/>
    <n v="7763825.5300000003"/>
    <n v="15.549825110607728"/>
  </r>
  <r>
    <x v="3"/>
    <n v="28"/>
    <s v="Normandie"/>
    <n v="50"/>
    <x v="50"/>
    <s v="01B"/>
    <x v="1"/>
    <s v="01D"/>
    <x v="1"/>
    <n v="3.0000000000000001E-3"/>
    <n v="499287"/>
    <n v="3"/>
    <n v="6.008568218279266E-6"/>
  </r>
  <r>
    <x v="3"/>
    <n v="28"/>
    <s v="Normandie"/>
    <n v="50"/>
    <x v="50"/>
    <s v="01C"/>
    <x v="2"/>
    <s v="01A"/>
    <x v="3"/>
    <n v="50"/>
    <n v="499287"/>
    <n v="50000"/>
    <n v="0.10014280363798778"/>
  </r>
  <r>
    <x v="3"/>
    <n v="28"/>
    <s v="Normandie"/>
    <n v="50"/>
    <x v="50"/>
    <s v="01C"/>
    <x v="2"/>
    <s v="01B"/>
    <x v="0"/>
    <n v="0.14099999999999999"/>
    <n v="499287"/>
    <n v="141"/>
    <n v="2.8240270625912552E-4"/>
  </r>
  <r>
    <x v="3"/>
    <n v="28"/>
    <s v="Normandie"/>
    <n v="50"/>
    <x v="50"/>
    <s v="01D"/>
    <x v="3"/>
    <s v="01A"/>
    <x v="3"/>
    <n v="27599.045989999999"/>
    <n v="499287"/>
    <n v="27599045.989999998"/>
    <n v="55.276916863447269"/>
  </r>
  <r>
    <x v="3"/>
    <n v="28"/>
    <s v="Normandie"/>
    <n v="50"/>
    <x v="50"/>
    <s v="01D"/>
    <x v="3"/>
    <s v="01Z"/>
    <x v="2"/>
    <n v="938.23270000000002"/>
    <n v="499287"/>
    <n v="938232.70000000007"/>
    <n v="1.8791450608567819"/>
  </r>
  <r>
    <x v="3"/>
    <n v="28"/>
    <s v="Normandie"/>
    <n v="50"/>
    <x v="50"/>
    <s v="01E"/>
    <x v="6"/>
    <s v="01Z"/>
    <x v="2"/>
    <n v="1926"/>
    <n v="499287"/>
    <n v="1926000"/>
    <n v="3.8575007961352887"/>
  </r>
  <r>
    <x v="3"/>
    <n v="28"/>
    <s v="Normandie"/>
    <n v="50"/>
    <x v="50"/>
    <s v="01F"/>
    <x v="4"/>
    <s v="01A"/>
    <x v="3"/>
    <n v="20511.669999999998"/>
    <n v="499287"/>
    <n v="20511670"/>
    <n v="41.08192282194409"/>
  </r>
  <r>
    <x v="3"/>
    <n v="28"/>
    <s v="Normandie"/>
    <n v="50"/>
    <x v="50"/>
    <s v="01F"/>
    <x v="4"/>
    <s v="01Z"/>
    <x v="2"/>
    <n v="1381.9539600000001"/>
    <n v="499287"/>
    <n v="1381953.96"/>
    <n v="2.767854881060392"/>
  </r>
  <r>
    <x v="3"/>
    <n v="28"/>
    <s v="Normandie"/>
    <n v="50"/>
    <x v="50"/>
    <s v="01ZHG"/>
    <x v="5"/>
    <s v="01A"/>
    <x v="3"/>
    <n v="773.43899999999996"/>
    <n v="499287"/>
    <n v="773439"/>
    <n v="1.5490869980592326"/>
  </r>
  <r>
    <x v="3"/>
    <n v="28"/>
    <s v="Normandie"/>
    <n v="50"/>
    <x v="50"/>
    <s v="01ZHG"/>
    <x v="5"/>
    <s v="01E"/>
    <x v="5"/>
    <n v="1113.83"/>
    <n v="499287"/>
    <n v="1113830"/>
    <n v="2.2308411795219985"/>
  </r>
  <r>
    <x v="4"/>
    <n v="28"/>
    <s v="Normandie"/>
    <n v="50"/>
    <x v="50"/>
    <s v="01A"/>
    <x v="0"/>
    <s v="01B"/>
    <x v="0"/>
    <n v="3161.7"/>
    <n v="496351"/>
    <n v="3161700"/>
    <n v="6.3698874385263657"/>
  </r>
  <r>
    <x v="4"/>
    <n v="28"/>
    <s v="Normandie"/>
    <n v="50"/>
    <x v="50"/>
    <s v="01A"/>
    <x v="0"/>
    <s v="01D"/>
    <x v="1"/>
    <n v="70517.789999999994"/>
    <n v="496351"/>
    <n v="70517790"/>
    <n v="142.072424554398"/>
  </r>
  <r>
    <x v="4"/>
    <n v="28"/>
    <s v="Normandie"/>
    <n v="50"/>
    <x v="50"/>
    <s v="01A"/>
    <x v="0"/>
    <s v="01E"/>
    <x v="5"/>
    <n v="40486.92"/>
    <n v="496351"/>
    <n v="40486920"/>
    <n v="81.56913152184643"/>
  </r>
  <r>
    <x v="4"/>
    <n v="28"/>
    <s v="Normandie"/>
    <n v="50"/>
    <x v="50"/>
    <s v="01A"/>
    <x v="0"/>
    <s v="01Z"/>
    <x v="2"/>
    <n v="48.622329999999998"/>
    <n v="496351"/>
    <n v="48622.329999999994"/>
    <n v="9.7959568934080907E-2"/>
  </r>
  <r>
    <x v="4"/>
    <n v="28"/>
    <s v="Normandie"/>
    <n v="50"/>
    <x v="50"/>
    <s v="01B"/>
    <x v="1"/>
    <s v="01D"/>
    <x v="1"/>
    <n v="26"/>
    <n v="496351"/>
    <n v="26000"/>
    <n v="5.2382285922663599E-2"/>
  </r>
  <r>
    <x v="4"/>
    <n v="28"/>
    <s v="Normandie"/>
    <n v="50"/>
    <x v="50"/>
    <s v="01D"/>
    <x v="3"/>
    <s v="01A"/>
    <x v="3"/>
    <n v="29380.52"/>
    <n v="496351"/>
    <n v="29380520"/>
    <n v="59.193030738328318"/>
  </r>
  <r>
    <x v="4"/>
    <n v="28"/>
    <s v="Normandie"/>
    <n v="50"/>
    <x v="50"/>
    <s v="01D"/>
    <x v="3"/>
    <s v="01Z"/>
    <x v="2"/>
    <n v="7.0723099999999999"/>
    <n v="496351"/>
    <n v="7072.3099999999995"/>
    <n v="1.424860632898896E-2"/>
  </r>
  <r>
    <x v="4"/>
    <n v="28"/>
    <s v="Normandie"/>
    <n v="50"/>
    <x v="50"/>
    <s v="01E"/>
    <x v="6"/>
    <s v="01E"/>
    <x v="5"/>
    <n v="2450"/>
    <n v="496351"/>
    <n v="2450000"/>
    <n v="4.9360230965586851"/>
  </r>
  <r>
    <x v="4"/>
    <n v="28"/>
    <s v="Normandie"/>
    <n v="50"/>
    <x v="50"/>
    <s v="01F"/>
    <x v="4"/>
    <s v="01A"/>
    <x v="3"/>
    <n v="21956.03"/>
    <n v="496351"/>
    <n v="21956030"/>
    <n v="44.234886199483832"/>
  </r>
  <r>
    <x v="4"/>
    <n v="28"/>
    <s v="Normandie"/>
    <n v="50"/>
    <x v="50"/>
    <s v="01F"/>
    <x v="4"/>
    <s v="01Z"/>
    <x v="2"/>
    <n v="13.34948"/>
    <n v="496351"/>
    <n v="13349.48"/>
    <n v="2.6895241472264585E-2"/>
  </r>
  <r>
    <x v="4"/>
    <n v="28"/>
    <s v="Normandie"/>
    <n v="50"/>
    <x v="50"/>
    <s v="01ZHG"/>
    <x v="5"/>
    <s v="01A"/>
    <x v="3"/>
    <n v="469"/>
    <n v="496351"/>
    <n v="469000"/>
    <n v="0.94489584991266262"/>
  </r>
  <r>
    <x v="0"/>
    <n v="44"/>
    <s v="Grand-Est"/>
    <n v="51"/>
    <x v="51"/>
    <s v="01A"/>
    <x v="0"/>
    <s v="01B"/>
    <x v="0"/>
    <n v="149350.66271999999"/>
    <n v="566145"/>
    <n v="149350662.72"/>
    <n v="263.80284683252523"/>
  </r>
  <r>
    <x v="0"/>
    <n v="44"/>
    <s v="Grand-Est"/>
    <n v="51"/>
    <x v="51"/>
    <s v="01A"/>
    <x v="0"/>
    <s v="01Z"/>
    <x v="2"/>
    <n v="843.65454"/>
    <n v="566145"/>
    <n v="843654.54"/>
    <n v="1.4901739660334368"/>
  </r>
  <r>
    <x v="0"/>
    <n v="44"/>
    <s v="Grand-Est"/>
    <n v="51"/>
    <x v="51"/>
    <s v="01B"/>
    <x v="1"/>
    <s v="01A"/>
    <x v="3"/>
    <n v="6.2179900000000004"/>
    <n v="566145"/>
    <n v="6217.9900000000007"/>
    <n v="1.0983034381651345E-2"/>
  </r>
  <r>
    <x v="0"/>
    <n v="44"/>
    <s v="Grand-Est"/>
    <n v="51"/>
    <x v="51"/>
    <s v="01B"/>
    <x v="1"/>
    <s v="01B"/>
    <x v="0"/>
    <n v="1214"/>
    <n v="566145"/>
    <n v="1214000"/>
    <n v="2.1443269833699845"/>
  </r>
  <r>
    <x v="0"/>
    <n v="44"/>
    <s v="Grand-Est"/>
    <n v="51"/>
    <x v="51"/>
    <s v="01B"/>
    <x v="1"/>
    <s v="01D"/>
    <x v="1"/>
    <n v="1202.19364"/>
    <n v="566145"/>
    <n v="1202193.6399999999"/>
    <n v="2.1234730325270026"/>
  </r>
  <r>
    <x v="0"/>
    <n v="44"/>
    <s v="Grand-Est"/>
    <n v="51"/>
    <x v="51"/>
    <s v="01D"/>
    <x v="3"/>
    <s v="01A"/>
    <x v="3"/>
    <n v="30264.627209999999"/>
    <n v="566145"/>
    <n v="30264627.209999997"/>
    <n v="53.457377897888342"/>
  </r>
  <r>
    <x v="0"/>
    <n v="44"/>
    <s v="Grand-Est"/>
    <n v="51"/>
    <x v="51"/>
    <s v="01D"/>
    <x v="3"/>
    <s v="01Z"/>
    <x v="2"/>
    <n v="161.58738"/>
    <n v="566145"/>
    <n v="161587.38"/>
    <n v="0.28541695148769308"/>
  </r>
  <r>
    <x v="0"/>
    <n v="44"/>
    <s v="Grand-Est"/>
    <n v="51"/>
    <x v="51"/>
    <s v="01E"/>
    <x v="6"/>
    <s v="01B"/>
    <x v="0"/>
    <n v="147.93"/>
    <n v="566145"/>
    <n v="147930"/>
    <n v="0.26129348488461435"/>
  </r>
  <r>
    <x v="0"/>
    <n v="44"/>
    <s v="Grand-Est"/>
    <n v="51"/>
    <x v="51"/>
    <s v="01E"/>
    <x v="6"/>
    <s v="01E"/>
    <x v="5"/>
    <n v="9016.36"/>
    <n v="566145"/>
    <n v="9016360"/>
    <n v="15.925884711513834"/>
  </r>
  <r>
    <x v="0"/>
    <n v="44"/>
    <s v="Grand-Est"/>
    <n v="51"/>
    <x v="51"/>
    <s v="01F"/>
    <x v="4"/>
    <s v="01A"/>
    <x v="3"/>
    <n v="23252.29451"/>
    <n v="566145"/>
    <n v="23252294.509999998"/>
    <n v="41.071270628549222"/>
  </r>
  <r>
    <x v="0"/>
    <n v="44"/>
    <s v="Grand-Est"/>
    <n v="51"/>
    <x v="51"/>
    <s v="01F"/>
    <x v="4"/>
    <s v="01Z"/>
    <x v="2"/>
    <n v="114.45860999999999"/>
    <n v="566145"/>
    <n v="114458.60999999999"/>
    <n v="0.20217189942505892"/>
  </r>
  <r>
    <x v="1"/>
    <n v="44"/>
    <s v="Grand-Est"/>
    <n v="51"/>
    <x v="51"/>
    <s v="01A"/>
    <x v="0"/>
    <s v="01B"/>
    <x v="0"/>
    <n v="114520.98023"/>
    <n v="566571"/>
    <n v="114520980.23"/>
    <n v="202.12997175993831"/>
  </r>
  <r>
    <x v="1"/>
    <n v="44"/>
    <s v="Grand-Est"/>
    <n v="51"/>
    <x v="51"/>
    <s v="01A"/>
    <x v="0"/>
    <s v="01D"/>
    <x v="1"/>
    <n v="29680"/>
    <n v="566571"/>
    <n v="29680000"/>
    <n v="52.385314461912103"/>
  </r>
  <r>
    <x v="1"/>
    <n v="44"/>
    <s v="Grand-Est"/>
    <n v="51"/>
    <x v="51"/>
    <s v="01A"/>
    <x v="0"/>
    <s v="01Z"/>
    <x v="2"/>
    <n v="1431.0526"/>
    <n v="566571"/>
    <n v="1431052.6"/>
    <n v="2.5258133579021873"/>
  </r>
  <r>
    <x v="1"/>
    <n v="44"/>
    <s v="Grand-Est"/>
    <n v="51"/>
    <x v="51"/>
    <s v="01B"/>
    <x v="1"/>
    <s v="01B"/>
    <x v="0"/>
    <n v="112.17206"/>
    <n v="566571"/>
    <n v="112172.06"/>
    <n v="0.1979841184952989"/>
  </r>
  <r>
    <x v="1"/>
    <n v="44"/>
    <s v="Grand-Est"/>
    <n v="51"/>
    <x v="51"/>
    <s v="01B"/>
    <x v="1"/>
    <s v="01D"/>
    <x v="1"/>
    <n v="957.03"/>
    <n v="566571"/>
    <n v="957030"/>
    <n v="1.6891616408181851"/>
  </r>
  <r>
    <x v="1"/>
    <n v="44"/>
    <s v="Grand-Est"/>
    <n v="51"/>
    <x v="51"/>
    <s v="01C"/>
    <x v="2"/>
    <s v="01B"/>
    <x v="0"/>
    <n v="3.5"/>
    <n v="566571"/>
    <n v="3500"/>
    <n v="6.1775134978669932E-3"/>
  </r>
  <r>
    <x v="1"/>
    <n v="44"/>
    <s v="Grand-Est"/>
    <n v="51"/>
    <x v="51"/>
    <s v="01D"/>
    <x v="3"/>
    <s v="01A"/>
    <x v="3"/>
    <n v="29511.119449999998"/>
    <n v="566571"/>
    <n v="29511119.449999999"/>
    <n v="52.087239639868613"/>
  </r>
  <r>
    <x v="1"/>
    <n v="44"/>
    <s v="Grand-Est"/>
    <n v="51"/>
    <x v="51"/>
    <s v="01D"/>
    <x v="3"/>
    <s v="01Z"/>
    <x v="2"/>
    <n v="266.34563000000003"/>
    <n v="566571"/>
    <n v="266345.63"/>
    <n v="0.47010106412082509"/>
  </r>
  <r>
    <x v="1"/>
    <n v="44"/>
    <s v="Grand-Est"/>
    <n v="51"/>
    <x v="51"/>
    <s v="01E"/>
    <x v="6"/>
    <s v="01B"/>
    <x v="0"/>
    <n v="48.65"/>
    <n v="566571"/>
    <n v="48650"/>
    <n v="8.5867437620351206E-2"/>
  </r>
  <r>
    <x v="1"/>
    <n v="44"/>
    <s v="Grand-Est"/>
    <n v="51"/>
    <x v="51"/>
    <s v="01E"/>
    <x v="6"/>
    <s v="01E"/>
    <x v="5"/>
    <n v="7151.1607700000004"/>
    <n v="566571"/>
    <n v="7151160.7700000005"/>
    <n v="12.621826337740549"/>
  </r>
  <r>
    <x v="1"/>
    <n v="44"/>
    <s v="Grand-Est"/>
    <n v="51"/>
    <x v="51"/>
    <s v="01F"/>
    <x v="4"/>
    <s v="01A"/>
    <x v="3"/>
    <n v="22332.703140000001"/>
    <n v="566571"/>
    <n v="22332703.140000001"/>
    <n v="39.417307168916167"/>
  </r>
  <r>
    <x v="1"/>
    <n v="44"/>
    <s v="Grand-Est"/>
    <n v="51"/>
    <x v="51"/>
    <s v="01F"/>
    <x v="4"/>
    <s v="01Z"/>
    <x v="2"/>
    <n v="87.650310000000005"/>
    <n v="566571"/>
    <n v="87650.31"/>
    <n v="0.15470313517635034"/>
  </r>
  <r>
    <x v="1"/>
    <n v="44"/>
    <s v="Grand-Est"/>
    <n v="51"/>
    <x v="51"/>
    <s v="01ZHG"/>
    <x v="5"/>
    <s v="01A"/>
    <x v="3"/>
    <n v="0.33683999999999997"/>
    <n v="566571"/>
    <n v="336.84"/>
    <n v="5.945238990347193E-4"/>
  </r>
  <r>
    <x v="2"/>
    <n v="44"/>
    <s v="Grand-Est"/>
    <n v="51"/>
    <x v="51"/>
    <s v="01A"/>
    <x v="0"/>
    <s v="01B"/>
    <x v="0"/>
    <n v="141004.38936999999"/>
    <n v="569999"/>
    <n v="141004389.37"/>
    <n v="247.37655569571174"/>
  </r>
  <r>
    <x v="2"/>
    <n v="44"/>
    <s v="Grand-Est"/>
    <n v="51"/>
    <x v="51"/>
    <s v="01A"/>
    <x v="0"/>
    <s v="01Z"/>
    <x v="2"/>
    <n v="81.477000000000004"/>
    <n v="569999"/>
    <n v="81477"/>
    <n v="0.14294235603922112"/>
  </r>
  <r>
    <x v="2"/>
    <n v="44"/>
    <s v="Grand-Est"/>
    <n v="51"/>
    <x v="51"/>
    <s v="01B"/>
    <x v="1"/>
    <s v="01A"/>
    <x v="3"/>
    <n v="54"/>
    <n v="569999"/>
    <n v="54000"/>
    <n v="9.4737008310540896E-2"/>
  </r>
  <r>
    <x v="2"/>
    <n v="44"/>
    <s v="Grand-Est"/>
    <n v="51"/>
    <x v="51"/>
    <s v="01B"/>
    <x v="1"/>
    <s v="01B"/>
    <x v="0"/>
    <n v="62"/>
    <n v="569999"/>
    <n v="62000"/>
    <n v="0.10877212065284325"/>
  </r>
  <r>
    <x v="2"/>
    <n v="44"/>
    <s v="Grand-Est"/>
    <n v="51"/>
    <x v="51"/>
    <s v="01B"/>
    <x v="1"/>
    <s v="01D"/>
    <x v="1"/>
    <n v="784.48"/>
    <n v="569999"/>
    <n v="784480"/>
    <n v="1.3762831162861688"/>
  </r>
  <r>
    <x v="2"/>
    <n v="44"/>
    <s v="Grand-Est"/>
    <n v="51"/>
    <x v="51"/>
    <s v="01C"/>
    <x v="2"/>
    <s v="01B"/>
    <x v="0"/>
    <n v="3.45"/>
    <n v="569999"/>
    <n v="3450"/>
    <n v="6.0526421976178904E-3"/>
  </r>
  <r>
    <x v="2"/>
    <n v="44"/>
    <s v="Grand-Est"/>
    <n v="51"/>
    <x v="51"/>
    <s v="01D"/>
    <x v="3"/>
    <s v="01A"/>
    <x v="3"/>
    <n v="29058.941459999998"/>
    <n v="569999"/>
    <n v="29058941.459999997"/>
    <n v="50.980688492435945"/>
  </r>
  <r>
    <x v="2"/>
    <n v="44"/>
    <s v="Grand-Est"/>
    <n v="51"/>
    <x v="51"/>
    <s v="01D"/>
    <x v="3"/>
    <s v="01Z"/>
    <x v="2"/>
    <n v="53.948180000000001"/>
    <n v="569999"/>
    <n v="53948.18"/>
    <n v="9.464609587034363E-2"/>
  </r>
  <r>
    <x v="2"/>
    <n v="44"/>
    <s v="Grand-Est"/>
    <n v="51"/>
    <x v="51"/>
    <s v="01E"/>
    <x v="6"/>
    <s v="01E"/>
    <x v="5"/>
    <n v="7253.79"/>
    <n v="569999"/>
    <n v="7253790"/>
    <n v="12.725969694683675"/>
  </r>
  <r>
    <x v="2"/>
    <n v="44"/>
    <s v="Grand-Est"/>
    <n v="51"/>
    <x v="51"/>
    <s v="01F"/>
    <x v="4"/>
    <s v="01A"/>
    <x v="3"/>
    <n v="21974.42988"/>
    <n v="569999"/>
    <n v="21974429.879999999"/>
    <n v="38.551699002980705"/>
  </r>
  <r>
    <x v="2"/>
    <n v="44"/>
    <s v="Grand-Est"/>
    <n v="51"/>
    <x v="51"/>
    <s v="01F"/>
    <x v="4"/>
    <s v="01Z"/>
    <x v="2"/>
    <n v="26.705100000000002"/>
    <n v="569999"/>
    <n v="26705.100000000002"/>
    <n v="4.6851134826552329E-2"/>
  </r>
  <r>
    <x v="2"/>
    <n v="44"/>
    <s v="Grand-Est"/>
    <n v="51"/>
    <x v="51"/>
    <s v="01ZHG"/>
    <x v="5"/>
    <s v="01A"/>
    <x v="3"/>
    <n v="0.62856999999999996"/>
    <n v="569999"/>
    <n v="628.56999999999994"/>
    <n v="1.1027563206251238E-3"/>
  </r>
  <r>
    <x v="2"/>
    <n v="44"/>
    <s v="Grand-Est"/>
    <n v="51"/>
    <x v="51"/>
    <s v="01ZHG"/>
    <x v="5"/>
    <s v="01Z"/>
    <x v="2"/>
    <n v="450"/>
    <n v="569999"/>
    <n v="450000"/>
    <n v="0.7894750692545075"/>
  </r>
  <r>
    <x v="3"/>
    <n v="44"/>
    <s v="Grand-Est"/>
    <n v="51"/>
    <x v="51"/>
    <s v="01A"/>
    <x v="0"/>
    <s v="01B"/>
    <x v="0"/>
    <n v="136440.60526000001"/>
    <n v="572245"/>
    <n v="136440605.26000002"/>
    <n v="238.43040176847333"/>
  </r>
  <r>
    <x v="3"/>
    <n v="44"/>
    <s v="Grand-Est"/>
    <n v="51"/>
    <x v="51"/>
    <s v="01B"/>
    <x v="1"/>
    <s v="01A"/>
    <x v="3"/>
    <n v="215.72"/>
    <n v="572245"/>
    <n v="215720"/>
    <n v="0.37697140210923641"/>
  </r>
  <r>
    <x v="3"/>
    <n v="44"/>
    <s v="Grand-Est"/>
    <n v="51"/>
    <x v="51"/>
    <s v="01B"/>
    <x v="1"/>
    <s v="01B"/>
    <x v="0"/>
    <n v="50"/>
    <n v="572245"/>
    <n v="50000"/>
    <n v="8.7375162736240602E-2"/>
  </r>
  <r>
    <x v="3"/>
    <n v="44"/>
    <s v="Grand-Est"/>
    <n v="51"/>
    <x v="51"/>
    <s v="01B"/>
    <x v="1"/>
    <s v="01D"/>
    <x v="1"/>
    <n v="826.38"/>
    <n v="572245"/>
    <n v="826380"/>
    <n v="1.4441017396394902"/>
  </r>
  <r>
    <x v="3"/>
    <n v="44"/>
    <s v="Grand-Est"/>
    <n v="51"/>
    <x v="51"/>
    <s v="01C"/>
    <x v="2"/>
    <s v="01B"/>
    <x v="0"/>
    <n v="3.04"/>
    <n v="572245"/>
    <n v="3040"/>
    <n v="5.3124098943634285E-3"/>
  </r>
  <r>
    <x v="3"/>
    <n v="44"/>
    <s v="Grand-Est"/>
    <n v="51"/>
    <x v="51"/>
    <s v="01D"/>
    <x v="3"/>
    <s v="01A"/>
    <x v="3"/>
    <n v="27709.095990000002"/>
    <n v="572245"/>
    <n v="27709095.990000002"/>
    <n v="48.421735428007239"/>
  </r>
  <r>
    <x v="3"/>
    <n v="44"/>
    <s v="Grand-Est"/>
    <n v="51"/>
    <x v="51"/>
    <s v="01E"/>
    <x v="6"/>
    <s v="01E"/>
    <x v="5"/>
    <n v="6771.93"/>
    <n v="572245"/>
    <n v="6771930"/>
    <n v="11.833969715768596"/>
  </r>
  <r>
    <x v="3"/>
    <n v="44"/>
    <s v="Grand-Est"/>
    <n v="51"/>
    <x v="51"/>
    <s v="01F"/>
    <x v="4"/>
    <s v="01A"/>
    <x v="3"/>
    <n v="22245.787100000001"/>
    <n v="572245"/>
    <n v="22245787.100000001"/>
    <n v="38.874585361165238"/>
  </r>
  <r>
    <x v="3"/>
    <n v="44"/>
    <s v="Grand-Est"/>
    <n v="51"/>
    <x v="51"/>
    <s v="01ZHG"/>
    <x v="5"/>
    <s v="01A"/>
    <x v="3"/>
    <n v="0.83353999999999995"/>
    <n v="572245"/>
    <n v="833.54"/>
    <n v="1.4566138629433197E-3"/>
  </r>
  <r>
    <x v="4"/>
    <n v="44"/>
    <s v="Grand-Est"/>
    <n v="51"/>
    <x v="51"/>
    <s v="01A"/>
    <x v="0"/>
    <s v="01B"/>
    <x v="0"/>
    <n v="135598.97644"/>
    <n v="568854"/>
    <n v="135598976.44"/>
    <n v="238.37219469319015"/>
  </r>
  <r>
    <x v="4"/>
    <n v="44"/>
    <s v="Grand-Est"/>
    <n v="51"/>
    <x v="51"/>
    <s v="01B"/>
    <x v="1"/>
    <s v="01A"/>
    <x v="3"/>
    <n v="60"/>
    <n v="568854"/>
    <n v="60000"/>
    <n v="0.10547521859739055"/>
  </r>
  <r>
    <x v="4"/>
    <n v="44"/>
    <s v="Grand-Est"/>
    <n v="51"/>
    <x v="51"/>
    <s v="01B"/>
    <x v="1"/>
    <s v="01B"/>
    <x v="0"/>
    <n v="976.96"/>
    <n v="568854"/>
    <n v="976960"/>
    <n v="1.7174178260151112"/>
  </r>
  <r>
    <x v="4"/>
    <n v="44"/>
    <s v="Grand-Est"/>
    <n v="51"/>
    <x v="51"/>
    <s v="01C"/>
    <x v="2"/>
    <s v="01Z"/>
    <x v="2"/>
    <n v="2.9995799999999999"/>
    <n v="568854"/>
    <n v="2999.58"/>
    <n v="5.2730226033393451E-3"/>
  </r>
  <r>
    <x v="4"/>
    <n v="44"/>
    <s v="Grand-Est"/>
    <n v="51"/>
    <x v="51"/>
    <s v="01D"/>
    <x v="3"/>
    <s v="01A"/>
    <x v="3"/>
    <n v="26719.193650000001"/>
    <n v="568854"/>
    <n v="26719193.650000002"/>
    <n v="46.970213182995991"/>
  </r>
  <r>
    <x v="4"/>
    <n v="44"/>
    <s v="Grand-Est"/>
    <n v="51"/>
    <x v="51"/>
    <s v="01D"/>
    <x v="3"/>
    <s v="01B"/>
    <x v="0"/>
    <n v="686.49"/>
    <n v="568854"/>
    <n v="686490"/>
    <n v="1.2067947135820438"/>
  </r>
  <r>
    <x v="4"/>
    <n v="44"/>
    <s v="Grand-Est"/>
    <n v="51"/>
    <x v="51"/>
    <s v="01E"/>
    <x v="6"/>
    <s v="01E"/>
    <x v="5"/>
    <n v="6376.42"/>
    <n v="568854"/>
    <n v="6376420"/>
    <n v="11.209238222812884"/>
  </r>
  <r>
    <x v="4"/>
    <n v="44"/>
    <s v="Grand-Est"/>
    <n v="51"/>
    <x v="51"/>
    <s v="01F"/>
    <x v="4"/>
    <s v="01A"/>
    <x v="3"/>
    <n v="21442.689149999998"/>
    <n v="568854"/>
    <n v="21442689.149999999"/>
    <n v="37.694538756869072"/>
  </r>
  <r>
    <x v="4"/>
    <n v="44"/>
    <s v="Grand-Est"/>
    <n v="51"/>
    <x v="51"/>
    <s v="01F"/>
    <x v="4"/>
    <s v="01Z"/>
    <x v="2"/>
    <n v="730.26379999999995"/>
    <n v="568854"/>
    <n v="730263.79999999993"/>
    <n v="1.2837455656460179"/>
  </r>
  <r>
    <x v="4"/>
    <n v="44"/>
    <s v="Grand-Est"/>
    <n v="51"/>
    <x v="51"/>
    <s v="01ZHG"/>
    <x v="5"/>
    <s v="01A"/>
    <x v="3"/>
    <n v="1160.91507"/>
    <n v="568854"/>
    <n v="1160915.07"/>
    <n v="2.0407961796875824"/>
  </r>
  <r>
    <x v="0"/>
    <n v="44"/>
    <s v="Grand-Est"/>
    <n v="52"/>
    <x v="52"/>
    <s v="01A"/>
    <x v="0"/>
    <s v="01B"/>
    <x v="0"/>
    <n v="51681.425439999999"/>
    <n v="185214"/>
    <n v="51681425.439999998"/>
    <n v="279.03627933093611"/>
  </r>
  <r>
    <x v="0"/>
    <n v="44"/>
    <s v="Grand-Est"/>
    <n v="52"/>
    <x v="52"/>
    <s v="01A"/>
    <x v="0"/>
    <s v="01D"/>
    <x v="1"/>
    <n v="57.720790000000001"/>
    <n v="185214"/>
    <n v="57720.79"/>
    <n v="0.31164377422873002"/>
  </r>
  <r>
    <x v="0"/>
    <n v="44"/>
    <s v="Grand-Est"/>
    <n v="52"/>
    <x v="52"/>
    <s v="01A"/>
    <x v="0"/>
    <s v="01Z"/>
    <x v="2"/>
    <n v="1452.0206800000001"/>
    <n v="185214"/>
    <n v="1452020.6800000002"/>
    <n v="7.8396918159534383"/>
  </r>
  <r>
    <x v="0"/>
    <n v="44"/>
    <s v="Grand-Est"/>
    <n v="52"/>
    <x v="52"/>
    <s v="01B"/>
    <x v="1"/>
    <s v="01B"/>
    <x v="0"/>
    <n v="153"/>
    <n v="185214"/>
    <n v="153000"/>
    <n v="0.82607146328031356"/>
  </r>
  <r>
    <x v="0"/>
    <n v="44"/>
    <s v="Grand-Est"/>
    <n v="52"/>
    <x v="52"/>
    <s v="01B"/>
    <x v="1"/>
    <s v="01D"/>
    <x v="1"/>
    <n v="378.15519"/>
    <n v="185214"/>
    <n v="378155.19"/>
    <n v="2.0417203343159804"/>
  </r>
  <r>
    <x v="0"/>
    <n v="44"/>
    <s v="Grand-Est"/>
    <n v="52"/>
    <x v="52"/>
    <s v="01D"/>
    <x v="3"/>
    <s v="01A"/>
    <x v="3"/>
    <n v="8364.0051299999996"/>
    <n v="185214"/>
    <n v="8364005.1299999999"/>
    <n v="45.158601023680717"/>
  </r>
  <r>
    <x v="0"/>
    <n v="44"/>
    <s v="Grand-Est"/>
    <n v="52"/>
    <x v="52"/>
    <s v="01D"/>
    <x v="3"/>
    <s v="01Z"/>
    <x v="2"/>
    <n v="120.76791"/>
    <n v="185214"/>
    <n v="120767.91"/>
    <n v="0.65204525575820405"/>
  </r>
  <r>
    <x v="0"/>
    <n v="44"/>
    <s v="Grand-Est"/>
    <n v="52"/>
    <x v="52"/>
    <s v="01F"/>
    <x v="4"/>
    <s v="01A"/>
    <x v="3"/>
    <n v="5183.1485199999997"/>
    <n v="185214"/>
    <n v="5183148.5199999996"/>
    <n v="27.984647596833931"/>
  </r>
  <r>
    <x v="0"/>
    <n v="44"/>
    <s v="Grand-Est"/>
    <n v="52"/>
    <x v="52"/>
    <s v="01F"/>
    <x v="4"/>
    <s v="01B"/>
    <x v="0"/>
    <n v="2162.23839"/>
    <n v="185214"/>
    <n v="2162238.39"/>
    <n v="11.67427078946516"/>
  </r>
  <r>
    <x v="0"/>
    <n v="44"/>
    <s v="Grand-Est"/>
    <n v="52"/>
    <x v="52"/>
    <s v="01F"/>
    <x v="4"/>
    <s v="01Z"/>
    <x v="2"/>
    <n v="2.7371300000000001"/>
    <n v="185214"/>
    <n v="2737.13"/>
    <n v="1.4778202511689181E-2"/>
  </r>
  <r>
    <x v="1"/>
    <n v="44"/>
    <s v="Grand-Est"/>
    <n v="52"/>
    <x v="52"/>
    <s v="01A"/>
    <x v="0"/>
    <s v="01B"/>
    <x v="0"/>
    <n v="47971.179759999999"/>
    <n v="182375"/>
    <n v="47971179.759999998"/>
    <n v="263.03594111034954"/>
  </r>
  <r>
    <x v="1"/>
    <n v="44"/>
    <s v="Grand-Est"/>
    <n v="52"/>
    <x v="52"/>
    <s v="01A"/>
    <x v="0"/>
    <s v="01D"/>
    <x v="1"/>
    <n v="60.474229999999999"/>
    <n v="182375"/>
    <n v="60474.229999999996"/>
    <n v="0.33159276216586703"/>
  </r>
  <r>
    <x v="1"/>
    <n v="44"/>
    <s v="Grand-Est"/>
    <n v="52"/>
    <x v="52"/>
    <s v="01B"/>
    <x v="1"/>
    <s v="01D"/>
    <x v="1"/>
    <n v="1.60256"/>
    <n v="182375"/>
    <n v="1602.56"/>
    <n v="8.7871692940370109E-3"/>
  </r>
  <r>
    <x v="1"/>
    <n v="44"/>
    <s v="Grand-Est"/>
    <n v="52"/>
    <x v="52"/>
    <s v="01D"/>
    <x v="3"/>
    <s v="01A"/>
    <x v="3"/>
    <n v="8712.8856599999999"/>
    <n v="182375"/>
    <n v="8712885.6600000001"/>
    <n v="47.774561535298147"/>
  </r>
  <r>
    <x v="1"/>
    <n v="44"/>
    <s v="Grand-Est"/>
    <n v="52"/>
    <x v="52"/>
    <s v="01D"/>
    <x v="3"/>
    <s v="01B"/>
    <x v="0"/>
    <n v="7.4380000000000002E-2"/>
    <n v="182375"/>
    <n v="74.38"/>
    <n v="4.0784098697738174E-4"/>
  </r>
  <r>
    <x v="1"/>
    <n v="44"/>
    <s v="Grand-Est"/>
    <n v="52"/>
    <x v="52"/>
    <s v="01F"/>
    <x v="4"/>
    <s v="01A"/>
    <x v="3"/>
    <n v="5259.1458400000001"/>
    <n v="182375"/>
    <n v="5259145.84"/>
    <n v="28.836988841672376"/>
  </r>
  <r>
    <x v="2"/>
    <n v="44"/>
    <s v="Grand-Est"/>
    <n v="52"/>
    <x v="52"/>
    <s v="01A"/>
    <x v="0"/>
    <s v="01B"/>
    <x v="0"/>
    <n v="44716.388160000002"/>
    <n v="181521"/>
    <n v="44716388.160000004"/>
    <n v="246.34278215743635"/>
  </r>
  <r>
    <x v="2"/>
    <n v="44"/>
    <s v="Grand-Est"/>
    <n v="52"/>
    <x v="52"/>
    <s v="01A"/>
    <x v="0"/>
    <s v="01Z"/>
    <x v="2"/>
    <n v="5.4202000000000004"/>
    <n v="181521"/>
    <n v="5420.2000000000007"/>
    <n v="2.9859906016383782E-2"/>
  </r>
  <r>
    <x v="2"/>
    <n v="44"/>
    <s v="Grand-Est"/>
    <n v="52"/>
    <x v="52"/>
    <s v="01B"/>
    <x v="1"/>
    <s v="01B"/>
    <x v="0"/>
    <n v="223.94"/>
    <n v="181521"/>
    <n v="223940"/>
    <n v="1.2336864605197195"/>
  </r>
  <r>
    <x v="2"/>
    <n v="44"/>
    <s v="Grand-Est"/>
    <n v="52"/>
    <x v="52"/>
    <s v="01D"/>
    <x v="3"/>
    <s v="01A"/>
    <x v="3"/>
    <n v="8113.0443299999997"/>
    <n v="181521"/>
    <n v="8113044.3300000001"/>
    <n v="44.69479746145074"/>
  </r>
  <r>
    <x v="2"/>
    <n v="44"/>
    <s v="Grand-Est"/>
    <n v="52"/>
    <x v="52"/>
    <s v="01D"/>
    <x v="3"/>
    <s v="01Z"/>
    <x v="2"/>
    <n v="0.48949999999999999"/>
    <n v="181521"/>
    <n v="489.5"/>
    <n v="2.6966576869893841E-3"/>
  </r>
  <r>
    <x v="2"/>
    <n v="44"/>
    <s v="Grand-Est"/>
    <n v="52"/>
    <x v="52"/>
    <s v="01F"/>
    <x v="4"/>
    <s v="01A"/>
    <x v="3"/>
    <n v="6777.3820100000003"/>
    <n v="181521"/>
    <n v="6777382.0100000007"/>
    <n v="37.336627773095131"/>
  </r>
  <r>
    <x v="2"/>
    <n v="44"/>
    <s v="Grand-Est"/>
    <n v="52"/>
    <x v="52"/>
    <s v="01F"/>
    <x v="4"/>
    <s v="01Z"/>
    <x v="2"/>
    <n v="0.82150999999999996"/>
    <n v="181521"/>
    <n v="821.51"/>
    <n v="4.5257022603445328E-3"/>
  </r>
  <r>
    <x v="2"/>
    <n v="44"/>
    <s v="Grand-Est"/>
    <n v="52"/>
    <x v="52"/>
    <s v="01ZHG"/>
    <x v="5"/>
    <s v="01A"/>
    <x v="3"/>
    <n v="168.46899999999999"/>
    <n v="181521"/>
    <n v="168469"/>
    <n v="0.92809647368624015"/>
  </r>
  <r>
    <x v="3"/>
    <n v="44"/>
    <s v="Grand-Est"/>
    <n v="52"/>
    <x v="52"/>
    <s v="01A"/>
    <x v="0"/>
    <s v="01B"/>
    <x v="0"/>
    <n v="43456.721259999998"/>
    <n v="179154"/>
    <n v="43456721.259999998"/>
    <n v="242.56629078893019"/>
  </r>
  <r>
    <x v="3"/>
    <n v="44"/>
    <s v="Grand-Est"/>
    <n v="52"/>
    <x v="52"/>
    <s v="01A"/>
    <x v="0"/>
    <s v="01D"/>
    <x v="1"/>
    <n v="17.126069999999999"/>
    <n v="179154"/>
    <n v="17126.07"/>
    <n v="9.5594125724237242E-2"/>
  </r>
  <r>
    <x v="3"/>
    <n v="44"/>
    <s v="Grand-Est"/>
    <n v="52"/>
    <x v="52"/>
    <s v="01B"/>
    <x v="1"/>
    <s v="01D"/>
    <x v="1"/>
    <n v="1.7140500000000001"/>
    <n v="179154"/>
    <n v="1714.0500000000002"/>
    <n v="9.567467095348137E-3"/>
  </r>
  <r>
    <x v="3"/>
    <n v="44"/>
    <s v="Grand-Est"/>
    <n v="52"/>
    <x v="52"/>
    <s v="01D"/>
    <x v="3"/>
    <s v="01A"/>
    <x v="3"/>
    <n v="7936.0720199999996"/>
    <n v="179154"/>
    <n v="7936072.0199999996"/>
    <n v="44.297487189792022"/>
  </r>
  <r>
    <x v="3"/>
    <n v="44"/>
    <s v="Grand-Est"/>
    <n v="52"/>
    <x v="52"/>
    <s v="01F"/>
    <x v="4"/>
    <s v="01A"/>
    <x v="3"/>
    <n v="6733.2224500000002"/>
    <n v="179154"/>
    <n v="6733222.4500000002"/>
    <n v="37.583433526463267"/>
  </r>
  <r>
    <x v="3"/>
    <n v="44"/>
    <s v="Grand-Est"/>
    <n v="52"/>
    <x v="52"/>
    <s v="01ZHG"/>
    <x v="5"/>
    <s v="01A"/>
    <x v="3"/>
    <n v="221.79525000000001"/>
    <n v="179154"/>
    <n v="221795.25"/>
    <n v="1.2380145014903379"/>
  </r>
  <r>
    <x v="4"/>
    <n v="44"/>
    <s v="Grand-Est"/>
    <n v="52"/>
    <x v="52"/>
    <s v="01A"/>
    <x v="0"/>
    <s v="01B"/>
    <x v="0"/>
    <n v="40647.742489999997"/>
    <n v="175640"/>
    <n v="40647742.489999995"/>
    <n v="231.42645462309267"/>
  </r>
  <r>
    <x v="4"/>
    <n v="44"/>
    <s v="Grand-Est"/>
    <n v="52"/>
    <x v="52"/>
    <s v="01A"/>
    <x v="0"/>
    <s v="01D"/>
    <x v="1"/>
    <n v="26.21724"/>
    <n v="175640"/>
    <n v="26217.24"/>
    <n v="0.14926690958779323"/>
  </r>
  <r>
    <x v="4"/>
    <n v="44"/>
    <s v="Grand-Est"/>
    <n v="52"/>
    <x v="52"/>
    <s v="01D"/>
    <x v="3"/>
    <s v="01A"/>
    <x v="3"/>
    <n v="7918.5294299999996"/>
    <n v="175640"/>
    <n v="7918529.4299999997"/>
    <n v="45.083861478023231"/>
  </r>
  <r>
    <x v="4"/>
    <n v="44"/>
    <s v="Grand-Est"/>
    <n v="52"/>
    <x v="52"/>
    <s v="01F"/>
    <x v="4"/>
    <s v="01A"/>
    <x v="3"/>
    <n v="6917.7732999999998"/>
    <n v="175640"/>
    <n v="6917773.2999999998"/>
    <n v="39.386092575723069"/>
  </r>
  <r>
    <x v="4"/>
    <n v="44"/>
    <s v="Grand-Est"/>
    <n v="52"/>
    <x v="52"/>
    <s v="01F"/>
    <x v="4"/>
    <s v="01Z"/>
    <x v="2"/>
    <n v="1.7334799999999999"/>
    <n v="175640"/>
    <n v="1733.48"/>
    <n v="9.8695058073331818E-3"/>
  </r>
  <r>
    <x v="4"/>
    <n v="44"/>
    <s v="Grand-Est"/>
    <n v="52"/>
    <x v="52"/>
    <s v="01ZHG"/>
    <x v="5"/>
    <s v="01A"/>
    <x v="3"/>
    <n v="301.06515999999999"/>
    <n v="175640"/>
    <n v="301065.15999999997"/>
    <n v="1.7141036210430425"/>
  </r>
  <r>
    <x v="0"/>
    <n v="52"/>
    <s v="Pays de la Loire"/>
    <n v="53"/>
    <x v="53"/>
    <s v="01A"/>
    <x v="0"/>
    <s v="01B"/>
    <x v="0"/>
    <n v="28432.28"/>
    <n v="305147"/>
    <n v="28432280"/>
    <n v="93.175682539890616"/>
  </r>
  <r>
    <x v="0"/>
    <n v="52"/>
    <s v="Pays de la Loire"/>
    <n v="53"/>
    <x v="53"/>
    <s v="01A"/>
    <x v="0"/>
    <s v="01D"/>
    <x v="1"/>
    <n v="42180.077559999998"/>
    <n v="305147"/>
    <n v="42180077.559999995"/>
    <n v="138.22871455396904"/>
  </r>
  <r>
    <x v="0"/>
    <n v="52"/>
    <s v="Pays de la Loire"/>
    <n v="53"/>
    <x v="53"/>
    <s v="01A"/>
    <x v="0"/>
    <s v="01Z"/>
    <x v="2"/>
    <n v="772.29765999999995"/>
    <n v="305147"/>
    <n v="772297.65999999992"/>
    <n v="2.5309036628248021"/>
  </r>
  <r>
    <x v="0"/>
    <n v="52"/>
    <s v="Pays de la Loire"/>
    <n v="53"/>
    <x v="53"/>
    <s v="01B"/>
    <x v="1"/>
    <s v="01D"/>
    <x v="1"/>
    <n v="210.9"/>
    <n v="305147"/>
    <n v="210900"/>
    <n v="0.69114230190694981"/>
  </r>
  <r>
    <x v="0"/>
    <n v="52"/>
    <s v="Pays de la Loire"/>
    <n v="53"/>
    <x v="53"/>
    <s v="01C"/>
    <x v="2"/>
    <s v="01A"/>
    <x v="3"/>
    <n v="0.03"/>
    <n v="305147"/>
    <n v="30"/>
    <n v="9.8313271964004233E-5"/>
  </r>
  <r>
    <x v="0"/>
    <n v="52"/>
    <s v="Pays de la Loire"/>
    <n v="53"/>
    <x v="53"/>
    <s v="01C"/>
    <x v="2"/>
    <s v="01Z"/>
    <x v="2"/>
    <n v="1.1039999999999999E-2"/>
    <n v="305147"/>
    <n v="11.04"/>
    <n v="3.6179284082753558E-5"/>
  </r>
  <r>
    <x v="0"/>
    <n v="52"/>
    <s v="Pays de la Loire"/>
    <n v="53"/>
    <x v="53"/>
    <s v="01D"/>
    <x v="3"/>
    <s v="01A"/>
    <x v="3"/>
    <n v="11166.02973"/>
    <n v="305147"/>
    <n v="11166029.73"/>
    <n v="36.592297253454895"/>
  </r>
  <r>
    <x v="0"/>
    <n v="52"/>
    <s v="Pays de la Loire"/>
    <n v="53"/>
    <x v="53"/>
    <s v="01D"/>
    <x v="3"/>
    <s v="01Z"/>
    <x v="2"/>
    <n v="62.104480000000002"/>
    <n v="305147"/>
    <n v="62104.480000000003"/>
    <n v="0.20352315441410207"/>
  </r>
  <r>
    <x v="0"/>
    <n v="52"/>
    <s v="Pays de la Loire"/>
    <n v="53"/>
    <x v="53"/>
    <s v="01E"/>
    <x v="6"/>
    <s v="01D"/>
    <x v="1"/>
    <n v="2814"/>
    <n v="305147"/>
    <n v="2814000"/>
    <n v="9.2217849102235974"/>
  </r>
  <r>
    <x v="0"/>
    <n v="52"/>
    <s v="Pays de la Loire"/>
    <n v="53"/>
    <x v="53"/>
    <s v="01E"/>
    <x v="6"/>
    <s v="01E"/>
    <x v="5"/>
    <n v="1672.24"/>
    <n v="305147"/>
    <n v="1672240"/>
    <n v="5.4801128636362151"/>
  </r>
  <r>
    <x v="0"/>
    <n v="52"/>
    <s v="Pays de la Loire"/>
    <n v="53"/>
    <x v="53"/>
    <s v="01E"/>
    <x v="6"/>
    <s v="01Z"/>
    <x v="2"/>
    <n v="1542"/>
    <n v="305147"/>
    <n v="1542000"/>
    <n v="5.053302178949818"/>
  </r>
  <r>
    <x v="0"/>
    <n v="52"/>
    <s v="Pays de la Loire"/>
    <n v="53"/>
    <x v="53"/>
    <s v="01F"/>
    <x v="4"/>
    <s v="01A"/>
    <x v="3"/>
    <n v="9950.9038899999996"/>
    <n v="305147"/>
    <n v="9950903.8899999987"/>
    <n v="32.610197347507921"/>
  </r>
  <r>
    <x v="0"/>
    <n v="52"/>
    <s v="Pays de la Loire"/>
    <n v="53"/>
    <x v="53"/>
    <s v="01F"/>
    <x v="4"/>
    <s v="01Z"/>
    <x v="2"/>
    <n v="120.51702"/>
    <n v="305147"/>
    <n v="120517.02"/>
    <n v="0.39494741878504458"/>
  </r>
  <r>
    <x v="0"/>
    <n v="52"/>
    <s v="Pays de la Loire"/>
    <n v="53"/>
    <x v="53"/>
    <s v="01ZHG"/>
    <x v="5"/>
    <s v="01A"/>
    <x v="3"/>
    <n v="59.17"/>
    <n v="305147"/>
    <n v="59170"/>
    <n v="0.19390654340367103"/>
  </r>
  <r>
    <x v="1"/>
    <n v="52"/>
    <s v="Pays de la Loire"/>
    <n v="53"/>
    <x v="53"/>
    <s v="01A"/>
    <x v="0"/>
    <s v="01B"/>
    <x v="0"/>
    <n v="46655.290999999997"/>
    <n v="307031"/>
    <n v="46655291"/>
    <n v="151.95628780155749"/>
  </r>
  <r>
    <x v="1"/>
    <n v="52"/>
    <s v="Pays de la Loire"/>
    <n v="53"/>
    <x v="53"/>
    <s v="01A"/>
    <x v="0"/>
    <s v="01D"/>
    <x v="1"/>
    <n v="17858.925309999999"/>
    <n v="307031"/>
    <n v="17858925.309999999"/>
    <n v="58.166521654165209"/>
  </r>
  <r>
    <x v="1"/>
    <n v="52"/>
    <s v="Pays de la Loire"/>
    <n v="53"/>
    <x v="53"/>
    <s v="01B"/>
    <x v="1"/>
    <s v="01D"/>
    <x v="1"/>
    <n v="112.78155"/>
    <n v="307031"/>
    <n v="112781.55"/>
    <n v="0.36732952047187417"/>
  </r>
  <r>
    <x v="1"/>
    <n v="52"/>
    <s v="Pays de la Loire"/>
    <n v="53"/>
    <x v="53"/>
    <s v="01C"/>
    <x v="2"/>
    <s v="01B"/>
    <x v="0"/>
    <n v="0.31613000000000002"/>
    <n v="307031"/>
    <n v="316.13"/>
    <n v="1.0296354439779697E-3"/>
  </r>
  <r>
    <x v="1"/>
    <n v="52"/>
    <s v="Pays de la Loire"/>
    <n v="53"/>
    <x v="53"/>
    <s v="01D"/>
    <x v="3"/>
    <s v="01A"/>
    <x v="3"/>
    <n v="14326.58318"/>
    <n v="307031"/>
    <n v="14326583.18"/>
    <n v="46.661682957095536"/>
  </r>
  <r>
    <x v="1"/>
    <n v="52"/>
    <s v="Pays de la Loire"/>
    <n v="53"/>
    <x v="53"/>
    <s v="01E"/>
    <x v="6"/>
    <s v="01D"/>
    <x v="1"/>
    <n v="170"/>
    <n v="307031"/>
    <n v="170000"/>
    <n v="0.55369001827177056"/>
  </r>
  <r>
    <x v="1"/>
    <n v="52"/>
    <s v="Pays de la Loire"/>
    <n v="53"/>
    <x v="53"/>
    <s v="01E"/>
    <x v="6"/>
    <s v="01E"/>
    <x v="5"/>
    <n v="4293.49"/>
    <n v="307031"/>
    <n v="4293490"/>
    <n v="13.983897391468615"/>
  </r>
  <r>
    <x v="1"/>
    <n v="52"/>
    <s v="Pays de la Loire"/>
    <n v="53"/>
    <x v="53"/>
    <s v="01F"/>
    <x v="4"/>
    <s v="01A"/>
    <x v="3"/>
    <n v="10090.47838"/>
    <n v="307031"/>
    <n v="10090478.380000001"/>
    <n v="32.864689168194744"/>
  </r>
  <r>
    <x v="1"/>
    <n v="52"/>
    <s v="Pays de la Loire"/>
    <n v="53"/>
    <x v="53"/>
    <s v="01ZHG"/>
    <x v="5"/>
    <s v="01A"/>
    <x v="3"/>
    <n v="576.92836"/>
    <n v="307031"/>
    <n v="576928.36"/>
    <n v="1.8790557305288391"/>
  </r>
  <r>
    <x v="2"/>
    <n v="52"/>
    <s v="Pays de la Loire"/>
    <n v="53"/>
    <x v="53"/>
    <s v="01A"/>
    <x v="0"/>
    <s v="01B"/>
    <x v="0"/>
    <n v="50348.87"/>
    <n v="307500"/>
    <n v="50348870"/>
    <n v="163.73616260162601"/>
  </r>
  <r>
    <x v="2"/>
    <n v="52"/>
    <s v="Pays de la Loire"/>
    <n v="53"/>
    <x v="53"/>
    <s v="01A"/>
    <x v="0"/>
    <s v="01D"/>
    <x v="1"/>
    <n v="8463.6880000000001"/>
    <n v="307500"/>
    <n v="8463688"/>
    <n v="27.524188617886178"/>
  </r>
  <r>
    <x v="2"/>
    <n v="52"/>
    <s v="Pays de la Loire"/>
    <n v="53"/>
    <x v="53"/>
    <s v="01B"/>
    <x v="1"/>
    <s v="01A"/>
    <x v="3"/>
    <n v="38.89"/>
    <n v="307500"/>
    <n v="38890"/>
    <n v="0.12647154471544717"/>
  </r>
  <r>
    <x v="2"/>
    <n v="52"/>
    <s v="Pays de la Loire"/>
    <n v="53"/>
    <x v="53"/>
    <s v="01B"/>
    <x v="1"/>
    <s v="01D"/>
    <x v="1"/>
    <n v="1E-3"/>
    <n v="307500"/>
    <n v="1"/>
    <n v="3.2520325203252032E-6"/>
  </r>
  <r>
    <x v="2"/>
    <n v="52"/>
    <s v="Pays de la Loire"/>
    <n v="53"/>
    <x v="53"/>
    <s v="01C"/>
    <x v="2"/>
    <s v="01A"/>
    <x v="3"/>
    <n v="5.70505"/>
    <n v="307500"/>
    <n v="5705.05"/>
    <n v="1.8553008130081303E-2"/>
  </r>
  <r>
    <x v="2"/>
    <n v="52"/>
    <s v="Pays de la Loire"/>
    <n v="53"/>
    <x v="53"/>
    <s v="01C"/>
    <x v="2"/>
    <s v="01B"/>
    <x v="0"/>
    <n v="2.1000000000000001E-2"/>
    <n v="307500"/>
    <n v="21"/>
    <n v="6.8292682926829267E-5"/>
  </r>
  <r>
    <x v="2"/>
    <n v="52"/>
    <s v="Pays de la Loire"/>
    <n v="53"/>
    <x v="53"/>
    <s v="01D"/>
    <x v="3"/>
    <s v="01A"/>
    <x v="3"/>
    <n v="13636.765509999999"/>
    <n v="307500"/>
    <n v="13636765.51"/>
    <n v="44.347204910569104"/>
  </r>
  <r>
    <x v="2"/>
    <n v="52"/>
    <s v="Pays de la Loire"/>
    <n v="53"/>
    <x v="53"/>
    <s v="01D"/>
    <x v="3"/>
    <s v="01Z"/>
    <x v="2"/>
    <n v="1694.57"/>
    <n v="307500"/>
    <n v="1694570"/>
    <n v="5.51079674796748"/>
  </r>
  <r>
    <x v="2"/>
    <n v="52"/>
    <s v="Pays de la Loire"/>
    <n v="53"/>
    <x v="53"/>
    <s v="01E"/>
    <x v="6"/>
    <s v="01E"/>
    <x v="5"/>
    <n v="1E-3"/>
    <n v="307500"/>
    <n v="1"/>
    <n v="3.2520325203252032E-6"/>
  </r>
  <r>
    <x v="2"/>
    <n v="52"/>
    <s v="Pays de la Loire"/>
    <n v="53"/>
    <x v="53"/>
    <s v="01F"/>
    <x v="4"/>
    <s v="01A"/>
    <x v="3"/>
    <n v="10442.439850000001"/>
    <n v="307500"/>
    <n v="10442439.850000001"/>
    <n v="33.959153983739846"/>
  </r>
  <r>
    <x v="2"/>
    <n v="52"/>
    <s v="Pays de la Loire"/>
    <n v="53"/>
    <x v="53"/>
    <s v="01ZHG"/>
    <x v="5"/>
    <s v="01A"/>
    <x v="3"/>
    <n v="755.04647999999997"/>
    <n v="307500"/>
    <n v="755046.48"/>
    <n v="2.4554357073170729"/>
  </r>
  <r>
    <x v="3"/>
    <n v="52"/>
    <s v="Pays de la Loire"/>
    <n v="53"/>
    <x v="53"/>
    <s v="01A"/>
    <x v="0"/>
    <s v="01B"/>
    <x v="0"/>
    <n v="52468.78"/>
    <n v="307940"/>
    <n v="52468780"/>
    <n v="170.38637396895498"/>
  </r>
  <r>
    <x v="3"/>
    <n v="52"/>
    <s v="Pays de la Loire"/>
    <n v="53"/>
    <x v="53"/>
    <s v="01A"/>
    <x v="0"/>
    <s v="01D"/>
    <x v="1"/>
    <n v="3665.9934899999998"/>
    <n v="307940"/>
    <n v="3665993.4899999998"/>
    <n v="11.90489540170163"/>
  </r>
  <r>
    <x v="3"/>
    <n v="52"/>
    <s v="Pays de la Loire"/>
    <n v="53"/>
    <x v="53"/>
    <s v="01B"/>
    <x v="1"/>
    <s v="01A"/>
    <x v="3"/>
    <n v="1E-3"/>
    <n v="307940"/>
    <n v="1"/>
    <n v="3.2473858543872183E-6"/>
  </r>
  <r>
    <x v="3"/>
    <n v="52"/>
    <s v="Pays de la Loire"/>
    <n v="53"/>
    <x v="53"/>
    <s v="01B"/>
    <x v="1"/>
    <s v="01D"/>
    <x v="1"/>
    <n v="137.74100000000001"/>
    <n v="307940"/>
    <n v="137741"/>
    <n v="0.44729817496914981"/>
  </r>
  <r>
    <x v="3"/>
    <n v="52"/>
    <s v="Pays de la Loire"/>
    <n v="53"/>
    <x v="53"/>
    <s v="01C"/>
    <x v="2"/>
    <s v="01A"/>
    <x v="3"/>
    <n v="257"/>
    <n v="307940"/>
    <n v="257000"/>
    <n v="0.8345781645775151"/>
  </r>
  <r>
    <x v="3"/>
    <n v="52"/>
    <s v="Pays de la Loire"/>
    <n v="53"/>
    <x v="53"/>
    <s v="01C"/>
    <x v="2"/>
    <s v="01B"/>
    <x v="0"/>
    <n v="0.3"/>
    <n v="307940"/>
    <n v="300"/>
    <n v="9.7421575631616547E-4"/>
  </r>
  <r>
    <x v="3"/>
    <n v="52"/>
    <s v="Pays de la Loire"/>
    <n v="53"/>
    <x v="53"/>
    <s v="01C"/>
    <x v="2"/>
    <s v="01Z"/>
    <x v="2"/>
    <n v="1E-3"/>
    <n v="307940"/>
    <n v="1"/>
    <n v="3.2473858543872183E-6"/>
  </r>
  <r>
    <x v="3"/>
    <n v="52"/>
    <s v="Pays de la Loire"/>
    <n v="53"/>
    <x v="53"/>
    <s v="01D"/>
    <x v="3"/>
    <s v="01A"/>
    <x v="3"/>
    <n v="13606.0692"/>
    <n v="307940"/>
    <n v="13606069.199999999"/>
    <n v="44.184156653893616"/>
  </r>
  <r>
    <x v="3"/>
    <n v="52"/>
    <s v="Pays de la Loire"/>
    <n v="53"/>
    <x v="53"/>
    <s v="01D"/>
    <x v="3"/>
    <s v="01Z"/>
    <x v="2"/>
    <n v="1667.79"/>
    <n v="307940"/>
    <n v="1667790"/>
    <n v="5.4159576540884586"/>
  </r>
  <r>
    <x v="3"/>
    <n v="52"/>
    <s v="Pays de la Loire"/>
    <n v="53"/>
    <x v="53"/>
    <s v="01E"/>
    <x v="6"/>
    <s v="01E"/>
    <x v="5"/>
    <n v="3760.92"/>
    <n v="307940"/>
    <n v="3760920"/>
    <n v="12.213158407481977"/>
  </r>
  <r>
    <x v="3"/>
    <n v="52"/>
    <s v="Pays de la Loire"/>
    <n v="53"/>
    <x v="53"/>
    <s v="01F"/>
    <x v="4"/>
    <s v="01A"/>
    <x v="3"/>
    <n v="10607.29002"/>
    <n v="307940"/>
    <n v="10607290.02"/>
    <n v="34.445963564330711"/>
  </r>
  <r>
    <x v="3"/>
    <n v="52"/>
    <s v="Pays de la Loire"/>
    <n v="53"/>
    <x v="53"/>
    <s v="01ZHG"/>
    <x v="5"/>
    <s v="01A"/>
    <x v="3"/>
    <n v="950.85104000000001"/>
    <n v="307940"/>
    <n v="950851.04"/>
    <n v="3.0877802169253754"/>
  </r>
  <r>
    <x v="4"/>
    <n v="52"/>
    <s v="Pays de la Loire"/>
    <n v="53"/>
    <x v="53"/>
    <s v="01A"/>
    <x v="0"/>
    <s v="01B"/>
    <x v="0"/>
    <n v="51434.62"/>
    <n v="307445"/>
    <n v="51434620"/>
    <n v="167.29697994763291"/>
  </r>
  <r>
    <x v="4"/>
    <n v="52"/>
    <s v="Pays de la Loire"/>
    <n v="53"/>
    <x v="53"/>
    <s v="01A"/>
    <x v="0"/>
    <s v="01D"/>
    <x v="1"/>
    <n v="1292.63553"/>
    <n v="307445"/>
    <n v="1292635.53"/>
    <n v="4.2044447950039849"/>
  </r>
  <r>
    <x v="4"/>
    <n v="52"/>
    <s v="Pays de la Loire"/>
    <n v="53"/>
    <x v="53"/>
    <s v="01B"/>
    <x v="1"/>
    <s v="01D"/>
    <x v="1"/>
    <n v="344.44"/>
    <n v="307445"/>
    <n v="344440"/>
    <n v="1.1203304656117354"/>
  </r>
  <r>
    <x v="4"/>
    <n v="52"/>
    <s v="Pays de la Loire"/>
    <n v="53"/>
    <x v="53"/>
    <s v="01C"/>
    <x v="2"/>
    <s v="01A"/>
    <x v="3"/>
    <n v="34.4"/>
    <n v="307445"/>
    <n v="34400"/>
    <n v="0.11188993153246922"/>
  </r>
  <r>
    <x v="4"/>
    <n v="52"/>
    <s v="Pays de la Loire"/>
    <n v="53"/>
    <x v="53"/>
    <s v="01D"/>
    <x v="3"/>
    <s v="01A"/>
    <x v="3"/>
    <n v="15116.27795"/>
    <n v="307445"/>
    <n v="15116277.949999999"/>
    <n v="49.167421652653317"/>
  </r>
  <r>
    <x v="4"/>
    <n v="52"/>
    <s v="Pays de la Loire"/>
    <n v="53"/>
    <x v="53"/>
    <s v="01D"/>
    <x v="3"/>
    <s v="01Z"/>
    <x v="2"/>
    <n v="620.4"/>
    <n v="307445"/>
    <n v="620400"/>
    <n v="2.0179219047309274"/>
  </r>
  <r>
    <x v="4"/>
    <n v="52"/>
    <s v="Pays de la Loire"/>
    <n v="53"/>
    <x v="53"/>
    <s v="01E"/>
    <x v="6"/>
    <s v="01E"/>
    <x v="5"/>
    <n v="3318.27"/>
    <n v="307445"/>
    <n v="3318270"/>
    <n v="10.793052415879263"/>
  </r>
  <r>
    <x v="4"/>
    <n v="52"/>
    <s v="Pays de la Loire"/>
    <n v="53"/>
    <x v="53"/>
    <s v="01F"/>
    <x v="4"/>
    <s v="01A"/>
    <x v="3"/>
    <n v="11260.340190000001"/>
    <n v="307445"/>
    <n v="11260340.190000001"/>
    <n v="36.625543398006151"/>
  </r>
  <r>
    <x v="4"/>
    <n v="52"/>
    <s v="Pays de la Loire"/>
    <n v="53"/>
    <x v="53"/>
    <s v="01ZHG"/>
    <x v="5"/>
    <s v="01A"/>
    <x v="3"/>
    <n v="1308.8472099999999"/>
    <n v="307445"/>
    <n v="1308847.21"/>
    <n v="4.2571751370163771"/>
  </r>
  <r>
    <x v="0"/>
    <n v="44"/>
    <s v="Grand-Est"/>
    <n v="54"/>
    <x v="54"/>
    <s v="01A"/>
    <x v="0"/>
    <s v="01A"/>
    <x v="3"/>
    <n v="34.85"/>
    <n v="731019"/>
    <n v="34850"/>
    <n v="4.7673179493282668E-2"/>
  </r>
  <r>
    <x v="0"/>
    <n v="44"/>
    <s v="Grand-Est"/>
    <n v="54"/>
    <x v="54"/>
    <s v="01A"/>
    <x v="0"/>
    <s v="01B"/>
    <x v="0"/>
    <n v="100563.8365"/>
    <n v="731019"/>
    <n v="100563836.5"/>
    <n v="137.56665216635957"/>
  </r>
  <r>
    <x v="0"/>
    <n v="44"/>
    <s v="Grand-Est"/>
    <n v="54"/>
    <x v="54"/>
    <s v="01A"/>
    <x v="0"/>
    <s v="01D"/>
    <x v="1"/>
    <n v="114652.96648"/>
    <n v="731019"/>
    <n v="114652966.48"/>
    <n v="156.83992684184679"/>
  </r>
  <r>
    <x v="0"/>
    <n v="44"/>
    <s v="Grand-Est"/>
    <n v="54"/>
    <x v="54"/>
    <s v="01A"/>
    <x v="0"/>
    <s v="01Z"/>
    <x v="2"/>
    <n v="91.034899999999993"/>
    <n v="731019"/>
    <n v="91034.9"/>
    <n v="0.12453151012490783"/>
  </r>
  <r>
    <x v="0"/>
    <n v="44"/>
    <s v="Grand-Est"/>
    <n v="54"/>
    <x v="54"/>
    <s v="01B"/>
    <x v="1"/>
    <s v="01A"/>
    <x v="3"/>
    <n v="79.94"/>
    <n v="731019"/>
    <n v="79940"/>
    <n v="0.10935420283193734"/>
  </r>
  <r>
    <x v="0"/>
    <n v="44"/>
    <s v="Grand-Est"/>
    <n v="54"/>
    <x v="54"/>
    <s v="01B"/>
    <x v="1"/>
    <s v="01D"/>
    <x v="1"/>
    <n v="6332.4280699999999"/>
    <n v="731019"/>
    <n v="6332428.0700000003"/>
    <n v="8.6624671451768016"/>
  </r>
  <r>
    <x v="0"/>
    <n v="44"/>
    <s v="Grand-Est"/>
    <n v="54"/>
    <x v="54"/>
    <s v="01C"/>
    <x v="2"/>
    <s v="01B"/>
    <x v="0"/>
    <n v="3.4740000000000002"/>
    <n v="731019"/>
    <n v="3474"/>
    <n v="4.7522704608224959E-3"/>
  </r>
  <r>
    <x v="0"/>
    <n v="44"/>
    <s v="Grand-Est"/>
    <n v="54"/>
    <x v="54"/>
    <s v="01D"/>
    <x v="3"/>
    <s v="01A"/>
    <x v="3"/>
    <n v="29763.66072"/>
    <n v="731019"/>
    <n v="29763660.719999999"/>
    <n v="40.715303870350837"/>
  </r>
  <r>
    <x v="0"/>
    <n v="44"/>
    <s v="Grand-Est"/>
    <n v="54"/>
    <x v="54"/>
    <s v="01D"/>
    <x v="3"/>
    <s v="01B"/>
    <x v="0"/>
    <n v="1280.047"/>
    <n v="731019"/>
    <n v="1280047"/>
    <n v="1.7510447744860256"/>
  </r>
  <r>
    <x v="0"/>
    <n v="44"/>
    <s v="Grand-Est"/>
    <n v="54"/>
    <x v="54"/>
    <s v="01D"/>
    <x v="3"/>
    <s v="01D"/>
    <x v="1"/>
    <n v="2090.6786099999999"/>
    <n v="731019"/>
    <n v="2090678.6099999999"/>
    <n v="2.8599511230214261"/>
  </r>
  <r>
    <x v="0"/>
    <n v="44"/>
    <s v="Grand-Est"/>
    <n v="54"/>
    <x v="54"/>
    <s v="01D"/>
    <x v="3"/>
    <s v="01Z"/>
    <x v="2"/>
    <n v="599.81645000000003"/>
    <n v="731019"/>
    <n v="599816.45000000007"/>
    <n v="0.82052101244974496"/>
  </r>
  <r>
    <x v="0"/>
    <n v="44"/>
    <s v="Grand-Est"/>
    <n v="54"/>
    <x v="54"/>
    <s v="01E"/>
    <x v="6"/>
    <s v="01E"/>
    <x v="5"/>
    <n v="14393.20383"/>
    <n v="731019"/>
    <n v="14393203.83"/>
    <n v="19.689233563012728"/>
  </r>
  <r>
    <x v="0"/>
    <n v="44"/>
    <s v="Grand-Est"/>
    <n v="54"/>
    <x v="54"/>
    <s v="01F"/>
    <x v="4"/>
    <s v="01A"/>
    <x v="3"/>
    <n v="20506.432860000001"/>
    <n v="731019"/>
    <n v="20506432.859999999"/>
    <n v="28.051846614109891"/>
  </r>
  <r>
    <x v="0"/>
    <n v="44"/>
    <s v="Grand-Est"/>
    <n v="54"/>
    <x v="54"/>
    <s v="01F"/>
    <x v="4"/>
    <s v="01Z"/>
    <x v="2"/>
    <n v="256.96832000000001"/>
    <n v="731019"/>
    <n v="256968.32000000001"/>
    <n v="0.35152071286792819"/>
  </r>
  <r>
    <x v="0"/>
    <n v="44"/>
    <s v="Grand-Est"/>
    <n v="54"/>
    <x v="54"/>
    <s v="01ZHG"/>
    <x v="5"/>
    <s v="01A"/>
    <x v="3"/>
    <n v="128.69999999999999"/>
    <n v="731019"/>
    <n v="128699.99999999999"/>
    <n v="0.17605561551751731"/>
  </r>
  <r>
    <x v="1"/>
    <n v="44"/>
    <s v="Grand-Est"/>
    <n v="54"/>
    <x v="54"/>
    <s v="01A"/>
    <x v="0"/>
    <s v="01B"/>
    <x v="0"/>
    <n v="103494.19656"/>
    <n v="733124"/>
    <n v="103494196.56"/>
    <n v="141.16874711508558"/>
  </r>
  <r>
    <x v="1"/>
    <n v="44"/>
    <s v="Grand-Est"/>
    <n v="54"/>
    <x v="54"/>
    <s v="01A"/>
    <x v="0"/>
    <s v="01D"/>
    <x v="1"/>
    <n v="71254.842239999998"/>
    <n v="733124"/>
    <n v="71254842.239999995"/>
    <n v="97.193438272379566"/>
  </r>
  <r>
    <x v="1"/>
    <n v="44"/>
    <s v="Grand-Est"/>
    <n v="54"/>
    <x v="54"/>
    <s v="01A"/>
    <x v="0"/>
    <s v="01E"/>
    <x v="5"/>
    <n v="28797.270069999999"/>
    <n v="733124"/>
    <n v="28797270.07"/>
    <n v="39.280217357500234"/>
  </r>
  <r>
    <x v="1"/>
    <n v="44"/>
    <s v="Grand-Est"/>
    <n v="54"/>
    <x v="54"/>
    <s v="01A"/>
    <x v="0"/>
    <s v="01Z"/>
    <x v="2"/>
    <n v="70.216710000000006"/>
    <n v="733124"/>
    <n v="70216.710000000006"/>
    <n v="9.5777399184858225E-2"/>
  </r>
  <r>
    <x v="1"/>
    <n v="44"/>
    <s v="Grand-Est"/>
    <n v="54"/>
    <x v="54"/>
    <s v="01B"/>
    <x v="1"/>
    <s v="01A"/>
    <x v="3"/>
    <n v="5570.21"/>
    <n v="733124"/>
    <n v="5570210"/>
    <n v="7.5979097669698445"/>
  </r>
  <r>
    <x v="1"/>
    <n v="44"/>
    <s v="Grand-Est"/>
    <n v="54"/>
    <x v="54"/>
    <s v="01B"/>
    <x v="1"/>
    <s v="01D"/>
    <x v="1"/>
    <n v="1367.57"/>
    <n v="733124"/>
    <n v="1367570"/>
    <n v="1.8654006689182185"/>
  </r>
  <r>
    <x v="1"/>
    <n v="44"/>
    <s v="Grand-Est"/>
    <n v="54"/>
    <x v="54"/>
    <s v="01B"/>
    <x v="1"/>
    <s v="01Z"/>
    <x v="2"/>
    <n v="0"/>
    <n v="733124"/>
    <n v="0"/>
    <n v="0"/>
  </r>
  <r>
    <x v="1"/>
    <n v="44"/>
    <s v="Grand-Est"/>
    <n v="54"/>
    <x v="54"/>
    <s v="01C"/>
    <x v="2"/>
    <s v="01A"/>
    <x v="3"/>
    <n v="6.43"/>
    <n v="733124"/>
    <n v="6430"/>
    <n v="8.7706854502103328E-3"/>
  </r>
  <r>
    <x v="1"/>
    <n v="44"/>
    <s v="Grand-Est"/>
    <n v="54"/>
    <x v="54"/>
    <s v="01C"/>
    <x v="2"/>
    <s v="01B"/>
    <x v="0"/>
    <n v="3.6379999999999999"/>
    <n v="733124"/>
    <n v="3638"/>
    <n v="4.9623256093102941E-3"/>
  </r>
  <r>
    <x v="1"/>
    <n v="44"/>
    <s v="Grand-Est"/>
    <n v="54"/>
    <x v="54"/>
    <s v="01C"/>
    <x v="2"/>
    <s v="01Z"/>
    <x v="2"/>
    <n v="2.4E-2"/>
    <n v="733124"/>
    <n v="24"/>
    <n v="3.2736617543553342E-5"/>
  </r>
  <r>
    <x v="1"/>
    <n v="44"/>
    <s v="Grand-Est"/>
    <n v="54"/>
    <x v="54"/>
    <s v="01D"/>
    <x v="3"/>
    <s v="01A"/>
    <x v="3"/>
    <n v="29652.724409999999"/>
    <n v="733124"/>
    <n v="29652724.41"/>
    <n v="40.447079088939937"/>
  </r>
  <r>
    <x v="1"/>
    <n v="44"/>
    <s v="Grand-Est"/>
    <n v="54"/>
    <x v="54"/>
    <s v="01D"/>
    <x v="3"/>
    <s v="01B"/>
    <x v="0"/>
    <n v="1357.95308"/>
    <n v="733124"/>
    <n v="1357953.08"/>
    <n v="1.852282942585429"/>
  </r>
  <r>
    <x v="1"/>
    <n v="44"/>
    <s v="Grand-Est"/>
    <n v="54"/>
    <x v="54"/>
    <s v="01D"/>
    <x v="3"/>
    <s v="01D"/>
    <x v="1"/>
    <n v="1951.1902"/>
    <n v="733124"/>
    <n v="1951190.2"/>
    <n v="2.6614736388387228"/>
  </r>
  <r>
    <x v="1"/>
    <n v="44"/>
    <s v="Grand-Est"/>
    <n v="54"/>
    <x v="54"/>
    <s v="01D"/>
    <x v="3"/>
    <s v="01E"/>
    <x v="5"/>
    <n v="1491.99892"/>
    <n v="733124"/>
    <n v="1491998.92"/>
    <n v="2.035124917476443"/>
  </r>
  <r>
    <x v="1"/>
    <n v="44"/>
    <s v="Grand-Est"/>
    <n v="54"/>
    <x v="54"/>
    <s v="01D"/>
    <x v="3"/>
    <s v="01Z"/>
    <x v="2"/>
    <n v="355.30270000000002"/>
    <n v="733124"/>
    <n v="355302.7"/>
    <n v="0.48464202508716125"/>
  </r>
  <r>
    <x v="1"/>
    <n v="44"/>
    <s v="Grand-Est"/>
    <n v="54"/>
    <x v="54"/>
    <s v="01E"/>
    <x v="6"/>
    <s v="01E"/>
    <x v="5"/>
    <n v="15466.42275"/>
    <n v="733124"/>
    <n v="15466422.75"/>
    <n v="21.096598597235939"/>
  </r>
  <r>
    <x v="1"/>
    <n v="44"/>
    <s v="Grand-Est"/>
    <n v="54"/>
    <x v="54"/>
    <s v="01F"/>
    <x v="4"/>
    <s v="01A"/>
    <x v="3"/>
    <n v="20392.720209999999"/>
    <n v="733124"/>
    <n v="20392720.210000001"/>
    <n v="27.816195091144202"/>
  </r>
  <r>
    <x v="1"/>
    <n v="44"/>
    <s v="Grand-Est"/>
    <n v="54"/>
    <x v="54"/>
    <s v="01F"/>
    <x v="4"/>
    <s v="01Z"/>
    <x v="2"/>
    <n v="295.50666000000001"/>
    <n v="733124"/>
    <n v="295506.66000000003"/>
    <n v="0.40307868791636892"/>
  </r>
  <r>
    <x v="1"/>
    <n v="44"/>
    <s v="Grand-Est"/>
    <n v="54"/>
    <x v="54"/>
    <s v="01ZHG"/>
    <x v="5"/>
    <s v="01A"/>
    <x v="3"/>
    <n v="204.46881999999999"/>
    <n v="733124"/>
    <n v="204468.82"/>
    <n v="0.27890073166340212"/>
  </r>
  <r>
    <x v="1"/>
    <n v="44"/>
    <s v="Grand-Est"/>
    <n v="54"/>
    <x v="54"/>
    <s v="01ZHG"/>
    <x v="5"/>
    <s v="01Z"/>
    <x v="2"/>
    <n v="35.78"/>
    <n v="733124"/>
    <n v="35780"/>
    <n v="4.8804840654514105E-2"/>
  </r>
  <r>
    <x v="2"/>
    <n v="44"/>
    <s v="Grand-Est"/>
    <n v="54"/>
    <x v="54"/>
    <s v="01A"/>
    <x v="0"/>
    <s v="01B"/>
    <x v="0"/>
    <n v="96096.269209999999"/>
    <n v="731004"/>
    <n v="96096269.209999993"/>
    <n v="131.45792527811065"/>
  </r>
  <r>
    <x v="2"/>
    <n v="44"/>
    <s v="Grand-Est"/>
    <n v="54"/>
    <x v="54"/>
    <s v="01A"/>
    <x v="0"/>
    <s v="01D"/>
    <x v="1"/>
    <n v="63358.716289999997"/>
    <n v="731004"/>
    <n v="63358716.289999999"/>
    <n v="86.673556218570624"/>
  </r>
  <r>
    <x v="2"/>
    <n v="44"/>
    <s v="Grand-Est"/>
    <n v="54"/>
    <x v="54"/>
    <s v="01A"/>
    <x v="0"/>
    <s v="01E"/>
    <x v="5"/>
    <n v="28522.454730000001"/>
    <n v="731004"/>
    <n v="28522454.73"/>
    <n v="39.018192417551752"/>
  </r>
  <r>
    <x v="2"/>
    <n v="44"/>
    <s v="Grand-Est"/>
    <n v="54"/>
    <x v="54"/>
    <s v="01A"/>
    <x v="0"/>
    <s v="01Z"/>
    <x v="2"/>
    <n v="4698.7"/>
    <n v="731004"/>
    <n v="4698700"/>
    <n v="6.4277350055540055"/>
  </r>
  <r>
    <x v="2"/>
    <n v="44"/>
    <s v="Grand-Est"/>
    <n v="54"/>
    <x v="54"/>
    <s v="01B"/>
    <x v="1"/>
    <s v="01A"/>
    <x v="3"/>
    <n v="651.9"/>
    <n v="731004"/>
    <n v="651900"/>
    <n v="0.89178718584303229"/>
  </r>
  <r>
    <x v="2"/>
    <n v="44"/>
    <s v="Grand-Est"/>
    <n v="54"/>
    <x v="54"/>
    <s v="01B"/>
    <x v="1"/>
    <s v="01D"/>
    <x v="1"/>
    <n v="5150.37"/>
    <n v="731004"/>
    <n v="5150370"/>
    <n v="7.0456112415253545"/>
  </r>
  <r>
    <x v="2"/>
    <n v="44"/>
    <s v="Grand-Est"/>
    <n v="54"/>
    <x v="54"/>
    <s v="01C"/>
    <x v="2"/>
    <s v="01B"/>
    <x v="0"/>
    <n v="2.5099999999999998"/>
    <n v="731004"/>
    <n v="2510"/>
    <n v="3.4336337420862264E-3"/>
  </r>
  <r>
    <x v="2"/>
    <n v="44"/>
    <s v="Grand-Est"/>
    <n v="54"/>
    <x v="54"/>
    <s v="01D"/>
    <x v="3"/>
    <s v="01A"/>
    <x v="3"/>
    <n v="30902.307870000001"/>
    <n v="731004"/>
    <n v="30902307.870000001"/>
    <n v="42.273787653692729"/>
  </r>
  <r>
    <x v="2"/>
    <n v="44"/>
    <s v="Grand-Est"/>
    <n v="54"/>
    <x v="54"/>
    <s v="01D"/>
    <x v="3"/>
    <s v="01E"/>
    <x v="5"/>
    <n v="32.85"/>
    <n v="731004"/>
    <n v="32850"/>
    <n v="4.493819459264245E-2"/>
  </r>
  <r>
    <x v="2"/>
    <n v="44"/>
    <s v="Grand-Est"/>
    <n v="54"/>
    <x v="54"/>
    <s v="01D"/>
    <x v="3"/>
    <s v="01Z"/>
    <x v="2"/>
    <n v="1739.4534200000001"/>
    <n v="731004"/>
    <n v="1739453.4200000002"/>
    <n v="2.3795402213941377"/>
  </r>
  <r>
    <x v="2"/>
    <n v="44"/>
    <s v="Grand-Est"/>
    <n v="54"/>
    <x v="54"/>
    <s v="01E"/>
    <x v="6"/>
    <s v="01E"/>
    <x v="5"/>
    <n v="16572.1711"/>
    <n v="731004"/>
    <n v="16572171.1"/>
    <n v="22.670424648839131"/>
  </r>
  <r>
    <x v="2"/>
    <n v="44"/>
    <s v="Grand-Est"/>
    <n v="54"/>
    <x v="54"/>
    <s v="01F"/>
    <x v="4"/>
    <s v="01A"/>
    <x v="3"/>
    <n v="19989.987580000001"/>
    <n v="731004"/>
    <n v="19989987.580000002"/>
    <n v="27.345934605009003"/>
  </r>
  <r>
    <x v="2"/>
    <n v="44"/>
    <s v="Grand-Est"/>
    <n v="54"/>
    <x v="54"/>
    <s v="01F"/>
    <x v="4"/>
    <s v="01Z"/>
    <x v="2"/>
    <n v="13.53373"/>
    <n v="731004"/>
    <n v="13533.73"/>
    <n v="1.8513893220830527E-2"/>
  </r>
  <r>
    <x v="2"/>
    <n v="44"/>
    <s v="Grand-Est"/>
    <n v="54"/>
    <x v="54"/>
    <s v="01ZHG"/>
    <x v="5"/>
    <s v="01A"/>
    <x v="3"/>
    <n v="566.58335"/>
    <n v="731004"/>
    <n v="566583.35"/>
    <n v="0.77507558098177298"/>
  </r>
  <r>
    <x v="3"/>
    <n v="44"/>
    <s v="Grand-Est"/>
    <n v="54"/>
    <x v="54"/>
    <s v="01A"/>
    <x v="0"/>
    <s v="01B"/>
    <x v="0"/>
    <n v="90067.997910000006"/>
    <n v="734403"/>
    <n v="90067997.910000011"/>
    <n v="122.64110836965537"/>
  </r>
  <r>
    <x v="3"/>
    <n v="44"/>
    <s v="Grand-Est"/>
    <n v="54"/>
    <x v="54"/>
    <s v="01A"/>
    <x v="0"/>
    <s v="01D"/>
    <x v="1"/>
    <n v="43229.353369999997"/>
    <n v="734403"/>
    <n v="43229353.369999997"/>
    <n v="58.863258143008672"/>
  </r>
  <r>
    <x v="3"/>
    <n v="44"/>
    <s v="Grand-Est"/>
    <n v="54"/>
    <x v="54"/>
    <s v="01A"/>
    <x v="0"/>
    <s v="01E"/>
    <x v="5"/>
    <n v="26605.80816"/>
    <n v="734403"/>
    <n v="26605808.16"/>
    <n v="36.227804298185056"/>
  </r>
  <r>
    <x v="3"/>
    <n v="44"/>
    <s v="Grand-Est"/>
    <n v="54"/>
    <x v="54"/>
    <s v="01A"/>
    <x v="0"/>
    <s v="01Z"/>
    <x v="2"/>
    <n v="23382.372480000002"/>
    <n v="734403"/>
    <n v="23382372.48"/>
    <n v="31.838612423968858"/>
  </r>
  <r>
    <x v="3"/>
    <n v="44"/>
    <s v="Grand-Est"/>
    <n v="54"/>
    <x v="54"/>
    <s v="01B"/>
    <x v="1"/>
    <s v="01A"/>
    <x v="3"/>
    <n v="278.62"/>
    <n v="734403"/>
    <n v="278620"/>
    <n v="0.37938298182333136"/>
  </r>
  <r>
    <x v="3"/>
    <n v="44"/>
    <s v="Grand-Est"/>
    <n v="54"/>
    <x v="54"/>
    <s v="01B"/>
    <x v="1"/>
    <s v="01B"/>
    <x v="0"/>
    <n v="39.1"/>
    <n v="734403"/>
    <n v="39100"/>
    <n v="5.3240523254943134E-2"/>
  </r>
  <r>
    <x v="3"/>
    <n v="44"/>
    <s v="Grand-Est"/>
    <n v="54"/>
    <x v="54"/>
    <s v="01B"/>
    <x v="1"/>
    <s v="01D"/>
    <x v="1"/>
    <n v="1364.64"/>
    <n v="734403"/>
    <n v="1364640"/>
    <n v="1.8581623441080715"/>
  </r>
  <r>
    <x v="3"/>
    <n v="44"/>
    <s v="Grand-Est"/>
    <n v="54"/>
    <x v="54"/>
    <s v="01C"/>
    <x v="2"/>
    <s v="01B"/>
    <x v="0"/>
    <n v="1.216"/>
    <n v="734403"/>
    <n v="1216"/>
    <n v="1.6557666567266201E-3"/>
  </r>
  <r>
    <x v="3"/>
    <n v="44"/>
    <s v="Grand-Est"/>
    <n v="54"/>
    <x v="54"/>
    <s v="01D"/>
    <x v="3"/>
    <s v="01A"/>
    <x v="3"/>
    <n v="29011.377560000001"/>
    <n v="734403"/>
    <n v="29011377.560000002"/>
    <n v="39.503348379568166"/>
  </r>
  <r>
    <x v="3"/>
    <n v="44"/>
    <s v="Grand-Est"/>
    <n v="54"/>
    <x v="54"/>
    <s v="01D"/>
    <x v="3"/>
    <s v="01Z"/>
    <x v="2"/>
    <n v="1646.6686400000001"/>
    <n v="734403"/>
    <n v="1646668.6400000001"/>
    <n v="2.2421867013070482"/>
  </r>
  <r>
    <x v="3"/>
    <n v="44"/>
    <s v="Grand-Est"/>
    <n v="54"/>
    <x v="54"/>
    <s v="01E"/>
    <x v="6"/>
    <s v="01A"/>
    <x v="3"/>
    <n v="1609.7"/>
    <n v="734403"/>
    <n v="1609700"/>
    <n v="2.1918483448460857"/>
  </r>
  <r>
    <x v="3"/>
    <n v="44"/>
    <s v="Grand-Est"/>
    <n v="54"/>
    <x v="54"/>
    <s v="01E"/>
    <x v="6"/>
    <s v="01E"/>
    <x v="5"/>
    <n v="11480.905059999999"/>
    <n v="734403"/>
    <n v="11480905.059999999"/>
    <n v="15.632976798842051"/>
  </r>
  <r>
    <x v="3"/>
    <n v="44"/>
    <s v="Grand-Est"/>
    <n v="54"/>
    <x v="54"/>
    <s v="01F"/>
    <x v="4"/>
    <s v="01A"/>
    <x v="3"/>
    <n v="17583.953030000001"/>
    <n v="734403"/>
    <n v="17583953.030000001"/>
    <n v="23.94319335569163"/>
  </r>
  <r>
    <x v="3"/>
    <n v="44"/>
    <s v="Grand-Est"/>
    <n v="54"/>
    <x v="54"/>
    <s v="01F"/>
    <x v="4"/>
    <s v="01Z"/>
    <x v="2"/>
    <n v="1424.8996199999999"/>
    <n v="734403"/>
    <n v="1424899.6199999999"/>
    <n v="1.9402148684033151"/>
  </r>
  <r>
    <x v="3"/>
    <n v="44"/>
    <s v="Grand-Est"/>
    <n v="54"/>
    <x v="54"/>
    <s v="01ZHG"/>
    <x v="5"/>
    <s v="01A"/>
    <x v="3"/>
    <n v="767.00328999999999"/>
    <n v="734403"/>
    <n v="767003.29"/>
    <n v="1.0443901917611993"/>
  </r>
  <r>
    <x v="4"/>
    <n v="44"/>
    <s v="Grand-Est"/>
    <n v="54"/>
    <x v="54"/>
    <s v="01A"/>
    <x v="0"/>
    <s v="01A"/>
    <x v="3"/>
    <n v="2944.0856199999998"/>
    <n v="733481"/>
    <n v="2944085.6199999996"/>
    <n v="4.0138539648607114"/>
  </r>
  <r>
    <x v="4"/>
    <n v="44"/>
    <s v="Grand-Est"/>
    <n v="54"/>
    <x v="54"/>
    <s v="01A"/>
    <x v="0"/>
    <s v="01B"/>
    <x v="0"/>
    <n v="93619.308510000003"/>
    <n v="733481"/>
    <n v="93619308.510000005"/>
    <n v="127.6369919738889"/>
  </r>
  <r>
    <x v="4"/>
    <n v="44"/>
    <s v="Grand-Est"/>
    <n v="54"/>
    <x v="54"/>
    <s v="01A"/>
    <x v="0"/>
    <s v="01D"/>
    <x v="1"/>
    <n v="46697.28183"/>
    <n v="733481"/>
    <n v="46697281.829999998"/>
    <n v="63.66529171171441"/>
  </r>
  <r>
    <x v="4"/>
    <n v="44"/>
    <s v="Grand-Est"/>
    <n v="54"/>
    <x v="54"/>
    <s v="01A"/>
    <x v="0"/>
    <s v="01E"/>
    <x v="5"/>
    <n v="25635.057420000001"/>
    <n v="733481"/>
    <n v="25635057.420000002"/>
    <n v="34.949858851149521"/>
  </r>
  <r>
    <x v="4"/>
    <n v="44"/>
    <s v="Grand-Est"/>
    <n v="54"/>
    <x v="54"/>
    <s v="01A"/>
    <x v="0"/>
    <s v="01Z"/>
    <x v="2"/>
    <n v="8262.5415099999991"/>
    <n v="733481"/>
    <n v="8262541.5099999988"/>
    <n v="11.26483373120776"/>
  </r>
  <r>
    <x v="4"/>
    <n v="44"/>
    <s v="Grand-Est"/>
    <n v="54"/>
    <x v="54"/>
    <s v="01B"/>
    <x v="1"/>
    <s v="01A"/>
    <x v="3"/>
    <n v="328.9"/>
    <n v="733481"/>
    <n v="328900"/>
    <n v="0.44840970659090013"/>
  </r>
  <r>
    <x v="4"/>
    <n v="44"/>
    <s v="Grand-Est"/>
    <n v="54"/>
    <x v="54"/>
    <s v="01B"/>
    <x v="1"/>
    <s v="01B"/>
    <x v="0"/>
    <n v="1.4591400000000001"/>
    <n v="733481"/>
    <n v="1459.14"/>
    <n v="1.9893357837489998E-3"/>
  </r>
  <r>
    <x v="4"/>
    <n v="44"/>
    <s v="Grand-Est"/>
    <n v="54"/>
    <x v="54"/>
    <s v="01B"/>
    <x v="1"/>
    <s v="01D"/>
    <x v="1"/>
    <n v="4352.78"/>
    <n v="733481"/>
    <n v="4352780"/>
    <n v="5.9344141157030652"/>
  </r>
  <r>
    <x v="4"/>
    <n v="44"/>
    <s v="Grand-Est"/>
    <n v="54"/>
    <x v="54"/>
    <s v="01B"/>
    <x v="1"/>
    <s v="01Z"/>
    <x v="2"/>
    <n v="21.032350000000001"/>
    <n v="733481"/>
    <n v="21032.350000000002"/>
    <n v="2.8674703230213192E-2"/>
  </r>
  <r>
    <x v="4"/>
    <n v="44"/>
    <s v="Grand-Est"/>
    <n v="54"/>
    <x v="54"/>
    <s v="01C"/>
    <x v="2"/>
    <s v="01A"/>
    <x v="3"/>
    <n v="0.24"/>
    <n v="733481"/>
    <n v="240"/>
    <n v="3.2720683971363947E-4"/>
  </r>
  <r>
    <x v="4"/>
    <n v="44"/>
    <s v="Grand-Est"/>
    <n v="54"/>
    <x v="54"/>
    <s v="01D"/>
    <x v="3"/>
    <s v="01A"/>
    <x v="3"/>
    <n v="34260.930410000001"/>
    <n v="733481"/>
    <n v="34260930.410000004"/>
    <n v="46.710044854604284"/>
  </r>
  <r>
    <x v="4"/>
    <n v="44"/>
    <s v="Grand-Est"/>
    <n v="54"/>
    <x v="54"/>
    <s v="01D"/>
    <x v="3"/>
    <s v="01Z"/>
    <x v="2"/>
    <n v="8.5430799999999998"/>
    <n v="733481"/>
    <n v="8543.08"/>
    <n v="1.1647309200919996E-2"/>
  </r>
  <r>
    <x v="4"/>
    <n v="44"/>
    <s v="Grand-Est"/>
    <n v="54"/>
    <x v="54"/>
    <s v="01E"/>
    <x v="6"/>
    <s v="01A"/>
    <x v="3"/>
    <n v="2436.1262000000002"/>
    <n v="733481"/>
    <n v="2436126.2000000002"/>
    <n v="3.3213214793566572"/>
  </r>
  <r>
    <x v="4"/>
    <n v="44"/>
    <s v="Grand-Est"/>
    <n v="54"/>
    <x v="54"/>
    <s v="01E"/>
    <x v="6"/>
    <s v="01E"/>
    <x v="5"/>
    <n v="11988.51"/>
    <n v="733481"/>
    <n v="11988510"/>
    <n v="16.344676958230682"/>
  </r>
  <r>
    <x v="4"/>
    <n v="44"/>
    <s v="Grand-Est"/>
    <n v="54"/>
    <x v="54"/>
    <s v="01F"/>
    <x v="4"/>
    <s v="01A"/>
    <x v="3"/>
    <n v="19455.73011"/>
    <n v="733481"/>
    <n v="19455730.109999999"/>
    <n v="26.525199848394163"/>
  </r>
  <r>
    <x v="4"/>
    <n v="44"/>
    <s v="Grand-Est"/>
    <n v="54"/>
    <x v="54"/>
    <s v="01ZHG"/>
    <x v="5"/>
    <s v="01A"/>
    <x v="3"/>
    <n v="1527.77072"/>
    <n v="733481"/>
    <n v="1527770.72"/>
    <n v="2.0829042879092983"/>
  </r>
  <r>
    <x v="0"/>
    <n v="44"/>
    <s v="Grand-Est"/>
    <n v="55"/>
    <x v="55"/>
    <s v="01A"/>
    <x v="0"/>
    <s v="01B"/>
    <x v="0"/>
    <n v="9764.1"/>
    <n v="194003"/>
    <n v="9764100"/>
    <n v="50.329634077823542"/>
  </r>
  <r>
    <x v="0"/>
    <n v="44"/>
    <s v="Grand-Est"/>
    <n v="55"/>
    <x v="55"/>
    <s v="01A"/>
    <x v="0"/>
    <s v="01D"/>
    <x v="1"/>
    <n v="41767.307569999997"/>
    <n v="194003"/>
    <n v="41767307.57"/>
    <n v="215.29207058653733"/>
  </r>
  <r>
    <x v="0"/>
    <n v="44"/>
    <s v="Grand-Est"/>
    <n v="55"/>
    <x v="55"/>
    <s v="01A"/>
    <x v="0"/>
    <s v="01Z"/>
    <x v="2"/>
    <n v="37.912849999999999"/>
    <n v="194003"/>
    <n v="37912.85"/>
    <n v="0.19542403983443554"/>
  </r>
  <r>
    <x v="0"/>
    <n v="44"/>
    <s v="Grand-Est"/>
    <n v="55"/>
    <x v="55"/>
    <s v="01B"/>
    <x v="1"/>
    <s v="01D"/>
    <x v="1"/>
    <n v="550.87"/>
    <n v="194003"/>
    <n v="550870"/>
    <n v="2.8394921728014517"/>
  </r>
  <r>
    <x v="0"/>
    <n v="44"/>
    <s v="Grand-Est"/>
    <n v="55"/>
    <x v="55"/>
    <s v="01D"/>
    <x v="3"/>
    <s v="01A"/>
    <x v="3"/>
    <n v="7677.7509099999997"/>
    <n v="194003"/>
    <n v="7677750.9100000001"/>
    <n v="39.575423627469682"/>
  </r>
  <r>
    <x v="0"/>
    <n v="44"/>
    <s v="Grand-Est"/>
    <n v="55"/>
    <x v="55"/>
    <s v="01D"/>
    <x v="3"/>
    <s v="01D"/>
    <x v="1"/>
    <n v="21.795719999999999"/>
    <n v="194003"/>
    <n v="21795.719999999998"/>
    <n v="0.11234733483502832"/>
  </r>
  <r>
    <x v="0"/>
    <n v="44"/>
    <s v="Grand-Est"/>
    <n v="55"/>
    <x v="55"/>
    <s v="01D"/>
    <x v="3"/>
    <s v="01Z"/>
    <x v="2"/>
    <n v="1178.82131"/>
    <n v="194003"/>
    <n v="1178821.31"/>
    <n v="6.0763045416823456"/>
  </r>
  <r>
    <x v="0"/>
    <n v="44"/>
    <s v="Grand-Est"/>
    <n v="55"/>
    <x v="55"/>
    <s v="01F"/>
    <x v="4"/>
    <s v="01A"/>
    <x v="3"/>
    <n v="6540.47631"/>
    <n v="194003"/>
    <n v="6540476.3099999996"/>
    <n v="33.713274073081344"/>
  </r>
  <r>
    <x v="0"/>
    <n v="44"/>
    <s v="Grand-Est"/>
    <n v="55"/>
    <x v="55"/>
    <s v="01F"/>
    <x v="4"/>
    <s v="01Z"/>
    <x v="2"/>
    <n v="237.01909000000001"/>
    <n v="194003"/>
    <n v="237019.09"/>
    <n v="1.2217289938815379"/>
  </r>
  <r>
    <x v="1"/>
    <n v="44"/>
    <s v="Grand-Est"/>
    <n v="55"/>
    <x v="55"/>
    <s v="01A"/>
    <x v="0"/>
    <s v="01B"/>
    <x v="0"/>
    <n v="13376"/>
    <n v="193557"/>
    <n v="13376000"/>
    <n v="69.106258104847669"/>
  </r>
  <r>
    <x v="1"/>
    <n v="44"/>
    <s v="Grand-Est"/>
    <n v="55"/>
    <x v="55"/>
    <s v="01A"/>
    <x v="0"/>
    <s v="01D"/>
    <x v="1"/>
    <n v="34797"/>
    <n v="193557"/>
    <n v="34797000"/>
    <n v="179.77649994575242"/>
  </r>
  <r>
    <x v="1"/>
    <n v="44"/>
    <s v="Grand-Est"/>
    <n v="55"/>
    <x v="55"/>
    <s v="01A"/>
    <x v="0"/>
    <s v="01E"/>
    <x v="5"/>
    <n v="520.47050999999999"/>
    <n v="193557"/>
    <n v="520470.51"/>
    <n v="2.6889779754800913"/>
  </r>
  <r>
    <x v="1"/>
    <n v="44"/>
    <s v="Grand-Est"/>
    <n v="55"/>
    <x v="55"/>
    <s v="01A"/>
    <x v="0"/>
    <s v="01Z"/>
    <x v="2"/>
    <n v="252.46921"/>
    <n v="193557"/>
    <n v="252469.21"/>
    <n v="1.3043662073704387"/>
  </r>
  <r>
    <x v="1"/>
    <n v="44"/>
    <s v="Grand-Est"/>
    <n v="55"/>
    <x v="55"/>
    <s v="01B"/>
    <x v="1"/>
    <s v="01D"/>
    <x v="1"/>
    <n v="490.92"/>
    <n v="193557"/>
    <n v="490920"/>
    <n v="2.5363071343325223"/>
  </r>
  <r>
    <x v="1"/>
    <n v="44"/>
    <s v="Grand-Est"/>
    <n v="55"/>
    <x v="55"/>
    <s v="01D"/>
    <x v="3"/>
    <s v="01A"/>
    <x v="3"/>
    <n v="7067.3936100000001"/>
    <n v="193557"/>
    <n v="7067393.6100000003"/>
    <n v="36.513242145724519"/>
  </r>
  <r>
    <x v="1"/>
    <n v="44"/>
    <s v="Grand-Est"/>
    <n v="55"/>
    <x v="55"/>
    <s v="01D"/>
    <x v="3"/>
    <s v="01B"/>
    <x v="0"/>
    <n v="3.94"/>
    <n v="193557"/>
    <n v="3940"/>
    <n v="2.0355760835309496E-2"/>
  </r>
  <r>
    <x v="1"/>
    <n v="44"/>
    <s v="Grand-Est"/>
    <n v="55"/>
    <x v="55"/>
    <s v="01D"/>
    <x v="3"/>
    <s v="01E"/>
    <x v="5"/>
    <n v="36.58108"/>
    <n v="193557"/>
    <n v="36581.08"/>
    <n v="0.18899383644094506"/>
  </r>
  <r>
    <x v="1"/>
    <n v="44"/>
    <s v="Grand-Est"/>
    <n v="55"/>
    <x v="55"/>
    <s v="01D"/>
    <x v="3"/>
    <s v="01Z"/>
    <x v="2"/>
    <n v="1388.1739"/>
    <n v="193557"/>
    <n v="1388173.9"/>
    <n v="7.1719126665530046"/>
  </r>
  <r>
    <x v="1"/>
    <n v="44"/>
    <s v="Grand-Est"/>
    <n v="55"/>
    <x v="55"/>
    <s v="01F"/>
    <x v="4"/>
    <s v="01A"/>
    <x v="3"/>
    <n v="6210.2460899999996"/>
    <n v="193557"/>
    <n v="6210246.0899999999"/>
    <n v="32.084843689455816"/>
  </r>
  <r>
    <x v="1"/>
    <n v="44"/>
    <s v="Grand-Est"/>
    <n v="55"/>
    <x v="55"/>
    <s v="01F"/>
    <x v="4"/>
    <s v="01Z"/>
    <x v="2"/>
    <n v="300.45548000000002"/>
    <n v="193557"/>
    <n v="300455.48000000004"/>
    <n v="1.5522842366848011"/>
  </r>
  <r>
    <x v="2"/>
    <n v="44"/>
    <s v="Grand-Est"/>
    <n v="55"/>
    <x v="55"/>
    <s v="01A"/>
    <x v="0"/>
    <s v="01B"/>
    <x v="0"/>
    <n v="13109"/>
    <n v="192094"/>
    <n v="13109000"/>
    <n v="68.242631211802561"/>
  </r>
  <r>
    <x v="2"/>
    <n v="44"/>
    <s v="Grand-Est"/>
    <n v="55"/>
    <x v="55"/>
    <s v="01A"/>
    <x v="0"/>
    <s v="01D"/>
    <x v="1"/>
    <n v="32705"/>
    <n v="192094"/>
    <n v="32705000"/>
    <n v="170.25518756442159"/>
  </r>
  <r>
    <x v="2"/>
    <n v="44"/>
    <s v="Grand-Est"/>
    <n v="55"/>
    <x v="55"/>
    <s v="01A"/>
    <x v="0"/>
    <s v="01E"/>
    <x v="5"/>
    <n v="519.51327000000003"/>
    <n v="192094"/>
    <n v="519513.27"/>
    <n v="2.7044742157485397"/>
  </r>
  <r>
    <x v="2"/>
    <n v="44"/>
    <s v="Grand-Est"/>
    <n v="55"/>
    <x v="55"/>
    <s v="01A"/>
    <x v="0"/>
    <s v="01Z"/>
    <x v="2"/>
    <n v="23.59038"/>
    <n v="192094"/>
    <n v="23590.38"/>
    <n v="0.1228064385144773"/>
  </r>
  <r>
    <x v="2"/>
    <n v="44"/>
    <s v="Grand-Est"/>
    <n v="55"/>
    <x v="55"/>
    <s v="01B"/>
    <x v="1"/>
    <s v="01D"/>
    <x v="1"/>
    <n v="352.84"/>
    <n v="192094"/>
    <n v="352840"/>
    <n v="1.83680906222995"/>
  </r>
  <r>
    <x v="2"/>
    <n v="44"/>
    <s v="Grand-Est"/>
    <n v="55"/>
    <x v="55"/>
    <s v="01D"/>
    <x v="3"/>
    <s v="01A"/>
    <x v="3"/>
    <n v="8420.2880000000005"/>
    <n v="192094"/>
    <n v="8420288"/>
    <n v="43.834206169895985"/>
  </r>
  <r>
    <x v="2"/>
    <n v="44"/>
    <s v="Grand-Est"/>
    <n v="55"/>
    <x v="55"/>
    <s v="01D"/>
    <x v="3"/>
    <s v="01Z"/>
    <x v="2"/>
    <n v="6.5474500000000004"/>
    <n v="192094"/>
    <n v="6547.4500000000007"/>
    <n v="3.4084614823992422E-2"/>
  </r>
  <r>
    <x v="2"/>
    <n v="44"/>
    <s v="Grand-Est"/>
    <n v="55"/>
    <x v="55"/>
    <s v="01F"/>
    <x v="4"/>
    <s v="01A"/>
    <x v="3"/>
    <n v="6517.5425999999998"/>
    <n v="192094"/>
    <n v="6517542.5999999996"/>
    <n v="33.928923339614975"/>
  </r>
  <r>
    <x v="2"/>
    <n v="44"/>
    <s v="Grand-Est"/>
    <n v="55"/>
    <x v="55"/>
    <s v="01F"/>
    <x v="4"/>
    <s v="01Z"/>
    <x v="2"/>
    <n v="3.9049299999999998"/>
    <n v="192094"/>
    <n v="3904.93"/>
    <n v="2.0328224723312544E-2"/>
  </r>
  <r>
    <x v="3"/>
    <n v="44"/>
    <s v="Grand-Est"/>
    <n v="55"/>
    <x v="55"/>
    <s v="01A"/>
    <x v="0"/>
    <s v="01B"/>
    <x v="0"/>
    <n v="13092.66"/>
    <n v="190626"/>
    <n v="13092660"/>
    <n v="68.682446256019645"/>
  </r>
  <r>
    <x v="3"/>
    <n v="44"/>
    <s v="Grand-Est"/>
    <n v="55"/>
    <x v="55"/>
    <s v="01A"/>
    <x v="0"/>
    <s v="01D"/>
    <x v="1"/>
    <n v="25057.54"/>
    <n v="190626"/>
    <n v="25057540"/>
    <n v="131.44870059698047"/>
  </r>
  <r>
    <x v="3"/>
    <n v="44"/>
    <s v="Grand-Est"/>
    <n v="55"/>
    <x v="55"/>
    <s v="01A"/>
    <x v="0"/>
    <s v="01E"/>
    <x v="5"/>
    <n v="4151.41"/>
    <n v="190626"/>
    <n v="4151410"/>
    <n v="21.777774280528366"/>
  </r>
  <r>
    <x v="3"/>
    <n v="44"/>
    <s v="Grand-Est"/>
    <n v="55"/>
    <x v="55"/>
    <s v="01A"/>
    <x v="0"/>
    <s v="01Z"/>
    <x v="2"/>
    <n v="1133.0433"/>
    <n v="190626"/>
    <n v="1133043.3"/>
    <n v="5.9438025243146271"/>
  </r>
  <r>
    <x v="3"/>
    <n v="44"/>
    <s v="Grand-Est"/>
    <n v="55"/>
    <x v="55"/>
    <s v="01B"/>
    <x v="1"/>
    <s v="01D"/>
    <x v="1"/>
    <n v="192.601"/>
    <n v="190626"/>
    <n v="192601"/>
    <n v="1.0103606013870092"/>
  </r>
  <r>
    <x v="3"/>
    <n v="44"/>
    <s v="Grand-Est"/>
    <n v="55"/>
    <x v="55"/>
    <s v="01C"/>
    <x v="2"/>
    <s v="01C"/>
    <x v="4"/>
    <n v="1E-3"/>
    <n v="190626"/>
    <n v="1"/>
    <n v="5.2458741200046165E-6"/>
  </r>
  <r>
    <x v="3"/>
    <n v="44"/>
    <s v="Grand-Est"/>
    <n v="55"/>
    <x v="55"/>
    <s v="01D"/>
    <x v="3"/>
    <s v="01A"/>
    <x v="3"/>
    <n v="9195.7099999999991"/>
    <n v="190626"/>
    <n v="9195710"/>
    <n v="48.239537104067651"/>
  </r>
  <r>
    <x v="3"/>
    <n v="44"/>
    <s v="Grand-Est"/>
    <n v="55"/>
    <x v="55"/>
    <s v="01D"/>
    <x v="3"/>
    <s v="01B"/>
    <x v="0"/>
    <n v="149"/>
    <n v="190626"/>
    <n v="149000"/>
    <n v="0.78163524388068784"/>
  </r>
  <r>
    <x v="3"/>
    <n v="44"/>
    <s v="Grand-Est"/>
    <n v="55"/>
    <x v="55"/>
    <s v="01D"/>
    <x v="3"/>
    <s v="01Z"/>
    <x v="2"/>
    <n v="179.46044000000001"/>
    <n v="190626"/>
    <n v="179460.44"/>
    <n v="0.94142687776064127"/>
  </r>
  <r>
    <x v="3"/>
    <n v="44"/>
    <s v="Grand-Est"/>
    <n v="55"/>
    <x v="55"/>
    <s v="01F"/>
    <x v="4"/>
    <s v="01A"/>
    <x v="3"/>
    <n v="6119.5996100000002"/>
    <n v="190626"/>
    <n v="6119599.6100000003"/>
    <n v="32.102649218889347"/>
  </r>
  <r>
    <x v="3"/>
    <n v="44"/>
    <s v="Grand-Est"/>
    <n v="55"/>
    <x v="55"/>
    <s v="01F"/>
    <x v="4"/>
    <s v="01Z"/>
    <x v="2"/>
    <n v="353.79676999999998"/>
    <n v="190626"/>
    <n v="353796.76999999996"/>
    <n v="1.8559733194842254"/>
  </r>
  <r>
    <x v="3"/>
    <n v="44"/>
    <s v="Grand-Est"/>
    <n v="55"/>
    <x v="55"/>
    <s v="01ZHG"/>
    <x v="5"/>
    <s v="01A"/>
    <x v="3"/>
    <n v="98.947999999999993"/>
    <n v="190626"/>
    <n v="98948"/>
    <n v="0.51906875242621675"/>
  </r>
  <r>
    <x v="4"/>
    <n v="44"/>
    <s v="Grand-Est"/>
    <n v="55"/>
    <x v="55"/>
    <s v="01A"/>
    <x v="0"/>
    <s v="01A"/>
    <x v="3"/>
    <n v="499.43437999999998"/>
    <n v="187187"/>
    <n v="499434.38"/>
    <n v="2.6681039815799172"/>
  </r>
  <r>
    <x v="4"/>
    <n v="44"/>
    <s v="Grand-Est"/>
    <n v="55"/>
    <x v="55"/>
    <s v="01A"/>
    <x v="0"/>
    <s v="01B"/>
    <x v="0"/>
    <n v="12660"/>
    <n v="187187"/>
    <n v="12660000"/>
    <n v="67.632901857500784"/>
  </r>
  <r>
    <x v="4"/>
    <n v="44"/>
    <s v="Grand-Est"/>
    <n v="55"/>
    <x v="55"/>
    <s v="01A"/>
    <x v="0"/>
    <s v="01D"/>
    <x v="1"/>
    <n v="26039.4"/>
    <n v="187187"/>
    <n v="26039400"/>
    <n v="139.10901932292307"/>
  </r>
  <r>
    <x v="4"/>
    <n v="44"/>
    <s v="Grand-Est"/>
    <n v="55"/>
    <x v="55"/>
    <s v="01A"/>
    <x v="0"/>
    <s v="01E"/>
    <x v="5"/>
    <n v="2978.67"/>
    <n v="187187"/>
    <n v="2978670"/>
    <n v="15.91280377376634"/>
  </r>
  <r>
    <x v="4"/>
    <n v="44"/>
    <s v="Grand-Est"/>
    <n v="55"/>
    <x v="55"/>
    <s v="01B"/>
    <x v="1"/>
    <s v="01A"/>
    <x v="3"/>
    <n v="119.92"/>
    <n v="187187"/>
    <n v="119920"/>
    <n v="0.64064277968021288"/>
  </r>
  <r>
    <x v="4"/>
    <n v="44"/>
    <s v="Grand-Est"/>
    <n v="55"/>
    <x v="55"/>
    <s v="01B"/>
    <x v="1"/>
    <s v="01D"/>
    <x v="1"/>
    <n v="285.45999999999998"/>
    <n v="187187"/>
    <n v="285460"/>
    <n v="1.524999065106017"/>
  </r>
  <r>
    <x v="4"/>
    <n v="44"/>
    <s v="Grand-Est"/>
    <n v="55"/>
    <x v="55"/>
    <s v="01D"/>
    <x v="3"/>
    <s v="01A"/>
    <x v="3"/>
    <n v="9094.3418099999999"/>
    <n v="187187"/>
    <n v="9094341.8100000005"/>
    <n v="48.58425964409922"/>
  </r>
  <r>
    <x v="4"/>
    <n v="44"/>
    <s v="Grand-Est"/>
    <n v="55"/>
    <x v="55"/>
    <s v="01D"/>
    <x v="3"/>
    <s v="01Z"/>
    <x v="2"/>
    <n v="182.96"/>
    <n v="187187"/>
    <n v="182960"/>
    <n v="0.97741830362151216"/>
  </r>
  <r>
    <x v="4"/>
    <n v="44"/>
    <s v="Grand-Est"/>
    <n v="55"/>
    <x v="55"/>
    <s v="01F"/>
    <x v="4"/>
    <s v="01A"/>
    <x v="3"/>
    <n v="7396.9184299999997"/>
    <n v="187187"/>
    <n v="7396918.4299999997"/>
    <n v="39.516197332079685"/>
  </r>
  <r>
    <x v="4"/>
    <n v="44"/>
    <s v="Grand-Est"/>
    <n v="55"/>
    <x v="55"/>
    <s v="01ZHG"/>
    <x v="5"/>
    <s v="01A"/>
    <x v="3"/>
    <n v="50.23"/>
    <n v="187187"/>
    <n v="50230"/>
    <n v="0.26834128438406513"/>
  </r>
  <r>
    <x v="0"/>
    <n v="53"/>
    <s v="Bretagne"/>
    <n v="56"/>
    <x v="56"/>
    <s v="01A"/>
    <x v="0"/>
    <s v="01B"/>
    <x v="0"/>
    <n v="36902.901089999999"/>
    <n v="716182"/>
    <n v="36902901.089999996"/>
    <n v="51.5272669377337"/>
  </r>
  <r>
    <x v="0"/>
    <n v="53"/>
    <s v="Bretagne"/>
    <n v="56"/>
    <x v="56"/>
    <s v="01A"/>
    <x v="0"/>
    <s v="01C"/>
    <x v="4"/>
    <n v="22679"/>
    <n v="716182"/>
    <n v="22679000"/>
    <n v="31.666531691664968"/>
  </r>
  <r>
    <x v="0"/>
    <n v="53"/>
    <s v="Bretagne"/>
    <n v="56"/>
    <x v="56"/>
    <s v="01A"/>
    <x v="0"/>
    <s v="01D"/>
    <x v="1"/>
    <n v="77598.751319999996"/>
    <n v="716182"/>
    <n v="77598751.319999993"/>
    <n v="108.35060266803688"/>
  </r>
  <r>
    <x v="0"/>
    <n v="53"/>
    <s v="Bretagne"/>
    <n v="56"/>
    <x v="56"/>
    <s v="01A"/>
    <x v="0"/>
    <s v="01E"/>
    <x v="5"/>
    <n v="43664.17"/>
    <n v="716182"/>
    <n v="43664170"/>
    <n v="60.967980206148717"/>
  </r>
  <r>
    <x v="0"/>
    <n v="53"/>
    <s v="Bretagne"/>
    <n v="56"/>
    <x v="56"/>
    <s v="01A"/>
    <x v="0"/>
    <s v="01Z"/>
    <x v="2"/>
    <n v="840.46839999999997"/>
    <n v="716182"/>
    <n v="840468.4"/>
    <n v="1.1735402453566273"/>
  </r>
  <r>
    <x v="0"/>
    <n v="53"/>
    <s v="Bretagne"/>
    <n v="56"/>
    <x v="56"/>
    <s v="01B"/>
    <x v="1"/>
    <s v="01A"/>
    <x v="3"/>
    <n v="271.37459000000001"/>
    <n v="716182"/>
    <n v="271374.59000000003"/>
    <n v="0.37891847323724981"/>
  </r>
  <r>
    <x v="0"/>
    <n v="53"/>
    <s v="Bretagne"/>
    <n v="56"/>
    <x v="56"/>
    <s v="01C"/>
    <x v="2"/>
    <s v="01B"/>
    <x v="0"/>
    <n v="0.245"/>
    <n v="716182"/>
    <n v="245"/>
    <n v="3.4209181465046594E-4"/>
  </r>
  <r>
    <x v="0"/>
    <n v="53"/>
    <s v="Bretagne"/>
    <n v="56"/>
    <x v="56"/>
    <s v="01D"/>
    <x v="3"/>
    <s v="01A"/>
    <x v="3"/>
    <n v="38558.904750000002"/>
    <n v="716182"/>
    <n v="38558904.75"/>
    <n v="53.839533456579474"/>
  </r>
  <r>
    <x v="0"/>
    <n v="53"/>
    <s v="Bretagne"/>
    <n v="56"/>
    <x v="56"/>
    <s v="01D"/>
    <x v="3"/>
    <s v="01Z"/>
    <x v="2"/>
    <n v="81.278469999999999"/>
    <n v="716182"/>
    <n v="81278.47"/>
    <n v="0.11348856854821819"/>
  </r>
  <r>
    <x v="0"/>
    <n v="53"/>
    <s v="Bretagne"/>
    <n v="56"/>
    <x v="56"/>
    <s v="01E"/>
    <x v="6"/>
    <s v="01D"/>
    <x v="1"/>
    <n v="35"/>
    <n v="716182"/>
    <n v="35000"/>
    <n v="4.8870259235780852E-2"/>
  </r>
  <r>
    <x v="0"/>
    <n v="53"/>
    <s v="Bretagne"/>
    <n v="56"/>
    <x v="56"/>
    <s v="01E"/>
    <x v="6"/>
    <s v="01E"/>
    <x v="5"/>
    <n v="7463"/>
    <n v="716182"/>
    <n v="7463000"/>
    <n v="10.4205355621895"/>
  </r>
  <r>
    <x v="0"/>
    <n v="53"/>
    <s v="Bretagne"/>
    <n v="56"/>
    <x v="56"/>
    <s v="01F"/>
    <x v="4"/>
    <s v="01A"/>
    <x v="3"/>
    <n v="36953.488290000001"/>
    <n v="716182"/>
    <n v="36953488.289999999"/>
    <n v="51.597901497105482"/>
  </r>
  <r>
    <x v="0"/>
    <n v="53"/>
    <s v="Bretagne"/>
    <n v="56"/>
    <x v="56"/>
    <s v="01F"/>
    <x v="4"/>
    <s v="01Z"/>
    <x v="2"/>
    <n v="188.91691"/>
    <n v="716182"/>
    <n v="188916.91"/>
    <n v="0.26378338187779082"/>
  </r>
  <r>
    <x v="0"/>
    <n v="53"/>
    <s v="Bretagne"/>
    <n v="56"/>
    <x v="56"/>
    <s v="01ZHG"/>
    <x v="5"/>
    <s v="01A"/>
    <x v="3"/>
    <n v="46"/>
    <n v="716182"/>
    <n v="46000"/>
    <n v="6.4229483567026263E-2"/>
  </r>
  <r>
    <x v="1"/>
    <n v="53"/>
    <s v="Bretagne"/>
    <n v="56"/>
    <x v="56"/>
    <s v="01A"/>
    <x v="0"/>
    <s v="01B"/>
    <x v="0"/>
    <n v="38506.761700000003"/>
    <n v="727083"/>
    <n v="38506761.700000003"/>
    <n v="52.960613437530519"/>
  </r>
  <r>
    <x v="1"/>
    <n v="53"/>
    <s v="Bretagne"/>
    <n v="56"/>
    <x v="56"/>
    <s v="01A"/>
    <x v="0"/>
    <s v="01C"/>
    <x v="4"/>
    <n v="26599.18"/>
    <n v="727083"/>
    <n v="26599180"/>
    <n v="36.583416198700839"/>
  </r>
  <r>
    <x v="1"/>
    <n v="53"/>
    <s v="Bretagne"/>
    <n v="56"/>
    <x v="56"/>
    <s v="01A"/>
    <x v="0"/>
    <s v="01D"/>
    <x v="1"/>
    <n v="33224.065600000002"/>
    <n v="727083"/>
    <n v="33224065.600000001"/>
    <n v="45.695010885964876"/>
  </r>
  <r>
    <x v="1"/>
    <n v="53"/>
    <s v="Bretagne"/>
    <n v="56"/>
    <x v="56"/>
    <s v="01A"/>
    <x v="0"/>
    <s v="01E"/>
    <x v="5"/>
    <n v="72608.710009999995"/>
    <n v="727083"/>
    <n v="72608710.00999999"/>
    <n v="99.863028031187625"/>
  </r>
  <r>
    <x v="1"/>
    <n v="53"/>
    <s v="Bretagne"/>
    <n v="56"/>
    <x v="56"/>
    <s v="01B"/>
    <x v="1"/>
    <s v="01A"/>
    <x v="3"/>
    <n v="189.41920999999999"/>
    <n v="727083"/>
    <n v="189419.21"/>
    <n v="0.26051937674240766"/>
  </r>
  <r>
    <x v="1"/>
    <n v="53"/>
    <s v="Bretagne"/>
    <n v="56"/>
    <x v="56"/>
    <s v="01C"/>
    <x v="2"/>
    <s v="01B"/>
    <x v="0"/>
    <n v="1.06"/>
    <n v="727083"/>
    <n v="1060"/>
    <n v="1.4578803245296618E-3"/>
  </r>
  <r>
    <x v="1"/>
    <n v="53"/>
    <s v="Bretagne"/>
    <n v="56"/>
    <x v="56"/>
    <s v="01C"/>
    <x v="2"/>
    <s v="01C"/>
    <x v="4"/>
    <n v="4.999E-2"/>
    <n v="727083"/>
    <n v="49.99"/>
    <n v="6.8754186248337539E-5"/>
  </r>
  <r>
    <x v="1"/>
    <n v="53"/>
    <s v="Bretagne"/>
    <n v="56"/>
    <x v="56"/>
    <s v="01D"/>
    <x v="3"/>
    <s v="01A"/>
    <x v="3"/>
    <n v="40364.563979999999"/>
    <n v="727083"/>
    <n v="40364563.979999997"/>
    <n v="55.515758145906311"/>
  </r>
  <r>
    <x v="1"/>
    <n v="53"/>
    <s v="Bretagne"/>
    <n v="56"/>
    <x v="56"/>
    <s v="01E"/>
    <x v="6"/>
    <s v="01E"/>
    <x v="5"/>
    <n v="10063.69592"/>
    <n v="727083"/>
    <n v="10063695.92"/>
    <n v="13.841192711148521"/>
  </r>
  <r>
    <x v="1"/>
    <n v="53"/>
    <s v="Bretagne"/>
    <n v="56"/>
    <x v="56"/>
    <s v="01F"/>
    <x v="4"/>
    <s v="01A"/>
    <x v="3"/>
    <n v="36740.391499999998"/>
    <n v="727083"/>
    <n v="36740391.5"/>
    <n v="50.531220644685682"/>
  </r>
  <r>
    <x v="1"/>
    <n v="53"/>
    <s v="Bretagne"/>
    <n v="56"/>
    <x v="56"/>
    <s v="01ZHG"/>
    <x v="5"/>
    <s v="01A"/>
    <x v="3"/>
    <n v="444.56"/>
    <n v="727083"/>
    <n v="444560"/>
    <n v="0.61142950667255325"/>
  </r>
  <r>
    <x v="2"/>
    <n v="53"/>
    <s v="Bretagne"/>
    <n v="56"/>
    <x v="56"/>
    <s v="01A"/>
    <x v="0"/>
    <s v="01B"/>
    <x v="0"/>
    <n v="37645.964139999996"/>
    <n v="737778"/>
    <n v="37645964.139999993"/>
    <n v="51.026140844535881"/>
  </r>
  <r>
    <x v="2"/>
    <n v="53"/>
    <s v="Bretagne"/>
    <n v="56"/>
    <x v="56"/>
    <s v="01A"/>
    <x v="0"/>
    <s v="01C"/>
    <x v="4"/>
    <n v="24710.65"/>
    <n v="737778"/>
    <n v="24710650"/>
    <n v="33.49334081525879"/>
  </r>
  <r>
    <x v="2"/>
    <n v="53"/>
    <s v="Bretagne"/>
    <n v="56"/>
    <x v="56"/>
    <s v="01A"/>
    <x v="0"/>
    <s v="01D"/>
    <x v="1"/>
    <n v="14224.92115"/>
    <n v="737778"/>
    <n v="14224921.15"/>
    <n v="19.28076081151783"/>
  </r>
  <r>
    <x v="2"/>
    <n v="53"/>
    <s v="Bretagne"/>
    <n v="56"/>
    <x v="56"/>
    <s v="01A"/>
    <x v="0"/>
    <s v="01E"/>
    <x v="5"/>
    <n v="42753.74"/>
    <n v="737778"/>
    <n v="42753740"/>
    <n v="57.94932893092502"/>
  </r>
  <r>
    <x v="2"/>
    <n v="53"/>
    <s v="Bretagne"/>
    <n v="56"/>
    <x v="56"/>
    <s v="01A"/>
    <x v="0"/>
    <s v="01Z"/>
    <x v="2"/>
    <n v="37452"/>
    <n v="737778"/>
    <n v="37452000"/>
    <n v="50.763237721916347"/>
  </r>
  <r>
    <x v="2"/>
    <n v="53"/>
    <s v="Bretagne"/>
    <n v="56"/>
    <x v="56"/>
    <s v="01B"/>
    <x v="1"/>
    <s v="01A"/>
    <x v="3"/>
    <n v="237.6"/>
    <n v="737778"/>
    <n v="237600"/>
    <n v="0.32204809576864585"/>
  </r>
  <r>
    <x v="2"/>
    <n v="53"/>
    <s v="Bretagne"/>
    <n v="56"/>
    <x v="56"/>
    <s v="01B"/>
    <x v="1"/>
    <s v="01D"/>
    <x v="1"/>
    <n v="1109.17554"/>
    <n v="737778"/>
    <n v="1109175.54"/>
    <n v="1.5034001284939373"/>
  </r>
  <r>
    <x v="2"/>
    <n v="53"/>
    <s v="Bretagne"/>
    <n v="56"/>
    <x v="56"/>
    <s v="01B"/>
    <x v="1"/>
    <s v="01E"/>
    <x v="5"/>
    <n v="246"/>
    <n v="737778"/>
    <n v="246000"/>
    <n v="0.33343363450794139"/>
  </r>
  <r>
    <x v="2"/>
    <n v="53"/>
    <s v="Bretagne"/>
    <n v="56"/>
    <x v="56"/>
    <s v="01C"/>
    <x v="2"/>
    <s v="01B"/>
    <x v="0"/>
    <n v="1.2256"/>
    <n v="737778"/>
    <n v="1225.5999999999999"/>
    <n v="1.6612043189143616E-3"/>
  </r>
  <r>
    <x v="2"/>
    <n v="53"/>
    <s v="Bretagne"/>
    <n v="56"/>
    <x v="56"/>
    <s v="01D"/>
    <x v="3"/>
    <s v="01A"/>
    <x v="3"/>
    <n v="39734.923170000002"/>
    <n v="737778"/>
    <n v="39734923.170000002"/>
    <n v="53.857560363686638"/>
  </r>
  <r>
    <x v="2"/>
    <n v="53"/>
    <s v="Bretagne"/>
    <n v="56"/>
    <x v="56"/>
    <s v="01E"/>
    <x v="6"/>
    <s v="01E"/>
    <x v="5"/>
    <n v="9129.2800000000007"/>
    <n v="737778"/>
    <n v="9129280"/>
    <n v="12.374020369270973"/>
  </r>
  <r>
    <x v="2"/>
    <n v="53"/>
    <s v="Bretagne"/>
    <n v="56"/>
    <x v="56"/>
    <s v="01F"/>
    <x v="4"/>
    <s v="01A"/>
    <x v="3"/>
    <n v="36171.238290000001"/>
    <n v="737778"/>
    <n v="36171238.289999999"/>
    <n v="49.027266047510224"/>
  </r>
  <r>
    <x v="2"/>
    <n v="53"/>
    <s v="Bretagne"/>
    <n v="56"/>
    <x v="56"/>
    <s v="01ZHG"/>
    <x v="5"/>
    <s v="01A"/>
    <x v="3"/>
    <n v="652.83000000000004"/>
    <n v="737778"/>
    <n v="652830"/>
    <n v="0.88485967323503822"/>
  </r>
  <r>
    <x v="3"/>
    <n v="53"/>
    <s v="Bretagne"/>
    <n v="56"/>
    <x v="56"/>
    <s v="01A"/>
    <x v="0"/>
    <s v="01B"/>
    <x v="0"/>
    <n v="39168.793530000003"/>
    <n v="744813"/>
    <n v="39168793.530000001"/>
    <n v="52.588761917420882"/>
  </r>
  <r>
    <x v="3"/>
    <n v="53"/>
    <s v="Bretagne"/>
    <n v="56"/>
    <x v="56"/>
    <s v="01A"/>
    <x v="0"/>
    <s v="01C"/>
    <x v="4"/>
    <n v="25458.26"/>
    <n v="744813"/>
    <n v="25458260"/>
    <n v="34.180740669134401"/>
  </r>
  <r>
    <x v="3"/>
    <n v="53"/>
    <s v="Bretagne"/>
    <n v="56"/>
    <x v="56"/>
    <s v="01A"/>
    <x v="0"/>
    <s v="01D"/>
    <x v="1"/>
    <n v="5220.8255799999997"/>
    <n v="744813"/>
    <n v="5220825.58"/>
    <n v="7.0095790218484373"/>
  </r>
  <r>
    <x v="3"/>
    <n v="53"/>
    <s v="Bretagne"/>
    <n v="56"/>
    <x v="56"/>
    <s v="01A"/>
    <x v="0"/>
    <s v="01E"/>
    <x v="5"/>
    <n v="45143.199999999997"/>
    <n v="744813"/>
    <n v="45143200"/>
    <n v="60.610112873969705"/>
  </r>
  <r>
    <x v="3"/>
    <n v="53"/>
    <s v="Bretagne"/>
    <n v="56"/>
    <x v="56"/>
    <s v="01A"/>
    <x v="0"/>
    <s v="01Z"/>
    <x v="2"/>
    <n v="38207"/>
    <n v="744813"/>
    <n v="38207000"/>
    <n v="51.297439760047155"/>
  </r>
  <r>
    <x v="3"/>
    <n v="53"/>
    <s v="Bretagne"/>
    <n v="56"/>
    <x v="56"/>
    <s v="01B"/>
    <x v="1"/>
    <s v="01D"/>
    <x v="1"/>
    <n v="835.83249000000001"/>
    <n v="744813"/>
    <n v="835832.49"/>
    <n v="1.1222044862267442"/>
  </r>
  <r>
    <x v="3"/>
    <n v="53"/>
    <s v="Bretagne"/>
    <n v="56"/>
    <x v="56"/>
    <s v="01C"/>
    <x v="2"/>
    <s v="01B"/>
    <x v="0"/>
    <n v="3.8719999999999997E-2"/>
    <n v="744813"/>
    <n v="38.72"/>
    <n v="5.1986203248332132E-5"/>
  </r>
  <r>
    <x v="3"/>
    <n v="53"/>
    <s v="Bretagne"/>
    <n v="56"/>
    <x v="56"/>
    <s v="01D"/>
    <x v="3"/>
    <s v="01A"/>
    <x v="3"/>
    <n v="40758.798210000001"/>
    <n v="744813"/>
    <n v="40758798.210000001"/>
    <n v="54.723532228895039"/>
  </r>
  <r>
    <x v="3"/>
    <n v="53"/>
    <s v="Bretagne"/>
    <n v="56"/>
    <x v="56"/>
    <s v="01E"/>
    <x v="6"/>
    <s v="01E"/>
    <x v="5"/>
    <n v="13621.94"/>
    <n v="744813"/>
    <n v="13621940"/>
    <n v="18.289073901771317"/>
  </r>
  <r>
    <x v="3"/>
    <n v="53"/>
    <s v="Bretagne"/>
    <n v="56"/>
    <x v="56"/>
    <s v="01F"/>
    <x v="4"/>
    <s v="01A"/>
    <x v="3"/>
    <n v="37463.902770000001"/>
    <n v="744813"/>
    <n v="37463902.770000003"/>
    <n v="50.299743385252413"/>
  </r>
  <r>
    <x v="3"/>
    <n v="53"/>
    <s v="Bretagne"/>
    <n v="56"/>
    <x v="56"/>
    <s v="01ZHG"/>
    <x v="5"/>
    <s v="01A"/>
    <x v="3"/>
    <n v="827.58861000000002"/>
    <n v="744813"/>
    <n v="827588.61"/>
    <n v="1.1111360972485711"/>
  </r>
  <r>
    <x v="4"/>
    <n v="53"/>
    <s v="Bretagne"/>
    <n v="56"/>
    <x v="56"/>
    <s v="01A"/>
    <x v="0"/>
    <s v="01A"/>
    <x v="3"/>
    <n v="2588.4482899999998"/>
    <n v="750863"/>
    <n v="2588448.29"/>
    <n v="3.4472976961176673"/>
  </r>
  <r>
    <x v="4"/>
    <n v="53"/>
    <s v="Bretagne"/>
    <n v="56"/>
    <x v="56"/>
    <s v="01A"/>
    <x v="0"/>
    <s v="01B"/>
    <x v="0"/>
    <n v="35873.216139999997"/>
    <n v="750863"/>
    <n v="35873216.139999993"/>
    <n v="47.775980624960866"/>
  </r>
  <r>
    <x v="4"/>
    <n v="53"/>
    <s v="Bretagne"/>
    <n v="56"/>
    <x v="56"/>
    <s v="01A"/>
    <x v="0"/>
    <s v="01C"/>
    <x v="4"/>
    <n v="25719.62"/>
    <n v="750863"/>
    <n v="25719620"/>
    <n v="34.253412406790588"/>
  </r>
  <r>
    <x v="4"/>
    <n v="53"/>
    <s v="Bretagne"/>
    <n v="56"/>
    <x v="56"/>
    <s v="01A"/>
    <x v="0"/>
    <s v="01D"/>
    <x v="1"/>
    <n v="3225.8876100000002"/>
    <n v="750863"/>
    <n v="3225887.6100000003"/>
    <n v="4.2962399399091451"/>
  </r>
  <r>
    <x v="4"/>
    <n v="53"/>
    <s v="Bretagne"/>
    <n v="56"/>
    <x v="56"/>
    <s v="01A"/>
    <x v="0"/>
    <s v="01E"/>
    <x v="5"/>
    <n v="47333.228860000003"/>
    <n v="750863"/>
    <n v="47333228.859999999"/>
    <n v="63.038435586784807"/>
  </r>
  <r>
    <x v="4"/>
    <n v="53"/>
    <s v="Bretagne"/>
    <n v="56"/>
    <x v="56"/>
    <s v="01A"/>
    <x v="0"/>
    <s v="01Z"/>
    <x v="2"/>
    <n v="34641"/>
    <n v="750863"/>
    <n v="34641000"/>
    <n v="46.134914092184594"/>
  </r>
  <r>
    <x v="4"/>
    <n v="53"/>
    <s v="Bretagne"/>
    <n v="56"/>
    <x v="56"/>
    <s v="01B"/>
    <x v="1"/>
    <s v="01D"/>
    <x v="1"/>
    <n v="125.13531"/>
    <n v="750863"/>
    <n v="125135.31"/>
    <n v="0.16665531528388"/>
  </r>
  <r>
    <x v="4"/>
    <n v="53"/>
    <s v="Bretagne"/>
    <n v="56"/>
    <x v="56"/>
    <s v="01D"/>
    <x v="3"/>
    <s v="01A"/>
    <x v="3"/>
    <n v="44162.274120000002"/>
    <n v="750863"/>
    <n v="44162274.120000005"/>
    <n v="58.815355291178292"/>
  </r>
  <r>
    <x v="4"/>
    <n v="53"/>
    <s v="Bretagne"/>
    <n v="56"/>
    <x v="56"/>
    <s v="01E"/>
    <x v="6"/>
    <s v="01E"/>
    <x v="5"/>
    <n v="8976.35"/>
    <n v="750863"/>
    <n v="8976350"/>
    <n v="11.954710779463097"/>
  </r>
  <r>
    <x v="4"/>
    <n v="53"/>
    <s v="Bretagne"/>
    <n v="56"/>
    <x v="56"/>
    <s v="01E"/>
    <x v="6"/>
    <s v="01Z"/>
    <x v="2"/>
    <n v="931.8"/>
    <n v="750863"/>
    <n v="931800"/>
    <n v="1.2409720548222511"/>
  </r>
  <r>
    <x v="4"/>
    <n v="53"/>
    <s v="Bretagne"/>
    <n v="56"/>
    <x v="56"/>
    <s v="01F"/>
    <x v="4"/>
    <s v="01A"/>
    <x v="3"/>
    <n v="39279.808069999999"/>
    <n v="750863"/>
    <n v="39279808.07"/>
    <n v="52.312882736264804"/>
  </r>
  <r>
    <x v="4"/>
    <n v="53"/>
    <s v="Bretagne"/>
    <n v="56"/>
    <x v="56"/>
    <s v="01ZHG"/>
    <x v="5"/>
    <s v="01A"/>
    <x v="3"/>
    <n v="986.11030000000005"/>
    <n v="750863"/>
    <n v="986110.3"/>
    <n v="1.3133025598544608"/>
  </r>
  <r>
    <x v="0"/>
    <n v="44"/>
    <s v="Grand-Est"/>
    <n v="57"/>
    <x v="57"/>
    <s v="01A"/>
    <x v="0"/>
    <s v="01B"/>
    <x v="0"/>
    <n v="82694.179999999993"/>
    <n v="1044898"/>
    <n v="82694180"/>
    <n v="79.140911361683152"/>
  </r>
  <r>
    <x v="0"/>
    <n v="44"/>
    <s v="Grand-Est"/>
    <n v="57"/>
    <x v="57"/>
    <s v="01A"/>
    <x v="0"/>
    <s v="01D"/>
    <x v="1"/>
    <n v="242428.95456000001"/>
    <n v="1044898"/>
    <n v="242428954.56"/>
    <n v="232.01207635577828"/>
  </r>
  <r>
    <x v="0"/>
    <n v="44"/>
    <s v="Grand-Est"/>
    <n v="57"/>
    <x v="57"/>
    <s v="01B"/>
    <x v="1"/>
    <s v="01A"/>
    <x v="3"/>
    <n v="195.8"/>
    <n v="1044898"/>
    <n v="195800"/>
    <n v="0.18738671143020658"/>
  </r>
  <r>
    <x v="0"/>
    <n v="44"/>
    <s v="Grand-Est"/>
    <n v="57"/>
    <x v="57"/>
    <s v="01B"/>
    <x v="1"/>
    <s v="01B"/>
    <x v="0"/>
    <n v="1623.78"/>
    <n v="1044898"/>
    <n v="1623780"/>
    <n v="1.5540081424215568"/>
  </r>
  <r>
    <x v="0"/>
    <n v="44"/>
    <s v="Grand-Est"/>
    <n v="57"/>
    <x v="57"/>
    <s v="01B"/>
    <x v="1"/>
    <s v="01D"/>
    <x v="1"/>
    <n v="4109.9187700000002"/>
    <n v="1044898"/>
    <n v="4109918.77"/>
    <n v="3.9333205442062287"/>
  </r>
  <r>
    <x v="0"/>
    <n v="44"/>
    <s v="Grand-Est"/>
    <n v="57"/>
    <x v="57"/>
    <s v="01C"/>
    <x v="2"/>
    <s v="01B"/>
    <x v="0"/>
    <n v="0.29627999999999999"/>
    <n v="1044898"/>
    <n v="296.27999999999997"/>
    <n v="2.8354920767385903E-4"/>
  </r>
  <r>
    <x v="0"/>
    <n v="44"/>
    <s v="Grand-Est"/>
    <n v="57"/>
    <x v="57"/>
    <s v="01C"/>
    <x v="2"/>
    <s v="01C"/>
    <x v="4"/>
    <n v="0.26900000000000002"/>
    <n v="1044898"/>
    <n v="269"/>
    <n v="2.5744139619369544E-4"/>
  </r>
  <r>
    <x v="0"/>
    <n v="44"/>
    <s v="Grand-Est"/>
    <n v="57"/>
    <x v="57"/>
    <s v="01D"/>
    <x v="3"/>
    <s v="01A"/>
    <x v="3"/>
    <n v="44295.876459999999"/>
    <n v="1044898"/>
    <n v="44295876.460000001"/>
    <n v="42.392536362400925"/>
  </r>
  <r>
    <x v="0"/>
    <n v="44"/>
    <s v="Grand-Est"/>
    <n v="57"/>
    <x v="57"/>
    <s v="01D"/>
    <x v="3"/>
    <s v="01B"/>
    <x v="0"/>
    <n v="3303.0639999999999"/>
    <n v="1044898"/>
    <n v="3303064"/>
    <n v="3.1611353452681508"/>
  </r>
  <r>
    <x v="0"/>
    <n v="44"/>
    <s v="Grand-Est"/>
    <n v="57"/>
    <x v="57"/>
    <s v="01D"/>
    <x v="3"/>
    <s v="01D"/>
    <x v="1"/>
    <n v="6899.6414199999999"/>
    <n v="1044898"/>
    <n v="6899641.4199999999"/>
    <n v="6.6031721947979607"/>
  </r>
  <r>
    <x v="0"/>
    <n v="44"/>
    <s v="Grand-Est"/>
    <n v="57"/>
    <x v="57"/>
    <s v="01D"/>
    <x v="3"/>
    <s v="01Z"/>
    <x v="2"/>
    <n v="734.94650999999999"/>
    <n v="1044898"/>
    <n v="734946.51"/>
    <n v="0.70336674967317381"/>
  </r>
  <r>
    <x v="0"/>
    <n v="44"/>
    <s v="Grand-Est"/>
    <n v="57"/>
    <x v="57"/>
    <s v="01E"/>
    <x v="6"/>
    <s v="01A"/>
    <x v="3"/>
    <n v="1227.32"/>
    <n v="1044898"/>
    <n v="1227320"/>
    <n v="1.1745835478678301"/>
  </r>
  <r>
    <x v="0"/>
    <n v="44"/>
    <s v="Grand-Est"/>
    <n v="57"/>
    <x v="57"/>
    <s v="01E"/>
    <x v="6"/>
    <s v="01E"/>
    <x v="5"/>
    <n v="6615.1856900000002"/>
    <n v="1044898"/>
    <n v="6615185.6900000004"/>
    <n v="6.3309391825805008"/>
  </r>
  <r>
    <x v="0"/>
    <n v="44"/>
    <s v="Grand-Est"/>
    <n v="57"/>
    <x v="57"/>
    <s v="01F"/>
    <x v="4"/>
    <s v="01A"/>
    <x v="3"/>
    <n v="29797.23445"/>
    <n v="1044898"/>
    <n v="29797234.449999999"/>
    <n v="28.516883418285804"/>
  </r>
  <r>
    <x v="0"/>
    <n v="44"/>
    <s v="Grand-Est"/>
    <n v="57"/>
    <x v="57"/>
    <s v="01ZHG"/>
    <x v="5"/>
    <s v="01A"/>
    <x v="3"/>
    <n v="12"/>
    <n v="1044898"/>
    <n v="12000"/>
    <n v="1.1484374551391618E-2"/>
  </r>
  <r>
    <x v="1"/>
    <n v="44"/>
    <s v="Grand-Est"/>
    <n v="57"/>
    <x v="57"/>
    <s v="01A"/>
    <x v="0"/>
    <s v="01A"/>
    <x v="3"/>
    <n v="16"/>
    <n v="1045146"/>
    <n v="16000"/>
    <n v="1.530886593834737E-2"/>
  </r>
  <r>
    <x v="1"/>
    <n v="44"/>
    <s v="Grand-Est"/>
    <n v="57"/>
    <x v="57"/>
    <s v="01A"/>
    <x v="0"/>
    <s v="01B"/>
    <x v="0"/>
    <n v="107925.40784"/>
    <n v="1045146"/>
    <n v="107925407.84"/>
    <n v="103.26347499775152"/>
  </r>
  <r>
    <x v="1"/>
    <n v="44"/>
    <s v="Grand-Est"/>
    <n v="57"/>
    <x v="57"/>
    <s v="01A"/>
    <x v="0"/>
    <s v="01D"/>
    <x v="1"/>
    <n v="168639.71823999999"/>
    <n v="1045146"/>
    <n v="168639718.23999998"/>
    <n v="161.35517740105209"/>
  </r>
  <r>
    <x v="1"/>
    <n v="44"/>
    <s v="Grand-Est"/>
    <n v="57"/>
    <x v="57"/>
    <s v="01A"/>
    <x v="0"/>
    <s v="01E"/>
    <x v="5"/>
    <n v="4446.15942"/>
    <n v="1045146"/>
    <n v="4446159.42"/>
    <n v="4.2541036563312682"/>
  </r>
  <r>
    <x v="1"/>
    <n v="44"/>
    <s v="Grand-Est"/>
    <n v="57"/>
    <x v="57"/>
    <s v="01A"/>
    <x v="0"/>
    <s v="01Z"/>
    <x v="2"/>
    <n v="12148.935369999999"/>
    <n v="1045146"/>
    <n v="12148935.369999999"/>
    <n v="11.624151429561037"/>
  </r>
  <r>
    <x v="1"/>
    <n v="44"/>
    <s v="Grand-Est"/>
    <n v="57"/>
    <x v="57"/>
    <s v="01B"/>
    <x v="1"/>
    <s v="01A"/>
    <x v="3"/>
    <n v="184.36"/>
    <n v="1045146"/>
    <n v="184360"/>
    <n v="0.17639640777460758"/>
  </r>
  <r>
    <x v="1"/>
    <n v="44"/>
    <s v="Grand-Est"/>
    <n v="57"/>
    <x v="57"/>
    <s v="01B"/>
    <x v="1"/>
    <s v="01B"/>
    <x v="0"/>
    <n v="1513.84"/>
    <n v="1045146"/>
    <n v="1513840"/>
    <n v="1.4484483507567363"/>
  </r>
  <r>
    <x v="1"/>
    <n v="44"/>
    <s v="Grand-Est"/>
    <n v="57"/>
    <x v="57"/>
    <s v="01B"/>
    <x v="1"/>
    <s v="01D"/>
    <x v="1"/>
    <n v="2884.2692499999998"/>
    <n v="1045146"/>
    <n v="2884269.25"/>
    <n v="2.759680704896732"/>
  </r>
  <r>
    <x v="1"/>
    <n v="44"/>
    <s v="Grand-Est"/>
    <n v="57"/>
    <x v="57"/>
    <s v="01B"/>
    <x v="1"/>
    <s v="01Z"/>
    <x v="2"/>
    <n v="10.89"/>
    <n v="1045146"/>
    <n v="10890"/>
    <n v="1.0419596879287679E-2"/>
  </r>
  <r>
    <x v="1"/>
    <n v="44"/>
    <s v="Grand-Est"/>
    <n v="57"/>
    <x v="57"/>
    <s v="01C"/>
    <x v="2"/>
    <s v="01B"/>
    <x v="0"/>
    <n v="0.52400000000000002"/>
    <n v="1045146"/>
    <n v="524"/>
    <n v="5.0136535948087631E-4"/>
  </r>
  <r>
    <x v="1"/>
    <n v="44"/>
    <s v="Grand-Est"/>
    <n v="57"/>
    <x v="57"/>
    <s v="01D"/>
    <x v="3"/>
    <s v="01A"/>
    <x v="3"/>
    <n v="54976.838389999997"/>
    <n v="1045146"/>
    <n v="54976838.390000001"/>
    <n v="52.602065539168692"/>
  </r>
  <r>
    <x v="1"/>
    <n v="44"/>
    <s v="Grand-Est"/>
    <n v="57"/>
    <x v="57"/>
    <s v="01D"/>
    <x v="3"/>
    <s v="01B"/>
    <x v="0"/>
    <n v="572.83000000000004"/>
    <n v="1045146"/>
    <n v="572830"/>
    <n v="0.54808610471647023"/>
  </r>
  <r>
    <x v="1"/>
    <n v="44"/>
    <s v="Grand-Est"/>
    <n v="57"/>
    <x v="57"/>
    <s v="01D"/>
    <x v="3"/>
    <s v="01D"/>
    <x v="1"/>
    <n v="1433.7053100000001"/>
    <n v="1045146"/>
    <n v="1433705.31"/>
    <n v="1.3717751491179224"/>
  </r>
  <r>
    <x v="1"/>
    <n v="44"/>
    <s v="Grand-Est"/>
    <n v="57"/>
    <x v="57"/>
    <s v="01D"/>
    <x v="3"/>
    <s v="01Z"/>
    <x v="2"/>
    <n v="2810.9279700000002"/>
    <n v="1045146"/>
    <n v="2810927.97"/>
    <n v="2.6895074659425573"/>
  </r>
  <r>
    <x v="1"/>
    <n v="44"/>
    <s v="Grand-Est"/>
    <n v="57"/>
    <x v="57"/>
    <s v="01E"/>
    <x v="6"/>
    <s v="01E"/>
    <x v="5"/>
    <n v="12923.99605"/>
    <n v="1045146"/>
    <n v="12923996.049999999"/>
    <n v="12.365732682323808"/>
  </r>
  <r>
    <x v="1"/>
    <n v="44"/>
    <s v="Grand-Est"/>
    <n v="57"/>
    <x v="57"/>
    <s v="01F"/>
    <x v="4"/>
    <s v="01A"/>
    <x v="3"/>
    <n v="30036.701720000001"/>
    <n v="1045146"/>
    <n v="30036701.720000003"/>
    <n v="28.739239991350495"/>
  </r>
  <r>
    <x v="1"/>
    <n v="44"/>
    <s v="Grand-Est"/>
    <n v="57"/>
    <x v="57"/>
    <s v="01F"/>
    <x v="4"/>
    <s v="01Z"/>
    <x v="2"/>
    <n v="1606.99353"/>
    <n v="1045146"/>
    <n v="1606993.53"/>
    <n v="1.5375780321601002"/>
  </r>
  <r>
    <x v="1"/>
    <n v="44"/>
    <s v="Grand-Est"/>
    <n v="57"/>
    <x v="57"/>
    <s v="01ZHG"/>
    <x v="5"/>
    <s v="01A"/>
    <x v="3"/>
    <n v="82"/>
    <n v="1045146"/>
    <n v="82000"/>
    <n v="7.8457937934030275E-2"/>
  </r>
  <r>
    <x v="1"/>
    <n v="44"/>
    <s v="Grand-Est"/>
    <n v="57"/>
    <x v="57"/>
    <s v="01ZHG"/>
    <x v="5"/>
    <s v="01Z"/>
    <x v="2"/>
    <n v="165.51561000000001"/>
    <n v="1045146"/>
    <n v="165515.61000000002"/>
    <n v="0.15836601776211173"/>
  </r>
  <r>
    <x v="2"/>
    <n v="44"/>
    <s v="Grand-Est"/>
    <n v="57"/>
    <x v="57"/>
    <s v="01A"/>
    <x v="0"/>
    <s v="01B"/>
    <x v="0"/>
    <n v="126115.44458"/>
    <n v="1046873"/>
    <n v="126115444.58"/>
    <n v="120.46871452411133"/>
  </r>
  <r>
    <x v="2"/>
    <n v="44"/>
    <s v="Grand-Est"/>
    <n v="57"/>
    <x v="57"/>
    <s v="01A"/>
    <x v="0"/>
    <s v="01D"/>
    <x v="1"/>
    <n v="129060.68611"/>
    <n v="1046873"/>
    <n v="129060686.11"/>
    <n v="123.28208494249064"/>
  </r>
  <r>
    <x v="2"/>
    <n v="44"/>
    <s v="Grand-Est"/>
    <n v="57"/>
    <x v="57"/>
    <s v="01A"/>
    <x v="0"/>
    <s v="01E"/>
    <x v="5"/>
    <n v="6707.6319999999996"/>
    <n v="1046873"/>
    <n v="6707632"/>
    <n v="6.4073025094734506"/>
  </r>
  <r>
    <x v="2"/>
    <n v="44"/>
    <s v="Grand-Est"/>
    <n v="57"/>
    <x v="57"/>
    <s v="01B"/>
    <x v="1"/>
    <s v="01A"/>
    <x v="3"/>
    <n v="131.03"/>
    <n v="1046873"/>
    <n v="131030"/>
    <n v="0.12516322419242831"/>
  </r>
  <r>
    <x v="2"/>
    <n v="44"/>
    <s v="Grand-Est"/>
    <n v="57"/>
    <x v="57"/>
    <s v="01B"/>
    <x v="1"/>
    <s v="01B"/>
    <x v="0"/>
    <n v="1478.08"/>
    <n v="1046873"/>
    <n v="1478080"/>
    <n v="1.4119000107940505"/>
  </r>
  <r>
    <x v="2"/>
    <n v="44"/>
    <s v="Grand-Est"/>
    <n v="57"/>
    <x v="57"/>
    <s v="01B"/>
    <x v="1"/>
    <s v="01D"/>
    <x v="1"/>
    <n v="2272.6677399999999"/>
    <n v="1046873"/>
    <n v="2272667.7399999998"/>
    <n v="2.1709106453218294"/>
  </r>
  <r>
    <x v="2"/>
    <n v="44"/>
    <s v="Grand-Est"/>
    <n v="57"/>
    <x v="57"/>
    <s v="01C"/>
    <x v="2"/>
    <s v="01B"/>
    <x v="0"/>
    <n v="1.2"/>
    <n v="1046873"/>
    <n v="1200"/>
    <n v="1.1462708466069905E-3"/>
  </r>
  <r>
    <x v="2"/>
    <n v="44"/>
    <s v="Grand-Est"/>
    <n v="57"/>
    <x v="57"/>
    <s v="01D"/>
    <x v="3"/>
    <s v="01A"/>
    <x v="3"/>
    <n v="61864.853770000002"/>
    <n v="1046873"/>
    <n v="61864853.770000003"/>
    <n v="59.094898588462975"/>
  </r>
  <r>
    <x v="2"/>
    <n v="44"/>
    <s v="Grand-Est"/>
    <n v="57"/>
    <x v="57"/>
    <s v="01E"/>
    <x v="6"/>
    <s v="01E"/>
    <x v="5"/>
    <n v="21395.738689999998"/>
    <n v="1046873"/>
    <n v="21395738.689999998"/>
    <n v="20.437759584973534"/>
  </r>
  <r>
    <x v="2"/>
    <n v="44"/>
    <s v="Grand-Est"/>
    <n v="57"/>
    <x v="57"/>
    <s v="01F"/>
    <x v="4"/>
    <s v="01A"/>
    <x v="3"/>
    <n v="31962.03832"/>
    <n v="1046873"/>
    <n v="31962038.32"/>
    <n v="30.530960603626227"/>
  </r>
  <r>
    <x v="2"/>
    <n v="44"/>
    <s v="Grand-Est"/>
    <n v="57"/>
    <x v="57"/>
    <s v="01ZHG"/>
    <x v="5"/>
    <s v="01A"/>
    <x v="3"/>
    <n v="693.56943999999999"/>
    <n v="1046873"/>
    <n v="693569.44"/>
    <n v="0.66251535764128022"/>
  </r>
  <r>
    <x v="3"/>
    <n v="44"/>
    <s v="Grand-Est"/>
    <n v="57"/>
    <x v="57"/>
    <s v="01A"/>
    <x v="0"/>
    <s v="01A"/>
    <x v="3"/>
    <n v="1964.6"/>
    <n v="1044486"/>
    <n v="1964600"/>
    <n v="1.8809251631903157"/>
  </r>
  <r>
    <x v="3"/>
    <n v="44"/>
    <s v="Grand-Est"/>
    <n v="57"/>
    <x v="57"/>
    <s v="01A"/>
    <x v="0"/>
    <s v="01B"/>
    <x v="0"/>
    <n v="137791.03628"/>
    <n v="1044486"/>
    <n v="137791036.28"/>
    <n v="131.92233910267825"/>
  </r>
  <r>
    <x v="3"/>
    <n v="44"/>
    <s v="Grand-Est"/>
    <n v="57"/>
    <x v="57"/>
    <s v="01A"/>
    <x v="0"/>
    <s v="01D"/>
    <x v="1"/>
    <n v="102887.56399"/>
    <n v="1044486"/>
    <n v="102887563.98999999"/>
    <n v="98.50545051824534"/>
  </r>
  <r>
    <x v="3"/>
    <n v="44"/>
    <s v="Grand-Est"/>
    <n v="57"/>
    <x v="57"/>
    <s v="01A"/>
    <x v="0"/>
    <s v="01E"/>
    <x v="5"/>
    <n v="4500.8318399999998"/>
    <n v="1044486"/>
    <n v="4500831.84"/>
    <n v="4.3091356322631418"/>
  </r>
  <r>
    <x v="3"/>
    <n v="44"/>
    <s v="Grand-Est"/>
    <n v="57"/>
    <x v="57"/>
    <s v="01A"/>
    <x v="0"/>
    <s v="01Z"/>
    <x v="2"/>
    <n v="62.762270000000001"/>
    <n v="1044486"/>
    <n v="62762.270000000004"/>
    <n v="6.0089144325534284E-2"/>
  </r>
  <r>
    <x v="3"/>
    <n v="44"/>
    <s v="Grand-Est"/>
    <n v="57"/>
    <x v="57"/>
    <s v="01B"/>
    <x v="1"/>
    <s v="01A"/>
    <x v="3"/>
    <n v="55"/>
    <n v="1044486"/>
    <n v="55000"/>
    <n v="5.2657479372629219E-2"/>
  </r>
  <r>
    <x v="3"/>
    <n v="44"/>
    <s v="Grand-Est"/>
    <n v="57"/>
    <x v="57"/>
    <s v="01B"/>
    <x v="1"/>
    <s v="01B"/>
    <x v="0"/>
    <n v="1301.5"/>
    <n v="1044486"/>
    <n v="1301500"/>
    <n v="1.2460674436995804"/>
  </r>
  <r>
    <x v="3"/>
    <n v="44"/>
    <s v="Grand-Est"/>
    <n v="57"/>
    <x v="57"/>
    <s v="01B"/>
    <x v="1"/>
    <s v="01D"/>
    <x v="1"/>
    <n v="2704.5098899999998"/>
    <n v="1044486"/>
    <n v="2704509.8899999997"/>
    <n v="2.5893213408317579"/>
  </r>
  <r>
    <x v="3"/>
    <n v="44"/>
    <s v="Grand-Est"/>
    <n v="57"/>
    <x v="57"/>
    <s v="01C"/>
    <x v="2"/>
    <s v="01B"/>
    <x v="0"/>
    <n v="1.1399999999999999"/>
    <n v="1044486"/>
    <n v="1140"/>
    <n v="1.0914459360872237E-3"/>
  </r>
  <r>
    <x v="3"/>
    <n v="44"/>
    <s v="Grand-Est"/>
    <n v="57"/>
    <x v="57"/>
    <s v="01D"/>
    <x v="3"/>
    <s v="01A"/>
    <x v="3"/>
    <n v="55744.77506"/>
    <n v="1044486"/>
    <n v="55744775.060000002"/>
    <n v="53.370533506432828"/>
  </r>
  <r>
    <x v="3"/>
    <n v="44"/>
    <s v="Grand-Est"/>
    <n v="57"/>
    <x v="57"/>
    <s v="01D"/>
    <x v="3"/>
    <s v="01B"/>
    <x v="0"/>
    <n v="6378.0259800000003"/>
    <n v="1044486"/>
    <n v="6378025.9800000004"/>
    <n v="6.1063776632716955"/>
  </r>
  <r>
    <x v="3"/>
    <n v="44"/>
    <s v="Grand-Est"/>
    <n v="57"/>
    <x v="57"/>
    <s v="01D"/>
    <x v="3"/>
    <s v="01Z"/>
    <x v="2"/>
    <n v="14.513170000000001"/>
    <n v="1044486"/>
    <n v="14513.17"/>
    <n v="1.3895035452844748E-2"/>
  </r>
  <r>
    <x v="3"/>
    <n v="44"/>
    <s v="Grand-Est"/>
    <n v="57"/>
    <x v="57"/>
    <s v="01E"/>
    <x v="6"/>
    <s v="01E"/>
    <x v="5"/>
    <n v="26040.518049999999"/>
    <n v="1044486"/>
    <n v="26040518.049999997"/>
    <n v="24.931418946735519"/>
  </r>
  <r>
    <x v="3"/>
    <n v="44"/>
    <s v="Grand-Est"/>
    <n v="57"/>
    <x v="57"/>
    <s v="01F"/>
    <x v="4"/>
    <s v="01A"/>
    <x v="3"/>
    <n v="31436.48676"/>
    <n v="1044486"/>
    <n v="31436486.759999998"/>
    <n v="30.097566420229661"/>
  </r>
  <r>
    <x v="3"/>
    <n v="44"/>
    <s v="Grand-Est"/>
    <n v="57"/>
    <x v="57"/>
    <s v="01F"/>
    <x v="4"/>
    <s v="01Z"/>
    <x v="2"/>
    <n v="8.9467400000000001"/>
    <n v="1044486"/>
    <n v="8946.74"/>
    <n v="8.5656868545868486E-3"/>
  </r>
  <r>
    <x v="3"/>
    <n v="44"/>
    <s v="Grand-Est"/>
    <n v="57"/>
    <x v="57"/>
    <s v="01ZHG"/>
    <x v="5"/>
    <s v="01A"/>
    <x v="3"/>
    <n v="1477.99776"/>
    <n v="1044486"/>
    <n v="1477997.76"/>
    <n v="1.4150479374544034"/>
  </r>
  <r>
    <x v="4"/>
    <n v="44"/>
    <s v="Grand-Est"/>
    <n v="57"/>
    <x v="57"/>
    <s v="01A"/>
    <x v="0"/>
    <s v="01B"/>
    <x v="0"/>
    <n v="111752.06116"/>
    <n v="1043522"/>
    <n v="111752061.16"/>
    <n v="107.09123637067546"/>
  </r>
  <r>
    <x v="4"/>
    <n v="44"/>
    <s v="Grand-Est"/>
    <n v="57"/>
    <x v="57"/>
    <s v="01A"/>
    <x v="0"/>
    <s v="01D"/>
    <x v="1"/>
    <n v="74156.34"/>
    <n v="1043522"/>
    <n v="74156340"/>
    <n v="71.063513754381802"/>
  </r>
  <r>
    <x v="4"/>
    <n v="44"/>
    <s v="Grand-Est"/>
    <n v="57"/>
    <x v="57"/>
    <s v="01A"/>
    <x v="0"/>
    <s v="01E"/>
    <x v="5"/>
    <n v="19788.442579999999"/>
    <n v="1043522"/>
    <n v="19788442.579999998"/>
    <n v="18.96312926799818"/>
  </r>
  <r>
    <x v="4"/>
    <n v="44"/>
    <s v="Grand-Est"/>
    <n v="57"/>
    <x v="57"/>
    <s v="01A"/>
    <x v="0"/>
    <s v="01Z"/>
    <x v="2"/>
    <n v="24231.599999999999"/>
    <n v="1043522"/>
    <n v="24231600"/>
    <n v="23.220976654061918"/>
  </r>
  <r>
    <x v="4"/>
    <n v="44"/>
    <s v="Grand-Est"/>
    <n v="57"/>
    <x v="57"/>
    <s v="01B"/>
    <x v="1"/>
    <s v="01A"/>
    <x v="3"/>
    <n v="104.8"/>
    <n v="1043522"/>
    <n v="104800"/>
    <n v="0.10042912367923244"/>
  </r>
  <r>
    <x v="4"/>
    <n v="44"/>
    <s v="Grand-Est"/>
    <n v="57"/>
    <x v="57"/>
    <s v="01B"/>
    <x v="1"/>
    <s v="01D"/>
    <x v="1"/>
    <n v="2794.6688199999999"/>
    <n v="1043522"/>
    <n v="2794668.82"/>
    <n v="2.6781120283041466"/>
  </r>
  <r>
    <x v="4"/>
    <n v="44"/>
    <s v="Grand-Est"/>
    <n v="57"/>
    <x v="57"/>
    <s v="01B"/>
    <x v="1"/>
    <s v="01Z"/>
    <x v="2"/>
    <n v="344.92765000000003"/>
    <n v="1043522"/>
    <n v="344927.65"/>
    <n v="0.3305418093724905"/>
  </r>
  <r>
    <x v="4"/>
    <n v="44"/>
    <s v="Grand-Est"/>
    <n v="57"/>
    <x v="57"/>
    <s v="01C"/>
    <x v="2"/>
    <s v="01A"/>
    <x v="3"/>
    <n v="1.0720000000000001"/>
    <n v="1043522"/>
    <n v="1072"/>
    <n v="1.0272902727494007E-3"/>
  </r>
  <r>
    <x v="4"/>
    <n v="44"/>
    <s v="Grand-Est"/>
    <n v="57"/>
    <x v="57"/>
    <s v="01C"/>
    <x v="2"/>
    <s v="01B"/>
    <x v="0"/>
    <n v="1.4142600000000001"/>
    <n v="1043522"/>
    <n v="1414.26"/>
    <n v="1.3552756913606037E-3"/>
  </r>
  <r>
    <x v="4"/>
    <n v="44"/>
    <s v="Grand-Est"/>
    <n v="57"/>
    <x v="57"/>
    <s v="01D"/>
    <x v="3"/>
    <s v="01A"/>
    <x v="3"/>
    <n v="56216.722730000001"/>
    <n v="1043522"/>
    <n v="56216722.730000004"/>
    <n v="53.872101144010387"/>
  </r>
  <r>
    <x v="4"/>
    <n v="44"/>
    <s v="Grand-Est"/>
    <n v="57"/>
    <x v="57"/>
    <s v="01D"/>
    <x v="3"/>
    <s v="01Z"/>
    <x v="2"/>
    <n v="5552.28"/>
    <n v="1043522"/>
    <n v="5552280"/>
    <n v="5.3207119734897779"/>
  </r>
  <r>
    <x v="4"/>
    <n v="44"/>
    <s v="Grand-Est"/>
    <n v="57"/>
    <x v="57"/>
    <s v="01E"/>
    <x v="6"/>
    <s v="01A"/>
    <x v="3"/>
    <n v="2104"/>
    <n v="1043522"/>
    <n v="2104000"/>
    <n v="2.0162488189036742"/>
  </r>
  <r>
    <x v="4"/>
    <n v="44"/>
    <s v="Grand-Est"/>
    <n v="57"/>
    <x v="57"/>
    <s v="01E"/>
    <x v="6"/>
    <s v="01E"/>
    <x v="5"/>
    <n v="13967.237359999999"/>
    <n v="1043522"/>
    <n v="13967237.359999999"/>
    <n v="13.384708094319047"/>
  </r>
  <r>
    <x v="4"/>
    <n v="44"/>
    <s v="Grand-Est"/>
    <n v="57"/>
    <x v="57"/>
    <s v="01E"/>
    <x v="6"/>
    <s v="01Z"/>
    <x v="2"/>
    <n v="7725.9866499999998"/>
    <n v="1043522"/>
    <n v="7725986.6499999994"/>
    <n v="7.4037601986350063"/>
  </r>
  <r>
    <x v="4"/>
    <n v="44"/>
    <s v="Grand-Est"/>
    <n v="57"/>
    <x v="57"/>
    <s v="01F"/>
    <x v="4"/>
    <s v="01A"/>
    <x v="3"/>
    <n v="30428.344809999999"/>
    <n v="1043522"/>
    <n v="30428344.809999999"/>
    <n v="29.159274849979205"/>
  </r>
  <r>
    <x v="4"/>
    <n v="44"/>
    <s v="Grand-Est"/>
    <n v="57"/>
    <x v="57"/>
    <s v="01F"/>
    <x v="4"/>
    <s v="01Z"/>
    <x v="2"/>
    <n v="2771"/>
    <n v="1043522"/>
    <n v="2771000"/>
    <n v="2.6554303598774149"/>
  </r>
  <r>
    <x v="4"/>
    <n v="44"/>
    <s v="Grand-Est"/>
    <n v="57"/>
    <x v="57"/>
    <s v="01ZHG"/>
    <x v="5"/>
    <s v="01A"/>
    <x v="3"/>
    <n v="2161.2151600000002"/>
    <n v="1043522"/>
    <n v="2161215.16"/>
    <n v="2.0710777156590856"/>
  </r>
  <r>
    <x v="0"/>
    <n v="27"/>
    <s v="Bourgogne-Franche-Comté"/>
    <n v="58"/>
    <x v="58"/>
    <s v="01A"/>
    <x v="0"/>
    <s v="01B"/>
    <x v="0"/>
    <n v="26313.5"/>
    <n v="220199"/>
    <n v="26313500"/>
    <n v="119.49872615225318"/>
  </r>
  <r>
    <x v="0"/>
    <n v="27"/>
    <s v="Bourgogne-Franche-Comté"/>
    <n v="58"/>
    <x v="58"/>
    <s v="01A"/>
    <x v="0"/>
    <s v="01D"/>
    <x v="1"/>
    <n v="26393.14385"/>
    <n v="220199"/>
    <n v="26393143.850000001"/>
    <n v="119.86041648690504"/>
  </r>
  <r>
    <x v="0"/>
    <n v="27"/>
    <s v="Bourgogne-Franche-Comté"/>
    <n v="58"/>
    <x v="58"/>
    <s v="01B"/>
    <x v="1"/>
    <s v="01A"/>
    <x v="3"/>
    <n v="64.08"/>
    <n v="220199"/>
    <n v="64080"/>
    <n v="0.29100949595593079"/>
  </r>
  <r>
    <x v="0"/>
    <n v="27"/>
    <s v="Bourgogne-Franche-Comté"/>
    <n v="58"/>
    <x v="58"/>
    <s v="01B"/>
    <x v="1"/>
    <s v="01B"/>
    <x v="0"/>
    <n v="1.5694300000000001"/>
    <n v="220199"/>
    <n v="1569.43"/>
    <n v="7.1273257371741016E-3"/>
  </r>
  <r>
    <x v="0"/>
    <n v="27"/>
    <s v="Bourgogne-Franche-Comté"/>
    <n v="58"/>
    <x v="58"/>
    <s v="01B"/>
    <x v="1"/>
    <s v="01D"/>
    <x v="1"/>
    <n v="498.26006999999998"/>
    <n v="220199"/>
    <n v="498260.07"/>
    <n v="2.2627717201258863"/>
  </r>
  <r>
    <x v="0"/>
    <n v="27"/>
    <s v="Bourgogne-Franche-Comté"/>
    <n v="58"/>
    <x v="58"/>
    <s v="01D"/>
    <x v="3"/>
    <s v="01A"/>
    <x v="3"/>
    <n v="9348.2303699999993"/>
    <n v="220199"/>
    <n v="9348230.3699999992"/>
    <n v="42.453555057016601"/>
  </r>
  <r>
    <x v="0"/>
    <n v="27"/>
    <s v="Bourgogne-Franche-Comté"/>
    <n v="58"/>
    <x v="58"/>
    <s v="01D"/>
    <x v="3"/>
    <s v="01B"/>
    <x v="0"/>
    <n v="848.86500000000001"/>
    <n v="220199"/>
    <n v="848865"/>
    <n v="3.8549902588113478"/>
  </r>
  <r>
    <x v="0"/>
    <n v="27"/>
    <s v="Bourgogne-Franche-Comté"/>
    <n v="58"/>
    <x v="58"/>
    <s v="01D"/>
    <x v="3"/>
    <s v="01D"/>
    <x v="1"/>
    <n v="722.16102000000001"/>
    <n v="220199"/>
    <n v="722161.02"/>
    <n v="3.2795835585084401"/>
  </r>
  <r>
    <x v="0"/>
    <n v="27"/>
    <s v="Bourgogne-Franche-Comté"/>
    <n v="58"/>
    <x v="58"/>
    <s v="01E"/>
    <x v="6"/>
    <s v="01A"/>
    <x v="3"/>
    <n v="18.413530000000002"/>
    <n v="220199"/>
    <n v="18413.530000000002"/>
    <n v="8.3622223534166831E-2"/>
  </r>
  <r>
    <x v="0"/>
    <n v="27"/>
    <s v="Bourgogne-Franche-Comté"/>
    <n v="58"/>
    <x v="58"/>
    <s v="01E"/>
    <x v="6"/>
    <s v="01D"/>
    <x v="1"/>
    <n v="40.854170000000003"/>
    <n v="220199"/>
    <n v="40854.170000000006"/>
    <n v="0.18553294974091619"/>
  </r>
  <r>
    <x v="0"/>
    <n v="27"/>
    <s v="Bourgogne-Franche-Comté"/>
    <n v="58"/>
    <x v="58"/>
    <s v="01E"/>
    <x v="6"/>
    <s v="01E"/>
    <x v="5"/>
    <n v="4625.9453700000004"/>
    <n v="220199"/>
    <n v="4625945.37"/>
    <n v="21.00802169855449"/>
  </r>
  <r>
    <x v="0"/>
    <n v="27"/>
    <s v="Bourgogne-Franche-Comté"/>
    <n v="58"/>
    <x v="58"/>
    <s v="01F"/>
    <x v="4"/>
    <s v="01A"/>
    <x v="3"/>
    <n v="8866.9771400000009"/>
    <n v="220199"/>
    <n v="8866977.1400000006"/>
    <n v="40.268017293448203"/>
  </r>
  <r>
    <x v="1"/>
    <n v="27"/>
    <s v="Bourgogne-Franche-Comté"/>
    <n v="58"/>
    <x v="58"/>
    <s v="01A"/>
    <x v="0"/>
    <s v="01B"/>
    <x v="0"/>
    <n v="23932.54"/>
    <n v="218341"/>
    <n v="23932540"/>
    <n v="109.61083809270819"/>
  </r>
  <r>
    <x v="1"/>
    <n v="27"/>
    <s v="Bourgogne-Franche-Comté"/>
    <n v="58"/>
    <x v="58"/>
    <s v="01A"/>
    <x v="0"/>
    <s v="01D"/>
    <x v="1"/>
    <n v="22206.67654"/>
    <n v="218341"/>
    <n v="22206676.539999999"/>
    <n v="101.70639751581241"/>
  </r>
  <r>
    <x v="1"/>
    <n v="27"/>
    <s v="Bourgogne-Franche-Comté"/>
    <n v="58"/>
    <x v="58"/>
    <s v="01B"/>
    <x v="1"/>
    <s v="01A"/>
    <x v="3"/>
    <n v="33.159999999999997"/>
    <n v="218341"/>
    <n v="33160"/>
    <n v="0.15187252966689718"/>
  </r>
  <r>
    <x v="1"/>
    <n v="27"/>
    <s v="Bourgogne-Franche-Comté"/>
    <n v="58"/>
    <x v="58"/>
    <s v="01B"/>
    <x v="1"/>
    <s v="01D"/>
    <x v="1"/>
    <n v="17.930260000000001"/>
    <n v="218341"/>
    <n v="17930.260000000002"/>
    <n v="8.212044462560858E-2"/>
  </r>
  <r>
    <x v="1"/>
    <n v="27"/>
    <s v="Bourgogne-Franche-Comté"/>
    <n v="58"/>
    <x v="58"/>
    <s v="01C"/>
    <x v="2"/>
    <s v="01B"/>
    <x v="0"/>
    <n v="4.6600000000000003E-2"/>
    <n v="218341"/>
    <n v="46.6"/>
    <n v="2.1342762009883624E-4"/>
  </r>
  <r>
    <x v="1"/>
    <n v="27"/>
    <s v="Bourgogne-Franche-Comté"/>
    <n v="58"/>
    <x v="58"/>
    <s v="01D"/>
    <x v="3"/>
    <s v="01A"/>
    <x v="3"/>
    <n v="10018.45068"/>
    <n v="218341"/>
    <n v="10018450.68"/>
    <n v="45.884422440128056"/>
  </r>
  <r>
    <x v="1"/>
    <n v="27"/>
    <s v="Bourgogne-Franche-Comté"/>
    <n v="58"/>
    <x v="58"/>
    <s v="01D"/>
    <x v="3"/>
    <s v="01B"/>
    <x v="0"/>
    <n v="1058.7619999999999"/>
    <n v="218341"/>
    <n v="1058762"/>
    <n v="4.8491213285640349"/>
  </r>
  <r>
    <x v="1"/>
    <n v="27"/>
    <s v="Bourgogne-Franche-Comté"/>
    <n v="58"/>
    <x v="58"/>
    <s v="01D"/>
    <x v="3"/>
    <s v="01D"/>
    <x v="1"/>
    <n v="525.33243000000004"/>
    <n v="218341"/>
    <n v="525332.43000000005"/>
    <n v="2.4060182466875211"/>
  </r>
  <r>
    <x v="1"/>
    <n v="27"/>
    <s v="Bourgogne-Franche-Comté"/>
    <n v="58"/>
    <x v="58"/>
    <s v="01E"/>
    <x v="6"/>
    <s v="01A"/>
    <x v="3"/>
    <n v="16.182749999999999"/>
    <n v="218341"/>
    <n v="16182.749999999998"/>
    <n v="7.411686307198373E-2"/>
  </r>
  <r>
    <x v="1"/>
    <n v="27"/>
    <s v="Bourgogne-Franche-Comté"/>
    <n v="58"/>
    <x v="58"/>
    <s v="01E"/>
    <x v="6"/>
    <s v="01D"/>
    <x v="1"/>
    <n v="47.820999999999998"/>
    <n v="218341"/>
    <n v="47821"/>
    <n v="0.21901979014477355"/>
  </r>
  <r>
    <x v="1"/>
    <n v="27"/>
    <s v="Bourgogne-Franche-Comté"/>
    <n v="58"/>
    <x v="58"/>
    <s v="01E"/>
    <x v="6"/>
    <s v="01E"/>
    <x v="5"/>
    <n v="5518.0853399999996"/>
    <n v="218341"/>
    <n v="5518085.3399999999"/>
    <n v="25.272785871641148"/>
  </r>
  <r>
    <x v="1"/>
    <n v="27"/>
    <s v="Bourgogne-Franche-Comté"/>
    <n v="58"/>
    <x v="58"/>
    <s v="01E"/>
    <x v="6"/>
    <s v="01Z"/>
    <x v="2"/>
    <n v="3.5"/>
    <n v="218341"/>
    <n v="3500"/>
    <n v="1.6029971466650788E-2"/>
  </r>
  <r>
    <x v="1"/>
    <n v="27"/>
    <s v="Bourgogne-Franche-Comté"/>
    <n v="58"/>
    <x v="58"/>
    <s v="01F"/>
    <x v="4"/>
    <s v="01A"/>
    <x v="3"/>
    <n v="9104.8253100000002"/>
    <n v="218341"/>
    <n v="9104825.3100000005"/>
    <n v="41.70002569375427"/>
  </r>
  <r>
    <x v="2"/>
    <n v="27"/>
    <s v="Bourgogne-Franche-Comté"/>
    <n v="58"/>
    <x v="58"/>
    <s v="01A"/>
    <x v="0"/>
    <s v="01B"/>
    <x v="0"/>
    <n v="27994.85"/>
    <n v="215221"/>
    <n v="27994850"/>
    <n v="130.07489975420614"/>
  </r>
  <r>
    <x v="2"/>
    <n v="27"/>
    <s v="Bourgogne-Franche-Comté"/>
    <n v="58"/>
    <x v="58"/>
    <s v="01A"/>
    <x v="0"/>
    <s v="01D"/>
    <x v="1"/>
    <n v="15438.998939999999"/>
    <n v="215221"/>
    <n v="15438998.939999999"/>
    <n v="71.735559912833779"/>
  </r>
  <r>
    <x v="2"/>
    <n v="27"/>
    <s v="Bourgogne-Franche-Comté"/>
    <n v="58"/>
    <x v="58"/>
    <s v="01B"/>
    <x v="1"/>
    <s v="01A"/>
    <x v="3"/>
    <n v="69.081999999999994"/>
    <n v="215221"/>
    <n v="69082"/>
    <n v="0.32098168858986809"/>
  </r>
  <r>
    <x v="2"/>
    <n v="27"/>
    <s v="Bourgogne-Franche-Comté"/>
    <n v="58"/>
    <x v="58"/>
    <s v="01B"/>
    <x v="1"/>
    <s v="01D"/>
    <x v="1"/>
    <n v="104.002"/>
    <n v="215221"/>
    <n v="104002"/>
    <n v="0.48323351345825921"/>
  </r>
  <r>
    <x v="2"/>
    <n v="27"/>
    <s v="Bourgogne-Franche-Comté"/>
    <n v="58"/>
    <x v="58"/>
    <s v="01B"/>
    <x v="1"/>
    <s v="01Z"/>
    <x v="2"/>
    <n v="17.945"/>
    <n v="215221"/>
    <n v="17945"/>
    <n v="8.3379410001812093E-2"/>
  </r>
  <r>
    <x v="2"/>
    <n v="27"/>
    <s v="Bourgogne-Franche-Comté"/>
    <n v="58"/>
    <x v="58"/>
    <s v="01C"/>
    <x v="2"/>
    <s v="01B"/>
    <x v="0"/>
    <n v="5.2159999999999998E-2"/>
    <n v="215221"/>
    <n v="52.16"/>
    <n v="2.423555322203688E-4"/>
  </r>
  <r>
    <x v="2"/>
    <n v="27"/>
    <s v="Bourgogne-Franche-Comté"/>
    <n v="58"/>
    <x v="58"/>
    <s v="01D"/>
    <x v="3"/>
    <s v="01A"/>
    <x v="3"/>
    <n v="6414.5557799999997"/>
    <n v="215221"/>
    <n v="6414555.7799999993"/>
    <n v="29.804506902207496"/>
  </r>
  <r>
    <x v="2"/>
    <n v="27"/>
    <s v="Bourgogne-Franche-Comté"/>
    <n v="58"/>
    <x v="58"/>
    <s v="01D"/>
    <x v="3"/>
    <s v="01D"/>
    <x v="1"/>
    <n v="75.7"/>
    <n v="215221"/>
    <n v="75700"/>
    <n v="0.35173147601767485"/>
  </r>
  <r>
    <x v="2"/>
    <n v="27"/>
    <s v="Bourgogne-Franche-Comté"/>
    <n v="58"/>
    <x v="58"/>
    <s v="01D"/>
    <x v="3"/>
    <s v="01Z"/>
    <x v="2"/>
    <n v="1310.3431399999999"/>
    <n v="215221"/>
    <n v="1310343.1399999999"/>
    <n v="6.0883609870783983"/>
  </r>
  <r>
    <x v="2"/>
    <n v="27"/>
    <s v="Bourgogne-Franche-Comté"/>
    <n v="58"/>
    <x v="58"/>
    <s v="01E"/>
    <x v="6"/>
    <s v="01D"/>
    <x v="1"/>
    <n v="3.7180200000000001"/>
    <n v="215221"/>
    <n v="3718.02"/>
    <n v="1.7275358817215793E-2"/>
  </r>
  <r>
    <x v="2"/>
    <n v="27"/>
    <s v="Bourgogne-Franche-Comté"/>
    <n v="58"/>
    <x v="58"/>
    <s v="01E"/>
    <x v="6"/>
    <s v="01E"/>
    <x v="5"/>
    <n v="5124.6525799999999"/>
    <n v="215221"/>
    <n v="5124652.58"/>
    <n v="23.811117781257405"/>
  </r>
  <r>
    <x v="2"/>
    <n v="27"/>
    <s v="Bourgogne-Franche-Comté"/>
    <n v="58"/>
    <x v="58"/>
    <s v="01F"/>
    <x v="4"/>
    <s v="01A"/>
    <x v="3"/>
    <n v="8772.0956800000004"/>
    <n v="215221"/>
    <n v="8772095.6799999997"/>
    <n v="40.758549026349655"/>
  </r>
  <r>
    <x v="2"/>
    <n v="27"/>
    <s v="Bourgogne-Franche-Comté"/>
    <n v="58"/>
    <x v="58"/>
    <s v="01ZHG"/>
    <x v="5"/>
    <s v="01A"/>
    <x v="3"/>
    <n v="3.3805000000000001"/>
    <n v="215221"/>
    <n v="3380.5"/>
    <n v="1.5707110365624173E-2"/>
  </r>
  <r>
    <x v="3"/>
    <n v="27"/>
    <s v="Bourgogne-Franche-Comté"/>
    <n v="58"/>
    <x v="58"/>
    <s v="01A"/>
    <x v="0"/>
    <s v="01B"/>
    <x v="0"/>
    <n v="27128.3"/>
    <n v="211747"/>
    <n v="27128300"/>
    <n v="128.1165730801381"/>
  </r>
  <r>
    <x v="3"/>
    <n v="27"/>
    <s v="Bourgogne-Franche-Comté"/>
    <n v="58"/>
    <x v="58"/>
    <s v="01A"/>
    <x v="0"/>
    <s v="01D"/>
    <x v="1"/>
    <n v="14914.16257"/>
    <n v="211747"/>
    <n v="14914162.57"/>
    <n v="70.433878968769335"/>
  </r>
  <r>
    <x v="3"/>
    <n v="27"/>
    <s v="Bourgogne-Franche-Comté"/>
    <n v="58"/>
    <x v="58"/>
    <s v="01B"/>
    <x v="1"/>
    <s v="01A"/>
    <x v="3"/>
    <n v="75.281000000000006"/>
    <n v="211747"/>
    <n v="75281"/>
    <n v="0.35552333681232789"/>
  </r>
  <r>
    <x v="3"/>
    <n v="27"/>
    <s v="Bourgogne-Franche-Comté"/>
    <n v="58"/>
    <x v="58"/>
    <s v="01B"/>
    <x v="1"/>
    <s v="01D"/>
    <x v="1"/>
    <n v="7.0220000000000002"/>
    <n v="211747"/>
    <n v="7022"/>
    <n v="3.3162217174269294E-2"/>
  </r>
  <r>
    <x v="3"/>
    <n v="27"/>
    <s v="Bourgogne-Franche-Comté"/>
    <n v="58"/>
    <x v="58"/>
    <s v="01B"/>
    <x v="1"/>
    <s v="01Z"/>
    <x v="2"/>
    <n v="1.4999999999999999E-2"/>
    <n v="211747"/>
    <n v="15"/>
    <n v="7.0839256282261381E-5"/>
  </r>
  <r>
    <x v="3"/>
    <n v="27"/>
    <s v="Bourgogne-Franche-Comté"/>
    <n v="58"/>
    <x v="58"/>
    <s v="01C"/>
    <x v="2"/>
    <s v="01B"/>
    <x v="0"/>
    <n v="4.2220000000000001E-2"/>
    <n v="211747"/>
    <n v="42.22"/>
    <n v="1.9938889334913834E-4"/>
  </r>
  <r>
    <x v="3"/>
    <n v="27"/>
    <s v="Bourgogne-Franche-Comté"/>
    <n v="58"/>
    <x v="58"/>
    <s v="01D"/>
    <x v="3"/>
    <s v="01A"/>
    <x v="3"/>
    <n v="6313.9482099999996"/>
    <n v="211747"/>
    <n v="6313948.21"/>
    <n v="29.8183596934077"/>
  </r>
  <r>
    <x v="3"/>
    <n v="27"/>
    <s v="Bourgogne-Franche-Comté"/>
    <n v="58"/>
    <x v="58"/>
    <s v="01D"/>
    <x v="3"/>
    <s v="01D"/>
    <x v="1"/>
    <n v="65"/>
    <n v="211747"/>
    <n v="65000"/>
    <n v="0.30697011055646595"/>
  </r>
  <r>
    <x v="3"/>
    <n v="27"/>
    <s v="Bourgogne-Franche-Comté"/>
    <n v="58"/>
    <x v="58"/>
    <s v="01D"/>
    <x v="3"/>
    <s v="01Z"/>
    <x v="2"/>
    <n v="1350.54828"/>
    <n v="211747"/>
    <n v="1350548.28"/>
    <n v="6.3781223818991535"/>
  </r>
  <r>
    <x v="3"/>
    <n v="27"/>
    <s v="Bourgogne-Franche-Comté"/>
    <n v="58"/>
    <x v="58"/>
    <s v="01E"/>
    <x v="6"/>
    <s v="01E"/>
    <x v="5"/>
    <n v="4628.6493899999996"/>
    <n v="211747"/>
    <n v="4628649.3899999997"/>
    <n v="21.859338691929519"/>
  </r>
  <r>
    <x v="3"/>
    <n v="27"/>
    <s v="Bourgogne-Franche-Comté"/>
    <n v="58"/>
    <x v="58"/>
    <s v="01F"/>
    <x v="4"/>
    <s v="01A"/>
    <x v="3"/>
    <n v="8697.6196799999998"/>
    <n v="211747"/>
    <n v="8697619.6799999997"/>
    <n v="41.075527303810681"/>
  </r>
  <r>
    <x v="3"/>
    <n v="27"/>
    <s v="Bourgogne-Franche-Comté"/>
    <n v="58"/>
    <x v="58"/>
    <s v="01ZHG"/>
    <x v="5"/>
    <s v="01A"/>
    <x v="3"/>
    <n v="3.9847899999999998"/>
    <n v="211747"/>
    <n v="3984.79"/>
    <n v="1.8818637336066153E-2"/>
  </r>
  <r>
    <x v="4"/>
    <n v="27"/>
    <s v="Bourgogne-Franche-Comté"/>
    <n v="58"/>
    <x v="58"/>
    <s v="01A"/>
    <x v="0"/>
    <s v="01B"/>
    <x v="0"/>
    <n v="36208.152909999997"/>
    <n v="207182"/>
    <n v="36208152.909999996"/>
    <n v="174.76495501539708"/>
  </r>
  <r>
    <x v="4"/>
    <n v="27"/>
    <s v="Bourgogne-Franche-Comté"/>
    <n v="58"/>
    <x v="58"/>
    <s v="01A"/>
    <x v="0"/>
    <s v="01D"/>
    <x v="1"/>
    <n v="4048.4888999999998"/>
    <n v="207182"/>
    <n v="4048488.9"/>
    <n v="19.540736647006014"/>
  </r>
  <r>
    <x v="4"/>
    <n v="27"/>
    <s v="Bourgogne-Franche-Comté"/>
    <n v="58"/>
    <x v="58"/>
    <s v="01B"/>
    <x v="1"/>
    <s v="01A"/>
    <x v="3"/>
    <n v="40.4"/>
    <n v="207182"/>
    <n v="40400"/>
    <n v="0.19499763492967537"/>
  </r>
  <r>
    <x v="4"/>
    <n v="27"/>
    <s v="Bourgogne-Franche-Comté"/>
    <n v="58"/>
    <x v="58"/>
    <s v="01B"/>
    <x v="1"/>
    <s v="01B"/>
    <x v="0"/>
    <n v="1"/>
    <n v="207182"/>
    <n v="1000"/>
    <n v="4.8266741319226572E-3"/>
  </r>
  <r>
    <x v="4"/>
    <n v="27"/>
    <s v="Bourgogne-Franche-Comté"/>
    <n v="58"/>
    <x v="58"/>
    <s v="01B"/>
    <x v="1"/>
    <s v="01D"/>
    <x v="1"/>
    <n v="30.60857"/>
    <n v="207182"/>
    <n v="30608.57"/>
    <n v="0.14773759303414388"/>
  </r>
  <r>
    <x v="4"/>
    <n v="27"/>
    <s v="Bourgogne-Franche-Comté"/>
    <n v="58"/>
    <x v="58"/>
    <s v="01C"/>
    <x v="2"/>
    <s v="01A"/>
    <x v="3"/>
    <n v="1"/>
    <n v="207182"/>
    <n v="1000"/>
    <n v="4.8266741319226572E-3"/>
  </r>
  <r>
    <x v="4"/>
    <n v="27"/>
    <s v="Bourgogne-Franche-Comté"/>
    <n v="58"/>
    <x v="58"/>
    <s v="01C"/>
    <x v="2"/>
    <s v="01B"/>
    <x v="0"/>
    <n v="7.757E-2"/>
    <n v="207182"/>
    <n v="77.569999999999993"/>
    <n v="3.7440511241324052E-4"/>
  </r>
  <r>
    <x v="4"/>
    <n v="27"/>
    <s v="Bourgogne-Franche-Comté"/>
    <n v="58"/>
    <x v="58"/>
    <s v="01D"/>
    <x v="3"/>
    <s v="01A"/>
    <x v="3"/>
    <n v="9218.1820399999997"/>
    <n v="207182"/>
    <n v="9218182.0399999991"/>
    <n v="44.493160795822028"/>
  </r>
  <r>
    <x v="4"/>
    <n v="27"/>
    <s v="Bourgogne-Franche-Comté"/>
    <n v="58"/>
    <x v="58"/>
    <s v="01D"/>
    <x v="3"/>
    <s v="01Z"/>
    <x v="2"/>
    <n v="1311.82"/>
    <n v="207182"/>
    <n v="1311820"/>
    <n v="6.3317276597387808"/>
  </r>
  <r>
    <x v="4"/>
    <n v="27"/>
    <s v="Bourgogne-Franche-Comté"/>
    <n v="58"/>
    <x v="58"/>
    <s v="01E"/>
    <x v="6"/>
    <s v="01E"/>
    <x v="5"/>
    <n v="3582.4798099999998"/>
    <n v="207182"/>
    <n v="3582479.8099999996"/>
    <n v="17.291462627062195"/>
  </r>
  <r>
    <x v="4"/>
    <n v="27"/>
    <s v="Bourgogne-Franche-Comté"/>
    <n v="58"/>
    <x v="58"/>
    <s v="01F"/>
    <x v="4"/>
    <s v="01A"/>
    <x v="3"/>
    <n v="7915.2867699999997"/>
    <n v="207182"/>
    <n v="7915286.7699999996"/>
    <n v="38.204509899508643"/>
  </r>
  <r>
    <x v="4"/>
    <n v="27"/>
    <s v="Bourgogne-Franche-Comté"/>
    <n v="58"/>
    <x v="58"/>
    <s v="01F"/>
    <x v="4"/>
    <s v="01Z"/>
    <x v="2"/>
    <n v="573.48"/>
    <n v="207182"/>
    <n v="573480"/>
    <n v="2.7680010811750058"/>
  </r>
  <r>
    <x v="4"/>
    <n v="27"/>
    <s v="Bourgogne-Franche-Comté"/>
    <n v="58"/>
    <x v="58"/>
    <s v="01ZHG"/>
    <x v="5"/>
    <s v="01A"/>
    <x v="3"/>
    <n v="419.71445999999997"/>
    <n v="207182"/>
    <n v="419714.45999999996"/>
    <n v="2.0258249268758868"/>
  </r>
  <r>
    <x v="0"/>
    <n v="32"/>
    <s v="Hauts-de-France"/>
    <n v="59"/>
    <x v="59"/>
    <s v="01A"/>
    <x v="0"/>
    <s v="01B"/>
    <x v="0"/>
    <n v="576380.09"/>
    <n v="2571940"/>
    <n v="576380090"/>
    <n v="224.10324113315241"/>
  </r>
  <r>
    <x v="0"/>
    <n v="32"/>
    <s v="Hauts-de-France"/>
    <n v="59"/>
    <x v="59"/>
    <s v="01A"/>
    <x v="0"/>
    <s v="01C"/>
    <x v="4"/>
    <n v="20267"/>
    <n v="2571940"/>
    <n v="20267000"/>
    <n v="7.880043857943809"/>
  </r>
  <r>
    <x v="0"/>
    <n v="32"/>
    <s v="Hauts-de-France"/>
    <n v="59"/>
    <x v="59"/>
    <s v="01A"/>
    <x v="0"/>
    <s v="01D"/>
    <x v="1"/>
    <n v="101963.22796"/>
    <n v="2571940"/>
    <n v="101963227.96000001"/>
    <n v="39.644481581996473"/>
  </r>
  <r>
    <x v="0"/>
    <n v="32"/>
    <s v="Hauts-de-France"/>
    <n v="59"/>
    <x v="59"/>
    <s v="01A"/>
    <x v="0"/>
    <s v="01Z"/>
    <x v="2"/>
    <n v="5333.4580100000003"/>
    <n v="2571940"/>
    <n v="5333458.0100000007"/>
    <n v="2.0737101215424936"/>
  </r>
  <r>
    <x v="0"/>
    <n v="32"/>
    <s v="Hauts-de-France"/>
    <n v="59"/>
    <x v="59"/>
    <s v="01B"/>
    <x v="1"/>
    <s v="01A"/>
    <x v="3"/>
    <n v="17674.099999999999"/>
    <n v="2571940"/>
    <n v="17674100"/>
    <n v="6.871894367675762"/>
  </r>
  <r>
    <x v="0"/>
    <n v="32"/>
    <s v="Hauts-de-France"/>
    <n v="59"/>
    <x v="59"/>
    <s v="01B"/>
    <x v="1"/>
    <s v="01B"/>
    <x v="0"/>
    <n v="61801.78"/>
    <n v="2571940"/>
    <n v="61801780"/>
    <n v="24.029246405437142"/>
  </r>
  <r>
    <x v="0"/>
    <n v="32"/>
    <s v="Hauts-de-France"/>
    <n v="59"/>
    <x v="59"/>
    <s v="01B"/>
    <x v="1"/>
    <s v="01D"/>
    <x v="1"/>
    <n v="5673.3983099999996"/>
    <n v="2571940"/>
    <n v="5673398.3099999996"/>
    <n v="2.2058828394130501"/>
  </r>
  <r>
    <x v="0"/>
    <n v="32"/>
    <s v="Hauts-de-France"/>
    <n v="59"/>
    <x v="59"/>
    <s v="01D"/>
    <x v="3"/>
    <s v="01A"/>
    <x v="3"/>
    <n v="222321.23962000001"/>
    <n v="2571940"/>
    <n v="222321239.62"/>
    <n v="86.441067684316124"/>
  </r>
  <r>
    <x v="0"/>
    <n v="32"/>
    <s v="Hauts-de-France"/>
    <n v="59"/>
    <x v="59"/>
    <s v="01D"/>
    <x v="3"/>
    <s v="01B"/>
    <x v="0"/>
    <n v="336.7"/>
    <n v="2571940"/>
    <n v="336700"/>
    <n v="0.13091285177725764"/>
  </r>
  <r>
    <x v="0"/>
    <n v="32"/>
    <s v="Hauts-de-France"/>
    <n v="59"/>
    <x v="59"/>
    <s v="01D"/>
    <x v="3"/>
    <s v="01Z"/>
    <x v="2"/>
    <n v="1879.0296800000001"/>
    <n v="2571940"/>
    <n v="1879029.6800000002"/>
    <n v="0.73058845851769483"/>
  </r>
  <r>
    <x v="0"/>
    <n v="32"/>
    <s v="Hauts-de-France"/>
    <n v="59"/>
    <x v="59"/>
    <s v="01E"/>
    <x v="6"/>
    <s v="01B"/>
    <x v="0"/>
    <n v="1247.71"/>
    <n v="2571940"/>
    <n v="1247710"/>
    <n v="0.4851240697683461"/>
  </r>
  <r>
    <x v="0"/>
    <n v="32"/>
    <s v="Hauts-de-France"/>
    <n v="59"/>
    <x v="59"/>
    <s v="01E"/>
    <x v="6"/>
    <s v="01D"/>
    <x v="1"/>
    <n v="624.46"/>
    <n v="2571940"/>
    <n v="624460"/>
    <n v="0.24279726587712"/>
  </r>
  <r>
    <x v="0"/>
    <n v="32"/>
    <s v="Hauts-de-France"/>
    <n v="59"/>
    <x v="59"/>
    <s v="01E"/>
    <x v="6"/>
    <s v="01E"/>
    <x v="5"/>
    <n v="136106.44381999999"/>
    <n v="2571940"/>
    <n v="136106443.81999999"/>
    <n v="52.919758555798346"/>
  </r>
  <r>
    <x v="0"/>
    <n v="32"/>
    <s v="Hauts-de-France"/>
    <n v="59"/>
    <x v="59"/>
    <s v="01F"/>
    <x v="4"/>
    <s v="01A"/>
    <x v="3"/>
    <n v="55391.865720000002"/>
    <n v="2571940"/>
    <n v="55391865.719999999"/>
    <n v="21.536997643801953"/>
  </r>
  <r>
    <x v="0"/>
    <n v="32"/>
    <s v="Hauts-de-France"/>
    <n v="59"/>
    <x v="59"/>
    <s v="01F"/>
    <x v="4"/>
    <s v="01Z"/>
    <x v="2"/>
    <n v="19574.108270000001"/>
    <n v="2571940"/>
    <n v="19574108.27"/>
    <n v="7.6106395444683779"/>
  </r>
  <r>
    <x v="1"/>
    <n v="32"/>
    <s v="Hauts-de-France"/>
    <n v="59"/>
    <x v="59"/>
    <s v="01A"/>
    <x v="0"/>
    <s v="01B"/>
    <x v="0"/>
    <n v="584661.36118999997"/>
    <n v="2579208"/>
    <n v="584661361.18999994"/>
    <n v="226.68251695481712"/>
  </r>
  <r>
    <x v="1"/>
    <n v="32"/>
    <s v="Hauts-de-France"/>
    <n v="59"/>
    <x v="59"/>
    <s v="01A"/>
    <x v="0"/>
    <s v="01C"/>
    <x v="4"/>
    <n v="14580.33"/>
    <n v="2579208"/>
    <n v="14580330"/>
    <n v="5.6530260452045749"/>
  </r>
  <r>
    <x v="1"/>
    <n v="32"/>
    <s v="Hauts-de-France"/>
    <n v="59"/>
    <x v="59"/>
    <s v="01A"/>
    <x v="0"/>
    <s v="01D"/>
    <x v="1"/>
    <n v="82897.572700000004"/>
    <n v="2579208"/>
    <n v="82897572.700000003"/>
    <n v="32.140708581859236"/>
  </r>
  <r>
    <x v="1"/>
    <n v="32"/>
    <s v="Hauts-de-France"/>
    <n v="59"/>
    <x v="59"/>
    <s v="01A"/>
    <x v="0"/>
    <s v="01Z"/>
    <x v="2"/>
    <n v="5631.5989799999998"/>
    <n v="2579208"/>
    <n v="5631598.9799999995"/>
    <n v="2.1834605739436288"/>
  </r>
  <r>
    <x v="1"/>
    <n v="32"/>
    <s v="Hauts-de-France"/>
    <n v="59"/>
    <x v="59"/>
    <s v="01B"/>
    <x v="1"/>
    <s v="01A"/>
    <x v="3"/>
    <n v="24651.84"/>
    <n v="2579208"/>
    <n v="24651840"/>
    <n v="9.5579108005248123"/>
  </r>
  <r>
    <x v="1"/>
    <n v="32"/>
    <s v="Hauts-de-France"/>
    <n v="59"/>
    <x v="59"/>
    <s v="01B"/>
    <x v="1"/>
    <s v="01D"/>
    <x v="1"/>
    <n v="3492.8952100000001"/>
    <n v="2579208"/>
    <n v="3492895.21"/>
    <n v="1.3542510762993911"/>
  </r>
  <r>
    <x v="1"/>
    <n v="32"/>
    <s v="Hauts-de-France"/>
    <n v="59"/>
    <x v="59"/>
    <s v="01C"/>
    <x v="2"/>
    <s v="01A"/>
    <x v="3"/>
    <n v="4.2000000000000003E-2"/>
    <n v="2579208"/>
    <n v="42"/>
    <n v="1.6284068597802116E-5"/>
  </r>
  <r>
    <x v="1"/>
    <n v="32"/>
    <s v="Hauts-de-France"/>
    <n v="59"/>
    <x v="59"/>
    <s v="01C"/>
    <x v="2"/>
    <s v="01C"/>
    <x v="4"/>
    <n v="0.433"/>
    <n v="2579208"/>
    <n v="433"/>
    <n v="1.6788099292495992E-4"/>
  </r>
  <r>
    <x v="1"/>
    <n v="32"/>
    <s v="Hauts-de-France"/>
    <n v="59"/>
    <x v="59"/>
    <s v="01D"/>
    <x v="3"/>
    <s v="01A"/>
    <x v="3"/>
    <n v="180376.00581"/>
    <n v="2579208"/>
    <n v="180376005.81"/>
    <n v="69.934648857323651"/>
  </r>
  <r>
    <x v="1"/>
    <n v="32"/>
    <s v="Hauts-de-France"/>
    <n v="59"/>
    <x v="59"/>
    <s v="01D"/>
    <x v="3"/>
    <s v="01Z"/>
    <x v="2"/>
    <n v="4559.9444000000003"/>
    <n v="2579208"/>
    <n v="4559944.4000000004"/>
    <n v="1.7679630336134196"/>
  </r>
  <r>
    <x v="1"/>
    <n v="32"/>
    <s v="Hauts-de-France"/>
    <n v="59"/>
    <x v="59"/>
    <s v="01E"/>
    <x v="6"/>
    <s v="01A"/>
    <x v="3"/>
    <n v="577.54"/>
    <n v="2579208"/>
    <n v="577540"/>
    <n v="0.22392145185653892"/>
  </r>
  <r>
    <x v="1"/>
    <n v="32"/>
    <s v="Hauts-de-France"/>
    <n v="59"/>
    <x v="59"/>
    <s v="01E"/>
    <x v="6"/>
    <s v="01E"/>
    <x v="5"/>
    <n v="127337.87457"/>
    <n v="2579208"/>
    <n v="127337874.56999999"/>
    <n v="49.370921061814322"/>
  </r>
  <r>
    <x v="1"/>
    <n v="32"/>
    <s v="Hauts-de-France"/>
    <n v="59"/>
    <x v="59"/>
    <s v="01F"/>
    <x v="4"/>
    <s v="01A"/>
    <x v="3"/>
    <n v="59281.162020000003"/>
    <n v="2579208"/>
    <n v="59281162.020000003"/>
    <n v="22.984250211692892"/>
  </r>
  <r>
    <x v="1"/>
    <n v="32"/>
    <s v="Hauts-de-France"/>
    <n v="59"/>
    <x v="59"/>
    <s v="01F"/>
    <x v="4"/>
    <s v="01Z"/>
    <x v="2"/>
    <n v="32091.896850000001"/>
    <n v="2579208"/>
    <n v="32091896.850000001"/>
    <n v="12.442539279499753"/>
  </r>
  <r>
    <x v="1"/>
    <n v="32"/>
    <s v="Hauts-de-France"/>
    <n v="59"/>
    <x v="59"/>
    <s v="01ZHG"/>
    <x v="5"/>
    <s v="01A"/>
    <x v="3"/>
    <n v="5.5780000000000003"/>
    <n v="2579208"/>
    <n v="5578"/>
    <n v="2.1626793961557192E-3"/>
  </r>
  <r>
    <x v="1"/>
    <n v="32"/>
    <s v="Hauts-de-France"/>
    <n v="59"/>
    <x v="59"/>
    <s v="01ZHG"/>
    <x v="5"/>
    <s v="01Z"/>
    <x v="2"/>
    <n v="33.31"/>
    <n v="2579208"/>
    <n v="33310"/>
    <n v="1.2914817261733059E-2"/>
  </r>
  <r>
    <x v="2"/>
    <n v="32"/>
    <s v="Hauts-de-France"/>
    <n v="59"/>
    <x v="59"/>
    <s v="01A"/>
    <x v="0"/>
    <s v="01B"/>
    <x v="0"/>
    <n v="586846.56573999999"/>
    <n v="2595536"/>
    <n v="586846565.74000001"/>
    <n v="226.09841117210473"/>
  </r>
  <r>
    <x v="2"/>
    <n v="32"/>
    <s v="Hauts-de-France"/>
    <n v="59"/>
    <x v="59"/>
    <s v="01A"/>
    <x v="0"/>
    <s v="01C"/>
    <x v="4"/>
    <n v="22063"/>
    <n v="2595536"/>
    <n v="22063000"/>
    <n v="8.5003637013703521"/>
  </r>
  <r>
    <x v="2"/>
    <n v="32"/>
    <s v="Hauts-de-France"/>
    <n v="59"/>
    <x v="59"/>
    <s v="01A"/>
    <x v="0"/>
    <s v="01D"/>
    <x v="1"/>
    <n v="39584.06"/>
    <n v="2595536"/>
    <n v="39584060"/>
    <n v="15.250822951405798"/>
  </r>
  <r>
    <x v="2"/>
    <n v="32"/>
    <s v="Hauts-de-France"/>
    <n v="59"/>
    <x v="59"/>
    <s v="01A"/>
    <x v="0"/>
    <s v="01Z"/>
    <x v="2"/>
    <n v="2310.17"/>
    <n v="2595536"/>
    <n v="2310170"/>
    <n v="0.89005507918210347"/>
  </r>
  <r>
    <x v="2"/>
    <n v="32"/>
    <s v="Hauts-de-France"/>
    <n v="59"/>
    <x v="59"/>
    <s v="01B"/>
    <x v="1"/>
    <s v="01A"/>
    <x v="3"/>
    <n v="49221.06972"/>
    <n v="2595536"/>
    <n v="49221069.719999999"/>
    <n v="18.963739944273552"/>
  </r>
  <r>
    <x v="2"/>
    <n v="32"/>
    <s v="Hauts-de-France"/>
    <n v="59"/>
    <x v="59"/>
    <s v="01B"/>
    <x v="1"/>
    <s v="01B"/>
    <x v="0"/>
    <n v="3496.86"/>
    <n v="2595536"/>
    <n v="3496860"/>
    <n v="1.3472592944193416"/>
  </r>
  <r>
    <x v="2"/>
    <n v="32"/>
    <s v="Hauts-de-France"/>
    <n v="59"/>
    <x v="59"/>
    <s v="01B"/>
    <x v="1"/>
    <s v="01D"/>
    <x v="1"/>
    <n v="4730.4110000000001"/>
    <n v="2595536"/>
    <n v="4730411"/>
    <n v="1.8225179693134674"/>
  </r>
  <r>
    <x v="2"/>
    <n v="32"/>
    <s v="Hauts-de-France"/>
    <n v="59"/>
    <x v="59"/>
    <s v="01C"/>
    <x v="2"/>
    <s v="01B"/>
    <x v="0"/>
    <n v="0.89951000000000003"/>
    <n v="2595536"/>
    <n v="899.51"/>
    <n v="3.4656040216741356E-4"/>
  </r>
  <r>
    <x v="2"/>
    <n v="32"/>
    <s v="Hauts-de-France"/>
    <n v="59"/>
    <x v="59"/>
    <s v="01C"/>
    <x v="2"/>
    <s v="01C"/>
    <x v="4"/>
    <n v="114.01"/>
    <n v="2595536"/>
    <n v="114010"/>
    <n v="4.3925416561357657E-2"/>
  </r>
  <r>
    <x v="2"/>
    <n v="32"/>
    <s v="Hauts-de-France"/>
    <n v="59"/>
    <x v="59"/>
    <s v="01C"/>
    <x v="2"/>
    <s v="01Z"/>
    <x v="2"/>
    <n v="1E-3"/>
    <n v="2595536"/>
    <n v="1"/>
    <n v="3.8527687537371857E-7"/>
  </r>
  <r>
    <x v="2"/>
    <n v="32"/>
    <s v="Hauts-de-France"/>
    <n v="59"/>
    <x v="59"/>
    <s v="01D"/>
    <x v="3"/>
    <s v="01A"/>
    <x v="3"/>
    <n v="208638.05676000001"/>
    <n v="2595536"/>
    <n v="208638056.76000002"/>
    <n v="80.383418592537353"/>
  </r>
  <r>
    <x v="2"/>
    <n v="32"/>
    <s v="Hauts-de-France"/>
    <n v="59"/>
    <x v="59"/>
    <s v="01D"/>
    <x v="3"/>
    <s v="01Z"/>
    <x v="2"/>
    <n v="380.36711000000003"/>
    <n v="2595536"/>
    <n v="380367.11000000004"/>
    <n v="0.14654665163573152"/>
  </r>
  <r>
    <x v="2"/>
    <n v="32"/>
    <s v="Hauts-de-France"/>
    <n v="59"/>
    <x v="59"/>
    <s v="01E"/>
    <x v="6"/>
    <s v="01A"/>
    <x v="3"/>
    <n v="350"/>
    <n v="2595536"/>
    <n v="350000"/>
    <n v="0.13484690638080149"/>
  </r>
  <r>
    <x v="2"/>
    <n v="32"/>
    <s v="Hauts-de-France"/>
    <n v="59"/>
    <x v="59"/>
    <s v="01E"/>
    <x v="6"/>
    <s v="01E"/>
    <x v="5"/>
    <n v="106485.21918"/>
    <n v="2595536"/>
    <n v="106485219.18000001"/>
    <n v="41.026292519155966"/>
  </r>
  <r>
    <x v="2"/>
    <n v="32"/>
    <s v="Hauts-de-France"/>
    <n v="59"/>
    <x v="59"/>
    <s v="01F"/>
    <x v="4"/>
    <s v="01A"/>
    <x v="3"/>
    <n v="50462.049019999999"/>
    <n v="2595536"/>
    <n v="50462049.019999996"/>
    <n v="19.441860571381017"/>
  </r>
  <r>
    <x v="2"/>
    <n v="32"/>
    <s v="Hauts-de-France"/>
    <n v="59"/>
    <x v="59"/>
    <s v="01F"/>
    <x v="4"/>
    <s v="01Z"/>
    <x v="2"/>
    <n v="2506.8124699999998"/>
    <n v="2595536"/>
    <n v="2506812.4699999997"/>
    <n v="0.96581687558947349"/>
  </r>
  <r>
    <x v="2"/>
    <n v="32"/>
    <s v="Hauts-de-France"/>
    <n v="59"/>
    <x v="59"/>
    <s v="01ZHG"/>
    <x v="5"/>
    <s v="01A"/>
    <x v="3"/>
    <n v="564.00099999999998"/>
    <n v="2595536"/>
    <n v="564001"/>
    <n v="0.21729654298765264"/>
  </r>
  <r>
    <x v="2"/>
    <n v="32"/>
    <s v="Hauts-de-France"/>
    <n v="59"/>
    <x v="59"/>
    <s v="01ZHG"/>
    <x v="5"/>
    <s v="01Z"/>
    <x v="2"/>
    <n v="346.84178000000003"/>
    <n v="2595536"/>
    <n v="346841.78"/>
    <n v="0.13363011724745871"/>
  </r>
  <r>
    <x v="3"/>
    <n v="32"/>
    <s v="Hauts-de-France"/>
    <n v="59"/>
    <x v="59"/>
    <s v="01A"/>
    <x v="0"/>
    <s v="01B"/>
    <x v="0"/>
    <n v="597539.41264999995"/>
    <n v="2605238"/>
    <n v="597539412.64999998"/>
    <n v="229.36077726871787"/>
  </r>
  <r>
    <x v="3"/>
    <n v="32"/>
    <s v="Hauts-de-France"/>
    <n v="59"/>
    <x v="59"/>
    <s v="01A"/>
    <x v="0"/>
    <s v="01D"/>
    <x v="1"/>
    <n v="39233.610999999997"/>
    <n v="2605238"/>
    <n v="39233611"/>
    <n v="15.059511261543092"/>
  </r>
  <r>
    <x v="3"/>
    <n v="32"/>
    <s v="Hauts-de-France"/>
    <n v="59"/>
    <x v="59"/>
    <s v="01A"/>
    <x v="0"/>
    <s v="01Z"/>
    <x v="2"/>
    <n v="15699.622740000001"/>
    <n v="2605238"/>
    <n v="15699622.74"/>
    <n v="6.0261760115582534"/>
  </r>
  <r>
    <x v="3"/>
    <n v="32"/>
    <s v="Hauts-de-France"/>
    <n v="59"/>
    <x v="59"/>
    <s v="01B"/>
    <x v="1"/>
    <s v="01A"/>
    <x v="3"/>
    <n v="15054.63183"/>
    <n v="2605238"/>
    <n v="15054631.83"/>
    <n v="5.7786013523524531"/>
  </r>
  <r>
    <x v="3"/>
    <n v="32"/>
    <s v="Hauts-de-France"/>
    <n v="59"/>
    <x v="59"/>
    <s v="01B"/>
    <x v="1"/>
    <s v="01B"/>
    <x v="0"/>
    <n v="1732"/>
    <n v="2605238"/>
    <n v="1732000"/>
    <n v="0.66481450063295555"/>
  </r>
  <r>
    <x v="3"/>
    <n v="32"/>
    <s v="Hauts-de-France"/>
    <n v="59"/>
    <x v="59"/>
    <s v="01B"/>
    <x v="1"/>
    <s v="01D"/>
    <x v="1"/>
    <n v="2681.2220000000002"/>
    <n v="2605238"/>
    <n v="2681222"/>
    <n v="1.0291658573995928"/>
  </r>
  <r>
    <x v="3"/>
    <n v="32"/>
    <s v="Hauts-de-France"/>
    <n v="59"/>
    <x v="59"/>
    <s v="01B"/>
    <x v="1"/>
    <s v="01Z"/>
    <x v="2"/>
    <n v="111"/>
    <n v="2605238"/>
    <n v="111000"/>
    <n v="4.2606472038255239E-2"/>
  </r>
  <r>
    <x v="3"/>
    <n v="32"/>
    <s v="Hauts-de-France"/>
    <n v="59"/>
    <x v="59"/>
    <s v="01C"/>
    <x v="2"/>
    <s v="01B"/>
    <x v="0"/>
    <n v="49.344909999999999"/>
    <n v="2605238"/>
    <n v="49344.909999999996"/>
    <n v="1.8940653406713703E-2"/>
  </r>
  <r>
    <x v="3"/>
    <n v="32"/>
    <s v="Hauts-de-France"/>
    <n v="59"/>
    <x v="59"/>
    <s v="01C"/>
    <x v="2"/>
    <s v="01C"/>
    <x v="4"/>
    <n v="133"/>
    <n v="2605238"/>
    <n v="133000"/>
    <n v="5.1050998027819337E-2"/>
  </r>
  <r>
    <x v="3"/>
    <n v="32"/>
    <s v="Hauts-de-France"/>
    <n v="59"/>
    <x v="59"/>
    <s v="01D"/>
    <x v="3"/>
    <s v="01A"/>
    <x v="3"/>
    <n v="190288.61285999999"/>
    <n v="2605238"/>
    <n v="190288612.85999998"/>
    <n v="73.040778946107793"/>
  </r>
  <r>
    <x v="3"/>
    <n v="32"/>
    <s v="Hauts-de-France"/>
    <n v="59"/>
    <x v="59"/>
    <s v="01D"/>
    <x v="3"/>
    <s v="01Z"/>
    <x v="2"/>
    <n v="4356.4548199999999"/>
    <n v="2605238"/>
    <n v="4356454.82"/>
    <n v="1.6721907249932637"/>
  </r>
  <r>
    <x v="3"/>
    <n v="32"/>
    <s v="Hauts-de-France"/>
    <n v="59"/>
    <x v="59"/>
    <s v="01E"/>
    <x v="6"/>
    <s v="01E"/>
    <x v="5"/>
    <n v="119633.09054"/>
    <n v="2605238"/>
    <n v="119633090.54000001"/>
    <n v="45.92021555804115"/>
  </r>
  <r>
    <x v="3"/>
    <n v="32"/>
    <s v="Hauts-de-France"/>
    <n v="59"/>
    <x v="59"/>
    <s v="01F"/>
    <x v="4"/>
    <s v="01A"/>
    <x v="3"/>
    <n v="48866.927129999996"/>
    <n v="2605238"/>
    <n v="48866927.129999995"/>
    <n v="18.757183462700912"/>
  </r>
  <r>
    <x v="3"/>
    <n v="32"/>
    <s v="Hauts-de-France"/>
    <n v="59"/>
    <x v="59"/>
    <s v="01F"/>
    <x v="4"/>
    <s v="01Z"/>
    <x v="2"/>
    <n v="1790.0309500000001"/>
    <n v="2605238"/>
    <n v="1790030.9500000002"/>
    <n v="0.68708922179086906"/>
  </r>
  <r>
    <x v="3"/>
    <n v="32"/>
    <s v="Hauts-de-France"/>
    <n v="59"/>
    <x v="59"/>
    <s v="01ZHG"/>
    <x v="5"/>
    <s v="01A"/>
    <x v="3"/>
    <n v="1646.04384"/>
    <n v="2605238"/>
    <n v="1646043.84"/>
    <n v="0.63182090849281336"/>
  </r>
  <r>
    <x v="3"/>
    <n v="32"/>
    <s v="Hauts-de-France"/>
    <n v="59"/>
    <x v="59"/>
    <s v="01ZHG"/>
    <x v="5"/>
    <s v="01Z"/>
    <x v="2"/>
    <n v="1819.001"/>
    <n v="2605238"/>
    <n v="1819001"/>
    <n v="0.69820914634286768"/>
  </r>
  <r>
    <x v="4"/>
    <n v="32"/>
    <s v="Hauts-de-France"/>
    <n v="59"/>
    <x v="59"/>
    <s v="01A"/>
    <x v="0"/>
    <s v="01B"/>
    <x v="0"/>
    <n v="552636.18854"/>
    <n v="2604361"/>
    <n v="552636188.53999996"/>
    <n v="212.19646145062069"/>
  </r>
  <r>
    <x v="4"/>
    <n v="32"/>
    <s v="Hauts-de-France"/>
    <n v="59"/>
    <x v="59"/>
    <s v="01A"/>
    <x v="0"/>
    <s v="01D"/>
    <x v="1"/>
    <n v="35663.26"/>
    <n v="2604361"/>
    <n v="35663260"/>
    <n v="13.693669963572638"/>
  </r>
  <r>
    <x v="4"/>
    <n v="32"/>
    <s v="Hauts-de-France"/>
    <n v="59"/>
    <x v="59"/>
    <s v="01A"/>
    <x v="0"/>
    <s v="01E"/>
    <x v="5"/>
    <n v="36269"/>
    <n v="2604361"/>
    <n v="36269000"/>
    <n v="13.926256767015019"/>
  </r>
  <r>
    <x v="4"/>
    <n v="32"/>
    <s v="Hauts-de-France"/>
    <n v="59"/>
    <x v="59"/>
    <s v="01A"/>
    <x v="0"/>
    <s v="01Z"/>
    <x v="2"/>
    <n v="520.89741000000004"/>
    <n v="2604361"/>
    <n v="520897.41000000003"/>
    <n v="0.20000967991764584"/>
  </r>
  <r>
    <x v="4"/>
    <n v="32"/>
    <s v="Hauts-de-France"/>
    <n v="59"/>
    <x v="59"/>
    <s v="01B"/>
    <x v="1"/>
    <s v="01A"/>
    <x v="3"/>
    <n v="16437.46"/>
    <n v="2604361"/>
    <n v="16437460"/>
    <n v="6.3115136496054118"/>
  </r>
  <r>
    <x v="4"/>
    <n v="32"/>
    <s v="Hauts-de-France"/>
    <n v="59"/>
    <x v="59"/>
    <s v="01B"/>
    <x v="1"/>
    <s v="01B"/>
    <x v="0"/>
    <n v="5434.13"/>
    <n v="2604361"/>
    <n v="5434130"/>
    <n v="2.0865502132768845"/>
  </r>
  <r>
    <x v="4"/>
    <n v="32"/>
    <s v="Hauts-de-France"/>
    <n v="59"/>
    <x v="59"/>
    <s v="01B"/>
    <x v="1"/>
    <s v="01D"/>
    <x v="1"/>
    <n v="801.00099999999998"/>
    <n v="2604361"/>
    <n v="801001"/>
    <n v="0.30756143253565849"/>
  </r>
  <r>
    <x v="4"/>
    <n v="32"/>
    <s v="Hauts-de-France"/>
    <n v="59"/>
    <x v="59"/>
    <s v="01C"/>
    <x v="2"/>
    <s v="01B"/>
    <x v="0"/>
    <n v="0.92"/>
    <n v="2604361"/>
    <n v="920"/>
    <n v="3.5325363880045816E-4"/>
  </r>
  <r>
    <x v="4"/>
    <n v="32"/>
    <s v="Hauts-de-France"/>
    <n v="59"/>
    <x v="59"/>
    <s v="01D"/>
    <x v="3"/>
    <s v="01A"/>
    <x v="3"/>
    <n v="187630.99739999999"/>
    <n v="2604361"/>
    <n v="187630997.40000001"/>
    <n v="72.044926720988371"/>
  </r>
  <r>
    <x v="4"/>
    <n v="32"/>
    <s v="Hauts-de-France"/>
    <n v="59"/>
    <x v="59"/>
    <s v="01D"/>
    <x v="3"/>
    <s v="01Z"/>
    <x v="2"/>
    <n v="58.782240000000002"/>
    <n v="2604361"/>
    <n v="58782.240000000005"/>
    <n v="2.257069584439331E-2"/>
  </r>
  <r>
    <x v="4"/>
    <n v="32"/>
    <s v="Hauts-de-France"/>
    <n v="59"/>
    <x v="59"/>
    <s v="01E"/>
    <x v="6"/>
    <s v="01A"/>
    <x v="3"/>
    <n v="4807.7299999999996"/>
    <n v="2604361"/>
    <n v="4807730"/>
    <n v="1.8460305618153552"/>
  </r>
  <r>
    <x v="4"/>
    <n v="32"/>
    <s v="Hauts-de-France"/>
    <n v="59"/>
    <x v="59"/>
    <s v="01E"/>
    <x v="6"/>
    <s v="01D"/>
    <x v="1"/>
    <n v="1143"/>
    <n v="2604361"/>
    <n v="1143000"/>
    <n v="0.43887924907491704"/>
  </r>
  <r>
    <x v="4"/>
    <n v="32"/>
    <s v="Hauts-de-France"/>
    <n v="59"/>
    <x v="59"/>
    <s v="01E"/>
    <x v="6"/>
    <s v="01E"/>
    <x v="5"/>
    <n v="98531.54"/>
    <n v="2604361"/>
    <n v="98531540"/>
    <n v="37.833288088709665"/>
  </r>
  <r>
    <x v="4"/>
    <n v="32"/>
    <s v="Hauts-de-France"/>
    <n v="59"/>
    <x v="59"/>
    <s v="01F"/>
    <x v="4"/>
    <s v="01A"/>
    <x v="3"/>
    <n v="46865.14458"/>
    <n v="2604361"/>
    <n v="46865144.579999998"/>
    <n v="17.994872669341923"/>
  </r>
  <r>
    <x v="4"/>
    <n v="32"/>
    <s v="Hauts-de-France"/>
    <n v="59"/>
    <x v="59"/>
    <s v="01F"/>
    <x v="4"/>
    <s v="01Z"/>
    <x v="2"/>
    <n v="8209.8064799999993"/>
    <n v="2604361"/>
    <n v="8209806.4799999995"/>
    <n v="3.1523304488125876"/>
  </r>
  <r>
    <x v="4"/>
    <n v="32"/>
    <s v="Hauts-de-France"/>
    <n v="59"/>
    <x v="59"/>
    <s v="01ZHG"/>
    <x v="5"/>
    <s v="01A"/>
    <x v="3"/>
    <n v="1981.415"/>
    <n v="2604361"/>
    <n v="1981415"/>
    <n v="0.76080658556935843"/>
  </r>
  <r>
    <x v="4"/>
    <n v="32"/>
    <s v="Hauts-de-France"/>
    <n v="59"/>
    <x v="59"/>
    <s v="01ZHG"/>
    <x v="5"/>
    <s v="01B"/>
    <x v="0"/>
    <n v="1739.24"/>
    <n v="2604361"/>
    <n v="1739240"/>
    <n v="0.66781832472533564"/>
  </r>
  <r>
    <x v="4"/>
    <n v="32"/>
    <s v="Hauts-de-France"/>
    <n v="59"/>
    <x v="59"/>
    <s v="01ZHG"/>
    <x v="5"/>
    <s v="01Z"/>
    <x v="2"/>
    <n v="70.27"/>
    <n v="2604361"/>
    <n v="70270"/>
    <n v="2.6981666520117603E-2"/>
  </r>
  <r>
    <x v="0"/>
    <n v="32"/>
    <s v="Hauts-de-France"/>
    <n v="60"/>
    <x v="60"/>
    <s v="01A"/>
    <x v="0"/>
    <s v="01B"/>
    <x v="0"/>
    <n v="131844.34"/>
    <n v="801512"/>
    <n v="131844340"/>
    <n v="164.49453033766181"/>
  </r>
  <r>
    <x v="0"/>
    <n v="32"/>
    <s v="Hauts-de-France"/>
    <n v="60"/>
    <x v="60"/>
    <s v="01A"/>
    <x v="0"/>
    <s v="01D"/>
    <x v="1"/>
    <n v="116154.74"/>
    <n v="801512"/>
    <n v="116154740"/>
    <n v="144.91952709379274"/>
  </r>
  <r>
    <x v="0"/>
    <n v="32"/>
    <s v="Hauts-de-France"/>
    <n v="60"/>
    <x v="60"/>
    <s v="01B"/>
    <x v="1"/>
    <s v="01A"/>
    <x v="3"/>
    <n v="994.82"/>
    <n v="801512"/>
    <n v="994820"/>
    <n v="1.241179171366118"/>
  </r>
  <r>
    <x v="0"/>
    <n v="32"/>
    <s v="Hauts-de-France"/>
    <n v="60"/>
    <x v="60"/>
    <s v="01B"/>
    <x v="1"/>
    <s v="01D"/>
    <x v="1"/>
    <n v="7904.8"/>
    <n v="801512"/>
    <n v="7904800"/>
    <n v="9.8623601393366531"/>
  </r>
  <r>
    <x v="0"/>
    <n v="32"/>
    <s v="Hauts-de-France"/>
    <n v="60"/>
    <x v="60"/>
    <s v="01C"/>
    <x v="2"/>
    <s v="01A"/>
    <x v="3"/>
    <n v="241.25"/>
    <n v="801512"/>
    <n v="241250"/>
    <n v="0.30099362205431734"/>
  </r>
  <r>
    <x v="0"/>
    <n v="32"/>
    <s v="Hauts-de-France"/>
    <n v="60"/>
    <x v="60"/>
    <s v="01C"/>
    <x v="2"/>
    <s v="01Z"/>
    <x v="2"/>
    <n v="1.1870000000000001"/>
    <n v="801512"/>
    <n v="1187"/>
    <n v="1.4809510026050764E-3"/>
  </r>
  <r>
    <x v="0"/>
    <n v="32"/>
    <s v="Hauts-de-France"/>
    <n v="60"/>
    <x v="60"/>
    <s v="01D"/>
    <x v="3"/>
    <s v="01A"/>
    <x v="3"/>
    <n v="36294"/>
    <n v="801512"/>
    <n v="36294000"/>
    <n v="45.281917176536346"/>
  </r>
  <r>
    <x v="0"/>
    <n v="32"/>
    <s v="Hauts-de-France"/>
    <n v="60"/>
    <x v="60"/>
    <s v="01D"/>
    <x v="3"/>
    <s v="01Z"/>
    <x v="2"/>
    <n v="93"/>
    <n v="801512"/>
    <n v="93000"/>
    <n v="0.11603070197327052"/>
  </r>
  <r>
    <x v="0"/>
    <n v="32"/>
    <s v="Hauts-de-France"/>
    <n v="60"/>
    <x v="60"/>
    <s v="01E"/>
    <x v="6"/>
    <s v="01E"/>
    <x v="5"/>
    <n v="36404.620000000003"/>
    <n v="801512"/>
    <n v="36404620"/>
    <n v="45.419931329786706"/>
  </r>
  <r>
    <x v="0"/>
    <n v="32"/>
    <s v="Hauts-de-France"/>
    <n v="60"/>
    <x v="60"/>
    <s v="01F"/>
    <x v="4"/>
    <s v="01A"/>
    <x v="3"/>
    <n v="22945.62"/>
    <n v="801512"/>
    <n v="22945620"/>
    <n v="28.627918234536725"/>
  </r>
  <r>
    <x v="1"/>
    <n v="32"/>
    <s v="Hauts-de-France"/>
    <n v="60"/>
    <x v="60"/>
    <s v="01A"/>
    <x v="0"/>
    <s v="01B"/>
    <x v="0"/>
    <n v="121462.36"/>
    <n v="805642"/>
    <n v="121462360"/>
    <n v="150.76468207963339"/>
  </r>
  <r>
    <x v="1"/>
    <n v="32"/>
    <s v="Hauts-de-France"/>
    <n v="60"/>
    <x v="60"/>
    <s v="01A"/>
    <x v="0"/>
    <s v="01D"/>
    <x v="1"/>
    <n v="118877.08"/>
    <n v="805642"/>
    <n v="118877080"/>
    <n v="147.55571333172799"/>
  </r>
  <r>
    <x v="1"/>
    <n v="32"/>
    <s v="Hauts-de-France"/>
    <n v="60"/>
    <x v="60"/>
    <s v="01A"/>
    <x v="0"/>
    <s v="01Z"/>
    <x v="2"/>
    <n v="2054.9"/>
    <n v="805642"/>
    <n v="2054900"/>
    <n v="2.5506366351307403"/>
  </r>
  <r>
    <x v="1"/>
    <n v="32"/>
    <s v="Hauts-de-France"/>
    <n v="60"/>
    <x v="60"/>
    <s v="01B"/>
    <x v="1"/>
    <s v="01A"/>
    <x v="3"/>
    <n v="1057.74"/>
    <n v="805642"/>
    <n v="1057740"/>
    <n v="1.3129156622916878"/>
  </r>
  <r>
    <x v="1"/>
    <n v="32"/>
    <s v="Hauts-de-France"/>
    <n v="60"/>
    <x v="60"/>
    <s v="01B"/>
    <x v="1"/>
    <s v="01B"/>
    <x v="0"/>
    <n v="35"/>
    <n v="805642"/>
    <n v="35000"/>
    <n v="4.3443613912879417E-2"/>
  </r>
  <r>
    <x v="1"/>
    <n v="32"/>
    <s v="Hauts-de-France"/>
    <n v="60"/>
    <x v="60"/>
    <s v="01B"/>
    <x v="1"/>
    <s v="01D"/>
    <x v="1"/>
    <n v="4689.49"/>
    <n v="805642"/>
    <n v="4689490"/>
    <n v="5.8208112288088261"/>
  </r>
  <r>
    <x v="1"/>
    <n v="32"/>
    <s v="Hauts-de-France"/>
    <n v="60"/>
    <x v="60"/>
    <s v="01C"/>
    <x v="2"/>
    <s v="01A"/>
    <x v="3"/>
    <n v="121.26"/>
    <n v="805642"/>
    <n v="121260"/>
    <n v="0.15051350351645024"/>
  </r>
  <r>
    <x v="1"/>
    <n v="32"/>
    <s v="Hauts-de-France"/>
    <n v="60"/>
    <x v="60"/>
    <s v="01D"/>
    <x v="3"/>
    <s v="01A"/>
    <x v="3"/>
    <n v="36987.03"/>
    <n v="805642"/>
    <n v="36987030"/>
    <n v="45.910007174402523"/>
  </r>
  <r>
    <x v="1"/>
    <n v="32"/>
    <s v="Hauts-de-France"/>
    <n v="60"/>
    <x v="60"/>
    <s v="01E"/>
    <x v="6"/>
    <s v="01A"/>
    <x v="3"/>
    <n v="402"/>
    <n v="805642"/>
    <n v="402000"/>
    <n v="0.49898093694221501"/>
  </r>
  <r>
    <x v="1"/>
    <n v="32"/>
    <s v="Hauts-de-France"/>
    <n v="60"/>
    <x v="60"/>
    <s v="01E"/>
    <x v="6"/>
    <s v="01B"/>
    <x v="0"/>
    <n v="68"/>
    <n v="805642"/>
    <n v="68000"/>
    <n v="8.4404735602165729E-2"/>
  </r>
  <r>
    <x v="1"/>
    <n v="32"/>
    <s v="Hauts-de-France"/>
    <n v="60"/>
    <x v="60"/>
    <s v="01E"/>
    <x v="6"/>
    <s v="01D"/>
    <x v="1"/>
    <n v="316"/>
    <n v="805642"/>
    <n v="316000"/>
    <n v="0.39223377132771131"/>
  </r>
  <r>
    <x v="1"/>
    <n v="32"/>
    <s v="Hauts-de-France"/>
    <n v="60"/>
    <x v="60"/>
    <s v="01E"/>
    <x v="6"/>
    <s v="01E"/>
    <x v="5"/>
    <n v="41730.18"/>
    <n v="805642"/>
    <n v="41730180"/>
    <n v="51.797423669570357"/>
  </r>
  <r>
    <x v="1"/>
    <n v="32"/>
    <s v="Hauts-de-France"/>
    <n v="60"/>
    <x v="60"/>
    <s v="01F"/>
    <x v="4"/>
    <s v="01A"/>
    <x v="3"/>
    <n v="22186.45"/>
    <n v="805642"/>
    <n v="22186450"/>
    <n v="27.538844797068673"/>
  </r>
  <r>
    <x v="1"/>
    <n v="32"/>
    <s v="Hauts-de-France"/>
    <n v="60"/>
    <x v="60"/>
    <s v="01F"/>
    <x v="4"/>
    <s v="01Z"/>
    <x v="2"/>
    <n v="211"/>
    <n v="805642"/>
    <n v="211000"/>
    <n v="0.26190292958907307"/>
  </r>
  <r>
    <x v="2"/>
    <n v="32"/>
    <s v="Hauts-de-France"/>
    <n v="60"/>
    <x v="60"/>
    <s v="01A"/>
    <x v="0"/>
    <s v="01B"/>
    <x v="0"/>
    <n v="79358.91"/>
    <n v="815400"/>
    <n v="79358910"/>
    <n v="97.325128771155264"/>
  </r>
  <r>
    <x v="2"/>
    <n v="32"/>
    <s v="Hauts-de-France"/>
    <n v="60"/>
    <x v="60"/>
    <s v="01A"/>
    <x v="0"/>
    <s v="01D"/>
    <x v="1"/>
    <n v="66571.77"/>
    <n v="815400"/>
    <n v="66571770.000000007"/>
    <n v="81.643083149374547"/>
  </r>
  <r>
    <x v="2"/>
    <n v="32"/>
    <s v="Hauts-de-France"/>
    <n v="60"/>
    <x v="60"/>
    <s v="01A"/>
    <x v="0"/>
    <s v="01Z"/>
    <x v="2"/>
    <n v="66522.34"/>
    <n v="815400"/>
    <n v="66522340"/>
    <n v="81.582462595045371"/>
  </r>
  <r>
    <x v="2"/>
    <n v="32"/>
    <s v="Hauts-de-France"/>
    <n v="60"/>
    <x v="60"/>
    <s v="01B"/>
    <x v="1"/>
    <s v="01A"/>
    <x v="3"/>
    <n v="950.5"/>
    <n v="815400"/>
    <n v="950500"/>
    <n v="1.1656855531027717"/>
  </r>
  <r>
    <x v="2"/>
    <n v="32"/>
    <s v="Hauts-de-France"/>
    <n v="60"/>
    <x v="60"/>
    <s v="01B"/>
    <x v="1"/>
    <s v="01B"/>
    <x v="0"/>
    <n v="1037.8"/>
    <n v="815400"/>
    <n v="1037800"/>
    <n v="1.2727495707628158"/>
  </r>
  <r>
    <x v="2"/>
    <n v="32"/>
    <s v="Hauts-de-France"/>
    <n v="60"/>
    <x v="60"/>
    <s v="01B"/>
    <x v="1"/>
    <s v="01D"/>
    <x v="1"/>
    <n v="4612.93"/>
    <n v="815400"/>
    <n v="4612930"/>
    <n v="5.6572602403728229"/>
  </r>
  <r>
    <x v="2"/>
    <n v="32"/>
    <s v="Hauts-de-France"/>
    <n v="60"/>
    <x v="60"/>
    <s v="01C"/>
    <x v="2"/>
    <s v="01A"/>
    <x v="3"/>
    <n v="283.41000000000003"/>
    <n v="815400"/>
    <n v="283410"/>
    <n v="0.3475717439293598"/>
  </r>
  <r>
    <x v="2"/>
    <n v="32"/>
    <s v="Hauts-de-France"/>
    <n v="60"/>
    <x v="60"/>
    <s v="01D"/>
    <x v="3"/>
    <s v="01A"/>
    <x v="3"/>
    <n v="41753.74"/>
    <n v="815400"/>
    <n v="41753740"/>
    <n v="51.206450821682608"/>
  </r>
  <r>
    <x v="2"/>
    <n v="32"/>
    <s v="Hauts-de-France"/>
    <n v="60"/>
    <x v="60"/>
    <s v="01E"/>
    <x v="6"/>
    <s v="01A"/>
    <x v="3"/>
    <n v="6110.52"/>
    <n v="815400"/>
    <n v="6110520"/>
    <n v="7.4938925680647532"/>
  </r>
  <r>
    <x v="2"/>
    <n v="32"/>
    <s v="Hauts-de-France"/>
    <n v="60"/>
    <x v="60"/>
    <s v="01E"/>
    <x v="6"/>
    <s v="01E"/>
    <x v="5"/>
    <n v="32259.87"/>
    <n v="815400"/>
    <n v="32259870"/>
    <n v="39.56324503311258"/>
  </r>
  <r>
    <x v="2"/>
    <n v="32"/>
    <s v="Hauts-de-France"/>
    <n v="60"/>
    <x v="60"/>
    <s v="01F"/>
    <x v="4"/>
    <s v="01A"/>
    <x v="3"/>
    <n v="22229.08"/>
    <n v="815400"/>
    <n v="22229080"/>
    <n v="27.261564876134411"/>
  </r>
  <r>
    <x v="2"/>
    <n v="32"/>
    <s v="Hauts-de-France"/>
    <n v="60"/>
    <x v="60"/>
    <s v="01ZHG"/>
    <x v="5"/>
    <s v="01A"/>
    <x v="3"/>
    <n v="1360.46"/>
    <n v="815400"/>
    <n v="1360460"/>
    <n v="1.668457198920775"/>
  </r>
  <r>
    <x v="3"/>
    <n v="32"/>
    <s v="Hauts-de-France"/>
    <n v="60"/>
    <x v="60"/>
    <s v="01A"/>
    <x v="0"/>
    <s v="01B"/>
    <x v="0"/>
    <n v="121169.948"/>
    <n v="821552"/>
    <n v="121169948"/>
    <n v="147.48907920618538"/>
  </r>
  <r>
    <x v="3"/>
    <n v="32"/>
    <s v="Hauts-de-France"/>
    <n v="60"/>
    <x v="60"/>
    <s v="01A"/>
    <x v="0"/>
    <s v="01D"/>
    <x v="1"/>
    <n v="83273.86"/>
    <n v="821552"/>
    <n v="83273860"/>
    <n v="101.36164235495745"/>
  </r>
  <r>
    <x v="3"/>
    <n v="32"/>
    <s v="Hauts-de-France"/>
    <n v="60"/>
    <x v="60"/>
    <s v="01A"/>
    <x v="0"/>
    <s v="01Z"/>
    <x v="2"/>
    <n v="2123.5"/>
    <n v="821552"/>
    <n v="2123500"/>
    <n v="2.5847420491946949"/>
  </r>
  <r>
    <x v="3"/>
    <n v="32"/>
    <s v="Hauts-de-France"/>
    <n v="60"/>
    <x v="60"/>
    <s v="01B"/>
    <x v="1"/>
    <s v="01A"/>
    <x v="3"/>
    <n v="4133.83"/>
    <n v="821552"/>
    <n v="4133830"/>
    <n v="5.0317326231328021"/>
  </r>
  <r>
    <x v="3"/>
    <n v="32"/>
    <s v="Hauts-de-France"/>
    <n v="60"/>
    <x v="60"/>
    <s v="01B"/>
    <x v="1"/>
    <s v="01D"/>
    <x v="1"/>
    <n v="2204.7310000000002"/>
    <n v="821552"/>
    <n v="2204731"/>
    <n v="2.6836171051862814"/>
  </r>
  <r>
    <x v="3"/>
    <n v="32"/>
    <s v="Hauts-de-France"/>
    <n v="60"/>
    <x v="60"/>
    <s v="01C"/>
    <x v="2"/>
    <s v="01A"/>
    <x v="3"/>
    <n v="142.18"/>
    <n v="821552"/>
    <n v="142180"/>
    <n v="0.17306269110171968"/>
  </r>
  <r>
    <x v="3"/>
    <n v="32"/>
    <s v="Hauts-de-France"/>
    <n v="60"/>
    <x v="60"/>
    <s v="01C"/>
    <x v="2"/>
    <s v="01B"/>
    <x v="0"/>
    <n v="1E-3"/>
    <n v="821552"/>
    <n v="1"/>
    <n v="1.2172084055543653E-6"/>
  </r>
  <r>
    <x v="3"/>
    <n v="32"/>
    <s v="Hauts-de-France"/>
    <n v="60"/>
    <x v="60"/>
    <s v="01C"/>
    <x v="2"/>
    <s v="01Z"/>
    <x v="2"/>
    <n v="1E-3"/>
    <n v="821552"/>
    <n v="1"/>
    <n v="1.2172084055543653E-6"/>
  </r>
  <r>
    <x v="3"/>
    <n v="32"/>
    <s v="Hauts-de-France"/>
    <n v="60"/>
    <x v="60"/>
    <s v="01D"/>
    <x v="3"/>
    <s v="01A"/>
    <x v="3"/>
    <n v="45101.156999999999"/>
    <n v="821552"/>
    <n v="45101157"/>
    <n v="54.897507400627106"/>
  </r>
  <r>
    <x v="3"/>
    <n v="32"/>
    <s v="Hauts-de-France"/>
    <n v="60"/>
    <x v="60"/>
    <s v="01E"/>
    <x v="6"/>
    <s v="01A"/>
    <x v="3"/>
    <n v="241"/>
    <n v="821552"/>
    <n v="241000"/>
    <n v="0.29334722573860206"/>
  </r>
  <r>
    <x v="3"/>
    <n v="32"/>
    <s v="Hauts-de-France"/>
    <n v="60"/>
    <x v="60"/>
    <s v="01E"/>
    <x v="6"/>
    <s v="01E"/>
    <x v="5"/>
    <n v="33860.161"/>
    <n v="821552"/>
    <n v="33860161"/>
    <n v="41.214872582624103"/>
  </r>
  <r>
    <x v="3"/>
    <n v="32"/>
    <s v="Hauts-de-France"/>
    <n v="60"/>
    <x v="60"/>
    <s v="01E"/>
    <x v="6"/>
    <s v="01Z"/>
    <x v="2"/>
    <n v="1178.51"/>
    <n v="821552"/>
    <n v="1178510"/>
    <n v="1.4344922780298752"/>
  </r>
  <r>
    <x v="3"/>
    <n v="32"/>
    <s v="Hauts-de-France"/>
    <n v="60"/>
    <x v="60"/>
    <s v="01F"/>
    <x v="4"/>
    <s v="01A"/>
    <x v="3"/>
    <n v="22244.22"/>
    <n v="821552"/>
    <n v="22244220"/>
    <n v="27.075851559000526"/>
  </r>
  <r>
    <x v="3"/>
    <n v="32"/>
    <s v="Hauts-de-France"/>
    <n v="60"/>
    <x v="60"/>
    <s v="01ZHG"/>
    <x v="5"/>
    <s v="01A"/>
    <x v="3"/>
    <n v="877.71799999999996"/>
    <n v="821552"/>
    <n v="877718"/>
    <n v="1.0683657273063665"/>
  </r>
  <r>
    <x v="3"/>
    <n v="32"/>
    <s v="Hauts-de-France"/>
    <n v="60"/>
    <x v="60"/>
    <s v="01ZHG"/>
    <x v="5"/>
    <s v="01Z"/>
    <x v="2"/>
    <n v="1E-3"/>
    <n v="821552"/>
    <n v="1"/>
    <n v="1.2172084055543653E-6"/>
  </r>
  <r>
    <x v="4"/>
    <n v="32"/>
    <s v="Hauts-de-France"/>
    <n v="60"/>
    <x v="60"/>
    <s v="01A"/>
    <x v="0"/>
    <s v="01B"/>
    <x v="0"/>
    <n v="121144.16"/>
    <n v="824503"/>
    <n v="121144160"/>
    <n v="146.92992020647591"/>
  </r>
  <r>
    <x v="4"/>
    <n v="32"/>
    <s v="Hauts-de-France"/>
    <n v="60"/>
    <x v="60"/>
    <s v="01A"/>
    <x v="0"/>
    <s v="01D"/>
    <x v="1"/>
    <n v="78831.08"/>
    <n v="824503"/>
    <n v="78831080"/>
    <n v="95.610422278633308"/>
  </r>
  <r>
    <x v="4"/>
    <n v="32"/>
    <s v="Hauts-de-France"/>
    <n v="60"/>
    <x v="60"/>
    <s v="01B"/>
    <x v="1"/>
    <s v="01A"/>
    <x v="3"/>
    <n v="3047.62"/>
    <n v="824503"/>
    <n v="3047620"/>
    <n v="3.696311596197952"/>
  </r>
  <r>
    <x v="4"/>
    <n v="32"/>
    <s v="Hauts-de-France"/>
    <n v="60"/>
    <x v="60"/>
    <s v="01B"/>
    <x v="1"/>
    <s v="01B"/>
    <x v="0"/>
    <n v="683.26"/>
    <n v="824503"/>
    <n v="683260"/>
    <n v="0.82869316424561223"/>
  </r>
  <r>
    <x v="4"/>
    <n v="32"/>
    <s v="Hauts-de-France"/>
    <n v="60"/>
    <x v="60"/>
    <s v="01B"/>
    <x v="1"/>
    <s v="01D"/>
    <x v="1"/>
    <n v="2476.41"/>
    <n v="824503"/>
    <n v="2476410"/>
    <n v="3.0035184832559736"/>
  </r>
  <r>
    <x v="4"/>
    <n v="32"/>
    <s v="Hauts-de-France"/>
    <n v="60"/>
    <x v="60"/>
    <s v="01C"/>
    <x v="2"/>
    <s v="01A"/>
    <x v="3"/>
    <n v="33"/>
    <n v="824503"/>
    <n v="33000"/>
    <n v="4.0024111495046109E-2"/>
  </r>
  <r>
    <x v="4"/>
    <n v="32"/>
    <s v="Hauts-de-France"/>
    <n v="60"/>
    <x v="60"/>
    <s v="01D"/>
    <x v="3"/>
    <s v="01A"/>
    <x v="3"/>
    <n v="47796.38"/>
    <n v="824503"/>
    <n v="47796380"/>
    <n v="57.969928550896725"/>
  </r>
  <r>
    <x v="4"/>
    <n v="32"/>
    <s v="Hauts-de-France"/>
    <n v="60"/>
    <x v="60"/>
    <s v="01E"/>
    <x v="6"/>
    <s v="01A"/>
    <x v="3"/>
    <n v="241"/>
    <n v="824503"/>
    <n v="241000"/>
    <n v="0.2922972991001852"/>
  </r>
  <r>
    <x v="4"/>
    <n v="32"/>
    <s v="Hauts-de-France"/>
    <n v="60"/>
    <x v="60"/>
    <s v="01E"/>
    <x v="6"/>
    <s v="01E"/>
    <x v="5"/>
    <n v="39563.56"/>
    <n v="824503"/>
    <n v="39563560"/>
    <n v="47.984737472149888"/>
  </r>
  <r>
    <x v="4"/>
    <n v="32"/>
    <s v="Hauts-de-France"/>
    <n v="60"/>
    <x v="60"/>
    <s v="01F"/>
    <x v="4"/>
    <s v="01A"/>
    <x v="3"/>
    <n v="22672.107"/>
    <n v="824503"/>
    <n v="22672107"/>
    <n v="27.497907224109554"/>
  </r>
  <r>
    <x v="4"/>
    <n v="32"/>
    <s v="Hauts-de-France"/>
    <n v="60"/>
    <x v="60"/>
    <s v="01ZHG"/>
    <x v="5"/>
    <s v="01A"/>
    <x v="3"/>
    <n v="1346.84"/>
    <n v="824503"/>
    <n v="1346840"/>
    <n v="1.6335174038178151"/>
  </r>
  <r>
    <x v="4"/>
    <n v="32"/>
    <s v="Hauts-de-France"/>
    <n v="60"/>
    <x v="60"/>
    <s v="01ZHG"/>
    <x v="5"/>
    <s v="01Z"/>
    <x v="2"/>
    <n v="271.49"/>
    <n v="824503"/>
    <n v="271490"/>
    <n v="0.32927715241788086"/>
  </r>
  <r>
    <x v="0"/>
    <n v="28"/>
    <s v="Normandie"/>
    <n v="61"/>
    <x v="61"/>
    <s v="01A"/>
    <x v="0"/>
    <s v="01B"/>
    <x v="0"/>
    <n v="6858.2506000000003"/>
    <n v="292210"/>
    <n v="6858250.6000000006"/>
    <n v="23.470280277882345"/>
  </r>
  <r>
    <x v="0"/>
    <n v="28"/>
    <s v="Normandie"/>
    <n v="61"/>
    <x v="61"/>
    <s v="01A"/>
    <x v="0"/>
    <s v="01D"/>
    <x v="1"/>
    <n v="69767.594819999998"/>
    <n v="292210"/>
    <n v="69767594.819999993"/>
    <n v="238.75840943157317"/>
  </r>
  <r>
    <x v="0"/>
    <n v="28"/>
    <s v="Normandie"/>
    <n v="61"/>
    <x v="61"/>
    <s v="01A"/>
    <x v="0"/>
    <s v="01Z"/>
    <x v="2"/>
    <n v="1069.1540600000001"/>
    <n v="292210"/>
    <n v="1069154.06"/>
    <n v="3.6588551384278434"/>
  </r>
  <r>
    <x v="0"/>
    <n v="28"/>
    <s v="Normandie"/>
    <n v="61"/>
    <x v="61"/>
    <s v="01B"/>
    <x v="1"/>
    <s v="01D"/>
    <x v="1"/>
    <n v="57.582500000000003"/>
    <n v="292210"/>
    <n v="57582.5"/>
    <n v="0.19705862222374321"/>
  </r>
  <r>
    <x v="0"/>
    <n v="28"/>
    <s v="Normandie"/>
    <n v="61"/>
    <x v="61"/>
    <s v="01C"/>
    <x v="2"/>
    <s v="01A"/>
    <x v="3"/>
    <n v="28.41"/>
    <n v="292210"/>
    <n v="28410"/>
    <n v="9.7224598747476132E-2"/>
  </r>
  <r>
    <x v="0"/>
    <n v="28"/>
    <s v="Normandie"/>
    <n v="61"/>
    <x v="61"/>
    <s v="01C"/>
    <x v="2"/>
    <s v="01B"/>
    <x v="0"/>
    <n v="0.69142999999999999"/>
    <n v="292210"/>
    <n v="691.43"/>
    <n v="2.3662092330857943E-3"/>
  </r>
  <r>
    <x v="0"/>
    <n v="28"/>
    <s v="Normandie"/>
    <n v="61"/>
    <x v="61"/>
    <s v="01D"/>
    <x v="3"/>
    <s v="01A"/>
    <x v="3"/>
    <n v="11896.06041"/>
    <n v="292210"/>
    <n v="11896060.41"/>
    <n v="40.710654700386712"/>
  </r>
  <r>
    <x v="0"/>
    <n v="28"/>
    <s v="Normandie"/>
    <n v="61"/>
    <x v="61"/>
    <s v="01D"/>
    <x v="3"/>
    <s v="01Z"/>
    <x v="2"/>
    <n v="70.558310000000006"/>
    <n v="292210"/>
    <n v="70558.310000000012"/>
    <n v="0.24146439204681569"/>
  </r>
  <r>
    <x v="0"/>
    <n v="28"/>
    <s v="Normandie"/>
    <n v="61"/>
    <x v="61"/>
    <s v="01E"/>
    <x v="6"/>
    <s v="01D"/>
    <x v="1"/>
    <n v="72.599999999999994"/>
    <n v="292210"/>
    <n v="72600"/>
    <n v="0.24845145614455358"/>
  </r>
  <r>
    <x v="0"/>
    <n v="28"/>
    <s v="Normandie"/>
    <n v="61"/>
    <x v="61"/>
    <s v="01E"/>
    <x v="6"/>
    <s v="01E"/>
    <x v="5"/>
    <n v="5.30884"/>
    <n v="292210"/>
    <n v="5308.84"/>
    <n v="1.8167892953697685E-2"/>
  </r>
  <r>
    <x v="0"/>
    <n v="28"/>
    <s v="Normandie"/>
    <n v="61"/>
    <x v="61"/>
    <s v="01F"/>
    <x v="4"/>
    <s v="01A"/>
    <x v="3"/>
    <n v="9682.3062599999994"/>
    <n v="292210"/>
    <n v="9682306.2599999998"/>
    <n v="33.134753293864001"/>
  </r>
  <r>
    <x v="0"/>
    <n v="28"/>
    <s v="Normandie"/>
    <n v="61"/>
    <x v="61"/>
    <s v="01F"/>
    <x v="4"/>
    <s v="01Z"/>
    <x v="2"/>
    <n v="319.14693"/>
    <n v="292210"/>
    <n v="319146.93"/>
    <n v="1.0921834639471613"/>
  </r>
  <r>
    <x v="0"/>
    <n v="28"/>
    <s v="Normandie"/>
    <n v="61"/>
    <x v="61"/>
    <s v="01ZHG"/>
    <x v="5"/>
    <s v="01A"/>
    <x v="3"/>
    <n v="5.94"/>
    <n v="292210"/>
    <n v="5940"/>
    <n v="2.0327846411827111E-2"/>
  </r>
  <r>
    <x v="1"/>
    <n v="28"/>
    <s v="Normandie"/>
    <n v="61"/>
    <x v="61"/>
    <s v="01A"/>
    <x v="0"/>
    <s v="01B"/>
    <x v="0"/>
    <n v="17590.589840000001"/>
    <n v="290891"/>
    <n v="17590589.84"/>
    <n v="60.471413141004703"/>
  </r>
  <r>
    <x v="1"/>
    <n v="28"/>
    <s v="Normandie"/>
    <n v="61"/>
    <x v="61"/>
    <s v="01A"/>
    <x v="0"/>
    <s v="01D"/>
    <x v="1"/>
    <n v="55861.203829999999"/>
    <n v="290891"/>
    <n v="55861203.829999998"/>
    <n v="192.03483033163624"/>
  </r>
  <r>
    <x v="1"/>
    <n v="28"/>
    <s v="Normandie"/>
    <n v="61"/>
    <x v="61"/>
    <s v="01A"/>
    <x v="0"/>
    <s v="01Z"/>
    <x v="2"/>
    <n v="736.75540999999998"/>
    <n v="290891"/>
    <n v="736755.41"/>
    <n v="2.5327542275285246"/>
  </r>
  <r>
    <x v="1"/>
    <n v="28"/>
    <s v="Normandie"/>
    <n v="61"/>
    <x v="61"/>
    <s v="01B"/>
    <x v="1"/>
    <s v="01D"/>
    <x v="1"/>
    <n v="103.82"/>
    <n v="290891"/>
    <n v="103820"/>
    <n v="0.35690344493298176"/>
  </r>
  <r>
    <x v="1"/>
    <n v="28"/>
    <s v="Normandie"/>
    <n v="61"/>
    <x v="61"/>
    <s v="01C"/>
    <x v="2"/>
    <s v="01A"/>
    <x v="3"/>
    <n v="9.7899999999999991"/>
    <n v="290891"/>
    <n v="9790"/>
    <n v="3.3655217933865264E-2"/>
  </r>
  <r>
    <x v="1"/>
    <n v="28"/>
    <s v="Normandie"/>
    <n v="61"/>
    <x v="61"/>
    <s v="01C"/>
    <x v="2"/>
    <s v="01B"/>
    <x v="0"/>
    <n v="0.55401"/>
    <n v="290891"/>
    <n v="554.01"/>
    <n v="1.9045278128233599E-3"/>
  </r>
  <r>
    <x v="1"/>
    <n v="28"/>
    <s v="Normandie"/>
    <n v="61"/>
    <x v="61"/>
    <s v="01D"/>
    <x v="3"/>
    <s v="01A"/>
    <x v="3"/>
    <n v="12410.91481"/>
    <n v="290891"/>
    <n v="12410914.810000001"/>
    <n v="42.665172899814706"/>
  </r>
  <r>
    <x v="1"/>
    <n v="28"/>
    <s v="Normandie"/>
    <n v="61"/>
    <x v="61"/>
    <s v="01D"/>
    <x v="3"/>
    <s v="01Z"/>
    <x v="2"/>
    <n v="113.83062"/>
    <n v="290891"/>
    <n v="113830.62"/>
    <n v="0.39131709128161407"/>
  </r>
  <r>
    <x v="1"/>
    <n v="28"/>
    <s v="Normandie"/>
    <n v="61"/>
    <x v="61"/>
    <s v="01E"/>
    <x v="6"/>
    <s v="01E"/>
    <x v="5"/>
    <n v="124.5"/>
    <n v="290891"/>
    <n v="124500"/>
    <n v="0.42799536596182075"/>
  </r>
  <r>
    <x v="1"/>
    <n v="28"/>
    <s v="Normandie"/>
    <n v="61"/>
    <x v="61"/>
    <s v="01F"/>
    <x v="4"/>
    <s v="01A"/>
    <x v="3"/>
    <n v="9223.6409500000009"/>
    <n v="290891"/>
    <n v="9223640.9500000011"/>
    <n v="31.708237621652099"/>
  </r>
  <r>
    <x v="1"/>
    <n v="28"/>
    <s v="Normandie"/>
    <n v="61"/>
    <x v="61"/>
    <s v="01F"/>
    <x v="4"/>
    <s v="01Z"/>
    <x v="2"/>
    <n v="99.064660000000003"/>
    <n v="290891"/>
    <n v="99064.66"/>
    <n v="0.34055594707295861"/>
  </r>
  <r>
    <x v="1"/>
    <n v="28"/>
    <s v="Normandie"/>
    <n v="61"/>
    <x v="61"/>
    <s v="01ZHG"/>
    <x v="5"/>
    <s v="01A"/>
    <x v="3"/>
    <n v="240.68620000000001"/>
    <n v="290891"/>
    <n v="240686.2"/>
    <n v="0.82741026707598386"/>
  </r>
  <r>
    <x v="2"/>
    <n v="28"/>
    <s v="Normandie"/>
    <n v="61"/>
    <x v="61"/>
    <s v="01A"/>
    <x v="0"/>
    <s v="01B"/>
    <x v="0"/>
    <n v="16370.82848"/>
    <n v="288848"/>
    <n v="16370828.48"/>
    <n v="56.676274303439875"/>
  </r>
  <r>
    <x v="2"/>
    <n v="28"/>
    <s v="Normandie"/>
    <n v="61"/>
    <x v="61"/>
    <s v="01A"/>
    <x v="0"/>
    <s v="01D"/>
    <x v="1"/>
    <n v="54944.93722"/>
    <n v="288848"/>
    <n v="54944937.219999999"/>
    <n v="190.22093703262615"/>
  </r>
  <r>
    <x v="2"/>
    <n v="28"/>
    <s v="Normandie"/>
    <n v="61"/>
    <x v="61"/>
    <s v="01A"/>
    <x v="0"/>
    <s v="01Z"/>
    <x v="2"/>
    <n v="885.62130000000002"/>
    <n v="288848"/>
    <n v="885621.3"/>
    <n v="3.0660461557635852"/>
  </r>
  <r>
    <x v="2"/>
    <n v="28"/>
    <s v="Normandie"/>
    <n v="61"/>
    <x v="61"/>
    <s v="01B"/>
    <x v="1"/>
    <s v="01D"/>
    <x v="1"/>
    <n v="5.36"/>
    <n v="288848"/>
    <n v="5360"/>
    <n v="1.855647260843073E-2"/>
  </r>
  <r>
    <x v="2"/>
    <n v="28"/>
    <s v="Normandie"/>
    <n v="61"/>
    <x v="61"/>
    <s v="01C"/>
    <x v="2"/>
    <s v="01A"/>
    <x v="3"/>
    <n v="7.3600000000000002E-3"/>
    <n v="288848"/>
    <n v="7.36"/>
    <n v="2.5480529551875037E-5"/>
  </r>
  <r>
    <x v="2"/>
    <n v="28"/>
    <s v="Normandie"/>
    <n v="61"/>
    <x v="61"/>
    <s v="01C"/>
    <x v="2"/>
    <s v="01B"/>
    <x v="0"/>
    <n v="2.2109000000000001"/>
    <n v="288848"/>
    <n v="2210.9"/>
    <n v="7.6541987481305047E-3"/>
  </r>
  <r>
    <x v="2"/>
    <n v="28"/>
    <s v="Normandie"/>
    <n v="61"/>
    <x v="61"/>
    <s v="01D"/>
    <x v="3"/>
    <s v="01A"/>
    <x v="3"/>
    <n v="4321.7421299999996"/>
    <n v="288848"/>
    <n v="4321742.13"/>
    <n v="14.961994301501136"/>
  </r>
  <r>
    <x v="2"/>
    <n v="28"/>
    <s v="Normandie"/>
    <n v="61"/>
    <x v="61"/>
    <s v="01D"/>
    <x v="3"/>
    <s v="01Z"/>
    <x v="2"/>
    <n v="8482.6444100000008"/>
    <n v="288848"/>
    <n v="8482644.4100000001"/>
    <n v="29.367156462914753"/>
  </r>
  <r>
    <x v="2"/>
    <n v="28"/>
    <s v="Normandie"/>
    <n v="61"/>
    <x v="61"/>
    <s v="01E"/>
    <x v="6"/>
    <s v="01E"/>
    <x v="5"/>
    <n v="304.32085999999998"/>
    <n v="288848"/>
    <n v="304320.86"/>
    <n v="1.0535674818589709"/>
  </r>
  <r>
    <x v="2"/>
    <n v="28"/>
    <s v="Normandie"/>
    <n v="61"/>
    <x v="61"/>
    <s v="01F"/>
    <x v="4"/>
    <s v="01A"/>
    <x v="3"/>
    <n v="9049.1242099999999"/>
    <n v="288848"/>
    <n v="9049124.209999999"/>
    <n v="31.328325659170218"/>
  </r>
  <r>
    <x v="2"/>
    <n v="28"/>
    <s v="Normandie"/>
    <n v="61"/>
    <x v="61"/>
    <s v="01ZHG"/>
    <x v="5"/>
    <s v="01A"/>
    <x v="3"/>
    <n v="510.59719999999999"/>
    <n v="288848"/>
    <n v="510597.2"/>
    <n v="1.7677020439816098"/>
  </r>
  <r>
    <x v="3"/>
    <n v="28"/>
    <s v="Normandie"/>
    <n v="61"/>
    <x v="61"/>
    <s v="01A"/>
    <x v="0"/>
    <s v="01B"/>
    <x v="0"/>
    <n v="29472.596280000002"/>
    <n v="286618"/>
    <n v="29472596.280000001"/>
    <n v="102.82883936110085"/>
  </r>
  <r>
    <x v="3"/>
    <n v="28"/>
    <s v="Normandie"/>
    <n v="61"/>
    <x v="61"/>
    <s v="01A"/>
    <x v="0"/>
    <s v="01D"/>
    <x v="1"/>
    <n v="35706.509619999997"/>
    <n v="286618"/>
    <n v="35706509.619999997"/>
    <n v="124.57874111186317"/>
  </r>
  <r>
    <x v="3"/>
    <n v="28"/>
    <s v="Normandie"/>
    <n v="61"/>
    <x v="61"/>
    <s v="01A"/>
    <x v="0"/>
    <s v="01Z"/>
    <x v="2"/>
    <n v="19.878409999999999"/>
    <n v="286618"/>
    <n v="19878.41"/>
    <n v="6.9355064929627591E-2"/>
  </r>
  <r>
    <x v="3"/>
    <n v="28"/>
    <s v="Normandie"/>
    <n v="61"/>
    <x v="61"/>
    <s v="01D"/>
    <x v="3"/>
    <s v="01A"/>
    <x v="3"/>
    <n v="8486.1318900000006"/>
    <n v="286618"/>
    <n v="8486131.8900000006"/>
    <n v="29.607812105310902"/>
  </r>
  <r>
    <x v="3"/>
    <n v="28"/>
    <s v="Normandie"/>
    <n v="61"/>
    <x v="61"/>
    <s v="01D"/>
    <x v="3"/>
    <s v="01Z"/>
    <x v="2"/>
    <n v="3674.1269900000002"/>
    <n v="286618"/>
    <n v="3674126.99"/>
    <n v="12.818898289709649"/>
  </r>
  <r>
    <x v="3"/>
    <n v="28"/>
    <s v="Normandie"/>
    <n v="61"/>
    <x v="61"/>
    <s v="01F"/>
    <x v="4"/>
    <s v="01A"/>
    <x v="3"/>
    <n v="9141.5975500000004"/>
    <n v="286618"/>
    <n v="9141597.5500000007"/>
    <n v="31.894708462134272"/>
  </r>
  <r>
    <x v="3"/>
    <n v="28"/>
    <s v="Normandie"/>
    <n v="61"/>
    <x v="61"/>
    <s v="01F"/>
    <x v="4"/>
    <s v="01Z"/>
    <x v="2"/>
    <n v="4.5312400000000004"/>
    <n v="286618"/>
    <n v="4531.2400000000007"/>
    <n v="1.5809335073163587E-2"/>
  </r>
  <r>
    <x v="3"/>
    <n v="28"/>
    <s v="Normandie"/>
    <n v="61"/>
    <x v="61"/>
    <s v="01ZHG"/>
    <x v="5"/>
    <s v="01A"/>
    <x v="3"/>
    <n v="587.57360000000006"/>
    <n v="286618"/>
    <n v="587573.60000000009"/>
    <n v="2.0500233760615179"/>
  </r>
  <r>
    <x v="4"/>
    <n v="28"/>
    <s v="Normandie"/>
    <n v="61"/>
    <x v="61"/>
    <s v="01A"/>
    <x v="0"/>
    <s v="01B"/>
    <x v="0"/>
    <n v="32069.934850000001"/>
    <n v="283372"/>
    <n v="32069934.850000001"/>
    <n v="113.17256062702032"/>
  </r>
  <r>
    <x v="4"/>
    <n v="28"/>
    <s v="Normandie"/>
    <n v="61"/>
    <x v="61"/>
    <s v="01A"/>
    <x v="0"/>
    <s v="01D"/>
    <x v="1"/>
    <n v="30821.027030000001"/>
    <n v="283372"/>
    <n v="30821027.030000001"/>
    <n v="108.76525214206062"/>
  </r>
  <r>
    <x v="4"/>
    <n v="28"/>
    <s v="Normandie"/>
    <n v="61"/>
    <x v="61"/>
    <s v="01A"/>
    <x v="0"/>
    <s v="01Z"/>
    <x v="2"/>
    <n v="26.591819999999998"/>
    <n v="283372"/>
    <n v="26591.82"/>
    <n v="9.3840675860706074E-2"/>
  </r>
  <r>
    <x v="4"/>
    <n v="28"/>
    <s v="Normandie"/>
    <n v="61"/>
    <x v="61"/>
    <s v="01D"/>
    <x v="3"/>
    <s v="01A"/>
    <x v="3"/>
    <n v="12591.188389999999"/>
    <n v="283372"/>
    <n v="12591188.389999999"/>
    <n v="44.433424579704415"/>
  </r>
  <r>
    <x v="4"/>
    <n v="28"/>
    <s v="Normandie"/>
    <n v="61"/>
    <x v="61"/>
    <s v="01E"/>
    <x v="6"/>
    <s v="01E"/>
    <x v="5"/>
    <n v="99.58"/>
    <n v="283372"/>
    <n v="99580"/>
    <n v="0.35141086628177803"/>
  </r>
  <r>
    <x v="4"/>
    <n v="28"/>
    <s v="Normandie"/>
    <n v="61"/>
    <x v="61"/>
    <s v="01F"/>
    <x v="4"/>
    <s v="01A"/>
    <x v="3"/>
    <n v="9347.2420399999992"/>
    <n v="283372"/>
    <n v="9347242.0399999991"/>
    <n v="32.985764436853323"/>
  </r>
  <r>
    <x v="4"/>
    <n v="28"/>
    <s v="Normandie"/>
    <n v="61"/>
    <x v="61"/>
    <s v="01ZHG"/>
    <x v="5"/>
    <s v="01A"/>
    <x v="3"/>
    <n v="2.84253"/>
    <n v="283372"/>
    <n v="2842.53"/>
    <n v="1.0031089874793559E-2"/>
  </r>
  <r>
    <x v="0"/>
    <n v="32"/>
    <s v="Hauts-de-France"/>
    <n v="62"/>
    <x v="62"/>
    <s v="01A"/>
    <x v="0"/>
    <s v="01B"/>
    <x v="0"/>
    <n v="170909"/>
    <n v="1461257"/>
    <n v="170909000"/>
    <n v="116.96026092603833"/>
  </r>
  <r>
    <x v="0"/>
    <n v="32"/>
    <s v="Hauts-de-France"/>
    <n v="62"/>
    <x v="62"/>
    <s v="01A"/>
    <x v="0"/>
    <s v="01C"/>
    <x v="4"/>
    <n v="35198"/>
    <n v="1461257"/>
    <n v="35198000"/>
    <n v="24.087480846969424"/>
  </r>
  <r>
    <x v="0"/>
    <n v="32"/>
    <s v="Hauts-de-France"/>
    <n v="62"/>
    <x v="62"/>
    <s v="01A"/>
    <x v="0"/>
    <s v="01D"/>
    <x v="1"/>
    <n v="239798.20503000001"/>
    <n v="1461257"/>
    <n v="239798205.03"/>
    <n v="164.10405906011059"/>
  </r>
  <r>
    <x v="0"/>
    <n v="32"/>
    <s v="Hauts-de-France"/>
    <n v="62"/>
    <x v="62"/>
    <s v="01A"/>
    <x v="0"/>
    <s v="01Z"/>
    <x v="2"/>
    <n v="6631.2765300000001"/>
    <n v="1461257"/>
    <n v="6631276.5300000003"/>
    <n v="4.5380631401594655"/>
  </r>
  <r>
    <x v="0"/>
    <n v="32"/>
    <s v="Hauts-de-France"/>
    <n v="62"/>
    <x v="62"/>
    <s v="01B"/>
    <x v="1"/>
    <s v="01A"/>
    <x v="3"/>
    <n v="8735.1721500000003"/>
    <n v="1461257"/>
    <n v="8735172.1500000004"/>
    <n v="5.9778479418747015"/>
  </r>
  <r>
    <x v="0"/>
    <n v="32"/>
    <s v="Hauts-de-France"/>
    <n v="62"/>
    <x v="62"/>
    <s v="01B"/>
    <x v="1"/>
    <s v="01B"/>
    <x v="0"/>
    <n v="143.74"/>
    <n v="1461257"/>
    <n v="143740"/>
    <n v="9.836736453614936E-2"/>
  </r>
  <r>
    <x v="0"/>
    <n v="32"/>
    <s v="Hauts-de-France"/>
    <n v="62"/>
    <x v="62"/>
    <s v="01B"/>
    <x v="1"/>
    <s v="01D"/>
    <x v="1"/>
    <n v="6782.0717000000004"/>
    <n v="1461257"/>
    <n v="6782071.7000000002"/>
    <n v="4.6412586560748723"/>
  </r>
  <r>
    <x v="0"/>
    <n v="32"/>
    <s v="Hauts-de-France"/>
    <n v="62"/>
    <x v="62"/>
    <s v="01B"/>
    <x v="1"/>
    <s v="01Z"/>
    <x v="2"/>
    <n v="50"/>
    <n v="1461257"/>
    <n v="50000"/>
    <n v="3.4217115811934519E-2"/>
  </r>
  <r>
    <x v="0"/>
    <n v="32"/>
    <s v="Hauts-de-France"/>
    <n v="62"/>
    <x v="62"/>
    <s v="01C"/>
    <x v="2"/>
    <s v="01A"/>
    <x v="3"/>
    <n v="1.38"/>
    <n v="1461257"/>
    <n v="1380"/>
    <n v="9.4439239640939279E-4"/>
  </r>
  <r>
    <x v="0"/>
    <n v="32"/>
    <s v="Hauts-de-France"/>
    <n v="62"/>
    <x v="62"/>
    <s v="01C"/>
    <x v="2"/>
    <s v="01B"/>
    <x v="0"/>
    <n v="0.1047"/>
    <n v="1461257"/>
    <n v="104.7"/>
    <n v="7.1650640510190886E-5"/>
  </r>
  <r>
    <x v="0"/>
    <n v="32"/>
    <s v="Hauts-de-France"/>
    <n v="62"/>
    <x v="62"/>
    <s v="01D"/>
    <x v="3"/>
    <s v="01A"/>
    <x v="3"/>
    <n v="91793.909759999995"/>
    <n v="1461257"/>
    <n v="91793909.75999999"/>
    <n v="62.818456821763725"/>
  </r>
  <r>
    <x v="0"/>
    <n v="32"/>
    <s v="Hauts-de-France"/>
    <n v="62"/>
    <x v="62"/>
    <s v="01D"/>
    <x v="3"/>
    <s v="01Z"/>
    <x v="2"/>
    <n v="1329.7333599999999"/>
    <n v="1461257"/>
    <n v="1329733.3599999999"/>
    <n v="0.9099928075622562"/>
  </r>
  <r>
    <x v="0"/>
    <n v="32"/>
    <s v="Hauts-de-France"/>
    <n v="62"/>
    <x v="62"/>
    <s v="01E"/>
    <x v="6"/>
    <s v="01E"/>
    <x v="5"/>
    <n v="99872.408330000006"/>
    <n v="1461257"/>
    <n v="99872408.330000013"/>
    <n v="68.346915244888478"/>
  </r>
  <r>
    <x v="0"/>
    <n v="32"/>
    <s v="Hauts-de-France"/>
    <n v="62"/>
    <x v="62"/>
    <s v="01F"/>
    <x v="4"/>
    <s v="01A"/>
    <x v="3"/>
    <n v="66341.965840000004"/>
    <n v="1461257"/>
    <n v="66341965.840000004"/>
    <n v="45.400614566773676"/>
  </r>
  <r>
    <x v="0"/>
    <n v="32"/>
    <s v="Hauts-de-France"/>
    <n v="62"/>
    <x v="62"/>
    <s v="01F"/>
    <x v="4"/>
    <s v="01Z"/>
    <x v="2"/>
    <n v="962.77251999999999"/>
    <n v="1461257"/>
    <n v="962772.52"/>
    <n v="0.6588659763477609"/>
  </r>
  <r>
    <x v="0"/>
    <n v="32"/>
    <s v="Hauts-de-France"/>
    <n v="62"/>
    <x v="62"/>
    <s v="01ZHG"/>
    <x v="5"/>
    <s v="01Z"/>
    <x v="2"/>
    <n v="40"/>
    <n v="1461257"/>
    <n v="40000"/>
    <n v="2.7373692649547615E-2"/>
  </r>
  <r>
    <x v="1"/>
    <n v="32"/>
    <s v="Hauts-de-France"/>
    <n v="62"/>
    <x v="62"/>
    <s v="01A"/>
    <x v="0"/>
    <s v="01B"/>
    <x v="0"/>
    <n v="155815.52880999999"/>
    <n v="1462807"/>
    <n v="155815528.81"/>
    <n v="106.51817280748588"/>
  </r>
  <r>
    <x v="1"/>
    <n v="32"/>
    <s v="Hauts-de-France"/>
    <n v="62"/>
    <x v="62"/>
    <s v="01A"/>
    <x v="0"/>
    <s v="01C"/>
    <x v="4"/>
    <n v="36953"/>
    <n v="1462807"/>
    <n v="36953000"/>
    <n v="25.261705747921631"/>
  </r>
  <r>
    <x v="1"/>
    <n v="32"/>
    <s v="Hauts-de-France"/>
    <n v="62"/>
    <x v="62"/>
    <s v="01A"/>
    <x v="0"/>
    <s v="01D"/>
    <x v="1"/>
    <n v="232333.45877"/>
    <n v="1462807"/>
    <n v="232333458.77000001"/>
    <n v="158.82714450368368"/>
  </r>
  <r>
    <x v="1"/>
    <n v="32"/>
    <s v="Hauts-de-France"/>
    <n v="62"/>
    <x v="62"/>
    <s v="01A"/>
    <x v="0"/>
    <s v="01Z"/>
    <x v="2"/>
    <n v="15083.880649999999"/>
    <n v="1462807"/>
    <n v="15083880.649999999"/>
    <n v="10.311599992343487"/>
  </r>
  <r>
    <x v="1"/>
    <n v="32"/>
    <s v="Hauts-de-France"/>
    <n v="62"/>
    <x v="62"/>
    <s v="01B"/>
    <x v="1"/>
    <s v="01A"/>
    <x v="3"/>
    <n v="10322.98"/>
    <n v="1462807"/>
    <n v="10322980"/>
    <n v="7.0569665034416706"/>
  </r>
  <r>
    <x v="1"/>
    <n v="32"/>
    <s v="Hauts-de-France"/>
    <n v="62"/>
    <x v="62"/>
    <s v="01B"/>
    <x v="1"/>
    <s v="01B"/>
    <x v="0"/>
    <n v="1641"/>
    <n v="1462807"/>
    <n v="1641000"/>
    <n v="1.1218157966156848"/>
  </r>
  <r>
    <x v="1"/>
    <n v="32"/>
    <s v="Hauts-de-France"/>
    <n v="62"/>
    <x v="62"/>
    <s v="01B"/>
    <x v="1"/>
    <s v="01D"/>
    <x v="1"/>
    <n v="5923.4126999999999"/>
    <n v="1462807"/>
    <n v="5923412.7000000002"/>
    <n v="4.0493467012394664"/>
  </r>
  <r>
    <x v="1"/>
    <n v="32"/>
    <s v="Hauts-de-France"/>
    <n v="62"/>
    <x v="62"/>
    <s v="01B"/>
    <x v="1"/>
    <s v="01Z"/>
    <x v="2"/>
    <n v="10.44"/>
    <n v="1462807"/>
    <n v="10440"/>
    <n v="7.1369633861473178E-3"/>
  </r>
  <r>
    <x v="1"/>
    <n v="32"/>
    <s v="Hauts-de-France"/>
    <n v="62"/>
    <x v="62"/>
    <s v="01C"/>
    <x v="2"/>
    <s v="01A"/>
    <x v="3"/>
    <n v="574.46"/>
    <n v="1462807"/>
    <n v="574460"/>
    <n v="0.39271072670557361"/>
  </r>
  <r>
    <x v="1"/>
    <n v="32"/>
    <s v="Hauts-de-France"/>
    <n v="62"/>
    <x v="62"/>
    <s v="01C"/>
    <x v="2"/>
    <s v="01C"/>
    <x v="4"/>
    <n v="0.11"/>
    <n v="1462807"/>
    <n v="110"/>
    <n v="7.5197890083927683E-5"/>
  </r>
  <r>
    <x v="1"/>
    <n v="32"/>
    <s v="Hauts-de-France"/>
    <n v="62"/>
    <x v="62"/>
    <s v="01D"/>
    <x v="3"/>
    <s v="01A"/>
    <x v="3"/>
    <n v="92746.939639999997"/>
    <n v="1462807"/>
    <n v="92746939.640000001"/>
    <n v="63.403401569721773"/>
  </r>
  <r>
    <x v="1"/>
    <n v="32"/>
    <s v="Hauts-de-France"/>
    <n v="62"/>
    <x v="62"/>
    <s v="01D"/>
    <x v="3"/>
    <s v="01Z"/>
    <x v="2"/>
    <n v="3877.4281999999998"/>
    <n v="1462807"/>
    <n v="3877428.1999999997"/>
    <n v="2.6506765417447413"/>
  </r>
  <r>
    <x v="1"/>
    <n v="32"/>
    <s v="Hauts-de-France"/>
    <n v="62"/>
    <x v="62"/>
    <s v="01E"/>
    <x v="6"/>
    <s v="01E"/>
    <x v="5"/>
    <n v="101976.08697"/>
    <n v="1462807"/>
    <n v="101976086.97"/>
    <n v="69.712605265082814"/>
  </r>
  <r>
    <x v="1"/>
    <n v="32"/>
    <s v="Hauts-de-France"/>
    <n v="62"/>
    <x v="62"/>
    <s v="01F"/>
    <x v="4"/>
    <s v="01A"/>
    <x v="3"/>
    <n v="58751.802759999999"/>
    <n v="1462807"/>
    <n v="58751802.759999998"/>
    <n v="40.16374187435526"/>
  </r>
  <r>
    <x v="1"/>
    <n v="32"/>
    <s v="Hauts-de-France"/>
    <n v="62"/>
    <x v="62"/>
    <s v="01F"/>
    <x v="4"/>
    <s v="01Z"/>
    <x v="2"/>
    <n v="3822.6729399999999"/>
    <n v="1462807"/>
    <n v="3822672.94"/>
    <n v="2.6132449051720426"/>
  </r>
  <r>
    <x v="1"/>
    <n v="32"/>
    <s v="Hauts-de-France"/>
    <n v="62"/>
    <x v="62"/>
    <s v="01ZHG"/>
    <x v="5"/>
    <s v="01A"/>
    <x v="3"/>
    <n v="174.79400000000001"/>
    <n v="1462807"/>
    <n v="174794"/>
    <n v="0.11949218181209141"/>
  </r>
  <r>
    <x v="1"/>
    <n v="32"/>
    <s v="Hauts-de-France"/>
    <n v="62"/>
    <x v="62"/>
    <s v="01ZHG"/>
    <x v="5"/>
    <s v="01Z"/>
    <x v="2"/>
    <n v="90"/>
    <n v="1462807"/>
    <n v="90000"/>
    <n v="6.1525546432304463E-2"/>
  </r>
  <r>
    <x v="2"/>
    <n v="32"/>
    <s v="Hauts-de-France"/>
    <n v="62"/>
    <x v="62"/>
    <s v="01A"/>
    <x v="0"/>
    <s v="01A"/>
    <x v="3"/>
    <n v="9810.0189300000002"/>
    <n v="1465205"/>
    <n v="9810018.9299999997"/>
    <n v="6.6953217672612366"/>
  </r>
  <r>
    <x v="2"/>
    <n v="32"/>
    <s v="Hauts-de-France"/>
    <n v="62"/>
    <x v="62"/>
    <s v="01A"/>
    <x v="0"/>
    <s v="01B"/>
    <x v="0"/>
    <n v="187433.81426000001"/>
    <n v="1465205"/>
    <n v="187433814.26000002"/>
    <n v="127.92326961756206"/>
  </r>
  <r>
    <x v="2"/>
    <n v="32"/>
    <s v="Hauts-de-France"/>
    <n v="62"/>
    <x v="62"/>
    <s v="01A"/>
    <x v="0"/>
    <s v="01C"/>
    <x v="4"/>
    <n v="34418"/>
    <n v="1465205"/>
    <n v="34418000"/>
    <n v="23.490228329824156"/>
  </r>
  <r>
    <x v="2"/>
    <n v="32"/>
    <s v="Hauts-de-France"/>
    <n v="62"/>
    <x v="62"/>
    <s v="01A"/>
    <x v="0"/>
    <s v="01D"/>
    <x v="1"/>
    <n v="178872.67014"/>
    <n v="1465205"/>
    <n v="178872670.14000002"/>
    <n v="122.08030285181938"/>
  </r>
  <r>
    <x v="2"/>
    <n v="32"/>
    <s v="Hauts-de-France"/>
    <n v="62"/>
    <x v="62"/>
    <s v="01A"/>
    <x v="0"/>
    <s v="01Z"/>
    <x v="2"/>
    <n v="7029.9281499999997"/>
    <n v="1465205"/>
    <n v="7029928.1499999994"/>
    <n v="4.7979143874065402"/>
  </r>
  <r>
    <x v="2"/>
    <n v="32"/>
    <s v="Hauts-de-France"/>
    <n v="62"/>
    <x v="62"/>
    <s v="01B"/>
    <x v="1"/>
    <s v="01A"/>
    <x v="3"/>
    <n v="6795.8683799999999"/>
    <n v="1465205"/>
    <n v="6795868.3799999999"/>
    <n v="4.638168979767336"/>
  </r>
  <r>
    <x v="2"/>
    <n v="32"/>
    <s v="Hauts-de-France"/>
    <n v="62"/>
    <x v="62"/>
    <s v="01B"/>
    <x v="1"/>
    <s v="01B"/>
    <x v="0"/>
    <n v="1490"/>
    <n v="1465205"/>
    <n v="1490000"/>
    <n v="1.0169225466743561"/>
  </r>
  <r>
    <x v="2"/>
    <n v="32"/>
    <s v="Hauts-de-France"/>
    <n v="62"/>
    <x v="62"/>
    <s v="01B"/>
    <x v="1"/>
    <s v="01D"/>
    <x v="1"/>
    <n v="4132.7025100000001"/>
    <n v="1465205"/>
    <n v="4132702.5100000002"/>
    <n v="2.8205626584675865"/>
  </r>
  <r>
    <x v="2"/>
    <n v="32"/>
    <s v="Hauts-de-France"/>
    <n v="62"/>
    <x v="62"/>
    <s v="01C"/>
    <x v="2"/>
    <s v="01A"/>
    <x v="3"/>
    <n v="0.01"/>
    <n v="1465205"/>
    <n v="10"/>
    <n v="6.8249835347272223E-6"/>
  </r>
  <r>
    <x v="2"/>
    <n v="32"/>
    <s v="Hauts-de-France"/>
    <n v="62"/>
    <x v="62"/>
    <s v="01C"/>
    <x v="2"/>
    <s v="01B"/>
    <x v="0"/>
    <n v="2.0490000000000001E-2"/>
    <n v="1465205"/>
    <n v="20.490000000000002"/>
    <n v="1.3984391262656081E-5"/>
  </r>
  <r>
    <x v="2"/>
    <n v="32"/>
    <s v="Hauts-de-France"/>
    <n v="62"/>
    <x v="62"/>
    <s v="01D"/>
    <x v="3"/>
    <s v="01A"/>
    <x v="3"/>
    <n v="89107.931389999998"/>
    <n v="1465205"/>
    <n v="89107931.390000001"/>
    <n v="60.816016455035303"/>
  </r>
  <r>
    <x v="2"/>
    <n v="32"/>
    <s v="Hauts-de-France"/>
    <n v="62"/>
    <x v="62"/>
    <s v="01D"/>
    <x v="3"/>
    <s v="01Z"/>
    <x v="2"/>
    <n v="1189.3031000000001"/>
    <n v="1465205"/>
    <n v="1189303.1000000001"/>
    <n v="0.81169740753000441"/>
  </r>
  <r>
    <x v="2"/>
    <n v="32"/>
    <s v="Hauts-de-France"/>
    <n v="62"/>
    <x v="62"/>
    <s v="01E"/>
    <x v="6"/>
    <s v="01E"/>
    <x v="5"/>
    <n v="99512.814339999997"/>
    <n v="1465205"/>
    <n v="99512814.340000004"/>
    <n v="67.917331936486704"/>
  </r>
  <r>
    <x v="2"/>
    <n v="32"/>
    <s v="Hauts-de-France"/>
    <n v="62"/>
    <x v="62"/>
    <s v="01F"/>
    <x v="4"/>
    <s v="01A"/>
    <x v="3"/>
    <n v="62001.172659999997"/>
    <n v="1465205"/>
    <n v="62001172.659999996"/>
    <n v="42.315698253827961"/>
  </r>
  <r>
    <x v="2"/>
    <n v="32"/>
    <s v="Hauts-de-France"/>
    <n v="62"/>
    <x v="62"/>
    <s v="01F"/>
    <x v="4"/>
    <s v="01Z"/>
    <x v="2"/>
    <n v="1116.24872"/>
    <n v="1465205"/>
    <n v="1116248.72"/>
    <n v="0.76183791346603369"/>
  </r>
  <r>
    <x v="2"/>
    <n v="32"/>
    <s v="Hauts-de-France"/>
    <n v="62"/>
    <x v="62"/>
    <s v="01ZHG"/>
    <x v="5"/>
    <s v="01A"/>
    <x v="3"/>
    <n v="1937.0917300000001"/>
    <n v="1465205"/>
    <n v="1937091.73"/>
    <n v="1.3220619162506271"/>
  </r>
  <r>
    <x v="2"/>
    <n v="32"/>
    <s v="Hauts-de-France"/>
    <n v="62"/>
    <x v="62"/>
    <s v="01ZHG"/>
    <x v="5"/>
    <s v="01Z"/>
    <x v="2"/>
    <n v="138.43322000000001"/>
    <n v="1465205"/>
    <n v="138433.22"/>
    <n v="9.448044471592712E-2"/>
  </r>
  <r>
    <x v="3"/>
    <n v="32"/>
    <s v="Hauts-de-France"/>
    <n v="62"/>
    <x v="62"/>
    <s v="01A"/>
    <x v="0"/>
    <s v="01B"/>
    <x v="0"/>
    <n v="222646.32835"/>
    <n v="1472648"/>
    <n v="222646328.34999999"/>
    <n v="151.18774367669667"/>
  </r>
  <r>
    <x v="3"/>
    <n v="32"/>
    <s v="Hauts-de-France"/>
    <n v="62"/>
    <x v="62"/>
    <s v="01A"/>
    <x v="0"/>
    <s v="01D"/>
    <x v="1"/>
    <n v="157534.93557"/>
    <n v="1472648"/>
    <n v="157534935.56999999"/>
    <n v="106.97392423036598"/>
  </r>
  <r>
    <x v="3"/>
    <n v="32"/>
    <s v="Hauts-de-France"/>
    <n v="62"/>
    <x v="62"/>
    <s v="01A"/>
    <x v="0"/>
    <s v="01Z"/>
    <x v="2"/>
    <n v="14033.809080000001"/>
    <n v="1472648"/>
    <n v="14033809.08"/>
    <n v="9.5296425758225993"/>
  </r>
  <r>
    <x v="3"/>
    <n v="32"/>
    <s v="Hauts-de-France"/>
    <n v="62"/>
    <x v="62"/>
    <s v="01B"/>
    <x v="1"/>
    <s v="01A"/>
    <x v="3"/>
    <n v="7147.12817"/>
    <n v="1472648"/>
    <n v="7147128.1699999999"/>
    <n v="4.853249500220012"/>
  </r>
  <r>
    <x v="3"/>
    <n v="32"/>
    <s v="Hauts-de-France"/>
    <n v="62"/>
    <x v="62"/>
    <s v="01B"/>
    <x v="1"/>
    <s v="01B"/>
    <x v="0"/>
    <n v="314"/>
    <n v="1472648"/>
    <n v="314000"/>
    <n v="0.21322135364323314"/>
  </r>
  <r>
    <x v="3"/>
    <n v="32"/>
    <s v="Hauts-de-France"/>
    <n v="62"/>
    <x v="62"/>
    <s v="01B"/>
    <x v="1"/>
    <s v="01D"/>
    <x v="1"/>
    <n v="2760.5991800000002"/>
    <n v="1472648"/>
    <n v="2760599.18"/>
    <n v="1.8745818281082784"/>
  </r>
  <r>
    <x v="3"/>
    <n v="32"/>
    <s v="Hauts-de-France"/>
    <n v="62"/>
    <x v="62"/>
    <s v="01C"/>
    <x v="2"/>
    <s v="01B"/>
    <x v="0"/>
    <n v="1.04609"/>
    <n v="1472648"/>
    <n v="1046.0899999999999"/>
    <n v="7.1034626061353416E-4"/>
  </r>
  <r>
    <x v="3"/>
    <n v="32"/>
    <s v="Hauts-de-France"/>
    <n v="62"/>
    <x v="62"/>
    <s v="01C"/>
    <x v="2"/>
    <s v="01C"/>
    <x v="4"/>
    <n v="6.6000000000000003E-2"/>
    <n v="1472648"/>
    <n v="66"/>
    <n v="4.4817227198896139E-5"/>
  </r>
  <r>
    <x v="3"/>
    <n v="32"/>
    <s v="Hauts-de-France"/>
    <n v="62"/>
    <x v="62"/>
    <s v="01D"/>
    <x v="3"/>
    <s v="01A"/>
    <x v="3"/>
    <n v="83456.430850000004"/>
    <n v="1472648"/>
    <n v="83456430.850000009"/>
    <n v="56.670997312324474"/>
  </r>
  <r>
    <x v="3"/>
    <n v="32"/>
    <s v="Hauts-de-France"/>
    <n v="62"/>
    <x v="62"/>
    <s v="01D"/>
    <x v="3"/>
    <s v="01Z"/>
    <x v="2"/>
    <n v="3139.6324399999999"/>
    <n v="1472648"/>
    <n v="3139632.44"/>
    <n v="2.1319639452197672"/>
  </r>
  <r>
    <x v="3"/>
    <n v="32"/>
    <s v="Hauts-de-France"/>
    <n v="62"/>
    <x v="62"/>
    <s v="01E"/>
    <x v="6"/>
    <s v="01E"/>
    <x v="5"/>
    <n v="138437.50146"/>
    <n v="1472648"/>
    <n v="138437501.46000001"/>
    <n v="94.005832663338424"/>
  </r>
  <r>
    <x v="3"/>
    <n v="32"/>
    <s v="Hauts-de-France"/>
    <n v="62"/>
    <x v="62"/>
    <s v="01F"/>
    <x v="4"/>
    <s v="01A"/>
    <x v="3"/>
    <n v="56017.918319999997"/>
    <n v="1472648"/>
    <n v="56017918.32"/>
    <n v="38.038905644797673"/>
  </r>
  <r>
    <x v="3"/>
    <n v="32"/>
    <s v="Hauts-de-France"/>
    <n v="62"/>
    <x v="62"/>
    <s v="01F"/>
    <x v="4"/>
    <s v="01Z"/>
    <x v="2"/>
    <n v="1870.50848"/>
    <n v="1472648"/>
    <n v="1870508.48"/>
    <n v="1.2701667200851798"/>
  </r>
  <r>
    <x v="3"/>
    <n v="32"/>
    <s v="Hauts-de-France"/>
    <n v="62"/>
    <x v="62"/>
    <s v="01ZHG"/>
    <x v="5"/>
    <s v="01A"/>
    <x v="3"/>
    <n v="2076.1820299999999"/>
    <n v="1472648"/>
    <n v="2076182.03"/>
    <n v="1.4098291173450819"/>
  </r>
  <r>
    <x v="3"/>
    <n v="32"/>
    <s v="Hauts-de-France"/>
    <n v="62"/>
    <x v="62"/>
    <s v="01ZHG"/>
    <x v="5"/>
    <s v="01Z"/>
    <x v="2"/>
    <n v="96.001000000000005"/>
    <n v="1472648"/>
    <n v="96001"/>
    <n v="6.5189373156382249E-2"/>
  </r>
  <r>
    <x v="4"/>
    <n v="32"/>
    <s v="Hauts-de-France"/>
    <n v="62"/>
    <x v="62"/>
    <s v="01A"/>
    <x v="0"/>
    <s v="01B"/>
    <x v="0"/>
    <n v="201397.72146"/>
    <n v="1468018"/>
    <n v="201397721.46000001"/>
    <n v="137.19022618251276"/>
  </r>
  <r>
    <x v="4"/>
    <n v="32"/>
    <s v="Hauts-de-France"/>
    <n v="62"/>
    <x v="62"/>
    <s v="01A"/>
    <x v="0"/>
    <s v="01D"/>
    <x v="1"/>
    <n v="146706.33157000001"/>
    <n v="1468018"/>
    <n v="146706331.57000002"/>
    <n v="99.934967806934267"/>
  </r>
  <r>
    <x v="4"/>
    <n v="32"/>
    <s v="Hauts-de-France"/>
    <n v="62"/>
    <x v="62"/>
    <s v="01A"/>
    <x v="0"/>
    <s v="01E"/>
    <x v="5"/>
    <n v="43473"/>
    <n v="1468018"/>
    <n v="43473000"/>
    <n v="29.613397110934606"/>
  </r>
  <r>
    <x v="4"/>
    <n v="32"/>
    <s v="Hauts-de-France"/>
    <n v="62"/>
    <x v="62"/>
    <s v="01A"/>
    <x v="0"/>
    <s v="01Z"/>
    <x v="2"/>
    <n v="6165.63231"/>
    <n v="1468018"/>
    <n v="6165632.3099999996"/>
    <n v="4.1999705112607613"/>
  </r>
  <r>
    <x v="4"/>
    <n v="32"/>
    <s v="Hauts-de-France"/>
    <n v="62"/>
    <x v="62"/>
    <s v="01B"/>
    <x v="1"/>
    <s v="01A"/>
    <x v="3"/>
    <n v="6002"/>
    <n v="1468018"/>
    <n v="6002000"/>
    <n v="4.0885057267690179"/>
  </r>
  <r>
    <x v="4"/>
    <n v="32"/>
    <s v="Hauts-de-France"/>
    <n v="62"/>
    <x v="62"/>
    <s v="01B"/>
    <x v="1"/>
    <s v="01B"/>
    <x v="0"/>
    <n v="357"/>
    <n v="1468018"/>
    <n v="357000"/>
    <n v="0.2431850290664011"/>
  </r>
  <r>
    <x v="4"/>
    <n v="32"/>
    <s v="Hauts-de-France"/>
    <n v="62"/>
    <x v="62"/>
    <s v="01B"/>
    <x v="1"/>
    <s v="01D"/>
    <x v="1"/>
    <n v="4938.7148800000004"/>
    <n v="1468018"/>
    <n v="4938714.8800000008"/>
    <n v="3.3642059429789013"/>
  </r>
  <r>
    <x v="4"/>
    <n v="32"/>
    <s v="Hauts-de-France"/>
    <n v="62"/>
    <x v="62"/>
    <s v="01C"/>
    <x v="2"/>
    <s v="01C"/>
    <x v="4"/>
    <n v="3.4000000000000002E-2"/>
    <n v="1468018"/>
    <n v="34"/>
    <n v="2.3160478958704866E-5"/>
  </r>
  <r>
    <x v="4"/>
    <n v="32"/>
    <s v="Hauts-de-France"/>
    <n v="62"/>
    <x v="62"/>
    <s v="01C"/>
    <x v="2"/>
    <s v="01Z"/>
    <x v="2"/>
    <n v="330.1"/>
    <n v="1468018"/>
    <n v="330100"/>
    <n v="0.22486100306671988"/>
  </r>
  <r>
    <x v="4"/>
    <n v="32"/>
    <s v="Hauts-de-France"/>
    <n v="62"/>
    <x v="62"/>
    <s v="01D"/>
    <x v="3"/>
    <s v="01A"/>
    <x v="3"/>
    <n v="80376.637390000004"/>
    <n v="1468018"/>
    <n v="80376637.390000001"/>
    <n v="54.751806442427821"/>
  </r>
  <r>
    <x v="4"/>
    <n v="32"/>
    <s v="Hauts-de-France"/>
    <n v="62"/>
    <x v="62"/>
    <s v="01D"/>
    <x v="3"/>
    <s v="01B"/>
    <x v="0"/>
    <n v="8635.67"/>
    <n v="1468018"/>
    <n v="8635670"/>
    <n v="5.8825368626270249"/>
  </r>
  <r>
    <x v="4"/>
    <n v="32"/>
    <s v="Hauts-de-France"/>
    <n v="62"/>
    <x v="62"/>
    <s v="01E"/>
    <x v="6"/>
    <s v="01E"/>
    <x v="5"/>
    <n v="78768.72"/>
    <n v="1468018"/>
    <n v="78768720"/>
    <n v="53.656508298944566"/>
  </r>
  <r>
    <x v="4"/>
    <n v="32"/>
    <s v="Hauts-de-France"/>
    <n v="62"/>
    <x v="62"/>
    <s v="01F"/>
    <x v="4"/>
    <s v="01A"/>
    <x v="3"/>
    <n v="60777.844160000001"/>
    <n v="1468018"/>
    <n v="60777844.160000004"/>
    <n v="41.401293553621279"/>
  </r>
  <r>
    <x v="4"/>
    <n v="32"/>
    <s v="Hauts-de-France"/>
    <n v="62"/>
    <x v="62"/>
    <s v="01ZHG"/>
    <x v="5"/>
    <s v="01A"/>
    <x v="3"/>
    <n v="1429.9624200000001"/>
    <n v="1468018"/>
    <n v="1429962.4200000002"/>
    <n v="0.97407689823966748"/>
  </r>
  <r>
    <x v="0"/>
    <n v="84"/>
    <s v="Auvergne-Rhône-Alpes"/>
    <n v="63"/>
    <x v="63"/>
    <s v="01A"/>
    <x v="0"/>
    <s v="01D"/>
    <x v="1"/>
    <n v="153234.27108000001"/>
    <n v="629416"/>
    <n v="153234271.08000001"/>
    <n v="243.45468033859962"/>
  </r>
  <r>
    <x v="0"/>
    <n v="84"/>
    <s v="Auvergne-Rhône-Alpes"/>
    <n v="63"/>
    <x v="63"/>
    <s v="01A"/>
    <x v="0"/>
    <s v="01Z"/>
    <x v="2"/>
    <n v="5474.2382799999996"/>
    <n v="629416"/>
    <n v="5474238.2799999993"/>
    <n v="8.6973293974096606"/>
  </r>
  <r>
    <x v="0"/>
    <n v="84"/>
    <s v="Auvergne-Rhône-Alpes"/>
    <n v="63"/>
    <x v="63"/>
    <s v="01B"/>
    <x v="1"/>
    <s v="01A"/>
    <x v="3"/>
    <n v="527.65700000000004"/>
    <n v="629416"/>
    <n v="527657"/>
    <n v="0.83832791031686515"/>
  </r>
  <r>
    <x v="0"/>
    <n v="84"/>
    <s v="Auvergne-Rhône-Alpes"/>
    <n v="63"/>
    <x v="63"/>
    <s v="01B"/>
    <x v="1"/>
    <s v="01D"/>
    <x v="1"/>
    <n v="212.32974999999999"/>
    <n v="629416"/>
    <n v="212329.75"/>
    <n v="0.33734406179696735"/>
  </r>
  <r>
    <x v="0"/>
    <n v="84"/>
    <s v="Auvergne-Rhône-Alpes"/>
    <n v="63"/>
    <x v="63"/>
    <s v="01B"/>
    <x v="1"/>
    <s v="01Z"/>
    <x v="2"/>
    <n v="290"/>
    <n v="629416"/>
    <n v="290000"/>
    <n v="0.46074456321415408"/>
  </r>
  <r>
    <x v="0"/>
    <n v="84"/>
    <s v="Auvergne-Rhône-Alpes"/>
    <n v="63"/>
    <x v="63"/>
    <s v="01C"/>
    <x v="2"/>
    <s v="01A"/>
    <x v="3"/>
    <n v="7.38"/>
    <n v="629416"/>
    <n v="7380"/>
    <n v="1.1725154746622266E-2"/>
  </r>
  <r>
    <x v="0"/>
    <n v="84"/>
    <s v="Auvergne-Rhône-Alpes"/>
    <n v="63"/>
    <x v="63"/>
    <s v="01D"/>
    <x v="3"/>
    <s v="01A"/>
    <x v="3"/>
    <n v="37210.812689999999"/>
    <n v="629416"/>
    <n v="37210812.689999998"/>
    <n v="59.119584964475003"/>
  </r>
  <r>
    <x v="0"/>
    <n v="84"/>
    <s v="Auvergne-Rhône-Alpes"/>
    <n v="63"/>
    <x v="63"/>
    <s v="01D"/>
    <x v="3"/>
    <s v="01Z"/>
    <x v="2"/>
    <n v="322.47205000000002"/>
    <n v="629416"/>
    <n v="322472.05000000005"/>
    <n v="0.51233532353800992"/>
  </r>
  <r>
    <x v="0"/>
    <n v="84"/>
    <s v="Auvergne-Rhône-Alpes"/>
    <n v="63"/>
    <x v="63"/>
    <s v="01E"/>
    <x v="6"/>
    <s v="01E"/>
    <x v="5"/>
    <n v="6177.674"/>
    <n v="629416"/>
    <n v="6177674"/>
    <n v="9.814930030377365"/>
  </r>
  <r>
    <x v="0"/>
    <n v="84"/>
    <s v="Auvergne-Rhône-Alpes"/>
    <n v="63"/>
    <x v="63"/>
    <s v="01F"/>
    <x v="4"/>
    <s v="01A"/>
    <x v="3"/>
    <n v="17128.491559999999"/>
    <n v="629416"/>
    <n v="17128491.559999999"/>
    <n v="27.213308145963875"/>
  </r>
  <r>
    <x v="0"/>
    <n v="84"/>
    <s v="Auvergne-Rhône-Alpes"/>
    <n v="63"/>
    <x v="63"/>
    <s v="01F"/>
    <x v="4"/>
    <s v="01Z"/>
    <x v="2"/>
    <n v="546.27854000000002"/>
    <n v="629416"/>
    <n v="546278.54"/>
    <n v="0.86791333553643379"/>
  </r>
  <r>
    <x v="1"/>
    <n v="84"/>
    <s v="Auvergne-Rhône-Alpes"/>
    <n v="63"/>
    <x v="63"/>
    <s v="01A"/>
    <x v="0"/>
    <s v="01D"/>
    <x v="1"/>
    <n v="153734.72472"/>
    <n v="635469"/>
    <n v="153734724.72"/>
    <n v="241.9232483724619"/>
  </r>
  <r>
    <x v="1"/>
    <n v="84"/>
    <s v="Auvergne-Rhône-Alpes"/>
    <n v="63"/>
    <x v="63"/>
    <s v="01A"/>
    <x v="0"/>
    <s v="01Z"/>
    <x v="2"/>
    <n v="517.94907000000001"/>
    <n v="635469"/>
    <n v="517949.07"/>
    <n v="0.81506583326645365"/>
  </r>
  <r>
    <x v="1"/>
    <n v="84"/>
    <s v="Auvergne-Rhône-Alpes"/>
    <n v="63"/>
    <x v="63"/>
    <s v="01B"/>
    <x v="1"/>
    <s v="01A"/>
    <x v="3"/>
    <n v="547"/>
    <n v="635469"/>
    <n v="547000"/>
    <n v="0.8607815644822957"/>
  </r>
  <r>
    <x v="1"/>
    <n v="84"/>
    <s v="Auvergne-Rhône-Alpes"/>
    <n v="63"/>
    <x v="63"/>
    <s v="01B"/>
    <x v="1"/>
    <s v="01D"/>
    <x v="1"/>
    <n v="11.184799999999999"/>
    <n v="635469"/>
    <n v="11184.8"/>
    <n v="1.760085857846724E-2"/>
  </r>
  <r>
    <x v="1"/>
    <n v="84"/>
    <s v="Auvergne-Rhône-Alpes"/>
    <n v="63"/>
    <x v="63"/>
    <s v="01B"/>
    <x v="1"/>
    <s v="01Z"/>
    <x v="2"/>
    <n v="0.80174000000000001"/>
    <n v="635469"/>
    <n v="801.74"/>
    <n v="1.2616508437075609E-3"/>
  </r>
  <r>
    <x v="1"/>
    <n v="84"/>
    <s v="Auvergne-Rhône-Alpes"/>
    <n v="63"/>
    <x v="63"/>
    <s v="01C"/>
    <x v="2"/>
    <s v="01B"/>
    <x v="0"/>
    <n v="1.369"/>
    <n v="635469"/>
    <n v="1369"/>
    <n v="2.1543143725343016E-3"/>
  </r>
  <r>
    <x v="1"/>
    <n v="84"/>
    <s v="Auvergne-Rhône-Alpes"/>
    <n v="63"/>
    <x v="63"/>
    <s v="01D"/>
    <x v="3"/>
    <s v="01A"/>
    <x v="3"/>
    <n v="42015.237399999998"/>
    <n v="635469"/>
    <n v="42015237.399999999"/>
    <n v="66.116895395369397"/>
  </r>
  <r>
    <x v="1"/>
    <n v="84"/>
    <s v="Auvergne-Rhône-Alpes"/>
    <n v="63"/>
    <x v="63"/>
    <s v="01D"/>
    <x v="3"/>
    <s v="01Z"/>
    <x v="2"/>
    <n v="35.246780000000001"/>
    <n v="635469"/>
    <n v="35246.78"/>
    <n v="5.5465774097556292E-2"/>
  </r>
  <r>
    <x v="1"/>
    <n v="84"/>
    <s v="Auvergne-Rhône-Alpes"/>
    <n v="63"/>
    <x v="63"/>
    <s v="01E"/>
    <x v="6"/>
    <s v="01E"/>
    <x v="5"/>
    <n v="20346.687000000002"/>
    <n v="635469"/>
    <n v="20346687"/>
    <n v="32.018378551904185"/>
  </r>
  <r>
    <x v="1"/>
    <n v="84"/>
    <s v="Auvergne-Rhône-Alpes"/>
    <n v="63"/>
    <x v="63"/>
    <s v="01F"/>
    <x v="4"/>
    <s v="01A"/>
    <x v="3"/>
    <n v="17747.729480000002"/>
    <n v="635469"/>
    <n v="17747729.48"/>
    <n v="27.928552738213824"/>
  </r>
  <r>
    <x v="1"/>
    <n v="84"/>
    <s v="Auvergne-Rhône-Alpes"/>
    <n v="63"/>
    <x v="63"/>
    <s v="01F"/>
    <x v="4"/>
    <s v="01Z"/>
    <x v="2"/>
    <n v="57.92671"/>
    <n v="635469"/>
    <n v="57926.71"/>
    <n v="9.1155839230552552E-2"/>
  </r>
  <r>
    <x v="1"/>
    <n v="84"/>
    <s v="Auvergne-Rhône-Alpes"/>
    <n v="63"/>
    <x v="63"/>
    <s v="01ZHG"/>
    <x v="5"/>
    <s v="01A"/>
    <x v="3"/>
    <n v="9.9173200000000001"/>
    <n v="635469"/>
    <n v="9917.32"/>
    <n v="1.5606300228650021E-2"/>
  </r>
  <r>
    <x v="2"/>
    <n v="84"/>
    <s v="Auvergne-Rhône-Alpes"/>
    <n v="63"/>
    <x v="63"/>
    <s v="01A"/>
    <x v="0"/>
    <s v="01B"/>
    <x v="0"/>
    <n v="16940.560000000001"/>
    <n v="640999"/>
    <n v="16940560"/>
    <n v="26.428371963138787"/>
  </r>
  <r>
    <x v="2"/>
    <n v="84"/>
    <s v="Auvergne-Rhône-Alpes"/>
    <n v="63"/>
    <x v="63"/>
    <s v="01A"/>
    <x v="0"/>
    <s v="01D"/>
    <x v="1"/>
    <n v="129459.45669000001"/>
    <n v="640999"/>
    <n v="129459456.69000001"/>
    <n v="201.96514610787227"/>
  </r>
  <r>
    <x v="2"/>
    <n v="84"/>
    <s v="Auvergne-Rhône-Alpes"/>
    <n v="63"/>
    <x v="63"/>
    <s v="01B"/>
    <x v="1"/>
    <s v="01D"/>
    <x v="1"/>
    <n v="780.26197999999999"/>
    <n v="640999"/>
    <n v="780261.98"/>
    <n v="1.2172592780955975"/>
  </r>
  <r>
    <x v="2"/>
    <n v="84"/>
    <s v="Auvergne-Rhône-Alpes"/>
    <n v="63"/>
    <x v="63"/>
    <s v="01C"/>
    <x v="2"/>
    <s v="01A"/>
    <x v="3"/>
    <n v="63.784999999999997"/>
    <n v="640999"/>
    <n v="63785"/>
    <n v="9.9508735583050831E-2"/>
  </r>
  <r>
    <x v="2"/>
    <n v="84"/>
    <s v="Auvergne-Rhône-Alpes"/>
    <n v="63"/>
    <x v="63"/>
    <s v="01C"/>
    <x v="2"/>
    <s v="01B"/>
    <x v="0"/>
    <n v="0.62353999999999998"/>
    <n v="640999"/>
    <n v="623.54"/>
    <n v="9.7276282802313254E-4"/>
  </r>
  <r>
    <x v="2"/>
    <n v="84"/>
    <s v="Auvergne-Rhône-Alpes"/>
    <n v="63"/>
    <x v="63"/>
    <s v="01C"/>
    <x v="2"/>
    <s v="01C"/>
    <x v="4"/>
    <n v="1.1000000000000001"/>
    <n v="640999"/>
    <n v="1100"/>
    <n v="1.716071319924056E-3"/>
  </r>
  <r>
    <x v="2"/>
    <n v="84"/>
    <s v="Auvergne-Rhône-Alpes"/>
    <n v="63"/>
    <x v="63"/>
    <s v="01D"/>
    <x v="3"/>
    <s v="01A"/>
    <x v="3"/>
    <n v="40058.619980000003"/>
    <n v="640999"/>
    <n v="40058619.980000004"/>
    <n v="62.494044421286155"/>
  </r>
  <r>
    <x v="2"/>
    <n v="84"/>
    <s v="Auvergne-Rhône-Alpes"/>
    <n v="63"/>
    <x v="63"/>
    <s v="01E"/>
    <x v="6"/>
    <s v="01E"/>
    <x v="5"/>
    <n v="11111.85"/>
    <n v="640999"/>
    <n v="11111850"/>
    <n v="17.33520645118011"/>
  </r>
  <r>
    <x v="2"/>
    <n v="84"/>
    <s v="Auvergne-Rhône-Alpes"/>
    <n v="63"/>
    <x v="63"/>
    <s v="01F"/>
    <x v="4"/>
    <s v="01A"/>
    <x v="3"/>
    <n v="17577.746620000002"/>
    <n v="640999"/>
    <n v="17577746.620000001"/>
    <n v="27.422424403158196"/>
  </r>
  <r>
    <x v="2"/>
    <n v="84"/>
    <s v="Auvergne-Rhône-Alpes"/>
    <n v="63"/>
    <x v="63"/>
    <s v="01ZHG"/>
    <x v="5"/>
    <s v="01A"/>
    <x v="3"/>
    <n v="594.93429000000003"/>
    <n v="640999"/>
    <n v="594934.29"/>
    <n v="0.92813606573489205"/>
  </r>
  <r>
    <x v="3"/>
    <n v="84"/>
    <s v="Auvergne-Rhône-Alpes"/>
    <n v="63"/>
    <x v="63"/>
    <s v="01A"/>
    <x v="0"/>
    <s v="01B"/>
    <x v="0"/>
    <n v="98432.262770000001"/>
    <n v="647501"/>
    <n v="98432262.769999996"/>
    <n v="152.01870386300561"/>
  </r>
  <r>
    <x v="3"/>
    <n v="84"/>
    <s v="Auvergne-Rhône-Alpes"/>
    <n v="63"/>
    <x v="63"/>
    <s v="01A"/>
    <x v="0"/>
    <s v="01D"/>
    <x v="1"/>
    <n v="43660.502910000003"/>
    <n v="647501"/>
    <n v="43660502.910000004"/>
    <n v="67.429243985723573"/>
  </r>
  <r>
    <x v="3"/>
    <n v="84"/>
    <s v="Auvergne-Rhône-Alpes"/>
    <n v="63"/>
    <x v="63"/>
    <s v="01B"/>
    <x v="1"/>
    <s v="01A"/>
    <x v="3"/>
    <n v="175.59152"/>
    <n v="647501"/>
    <n v="175591.52"/>
    <n v="0.27118339585575929"/>
  </r>
  <r>
    <x v="3"/>
    <n v="84"/>
    <s v="Auvergne-Rhône-Alpes"/>
    <n v="63"/>
    <x v="63"/>
    <s v="01B"/>
    <x v="1"/>
    <s v="01D"/>
    <x v="1"/>
    <n v="341.30907000000002"/>
    <n v="647501"/>
    <n v="341309.07"/>
    <n v="0.52711744074526523"/>
  </r>
  <r>
    <x v="3"/>
    <n v="84"/>
    <s v="Auvergne-Rhône-Alpes"/>
    <n v="63"/>
    <x v="63"/>
    <s v="01C"/>
    <x v="2"/>
    <s v="01A"/>
    <x v="3"/>
    <n v="44.26"/>
    <n v="647501"/>
    <n v="44260"/>
    <n v="6.8355106787479872E-2"/>
  </r>
  <r>
    <x v="3"/>
    <n v="84"/>
    <s v="Auvergne-Rhône-Alpes"/>
    <n v="63"/>
    <x v="63"/>
    <s v="01C"/>
    <x v="2"/>
    <s v="01Z"/>
    <x v="2"/>
    <n v="13"/>
    <n v="647501"/>
    <n v="13000"/>
    <n v="2.0077189069978272E-2"/>
  </r>
  <r>
    <x v="3"/>
    <n v="84"/>
    <s v="Auvergne-Rhône-Alpes"/>
    <n v="63"/>
    <x v="63"/>
    <s v="01D"/>
    <x v="3"/>
    <s v="01A"/>
    <x v="3"/>
    <n v="39594.1463"/>
    <n v="647501"/>
    <n v="39594146.299999997"/>
    <n v="61.149166256113887"/>
  </r>
  <r>
    <x v="3"/>
    <n v="84"/>
    <s v="Auvergne-Rhône-Alpes"/>
    <n v="63"/>
    <x v="63"/>
    <s v="01D"/>
    <x v="3"/>
    <s v="01Z"/>
    <x v="2"/>
    <n v="58.68"/>
    <n v="647501"/>
    <n v="58680"/>
    <n v="9.0625342663563452E-2"/>
  </r>
  <r>
    <x v="3"/>
    <n v="84"/>
    <s v="Auvergne-Rhône-Alpes"/>
    <n v="63"/>
    <x v="63"/>
    <s v="01E"/>
    <x v="6"/>
    <s v="01E"/>
    <x v="5"/>
    <n v="11136"/>
    <n v="647501"/>
    <n v="11136000"/>
    <n v="17.198429037175231"/>
  </r>
  <r>
    <x v="3"/>
    <n v="84"/>
    <s v="Auvergne-Rhône-Alpes"/>
    <n v="63"/>
    <x v="63"/>
    <s v="01F"/>
    <x v="4"/>
    <s v="01A"/>
    <x v="3"/>
    <n v="18477.822179999999"/>
    <n v="647501"/>
    <n v="18477822.18"/>
    <n v="28.537133039176773"/>
  </r>
  <r>
    <x v="3"/>
    <n v="84"/>
    <s v="Auvergne-Rhône-Alpes"/>
    <n v="63"/>
    <x v="63"/>
    <s v="01ZHG"/>
    <x v="5"/>
    <s v="01A"/>
    <x v="3"/>
    <n v="930.05854999999997"/>
    <n v="647501"/>
    <n v="930058.54999999993"/>
    <n v="1.4363816426538336"/>
  </r>
  <r>
    <x v="4"/>
    <n v="84"/>
    <s v="Auvergne-Rhône-Alpes"/>
    <n v="63"/>
    <x v="63"/>
    <s v="01A"/>
    <x v="0"/>
    <s v="01B"/>
    <x v="0"/>
    <n v="91210.27996"/>
    <n v="653742"/>
    <n v="91210279.959999993"/>
    <n v="139.52029999602289"/>
  </r>
  <r>
    <x v="4"/>
    <n v="84"/>
    <s v="Auvergne-Rhône-Alpes"/>
    <n v="63"/>
    <x v="63"/>
    <s v="01A"/>
    <x v="0"/>
    <s v="01D"/>
    <x v="1"/>
    <n v="45471.286820000001"/>
    <n v="653742"/>
    <n v="45471286.82"/>
    <n v="69.555400785019174"/>
  </r>
  <r>
    <x v="4"/>
    <n v="84"/>
    <s v="Auvergne-Rhône-Alpes"/>
    <n v="63"/>
    <x v="63"/>
    <s v="01B"/>
    <x v="1"/>
    <s v="01A"/>
    <x v="3"/>
    <n v="172.35507000000001"/>
    <n v="653742"/>
    <n v="172355.07"/>
    <n v="0.26364386868214068"/>
  </r>
  <r>
    <x v="4"/>
    <n v="84"/>
    <s v="Auvergne-Rhône-Alpes"/>
    <n v="63"/>
    <x v="63"/>
    <s v="01B"/>
    <x v="1"/>
    <s v="01D"/>
    <x v="1"/>
    <n v="83"/>
    <n v="653742"/>
    <n v="83000"/>
    <n v="0.12696140067488398"/>
  </r>
  <r>
    <x v="4"/>
    <n v="84"/>
    <s v="Auvergne-Rhône-Alpes"/>
    <n v="63"/>
    <x v="63"/>
    <s v="01B"/>
    <x v="1"/>
    <s v="01Z"/>
    <x v="2"/>
    <n v="4.42"/>
    <n v="653742"/>
    <n v="4420"/>
    <n v="6.7610769997950258E-3"/>
  </r>
  <r>
    <x v="4"/>
    <n v="84"/>
    <s v="Auvergne-Rhône-Alpes"/>
    <n v="63"/>
    <x v="63"/>
    <s v="01C"/>
    <x v="2"/>
    <s v="01A"/>
    <x v="3"/>
    <n v="81.11"/>
    <n v="653742"/>
    <n v="81110"/>
    <n v="0.12407035191252819"/>
  </r>
  <r>
    <x v="4"/>
    <n v="84"/>
    <s v="Auvergne-Rhône-Alpes"/>
    <n v="63"/>
    <x v="63"/>
    <s v="01C"/>
    <x v="2"/>
    <s v="01Z"/>
    <x v="2"/>
    <n v="8.2319999999999993"/>
    <n v="653742"/>
    <n v="8232"/>
    <n v="1.2592123498260782E-2"/>
  </r>
  <r>
    <x v="4"/>
    <n v="84"/>
    <s v="Auvergne-Rhône-Alpes"/>
    <n v="63"/>
    <x v="63"/>
    <s v="01D"/>
    <x v="3"/>
    <s v="01A"/>
    <x v="3"/>
    <n v="39543.840660000002"/>
    <n v="653742"/>
    <n v="39543840.660000004"/>
    <n v="60.488450581422036"/>
  </r>
  <r>
    <x v="4"/>
    <n v="84"/>
    <s v="Auvergne-Rhône-Alpes"/>
    <n v="63"/>
    <x v="63"/>
    <s v="01E"/>
    <x v="6"/>
    <s v="01E"/>
    <x v="5"/>
    <n v="12074.03"/>
    <n v="653742"/>
    <n v="12074030"/>
    <n v="18.469105549283967"/>
  </r>
  <r>
    <x v="4"/>
    <n v="84"/>
    <s v="Auvergne-Rhône-Alpes"/>
    <n v="63"/>
    <x v="63"/>
    <s v="01F"/>
    <x v="4"/>
    <s v="01A"/>
    <x v="3"/>
    <n v="19593.60914"/>
    <n v="653742"/>
    <n v="19593609.140000001"/>
    <n v="29.971470610730229"/>
  </r>
  <r>
    <x v="4"/>
    <n v="84"/>
    <s v="Auvergne-Rhône-Alpes"/>
    <n v="63"/>
    <x v="63"/>
    <s v="01ZHG"/>
    <x v="5"/>
    <s v="01A"/>
    <x v="3"/>
    <n v="1187.28215"/>
    <n v="653742"/>
    <n v="1187282.1499999999"/>
    <n v="1.8161325874733456"/>
  </r>
  <r>
    <x v="0"/>
    <n v="75"/>
    <s v="Nouvelle-Aquitaine"/>
    <n v="64"/>
    <x v="64"/>
    <s v="01A"/>
    <x v="0"/>
    <s v="01A"/>
    <x v="3"/>
    <n v="2480.7800000000002"/>
    <n v="650356"/>
    <n v="2480780"/>
    <n v="3.8144954455713487"/>
  </r>
  <r>
    <x v="0"/>
    <n v="75"/>
    <s v="Nouvelle-Aquitaine"/>
    <n v="64"/>
    <x v="64"/>
    <s v="01A"/>
    <x v="0"/>
    <s v="01B"/>
    <x v="0"/>
    <n v="79321.113679999995"/>
    <n v="650356"/>
    <n v="79321113.679999992"/>
    <n v="121.96568291827859"/>
  </r>
  <r>
    <x v="0"/>
    <n v="75"/>
    <s v="Nouvelle-Aquitaine"/>
    <n v="64"/>
    <x v="64"/>
    <s v="01A"/>
    <x v="0"/>
    <s v="01C"/>
    <x v="4"/>
    <n v="3639.83727"/>
    <n v="650356"/>
    <n v="3639837.27"/>
    <n v="5.5966843851675083"/>
  </r>
  <r>
    <x v="0"/>
    <n v="75"/>
    <s v="Nouvelle-Aquitaine"/>
    <n v="64"/>
    <x v="64"/>
    <s v="01A"/>
    <x v="0"/>
    <s v="01D"/>
    <x v="1"/>
    <n v="93944.876000000004"/>
    <n v="650356"/>
    <n v="93944876"/>
    <n v="144.45146350614124"/>
  </r>
  <r>
    <x v="0"/>
    <n v="75"/>
    <s v="Nouvelle-Aquitaine"/>
    <n v="64"/>
    <x v="64"/>
    <s v="01A"/>
    <x v="0"/>
    <s v="01Z"/>
    <x v="2"/>
    <n v="7793.2622700000002"/>
    <n v="650356"/>
    <n v="7793262.2700000005"/>
    <n v="11.983071225605668"/>
  </r>
  <r>
    <x v="0"/>
    <n v="75"/>
    <s v="Nouvelle-Aquitaine"/>
    <n v="64"/>
    <x v="64"/>
    <s v="01B"/>
    <x v="1"/>
    <s v="01A"/>
    <x v="3"/>
    <n v="54.12"/>
    <n v="650356"/>
    <n v="54120"/>
    <n v="8.3215961719427509E-2"/>
  </r>
  <r>
    <x v="0"/>
    <n v="75"/>
    <s v="Nouvelle-Aquitaine"/>
    <n v="64"/>
    <x v="64"/>
    <s v="01B"/>
    <x v="1"/>
    <s v="01D"/>
    <x v="1"/>
    <n v="3087.08"/>
    <n v="650356"/>
    <n v="3087080"/>
    <n v="4.7467540854547359"/>
  </r>
  <r>
    <x v="0"/>
    <n v="75"/>
    <s v="Nouvelle-Aquitaine"/>
    <n v="64"/>
    <x v="64"/>
    <s v="01C"/>
    <x v="2"/>
    <s v="01A"/>
    <x v="3"/>
    <n v="569.29999999999995"/>
    <n v="650356"/>
    <n v="569300"/>
    <n v="0.87536672222598089"/>
  </r>
  <r>
    <x v="0"/>
    <n v="75"/>
    <s v="Nouvelle-Aquitaine"/>
    <n v="64"/>
    <x v="64"/>
    <s v="01D"/>
    <x v="3"/>
    <s v="01A"/>
    <x v="3"/>
    <n v="27218.866030000001"/>
    <n v="650356"/>
    <n v="27218866.030000001"/>
    <n v="41.852256348830487"/>
  </r>
  <r>
    <x v="0"/>
    <n v="75"/>
    <s v="Nouvelle-Aquitaine"/>
    <n v="64"/>
    <x v="64"/>
    <s v="01D"/>
    <x v="3"/>
    <s v="01Z"/>
    <x v="2"/>
    <n v="716.30361000000005"/>
    <n v="650356"/>
    <n v="716303.6100000001"/>
    <n v="1.1014023242654793"/>
  </r>
  <r>
    <x v="0"/>
    <n v="75"/>
    <s v="Nouvelle-Aquitaine"/>
    <n v="64"/>
    <x v="64"/>
    <s v="01E"/>
    <x v="6"/>
    <s v="01E"/>
    <x v="5"/>
    <n v="11111.16"/>
    <n v="650356"/>
    <n v="11111160"/>
    <n v="17.084735129682819"/>
  </r>
  <r>
    <x v="0"/>
    <n v="75"/>
    <s v="Nouvelle-Aquitaine"/>
    <n v="64"/>
    <x v="64"/>
    <s v="01F"/>
    <x v="4"/>
    <s v="01A"/>
    <x v="3"/>
    <n v="19652.034060000002"/>
    <n v="650356"/>
    <n v="19652034.060000002"/>
    <n v="30.217348744380004"/>
  </r>
  <r>
    <x v="0"/>
    <n v="75"/>
    <s v="Nouvelle-Aquitaine"/>
    <n v="64"/>
    <x v="64"/>
    <s v="01F"/>
    <x v="4"/>
    <s v="01Z"/>
    <x v="2"/>
    <n v="612.72019"/>
    <n v="650356"/>
    <n v="612720.18999999994"/>
    <n v="0.94213044855433015"/>
  </r>
  <r>
    <x v="0"/>
    <n v="75"/>
    <s v="Nouvelle-Aquitaine"/>
    <n v="64"/>
    <x v="64"/>
    <s v="01ZHG"/>
    <x v="5"/>
    <s v="01A"/>
    <x v="3"/>
    <n v="1944.24"/>
    <n v="650356"/>
    <n v="1944240"/>
    <n v="2.9895011347631142"/>
  </r>
  <r>
    <x v="1"/>
    <n v="75"/>
    <s v="Nouvelle-Aquitaine"/>
    <n v="64"/>
    <x v="64"/>
    <s v="01A"/>
    <x v="0"/>
    <s v="01B"/>
    <x v="0"/>
    <n v="81008.7"/>
    <n v="656608"/>
    <n v="81008700"/>
    <n v="123.37452483064477"/>
  </r>
  <r>
    <x v="1"/>
    <n v="75"/>
    <s v="Nouvelle-Aquitaine"/>
    <n v="64"/>
    <x v="64"/>
    <s v="01A"/>
    <x v="0"/>
    <s v="01D"/>
    <x v="1"/>
    <n v="97687.451249999998"/>
    <n v="656608"/>
    <n v="97687451.25"/>
    <n v="148.77590777145573"/>
  </r>
  <r>
    <x v="1"/>
    <n v="75"/>
    <s v="Nouvelle-Aquitaine"/>
    <n v="64"/>
    <x v="64"/>
    <s v="01A"/>
    <x v="0"/>
    <s v="01Z"/>
    <x v="2"/>
    <n v="11396.505639999999"/>
    <n v="656608"/>
    <n v="11396505.639999999"/>
    <n v="17.356635374530921"/>
  </r>
  <r>
    <x v="1"/>
    <n v="75"/>
    <s v="Nouvelle-Aquitaine"/>
    <n v="64"/>
    <x v="64"/>
    <s v="01B"/>
    <x v="1"/>
    <s v="01A"/>
    <x v="3"/>
    <n v="46.04"/>
    <n v="656608"/>
    <n v="46040"/>
    <n v="7.0117939470734442E-2"/>
  </r>
  <r>
    <x v="1"/>
    <n v="75"/>
    <s v="Nouvelle-Aquitaine"/>
    <n v="64"/>
    <x v="64"/>
    <s v="01B"/>
    <x v="1"/>
    <s v="01D"/>
    <x v="1"/>
    <n v="1163.96"/>
    <n v="656608"/>
    <n v="1163960"/>
    <n v="1.7726862907549101"/>
  </r>
  <r>
    <x v="1"/>
    <n v="75"/>
    <s v="Nouvelle-Aquitaine"/>
    <n v="64"/>
    <x v="64"/>
    <s v="01C"/>
    <x v="2"/>
    <s v="01A"/>
    <x v="3"/>
    <n v="9.1967999999999996"/>
    <n v="656608"/>
    <n v="9196.7999999999993"/>
    <n v="1.4006530532677031E-2"/>
  </r>
  <r>
    <x v="1"/>
    <n v="75"/>
    <s v="Nouvelle-Aquitaine"/>
    <n v="64"/>
    <x v="64"/>
    <s v="01C"/>
    <x v="2"/>
    <s v="01B"/>
    <x v="0"/>
    <n v="0.33156999999999998"/>
    <n v="656608"/>
    <n v="331.57"/>
    <n v="5.0497404844290653E-4"/>
  </r>
  <r>
    <x v="1"/>
    <n v="75"/>
    <s v="Nouvelle-Aquitaine"/>
    <n v="64"/>
    <x v="64"/>
    <s v="01D"/>
    <x v="3"/>
    <s v="01A"/>
    <x v="3"/>
    <n v="21902.689009999998"/>
    <n v="656608"/>
    <n v="21902689.009999998"/>
    <n v="33.357328893342753"/>
  </r>
  <r>
    <x v="1"/>
    <n v="75"/>
    <s v="Nouvelle-Aquitaine"/>
    <n v="64"/>
    <x v="64"/>
    <s v="01D"/>
    <x v="3"/>
    <s v="01Z"/>
    <x v="2"/>
    <n v="4100.0027399999999"/>
    <n v="656608"/>
    <n v="4100002.7399999998"/>
    <n v="6.2442168538915146"/>
  </r>
  <r>
    <x v="1"/>
    <n v="75"/>
    <s v="Nouvelle-Aquitaine"/>
    <n v="64"/>
    <x v="64"/>
    <s v="01E"/>
    <x v="6"/>
    <s v="01D"/>
    <x v="1"/>
    <n v="18.78"/>
    <n v="656608"/>
    <n v="18780"/>
    <n v="2.8601540036064136E-2"/>
  </r>
  <r>
    <x v="1"/>
    <n v="75"/>
    <s v="Nouvelle-Aquitaine"/>
    <n v="64"/>
    <x v="64"/>
    <s v="01E"/>
    <x v="6"/>
    <s v="01E"/>
    <x v="5"/>
    <n v="13218.32"/>
    <n v="656608"/>
    <n v="13218320"/>
    <n v="20.131219845021686"/>
  </r>
  <r>
    <x v="1"/>
    <n v="75"/>
    <s v="Nouvelle-Aquitaine"/>
    <n v="64"/>
    <x v="64"/>
    <s v="01E"/>
    <x v="6"/>
    <s v="01Z"/>
    <x v="2"/>
    <n v="184.56"/>
    <n v="656608"/>
    <n v="184560"/>
    <n v="0.28108094936400407"/>
  </r>
  <r>
    <x v="1"/>
    <n v="75"/>
    <s v="Nouvelle-Aquitaine"/>
    <n v="64"/>
    <x v="64"/>
    <s v="01F"/>
    <x v="4"/>
    <s v="01A"/>
    <x v="3"/>
    <n v="20274.41346"/>
    <n v="656608"/>
    <n v="20274413.460000001"/>
    <n v="30.877499908621278"/>
  </r>
  <r>
    <x v="1"/>
    <n v="75"/>
    <s v="Nouvelle-Aquitaine"/>
    <n v="64"/>
    <x v="64"/>
    <s v="01F"/>
    <x v="4"/>
    <s v="01Z"/>
    <x v="2"/>
    <n v="1089.35058"/>
    <n v="656608"/>
    <n v="1089350.58"/>
    <n v="1.6590577330766607"/>
  </r>
  <r>
    <x v="1"/>
    <n v="75"/>
    <s v="Nouvelle-Aquitaine"/>
    <n v="64"/>
    <x v="64"/>
    <s v="01ZHG"/>
    <x v="5"/>
    <s v="01A"/>
    <x v="3"/>
    <n v="1304.2067"/>
    <n v="656608"/>
    <n v="1304206.7"/>
    <n v="1.9862790279740727"/>
  </r>
  <r>
    <x v="2"/>
    <n v="75"/>
    <s v="Nouvelle-Aquitaine"/>
    <n v="64"/>
    <x v="64"/>
    <s v="01A"/>
    <x v="0"/>
    <s v="01B"/>
    <x v="0"/>
    <n v="77530.033420000007"/>
    <n v="664057"/>
    <n v="77530033.420000002"/>
    <n v="116.75207613201879"/>
  </r>
  <r>
    <x v="2"/>
    <n v="75"/>
    <s v="Nouvelle-Aquitaine"/>
    <n v="64"/>
    <x v="64"/>
    <s v="01A"/>
    <x v="0"/>
    <s v="01D"/>
    <x v="1"/>
    <n v="96180.732699999993"/>
    <n v="664057"/>
    <n v="96180732.699999988"/>
    <n v="144.83806766587807"/>
  </r>
  <r>
    <x v="2"/>
    <n v="75"/>
    <s v="Nouvelle-Aquitaine"/>
    <n v="64"/>
    <x v="64"/>
    <s v="01A"/>
    <x v="0"/>
    <s v="01E"/>
    <x v="5"/>
    <n v="199.07078999999999"/>
    <n v="664057"/>
    <n v="199070.78999999998"/>
    <n v="0.29977967252811127"/>
  </r>
  <r>
    <x v="2"/>
    <n v="75"/>
    <s v="Nouvelle-Aquitaine"/>
    <n v="64"/>
    <x v="64"/>
    <s v="01B"/>
    <x v="1"/>
    <s v="01A"/>
    <x v="3"/>
    <n v="724"/>
    <n v="664057"/>
    <n v="724000"/>
    <n v="1.0902678535125749"/>
  </r>
  <r>
    <x v="2"/>
    <n v="75"/>
    <s v="Nouvelle-Aquitaine"/>
    <n v="64"/>
    <x v="64"/>
    <s v="01B"/>
    <x v="1"/>
    <s v="01D"/>
    <x v="1"/>
    <n v="479"/>
    <n v="664057"/>
    <n v="479000"/>
    <n v="0.7213236213156401"/>
  </r>
  <r>
    <x v="2"/>
    <n v="75"/>
    <s v="Nouvelle-Aquitaine"/>
    <n v="64"/>
    <x v="64"/>
    <s v="01C"/>
    <x v="2"/>
    <s v="01A"/>
    <x v="3"/>
    <n v="8.0832899999999999"/>
    <n v="664057"/>
    <n v="8083.29"/>
    <n v="1.2172584582347599E-2"/>
  </r>
  <r>
    <x v="2"/>
    <n v="75"/>
    <s v="Nouvelle-Aquitaine"/>
    <n v="64"/>
    <x v="64"/>
    <s v="01C"/>
    <x v="2"/>
    <s v="01B"/>
    <x v="0"/>
    <n v="1.43E-2"/>
    <n v="664057"/>
    <n v="14.3"/>
    <n v="2.1534296001698651E-5"/>
  </r>
  <r>
    <x v="2"/>
    <n v="75"/>
    <s v="Nouvelle-Aquitaine"/>
    <n v="64"/>
    <x v="64"/>
    <s v="01D"/>
    <x v="3"/>
    <s v="01A"/>
    <x v="3"/>
    <n v="32706.2294"/>
    <n v="664057"/>
    <n v="32706229.399999999"/>
    <n v="49.252141608325786"/>
  </r>
  <r>
    <x v="2"/>
    <n v="75"/>
    <s v="Nouvelle-Aquitaine"/>
    <n v="64"/>
    <x v="64"/>
    <s v="01D"/>
    <x v="3"/>
    <s v="01Z"/>
    <x v="2"/>
    <n v="3.7723499999999999"/>
    <n v="664057"/>
    <n v="3772.35"/>
    <n v="5.6807623441963561E-3"/>
  </r>
  <r>
    <x v="2"/>
    <n v="75"/>
    <s v="Nouvelle-Aquitaine"/>
    <n v="64"/>
    <x v="64"/>
    <s v="01E"/>
    <x v="6"/>
    <s v="01A"/>
    <x v="3"/>
    <n v="150"/>
    <n v="664057"/>
    <n v="150000"/>
    <n v="0.22588422379404177"/>
  </r>
  <r>
    <x v="2"/>
    <n v="75"/>
    <s v="Nouvelle-Aquitaine"/>
    <n v="64"/>
    <x v="64"/>
    <s v="01E"/>
    <x v="6"/>
    <s v="01E"/>
    <x v="5"/>
    <n v="12619"/>
    <n v="664057"/>
    <n v="12619000"/>
    <n v="19.002886800380089"/>
  </r>
  <r>
    <x v="2"/>
    <n v="75"/>
    <s v="Nouvelle-Aquitaine"/>
    <n v="64"/>
    <x v="64"/>
    <s v="01F"/>
    <x v="4"/>
    <s v="01A"/>
    <x v="3"/>
    <n v="21688.647639999999"/>
    <n v="664057"/>
    <n v="21688647.640000001"/>
    <n v="32.660822248692504"/>
  </r>
  <r>
    <x v="2"/>
    <n v="75"/>
    <s v="Nouvelle-Aquitaine"/>
    <n v="64"/>
    <x v="64"/>
    <s v="01F"/>
    <x v="4"/>
    <s v="01Z"/>
    <x v="2"/>
    <n v="2.1292200000000001"/>
    <n v="664057"/>
    <n v="2129.2200000000003"/>
    <n v="3.2063813799116645E-3"/>
  </r>
  <r>
    <x v="2"/>
    <n v="75"/>
    <s v="Nouvelle-Aquitaine"/>
    <n v="64"/>
    <x v="64"/>
    <s v="01ZG"/>
    <x v="7"/>
    <s v="01D"/>
    <x v="1"/>
    <n v="722"/>
    <n v="664057"/>
    <n v="722000"/>
    <n v="1.0872560638619877"/>
  </r>
  <r>
    <x v="2"/>
    <n v="75"/>
    <s v="Nouvelle-Aquitaine"/>
    <n v="64"/>
    <x v="64"/>
    <s v="01ZHG"/>
    <x v="5"/>
    <s v="01A"/>
    <x v="3"/>
    <n v="2282.4336499999999"/>
    <n v="664057"/>
    <n v="2282433.65"/>
    <n v="3.4371050226110107"/>
  </r>
  <r>
    <x v="3"/>
    <n v="75"/>
    <s v="Nouvelle-Aquitaine"/>
    <n v="64"/>
    <x v="64"/>
    <s v="01A"/>
    <x v="0"/>
    <s v="01B"/>
    <x v="0"/>
    <n v="76348.011350000001"/>
    <n v="670032"/>
    <n v="76348011.349999994"/>
    <n v="113.94681351039949"/>
  </r>
  <r>
    <x v="3"/>
    <n v="75"/>
    <s v="Nouvelle-Aquitaine"/>
    <n v="64"/>
    <x v="64"/>
    <s v="01A"/>
    <x v="0"/>
    <s v="01D"/>
    <x v="1"/>
    <n v="17383.378430000001"/>
    <n v="670032"/>
    <n v="17383378.43"/>
    <n v="25.9441018190176"/>
  </r>
  <r>
    <x v="3"/>
    <n v="75"/>
    <s v="Nouvelle-Aquitaine"/>
    <n v="64"/>
    <x v="64"/>
    <s v="01A"/>
    <x v="0"/>
    <s v="01E"/>
    <x v="5"/>
    <n v="77369"/>
    <n v="670032"/>
    <n v="77369000"/>
    <n v="115.47060438904411"/>
  </r>
  <r>
    <x v="3"/>
    <n v="75"/>
    <s v="Nouvelle-Aquitaine"/>
    <n v="64"/>
    <x v="64"/>
    <s v="01B"/>
    <x v="1"/>
    <s v="01A"/>
    <x v="3"/>
    <n v="198"/>
    <n v="670032"/>
    <n v="198000"/>
    <n v="0.29550827423167847"/>
  </r>
  <r>
    <x v="3"/>
    <n v="75"/>
    <s v="Nouvelle-Aquitaine"/>
    <n v="64"/>
    <x v="64"/>
    <s v="01B"/>
    <x v="1"/>
    <s v="01D"/>
    <x v="1"/>
    <n v="767.00199999999995"/>
    <n v="670032"/>
    <n v="767002"/>
    <n v="1.1447244310719489"/>
  </r>
  <r>
    <x v="3"/>
    <n v="75"/>
    <s v="Nouvelle-Aquitaine"/>
    <n v="64"/>
    <x v="64"/>
    <s v="01D"/>
    <x v="3"/>
    <s v="01A"/>
    <x v="3"/>
    <n v="32514.521919999999"/>
    <n v="670032"/>
    <n v="32514521.919999998"/>
    <n v="48.526819495188285"/>
  </r>
  <r>
    <x v="3"/>
    <n v="75"/>
    <s v="Nouvelle-Aquitaine"/>
    <n v="64"/>
    <x v="64"/>
    <s v="01E"/>
    <x v="6"/>
    <s v="01A"/>
    <x v="3"/>
    <n v="160.00200000000001"/>
    <n v="670032"/>
    <n v="160002"/>
    <n v="0.23879754996776273"/>
  </r>
  <r>
    <x v="3"/>
    <n v="75"/>
    <s v="Nouvelle-Aquitaine"/>
    <n v="64"/>
    <x v="64"/>
    <s v="01E"/>
    <x v="6"/>
    <s v="01E"/>
    <x v="5"/>
    <n v="12203"/>
    <n v="670032"/>
    <n v="12203000"/>
    <n v="18.21256298206653"/>
  </r>
  <r>
    <x v="3"/>
    <n v="75"/>
    <s v="Nouvelle-Aquitaine"/>
    <n v="64"/>
    <x v="64"/>
    <s v="01F"/>
    <x v="4"/>
    <s v="01A"/>
    <x v="3"/>
    <n v="22475.758590000001"/>
    <n v="670032"/>
    <n v="22475758.59"/>
    <n v="33.544306227165272"/>
  </r>
  <r>
    <x v="3"/>
    <n v="75"/>
    <s v="Nouvelle-Aquitaine"/>
    <n v="64"/>
    <x v="64"/>
    <s v="01ZG"/>
    <x v="7"/>
    <s v="01D"/>
    <x v="1"/>
    <n v="133"/>
    <n v="670032"/>
    <n v="133000"/>
    <n v="0.19849798218592546"/>
  </r>
  <r>
    <x v="3"/>
    <n v="75"/>
    <s v="Nouvelle-Aquitaine"/>
    <n v="64"/>
    <x v="64"/>
    <s v="01ZHG"/>
    <x v="5"/>
    <s v="01A"/>
    <x v="3"/>
    <n v="2362.1306399999999"/>
    <n v="670032"/>
    <n v="2362130.6399999997"/>
    <n v="3.5253997421018695"/>
  </r>
  <r>
    <x v="4"/>
    <n v="75"/>
    <s v="Nouvelle-Aquitaine"/>
    <n v="64"/>
    <x v="64"/>
    <s v="01A"/>
    <x v="0"/>
    <s v="01B"/>
    <x v="0"/>
    <n v="76816.637260000003"/>
    <n v="677309"/>
    <n v="76816637.260000005"/>
    <n v="113.41446409246002"/>
  </r>
  <r>
    <x v="4"/>
    <n v="75"/>
    <s v="Nouvelle-Aquitaine"/>
    <n v="64"/>
    <x v="64"/>
    <s v="01A"/>
    <x v="0"/>
    <s v="01D"/>
    <x v="1"/>
    <n v="52751.93361"/>
    <n v="677309"/>
    <n v="52751933.609999999"/>
    <n v="77.884589766266203"/>
  </r>
  <r>
    <x v="4"/>
    <n v="75"/>
    <s v="Nouvelle-Aquitaine"/>
    <n v="64"/>
    <x v="64"/>
    <s v="01A"/>
    <x v="0"/>
    <s v="01E"/>
    <x v="5"/>
    <n v="38622"/>
    <n v="677309"/>
    <n v="38622000"/>
    <n v="57.022717843702061"/>
  </r>
  <r>
    <x v="4"/>
    <n v="75"/>
    <s v="Nouvelle-Aquitaine"/>
    <n v="64"/>
    <x v="64"/>
    <s v="01B"/>
    <x v="1"/>
    <s v="01A"/>
    <x v="3"/>
    <n v="11.62"/>
    <n v="677309"/>
    <n v="11620"/>
    <n v="1.7156128148304542E-2"/>
  </r>
  <r>
    <x v="4"/>
    <n v="75"/>
    <s v="Nouvelle-Aquitaine"/>
    <n v="64"/>
    <x v="64"/>
    <s v="01B"/>
    <x v="1"/>
    <s v="01D"/>
    <x v="1"/>
    <n v="61.01"/>
    <n v="677309"/>
    <n v="61010"/>
    <n v="9.007705493356799E-2"/>
  </r>
  <r>
    <x v="4"/>
    <n v="75"/>
    <s v="Nouvelle-Aquitaine"/>
    <n v="64"/>
    <x v="64"/>
    <s v="01C"/>
    <x v="2"/>
    <s v="01A"/>
    <x v="3"/>
    <n v="2.7"/>
    <n v="677309"/>
    <n v="2700"/>
    <n v="3.9863636833409859E-3"/>
  </r>
  <r>
    <x v="4"/>
    <n v="75"/>
    <s v="Nouvelle-Aquitaine"/>
    <n v="64"/>
    <x v="64"/>
    <s v="01D"/>
    <x v="3"/>
    <s v="01A"/>
    <x v="3"/>
    <n v="36563.867169999998"/>
    <n v="677309"/>
    <n v="36563867.169999994"/>
    <n v="53.984026744071016"/>
  </r>
  <r>
    <x v="4"/>
    <n v="75"/>
    <s v="Nouvelle-Aquitaine"/>
    <n v="64"/>
    <x v="64"/>
    <s v="01E"/>
    <x v="6"/>
    <s v="01A"/>
    <x v="3"/>
    <n v="54.54"/>
    <n v="677309"/>
    <n v="54540"/>
    <n v="8.0524546403487926E-2"/>
  </r>
  <r>
    <x v="4"/>
    <n v="75"/>
    <s v="Nouvelle-Aquitaine"/>
    <n v="64"/>
    <x v="64"/>
    <s v="01E"/>
    <x v="6"/>
    <s v="01E"/>
    <x v="5"/>
    <n v="11260.5"/>
    <n v="677309"/>
    <n v="11260500"/>
    <n v="16.625351206022657"/>
  </r>
  <r>
    <x v="4"/>
    <n v="75"/>
    <s v="Nouvelle-Aquitaine"/>
    <n v="64"/>
    <x v="64"/>
    <s v="01F"/>
    <x v="4"/>
    <s v="01A"/>
    <x v="3"/>
    <n v="22500.549920000001"/>
    <n v="677309"/>
    <n v="22500549.920000002"/>
    <n v="33.220509280107017"/>
  </r>
  <r>
    <x v="4"/>
    <n v="75"/>
    <s v="Nouvelle-Aquitaine"/>
    <n v="64"/>
    <x v="64"/>
    <s v="01F"/>
    <x v="4"/>
    <s v="01Z"/>
    <x v="2"/>
    <n v="1608.1"/>
    <n v="677309"/>
    <n v="1608100"/>
    <n v="2.3742486811780146"/>
  </r>
  <r>
    <x v="4"/>
    <n v="75"/>
    <s v="Nouvelle-Aquitaine"/>
    <n v="64"/>
    <x v="64"/>
    <s v="01ZHG"/>
    <x v="5"/>
    <s v="01A"/>
    <x v="3"/>
    <n v="2106.6663100000001"/>
    <n v="677309"/>
    <n v="2106666.31"/>
    <n v="3.110347433741468"/>
  </r>
  <r>
    <x v="0"/>
    <n v="76"/>
    <s v="Occitanie"/>
    <n v="65"/>
    <x v="65"/>
    <s v="01A"/>
    <x v="0"/>
    <s v="01B"/>
    <x v="0"/>
    <n v="181.76366999999999"/>
    <n v="229670"/>
    <n v="181763.66999999998"/>
    <n v="0.79141233073540285"/>
  </r>
  <r>
    <x v="0"/>
    <n v="76"/>
    <s v="Occitanie"/>
    <n v="65"/>
    <x v="65"/>
    <s v="01A"/>
    <x v="0"/>
    <s v="01D"/>
    <x v="1"/>
    <n v="72178.714170000007"/>
    <n v="229670"/>
    <n v="72178714.170000002"/>
    <n v="314.27140754125486"/>
  </r>
  <r>
    <x v="0"/>
    <n v="76"/>
    <s v="Occitanie"/>
    <n v="65"/>
    <x v="65"/>
    <s v="01A"/>
    <x v="0"/>
    <s v="01Z"/>
    <x v="2"/>
    <n v="1864.00937"/>
    <n v="229670"/>
    <n v="1864009.3699999999"/>
    <n v="8.116033308660251"/>
  </r>
  <r>
    <x v="0"/>
    <n v="76"/>
    <s v="Occitanie"/>
    <n v="65"/>
    <x v="65"/>
    <s v="01B"/>
    <x v="1"/>
    <s v="01D"/>
    <x v="1"/>
    <n v="135.17721"/>
    <n v="229670"/>
    <n v="135177.21"/>
    <n v="0.58857147211216088"/>
  </r>
  <r>
    <x v="0"/>
    <n v="76"/>
    <s v="Occitanie"/>
    <n v="65"/>
    <x v="65"/>
    <s v="01C"/>
    <x v="2"/>
    <s v="01Z"/>
    <x v="2"/>
    <n v="21.76"/>
    <n v="229670"/>
    <n v="21760"/>
    <n v="9.4744633604737227E-2"/>
  </r>
  <r>
    <x v="0"/>
    <n v="76"/>
    <s v="Occitanie"/>
    <n v="65"/>
    <x v="65"/>
    <s v="01D"/>
    <x v="3"/>
    <s v="01A"/>
    <x v="3"/>
    <n v="12718.89625"/>
    <n v="229670"/>
    <n v="12718896.25"/>
    <n v="55.379005747376674"/>
  </r>
  <r>
    <x v="0"/>
    <n v="76"/>
    <s v="Occitanie"/>
    <n v="65"/>
    <x v="65"/>
    <s v="01D"/>
    <x v="3"/>
    <s v="01Z"/>
    <x v="2"/>
    <n v="2075.8949200000002"/>
    <n v="229670"/>
    <n v="2075894.9200000002"/>
    <n v="9.0385985109069544"/>
  </r>
  <r>
    <x v="0"/>
    <n v="76"/>
    <s v="Occitanie"/>
    <n v="65"/>
    <x v="65"/>
    <s v="01E"/>
    <x v="6"/>
    <s v="01E"/>
    <x v="5"/>
    <n v="187.92116999999999"/>
    <n v="229670"/>
    <n v="187921.16999999998"/>
    <n v="0.81822253668306699"/>
  </r>
  <r>
    <x v="0"/>
    <n v="76"/>
    <s v="Occitanie"/>
    <n v="65"/>
    <x v="65"/>
    <s v="01F"/>
    <x v="4"/>
    <s v="01A"/>
    <x v="3"/>
    <n v="7209.36"/>
    <n v="229670"/>
    <n v="7209360"/>
    <n v="31.390081421169505"/>
  </r>
  <r>
    <x v="0"/>
    <n v="76"/>
    <s v="Occitanie"/>
    <n v="65"/>
    <x v="65"/>
    <s v="01F"/>
    <x v="4"/>
    <s v="01Z"/>
    <x v="2"/>
    <n v="304.42376000000002"/>
    <n v="229670"/>
    <n v="304423.76"/>
    <n v="1.3254833456698742"/>
  </r>
  <r>
    <x v="1"/>
    <n v="76"/>
    <s v="Occitanie"/>
    <n v="65"/>
    <x v="65"/>
    <s v="01A"/>
    <x v="0"/>
    <s v="01B"/>
    <x v="0"/>
    <n v="29.664909999999999"/>
    <n v="229228"/>
    <n v="29664.91"/>
    <n v="0.12941224457745126"/>
  </r>
  <r>
    <x v="1"/>
    <n v="76"/>
    <s v="Occitanie"/>
    <n v="65"/>
    <x v="65"/>
    <s v="01A"/>
    <x v="0"/>
    <s v="01D"/>
    <x v="1"/>
    <n v="68349.917159999997"/>
    <n v="229228"/>
    <n v="68349917.159999996"/>
    <n v="298.17438166367111"/>
  </r>
  <r>
    <x v="1"/>
    <n v="76"/>
    <s v="Occitanie"/>
    <n v="65"/>
    <x v="65"/>
    <s v="01A"/>
    <x v="0"/>
    <s v="01Z"/>
    <x v="2"/>
    <n v="3397.5418100000002"/>
    <n v="229228"/>
    <n v="3397541.81"/>
    <n v="14.821670171183277"/>
  </r>
  <r>
    <x v="1"/>
    <n v="76"/>
    <s v="Occitanie"/>
    <n v="65"/>
    <x v="65"/>
    <s v="01B"/>
    <x v="1"/>
    <s v="01D"/>
    <x v="1"/>
    <n v="176.3194"/>
    <n v="229228"/>
    <n v="176319.4"/>
    <n v="0.76918788280663786"/>
  </r>
  <r>
    <x v="1"/>
    <n v="76"/>
    <s v="Occitanie"/>
    <n v="65"/>
    <x v="65"/>
    <s v="01C"/>
    <x v="2"/>
    <s v="01Z"/>
    <x v="2"/>
    <n v="21.76"/>
    <n v="229228"/>
    <n v="21760"/>
    <n v="9.492732126965292E-2"/>
  </r>
  <r>
    <x v="1"/>
    <n v="76"/>
    <s v="Occitanie"/>
    <n v="65"/>
    <x v="65"/>
    <s v="01D"/>
    <x v="3"/>
    <s v="01A"/>
    <x v="3"/>
    <n v="12091.869989999999"/>
    <n v="229228"/>
    <n v="12091869.989999998"/>
    <n v="52.750405665974483"/>
  </r>
  <r>
    <x v="1"/>
    <n v="76"/>
    <s v="Occitanie"/>
    <n v="65"/>
    <x v="65"/>
    <s v="01D"/>
    <x v="3"/>
    <s v="01Z"/>
    <x v="2"/>
    <n v="402.59940999999998"/>
    <n v="229228"/>
    <n v="402599.41"/>
    <n v="1.7563273683843159"/>
  </r>
  <r>
    <x v="1"/>
    <n v="76"/>
    <s v="Occitanie"/>
    <n v="65"/>
    <x v="65"/>
    <s v="01E"/>
    <x v="6"/>
    <s v="01E"/>
    <x v="5"/>
    <n v="49.24"/>
    <n v="229228"/>
    <n v="49240"/>
    <n v="0.21480796412305653"/>
  </r>
  <r>
    <x v="1"/>
    <n v="76"/>
    <s v="Occitanie"/>
    <n v="65"/>
    <x v="65"/>
    <s v="01F"/>
    <x v="4"/>
    <s v="01A"/>
    <x v="3"/>
    <n v="6783.7944799999996"/>
    <n v="229228"/>
    <n v="6783794.4799999995"/>
    <n v="29.594091821243477"/>
  </r>
  <r>
    <x v="1"/>
    <n v="76"/>
    <s v="Occitanie"/>
    <n v="65"/>
    <x v="65"/>
    <s v="01F"/>
    <x v="4"/>
    <s v="01Z"/>
    <x v="2"/>
    <n v="104.3113"/>
    <n v="229228"/>
    <n v="104311.3"/>
    <n v="0.45505479260823284"/>
  </r>
  <r>
    <x v="1"/>
    <n v="76"/>
    <s v="Occitanie"/>
    <n v="65"/>
    <x v="65"/>
    <s v="01ZHG"/>
    <x v="5"/>
    <s v="01A"/>
    <x v="3"/>
    <n v="46.395479999999999"/>
    <n v="229228"/>
    <n v="46395.479999999996"/>
    <n v="0.20239883434833439"/>
  </r>
  <r>
    <x v="2"/>
    <n v="76"/>
    <s v="Occitanie"/>
    <n v="65"/>
    <x v="65"/>
    <s v="01A"/>
    <x v="0"/>
    <s v="01B"/>
    <x v="0"/>
    <n v="37.96658"/>
    <n v="228868"/>
    <n v="37966.58"/>
    <n v="0.16588854711012463"/>
  </r>
  <r>
    <x v="2"/>
    <n v="76"/>
    <s v="Occitanie"/>
    <n v="65"/>
    <x v="65"/>
    <s v="01A"/>
    <x v="0"/>
    <s v="01D"/>
    <x v="1"/>
    <n v="57002.191809999997"/>
    <n v="228868"/>
    <n v="57002191.809999995"/>
    <n v="249.06143196078085"/>
  </r>
  <r>
    <x v="2"/>
    <n v="76"/>
    <s v="Occitanie"/>
    <n v="65"/>
    <x v="65"/>
    <s v="01A"/>
    <x v="0"/>
    <s v="01Z"/>
    <x v="2"/>
    <n v="13151.109920000001"/>
    <n v="228868"/>
    <n v="13151109.92"/>
    <n v="57.461549539472536"/>
  </r>
  <r>
    <x v="2"/>
    <n v="76"/>
    <s v="Occitanie"/>
    <n v="65"/>
    <x v="65"/>
    <s v="01B"/>
    <x v="1"/>
    <s v="01D"/>
    <x v="1"/>
    <n v="51.427079999999997"/>
    <n v="228868"/>
    <n v="51427.079999999994"/>
    <n v="0.22470192425328134"/>
  </r>
  <r>
    <x v="2"/>
    <n v="76"/>
    <s v="Occitanie"/>
    <n v="65"/>
    <x v="65"/>
    <s v="01D"/>
    <x v="3"/>
    <s v="01A"/>
    <x v="3"/>
    <n v="10409.41424"/>
    <n v="228868"/>
    <n v="10409414.24"/>
    <n v="45.482174179002747"/>
  </r>
  <r>
    <x v="2"/>
    <n v="76"/>
    <s v="Occitanie"/>
    <n v="65"/>
    <x v="65"/>
    <s v="01D"/>
    <x v="3"/>
    <s v="01Z"/>
    <x v="2"/>
    <n v="910.31691999999998"/>
    <n v="228868"/>
    <n v="910316.91999999993"/>
    <n v="3.9774757502140967"/>
  </r>
  <r>
    <x v="2"/>
    <n v="76"/>
    <s v="Occitanie"/>
    <n v="65"/>
    <x v="65"/>
    <s v="01E"/>
    <x v="6"/>
    <s v="01E"/>
    <x v="5"/>
    <n v="47.42"/>
    <n v="228868"/>
    <n v="47420"/>
    <n v="0.20719366621808205"/>
  </r>
  <r>
    <x v="2"/>
    <n v="76"/>
    <s v="Occitanie"/>
    <n v="65"/>
    <x v="65"/>
    <s v="01F"/>
    <x v="4"/>
    <s v="01A"/>
    <x v="3"/>
    <n v="6097.3371999999999"/>
    <n v="228868"/>
    <n v="6097337.2000000002"/>
    <n v="26.641283185067376"/>
  </r>
  <r>
    <x v="2"/>
    <n v="76"/>
    <s v="Occitanie"/>
    <n v="65"/>
    <x v="65"/>
    <s v="01F"/>
    <x v="4"/>
    <s v="01Z"/>
    <x v="2"/>
    <n v="683.14567"/>
    <n v="228868"/>
    <n v="683145.67"/>
    <n v="2.9848894122376217"/>
  </r>
  <r>
    <x v="2"/>
    <n v="76"/>
    <s v="Occitanie"/>
    <n v="65"/>
    <x v="65"/>
    <s v="01ZHG"/>
    <x v="5"/>
    <s v="01A"/>
    <x v="3"/>
    <n v="167.68100999999999"/>
    <n v="228868"/>
    <n v="167681.00999999998"/>
    <n v="0.73265380044392392"/>
  </r>
  <r>
    <x v="3"/>
    <n v="76"/>
    <s v="Occitanie"/>
    <n v="65"/>
    <x v="65"/>
    <s v="01A"/>
    <x v="0"/>
    <s v="01B"/>
    <x v="0"/>
    <n v="37.98865"/>
    <n v="228582"/>
    <n v="37988.65"/>
    <n v="0.16619265733959804"/>
  </r>
  <r>
    <x v="3"/>
    <n v="76"/>
    <s v="Occitanie"/>
    <n v="65"/>
    <x v="65"/>
    <s v="01A"/>
    <x v="0"/>
    <s v="01D"/>
    <x v="1"/>
    <n v="63577.313719999998"/>
    <n v="228582"/>
    <n v="63577313.719999999"/>
    <n v="278.13788364788127"/>
  </r>
  <r>
    <x v="3"/>
    <n v="76"/>
    <s v="Occitanie"/>
    <n v="65"/>
    <x v="65"/>
    <s v="01A"/>
    <x v="0"/>
    <s v="01Z"/>
    <x v="2"/>
    <n v="1502.28423"/>
    <n v="228582"/>
    <n v="1502284.23"/>
    <n v="6.5721895424836596"/>
  </r>
  <r>
    <x v="3"/>
    <n v="76"/>
    <s v="Occitanie"/>
    <n v="65"/>
    <x v="65"/>
    <s v="01B"/>
    <x v="1"/>
    <s v="01D"/>
    <x v="1"/>
    <n v="130.37345999999999"/>
    <n v="228582"/>
    <n v="130373.45999999999"/>
    <n v="0.57035750846523348"/>
  </r>
  <r>
    <x v="3"/>
    <n v="76"/>
    <s v="Occitanie"/>
    <n v="65"/>
    <x v="65"/>
    <s v="01D"/>
    <x v="3"/>
    <s v="01A"/>
    <x v="3"/>
    <n v="11626.63853"/>
    <n v="228582"/>
    <n v="11626638.529999999"/>
    <n v="50.864191099911629"/>
  </r>
  <r>
    <x v="3"/>
    <n v="76"/>
    <s v="Occitanie"/>
    <n v="65"/>
    <x v="65"/>
    <s v="01D"/>
    <x v="3"/>
    <s v="01Z"/>
    <x v="2"/>
    <n v="359.99493999999999"/>
    <n v="228582"/>
    <n v="359994.94"/>
    <n v="1.5749050231426798"/>
  </r>
  <r>
    <x v="3"/>
    <n v="76"/>
    <s v="Occitanie"/>
    <n v="65"/>
    <x v="65"/>
    <s v="01E"/>
    <x v="6"/>
    <s v="01E"/>
    <x v="5"/>
    <n v="49.18"/>
    <n v="228582"/>
    <n v="49180"/>
    <n v="0.21515254919459975"/>
  </r>
  <r>
    <x v="3"/>
    <n v="76"/>
    <s v="Occitanie"/>
    <n v="65"/>
    <x v="65"/>
    <s v="01F"/>
    <x v="4"/>
    <s v="01A"/>
    <x v="3"/>
    <n v="7193.3706599999996"/>
    <n v="228582"/>
    <n v="7193370.6599999992"/>
    <n v="31.469541171220829"/>
  </r>
  <r>
    <x v="3"/>
    <n v="76"/>
    <s v="Occitanie"/>
    <n v="65"/>
    <x v="65"/>
    <s v="01F"/>
    <x v="4"/>
    <s v="01Z"/>
    <x v="2"/>
    <n v="249.11637999999999"/>
    <n v="228582"/>
    <n v="249116.38"/>
    <n v="1.0898337576887069"/>
  </r>
  <r>
    <x v="3"/>
    <n v="76"/>
    <s v="Occitanie"/>
    <n v="65"/>
    <x v="65"/>
    <s v="01ZHG"/>
    <x v="5"/>
    <s v="01A"/>
    <x v="3"/>
    <n v="308.97027000000003"/>
    <n v="228582"/>
    <n v="308970.27"/>
    <n v="1.351682415938263"/>
  </r>
  <r>
    <x v="4"/>
    <n v="76"/>
    <s v="Occitanie"/>
    <n v="65"/>
    <x v="65"/>
    <s v="01A"/>
    <x v="0"/>
    <s v="01B"/>
    <x v="0"/>
    <n v="36117.96574"/>
    <n v="228530"/>
    <n v="36117965.740000002"/>
    <n v="158.04474572266224"/>
  </r>
  <r>
    <x v="4"/>
    <n v="76"/>
    <s v="Occitanie"/>
    <n v="65"/>
    <x v="65"/>
    <s v="01A"/>
    <x v="0"/>
    <s v="01D"/>
    <x v="1"/>
    <n v="23378.961630000002"/>
    <n v="228530"/>
    <n v="23378961.630000003"/>
    <n v="102.30149927799415"/>
  </r>
  <r>
    <x v="4"/>
    <n v="76"/>
    <s v="Occitanie"/>
    <n v="65"/>
    <x v="65"/>
    <s v="01A"/>
    <x v="0"/>
    <s v="01Z"/>
    <x v="2"/>
    <n v="674.17295999999999"/>
    <n v="228530"/>
    <n v="674172.96"/>
    <n v="2.9500413950028439"/>
  </r>
  <r>
    <x v="4"/>
    <n v="76"/>
    <s v="Occitanie"/>
    <n v="65"/>
    <x v="65"/>
    <s v="01B"/>
    <x v="1"/>
    <s v="01A"/>
    <x v="3"/>
    <n v="17.37"/>
    <n v="228530"/>
    <n v="17370"/>
    <n v="7.6007526364153505E-2"/>
  </r>
  <r>
    <x v="4"/>
    <n v="76"/>
    <s v="Occitanie"/>
    <n v="65"/>
    <x v="65"/>
    <s v="01B"/>
    <x v="1"/>
    <s v="01D"/>
    <x v="1"/>
    <n v="148.95979"/>
    <n v="228530"/>
    <n v="148959.79"/>
    <n v="0.65181722312169088"/>
  </r>
  <r>
    <x v="4"/>
    <n v="76"/>
    <s v="Occitanie"/>
    <n v="65"/>
    <x v="65"/>
    <s v="01D"/>
    <x v="3"/>
    <s v="01A"/>
    <x v="3"/>
    <n v="12529.30168"/>
    <n v="228530"/>
    <n v="12529301.68"/>
    <n v="54.825631995799235"/>
  </r>
  <r>
    <x v="4"/>
    <n v="76"/>
    <s v="Occitanie"/>
    <n v="65"/>
    <x v="65"/>
    <s v="01D"/>
    <x v="3"/>
    <s v="01Z"/>
    <x v="2"/>
    <n v="128.63586000000001"/>
    <n v="228530"/>
    <n v="128635.86000000002"/>
    <n v="0.56288391020872541"/>
  </r>
  <r>
    <x v="4"/>
    <n v="76"/>
    <s v="Occitanie"/>
    <n v="65"/>
    <x v="65"/>
    <s v="01F"/>
    <x v="4"/>
    <s v="01A"/>
    <x v="3"/>
    <n v="7609.3292499999998"/>
    <n v="228530"/>
    <n v="7609329.25"/>
    <n v="33.296850522907278"/>
  </r>
  <r>
    <x v="4"/>
    <n v="76"/>
    <s v="Occitanie"/>
    <n v="65"/>
    <x v="65"/>
    <s v="01F"/>
    <x v="4"/>
    <s v="01Z"/>
    <x v="2"/>
    <n v="102.94239"/>
    <n v="228530"/>
    <n v="102942.39"/>
    <n v="0.4504546011464578"/>
  </r>
  <r>
    <x v="4"/>
    <n v="76"/>
    <s v="Occitanie"/>
    <n v="65"/>
    <x v="65"/>
    <s v="01ZHG"/>
    <x v="5"/>
    <s v="01A"/>
    <x v="3"/>
    <n v="471.93351999999999"/>
    <n v="228530"/>
    <n v="471933.51999999996"/>
    <n v="2.065083446374655"/>
  </r>
  <r>
    <x v="0"/>
    <n v="76"/>
    <s v="Occitanie"/>
    <n v="66"/>
    <x v="66"/>
    <s v="01A"/>
    <x v="0"/>
    <s v="01B"/>
    <x v="0"/>
    <n v="154254.38"/>
    <n v="445890"/>
    <n v="154254380"/>
    <n v="345.94716185606313"/>
  </r>
  <r>
    <x v="0"/>
    <n v="76"/>
    <s v="Occitanie"/>
    <n v="66"/>
    <x v="66"/>
    <s v="01A"/>
    <x v="0"/>
    <s v="01D"/>
    <x v="1"/>
    <n v="2536"/>
    <n v="445890"/>
    <n v="2536000"/>
    <n v="5.6875014016909997"/>
  </r>
  <r>
    <x v="0"/>
    <n v="76"/>
    <s v="Occitanie"/>
    <n v="66"/>
    <x v="66"/>
    <s v="01A"/>
    <x v="0"/>
    <s v="01Z"/>
    <x v="2"/>
    <n v="14352.247429999999"/>
    <n v="445890"/>
    <n v="14352247.43"/>
    <n v="32.187865684361611"/>
  </r>
  <r>
    <x v="0"/>
    <n v="76"/>
    <s v="Occitanie"/>
    <n v="66"/>
    <x v="66"/>
    <s v="01B"/>
    <x v="1"/>
    <s v="01D"/>
    <x v="1"/>
    <n v="2167.27"/>
    <n v="445890"/>
    <n v="2167270"/>
    <n v="4.8605485657897685"/>
  </r>
  <r>
    <x v="0"/>
    <n v="76"/>
    <s v="Occitanie"/>
    <n v="66"/>
    <x v="66"/>
    <s v="01D"/>
    <x v="3"/>
    <s v="01A"/>
    <x v="3"/>
    <n v="21840.350009999998"/>
    <n v="445890"/>
    <n v="21840350.009999998"/>
    <n v="48.981475274170755"/>
  </r>
  <r>
    <x v="0"/>
    <n v="76"/>
    <s v="Occitanie"/>
    <n v="66"/>
    <x v="66"/>
    <s v="01D"/>
    <x v="3"/>
    <s v="01Z"/>
    <x v="2"/>
    <n v="4.4247699999999996"/>
    <n v="445890"/>
    <n v="4424.7699999999995"/>
    <n v="9.9234564578707749E-3"/>
  </r>
  <r>
    <x v="0"/>
    <n v="76"/>
    <s v="Occitanie"/>
    <n v="66"/>
    <x v="66"/>
    <s v="01E"/>
    <x v="6"/>
    <s v="01E"/>
    <x v="5"/>
    <n v="5525.8"/>
    <n v="445890"/>
    <n v="5525800"/>
    <n v="12.392742604678284"/>
  </r>
  <r>
    <x v="0"/>
    <n v="76"/>
    <s v="Occitanie"/>
    <n v="66"/>
    <x v="66"/>
    <s v="01F"/>
    <x v="4"/>
    <s v="01A"/>
    <x v="3"/>
    <n v="13264.61"/>
    <n v="445890"/>
    <n v="13264610"/>
    <n v="29.748615129291977"/>
  </r>
  <r>
    <x v="0"/>
    <n v="76"/>
    <s v="Occitanie"/>
    <n v="66"/>
    <x v="66"/>
    <s v="01F"/>
    <x v="4"/>
    <s v="01Z"/>
    <x v="2"/>
    <n v="2.7671999999999999"/>
    <n v="445890"/>
    <n v="2767.2"/>
    <n v="6.2060149364192956E-3"/>
  </r>
  <r>
    <x v="1"/>
    <n v="76"/>
    <s v="Occitanie"/>
    <n v="66"/>
    <x v="66"/>
    <s v="01A"/>
    <x v="0"/>
    <s v="01B"/>
    <x v="0"/>
    <n v="164075.85999"/>
    <n v="452530"/>
    <n v="164075859.99000001"/>
    <n v="362.57454752171128"/>
  </r>
  <r>
    <x v="1"/>
    <n v="76"/>
    <s v="Occitanie"/>
    <n v="66"/>
    <x v="66"/>
    <s v="01A"/>
    <x v="0"/>
    <s v="01Z"/>
    <x v="2"/>
    <n v="198.32633999999999"/>
    <n v="452530"/>
    <n v="198326.34"/>
    <n v="0.43826119815260867"/>
  </r>
  <r>
    <x v="1"/>
    <n v="76"/>
    <s v="Occitanie"/>
    <n v="66"/>
    <x v="66"/>
    <s v="01B"/>
    <x v="1"/>
    <s v="01B"/>
    <x v="0"/>
    <n v="354.24"/>
    <n v="452530"/>
    <n v="354240"/>
    <n v="0.78279893045764926"/>
  </r>
  <r>
    <x v="1"/>
    <n v="76"/>
    <s v="Occitanie"/>
    <n v="66"/>
    <x v="66"/>
    <s v="01B"/>
    <x v="1"/>
    <s v="01D"/>
    <x v="1"/>
    <n v="1763.3"/>
    <n v="452530"/>
    <n v="1763300"/>
    <n v="3.8965372461494265"/>
  </r>
  <r>
    <x v="1"/>
    <n v="76"/>
    <s v="Occitanie"/>
    <n v="66"/>
    <x v="66"/>
    <s v="01D"/>
    <x v="3"/>
    <s v="01A"/>
    <x v="3"/>
    <n v="27074.47"/>
    <n v="452530"/>
    <n v="27074470"/>
    <n v="59.829116301681658"/>
  </r>
  <r>
    <x v="1"/>
    <n v="76"/>
    <s v="Occitanie"/>
    <n v="66"/>
    <x v="66"/>
    <s v="01E"/>
    <x v="6"/>
    <s v="01E"/>
    <x v="5"/>
    <n v="9582.01"/>
    <n v="452530"/>
    <n v="9582010"/>
    <n v="21.174308885598744"/>
  </r>
  <r>
    <x v="1"/>
    <n v="76"/>
    <s v="Occitanie"/>
    <n v="66"/>
    <x v="66"/>
    <s v="01F"/>
    <x v="4"/>
    <s v="01A"/>
    <x v="3"/>
    <n v="13387"/>
    <n v="452530"/>
    <n v="13387000"/>
    <n v="29.582569111440126"/>
  </r>
  <r>
    <x v="1"/>
    <n v="76"/>
    <s v="Occitanie"/>
    <n v="66"/>
    <x v="66"/>
    <s v="01F"/>
    <x v="4"/>
    <s v="01Z"/>
    <x v="2"/>
    <n v="5.0309299999999997"/>
    <n v="452530"/>
    <n v="5030.9299999999994"/>
    <n v="1.1117340286831812E-2"/>
  </r>
  <r>
    <x v="2"/>
    <n v="76"/>
    <s v="Occitanie"/>
    <n v="66"/>
    <x v="66"/>
    <s v="01A"/>
    <x v="0"/>
    <s v="01B"/>
    <x v="0"/>
    <n v="162616.53696"/>
    <n v="462705"/>
    <n v="162616536.96000001"/>
    <n v="351.44754640645772"/>
  </r>
  <r>
    <x v="2"/>
    <n v="76"/>
    <s v="Occitanie"/>
    <n v="66"/>
    <x v="66"/>
    <s v="01A"/>
    <x v="0"/>
    <s v="01Z"/>
    <x v="2"/>
    <n v="2894.5605799999998"/>
    <n v="462705"/>
    <n v="2894560.58"/>
    <n v="6.255736549205217"/>
  </r>
  <r>
    <x v="2"/>
    <n v="76"/>
    <s v="Occitanie"/>
    <n v="66"/>
    <x v="66"/>
    <s v="01B"/>
    <x v="1"/>
    <s v="01Z"/>
    <x v="2"/>
    <n v="1058.3480999999999"/>
    <n v="462705"/>
    <n v="1058348.0999999999"/>
    <n v="2.2873063831166722"/>
  </r>
  <r>
    <x v="2"/>
    <n v="76"/>
    <s v="Occitanie"/>
    <n v="66"/>
    <x v="66"/>
    <s v="01D"/>
    <x v="3"/>
    <s v="01A"/>
    <x v="3"/>
    <n v="30148.950509999999"/>
    <n v="462705"/>
    <n v="30148950.509999998"/>
    <n v="65.158039161020511"/>
  </r>
  <r>
    <x v="2"/>
    <n v="76"/>
    <s v="Occitanie"/>
    <n v="66"/>
    <x v="66"/>
    <s v="01D"/>
    <x v="3"/>
    <s v="01Z"/>
    <x v="2"/>
    <n v="338.89377000000002"/>
    <n v="462705"/>
    <n v="338893.77"/>
    <n v="0.73241864687003599"/>
  </r>
  <r>
    <x v="2"/>
    <n v="76"/>
    <s v="Occitanie"/>
    <n v="66"/>
    <x v="66"/>
    <s v="01E"/>
    <x v="6"/>
    <s v="01E"/>
    <x v="5"/>
    <n v="899.34133999999995"/>
    <n v="462705"/>
    <n v="899341.34"/>
    <n v="1.9436603019202299"/>
  </r>
  <r>
    <x v="2"/>
    <n v="76"/>
    <s v="Occitanie"/>
    <n v="66"/>
    <x v="66"/>
    <s v="01F"/>
    <x v="4"/>
    <s v="01A"/>
    <x v="3"/>
    <n v="13874.925139999999"/>
    <n v="462705"/>
    <n v="13874925.139999999"/>
    <n v="29.986546806280458"/>
  </r>
  <r>
    <x v="2"/>
    <n v="76"/>
    <s v="Occitanie"/>
    <n v="66"/>
    <x v="66"/>
    <s v="01F"/>
    <x v="4"/>
    <s v="01Z"/>
    <x v="2"/>
    <n v="744.73338999999999"/>
    <n v="462705"/>
    <n v="744733.39"/>
    <n v="1.6095209474719314"/>
  </r>
  <r>
    <x v="2"/>
    <n v="76"/>
    <s v="Occitanie"/>
    <n v="66"/>
    <x v="66"/>
    <s v="01ZHG"/>
    <x v="5"/>
    <s v="01A"/>
    <x v="3"/>
    <n v="415.03390000000002"/>
    <n v="462705"/>
    <n v="415033.9"/>
    <n v="0.89697301736527602"/>
  </r>
  <r>
    <x v="3"/>
    <n v="76"/>
    <s v="Occitanie"/>
    <n v="66"/>
    <x v="66"/>
    <s v="01A"/>
    <x v="0"/>
    <s v="01B"/>
    <x v="0"/>
    <n v="156311.05045000001"/>
    <n v="471038"/>
    <n v="156311050.45000002"/>
    <n v="331.84382247292154"/>
  </r>
  <r>
    <x v="3"/>
    <n v="76"/>
    <s v="Occitanie"/>
    <n v="66"/>
    <x v="66"/>
    <s v="01A"/>
    <x v="0"/>
    <s v="01Z"/>
    <x v="2"/>
    <n v="541.51074000000006"/>
    <n v="471038"/>
    <n v="541510.74000000011"/>
    <n v="1.1496115812312384"/>
  </r>
  <r>
    <x v="3"/>
    <n v="76"/>
    <s v="Occitanie"/>
    <n v="66"/>
    <x v="66"/>
    <s v="01B"/>
    <x v="1"/>
    <s v="01B"/>
    <x v="0"/>
    <n v="95.123000000000005"/>
    <n v="471038"/>
    <n v="95123"/>
    <n v="0.20194336762639109"/>
  </r>
  <r>
    <x v="3"/>
    <n v="76"/>
    <s v="Occitanie"/>
    <n v="66"/>
    <x v="66"/>
    <s v="01B"/>
    <x v="1"/>
    <s v="01D"/>
    <x v="1"/>
    <n v="1142.6445000000001"/>
    <n v="471038"/>
    <n v="1142644.5"/>
    <n v="2.4258011030957163"/>
  </r>
  <r>
    <x v="3"/>
    <n v="76"/>
    <s v="Occitanie"/>
    <n v="66"/>
    <x v="66"/>
    <s v="01D"/>
    <x v="3"/>
    <s v="01A"/>
    <x v="3"/>
    <n v="27541.441920000001"/>
    <n v="471038"/>
    <n v="27541441.920000002"/>
    <n v="58.469681681732688"/>
  </r>
  <r>
    <x v="3"/>
    <n v="76"/>
    <s v="Occitanie"/>
    <n v="66"/>
    <x v="66"/>
    <s v="01E"/>
    <x v="6"/>
    <s v="01E"/>
    <x v="5"/>
    <n v="2135.8571000000002"/>
    <n v="471038"/>
    <n v="2135857.1"/>
    <n v="4.5343626204255285"/>
  </r>
  <r>
    <x v="3"/>
    <n v="76"/>
    <s v="Occitanie"/>
    <n v="66"/>
    <x v="66"/>
    <s v="01F"/>
    <x v="4"/>
    <s v="01A"/>
    <x v="3"/>
    <n v="14334.20766"/>
    <n v="471038"/>
    <n v="14334207.66"/>
    <n v="30.431106747226337"/>
  </r>
  <r>
    <x v="3"/>
    <n v="76"/>
    <s v="Occitanie"/>
    <n v="66"/>
    <x v="66"/>
    <s v="01F"/>
    <x v="4"/>
    <s v="01Z"/>
    <x v="2"/>
    <n v="823.03732000000002"/>
    <n v="471038"/>
    <n v="823037.32000000007"/>
    <n v="1.7472843379939624"/>
  </r>
  <r>
    <x v="3"/>
    <n v="76"/>
    <s v="Occitanie"/>
    <n v="66"/>
    <x v="66"/>
    <s v="01ZHG"/>
    <x v="5"/>
    <s v="01A"/>
    <x v="3"/>
    <n v="1037.58107"/>
    <n v="471038"/>
    <n v="1037581.07"/>
    <n v="2.2027544911450878"/>
  </r>
  <r>
    <x v="4"/>
    <n v="76"/>
    <s v="Occitanie"/>
    <n v="66"/>
    <x v="66"/>
    <s v="01A"/>
    <x v="0"/>
    <s v="01B"/>
    <x v="0"/>
    <n v="159529.78825000001"/>
    <n v="474452"/>
    <n v="159529788.25"/>
    <n v="336.24010068457926"/>
  </r>
  <r>
    <x v="4"/>
    <n v="76"/>
    <s v="Occitanie"/>
    <n v="66"/>
    <x v="66"/>
    <s v="01D"/>
    <x v="3"/>
    <s v="01A"/>
    <x v="3"/>
    <n v="28751.311239999999"/>
    <n v="474452"/>
    <n v="28751311.239999998"/>
    <n v="60.59898839081719"/>
  </r>
  <r>
    <x v="4"/>
    <n v="76"/>
    <s v="Occitanie"/>
    <n v="66"/>
    <x v="66"/>
    <s v="01E"/>
    <x v="6"/>
    <s v="01E"/>
    <x v="5"/>
    <n v="1505"/>
    <n v="474452"/>
    <n v="1505000"/>
    <n v="3.1720806319712005"/>
  </r>
  <r>
    <x v="4"/>
    <n v="76"/>
    <s v="Occitanie"/>
    <n v="66"/>
    <x v="66"/>
    <s v="01F"/>
    <x v="4"/>
    <s v="01A"/>
    <x v="3"/>
    <n v="15751.978510000001"/>
    <n v="474452"/>
    <n v="15751978.510000002"/>
    <n v="33.200362755347228"/>
  </r>
  <r>
    <x v="4"/>
    <n v="76"/>
    <s v="Occitanie"/>
    <n v="66"/>
    <x v="66"/>
    <s v="01ZHG"/>
    <x v="5"/>
    <s v="01A"/>
    <x v="3"/>
    <n v="1333.5304100000001"/>
    <n v="474452"/>
    <n v="1333530.4100000001"/>
    <n v="2.810675073558548"/>
  </r>
  <r>
    <x v="4"/>
    <n v="76"/>
    <s v="Occitanie"/>
    <n v="66"/>
    <x v="66"/>
    <s v="01ZHG"/>
    <x v="5"/>
    <s v="01B"/>
    <x v="0"/>
    <n v="9.76"/>
    <n v="474452"/>
    <n v="9760"/>
    <n v="2.0571100975441139E-2"/>
  </r>
  <r>
    <x v="0"/>
    <n v="44"/>
    <s v="Grand-Est"/>
    <n v="67"/>
    <x v="67"/>
    <s v="01A"/>
    <x v="0"/>
    <s v="01B"/>
    <x v="0"/>
    <n v="239227.44"/>
    <n v="1094439"/>
    <n v="239227440"/>
    <n v="218.58453509058066"/>
  </r>
  <r>
    <x v="0"/>
    <n v="44"/>
    <s v="Grand-Est"/>
    <n v="67"/>
    <x v="67"/>
    <s v="01A"/>
    <x v="0"/>
    <s v="01D"/>
    <x v="1"/>
    <n v="28057.705590000001"/>
    <n v="1094439"/>
    <n v="28057705.59"/>
    <n v="25.636609797348232"/>
  </r>
  <r>
    <x v="0"/>
    <n v="44"/>
    <s v="Grand-Est"/>
    <n v="67"/>
    <x v="67"/>
    <s v="01A"/>
    <x v="0"/>
    <s v="01E"/>
    <x v="5"/>
    <n v="25983.895390000001"/>
    <n v="1094439"/>
    <n v="25983895.390000001"/>
    <n v="23.741748411743369"/>
  </r>
  <r>
    <x v="0"/>
    <n v="44"/>
    <s v="Grand-Est"/>
    <n v="67"/>
    <x v="67"/>
    <s v="01B"/>
    <x v="1"/>
    <s v="01B"/>
    <x v="0"/>
    <n v="6471.47"/>
    <n v="1094439"/>
    <n v="6471470"/>
    <n v="5.9130476892727692"/>
  </r>
  <r>
    <x v="0"/>
    <n v="44"/>
    <s v="Grand-Est"/>
    <n v="67"/>
    <x v="67"/>
    <s v="01B"/>
    <x v="1"/>
    <s v="01D"/>
    <x v="1"/>
    <n v="1432.4183700000001"/>
    <n v="1094439"/>
    <n v="1432418.37"/>
    <n v="1.3088151738013722"/>
  </r>
  <r>
    <x v="0"/>
    <n v="44"/>
    <s v="Grand-Est"/>
    <n v="67"/>
    <x v="67"/>
    <s v="01B"/>
    <x v="1"/>
    <s v="01Z"/>
    <x v="2"/>
    <n v="223.17"/>
    <n v="1094439"/>
    <n v="223170"/>
    <n v="0.20391268951490216"/>
  </r>
  <r>
    <x v="0"/>
    <n v="44"/>
    <s v="Grand-Est"/>
    <n v="67"/>
    <x v="67"/>
    <s v="01C"/>
    <x v="2"/>
    <s v="01B"/>
    <x v="0"/>
    <n v="3.7200000000000002E-3"/>
    <n v="1094439"/>
    <n v="3.72"/>
    <n v="3.3990016803129276E-6"/>
  </r>
  <r>
    <x v="0"/>
    <n v="44"/>
    <s v="Grand-Est"/>
    <n v="67"/>
    <x v="67"/>
    <s v="01C"/>
    <x v="2"/>
    <s v="01Z"/>
    <x v="2"/>
    <n v="20.309999999999999"/>
    <n v="1094439"/>
    <n v="20310"/>
    <n v="1.8557452722353644E-2"/>
  </r>
  <r>
    <x v="0"/>
    <n v="44"/>
    <s v="Grand-Est"/>
    <n v="67"/>
    <x v="67"/>
    <s v="01D"/>
    <x v="3"/>
    <s v="01A"/>
    <x v="3"/>
    <n v="49049.704429999998"/>
    <n v="1094439"/>
    <n v="49049704.43"/>
    <n v="44.817211767855497"/>
  </r>
  <r>
    <x v="0"/>
    <n v="44"/>
    <s v="Grand-Est"/>
    <n v="67"/>
    <x v="67"/>
    <s v="01D"/>
    <x v="3"/>
    <s v="01D"/>
    <x v="1"/>
    <n v="403.73219"/>
    <n v="1094439"/>
    <n v="403732.19"/>
    <n v="0.36889419145333818"/>
  </r>
  <r>
    <x v="0"/>
    <n v="44"/>
    <s v="Grand-Est"/>
    <n v="67"/>
    <x v="67"/>
    <s v="01D"/>
    <x v="3"/>
    <s v="01Z"/>
    <x v="2"/>
    <n v="2080.51278"/>
    <n v="1094439"/>
    <n v="2080512.78"/>
    <n v="1.9009856008420754"/>
  </r>
  <r>
    <x v="0"/>
    <n v="44"/>
    <s v="Grand-Est"/>
    <n v="67"/>
    <x v="67"/>
    <s v="01E"/>
    <x v="6"/>
    <s v="01E"/>
    <x v="5"/>
    <n v="80.638570000000001"/>
    <n v="1094439"/>
    <n v="80638.570000000007"/>
    <n v="7.3680278206460115E-2"/>
  </r>
  <r>
    <x v="0"/>
    <n v="44"/>
    <s v="Grand-Est"/>
    <n v="67"/>
    <x v="67"/>
    <s v="01F"/>
    <x v="4"/>
    <s v="01A"/>
    <x v="3"/>
    <n v="31164.092329999999"/>
    <n v="1094439"/>
    <n v="31164092.329999998"/>
    <n v="28.474946826639034"/>
  </r>
  <r>
    <x v="0"/>
    <n v="44"/>
    <s v="Grand-Est"/>
    <n v="67"/>
    <x v="67"/>
    <s v="01ZHG"/>
    <x v="5"/>
    <s v="01A"/>
    <x v="3"/>
    <n v="23"/>
    <n v="1094439"/>
    <n v="23000"/>
    <n v="2.1015332969676701E-2"/>
  </r>
  <r>
    <x v="1"/>
    <n v="44"/>
    <s v="Grand-Est"/>
    <n v="67"/>
    <x v="67"/>
    <s v="01A"/>
    <x v="0"/>
    <s v="01B"/>
    <x v="0"/>
    <n v="231817.04216000001"/>
    <n v="1099269"/>
    <n v="231817042.16000003"/>
    <n v="210.88290687720661"/>
  </r>
  <r>
    <x v="1"/>
    <n v="44"/>
    <s v="Grand-Est"/>
    <n v="67"/>
    <x v="67"/>
    <s v="01A"/>
    <x v="0"/>
    <s v="01D"/>
    <x v="1"/>
    <n v="23232.835920000001"/>
    <n v="1099269"/>
    <n v="23232835.920000002"/>
    <n v="21.134804965845486"/>
  </r>
  <r>
    <x v="1"/>
    <n v="44"/>
    <s v="Grand-Est"/>
    <n v="67"/>
    <x v="67"/>
    <s v="01A"/>
    <x v="0"/>
    <s v="01E"/>
    <x v="5"/>
    <n v="21604.108550000001"/>
    <n v="1099269"/>
    <n v="21604108.550000001"/>
    <n v="19.653159099365123"/>
  </r>
  <r>
    <x v="1"/>
    <n v="44"/>
    <s v="Grand-Est"/>
    <n v="67"/>
    <x v="67"/>
    <s v="01B"/>
    <x v="1"/>
    <s v="01B"/>
    <x v="0"/>
    <n v="6389.1"/>
    <n v="1099269"/>
    <n v="6389100"/>
    <n v="5.8121351552713669"/>
  </r>
  <r>
    <x v="1"/>
    <n v="44"/>
    <s v="Grand-Est"/>
    <n v="67"/>
    <x v="67"/>
    <s v="01B"/>
    <x v="1"/>
    <s v="01D"/>
    <x v="1"/>
    <n v="37.85698"/>
    <n v="1099269"/>
    <n v="37856.980000000003"/>
    <n v="3.4438322194112636E-2"/>
  </r>
  <r>
    <x v="1"/>
    <n v="44"/>
    <s v="Grand-Est"/>
    <n v="67"/>
    <x v="67"/>
    <s v="01C"/>
    <x v="2"/>
    <s v="01A"/>
    <x v="3"/>
    <n v="14.5"/>
    <n v="1099269"/>
    <n v="14500"/>
    <n v="1.3190583924407948E-2"/>
  </r>
  <r>
    <x v="1"/>
    <n v="44"/>
    <s v="Grand-Est"/>
    <n v="67"/>
    <x v="67"/>
    <s v="01C"/>
    <x v="2"/>
    <s v="01B"/>
    <x v="0"/>
    <n v="9.7539999999999996"/>
    <n v="1099269"/>
    <n v="9754"/>
    <n v="8.8731693516327665E-3"/>
  </r>
  <r>
    <x v="1"/>
    <n v="44"/>
    <s v="Grand-Est"/>
    <n v="67"/>
    <x v="67"/>
    <s v="01D"/>
    <x v="3"/>
    <s v="01A"/>
    <x v="3"/>
    <n v="57204.945879999999"/>
    <n v="1099269"/>
    <n v="57204945.880000003"/>
    <n v="52.039078587679633"/>
  </r>
  <r>
    <x v="1"/>
    <n v="44"/>
    <s v="Grand-Est"/>
    <n v="67"/>
    <x v="67"/>
    <s v="01D"/>
    <x v="3"/>
    <s v="01D"/>
    <x v="1"/>
    <n v="10.320690000000001"/>
    <n v="1099269"/>
    <n v="10320.69"/>
    <n v="9.388684662261922E-3"/>
  </r>
  <r>
    <x v="1"/>
    <n v="44"/>
    <s v="Grand-Est"/>
    <n v="67"/>
    <x v="67"/>
    <s v="01E"/>
    <x v="6"/>
    <s v="01A"/>
    <x v="3"/>
    <n v="559"/>
    <n v="1099269"/>
    <n v="559000"/>
    <n v="0.50851975267200289"/>
  </r>
  <r>
    <x v="1"/>
    <n v="44"/>
    <s v="Grand-Est"/>
    <n v="67"/>
    <x v="67"/>
    <s v="01E"/>
    <x v="6"/>
    <s v="01E"/>
    <x v="5"/>
    <n v="708.87395000000004"/>
    <n v="1099269"/>
    <n v="708873.95000000007"/>
    <n v="0.6448594020207975"/>
  </r>
  <r>
    <x v="1"/>
    <n v="44"/>
    <s v="Grand-Est"/>
    <n v="67"/>
    <x v="67"/>
    <s v="01F"/>
    <x v="4"/>
    <s v="01A"/>
    <x v="3"/>
    <n v="32104.125820000001"/>
    <n v="1099269"/>
    <n v="32104125.82"/>
    <n v="29.204976961962906"/>
  </r>
  <r>
    <x v="1"/>
    <n v="44"/>
    <s v="Grand-Est"/>
    <n v="67"/>
    <x v="67"/>
    <s v="01ZHG"/>
    <x v="5"/>
    <s v="01A"/>
    <x v="3"/>
    <n v="24.9"/>
    <n v="1099269"/>
    <n v="24900"/>
    <n v="2.2651416532259164E-2"/>
  </r>
  <r>
    <x v="1"/>
    <n v="44"/>
    <s v="Grand-Est"/>
    <n v="67"/>
    <x v="67"/>
    <s v="01ZHG"/>
    <x v="5"/>
    <s v="01Z"/>
    <x v="2"/>
    <n v="1.1673899999999999"/>
    <n v="1099269"/>
    <n v="1167.3899999999999"/>
    <n v="1.0619693632768685E-3"/>
  </r>
  <r>
    <x v="2"/>
    <n v="44"/>
    <s v="Grand-Est"/>
    <n v="67"/>
    <x v="67"/>
    <s v="01A"/>
    <x v="0"/>
    <s v="01B"/>
    <x v="0"/>
    <n v="201000.09646"/>
    <n v="1109460"/>
    <n v="201000096.46000001"/>
    <n v="181.16930440033892"/>
  </r>
  <r>
    <x v="2"/>
    <n v="44"/>
    <s v="Grand-Est"/>
    <n v="67"/>
    <x v="67"/>
    <s v="01A"/>
    <x v="0"/>
    <s v="01C"/>
    <x v="4"/>
    <n v="3359.62"/>
    <n v="1109460"/>
    <n v="3359620"/>
    <n v="3.0281578425540352"/>
  </r>
  <r>
    <x v="2"/>
    <n v="44"/>
    <s v="Grand-Est"/>
    <n v="67"/>
    <x v="67"/>
    <s v="01A"/>
    <x v="0"/>
    <s v="01D"/>
    <x v="1"/>
    <n v="11508.033890000001"/>
    <n v="1109460"/>
    <n v="11508033.890000001"/>
    <n v="10.37264425035603"/>
  </r>
  <r>
    <x v="2"/>
    <n v="44"/>
    <s v="Grand-Est"/>
    <n v="67"/>
    <x v="67"/>
    <s v="01A"/>
    <x v="0"/>
    <s v="01E"/>
    <x v="5"/>
    <n v="19799.873329999999"/>
    <n v="1109460"/>
    <n v="19799873.329999998"/>
    <n v="17.846405755953345"/>
  </r>
  <r>
    <x v="2"/>
    <n v="44"/>
    <s v="Grand-Est"/>
    <n v="67"/>
    <x v="67"/>
    <s v="01B"/>
    <x v="1"/>
    <s v="01B"/>
    <x v="0"/>
    <n v="2602.16"/>
    <n v="1109460"/>
    <n v="2602160"/>
    <n v="2.345429307951616"/>
  </r>
  <r>
    <x v="2"/>
    <n v="44"/>
    <s v="Grand-Est"/>
    <n v="67"/>
    <x v="67"/>
    <s v="01B"/>
    <x v="1"/>
    <s v="01D"/>
    <x v="1"/>
    <n v="35.225610000000003"/>
    <n v="1109460"/>
    <n v="35225.61"/>
    <n v="3.1750229841544533E-2"/>
  </r>
  <r>
    <x v="2"/>
    <n v="44"/>
    <s v="Grand-Est"/>
    <n v="67"/>
    <x v="67"/>
    <s v="01C"/>
    <x v="2"/>
    <s v="01A"/>
    <x v="3"/>
    <n v="10.4"/>
    <n v="1109460"/>
    <n v="10400"/>
    <n v="9.3739296594739785E-3"/>
  </r>
  <r>
    <x v="2"/>
    <n v="44"/>
    <s v="Grand-Est"/>
    <n v="67"/>
    <x v="67"/>
    <s v="01C"/>
    <x v="2"/>
    <s v="01C"/>
    <x v="4"/>
    <n v="5.9279999999999999"/>
    <n v="1109460"/>
    <n v="5928"/>
    <n v="5.3431399059001676E-3"/>
  </r>
  <r>
    <x v="2"/>
    <n v="44"/>
    <s v="Grand-Est"/>
    <n v="67"/>
    <x v="67"/>
    <s v="01C"/>
    <x v="2"/>
    <s v="01D"/>
    <x v="1"/>
    <n v="56"/>
    <n v="1109460"/>
    <n v="56000"/>
    <n v="5.047500585870604E-2"/>
  </r>
  <r>
    <x v="2"/>
    <n v="44"/>
    <s v="Grand-Est"/>
    <n v="67"/>
    <x v="67"/>
    <s v="01D"/>
    <x v="3"/>
    <s v="01A"/>
    <x v="3"/>
    <n v="62318.765010000003"/>
    <n v="1109460"/>
    <n v="62318765.010000005"/>
    <n v="56.170357660483482"/>
  </r>
  <r>
    <x v="2"/>
    <n v="44"/>
    <s v="Grand-Est"/>
    <n v="67"/>
    <x v="67"/>
    <s v="01E"/>
    <x v="6"/>
    <s v="01E"/>
    <x v="5"/>
    <n v="2358.9654999999998"/>
    <n v="1109460"/>
    <n v="2358965.5"/>
    <n v="2.1262285255890254"/>
  </r>
  <r>
    <x v="2"/>
    <n v="44"/>
    <s v="Grand-Est"/>
    <n v="67"/>
    <x v="67"/>
    <s v="01F"/>
    <x v="4"/>
    <s v="01A"/>
    <x v="3"/>
    <n v="37754.042249999999"/>
    <n v="1109460"/>
    <n v="37754042.25"/>
    <n v="34.029205424260454"/>
  </r>
  <r>
    <x v="2"/>
    <n v="44"/>
    <s v="Grand-Est"/>
    <n v="67"/>
    <x v="67"/>
    <s v="01ZHG"/>
    <x v="5"/>
    <s v="01A"/>
    <x v="3"/>
    <n v="7.6425000000000001"/>
    <n v="1109460"/>
    <n v="7642.5"/>
    <n v="6.8884862906278734E-3"/>
  </r>
  <r>
    <x v="3"/>
    <n v="44"/>
    <s v="Grand-Est"/>
    <n v="67"/>
    <x v="67"/>
    <s v="01A"/>
    <x v="0"/>
    <s v="01B"/>
    <x v="0"/>
    <n v="117612.27798"/>
    <n v="1116658"/>
    <n v="117612277.98"/>
    <n v="105.32524549145755"/>
  </r>
  <r>
    <x v="3"/>
    <n v="44"/>
    <s v="Grand-Est"/>
    <n v="67"/>
    <x v="67"/>
    <s v="01A"/>
    <x v="0"/>
    <s v="01C"/>
    <x v="4"/>
    <n v="3364.31"/>
    <n v="1116658"/>
    <n v="3364310"/>
    <n v="3.0128383085958279"/>
  </r>
  <r>
    <x v="3"/>
    <n v="44"/>
    <s v="Grand-Est"/>
    <n v="67"/>
    <x v="67"/>
    <s v="01A"/>
    <x v="0"/>
    <s v="01D"/>
    <x v="1"/>
    <n v="95682.330130000002"/>
    <n v="1116658"/>
    <n v="95682330.129999995"/>
    <n v="85.686333801396657"/>
  </r>
  <r>
    <x v="3"/>
    <n v="44"/>
    <s v="Grand-Est"/>
    <n v="67"/>
    <x v="67"/>
    <s v="01A"/>
    <x v="0"/>
    <s v="01E"/>
    <x v="5"/>
    <n v="13602.202569999999"/>
    <n v="1116658"/>
    <n v="13602202.57"/>
    <n v="12.18117146879349"/>
  </r>
  <r>
    <x v="3"/>
    <n v="44"/>
    <s v="Grand-Est"/>
    <n v="67"/>
    <x v="67"/>
    <s v="01B"/>
    <x v="1"/>
    <s v="01A"/>
    <x v="3"/>
    <n v="106.81"/>
    <n v="1116658"/>
    <n v="106810"/>
    <n v="9.5651488638419283E-2"/>
  </r>
  <r>
    <x v="3"/>
    <n v="44"/>
    <s v="Grand-Est"/>
    <n v="67"/>
    <x v="67"/>
    <s v="01B"/>
    <x v="1"/>
    <s v="01B"/>
    <x v="0"/>
    <n v="1982.38"/>
    <n v="1116658"/>
    <n v="1982380"/>
    <n v="1.7752794499300593"/>
  </r>
  <r>
    <x v="3"/>
    <n v="44"/>
    <s v="Grand-Est"/>
    <n v="67"/>
    <x v="67"/>
    <s v="01B"/>
    <x v="1"/>
    <s v="01D"/>
    <x v="1"/>
    <n v="2195.26944"/>
    <n v="1116658"/>
    <n v="2195269.44"/>
    <n v="1.9659281892934093"/>
  </r>
  <r>
    <x v="3"/>
    <n v="44"/>
    <s v="Grand-Est"/>
    <n v="67"/>
    <x v="67"/>
    <s v="01C"/>
    <x v="2"/>
    <s v="01A"/>
    <x v="3"/>
    <n v="13.67"/>
    <n v="1116658"/>
    <n v="13670"/>
    <n v="1.2241886056429094E-2"/>
  </r>
  <r>
    <x v="3"/>
    <n v="44"/>
    <s v="Grand-Est"/>
    <n v="67"/>
    <x v="67"/>
    <s v="01C"/>
    <x v="2"/>
    <s v="01C"/>
    <x v="4"/>
    <n v="2"/>
    <n v="1116658"/>
    <n v="2000"/>
    <n v="1.7910586768733131E-3"/>
  </r>
  <r>
    <x v="3"/>
    <n v="44"/>
    <s v="Grand-Est"/>
    <n v="67"/>
    <x v="67"/>
    <s v="01C"/>
    <x v="2"/>
    <s v="01D"/>
    <x v="1"/>
    <n v="64"/>
    <n v="1116658"/>
    <n v="64000"/>
    <n v="5.7313877659946021E-2"/>
  </r>
  <r>
    <x v="3"/>
    <n v="44"/>
    <s v="Grand-Est"/>
    <n v="67"/>
    <x v="67"/>
    <s v="01C"/>
    <x v="2"/>
    <s v="01Z"/>
    <x v="2"/>
    <n v="11.151"/>
    <n v="1116658"/>
    <n v="11151"/>
    <n v="9.9860476529071568E-3"/>
  </r>
  <r>
    <x v="3"/>
    <n v="44"/>
    <s v="Grand-Est"/>
    <n v="67"/>
    <x v="67"/>
    <s v="01D"/>
    <x v="3"/>
    <s v="01A"/>
    <x v="3"/>
    <n v="61707.419410000002"/>
    <n v="1116658"/>
    <n v="61707419.410000004"/>
    <n v="55.260804480870604"/>
  </r>
  <r>
    <x v="3"/>
    <n v="44"/>
    <s v="Grand-Est"/>
    <n v="67"/>
    <x v="67"/>
    <s v="01D"/>
    <x v="3"/>
    <s v="01B"/>
    <x v="0"/>
    <n v="11.27402"/>
    <n v="1116658"/>
    <n v="11274.02"/>
    <n v="1.0096215672121635E-2"/>
  </r>
  <r>
    <x v="3"/>
    <n v="44"/>
    <s v="Grand-Est"/>
    <n v="67"/>
    <x v="67"/>
    <s v="01E"/>
    <x v="6"/>
    <s v="01E"/>
    <x v="5"/>
    <n v="2920.6774399999999"/>
    <n v="1116658"/>
    <n v="2920677.44"/>
    <n v="2.6155523356300674"/>
  </r>
  <r>
    <x v="3"/>
    <n v="44"/>
    <s v="Grand-Est"/>
    <n v="67"/>
    <x v="67"/>
    <s v="01F"/>
    <x v="4"/>
    <s v="01A"/>
    <x v="3"/>
    <n v="37924.905780000001"/>
    <n v="1116658"/>
    <n v="37924905.780000001"/>
    <n v="33.96286578343593"/>
  </r>
  <r>
    <x v="3"/>
    <n v="44"/>
    <s v="Grand-Est"/>
    <n v="67"/>
    <x v="67"/>
    <s v="01ZHG"/>
    <x v="5"/>
    <s v="01A"/>
    <x v="3"/>
    <n v="2534.63141"/>
    <n v="1116658"/>
    <n v="2534631.41"/>
    <n v="2.2698367897780702"/>
  </r>
  <r>
    <x v="4"/>
    <n v="44"/>
    <s v="Grand-Est"/>
    <n v="67"/>
    <x v="67"/>
    <s v="01A"/>
    <x v="0"/>
    <s v="01A"/>
    <x v="3"/>
    <n v="3257"/>
    <n v="1125559"/>
    <n v="3257000"/>
    <n v="2.8936732770116893"/>
  </r>
  <r>
    <x v="4"/>
    <n v="44"/>
    <s v="Grand-Est"/>
    <n v="67"/>
    <x v="67"/>
    <s v="01A"/>
    <x v="0"/>
    <s v="01B"/>
    <x v="0"/>
    <n v="177857.95772000001"/>
    <n v="1125559"/>
    <n v="177857957.72"/>
    <n v="158.01744530495515"/>
  </r>
  <r>
    <x v="4"/>
    <n v="44"/>
    <s v="Grand-Est"/>
    <n v="67"/>
    <x v="67"/>
    <s v="01A"/>
    <x v="0"/>
    <s v="01D"/>
    <x v="1"/>
    <n v="18032.23"/>
    <n v="1125559"/>
    <n v="18032230"/>
    <n v="16.020688386837119"/>
  </r>
  <r>
    <x v="4"/>
    <n v="44"/>
    <s v="Grand-Est"/>
    <n v="67"/>
    <x v="67"/>
    <s v="01A"/>
    <x v="0"/>
    <s v="01E"/>
    <x v="5"/>
    <n v="21461.462680000001"/>
    <n v="1125559"/>
    <n v="21461462.68"/>
    <n v="19.067381345624707"/>
  </r>
  <r>
    <x v="4"/>
    <n v="44"/>
    <s v="Grand-Est"/>
    <n v="67"/>
    <x v="67"/>
    <s v="01B"/>
    <x v="1"/>
    <s v="01B"/>
    <x v="0"/>
    <n v="3623.51"/>
    <n v="1125559"/>
    <n v="3623510"/>
    <n v="3.2192981442998545"/>
  </r>
  <r>
    <x v="4"/>
    <n v="44"/>
    <s v="Grand-Est"/>
    <n v="67"/>
    <x v="67"/>
    <s v="01B"/>
    <x v="1"/>
    <s v="01D"/>
    <x v="1"/>
    <n v="532.65786000000003"/>
    <n v="1125559"/>
    <n v="532657.86"/>
    <n v="0.47323850637771986"/>
  </r>
  <r>
    <x v="4"/>
    <n v="44"/>
    <s v="Grand-Est"/>
    <n v="67"/>
    <x v="67"/>
    <s v="01C"/>
    <x v="2"/>
    <s v="01A"/>
    <x v="3"/>
    <n v="3.4"/>
    <n v="1125559"/>
    <n v="3400"/>
    <n v="3.0207212593919997E-3"/>
  </r>
  <r>
    <x v="4"/>
    <n v="44"/>
    <s v="Grand-Est"/>
    <n v="67"/>
    <x v="67"/>
    <s v="01C"/>
    <x v="2"/>
    <s v="01B"/>
    <x v="0"/>
    <n v="1.174E-2"/>
    <n v="1125559"/>
    <n v="11.74"/>
    <n v="1.0430372819194729E-5"/>
  </r>
  <r>
    <x v="4"/>
    <n v="44"/>
    <s v="Grand-Est"/>
    <n v="67"/>
    <x v="67"/>
    <s v="01C"/>
    <x v="2"/>
    <s v="01C"/>
    <x v="4"/>
    <n v="1.5009999999999999"/>
    <n v="1125559"/>
    <n v="1501"/>
    <n v="1.3335595912786448E-3"/>
  </r>
  <r>
    <x v="4"/>
    <n v="44"/>
    <s v="Grand-Est"/>
    <n v="67"/>
    <x v="67"/>
    <s v="01C"/>
    <x v="2"/>
    <s v="01D"/>
    <x v="1"/>
    <n v="64"/>
    <n v="1125559"/>
    <n v="64000"/>
    <n v="5.6860635470908236E-2"/>
  </r>
  <r>
    <x v="4"/>
    <n v="44"/>
    <s v="Grand-Est"/>
    <n v="67"/>
    <x v="67"/>
    <s v="01D"/>
    <x v="3"/>
    <s v="01A"/>
    <x v="3"/>
    <n v="63179.818520000001"/>
    <n v="1125559"/>
    <n v="63179818.520000003"/>
    <n v="56.131947343497764"/>
  </r>
  <r>
    <x v="4"/>
    <n v="44"/>
    <s v="Grand-Est"/>
    <n v="67"/>
    <x v="67"/>
    <s v="01E"/>
    <x v="6"/>
    <s v="01A"/>
    <x v="3"/>
    <n v="1191"/>
    <n v="1125559"/>
    <n v="1191000"/>
    <n v="1.0581408882164329"/>
  </r>
  <r>
    <x v="4"/>
    <n v="44"/>
    <s v="Grand-Est"/>
    <n v="67"/>
    <x v="67"/>
    <s v="01E"/>
    <x v="6"/>
    <s v="01E"/>
    <x v="5"/>
    <n v="6646.47264"/>
    <n v="1125559"/>
    <n v="6646472.6399999997"/>
    <n v="5.9050415304750796"/>
  </r>
  <r>
    <x v="4"/>
    <n v="44"/>
    <s v="Grand-Est"/>
    <n v="67"/>
    <x v="67"/>
    <s v="01E"/>
    <x v="6"/>
    <s v="01Z"/>
    <x v="2"/>
    <n v="36.843350000000001"/>
    <n v="1125559"/>
    <n v="36843.35"/>
    <n v="3.2733379591829481E-2"/>
  </r>
  <r>
    <x v="4"/>
    <n v="44"/>
    <s v="Grand-Est"/>
    <n v="67"/>
    <x v="67"/>
    <s v="01F"/>
    <x v="4"/>
    <s v="01A"/>
    <x v="3"/>
    <n v="37507.5046"/>
    <n v="1125559"/>
    <n v="37507504.600000001"/>
    <n v="33.323446038812719"/>
  </r>
  <r>
    <x v="4"/>
    <n v="44"/>
    <s v="Grand-Est"/>
    <n v="67"/>
    <x v="67"/>
    <s v="01F"/>
    <x v="4"/>
    <s v="01Z"/>
    <x v="2"/>
    <n v="1123"/>
    <n v="1125559"/>
    <n v="1123000"/>
    <n v="0.99772646302859291"/>
  </r>
  <r>
    <x v="4"/>
    <n v="44"/>
    <s v="Grand-Est"/>
    <n v="67"/>
    <x v="67"/>
    <s v="01ZHG"/>
    <x v="5"/>
    <s v="01A"/>
    <x v="3"/>
    <n v="2125.79702"/>
    <n v="1125559"/>
    <n v="2125797.02"/>
    <n v="1.8886588974900471"/>
  </r>
  <r>
    <x v="0"/>
    <n v="44"/>
    <s v="Grand-Est"/>
    <n v="68"/>
    <x v="68"/>
    <s v="01A"/>
    <x v="0"/>
    <s v="01B"/>
    <x v="0"/>
    <n v="174680.71124999999"/>
    <n v="748614"/>
    <n v="174680711.25"/>
    <n v="233.33882514887512"/>
  </r>
  <r>
    <x v="0"/>
    <n v="44"/>
    <s v="Grand-Est"/>
    <n v="68"/>
    <x v="68"/>
    <s v="01A"/>
    <x v="0"/>
    <s v="01D"/>
    <x v="1"/>
    <n v="96.470740000000006"/>
    <n v="748614"/>
    <n v="96470.74"/>
    <n v="0.12886579732679326"/>
  </r>
  <r>
    <x v="0"/>
    <n v="44"/>
    <s v="Grand-Est"/>
    <n v="68"/>
    <x v="68"/>
    <s v="01A"/>
    <x v="0"/>
    <s v="01E"/>
    <x v="5"/>
    <n v="16504.27461"/>
    <n v="748614"/>
    <n v="16504274.610000001"/>
    <n v="22.046441303528923"/>
  </r>
  <r>
    <x v="0"/>
    <n v="44"/>
    <s v="Grand-Est"/>
    <n v="68"/>
    <x v="68"/>
    <s v="01A"/>
    <x v="0"/>
    <s v="01Z"/>
    <x v="2"/>
    <n v="676.61531000000002"/>
    <n v="748614"/>
    <n v="676615.31"/>
    <n v="0.90382401344351038"/>
  </r>
  <r>
    <x v="0"/>
    <n v="44"/>
    <s v="Grand-Est"/>
    <n v="68"/>
    <x v="68"/>
    <s v="01B"/>
    <x v="1"/>
    <s v="01A"/>
    <x v="3"/>
    <n v="338"/>
    <n v="748614"/>
    <n v="338000"/>
    <n v="0.45150104058967638"/>
  </r>
  <r>
    <x v="0"/>
    <n v="44"/>
    <s v="Grand-Est"/>
    <n v="68"/>
    <x v="68"/>
    <s v="01B"/>
    <x v="1"/>
    <s v="01B"/>
    <x v="0"/>
    <n v="184"/>
    <n v="748614"/>
    <n v="184000"/>
    <n v="0.24578754872337413"/>
  </r>
  <r>
    <x v="0"/>
    <n v="44"/>
    <s v="Grand-Est"/>
    <n v="68"/>
    <x v="68"/>
    <s v="01B"/>
    <x v="1"/>
    <s v="01D"/>
    <x v="1"/>
    <n v="1396.08286"/>
    <n v="748614"/>
    <n v="1396082.8599999999"/>
    <n v="1.8648901302941168"/>
  </r>
  <r>
    <x v="0"/>
    <n v="44"/>
    <s v="Grand-Est"/>
    <n v="68"/>
    <x v="68"/>
    <s v="01B"/>
    <x v="1"/>
    <s v="01Z"/>
    <x v="2"/>
    <n v="22"/>
    <n v="748614"/>
    <n v="22000"/>
    <n v="2.9387641695186036E-2"/>
  </r>
  <r>
    <x v="0"/>
    <n v="44"/>
    <s v="Grand-Est"/>
    <n v="68"/>
    <x v="68"/>
    <s v="01C"/>
    <x v="2"/>
    <s v="01A"/>
    <x v="3"/>
    <n v="288.06"/>
    <n v="748614"/>
    <n v="288060"/>
    <n v="0.3847910939416041"/>
  </r>
  <r>
    <x v="0"/>
    <n v="44"/>
    <s v="Grand-Est"/>
    <n v="68"/>
    <x v="68"/>
    <s v="01C"/>
    <x v="2"/>
    <s v="01Z"/>
    <x v="2"/>
    <n v="7.71"/>
    <n v="748614"/>
    <n v="7710"/>
    <n v="1.0299032612267471E-2"/>
  </r>
  <r>
    <x v="0"/>
    <n v="44"/>
    <s v="Grand-Est"/>
    <n v="68"/>
    <x v="68"/>
    <s v="01D"/>
    <x v="3"/>
    <s v="01A"/>
    <x v="3"/>
    <n v="32841.616889999998"/>
    <n v="748614"/>
    <n v="32841616.889999997"/>
    <n v="43.86989408426772"/>
  </r>
  <r>
    <x v="0"/>
    <n v="44"/>
    <s v="Grand-Est"/>
    <n v="68"/>
    <x v="68"/>
    <s v="01D"/>
    <x v="3"/>
    <s v="01D"/>
    <x v="1"/>
    <n v="14.972390000000001"/>
    <n v="748614"/>
    <n v="14972.390000000001"/>
    <n v="2.0000146938208476E-2"/>
  </r>
  <r>
    <x v="0"/>
    <n v="44"/>
    <s v="Grand-Est"/>
    <n v="68"/>
    <x v="68"/>
    <s v="01D"/>
    <x v="3"/>
    <s v="01Z"/>
    <x v="2"/>
    <n v="3559.2004900000002"/>
    <n v="748614"/>
    <n v="3559200.49"/>
    <n v="4.7543867600659357"/>
  </r>
  <r>
    <x v="0"/>
    <n v="44"/>
    <s v="Grand-Est"/>
    <n v="68"/>
    <x v="68"/>
    <s v="01E"/>
    <x v="6"/>
    <s v="01E"/>
    <x v="5"/>
    <n v="23076.509989999999"/>
    <n v="748614"/>
    <n v="23076509.989999998"/>
    <n v="30.825645780068232"/>
  </r>
  <r>
    <x v="0"/>
    <n v="44"/>
    <s v="Grand-Est"/>
    <n v="68"/>
    <x v="68"/>
    <s v="01F"/>
    <x v="4"/>
    <s v="01A"/>
    <x v="3"/>
    <n v="25291.019909999999"/>
    <n v="748614"/>
    <n v="25291019.91"/>
    <n v="33.783792328222553"/>
  </r>
  <r>
    <x v="0"/>
    <n v="44"/>
    <s v="Grand-Est"/>
    <n v="68"/>
    <x v="68"/>
    <s v="01F"/>
    <x v="4"/>
    <s v="01Z"/>
    <x v="2"/>
    <n v="555.98463000000004"/>
    <n v="748614"/>
    <n v="555984.63"/>
    <n v="0.74268532247593555"/>
  </r>
  <r>
    <x v="0"/>
    <n v="44"/>
    <s v="Grand-Est"/>
    <n v="68"/>
    <x v="68"/>
    <s v="01ZHG"/>
    <x v="5"/>
    <s v="01A"/>
    <x v="3"/>
    <n v="379.92"/>
    <n v="748614"/>
    <n v="379920"/>
    <n v="0.50749785603795816"/>
  </r>
  <r>
    <x v="1"/>
    <n v="44"/>
    <s v="Grand-Est"/>
    <n v="68"/>
    <x v="68"/>
    <s v="01A"/>
    <x v="0"/>
    <s v="01B"/>
    <x v="0"/>
    <n v="171175.73983999999"/>
    <n v="753056"/>
    <n v="171175739.84"/>
    <n v="227.30811498746442"/>
  </r>
  <r>
    <x v="1"/>
    <n v="44"/>
    <s v="Grand-Est"/>
    <n v="68"/>
    <x v="68"/>
    <s v="01A"/>
    <x v="0"/>
    <s v="01D"/>
    <x v="1"/>
    <n v="20.295839999999998"/>
    <n v="753056"/>
    <n v="20295.839999999997"/>
    <n v="2.6951302426379973E-2"/>
  </r>
  <r>
    <x v="1"/>
    <n v="44"/>
    <s v="Grand-Est"/>
    <n v="68"/>
    <x v="68"/>
    <s v="01A"/>
    <x v="0"/>
    <s v="01E"/>
    <x v="5"/>
    <n v="5691.8914500000001"/>
    <n v="753056"/>
    <n v="5691891.4500000002"/>
    <n v="7.5583906774529384"/>
  </r>
  <r>
    <x v="1"/>
    <n v="44"/>
    <s v="Grand-Est"/>
    <n v="68"/>
    <x v="68"/>
    <s v="01B"/>
    <x v="1"/>
    <s v="01B"/>
    <x v="0"/>
    <n v="3479"/>
    <n v="753056"/>
    <n v="3479000"/>
    <n v="4.6198423490417708"/>
  </r>
  <r>
    <x v="1"/>
    <n v="44"/>
    <s v="Grand-Est"/>
    <n v="68"/>
    <x v="68"/>
    <s v="01B"/>
    <x v="1"/>
    <s v="01D"/>
    <x v="1"/>
    <n v="2167.0177699999999"/>
    <n v="753056"/>
    <n v="2167017.77"/>
    <n v="2.8776316369566142"/>
  </r>
  <r>
    <x v="1"/>
    <n v="44"/>
    <s v="Grand-Est"/>
    <n v="68"/>
    <x v="68"/>
    <s v="01C"/>
    <x v="2"/>
    <s v="01A"/>
    <x v="3"/>
    <n v="276.173"/>
    <n v="753056"/>
    <n v="276173"/>
    <n v="0.36673633833340413"/>
  </r>
  <r>
    <x v="1"/>
    <n v="44"/>
    <s v="Grand-Est"/>
    <n v="68"/>
    <x v="68"/>
    <s v="01C"/>
    <x v="2"/>
    <s v="01B"/>
    <x v="0"/>
    <n v="16.579999999999998"/>
    <n v="753056"/>
    <n v="16580"/>
    <n v="2.2016954914375556E-2"/>
  </r>
  <r>
    <x v="1"/>
    <n v="44"/>
    <s v="Grand-Est"/>
    <n v="68"/>
    <x v="68"/>
    <s v="01C"/>
    <x v="2"/>
    <s v="01C"/>
    <x v="4"/>
    <n v="12.43"/>
    <n v="753056"/>
    <n v="12430"/>
    <n v="1.6506076573322568E-2"/>
  </r>
  <r>
    <x v="1"/>
    <n v="44"/>
    <s v="Grand-Est"/>
    <n v="68"/>
    <x v="68"/>
    <s v="01D"/>
    <x v="3"/>
    <s v="01A"/>
    <x v="3"/>
    <n v="35812.410029999999"/>
    <n v="753056"/>
    <n v="35812410.030000001"/>
    <n v="47.55610476511707"/>
  </r>
  <r>
    <x v="1"/>
    <n v="44"/>
    <s v="Grand-Est"/>
    <n v="68"/>
    <x v="68"/>
    <s v="01D"/>
    <x v="3"/>
    <s v="01Z"/>
    <x v="2"/>
    <n v="2465.7885799999999"/>
    <n v="753056"/>
    <n v="2465788.58"/>
    <n v="3.2743761154548934"/>
  </r>
  <r>
    <x v="1"/>
    <n v="44"/>
    <s v="Grand-Est"/>
    <n v="68"/>
    <x v="68"/>
    <s v="01E"/>
    <x v="6"/>
    <s v="01A"/>
    <x v="3"/>
    <n v="1899.82"/>
    <n v="753056"/>
    <n v="1899820"/>
    <n v="2.5228137084094677"/>
  </r>
  <r>
    <x v="1"/>
    <n v="44"/>
    <s v="Grand-Est"/>
    <n v="68"/>
    <x v="68"/>
    <s v="01E"/>
    <x v="6"/>
    <s v="01E"/>
    <x v="5"/>
    <n v="30883.748230000001"/>
    <n v="753056"/>
    <n v="30883748.23"/>
    <n v="41.011223906323039"/>
  </r>
  <r>
    <x v="1"/>
    <n v="44"/>
    <s v="Grand-Est"/>
    <n v="68"/>
    <x v="68"/>
    <s v="01F"/>
    <x v="4"/>
    <s v="01A"/>
    <x v="3"/>
    <n v="26015.194820000001"/>
    <n v="753056"/>
    <n v="26015194.82"/>
    <n v="34.546162330557088"/>
  </r>
  <r>
    <x v="1"/>
    <n v="44"/>
    <s v="Grand-Est"/>
    <n v="68"/>
    <x v="68"/>
    <s v="01ZG"/>
    <x v="7"/>
    <s v="01D"/>
    <x v="1"/>
    <n v="585"/>
    <n v="753056"/>
    <n v="585000"/>
    <n v="0.77683465771469851"/>
  </r>
  <r>
    <x v="1"/>
    <n v="44"/>
    <s v="Grand-Est"/>
    <n v="68"/>
    <x v="68"/>
    <s v="01ZHG"/>
    <x v="5"/>
    <s v="01A"/>
    <x v="3"/>
    <n v="0.7"/>
    <n v="753056"/>
    <n v="700"/>
    <n v="9.2954574427399816E-4"/>
  </r>
  <r>
    <x v="2"/>
    <n v="44"/>
    <s v="Grand-Est"/>
    <n v="68"/>
    <x v="68"/>
    <s v="01A"/>
    <x v="0"/>
    <s v="01B"/>
    <x v="0"/>
    <n v="156230.94016999999"/>
    <n v="758723"/>
    <n v="156230940.16999999"/>
    <n v="205.91301459162301"/>
  </r>
  <r>
    <x v="2"/>
    <n v="44"/>
    <s v="Grand-Est"/>
    <n v="68"/>
    <x v="68"/>
    <s v="01A"/>
    <x v="0"/>
    <s v="01E"/>
    <x v="5"/>
    <n v="3504.20667"/>
    <n v="758723"/>
    <n v="3504206.67"/>
    <n v="4.6185586439319755"/>
  </r>
  <r>
    <x v="2"/>
    <n v="44"/>
    <s v="Grand-Est"/>
    <n v="68"/>
    <x v="68"/>
    <s v="01B"/>
    <x v="1"/>
    <s v="01A"/>
    <x v="3"/>
    <n v="732.3"/>
    <n v="758723"/>
    <n v="732300"/>
    <n v="0.96517437852813215"/>
  </r>
  <r>
    <x v="2"/>
    <n v="44"/>
    <s v="Grand-Est"/>
    <n v="68"/>
    <x v="68"/>
    <s v="01B"/>
    <x v="1"/>
    <s v="01B"/>
    <x v="0"/>
    <n v="3123.38"/>
    <n v="758723"/>
    <n v="3123380"/>
    <n v="4.1166275439126006"/>
  </r>
  <r>
    <x v="2"/>
    <n v="44"/>
    <s v="Grand-Est"/>
    <n v="68"/>
    <x v="68"/>
    <s v="01B"/>
    <x v="1"/>
    <s v="01D"/>
    <x v="1"/>
    <n v="1761.1366499999999"/>
    <n v="758723"/>
    <n v="1761136.65"/>
    <n v="2.3211852678777367"/>
  </r>
  <r>
    <x v="2"/>
    <n v="44"/>
    <s v="Grand-Est"/>
    <n v="68"/>
    <x v="68"/>
    <s v="01C"/>
    <x v="2"/>
    <s v="01A"/>
    <x v="3"/>
    <n v="214.27099999999999"/>
    <n v="758723"/>
    <n v="214271"/>
    <n v="0.28241004951741283"/>
  </r>
  <r>
    <x v="2"/>
    <n v="44"/>
    <s v="Grand-Est"/>
    <n v="68"/>
    <x v="68"/>
    <s v="01C"/>
    <x v="2"/>
    <s v="01B"/>
    <x v="0"/>
    <n v="14.452999999999999"/>
    <n v="758723"/>
    <n v="14453"/>
    <n v="1.9049112785562056E-2"/>
  </r>
  <r>
    <x v="2"/>
    <n v="44"/>
    <s v="Grand-Est"/>
    <n v="68"/>
    <x v="68"/>
    <s v="01C"/>
    <x v="2"/>
    <s v="01D"/>
    <x v="1"/>
    <n v="65"/>
    <n v="758723"/>
    <n v="65000"/>
    <n v="8.5670264378435876E-2"/>
  </r>
  <r>
    <x v="2"/>
    <n v="44"/>
    <s v="Grand-Est"/>
    <n v="68"/>
    <x v="68"/>
    <s v="01C"/>
    <x v="2"/>
    <s v="01Z"/>
    <x v="2"/>
    <n v="23.393999999999998"/>
    <n v="758723"/>
    <n v="23394"/>
    <n v="3.0833387151832752E-2"/>
  </r>
  <r>
    <x v="2"/>
    <n v="44"/>
    <s v="Grand-Est"/>
    <n v="68"/>
    <x v="68"/>
    <s v="01D"/>
    <x v="3"/>
    <s v="01A"/>
    <x v="3"/>
    <n v="40694.137150000002"/>
    <n v="758723"/>
    <n v="40694137.150000006"/>
    <n v="53.635038281428145"/>
  </r>
  <r>
    <x v="2"/>
    <n v="44"/>
    <s v="Grand-Est"/>
    <n v="68"/>
    <x v="68"/>
    <s v="01D"/>
    <x v="3"/>
    <s v="01Z"/>
    <x v="2"/>
    <n v="692.26954000000001"/>
    <n v="758723"/>
    <n v="692269.54"/>
    <n v="0.91241406942981829"/>
  </r>
  <r>
    <x v="2"/>
    <n v="44"/>
    <s v="Grand-Est"/>
    <n v="68"/>
    <x v="68"/>
    <s v="01E"/>
    <x v="6"/>
    <s v="01A"/>
    <x v="3"/>
    <n v="2330"/>
    <n v="758723"/>
    <n v="2330000"/>
    <n v="3.0709494769500858"/>
  </r>
  <r>
    <x v="2"/>
    <n v="44"/>
    <s v="Grand-Est"/>
    <n v="68"/>
    <x v="68"/>
    <s v="01E"/>
    <x v="6"/>
    <s v="01E"/>
    <x v="5"/>
    <n v="33042.054170000003"/>
    <n v="758723"/>
    <n v="33042054.170000002"/>
    <n v="43.549561790007687"/>
  </r>
  <r>
    <x v="2"/>
    <n v="44"/>
    <s v="Grand-Est"/>
    <n v="68"/>
    <x v="68"/>
    <s v="01F"/>
    <x v="4"/>
    <s v="01A"/>
    <x v="3"/>
    <n v="28369.583210000001"/>
    <n v="758723"/>
    <n v="28369583.210000001"/>
    <n v="37.391226060103619"/>
  </r>
  <r>
    <x v="2"/>
    <n v="44"/>
    <s v="Grand-Est"/>
    <n v="68"/>
    <x v="68"/>
    <s v="01ZHG"/>
    <x v="5"/>
    <s v="01A"/>
    <x v="3"/>
    <n v="54.572040000000001"/>
    <n v="758723"/>
    <n v="54572.04"/>
    <n v="7.1926170684162738E-2"/>
  </r>
  <r>
    <x v="2"/>
    <n v="44"/>
    <s v="Grand-Est"/>
    <n v="68"/>
    <x v="68"/>
    <s v="01ZHG"/>
    <x v="5"/>
    <s v="01E"/>
    <x v="5"/>
    <n v="58.74"/>
    <n v="758723"/>
    <n v="58740"/>
    <n v="7.7419558916758821E-2"/>
  </r>
  <r>
    <x v="3"/>
    <n v="44"/>
    <s v="Grand-Est"/>
    <n v="68"/>
    <x v="68"/>
    <s v="01A"/>
    <x v="0"/>
    <s v="01B"/>
    <x v="0"/>
    <n v="146696.39292000001"/>
    <n v="762607"/>
    <n v="146696392.92000002"/>
    <n v="192.36171831624941"/>
  </r>
  <r>
    <x v="3"/>
    <n v="44"/>
    <s v="Grand-Est"/>
    <n v="68"/>
    <x v="68"/>
    <s v="01A"/>
    <x v="0"/>
    <s v="01D"/>
    <x v="1"/>
    <n v="628.46587999999997"/>
    <n v="762607"/>
    <n v="628465.88"/>
    <n v="0.82410190307720754"/>
  </r>
  <r>
    <x v="3"/>
    <n v="44"/>
    <s v="Grand-Est"/>
    <n v="68"/>
    <x v="68"/>
    <s v="01A"/>
    <x v="0"/>
    <s v="01E"/>
    <x v="5"/>
    <n v="1097.7974300000001"/>
    <n v="762607"/>
    <n v="1097797.4300000002"/>
    <n v="1.4395323279225081"/>
  </r>
  <r>
    <x v="3"/>
    <n v="44"/>
    <s v="Grand-Est"/>
    <n v="68"/>
    <x v="68"/>
    <s v="01A"/>
    <x v="0"/>
    <s v="01Z"/>
    <x v="2"/>
    <n v="2907.5223299999998"/>
    <n v="762607"/>
    <n v="2907522.3299999996"/>
    <n v="3.81260902404515"/>
  </r>
  <r>
    <x v="3"/>
    <n v="44"/>
    <s v="Grand-Est"/>
    <n v="68"/>
    <x v="68"/>
    <s v="01B"/>
    <x v="1"/>
    <s v="01A"/>
    <x v="3"/>
    <n v="1037.8800000000001"/>
    <n v="762607"/>
    <n v="1037880.0000000001"/>
    <n v="1.3609631173068175"/>
  </r>
  <r>
    <x v="3"/>
    <n v="44"/>
    <s v="Grand-Est"/>
    <n v="68"/>
    <x v="68"/>
    <s v="01B"/>
    <x v="1"/>
    <s v="01B"/>
    <x v="0"/>
    <n v="2891.75"/>
    <n v="762607"/>
    <n v="2891750"/>
    <n v="3.7919269033722482"/>
  </r>
  <r>
    <x v="3"/>
    <n v="44"/>
    <s v="Grand-Est"/>
    <n v="68"/>
    <x v="68"/>
    <s v="01B"/>
    <x v="1"/>
    <s v="01D"/>
    <x v="1"/>
    <n v="384.77067"/>
    <n v="762607"/>
    <n v="384770.67"/>
    <n v="0.50454647020024734"/>
  </r>
  <r>
    <x v="3"/>
    <n v="44"/>
    <s v="Grand-Est"/>
    <n v="68"/>
    <x v="68"/>
    <s v="01B"/>
    <x v="1"/>
    <s v="01Z"/>
    <x v="2"/>
    <n v="620.74"/>
    <n v="762607"/>
    <n v="620740"/>
    <n v="0.81397102308266245"/>
  </r>
  <r>
    <x v="3"/>
    <n v="44"/>
    <s v="Grand-Est"/>
    <n v="68"/>
    <x v="68"/>
    <s v="01C"/>
    <x v="2"/>
    <s v="01A"/>
    <x v="3"/>
    <n v="201.12"/>
    <n v="762607"/>
    <n v="201120"/>
    <n v="0.26372692618871846"/>
  </r>
  <r>
    <x v="3"/>
    <n v="44"/>
    <s v="Grand-Est"/>
    <n v="68"/>
    <x v="68"/>
    <s v="01C"/>
    <x v="2"/>
    <s v="01B"/>
    <x v="0"/>
    <n v="1.62"/>
    <n v="762607"/>
    <n v="1620"/>
    <n v="2.1242920665559065E-3"/>
  </r>
  <r>
    <x v="3"/>
    <n v="44"/>
    <s v="Grand-Est"/>
    <n v="68"/>
    <x v="68"/>
    <s v="01C"/>
    <x v="2"/>
    <s v="01D"/>
    <x v="1"/>
    <n v="39.000010000000003"/>
    <n v="762607"/>
    <n v="39000.01"/>
    <n v="5.1140377678148774E-2"/>
  </r>
  <r>
    <x v="3"/>
    <n v="44"/>
    <s v="Grand-Est"/>
    <n v="68"/>
    <x v="68"/>
    <s v="01C"/>
    <x v="2"/>
    <s v="01Z"/>
    <x v="2"/>
    <n v="23.141999999999999"/>
    <n v="762607"/>
    <n v="23142"/>
    <n v="3.0345905558170853E-2"/>
  </r>
  <r>
    <x v="3"/>
    <n v="44"/>
    <s v="Grand-Est"/>
    <n v="68"/>
    <x v="68"/>
    <s v="01D"/>
    <x v="3"/>
    <s v="01A"/>
    <x v="3"/>
    <n v="48614.969400000002"/>
    <n v="762607"/>
    <n v="48614969.399999999"/>
    <n v="63.748391242147001"/>
  </r>
  <r>
    <x v="3"/>
    <n v="44"/>
    <s v="Grand-Est"/>
    <n v="68"/>
    <x v="68"/>
    <s v="01D"/>
    <x v="3"/>
    <s v="01Z"/>
    <x v="2"/>
    <n v="1974.6458299999999"/>
    <n v="762607"/>
    <n v="1974645.8299999998"/>
    <n v="2.589336093164631"/>
  </r>
  <r>
    <x v="3"/>
    <n v="44"/>
    <s v="Grand-Est"/>
    <n v="68"/>
    <x v="68"/>
    <s v="01E"/>
    <x v="6"/>
    <s v="01A"/>
    <x v="3"/>
    <n v="2528"/>
    <n v="762607"/>
    <n v="2528000"/>
    <n v="3.3149446569465004"/>
  </r>
  <r>
    <x v="3"/>
    <n v="44"/>
    <s v="Grand-Est"/>
    <n v="68"/>
    <x v="68"/>
    <s v="01E"/>
    <x v="6"/>
    <s v="01E"/>
    <x v="5"/>
    <n v="29484.181"/>
    <n v="762607"/>
    <n v="29484181"/>
    <n v="38.662352955060733"/>
  </r>
  <r>
    <x v="3"/>
    <n v="44"/>
    <s v="Grand-Est"/>
    <n v="68"/>
    <x v="68"/>
    <s v="01E"/>
    <x v="6"/>
    <s v="01Z"/>
    <x v="2"/>
    <n v="1.016"/>
    <n v="762607"/>
    <n v="1016"/>
    <n v="1.3322720614943214E-3"/>
  </r>
  <r>
    <x v="3"/>
    <n v="44"/>
    <s v="Grand-Est"/>
    <n v="68"/>
    <x v="68"/>
    <s v="01F"/>
    <x v="4"/>
    <s v="01A"/>
    <x v="3"/>
    <n v="27141.889859999999"/>
    <n v="762607"/>
    <n v="27141889.859999999"/>
    <n v="35.590926728970494"/>
  </r>
  <r>
    <x v="3"/>
    <n v="44"/>
    <s v="Grand-Est"/>
    <n v="68"/>
    <x v="68"/>
    <s v="01F"/>
    <x v="4"/>
    <s v="01Z"/>
    <x v="2"/>
    <n v="1029.47613"/>
    <n v="762607"/>
    <n v="1029476.13"/>
    <n v="1.3499431948565905"/>
  </r>
  <r>
    <x v="3"/>
    <n v="44"/>
    <s v="Grand-Est"/>
    <n v="68"/>
    <x v="68"/>
    <s v="01ZHG"/>
    <x v="5"/>
    <s v="01A"/>
    <x v="3"/>
    <n v="77.477850000000004"/>
    <n v="762607"/>
    <n v="77477.850000000006"/>
    <n v="0.10159603832642503"/>
  </r>
  <r>
    <x v="3"/>
    <n v="44"/>
    <s v="Grand-Est"/>
    <n v="68"/>
    <x v="68"/>
    <s v="01ZHG"/>
    <x v="5"/>
    <s v="01D"/>
    <x v="1"/>
    <n v="98.46"/>
    <n v="762607"/>
    <n v="98460"/>
    <n v="0.12910975115623119"/>
  </r>
  <r>
    <x v="4"/>
    <n v="44"/>
    <s v="Grand-Est"/>
    <n v="68"/>
    <x v="68"/>
    <s v="01A"/>
    <x v="0"/>
    <s v="01B"/>
    <x v="0"/>
    <n v="141394.12268"/>
    <n v="764030"/>
    <n v="141394122.68000001"/>
    <n v="185.06357430990931"/>
  </r>
  <r>
    <x v="4"/>
    <n v="44"/>
    <s v="Grand-Est"/>
    <n v="68"/>
    <x v="68"/>
    <s v="01A"/>
    <x v="0"/>
    <s v="01E"/>
    <x v="5"/>
    <n v="1848.45732"/>
    <n v="764030"/>
    <n v="1848457.32"/>
    <n v="2.4193517532034083"/>
  </r>
  <r>
    <x v="4"/>
    <n v="44"/>
    <s v="Grand-Est"/>
    <n v="68"/>
    <x v="68"/>
    <s v="01B"/>
    <x v="1"/>
    <s v="01A"/>
    <x v="3"/>
    <n v="34.832999999999998"/>
    <n v="764030"/>
    <n v="34833"/>
    <n v="4.5591141709095194E-2"/>
  </r>
  <r>
    <x v="4"/>
    <n v="44"/>
    <s v="Grand-Est"/>
    <n v="68"/>
    <x v="68"/>
    <s v="01B"/>
    <x v="1"/>
    <s v="01B"/>
    <x v="0"/>
    <n v="2948.94"/>
    <n v="764030"/>
    <n v="2948940"/>
    <n v="3.8597175503579702"/>
  </r>
  <r>
    <x v="4"/>
    <n v="44"/>
    <s v="Grand-Est"/>
    <n v="68"/>
    <x v="68"/>
    <s v="01B"/>
    <x v="1"/>
    <s v="01D"/>
    <x v="1"/>
    <n v="1666.50332"/>
    <n v="764030"/>
    <n v="1666503.32"/>
    <n v="2.181201418792456"/>
  </r>
  <r>
    <x v="4"/>
    <n v="44"/>
    <s v="Grand-Est"/>
    <n v="68"/>
    <x v="68"/>
    <s v="01C"/>
    <x v="2"/>
    <s v="01A"/>
    <x v="3"/>
    <n v="95.75"/>
    <n v="764030"/>
    <n v="95750"/>
    <n v="0.12532230409800663"/>
  </r>
  <r>
    <x v="4"/>
    <n v="44"/>
    <s v="Grand-Est"/>
    <n v="68"/>
    <x v="68"/>
    <s v="01C"/>
    <x v="2"/>
    <s v="01B"/>
    <x v="0"/>
    <n v="14.16"/>
    <n v="764030"/>
    <n v="14160"/>
    <n v="1.8533303666086409E-2"/>
  </r>
  <r>
    <x v="4"/>
    <n v="44"/>
    <s v="Grand-Est"/>
    <n v="68"/>
    <x v="68"/>
    <s v="01C"/>
    <x v="2"/>
    <s v="01D"/>
    <x v="1"/>
    <n v="56.16"/>
    <n v="764030"/>
    <n v="56160"/>
    <n v="7.3504967082444403E-2"/>
  </r>
  <r>
    <x v="4"/>
    <n v="44"/>
    <s v="Grand-Est"/>
    <n v="68"/>
    <x v="68"/>
    <s v="01C"/>
    <x v="2"/>
    <s v="01Z"/>
    <x v="2"/>
    <n v="40.86"/>
    <n v="764030"/>
    <n v="40860"/>
    <n v="5.3479575409342568E-2"/>
  </r>
  <r>
    <x v="4"/>
    <n v="44"/>
    <s v="Grand-Est"/>
    <n v="68"/>
    <x v="68"/>
    <s v="01D"/>
    <x v="3"/>
    <s v="01A"/>
    <x v="3"/>
    <n v="52356.329449999997"/>
    <n v="764030"/>
    <n v="52356329.449999996"/>
    <n v="68.526536196222651"/>
  </r>
  <r>
    <x v="4"/>
    <n v="44"/>
    <s v="Grand-Est"/>
    <n v="68"/>
    <x v="68"/>
    <s v="01E"/>
    <x v="6"/>
    <s v="01E"/>
    <x v="5"/>
    <n v="40567.489659999999"/>
    <n v="764030"/>
    <n v="40567489.659999996"/>
    <n v="53.096723505621505"/>
  </r>
  <r>
    <x v="4"/>
    <n v="44"/>
    <s v="Grand-Est"/>
    <n v="68"/>
    <x v="68"/>
    <s v="01E"/>
    <x v="6"/>
    <s v="01Z"/>
    <x v="2"/>
    <n v="596"/>
    <n v="764030"/>
    <n v="596000"/>
    <n v="0.78007408086069918"/>
  </r>
  <r>
    <x v="4"/>
    <n v="44"/>
    <s v="Grand-Est"/>
    <n v="68"/>
    <x v="68"/>
    <s v="01F"/>
    <x v="4"/>
    <s v="01A"/>
    <x v="3"/>
    <n v="29121.094160000001"/>
    <n v="764030"/>
    <n v="29121094.16"/>
    <n v="38.115118725704491"/>
  </r>
  <r>
    <x v="4"/>
    <n v="44"/>
    <s v="Grand-Est"/>
    <n v="68"/>
    <x v="68"/>
    <s v="01ZHG"/>
    <x v="5"/>
    <s v="01A"/>
    <x v="3"/>
    <n v="1142.23396"/>
    <n v="764030"/>
    <n v="1142233.96"/>
    <n v="1.4950119236155648"/>
  </r>
  <r>
    <x v="0"/>
    <n v="84"/>
    <s v="Auvergne-Rhône-Alpes"/>
    <n v="69"/>
    <x v="69"/>
    <s v="01A"/>
    <x v="0"/>
    <s v="01B"/>
    <x v="0"/>
    <n v="400427.17356999998"/>
    <n v="1708671"/>
    <n v="400427173.56999999"/>
    <n v="234.35007299240169"/>
  </r>
  <r>
    <x v="0"/>
    <n v="84"/>
    <s v="Auvergne-Rhône-Alpes"/>
    <n v="69"/>
    <x v="69"/>
    <s v="01A"/>
    <x v="0"/>
    <s v="01D"/>
    <x v="1"/>
    <n v="15231.87645"/>
    <n v="1708671"/>
    <n v="15231876.449999999"/>
    <n v="8.9144583421852417"/>
  </r>
  <r>
    <x v="0"/>
    <n v="84"/>
    <s v="Auvergne-Rhône-Alpes"/>
    <n v="69"/>
    <x v="69"/>
    <s v="01B"/>
    <x v="1"/>
    <s v="01D"/>
    <x v="1"/>
    <n v="4.57"/>
    <n v="1708671"/>
    <n v="4570"/>
    <n v="2.6745932950228571E-3"/>
  </r>
  <r>
    <x v="0"/>
    <n v="84"/>
    <s v="Auvergne-Rhône-Alpes"/>
    <n v="69"/>
    <x v="69"/>
    <s v="01C"/>
    <x v="2"/>
    <s v="01Z"/>
    <x v="2"/>
    <n v="0.83133000000000001"/>
    <n v="1708671"/>
    <n v="831.33"/>
    <n v="4.8653602712283407E-4"/>
  </r>
  <r>
    <x v="0"/>
    <n v="84"/>
    <s v="Auvergne-Rhône-Alpes"/>
    <n v="69"/>
    <x v="69"/>
    <s v="01D"/>
    <x v="3"/>
    <s v="01A"/>
    <x v="3"/>
    <n v="79765.115680000003"/>
    <n v="1708671"/>
    <n v="79765115.680000007"/>
    <n v="46.682547828107346"/>
  </r>
  <r>
    <x v="0"/>
    <n v="84"/>
    <s v="Auvergne-Rhône-Alpes"/>
    <n v="69"/>
    <x v="69"/>
    <s v="01E"/>
    <x v="6"/>
    <s v="01E"/>
    <x v="5"/>
    <n v="24.49"/>
    <n v="1708671"/>
    <n v="24490"/>
    <n v="1.4332776760417892E-2"/>
  </r>
  <r>
    <x v="0"/>
    <n v="84"/>
    <s v="Auvergne-Rhône-Alpes"/>
    <n v="69"/>
    <x v="69"/>
    <s v="01F"/>
    <x v="4"/>
    <s v="01A"/>
    <x v="3"/>
    <n v="37757.320469999999"/>
    <n v="1708671"/>
    <n v="37757320.469999999"/>
    <n v="22.097478373542945"/>
  </r>
  <r>
    <x v="0"/>
    <n v="84"/>
    <s v="Auvergne-Rhône-Alpes"/>
    <n v="69"/>
    <x v="69"/>
    <s v="01ZHG"/>
    <x v="5"/>
    <s v="01A"/>
    <x v="3"/>
    <n v="18.2456"/>
    <n v="1708671"/>
    <n v="18245.599999999999"/>
    <n v="1.067824057410701E-2"/>
  </r>
  <r>
    <x v="1"/>
    <n v="84"/>
    <s v="Auvergne-Rhône-Alpes"/>
    <n v="69"/>
    <x v="69"/>
    <s v="01A"/>
    <x v="0"/>
    <s v="01B"/>
    <x v="0"/>
    <n v="396317.17712000001"/>
    <n v="1744236"/>
    <n v="396317177.12"/>
    <n v="227.21534076810707"/>
  </r>
  <r>
    <x v="1"/>
    <n v="84"/>
    <s v="Auvergne-Rhône-Alpes"/>
    <n v="69"/>
    <x v="69"/>
    <s v="01A"/>
    <x v="0"/>
    <s v="01D"/>
    <x v="1"/>
    <n v="16074.96488"/>
    <n v="1744236"/>
    <n v="16074964.879999999"/>
    <n v="9.2160492502161393"/>
  </r>
  <r>
    <x v="1"/>
    <n v="84"/>
    <s v="Auvergne-Rhône-Alpes"/>
    <n v="69"/>
    <x v="69"/>
    <s v="01C"/>
    <x v="2"/>
    <s v="01A"/>
    <x v="3"/>
    <n v="1.9460000000000002E-2"/>
    <n v="1744236"/>
    <n v="19.46"/>
    <n v="1.1156747137428651E-5"/>
  </r>
  <r>
    <x v="1"/>
    <n v="84"/>
    <s v="Auvergne-Rhône-Alpes"/>
    <n v="69"/>
    <x v="69"/>
    <s v="01C"/>
    <x v="2"/>
    <s v="01Z"/>
    <x v="2"/>
    <n v="1.1552"/>
    <n v="1744236"/>
    <n v="1155.2"/>
    <n v="6.6229569851786109E-4"/>
  </r>
  <r>
    <x v="1"/>
    <n v="84"/>
    <s v="Auvergne-Rhône-Alpes"/>
    <n v="69"/>
    <x v="69"/>
    <s v="01D"/>
    <x v="3"/>
    <s v="01A"/>
    <x v="3"/>
    <n v="85021.443480000002"/>
    <n v="1744236"/>
    <n v="85021443.480000004"/>
    <n v="48.74423156040811"/>
  </r>
  <r>
    <x v="1"/>
    <n v="84"/>
    <s v="Auvergne-Rhône-Alpes"/>
    <n v="69"/>
    <x v="69"/>
    <s v="01E"/>
    <x v="6"/>
    <s v="01E"/>
    <x v="5"/>
    <n v="265.39"/>
    <n v="1744236"/>
    <n v="265390"/>
    <n v="0.15215257568356574"/>
  </r>
  <r>
    <x v="1"/>
    <n v="84"/>
    <s v="Auvergne-Rhône-Alpes"/>
    <n v="69"/>
    <x v="69"/>
    <s v="01F"/>
    <x v="4"/>
    <s v="01A"/>
    <x v="3"/>
    <n v="38617.611340000003"/>
    <n v="1744236"/>
    <n v="38617611.340000004"/>
    <n v="22.140129741617535"/>
  </r>
  <r>
    <x v="1"/>
    <n v="84"/>
    <s v="Auvergne-Rhône-Alpes"/>
    <n v="69"/>
    <x v="69"/>
    <s v="01ZHG"/>
    <x v="5"/>
    <s v="01A"/>
    <x v="3"/>
    <n v="32.158259999999999"/>
    <n v="1744236"/>
    <n v="32158.26"/>
    <n v="1.8436874367918101E-2"/>
  </r>
  <r>
    <x v="2"/>
    <n v="84"/>
    <s v="Auvergne-Rhône-Alpes"/>
    <n v="69"/>
    <x v="69"/>
    <s v="01A"/>
    <x v="0"/>
    <s v="01B"/>
    <x v="0"/>
    <n v="391596.47534"/>
    <n v="1779845"/>
    <n v="391596475.34000003"/>
    <n v="220.01717865319733"/>
  </r>
  <r>
    <x v="2"/>
    <n v="84"/>
    <s v="Auvergne-Rhône-Alpes"/>
    <n v="69"/>
    <x v="69"/>
    <s v="01A"/>
    <x v="0"/>
    <s v="01D"/>
    <x v="1"/>
    <n v="8576.73272"/>
    <n v="1779845"/>
    <n v="8576732.7200000007"/>
    <n v="4.818808783910959"/>
  </r>
  <r>
    <x v="2"/>
    <n v="84"/>
    <s v="Auvergne-Rhône-Alpes"/>
    <n v="69"/>
    <x v="69"/>
    <s v="01A"/>
    <x v="0"/>
    <s v="01Z"/>
    <x v="2"/>
    <n v="1051.8422"/>
    <n v="1779845"/>
    <n v="1051842.2"/>
    <n v="0.59097404549272547"/>
  </r>
  <r>
    <x v="2"/>
    <n v="84"/>
    <s v="Auvergne-Rhône-Alpes"/>
    <n v="69"/>
    <x v="69"/>
    <s v="01C"/>
    <x v="2"/>
    <s v="01A"/>
    <x v="3"/>
    <n v="3.6400000000000002E-2"/>
    <n v="1779845"/>
    <n v="36.4"/>
    <n v="2.0451219066828853E-5"/>
  </r>
  <r>
    <x v="2"/>
    <n v="84"/>
    <s v="Auvergne-Rhône-Alpes"/>
    <n v="69"/>
    <x v="69"/>
    <s v="01C"/>
    <x v="2"/>
    <s v="01Z"/>
    <x v="2"/>
    <n v="0.92484999999999995"/>
    <n v="1779845"/>
    <n v="924.84999999999991"/>
    <n v="5.1962389983397424E-4"/>
  </r>
  <r>
    <x v="2"/>
    <n v="84"/>
    <s v="Auvergne-Rhône-Alpes"/>
    <n v="69"/>
    <x v="69"/>
    <s v="01D"/>
    <x v="3"/>
    <s v="01A"/>
    <x v="3"/>
    <n v="81737.477169999998"/>
    <n v="1779845"/>
    <n v="81737477.170000002"/>
    <n v="45.923929988285501"/>
  </r>
  <r>
    <x v="2"/>
    <n v="84"/>
    <s v="Auvergne-Rhône-Alpes"/>
    <n v="69"/>
    <x v="69"/>
    <s v="01D"/>
    <x v="3"/>
    <s v="01Z"/>
    <x v="2"/>
    <n v="187.4118"/>
    <n v="1779845"/>
    <n v="187411.8"/>
    <n v="0.10529669718430537"/>
  </r>
  <r>
    <x v="2"/>
    <n v="84"/>
    <s v="Auvergne-Rhône-Alpes"/>
    <n v="69"/>
    <x v="69"/>
    <s v="01E"/>
    <x v="6"/>
    <s v="01E"/>
    <x v="5"/>
    <n v="300"/>
    <n v="1779845"/>
    <n v="300000"/>
    <n v="0.16855400329803999"/>
  </r>
  <r>
    <x v="2"/>
    <n v="84"/>
    <s v="Auvergne-Rhône-Alpes"/>
    <n v="69"/>
    <x v="69"/>
    <s v="01F"/>
    <x v="4"/>
    <s v="01A"/>
    <x v="3"/>
    <n v="40508.668489999996"/>
    <n v="1779845"/>
    <n v="40508668.489999995"/>
    <n v="22.759660807542225"/>
  </r>
  <r>
    <x v="2"/>
    <n v="84"/>
    <s v="Auvergne-Rhône-Alpes"/>
    <n v="69"/>
    <x v="69"/>
    <s v="01F"/>
    <x v="4"/>
    <s v="01Z"/>
    <x v="2"/>
    <n v="106.44455000000001"/>
    <n v="1779845"/>
    <n v="106444.55"/>
    <n v="5.9805516772527947E-2"/>
  </r>
  <r>
    <x v="2"/>
    <n v="84"/>
    <s v="Auvergne-Rhône-Alpes"/>
    <n v="69"/>
    <x v="69"/>
    <s v="01ZHG"/>
    <x v="5"/>
    <s v="01A"/>
    <x v="3"/>
    <n v="200.03459000000001"/>
    <n v="1779845"/>
    <n v="200034.59"/>
    <n v="0.11238876980860693"/>
  </r>
  <r>
    <x v="3"/>
    <n v="84"/>
    <s v="Auvergne-Rhône-Alpes"/>
    <n v="69"/>
    <x v="69"/>
    <s v="01A"/>
    <x v="0"/>
    <s v="01B"/>
    <x v="0"/>
    <n v="393311.05366999999"/>
    <n v="1821995"/>
    <n v="393311053.67000002"/>
    <n v="215.86834962225473"/>
  </r>
  <r>
    <x v="3"/>
    <n v="84"/>
    <s v="Auvergne-Rhône-Alpes"/>
    <n v="69"/>
    <x v="69"/>
    <s v="01A"/>
    <x v="0"/>
    <s v="01D"/>
    <x v="1"/>
    <n v="8627.2272499999999"/>
    <n v="1821995"/>
    <n v="8627227.25"/>
    <n v="4.7350444155993845"/>
  </r>
  <r>
    <x v="3"/>
    <n v="84"/>
    <s v="Auvergne-Rhône-Alpes"/>
    <n v="69"/>
    <x v="69"/>
    <s v="01B"/>
    <x v="1"/>
    <s v="01A"/>
    <x v="3"/>
    <n v="12.48"/>
    <n v="1821995"/>
    <n v="12480"/>
    <n v="6.849634603827124E-3"/>
  </r>
  <r>
    <x v="3"/>
    <n v="84"/>
    <s v="Auvergne-Rhône-Alpes"/>
    <n v="69"/>
    <x v="69"/>
    <s v="01B"/>
    <x v="1"/>
    <s v="01D"/>
    <x v="1"/>
    <n v="152.44"/>
    <n v="1821995"/>
    <n v="152440"/>
    <n v="8.3666530369183228E-2"/>
  </r>
  <r>
    <x v="3"/>
    <n v="84"/>
    <s v="Auvergne-Rhône-Alpes"/>
    <n v="69"/>
    <x v="69"/>
    <s v="01C"/>
    <x v="2"/>
    <s v="01A"/>
    <x v="3"/>
    <n v="0.86329"/>
    <n v="1821995"/>
    <n v="863.29"/>
    <n v="4.7381578983476903E-4"/>
  </r>
  <r>
    <x v="3"/>
    <n v="84"/>
    <s v="Auvergne-Rhône-Alpes"/>
    <n v="69"/>
    <x v="69"/>
    <s v="01C"/>
    <x v="2"/>
    <s v="01B"/>
    <x v="0"/>
    <n v="0.4"/>
    <n v="1821995"/>
    <n v="400"/>
    <n v="2.1953957063548473E-4"/>
  </r>
  <r>
    <x v="3"/>
    <n v="84"/>
    <s v="Auvergne-Rhône-Alpes"/>
    <n v="69"/>
    <x v="69"/>
    <s v="01C"/>
    <x v="2"/>
    <s v="01Z"/>
    <x v="2"/>
    <n v="9.8409999999999997E-2"/>
    <n v="1821995"/>
    <n v="98.41"/>
    <n v="5.401222286559513E-5"/>
  </r>
  <r>
    <x v="3"/>
    <n v="84"/>
    <s v="Auvergne-Rhône-Alpes"/>
    <n v="69"/>
    <x v="69"/>
    <s v="01D"/>
    <x v="3"/>
    <s v="01A"/>
    <x v="3"/>
    <n v="81475.957049999997"/>
    <n v="1821995"/>
    <n v="81475957.049999997"/>
    <n v="44.717991569680485"/>
  </r>
  <r>
    <x v="3"/>
    <n v="84"/>
    <s v="Auvergne-Rhône-Alpes"/>
    <n v="69"/>
    <x v="69"/>
    <s v="01D"/>
    <x v="3"/>
    <s v="01Z"/>
    <x v="2"/>
    <n v="756.96"/>
    <n v="1821995"/>
    <n v="756960"/>
    <n v="0.41545668347059128"/>
  </r>
  <r>
    <x v="3"/>
    <n v="84"/>
    <s v="Auvergne-Rhône-Alpes"/>
    <n v="69"/>
    <x v="69"/>
    <s v="01E"/>
    <x v="6"/>
    <s v="01E"/>
    <x v="5"/>
    <n v="744.5"/>
    <n v="1821995"/>
    <n v="744500"/>
    <n v="0.40861802584529594"/>
  </r>
  <r>
    <x v="3"/>
    <n v="84"/>
    <s v="Auvergne-Rhône-Alpes"/>
    <n v="69"/>
    <x v="69"/>
    <s v="01F"/>
    <x v="4"/>
    <s v="01A"/>
    <x v="3"/>
    <n v="42133.196109999997"/>
    <n v="1821995"/>
    <n v="42133196.109999999"/>
    <n v="23.124759458725187"/>
  </r>
  <r>
    <x v="3"/>
    <n v="84"/>
    <s v="Auvergne-Rhône-Alpes"/>
    <n v="69"/>
    <x v="69"/>
    <s v="01ZHG"/>
    <x v="5"/>
    <s v="01A"/>
    <x v="3"/>
    <n v="38.214320000000001"/>
    <n v="1821995"/>
    <n v="38214.32"/>
    <n v="2.0973888512317542E-2"/>
  </r>
  <r>
    <x v="4"/>
    <n v="84"/>
    <s v="Auvergne-Rhône-Alpes"/>
    <n v="69"/>
    <x v="69"/>
    <s v="01A"/>
    <x v="0"/>
    <s v="01B"/>
    <x v="0"/>
    <n v="388949.69957"/>
    <n v="1843319"/>
    <n v="388949699.56999999"/>
    <n v="211.00509438138488"/>
  </r>
  <r>
    <x v="4"/>
    <n v="84"/>
    <s v="Auvergne-Rhône-Alpes"/>
    <n v="69"/>
    <x v="69"/>
    <s v="01A"/>
    <x v="0"/>
    <s v="01D"/>
    <x v="1"/>
    <n v="15303.355949999999"/>
    <n v="1843319"/>
    <n v="15303355.949999999"/>
    <n v="8.3020659744732193"/>
  </r>
  <r>
    <x v="4"/>
    <n v="84"/>
    <s v="Auvergne-Rhône-Alpes"/>
    <n v="69"/>
    <x v="69"/>
    <s v="01A"/>
    <x v="0"/>
    <s v="01E"/>
    <x v="5"/>
    <n v="27"/>
    <n v="1843319"/>
    <n v="27000"/>
    <n v="1.4647491834023302E-2"/>
  </r>
  <r>
    <x v="4"/>
    <n v="84"/>
    <s v="Auvergne-Rhône-Alpes"/>
    <n v="69"/>
    <x v="69"/>
    <s v="01B"/>
    <x v="1"/>
    <s v="01A"/>
    <x v="3"/>
    <n v="170.9"/>
    <n v="1843319"/>
    <n v="170900"/>
    <n v="9.2713198312391942E-2"/>
  </r>
  <r>
    <x v="4"/>
    <n v="84"/>
    <s v="Auvergne-Rhône-Alpes"/>
    <n v="69"/>
    <x v="69"/>
    <s v="01C"/>
    <x v="2"/>
    <s v="01A"/>
    <x v="3"/>
    <n v="2.8490000000000001E-2"/>
    <n v="1843319"/>
    <n v="28.490000000000002"/>
    <n v="1.5455816383382368E-5"/>
  </r>
  <r>
    <x v="4"/>
    <n v="84"/>
    <s v="Auvergne-Rhône-Alpes"/>
    <n v="69"/>
    <x v="69"/>
    <s v="01C"/>
    <x v="2"/>
    <s v="01Z"/>
    <x v="2"/>
    <n v="0.13163"/>
    <n v="1843319"/>
    <n v="131.63"/>
    <n v="7.1409235189351386E-5"/>
  </r>
  <r>
    <x v="4"/>
    <n v="84"/>
    <s v="Auvergne-Rhône-Alpes"/>
    <n v="69"/>
    <x v="69"/>
    <s v="01D"/>
    <x v="3"/>
    <s v="01A"/>
    <x v="3"/>
    <n v="83215.890719999996"/>
    <n v="1843319"/>
    <n v="83215890.719999999"/>
    <n v="45.144595547487981"/>
  </r>
  <r>
    <x v="4"/>
    <n v="84"/>
    <s v="Auvergne-Rhône-Alpes"/>
    <n v="69"/>
    <x v="69"/>
    <s v="01E"/>
    <x v="6"/>
    <s v="01E"/>
    <x v="5"/>
    <n v="929.24"/>
    <n v="1843319"/>
    <n v="929240"/>
    <n v="0.50411241895732639"/>
  </r>
  <r>
    <x v="4"/>
    <n v="84"/>
    <s v="Auvergne-Rhône-Alpes"/>
    <n v="69"/>
    <x v="69"/>
    <s v="01F"/>
    <x v="4"/>
    <s v="01A"/>
    <x v="3"/>
    <n v="44622.753069999999"/>
    <n v="1843319"/>
    <n v="44622753.07"/>
    <n v="24.20783004460975"/>
  </r>
  <r>
    <x v="4"/>
    <n v="84"/>
    <s v="Auvergne-Rhône-Alpes"/>
    <n v="69"/>
    <x v="69"/>
    <s v="01ZHG"/>
    <x v="5"/>
    <s v="01A"/>
    <x v="3"/>
    <n v="47.100850000000001"/>
    <n v="1843319"/>
    <n v="47100.85"/>
    <n v="2.5552196879650237E-2"/>
  </r>
  <r>
    <x v="0"/>
    <n v="27"/>
    <s v="Bourgogne-Franche-Comté"/>
    <n v="70"/>
    <x v="70"/>
    <s v="01A"/>
    <x v="0"/>
    <s v="01B"/>
    <x v="0"/>
    <n v="31735.971710000002"/>
    <n v="239194"/>
    <n v="31735971.710000001"/>
    <n v="132.67879507847186"/>
  </r>
  <r>
    <x v="0"/>
    <n v="27"/>
    <s v="Bourgogne-Franche-Comté"/>
    <n v="70"/>
    <x v="70"/>
    <s v="01A"/>
    <x v="0"/>
    <s v="01D"/>
    <x v="1"/>
    <n v="21019.759999999998"/>
    <n v="239194"/>
    <n v="21019760"/>
    <n v="87.877455120111705"/>
  </r>
  <r>
    <x v="0"/>
    <n v="27"/>
    <s v="Bourgogne-Franche-Comté"/>
    <n v="70"/>
    <x v="70"/>
    <s v="01A"/>
    <x v="0"/>
    <s v="01Z"/>
    <x v="2"/>
    <n v="3418.4147400000002"/>
    <n v="239194"/>
    <n v="3418414.74"/>
    <n v="14.291390001421441"/>
  </r>
  <r>
    <x v="0"/>
    <n v="27"/>
    <s v="Bourgogne-Franche-Comté"/>
    <n v="70"/>
    <x v="70"/>
    <s v="01B"/>
    <x v="1"/>
    <s v="01D"/>
    <x v="1"/>
    <n v="14.75568"/>
    <n v="239194"/>
    <n v="14755.68"/>
    <n v="6.1689172805337929E-2"/>
  </r>
  <r>
    <x v="0"/>
    <n v="27"/>
    <s v="Bourgogne-Franche-Comté"/>
    <n v="70"/>
    <x v="70"/>
    <s v="01D"/>
    <x v="3"/>
    <s v="01A"/>
    <x v="3"/>
    <n v="15287.1402"/>
    <n v="239194"/>
    <n v="15287140.199999999"/>
    <n v="63.911052116691884"/>
  </r>
  <r>
    <x v="0"/>
    <n v="27"/>
    <s v="Bourgogne-Franche-Comté"/>
    <n v="70"/>
    <x v="70"/>
    <s v="01D"/>
    <x v="3"/>
    <s v="01Z"/>
    <x v="2"/>
    <n v="2687.1149799999998"/>
    <n v="239194"/>
    <n v="2687114.98"/>
    <n v="11.23404006789468"/>
  </r>
  <r>
    <x v="0"/>
    <n v="27"/>
    <s v="Bourgogne-Franche-Comté"/>
    <n v="70"/>
    <x v="70"/>
    <s v="01E"/>
    <x v="6"/>
    <s v="01E"/>
    <x v="5"/>
    <n v="806"/>
    <n v="239194"/>
    <n v="806000"/>
    <n v="3.3696497403781032"/>
  </r>
  <r>
    <x v="0"/>
    <n v="27"/>
    <s v="Bourgogne-Franche-Comté"/>
    <n v="70"/>
    <x v="70"/>
    <s v="01F"/>
    <x v="4"/>
    <s v="01A"/>
    <x v="3"/>
    <n v="10085.155360000001"/>
    <n v="239194"/>
    <n v="10085155.360000001"/>
    <n v="42.163078338085406"/>
  </r>
  <r>
    <x v="0"/>
    <n v="27"/>
    <s v="Bourgogne-Franche-Comté"/>
    <n v="70"/>
    <x v="70"/>
    <s v="01F"/>
    <x v="4"/>
    <s v="01B"/>
    <x v="0"/>
    <n v="98.761610000000005"/>
    <n v="239194"/>
    <n v="98761.61"/>
    <n v="0.41289334180623261"/>
  </r>
  <r>
    <x v="1"/>
    <n v="27"/>
    <s v="Bourgogne-Franche-Comté"/>
    <n v="70"/>
    <x v="70"/>
    <s v="01A"/>
    <x v="0"/>
    <s v="01B"/>
    <x v="0"/>
    <n v="34424.023719999997"/>
    <n v="239695"/>
    <n v="34424023.719999999"/>
    <n v="143.6159440956215"/>
  </r>
  <r>
    <x v="1"/>
    <n v="27"/>
    <s v="Bourgogne-Franche-Comté"/>
    <n v="70"/>
    <x v="70"/>
    <s v="01A"/>
    <x v="0"/>
    <s v="01D"/>
    <x v="1"/>
    <n v="10435"/>
    <n v="239695"/>
    <n v="10435000"/>
    <n v="43.534491749932208"/>
  </r>
  <r>
    <x v="1"/>
    <n v="27"/>
    <s v="Bourgogne-Franche-Comté"/>
    <n v="70"/>
    <x v="70"/>
    <s v="01A"/>
    <x v="0"/>
    <s v="01Z"/>
    <x v="2"/>
    <n v="96.13991"/>
    <n v="239695"/>
    <n v="96139.91"/>
    <n v="0.40109268028119072"/>
  </r>
  <r>
    <x v="1"/>
    <n v="27"/>
    <s v="Bourgogne-Franche-Comté"/>
    <n v="70"/>
    <x v="70"/>
    <s v="01C"/>
    <x v="2"/>
    <s v="01B"/>
    <x v="0"/>
    <n v="0.28999999999999998"/>
    <n v="239695"/>
    <n v="290"/>
    <n v="1.2098708775735831E-3"/>
  </r>
  <r>
    <x v="1"/>
    <n v="27"/>
    <s v="Bourgogne-Franche-Comté"/>
    <n v="70"/>
    <x v="70"/>
    <s v="01D"/>
    <x v="3"/>
    <s v="01A"/>
    <x v="3"/>
    <n v="12185.982529999999"/>
    <n v="239695"/>
    <n v="12185982.529999999"/>
    <n v="50.839535785060178"/>
  </r>
  <r>
    <x v="1"/>
    <n v="27"/>
    <s v="Bourgogne-Franche-Comté"/>
    <n v="70"/>
    <x v="70"/>
    <s v="01D"/>
    <x v="3"/>
    <s v="01Z"/>
    <x v="2"/>
    <n v="866.86156000000005"/>
    <n v="239695"/>
    <n v="866861.56"/>
    <n v="3.6165191597655357"/>
  </r>
  <r>
    <x v="1"/>
    <n v="27"/>
    <s v="Bourgogne-Franche-Comté"/>
    <n v="70"/>
    <x v="70"/>
    <s v="01E"/>
    <x v="6"/>
    <s v="01E"/>
    <x v="5"/>
    <n v="580.35181"/>
    <n v="239695"/>
    <n v="580351.81000000006"/>
    <n v="2.4212094954004049"/>
  </r>
  <r>
    <x v="1"/>
    <n v="27"/>
    <s v="Bourgogne-Franche-Comté"/>
    <n v="70"/>
    <x v="70"/>
    <s v="01F"/>
    <x v="4"/>
    <s v="01A"/>
    <x v="3"/>
    <n v="9837.2552799999994"/>
    <n v="239695"/>
    <n v="9837255.2799999993"/>
    <n v="41.040719581134354"/>
  </r>
  <r>
    <x v="1"/>
    <n v="27"/>
    <s v="Bourgogne-Franche-Comté"/>
    <n v="70"/>
    <x v="70"/>
    <s v="01F"/>
    <x v="4"/>
    <s v="01Z"/>
    <x v="2"/>
    <n v="13.7279"/>
    <n v="239695"/>
    <n v="13727.9"/>
    <n v="5.7272366966353072E-2"/>
  </r>
  <r>
    <x v="2"/>
    <n v="27"/>
    <s v="Bourgogne-Franche-Comté"/>
    <n v="70"/>
    <x v="70"/>
    <s v="01A"/>
    <x v="0"/>
    <s v="01B"/>
    <x v="0"/>
    <n v="33348.993649999997"/>
    <n v="238956"/>
    <n v="33348993.649999999"/>
    <n v="139.56123156564388"/>
  </r>
  <r>
    <x v="2"/>
    <n v="27"/>
    <s v="Bourgogne-Franche-Comté"/>
    <n v="70"/>
    <x v="70"/>
    <s v="01A"/>
    <x v="0"/>
    <s v="01D"/>
    <x v="1"/>
    <n v="881"/>
    <n v="238956"/>
    <n v="881000"/>
    <n v="3.6868712231540535"/>
  </r>
  <r>
    <x v="2"/>
    <n v="27"/>
    <s v="Bourgogne-Franche-Comté"/>
    <n v="70"/>
    <x v="70"/>
    <s v="01A"/>
    <x v="0"/>
    <s v="01Z"/>
    <x v="2"/>
    <n v="4014.3124800000001"/>
    <n v="238956"/>
    <n v="4014312.48"/>
    <n v="16.799379299954804"/>
  </r>
  <r>
    <x v="2"/>
    <n v="27"/>
    <s v="Bourgogne-Franche-Comté"/>
    <n v="70"/>
    <x v="70"/>
    <s v="01B"/>
    <x v="1"/>
    <s v="01A"/>
    <x v="3"/>
    <n v="12.3"/>
    <n v="238956"/>
    <n v="12300"/>
    <n v="5.1473911515090641E-2"/>
  </r>
  <r>
    <x v="2"/>
    <n v="27"/>
    <s v="Bourgogne-Franche-Comté"/>
    <n v="70"/>
    <x v="70"/>
    <s v="01C"/>
    <x v="2"/>
    <s v="01B"/>
    <x v="0"/>
    <n v="0.30092999999999998"/>
    <n v="238956"/>
    <n v="300.92999999999995"/>
    <n v="1.2593531863606686E-3"/>
  </r>
  <r>
    <x v="2"/>
    <n v="27"/>
    <s v="Bourgogne-Franche-Comté"/>
    <n v="70"/>
    <x v="70"/>
    <s v="01D"/>
    <x v="3"/>
    <s v="01A"/>
    <x v="3"/>
    <n v="12125.39761"/>
    <n v="238956"/>
    <n v="12125397.609999999"/>
    <n v="50.743223061986306"/>
  </r>
  <r>
    <x v="2"/>
    <n v="27"/>
    <s v="Bourgogne-Franche-Comté"/>
    <n v="70"/>
    <x v="70"/>
    <s v="01D"/>
    <x v="3"/>
    <s v="01Z"/>
    <x v="2"/>
    <n v="1092.2351100000001"/>
    <n v="238956"/>
    <n v="1092235.1100000001"/>
    <n v="4.5708628785215693"/>
  </r>
  <r>
    <x v="2"/>
    <n v="27"/>
    <s v="Bourgogne-Franche-Comté"/>
    <n v="70"/>
    <x v="70"/>
    <s v="01E"/>
    <x v="6"/>
    <s v="01E"/>
    <x v="5"/>
    <n v="1288.80691"/>
    <n v="238956"/>
    <n v="1288806.9099999999"/>
    <n v="5.3934904752339339"/>
  </r>
  <r>
    <x v="2"/>
    <n v="27"/>
    <s v="Bourgogne-Franche-Comté"/>
    <n v="70"/>
    <x v="70"/>
    <s v="01F"/>
    <x v="4"/>
    <s v="01A"/>
    <x v="3"/>
    <n v="9852.4874299999992"/>
    <n v="238956"/>
    <n v="9852487.4299999997"/>
    <n v="41.231387493931933"/>
  </r>
  <r>
    <x v="2"/>
    <n v="27"/>
    <s v="Bourgogne-Franche-Comté"/>
    <n v="70"/>
    <x v="70"/>
    <s v="01F"/>
    <x v="4"/>
    <s v="01Z"/>
    <x v="2"/>
    <n v="158.14792"/>
    <n v="238956"/>
    <n v="158147.92000000001"/>
    <n v="0.66182862116875074"/>
  </r>
  <r>
    <x v="2"/>
    <n v="27"/>
    <s v="Bourgogne-Franche-Comté"/>
    <n v="70"/>
    <x v="70"/>
    <s v="01ZHG"/>
    <x v="5"/>
    <s v="01A"/>
    <x v="3"/>
    <n v="54.190890000000003"/>
    <n v="238956"/>
    <n v="54190.890000000007"/>
    <n v="0.22678187616130169"/>
  </r>
  <r>
    <x v="3"/>
    <n v="27"/>
    <s v="Bourgogne-Franche-Comté"/>
    <n v="70"/>
    <x v="70"/>
    <s v="01A"/>
    <x v="0"/>
    <s v="01B"/>
    <x v="0"/>
    <n v="36792.989000000001"/>
    <n v="237706"/>
    <n v="36792989"/>
    <n v="154.78359401950308"/>
  </r>
  <r>
    <x v="3"/>
    <n v="27"/>
    <s v="Bourgogne-Franche-Comté"/>
    <n v="70"/>
    <x v="70"/>
    <s v="01A"/>
    <x v="0"/>
    <s v="01Z"/>
    <x v="2"/>
    <n v="393.70600999999999"/>
    <n v="237706"/>
    <n v="393706.01"/>
    <n v="1.656272916964654"/>
  </r>
  <r>
    <x v="3"/>
    <n v="27"/>
    <s v="Bourgogne-Franche-Comté"/>
    <n v="70"/>
    <x v="70"/>
    <s v="01B"/>
    <x v="1"/>
    <s v="01Z"/>
    <x v="2"/>
    <n v="1E-3"/>
    <n v="237706"/>
    <n v="1"/>
    <n v="4.206877403178717E-6"/>
  </r>
  <r>
    <x v="3"/>
    <n v="27"/>
    <s v="Bourgogne-Franche-Comté"/>
    <n v="70"/>
    <x v="70"/>
    <s v="01C"/>
    <x v="2"/>
    <s v="01B"/>
    <x v="0"/>
    <n v="0.30392999999999998"/>
    <n v="237706"/>
    <n v="303.92999999999995"/>
    <n v="1.2785962491481072E-3"/>
  </r>
  <r>
    <x v="3"/>
    <n v="27"/>
    <s v="Bourgogne-Franche-Comté"/>
    <n v="70"/>
    <x v="70"/>
    <s v="01D"/>
    <x v="3"/>
    <s v="01A"/>
    <x v="3"/>
    <n v="27527.30041"/>
    <n v="237706"/>
    <n v="27527300.41"/>
    <n v="115.80397806534123"/>
  </r>
  <r>
    <x v="3"/>
    <n v="27"/>
    <s v="Bourgogne-Franche-Comté"/>
    <n v="70"/>
    <x v="70"/>
    <s v="01E"/>
    <x v="6"/>
    <s v="01E"/>
    <x v="5"/>
    <n v="533"/>
    <n v="237706"/>
    <n v="533000"/>
    <n v="2.242265655894256"/>
  </r>
  <r>
    <x v="3"/>
    <n v="27"/>
    <s v="Bourgogne-Franche-Comté"/>
    <n v="70"/>
    <x v="70"/>
    <s v="01F"/>
    <x v="4"/>
    <s v="01A"/>
    <x v="3"/>
    <n v="10311.058360000001"/>
    <n v="237706"/>
    <n v="10311058.360000001"/>
    <n v="43.377358417541004"/>
  </r>
  <r>
    <x v="3"/>
    <n v="27"/>
    <s v="Bourgogne-Franche-Comté"/>
    <n v="70"/>
    <x v="70"/>
    <s v="01F"/>
    <x v="4"/>
    <s v="01Z"/>
    <x v="2"/>
    <n v="30.79054"/>
    <n v="237706"/>
    <n v="30790.54"/>
    <n v="0.12953202695767041"/>
  </r>
  <r>
    <x v="3"/>
    <n v="27"/>
    <s v="Bourgogne-Franche-Comté"/>
    <n v="70"/>
    <x v="70"/>
    <s v="01ZHG"/>
    <x v="5"/>
    <s v="01A"/>
    <x v="3"/>
    <n v="323.38929000000002"/>
    <n v="237706"/>
    <n v="323389.29000000004"/>
    <n v="1.360459096531009"/>
  </r>
  <r>
    <x v="4"/>
    <n v="27"/>
    <s v="Bourgogne-Franche-Comté"/>
    <n v="70"/>
    <x v="70"/>
    <s v="01A"/>
    <x v="0"/>
    <s v="01B"/>
    <x v="0"/>
    <n v="32503.10771"/>
    <n v="236659"/>
    <n v="32503107.710000001"/>
    <n v="137.34152392260594"/>
  </r>
  <r>
    <x v="4"/>
    <n v="27"/>
    <s v="Bourgogne-Franche-Comté"/>
    <n v="70"/>
    <x v="70"/>
    <s v="01B"/>
    <x v="1"/>
    <s v="01Z"/>
    <x v="2"/>
    <n v="1"/>
    <n v="236659"/>
    <n v="1000"/>
    <n v="4.2254889947139131E-3"/>
  </r>
  <r>
    <x v="4"/>
    <n v="27"/>
    <s v="Bourgogne-Franche-Comté"/>
    <n v="70"/>
    <x v="70"/>
    <s v="01C"/>
    <x v="2"/>
    <s v="01B"/>
    <x v="0"/>
    <n v="586"/>
    <n v="236659"/>
    <n v="586000"/>
    <n v="2.476136550902353"/>
  </r>
  <r>
    <x v="4"/>
    <n v="27"/>
    <s v="Bourgogne-Franche-Comté"/>
    <n v="70"/>
    <x v="70"/>
    <s v="01D"/>
    <x v="3"/>
    <s v="01A"/>
    <x v="3"/>
    <n v="17386.08555"/>
    <n v="236659"/>
    <n v="17386085.550000001"/>
    <n v="73.464713152679593"/>
  </r>
  <r>
    <x v="4"/>
    <n v="27"/>
    <s v="Bourgogne-Franche-Comté"/>
    <n v="70"/>
    <x v="70"/>
    <s v="01E"/>
    <x v="6"/>
    <s v="01E"/>
    <x v="5"/>
    <n v="1615.6162300000001"/>
    <n v="236659"/>
    <n v="1615616.23"/>
    <n v="6.826768599546182"/>
  </r>
  <r>
    <x v="4"/>
    <n v="27"/>
    <s v="Bourgogne-Franche-Comté"/>
    <n v="70"/>
    <x v="70"/>
    <s v="01F"/>
    <x v="4"/>
    <s v="01A"/>
    <x v="3"/>
    <n v="10547.9319"/>
    <n v="236659"/>
    <n v="10547931.9"/>
    <n v="44.570170160441819"/>
  </r>
  <r>
    <x v="4"/>
    <n v="27"/>
    <s v="Bourgogne-Franche-Comté"/>
    <n v="70"/>
    <x v="70"/>
    <s v="01ZHG"/>
    <x v="5"/>
    <s v="01A"/>
    <x v="3"/>
    <n v="56.793349999999997"/>
    <n v="236659"/>
    <n v="56793.35"/>
    <n v="0.23997967539793541"/>
  </r>
  <r>
    <x v="0"/>
    <n v="27"/>
    <s v="Bourgogne-Franche-Comté"/>
    <n v="71"/>
    <x v="71"/>
    <s v="01A"/>
    <x v="0"/>
    <s v="01D"/>
    <x v="1"/>
    <n v="111225.99224000001"/>
    <n v="554720"/>
    <n v="111225992.24000001"/>
    <n v="200.50835059128931"/>
  </r>
  <r>
    <x v="0"/>
    <n v="27"/>
    <s v="Bourgogne-Franche-Comté"/>
    <n v="71"/>
    <x v="71"/>
    <s v="01A"/>
    <x v="0"/>
    <s v="01E"/>
    <x v="5"/>
    <n v="15615"/>
    <n v="554720"/>
    <n v="15615000"/>
    <n v="28.149336602249782"/>
  </r>
  <r>
    <x v="0"/>
    <n v="27"/>
    <s v="Bourgogne-Franche-Comté"/>
    <n v="71"/>
    <x v="71"/>
    <s v="01A"/>
    <x v="0"/>
    <s v="01Z"/>
    <x v="2"/>
    <n v="1316.2430099999999"/>
    <n v="554720"/>
    <n v="1316243.01"/>
    <n v="2.3728061184020768"/>
  </r>
  <r>
    <x v="0"/>
    <n v="27"/>
    <s v="Bourgogne-Franche-Comté"/>
    <n v="71"/>
    <x v="71"/>
    <s v="01B"/>
    <x v="1"/>
    <s v="01A"/>
    <x v="3"/>
    <n v="74.86"/>
    <n v="554720"/>
    <n v="74860"/>
    <n v="0.13495096625324488"/>
  </r>
  <r>
    <x v="0"/>
    <n v="27"/>
    <s v="Bourgogne-Franche-Comté"/>
    <n v="71"/>
    <x v="71"/>
    <s v="01B"/>
    <x v="1"/>
    <s v="01D"/>
    <x v="1"/>
    <n v="967.17474000000004"/>
    <n v="554720"/>
    <n v="967174.74"/>
    <n v="1.7435368113642919"/>
  </r>
  <r>
    <x v="0"/>
    <n v="27"/>
    <s v="Bourgogne-Franche-Comté"/>
    <n v="71"/>
    <x v="71"/>
    <s v="01C"/>
    <x v="2"/>
    <s v="01A"/>
    <x v="3"/>
    <n v="1.61"/>
    <n v="554720"/>
    <n v="1610"/>
    <n v="2.9023651571964235E-3"/>
  </r>
  <r>
    <x v="0"/>
    <n v="27"/>
    <s v="Bourgogne-Franche-Comté"/>
    <n v="71"/>
    <x v="71"/>
    <s v="01C"/>
    <x v="2"/>
    <s v="01B"/>
    <x v="0"/>
    <n v="245.61485999999999"/>
    <n v="554720"/>
    <n v="245614.86"/>
    <n v="0.44277267810787424"/>
  </r>
  <r>
    <x v="0"/>
    <n v="27"/>
    <s v="Bourgogne-Franche-Comté"/>
    <n v="71"/>
    <x v="71"/>
    <s v="01D"/>
    <x v="3"/>
    <s v="01A"/>
    <x v="3"/>
    <n v="21907.016940000001"/>
    <n v="554720"/>
    <n v="21907016.940000001"/>
    <n v="39.492026499855783"/>
  </r>
  <r>
    <x v="0"/>
    <n v="27"/>
    <s v="Bourgogne-Franche-Comté"/>
    <n v="71"/>
    <x v="71"/>
    <s v="01D"/>
    <x v="3"/>
    <s v="01D"/>
    <x v="1"/>
    <n v="3889.06333"/>
    <n v="554720"/>
    <n v="3889063.33"/>
    <n v="7.0108583249206804"/>
  </r>
  <r>
    <x v="0"/>
    <n v="27"/>
    <s v="Bourgogne-Franche-Comté"/>
    <n v="71"/>
    <x v="71"/>
    <s v="01D"/>
    <x v="3"/>
    <s v="01E"/>
    <x v="5"/>
    <n v="2500"/>
    <n v="554720"/>
    <n v="2500000"/>
    <n v="4.5067781944043839"/>
  </r>
  <r>
    <x v="0"/>
    <n v="27"/>
    <s v="Bourgogne-Franche-Comté"/>
    <n v="71"/>
    <x v="71"/>
    <s v="01D"/>
    <x v="3"/>
    <s v="01Z"/>
    <x v="2"/>
    <n v="174.92228"/>
    <n v="554720"/>
    <n v="174922.28"/>
    <n v="0.31533436688779926"/>
  </r>
  <r>
    <x v="0"/>
    <n v="27"/>
    <s v="Bourgogne-Franche-Comté"/>
    <n v="71"/>
    <x v="71"/>
    <s v="01E"/>
    <x v="6"/>
    <s v="01E"/>
    <x v="5"/>
    <n v="7266.66"/>
    <n v="554720"/>
    <n v="7266660"/>
    <n v="13.099689933660224"/>
  </r>
  <r>
    <x v="0"/>
    <n v="27"/>
    <s v="Bourgogne-Franche-Comté"/>
    <n v="71"/>
    <x v="71"/>
    <s v="01F"/>
    <x v="4"/>
    <s v="01A"/>
    <x v="3"/>
    <n v="20986.874459999999"/>
    <n v="554720"/>
    <n v="20986874.460000001"/>
    <n v="37.833275274012117"/>
  </r>
  <r>
    <x v="0"/>
    <n v="27"/>
    <s v="Bourgogne-Franche-Comté"/>
    <n v="71"/>
    <x v="71"/>
    <s v="01F"/>
    <x v="4"/>
    <s v="01Z"/>
    <x v="2"/>
    <n v="252.64071999999999"/>
    <n v="554720"/>
    <n v="252640.72"/>
    <n v="0.45543827516584945"/>
  </r>
  <r>
    <x v="0"/>
    <n v="27"/>
    <s v="Bourgogne-Franche-Comté"/>
    <n v="71"/>
    <x v="71"/>
    <s v="01ZHG"/>
    <x v="5"/>
    <s v="01A"/>
    <x v="3"/>
    <n v="1450.3551299999999"/>
    <n v="554720"/>
    <n v="1450355.13"/>
    <n v="2.6145715496106141"/>
  </r>
  <r>
    <x v="0"/>
    <n v="27"/>
    <s v="Bourgogne-Franche-Comté"/>
    <n v="71"/>
    <x v="71"/>
    <s v="01ZHG"/>
    <x v="5"/>
    <s v="01Z"/>
    <x v="2"/>
    <n v="820.69"/>
    <n v="554720"/>
    <n v="820690"/>
    <n v="1.4794671185462935"/>
  </r>
  <r>
    <x v="1"/>
    <n v="27"/>
    <s v="Bourgogne-Franche-Comté"/>
    <n v="71"/>
    <x v="71"/>
    <s v="01A"/>
    <x v="0"/>
    <s v="01D"/>
    <x v="1"/>
    <n v="109648.91665"/>
    <n v="555999"/>
    <n v="109648916.65000001"/>
    <n v="197.21063643999361"/>
  </r>
  <r>
    <x v="1"/>
    <n v="27"/>
    <s v="Bourgogne-Franche-Comté"/>
    <n v="71"/>
    <x v="71"/>
    <s v="01A"/>
    <x v="0"/>
    <s v="01E"/>
    <x v="5"/>
    <n v="17910"/>
    <n v="555999"/>
    <n v="17910000"/>
    <n v="32.212288151597392"/>
  </r>
  <r>
    <x v="1"/>
    <n v="27"/>
    <s v="Bourgogne-Franche-Comté"/>
    <n v="71"/>
    <x v="71"/>
    <s v="01A"/>
    <x v="0"/>
    <s v="01Z"/>
    <x v="2"/>
    <n v="187.0025"/>
    <n v="555999"/>
    <n v="187002.5"/>
    <n v="0.33633603657560535"/>
  </r>
  <r>
    <x v="1"/>
    <n v="27"/>
    <s v="Bourgogne-Franche-Comté"/>
    <n v="71"/>
    <x v="71"/>
    <s v="01B"/>
    <x v="1"/>
    <s v="01A"/>
    <x v="3"/>
    <n v="144.36601999999999"/>
    <n v="555999"/>
    <n v="144366.01999999999"/>
    <n v="0.25965158210716205"/>
  </r>
  <r>
    <x v="1"/>
    <n v="27"/>
    <s v="Bourgogne-Franche-Comté"/>
    <n v="71"/>
    <x v="71"/>
    <s v="01B"/>
    <x v="1"/>
    <s v="01D"/>
    <x v="1"/>
    <n v="818.00005999999996"/>
    <n v="555999"/>
    <n v="818000.05999999994"/>
    <n v="1.4712257755859273"/>
  </r>
  <r>
    <x v="1"/>
    <n v="27"/>
    <s v="Bourgogne-Franche-Comté"/>
    <n v="71"/>
    <x v="71"/>
    <s v="01C"/>
    <x v="2"/>
    <s v="01A"/>
    <x v="3"/>
    <n v="714"/>
    <n v="555999"/>
    <n v="714000"/>
    <n v="1.2841749715377186"/>
  </r>
  <r>
    <x v="1"/>
    <n v="27"/>
    <s v="Bourgogne-Franche-Comté"/>
    <n v="71"/>
    <x v="71"/>
    <s v="01C"/>
    <x v="2"/>
    <s v="01B"/>
    <x v="0"/>
    <n v="246.84637000000001"/>
    <n v="555999"/>
    <n v="246846.37"/>
    <n v="0.44396908987246381"/>
  </r>
  <r>
    <x v="1"/>
    <n v="27"/>
    <s v="Bourgogne-Franche-Comté"/>
    <n v="71"/>
    <x v="71"/>
    <s v="01D"/>
    <x v="3"/>
    <s v="01A"/>
    <x v="3"/>
    <n v="26269.343840000001"/>
    <n v="555999"/>
    <n v="26269343.84"/>
    <n v="47.247106271773873"/>
  </r>
  <r>
    <x v="1"/>
    <n v="27"/>
    <s v="Bourgogne-Franche-Comté"/>
    <n v="71"/>
    <x v="71"/>
    <s v="01D"/>
    <x v="3"/>
    <s v="01B"/>
    <x v="0"/>
    <n v="16.28"/>
    <n v="555999"/>
    <n v="16280.000000000002"/>
    <n v="2.9280628202568711E-2"/>
  </r>
  <r>
    <x v="1"/>
    <n v="27"/>
    <s v="Bourgogne-Franche-Comté"/>
    <n v="71"/>
    <x v="71"/>
    <s v="01D"/>
    <x v="3"/>
    <s v="01D"/>
    <x v="1"/>
    <n v="2040.65888"/>
    <n v="555999"/>
    <n v="2040658.88"/>
    <n v="3.6702563853532109"/>
  </r>
  <r>
    <x v="1"/>
    <n v="27"/>
    <s v="Bourgogne-Franche-Comté"/>
    <n v="71"/>
    <x v="71"/>
    <s v="01D"/>
    <x v="3"/>
    <s v="01E"/>
    <x v="5"/>
    <n v="5569.07"/>
    <n v="555999"/>
    <n v="5569070"/>
    <n v="10.016330964624037"/>
  </r>
  <r>
    <x v="1"/>
    <n v="27"/>
    <s v="Bourgogne-Franche-Comté"/>
    <n v="71"/>
    <x v="71"/>
    <s v="01D"/>
    <x v="3"/>
    <s v="01Z"/>
    <x v="2"/>
    <n v="24.480219999999999"/>
    <n v="555999"/>
    <n v="24480.219999999998"/>
    <n v="4.4029251851172388E-2"/>
  </r>
  <r>
    <x v="1"/>
    <n v="27"/>
    <s v="Bourgogne-Franche-Comté"/>
    <n v="71"/>
    <x v="71"/>
    <s v="01E"/>
    <x v="6"/>
    <s v="01E"/>
    <x v="5"/>
    <n v="2486.7240000000002"/>
    <n v="555999"/>
    <n v="2486724"/>
    <n v="4.4725332239806184"/>
  </r>
  <r>
    <x v="1"/>
    <n v="27"/>
    <s v="Bourgogne-Franche-Comté"/>
    <n v="71"/>
    <x v="71"/>
    <s v="01F"/>
    <x v="4"/>
    <s v="01A"/>
    <x v="3"/>
    <n v="20148.554349999999"/>
    <n v="555999"/>
    <n v="20148554.349999998"/>
    <n v="36.238472281424961"/>
  </r>
  <r>
    <x v="1"/>
    <n v="27"/>
    <s v="Bourgogne-Franche-Comté"/>
    <n v="71"/>
    <x v="71"/>
    <s v="01F"/>
    <x v="4"/>
    <s v="01Z"/>
    <x v="2"/>
    <n v="35.814779999999999"/>
    <n v="555999"/>
    <n v="35814.78"/>
    <n v="6.4415187797100357E-2"/>
  </r>
  <r>
    <x v="1"/>
    <n v="27"/>
    <s v="Bourgogne-Franche-Comté"/>
    <n v="71"/>
    <x v="71"/>
    <s v="01ZHG"/>
    <x v="5"/>
    <s v="01A"/>
    <x v="3"/>
    <n v="1770.5480600000001"/>
    <n v="555999"/>
    <n v="1770548.06"/>
    <n v="3.1844446842530294"/>
  </r>
  <r>
    <x v="2"/>
    <n v="27"/>
    <s v="Bourgogne-Franche-Comté"/>
    <n v="71"/>
    <x v="71"/>
    <s v="01A"/>
    <x v="0"/>
    <s v="01B"/>
    <x v="0"/>
    <n v="2560"/>
    <n v="556222"/>
    <n v="2560000"/>
    <n v="4.602478866351924"/>
  </r>
  <r>
    <x v="2"/>
    <n v="27"/>
    <s v="Bourgogne-Franche-Comté"/>
    <n v="71"/>
    <x v="71"/>
    <s v="01A"/>
    <x v="0"/>
    <s v="01D"/>
    <x v="1"/>
    <n v="96246.537060000002"/>
    <n v="556222"/>
    <n v="96246537.060000002"/>
    <n v="173.03619249148721"/>
  </r>
  <r>
    <x v="2"/>
    <n v="27"/>
    <s v="Bourgogne-Franche-Comté"/>
    <n v="71"/>
    <x v="71"/>
    <s v="01A"/>
    <x v="0"/>
    <s v="01E"/>
    <x v="5"/>
    <n v="17865.28"/>
    <n v="556222"/>
    <n v="17865280"/>
    <n v="32.118974078695196"/>
  </r>
  <r>
    <x v="2"/>
    <n v="27"/>
    <s v="Bourgogne-Franche-Comté"/>
    <n v="71"/>
    <x v="71"/>
    <s v="01A"/>
    <x v="0"/>
    <s v="01Z"/>
    <x v="2"/>
    <n v="1363.2072499999999"/>
    <n v="556222"/>
    <n v="1363207.25"/>
    <n v="2.4508330306963768"/>
  </r>
  <r>
    <x v="2"/>
    <n v="27"/>
    <s v="Bourgogne-Franche-Comté"/>
    <n v="71"/>
    <x v="71"/>
    <s v="01B"/>
    <x v="1"/>
    <s v="01A"/>
    <x v="3"/>
    <n v="485.15"/>
    <n v="556222"/>
    <n v="485150"/>
    <n v="0.87222368047290466"/>
  </r>
  <r>
    <x v="2"/>
    <n v="27"/>
    <s v="Bourgogne-Franche-Comté"/>
    <n v="71"/>
    <x v="71"/>
    <s v="01B"/>
    <x v="1"/>
    <s v="01D"/>
    <x v="1"/>
    <n v="298.33587"/>
    <n v="556222"/>
    <n v="298335.87"/>
    <n v="0.53636114716785743"/>
  </r>
  <r>
    <x v="2"/>
    <n v="27"/>
    <s v="Bourgogne-Franche-Comté"/>
    <n v="71"/>
    <x v="71"/>
    <s v="01C"/>
    <x v="2"/>
    <s v="01B"/>
    <x v="0"/>
    <n v="3.3836599999999999"/>
    <n v="556222"/>
    <n v="3383.66"/>
    <n v="6.083290484734512E-3"/>
  </r>
  <r>
    <x v="2"/>
    <n v="27"/>
    <s v="Bourgogne-Franche-Comté"/>
    <n v="71"/>
    <x v="71"/>
    <s v="01D"/>
    <x v="3"/>
    <s v="01A"/>
    <x v="3"/>
    <n v="29390.394919999999"/>
    <n v="556222"/>
    <n v="29390394.919999998"/>
    <n v="52.839324801967557"/>
  </r>
  <r>
    <x v="2"/>
    <n v="27"/>
    <s v="Bourgogne-Franche-Comté"/>
    <n v="71"/>
    <x v="71"/>
    <s v="01D"/>
    <x v="3"/>
    <s v="01Z"/>
    <x v="2"/>
    <n v="221.3433"/>
    <n v="556222"/>
    <n v="221343.3"/>
    <n v="0.39794057049163822"/>
  </r>
  <r>
    <x v="2"/>
    <n v="27"/>
    <s v="Bourgogne-Franche-Comté"/>
    <n v="71"/>
    <x v="71"/>
    <s v="01E"/>
    <x v="6"/>
    <s v="01E"/>
    <x v="5"/>
    <n v="4558.9751999999999"/>
    <n v="556222"/>
    <n v="4558975.2"/>
    <n v="8.1963230508681786"/>
  </r>
  <r>
    <x v="2"/>
    <n v="27"/>
    <s v="Bourgogne-Franche-Comté"/>
    <n v="71"/>
    <x v="71"/>
    <s v="01F"/>
    <x v="4"/>
    <s v="01A"/>
    <x v="3"/>
    <n v="18310.781149999999"/>
    <n v="556222"/>
    <n v="18310781.149999999"/>
    <n v="32.919915339558663"/>
  </r>
  <r>
    <x v="2"/>
    <n v="27"/>
    <s v="Bourgogne-Franche-Comté"/>
    <n v="71"/>
    <x v="71"/>
    <s v="01F"/>
    <x v="4"/>
    <s v="01Z"/>
    <x v="2"/>
    <n v="1122.1337699999999"/>
    <n v="556222"/>
    <n v="1122133.77"/>
    <n v="2.0174206881425043"/>
  </r>
  <r>
    <x v="2"/>
    <n v="27"/>
    <s v="Bourgogne-Franche-Comté"/>
    <n v="71"/>
    <x v="71"/>
    <s v="01ZHG"/>
    <x v="5"/>
    <s v="01A"/>
    <x v="3"/>
    <n v="1708.3352"/>
    <n v="556222"/>
    <n v="1708335.2"/>
    <n v="3.0713190057207371"/>
  </r>
  <r>
    <x v="3"/>
    <n v="27"/>
    <s v="Bourgogne-Franche-Comté"/>
    <n v="71"/>
    <x v="71"/>
    <s v="01A"/>
    <x v="0"/>
    <s v="01A"/>
    <x v="3"/>
    <n v="22765.89184"/>
    <n v="555408"/>
    <n v="22765891.84"/>
    <n v="40.989492121107368"/>
  </r>
  <r>
    <x v="3"/>
    <n v="27"/>
    <s v="Bourgogne-Franche-Comté"/>
    <n v="71"/>
    <x v="71"/>
    <s v="01A"/>
    <x v="0"/>
    <s v="01B"/>
    <x v="0"/>
    <n v="3989"/>
    <n v="555408"/>
    <n v="3989000"/>
    <n v="7.1821075677700001"/>
  </r>
  <r>
    <x v="3"/>
    <n v="27"/>
    <s v="Bourgogne-Franche-Comté"/>
    <n v="71"/>
    <x v="71"/>
    <s v="01A"/>
    <x v="0"/>
    <s v="01D"/>
    <x v="1"/>
    <n v="70092.709780000005"/>
    <n v="555408"/>
    <n v="70092709.780000001"/>
    <n v="126.20039642929162"/>
  </r>
  <r>
    <x v="3"/>
    <n v="27"/>
    <s v="Bourgogne-Franche-Comté"/>
    <n v="71"/>
    <x v="71"/>
    <s v="01A"/>
    <x v="0"/>
    <s v="01E"/>
    <x v="5"/>
    <n v="18839"/>
    <n v="555408"/>
    <n v="18839000"/>
    <n v="33.919208941894965"/>
  </r>
  <r>
    <x v="3"/>
    <n v="27"/>
    <s v="Bourgogne-Franche-Comté"/>
    <n v="71"/>
    <x v="71"/>
    <s v="01A"/>
    <x v="0"/>
    <s v="01Z"/>
    <x v="2"/>
    <n v="21.011209999999998"/>
    <n v="555408"/>
    <n v="21011.21"/>
    <n v="3.7830225707948029E-2"/>
  </r>
  <r>
    <x v="3"/>
    <n v="27"/>
    <s v="Bourgogne-Franche-Comté"/>
    <n v="71"/>
    <x v="71"/>
    <s v="01B"/>
    <x v="1"/>
    <s v="01A"/>
    <x v="3"/>
    <n v="49.53"/>
    <n v="555408"/>
    <n v="49530"/>
    <n v="8.9177685593293574E-2"/>
  </r>
  <r>
    <x v="3"/>
    <n v="27"/>
    <s v="Bourgogne-Franche-Comté"/>
    <n v="71"/>
    <x v="71"/>
    <s v="01B"/>
    <x v="1"/>
    <s v="01D"/>
    <x v="1"/>
    <n v="235.95799"/>
    <n v="555408"/>
    <n v="235957.99"/>
    <n v="0.42483721876530406"/>
  </r>
  <r>
    <x v="3"/>
    <n v="27"/>
    <s v="Bourgogne-Franche-Comté"/>
    <n v="71"/>
    <x v="71"/>
    <s v="01C"/>
    <x v="2"/>
    <s v="01A"/>
    <x v="3"/>
    <n v="171.2"/>
    <n v="555408"/>
    <n v="171200"/>
    <n v="0.30824186904041712"/>
  </r>
  <r>
    <x v="3"/>
    <n v="27"/>
    <s v="Bourgogne-Franche-Comté"/>
    <n v="71"/>
    <x v="71"/>
    <s v="01C"/>
    <x v="2"/>
    <s v="01B"/>
    <x v="0"/>
    <n v="0.13600000000000001"/>
    <n v="555408"/>
    <n v="136"/>
    <n v="2.4486503615360239E-4"/>
  </r>
  <r>
    <x v="3"/>
    <n v="27"/>
    <s v="Bourgogne-Franche-Comté"/>
    <n v="71"/>
    <x v="71"/>
    <s v="01D"/>
    <x v="3"/>
    <s v="01A"/>
    <x v="3"/>
    <n v="26372.545910000001"/>
    <n v="555408"/>
    <n v="26372545.91"/>
    <n v="47.483194174372713"/>
  </r>
  <r>
    <x v="3"/>
    <n v="27"/>
    <s v="Bourgogne-Franche-Comté"/>
    <n v="71"/>
    <x v="71"/>
    <s v="01D"/>
    <x v="3"/>
    <s v="01Z"/>
    <x v="2"/>
    <n v="2.5419499999999999"/>
    <n v="555408"/>
    <n v="2541.9499999999998"/>
    <n v="4.5767255783135995E-3"/>
  </r>
  <r>
    <x v="3"/>
    <n v="27"/>
    <s v="Bourgogne-Franche-Comté"/>
    <n v="71"/>
    <x v="71"/>
    <s v="01E"/>
    <x v="6"/>
    <s v="01E"/>
    <x v="5"/>
    <n v="2843.7482599999998"/>
    <n v="555408"/>
    <n v="2843748.26"/>
    <n v="5.1201067683576751"/>
  </r>
  <r>
    <x v="3"/>
    <n v="27"/>
    <s v="Bourgogne-Franche-Comté"/>
    <n v="71"/>
    <x v="71"/>
    <s v="01F"/>
    <x v="4"/>
    <s v="01A"/>
    <x v="3"/>
    <n v="20306.815719999999"/>
    <n v="555408"/>
    <n v="20306815.719999999"/>
    <n v="36.561979157664275"/>
  </r>
  <r>
    <x v="3"/>
    <n v="27"/>
    <s v="Bourgogne-Franche-Comté"/>
    <n v="71"/>
    <x v="71"/>
    <s v="01F"/>
    <x v="4"/>
    <s v="01Z"/>
    <x v="2"/>
    <n v="4.1909999999999998"/>
    <n v="555408"/>
    <n v="4191"/>
    <n v="7.5458041655863794E-3"/>
  </r>
  <r>
    <x v="3"/>
    <n v="27"/>
    <s v="Bourgogne-Franche-Comté"/>
    <n v="71"/>
    <x v="71"/>
    <s v="01ZHG"/>
    <x v="5"/>
    <s v="01A"/>
    <x v="3"/>
    <n v="929.32383000000004"/>
    <n v="555408"/>
    <n v="929323.83000000007"/>
    <n v="1.6732273031717226"/>
  </r>
  <r>
    <x v="4"/>
    <n v="27"/>
    <s v="Bourgogne-Franche-Comté"/>
    <n v="71"/>
    <x v="71"/>
    <s v="01A"/>
    <x v="0"/>
    <s v="01A"/>
    <x v="3"/>
    <n v="5313"/>
    <n v="553595"/>
    <n v="5313000"/>
    <n v="9.5972687614591887"/>
  </r>
  <r>
    <x v="4"/>
    <n v="27"/>
    <s v="Bourgogne-Franche-Comté"/>
    <n v="71"/>
    <x v="71"/>
    <s v="01A"/>
    <x v="0"/>
    <s v="01B"/>
    <x v="0"/>
    <n v="6861.1557499999999"/>
    <n v="553595"/>
    <n v="6861155.75"/>
    <n v="12.393818134195577"/>
  </r>
  <r>
    <x v="4"/>
    <n v="27"/>
    <s v="Bourgogne-Franche-Comté"/>
    <n v="71"/>
    <x v="71"/>
    <s v="01A"/>
    <x v="0"/>
    <s v="01D"/>
    <x v="1"/>
    <n v="80022.585980000003"/>
    <n v="553595"/>
    <n v="80022585.980000004"/>
    <n v="144.55077444702354"/>
  </r>
  <r>
    <x v="4"/>
    <n v="27"/>
    <s v="Bourgogne-Franche-Comté"/>
    <n v="71"/>
    <x v="71"/>
    <s v="01A"/>
    <x v="0"/>
    <s v="01E"/>
    <x v="5"/>
    <n v="20011.36"/>
    <n v="553595"/>
    <n v="20011360"/>
    <n v="36.148014342615092"/>
  </r>
  <r>
    <x v="4"/>
    <n v="27"/>
    <s v="Bourgogne-Franche-Comté"/>
    <n v="71"/>
    <x v="71"/>
    <s v="01B"/>
    <x v="1"/>
    <s v="01A"/>
    <x v="3"/>
    <n v="52.27"/>
    <n v="553595"/>
    <n v="52270"/>
    <n v="9.4419205375771101E-2"/>
  </r>
  <r>
    <x v="4"/>
    <n v="27"/>
    <s v="Bourgogne-Franche-Comté"/>
    <n v="71"/>
    <x v="71"/>
    <s v="01B"/>
    <x v="1"/>
    <s v="01D"/>
    <x v="1"/>
    <n v="454.44801000000001"/>
    <n v="553595"/>
    <n v="454448.01"/>
    <n v="0.82090338604936819"/>
  </r>
  <r>
    <x v="4"/>
    <n v="27"/>
    <s v="Bourgogne-Franche-Comté"/>
    <n v="71"/>
    <x v="71"/>
    <s v="01C"/>
    <x v="2"/>
    <s v="01B"/>
    <x v="0"/>
    <n v="404.29989"/>
    <n v="553595"/>
    <n v="404299.89"/>
    <n v="0.73031709101418907"/>
  </r>
  <r>
    <x v="4"/>
    <n v="27"/>
    <s v="Bourgogne-Franche-Comté"/>
    <n v="71"/>
    <x v="71"/>
    <s v="01D"/>
    <x v="3"/>
    <s v="01A"/>
    <x v="3"/>
    <n v="25767.194630000002"/>
    <n v="553595"/>
    <n v="25767194.630000003"/>
    <n v="46.545208374353095"/>
  </r>
  <r>
    <x v="4"/>
    <n v="27"/>
    <s v="Bourgogne-Franche-Comté"/>
    <n v="71"/>
    <x v="71"/>
    <s v="01D"/>
    <x v="3"/>
    <s v="01Z"/>
    <x v="2"/>
    <n v="420"/>
    <n v="553595"/>
    <n v="420000"/>
    <n v="0.75867737244736677"/>
  </r>
  <r>
    <x v="4"/>
    <n v="27"/>
    <s v="Bourgogne-Franche-Comté"/>
    <n v="71"/>
    <x v="71"/>
    <s v="01E"/>
    <x v="6"/>
    <s v="01E"/>
    <x v="5"/>
    <n v="4770.6948499999999"/>
    <n v="553595"/>
    <n v="4770694.8499999996"/>
    <n v="8.6176624608242474"/>
  </r>
  <r>
    <x v="4"/>
    <n v="27"/>
    <s v="Bourgogne-Franche-Comté"/>
    <n v="71"/>
    <x v="71"/>
    <s v="01F"/>
    <x v="4"/>
    <s v="01A"/>
    <x v="3"/>
    <n v="20857.84489"/>
    <n v="553595"/>
    <n v="20857844.890000001"/>
    <n v="37.677083228714132"/>
  </r>
  <r>
    <x v="4"/>
    <n v="27"/>
    <s v="Bourgogne-Franche-Comté"/>
    <n v="71"/>
    <x v="71"/>
    <s v="01ZHG"/>
    <x v="5"/>
    <s v="01A"/>
    <x v="3"/>
    <n v="1190.05585"/>
    <n v="553595"/>
    <n v="1190055.8499999999"/>
    <n v="2.1496867746276607"/>
  </r>
  <r>
    <x v="0"/>
    <n v="52"/>
    <s v="Pays de la Loire"/>
    <n v="72"/>
    <x v="72"/>
    <s v="01A"/>
    <x v="0"/>
    <s v="01B"/>
    <x v="0"/>
    <n v="60943"/>
    <n v="561050"/>
    <n v="60943000"/>
    <n v="108.62311736921843"/>
  </r>
  <r>
    <x v="0"/>
    <n v="52"/>
    <s v="Pays de la Loire"/>
    <n v="72"/>
    <x v="72"/>
    <s v="01A"/>
    <x v="0"/>
    <s v="01C"/>
    <x v="4"/>
    <n v="19085.28"/>
    <n v="561050"/>
    <n v="19085280"/>
    <n v="34.01707512699403"/>
  </r>
  <r>
    <x v="0"/>
    <n v="52"/>
    <s v="Pays de la Loire"/>
    <n v="72"/>
    <x v="72"/>
    <s v="01A"/>
    <x v="0"/>
    <s v="01D"/>
    <x v="1"/>
    <n v="37003.475910000001"/>
    <n v="561050"/>
    <n v="37003475.910000004"/>
    <n v="65.9539718563408"/>
  </r>
  <r>
    <x v="0"/>
    <n v="52"/>
    <s v="Pays de la Loire"/>
    <n v="72"/>
    <x v="72"/>
    <s v="01A"/>
    <x v="0"/>
    <s v="01E"/>
    <x v="5"/>
    <n v="15231.44096"/>
    <n v="561050"/>
    <n v="15231440.959999999"/>
    <n v="27.148099028607074"/>
  </r>
  <r>
    <x v="0"/>
    <n v="52"/>
    <s v="Pays de la Loire"/>
    <n v="72"/>
    <x v="72"/>
    <s v="01A"/>
    <x v="0"/>
    <s v="01Z"/>
    <x v="2"/>
    <n v="814.11048000000005"/>
    <n v="561050"/>
    <n v="814110.4800000001"/>
    <n v="1.4510479992870513"/>
  </r>
  <r>
    <x v="0"/>
    <n v="52"/>
    <s v="Pays de la Loire"/>
    <n v="72"/>
    <x v="72"/>
    <s v="01B"/>
    <x v="1"/>
    <s v="01D"/>
    <x v="1"/>
    <n v="1021.96"/>
    <n v="561050"/>
    <n v="1021960"/>
    <n v="1.8215132341146065"/>
  </r>
  <r>
    <x v="0"/>
    <n v="52"/>
    <s v="Pays de la Loire"/>
    <n v="72"/>
    <x v="72"/>
    <s v="01B"/>
    <x v="1"/>
    <s v="01Z"/>
    <x v="2"/>
    <n v="364.44"/>
    <n v="561050"/>
    <n v="364440"/>
    <n v="0.64956777470813654"/>
  </r>
  <r>
    <x v="0"/>
    <n v="52"/>
    <s v="Pays de la Loire"/>
    <n v="72"/>
    <x v="72"/>
    <s v="01C"/>
    <x v="2"/>
    <s v="01B"/>
    <x v="0"/>
    <n v="0.33412999999999998"/>
    <n v="561050"/>
    <n v="334.13"/>
    <n v="5.9554406915604671E-4"/>
  </r>
  <r>
    <x v="0"/>
    <n v="52"/>
    <s v="Pays de la Loire"/>
    <n v="72"/>
    <x v="72"/>
    <s v="01C"/>
    <x v="2"/>
    <s v="01Z"/>
    <x v="2"/>
    <n v="1.63696"/>
    <n v="561050"/>
    <n v="1636.96"/>
    <n v="2.9176722217271189E-3"/>
  </r>
  <r>
    <x v="0"/>
    <n v="52"/>
    <s v="Pays de la Loire"/>
    <n v="72"/>
    <x v="72"/>
    <s v="01D"/>
    <x v="3"/>
    <s v="01A"/>
    <x v="3"/>
    <n v="27678.092000000001"/>
    <n v="561050"/>
    <n v="27678092"/>
    <n v="49.332665537830856"/>
  </r>
  <r>
    <x v="0"/>
    <n v="52"/>
    <s v="Pays de la Loire"/>
    <n v="72"/>
    <x v="72"/>
    <s v="01D"/>
    <x v="3"/>
    <s v="01Z"/>
    <x v="2"/>
    <n v="372.16782999999998"/>
    <n v="561050"/>
    <n v="372167.82999999996"/>
    <n v="0.66334164512966753"/>
  </r>
  <r>
    <x v="0"/>
    <n v="52"/>
    <s v="Pays de la Loire"/>
    <n v="72"/>
    <x v="72"/>
    <s v="01E"/>
    <x v="6"/>
    <s v="01E"/>
    <x v="5"/>
    <n v="9861.24"/>
    <n v="561050"/>
    <n v="9861240"/>
    <n v="17.576401390250425"/>
  </r>
  <r>
    <x v="0"/>
    <n v="52"/>
    <s v="Pays de la Loire"/>
    <n v="72"/>
    <x v="72"/>
    <s v="01F"/>
    <x v="4"/>
    <s v="01A"/>
    <x v="3"/>
    <n v="18478.573079999998"/>
    <n v="561050"/>
    <n v="18478573.079999998"/>
    <n v="32.93569749576686"/>
  </r>
  <r>
    <x v="0"/>
    <n v="52"/>
    <s v="Pays de la Loire"/>
    <n v="72"/>
    <x v="72"/>
    <s v="01F"/>
    <x v="4"/>
    <s v="01Z"/>
    <x v="2"/>
    <n v="931.60618999999997"/>
    <n v="561050"/>
    <n v="931606.19"/>
    <n v="1.6604691025755278"/>
  </r>
  <r>
    <x v="1"/>
    <n v="52"/>
    <s v="Pays de la Loire"/>
    <n v="72"/>
    <x v="72"/>
    <s v="01A"/>
    <x v="0"/>
    <s v="01B"/>
    <x v="0"/>
    <n v="65535.360000000001"/>
    <n v="565718"/>
    <n v="65535360"/>
    <n v="115.84457273765375"/>
  </r>
  <r>
    <x v="1"/>
    <n v="52"/>
    <s v="Pays de la Loire"/>
    <n v="72"/>
    <x v="72"/>
    <s v="01A"/>
    <x v="0"/>
    <s v="01C"/>
    <x v="4"/>
    <n v="18637.900000000001"/>
    <n v="565718"/>
    <n v="18637900"/>
    <n v="32.945566519007706"/>
  </r>
  <r>
    <x v="1"/>
    <n v="52"/>
    <s v="Pays de la Loire"/>
    <n v="72"/>
    <x v="72"/>
    <s v="01A"/>
    <x v="0"/>
    <s v="01D"/>
    <x v="1"/>
    <n v="40349.369299999998"/>
    <n v="565718"/>
    <n v="40349369.299999997"/>
    <n v="71.324174411986178"/>
  </r>
  <r>
    <x v="1"/>
    <n v="52"/>
    <s v="Pays de la Loire"/>
    <n v="72"/>
    <x v="72"/>
    <s v="01A"/>
    <x v="0"/>
    <s v="01E"/>
    <x v="5"/>
    <n v="467.85"/>
    <n v="565718"/>
    <n v="467850"/>
    <n v="0.82700214594550647"/>
  </r>
  <r>
    <x v="1"/>
    <n v="52"/>
    <s v="Pays de la Loire"/>
    <n v="72"/>
    <x v="72"/>
    <s v="01A"/>
    <x v="0"/>
    <s v="01Z"/>
    <x v="2"/>
    <n v="9.4796300000000002"/>
    <n v="565718"/>
    <n v="9479.630000000001"/>
    <n v="1.6756811697700977E-2"/>
  </r>
  <r>
    <x v="1"/>
    <n v="52"/>
    <s v="Pays de la Loire"/>
    <n v="72"/>
    <x v="72"/>
    <s v="01B"/>
    <x v="1"/>
    <s v="01B"/>
    <x v="0"/>
    <n v="786"/>
    <n v="565718"/>
    <n v="786000"/>
    <n v="1.3893848171703924"/>
  </r>
  <r>
    <x v="1"/>
    <n v="52"/>
    <s v="Pays de la Loire"/>
    <n v="72"/>
    <x v="72"/>
    <s v="01B"/>
    <x v="1"/>
    <s v="01D"/>
    <x v="1"/>
    <n v="1909.2184500000001"/>
    <n v="565718"/>
    <n v="1909218.4500000002"/>
    <n v="3.374858940320089"/>
  </r>
  <r>
    <x v="1"/>
    <n v="52"/>
    <s v="Pays de la Loire"/>
    <n v="72"/>
    <x v="72"/>
    <s v="01C"/>
    <x v="2"/>
    <s v="01B"/>
    <x v="0"/>
    <n v="1.4993700000000001"/>
    <n v="565718"/>
    <n v="1499.3700000000001"/>
    <n v="2.650384113639658E-3"/>
  </r>
  <r>
    <x v="1"/>
    <n v="52"/>
    <s v="Pays de la Loire"/>
    <n v="72"/>
    <x v="72"/>
    <s v="01C"/>
    <x v="2"/>
    <s v="01C"/>
    <x v="4"/>
    <n v="1.3129999999999999"/>
    <n v="565718"/>
    <n v="1313"/>
    <n v="2.3209443574360371E-3"/>
  </r>
  <r>
    <x v="1"/>
    <n v="52"/>
    <s v="Pays de la Loire"/>
    <n v="72"/>
    <x v="72"/>
    <s v="01D"/>
    <x v="3"/>
    <s v="01A"/>
    <x v="3"/>
    <n v="27186.964660000001"/>
    <n v="565718"/>
    <n v="27186964.66"/>
    <n v="48.057450284417328"/>
  </r>
  <r>
    <x v="1"/>
    <n v="52"/>
    <s v="Pays de la Loire"/>
    <n v="72"/>
    <x v="72"/>
    <s v="01D"/>
    <x v="3"/>
    <s v="01B"/>
    <x v="0"/>
    <n v="800"/>
    <n v="565718"/>
    <n v="800000"/>
    <n v="1.4141321294355138"/>
  </r>
  <r>
    <x v="1"/>
    <n v="52"/>
    <s v="Pays de la Loire"/>
    <n v="72"/>
    <x v="72"/>
    <s v="01D"/>
    <x v="3"/>
    <s v="01Z"/>
    <x v="2"/>
    <n v="282.98531000000003"/>
    <n v="565718"/>
    <n v="282985.31000000006"/>
    <n v="0.50022327378658638"/>
  </r>
  <r>
    <x v="1"/>
    <n v="52"/>
    <s v="Pays de la Loire"/>
    <n v="72"/>
    <x v="72"/>
    <s v="01E"/>
    <x v="6"/>
    <s v="01E"/>
    <x v="5"/>
    <n v="5642"/>
    <n v="565718"/>
    <n v="5642000"/>
    <n v="9.9731668428439608"/>
  </r>
  <r>
    <x v="1"/>
    <n v="52"/>
    <s v="Pays de la Loire"/>
    <n v="72"/>
    <x v="72"/>
    <s v="01F"/>
    <x v="4"/>
    <s v="01A"/>
    <x v="3"/>
    <n v="18943.155699999999"/>
    <n v="565718"/>
    <n v="18943155.699999999"/>
    <n v="33.485156385336865"/>
  </r>
  <r>
    <x v="1"/>
    <n v="52"/>
    <s v="Pays de la Loire"/>
    <n v="72"/>
    <x v="72"/>
    <s v="01F"/>
    <x v="4"/>
    <s v="01D"/>
    <x v="1"/>
    <n v="627.27"/>
    <n v="565718"/>
    <n v="627270"/>
    <n v="1.1088033260387684"/>
  </r>
  <r>
    <x v="1"/>
    <n v="52"/>
    <s v="Pays de la Loire"/>
    <n v="72"/>
    <x v="72"/>
    <s v="01F"/>
    <x v="4"/>
    <s v="01Z"/>
    <x v="2"/>
    <n v="1.9502200000000001"/>
    <n v="565718"/>
    <n v="1950.22"/>
    <n v="3.4473359518346599E-3"/>
  </r>
  <r>
    <x v="1"/>
    <n v="52"/>
    <s v="Pays de la Loire"/>
    <n v="72"/>
    <x v="72"/>
    <s v="01ZHG"/>
    <x v="5"/>
    <s v="01A"/>
    <x v="3"/>
    <n v="785.19232999999997"/>
    <n v="565718"/>
    <n v="785192.33"/>
    <n v="1.3879571270491657"/>
  </r>
  <r>
    <x v="2"/>
    <n v="52"/>
    <s v="Pays de la Loire"/>
    <n v="72"/>
    <x v="72"/>
    <s v="01A"/>
    <x v="0"/>
    <s v="01A"/>
    <x v="3"/>
    <n v="11793.298500000001"/>
    <n v="569035"/>
    <n v="11793298.5"/>
    <n v="20.725084573005176"/>
  </r>
  <r>
    <x v="2"/>
    <n v="52"/>
    <s v="Pays de la Loire"/>
    <n v="72"/>
    <x v="72"/>
    <s v="01A"/>
    <x v="0"/>
    <s v="01B"/>
    <x v="0"/>
    <n v="81731.520000000004"/>
    <n v="569035"/>
    <n v="81731520"/>
    <n v="143.63179769258483"/>
  </r>
  <r>
    <x v="2"/>
    <n v="52"/>
    <s v="Pays de la Loire"/>
    <n v="72"/>
    <x v="72"/>
    <s v="01A"/>
    <x v="0"/>
    <s v="01D"/>
    <x v="1"/>
    <n v="19288.879430000001"/>
    <n v="569035"/>
    <n v="19288879.43"/>
    <n v="33.897527269851594"/>
  </r>
  <r>
    <x v="2"/>
    <n v="52"/>
    <s v="Pays de la Loire"/>
    <n v="72"/>
    <x v="72"/>
    <s v="01A"/>
    <x v="0"/>
    <s v="01Z"/>
    <x v="2"/>
    <n v="1218.0880500000001"/>
    <n v="569035"/>
    <n v="1218088.05"/>
    <n v="2.1406206120888873"/>
  </r>
  <r>
    <x v="2"/>
    <n v="52"/>
    <s v="Pays de la Loire"/>
    <n v="72"/>
    <x v="72"/>
    <s v="01B"/>
    <x v="1"/>
    <s v="01B"/>
    <x v="0"/>
    <n v="731"/>
    <n v="569035"/>
    <n v="731000"/>
    <n v="1.2846309980932631"/>
  </r>
  <r>
    <x v="2"/>
    <n v="52"/>
    <s v="Pays de la Loire"/>
    <n v="72"/>
    <x v="72"/>
    <s v="01B"/>
    <x v="1"/>
    <s v="01D"/>
    <x v="1"/>
    <n v="218.08"/>
    <n v="569035"/>
    <n v="218080"/>
    <n v="0.38324531882924601"/>
  </r>
  <r>
    <x v="2"/>
    <n v="52"/>
    <s v="Pays de la Loire"/>
    <n v="72"/>
    <x v="72"/>
    <s v="01C"/>
    <x v="2"/>
    <s v="01A"/>
    <x v="3"/>
    <n v="3.4565899999999998"/>
    <n v="569035"/>
    <n v="3456.5899999999997"/>
    <n v="6.0744769653887721E-3"/>
  </r>
  <r>
    <x v="2"/>
    <n v="52"/>
    <s v="Pays de la Loire"/>
    <n v="72"/>
    <x v="72"/>
    <s v="01C"/>
    <x v="2"/>
    <s v="01B"/>
    <x v="0"/>
    <n v="4.9640000000000004"/>
    <n v="569035"/>
    <n v="4964"/>
    <n v="8.7235407312379731E-3"/>
  </r>
  <r>
    <x v="2"/>
    <n v="52"/>
    <s v="Pays de la Loire"/>
    <n v="72"/>
    <x v="72"/>
    <s v="01C"/>
    <x v="2"/>
    <s v="01Z"/>
    <x v="2"/>
    <n v="0.2"/>
    <n v="569035"/>
    <n v="200"/>
    <n v="3.5147222930048238E-4"/>
  </r>
  <r>
    <x v="2"/>
    <n v="52"/>
    <s v="Pays de la Loire"/>
    <n v="72"/>
    <x v="72"/>
    <s v="01D"/>
    <x v="3"/>
    <s v="01A"/>
    <x v="3"/>
    <n v="27027.249790000002"/>
    <n v="569035"/>
    <n v="27027249.790000003"/>
    <n v="47.496638677761482"/>
  </r>
  <r>
    <x v="2"/>
    <n v="52"/>
    <s v="Pays de la Loire"/>
    <n v="72"/>
    <x v="72"/>
    <s v="01D"/>
    <x v="3"/>
    <s v="01Z"/>
    <x v="2"/>
    <n v="2421.1399900000001"/>
    <n v="569035"/>
    <n v="2421139.9900000002"/>
    <n v="4.2548173486692384"/>
  </r>
  <r>
    <x v="2"/>
    <n v="52"/>
    <s v="Pays de la Loire"/>
    <n v="72"/>
    <x v="72"/>
    <s v="01E"/>
    <x v="6"/>
    <s v="01E"/>
    <x v="5"/>
    <n v="5498"/>
    <n v="569035"/>
    <n v="5498000"/>
    <n v="9.6619715834702617"/>
  </r>
  <r>
    <x v="2"/>
    <n v="52"/>
    <s v="Pays de la Loire"/>
    <n v="72"/>
    <x v="72"/>
    <s v="01F"/>
    <x v="4"/>
    <s v="01A"/>
    <x v="3"/>
    <n v="18094.222030000001"/>
    <n v="569035"/>
    <n v="18094222.030000001"/>
    <n v="31.798082771710003"/>
  </r>
  <r>
    <x v="2"/>
    <n v="52"/>
    <s v="Pays de la Loire"/>
    <n v="72"/>
    <x v="72"/>
    <s v="01F"/>
    <x v="4"/>
    <s v="01Z"/>
    <x v="2"/>
    <n v="1152.64921"/>
    <n v="569035"/>
    <n v="1152649.21"/>
    <n v="2.0256209372006992"/>
  </r>
  <r>
    <x v="2"/>
    <n v="52"/>
    <s v="Pays de la Loire"/>
    <n v="72"/>
    <x v="72"/>
    <s v="01ZHG"/>
    <x v="5"/>
    <s v="01A"/>
    <x v="3"/>
    <n v="565.62183000000005"/>
    <n v="569035"/>
    <n v="565621.83000000007"/>
    <n v="0.99400182765559253"/>
  </r>
  <r>
    <x v="3"/>
    <n v="52"/>
    <s v="Pays de la Loire"/>
    <n v="72"/>
    <x v="72"/>
    <s v="01A"/>
    <x v="0"/>
    <s v="01A"/>
    <x v="3"/>
    <n v="11495.418750000001"/>
    <n v="568445"/>
    <n v="11495418.75"/>
    <n v="20.222569905619718"/>
  </r>
  <r>
    <x v="3"/>
    <n v="52"/>
    <s v="Pays de la Loire"/>
    <n v="72"/>
    <x v="72"/>
    <s v="01A"/>
    <x v="0"/>
    <s v="01B"/>
    <x v="0"/>
    <n v="75363.482340000002"/>
    <n v="568445"/>
    <n v="75363482.340000004"/>
    <n v="132.57831864120541"/>
  </r>
  <r>
    <x v="3"/>
    <n v="52"/>
    <s v="Pays de la Loire"/>
    <n v="72"/>
    <x v="72"/>
    <s v="01A"/>
    <x v="0"/>
    <s v="01D"/>
    <x v="1"/>
    <n v="13264.627280000001"/>
    <n v="568445"/>
    <n v="13264627.280000001"/>
    <n v="23.334935270782577"/>
  </r>
  <r>
    <x v="3"/>
    <n v="52"/>
    <s v="Pays de la Loire"/>
    <n v="72"/>
    <x v="72"/>
    <s v="01A"/>
    <x v="0"/>
    <s v="01Z"/>
    <x v="2"/>
    <n v="4713.3531199999998"/>
    <n v="568445"/>
    <n v="4713353.12"/>
    <n v="8.291660793920256"/>
  </r>
  <r>
    <x v="3"/>
    <n v="52"/>
    <s v="Pays de la Loire"/>
    <n v="72"/>
    <x v="72"/>
    <s v="01B"/>
    <x v="1"/>
    <s v="01B"/>
    <x v="0"/>
    <n v="784"/>
    <n v="568445"/>
    <n v="784000"/>
    <n v="1.3792011540254554"/>
  </r>
  <r>
    <x v="3"/>
    <n v="52"/>
    <s v="Pays de la Loire"/>
    <n v="72"/>
    <x v="72"/>
    <s v="01B"/>
    <x v="1"/>
    <s v="01D"/>
    <x v="1"/>
    <n v="199.45"/>
    <n v="568445"/>
    <n v="199450"/>
    <n v="0.35086947725813405"/>
  </r>
  <r>
    <x v="3"/>
    <n v="52"/>
    <s v="Pays de la Loire"/>
    <n v="72"/>
    <x v="72"/>
    <s v="01C"/>
    <x v="2"/>
    <s v="01B"/>
    <x v="0"/>
    <n v="1.962"/>
    <n v="568445"/>
    <n v="1962"/>
    <n v="3.4515212553545196E-3"/>
  </r>
  <r>
    <x v="3"/>
    <n v="52"/>
    <s v="Pays de la Loire"/>
    <n v="72"/>
    <x v="72"/>
    <s v="01D"/>
    <x v="3"/>
    <s v="01A"/>
    <x v="3"/>
    <n v="28063.21602"/>
    <n v="568445"/>
    <n v="28063216.02"/>
    <n v="49.368392755675572"/>
  </r>
  <r>
    <x v="3"/>
    <n v="52"/>
    <s v="Pays de la Loire"/>
    <n v="72"/>
    <x v="72"/>
    <s v="01D"/>
    <x v="3"/>
    <s v="01Z"/>
    <x v="2"/>
    <n v="1335.47165"/>
    <n v="568445"/>
    <n v="1335471.6499999999"/>
    <n v="2.3493418888370905"/>
  </r>
  <r>
    <x v="3"/>
    <n v="52"/>
    <s v="Pays de la Loire"/>
    <n v="72"/>
    <x v="72"/>
    <s v="01E"/>
    <x v="6"/>
    <s v="01E"/>
    <x v="5"/>
    <n v="5966.68"/>
    <n v="568445"/>
    <n v="5966680"/>
    <n v="10.496494823597709"/>
  </r>
  <r>
    <x v="3"/>
    <n v="52"/>
    <s v="Pays de la Loire"/>
    <n v="72"/>
    <x v="72"/>
    <s v="01F"/>
    <x v="4"/>
    <s v="01A"/>
    <x v="3"/>
    <n v="17771.972099999999"/>
    <n v="568445"/>
    <n v="17771972.099999998"/>
    <n v="31.264189323505349"/>
  </r>
  <r>
    <x v="3"/>
    <n v="52"/>
    <s v="Pays de la Loire"/>
    <n v="72"/>
    <x v="72"/>
    <s v="01F"/>
    <x v="4"/>
    <s v="01Z"/>
    <x v="2"/>
    <n v="1710.1557399999999"/>
    <n v="568445"/>
    <n v="1710155.74"/>
    <n v="3.0084805741980314"/>
  </r>
  <r>
    <x v="3"/>
    <n v="52"/>
    <s v="Pays de la Loire"/>
    <n v="72"/>
    <x v="72"/>
    <s v="01ZHG"/>
    <x v="5"/>
    <s v="01A"/>
    <x v="3"/>
    <n v="877.09096"/>
    <n v="568445"/>
    <n v="877090.96"/>
    <n v="1.5429653880322634"/>
  </r>
  <r>
    <x v="4"/>
    <n v="52"/>
    <s v="Pays de la Loire"/>
    <n v="72"/>
    <x v="72"/>
    <s v="01A"/>
    <x v="0"/>
    <s v="01A"/>
    <x v="3"/>
    <n v="9690.6887999999999"/>
    <n v="566506"/>
    <n v="9690688.8000000007"/>
    <n v="17.106065602129547"/>
  </r>
  <r>
    <x v="4"/>
    <n v="52"/>
    <s v="Pays de la Loire"/>
    <n v="72"/>
    <x v="72"/>
    <s v="01A"/>
    <x v="0"/>
    <s v="01B"/>
    <x v="0"/>
    <n v="82456.286649999995"/>
    <n v="566506"/>
    <n v="82456286.649999991"/>
    <n v="145.55236246394566"/>
  </r>
  <r>
    <x v="4"/>
    <n v="52"/>
    <s v="Pays de la Loire"/>
    <n v="72"/>
    <x v="72"/>
    <s v="01A"/>
    <x v="0"/>
    <s v="01D"/>
    <x v="1"/>
    <n v="10967.68744"/>
    <n v="566506"/>
    <n v="10967687.439999999"/>
    <n v="19.360231736292288"/>
  </r>
  <r>
    <x v="4"/>
    <n v="52"/>
    <s v="Pays de la Loire"/>
    <n v="72"/>
    <x v="72"/>
    <s v="01B"/>
    <x v="1"/>
    <s v="01B"/>
    <x v="0"/>
    <n v="859"/>
    <n v="566506"/>
    <n v="859000"/>
    <n v="1.5163122720677273"/>
  </r>
  <r>
    <x v="4"/>
    <n v="52"/>
    <s v="Pays de la Loire"/>
    <n v="72"/>
    <x v="72"/>
    <s v="01B"/>
    <x v="1"/>
    <s v="01D"/>
    <x v="1"/>
    <n v="60.88"/>
    <n v="566506"/>
    <n v="60880"/>
    <n v="0.10746576382244848"/>
  </r>
  <r>
    <x v="4"/>
    <n v="52"/>
    <s v="Pays de la Loire"/>
    <n v="72"/>
    <x v="72"/>
    <s v="01C"/>
    <x v="2"/>
    <s v="01B"/>
    <x v="0"/>
    <n v="1.2070000000000001"/>
    <n v="566506"/>
    <n v="1207"/>
    <n v="2.130604088924036E-3"/>
  </r>
  <r>
    <x v="4"/>
    <n v="52"/>
    <s v="Pays de la Loire"/>
    <n v="72"/>
    <x v="72"/>
    <s v="01C"/>
    <x v="2"/>
    <s v="01Z"/>
    <x v="2"/>
    <n v="2.3E-2"/>
    <n v="566506"/>
    <n v="23"/>
    <n v="4.0599746516365226E-5"/>
  </r>
  <r>
    <x v="4"/>
    <n v="52"/>
    <s v="Pays de la Loire"/>
    <n v="72"/>
    <x v="72"/>
    <s v="01D"/>
    <x v="3"/>
    <s v="01A"/>
    <x v="3"/>
    <n v="30355.575519999999"/>
    <n v="566506"/>
    <n v="30355575.52"/>
    <n v="53.583855281320936"/>
  </r>
  <r>
    <x v="4"/>
    <n v="52"/>
    <s v="Pays de la Loire"/>
    <n v="72"/>
    <x v="72"/>
    <s v="01D"/>
    <x v="3"/>
    <s v="01D"/>
    <x v="1"/>
    <n v="0"/>
    <n v="566506"/>
    <n v="0"/>
    <n v="0"/>
  </r>
  <r>
    <x v="4"/>
    <n v="52"/>
    <s v="Pays de la Loire"/>
    <n v="72"/>
    <x v="72"/>
    <s v="01E"/>
    <x v="6"/>
    <s v="01E"/>
    <x v="5"/>
    <n v="4364"/>
    <n v="566506"/>
    <n v="4364000"/>
    <n v="7.7033605998877333"/>
  </r>
  <r>
    <x v="4"/>
    <n v="52"/>
    <s v="Pays de la Loire"/>
    <n v="72"/>
    <x v="72"/>
    <s v="01F"/>
    <x v="4"/>
    <s v="01A"/>
    <x v="3"/>
    <n v="19931.027399999999"/>
    <n v="566506"/>
    <n v="19931027.399999999"/>
    <n v="35.182376532640426"/>
  </r>
  <r>
    <x v="4"/>
    <n v="52"/>
    <s v="Pays de la Loire"/>
    <n v="72"/>
    <x v="72"/>
    <s v="01ZHG"/>
    <x v="5"/>
    <s v="01A"/>
    <x v="3"/>
    <n v="1011.82403"/>
    <n v="566506"/>
    <n v="1011824.03"/>
    <n v="1.7860782233550925"/>
  </r>
  <r>
    <x v="0"/>
    <n v="84"/>
    <s v="Auvergne-Rhône-Alpes"/>
    <n v="73"/>
    <x v="73"/>
    <s v="01A"/>
    <x v="0"/>
    <s v="01B"/>
    <x v="0"/>
    <n v="105999.49124"/>
    <n v="411007"/>
    <n v="105999491.24000001"/>
    <n v="257.90191223020537"/>
  </r>
  <r>
    <x v="0"/>
    <n v="84"/>
    <s v="Auvergne-Rhône-Alpes"/>
    <n v="73"/>
    <x v="73"/>
    <s v="01A"/>
    <x v="0"/>
    <s v="01C"/>
    <x v="4"/>
    <n v="31353.323270000001"/>
    <n v="411007"/>
    <n v="31353323.27"/>
    <n v="76.284158834277761"/>
  </r>
  <r>
    <x v="0"/>
    <n v="84"/>
    <s v="Auvergne-Rhône-Alpes"/>
    <n v="73"/>
    <x v="73"/>
    <s v="01C"/>
    <x v="2"/>
    <s v="01B"/>
    <x v="0"/>
    <n v="0.22667999999999999"/>
    <n v="411007"/>
    <n v="226.68"/>
    <n v="5.5152345337184045E-4"/>
  </r>
  <r>
    <x v="0"/>
    <n v="84"/>
    <s v="Auvergne-Rhône-Alpes"/>
    <n v="73"/>
    <x v="73"/>
    <s v="01D"/>
    <x v="3"/>
    <s v="01A"/>
    <x v="3"/>
    <n v="22608.657999999999"/>
    <n v="411007"/>
    <n v="22608658"/>
    <n v="55.007963368020498"/>
  </r>
  <r>
    <x v="0"/>
    <n v="84"/>
    <s v="Auvergne-Rhône-Alpes"/>
    <n v="73"/>
    <x v="73"/>
    <s v="01E"/>
    <x v="6"/>
    <s v="01E"/>
    <x v="5"/>
    <n v="572.17999999999995"/>
    <n v="411007"/>
    <n v="572180"/>
    <n v="1.3921417396783997"/>
  </r>
  <r>
    <x v="0"/>
    <n v="84"/>
    <s v="Auvergne-Rhône-Alpes"/>
    <n v="73"/>
    <x v="73"/>
    <s v="01F"/>
    <x v="4"/>
    <s v="01A"/>
    <x v="3"/>
    <n v="19184.310119999998"/>
    <n v="411007"/>
    <n v="19184310.119999997"/>
    <n v="46.676358602164917"/>
  </r>
  <r>
    <x v="0"/>
    <n v="84"/>
    <s v="Auvergne-Rhône-Alpes"/>
    <n v="73"/>
    <x v="73"/>
    <s v="01ZHG"/>
    <x v="5"/>
    <s v="01A"/>
    <x v="3"/>
    <n v="67.992570000000001"/>
    <n v="411007"/>
    <n v="67992.570000000007"/>
    <n v="0.16542922626621934"/>
  </r>
  <r>
    <x v="1"/>
    <n v="84"/>
    <s v="Auvergne-Rhône-Alpes"/>
    <n v="73"/>
    <x v="73"/>
    <s v="01A"/>
    <x v="0"/>
    <s v="01B"/>
    <x v="0"/>
    <n v="99822.113400000002"/>
    <n v="418949"/>
    <n v="99822113.400000006"/>
    <n v="238.26793571532573"/>
  </r>
  <r>
    <x v="1"/>
    <n v="84"/>
    <s v="Auvergne-Rhône-Alpes"/>
    <n v="73"/>
    <x v="73"/>
    <s v="01A"/>
    <x v="0"/>
    <s v="01C"/>
    <x v="4"/>
    <n v="32649.153709999999"/>
    <n v="418949"/>
    <n v="32649153.709999997"/>
    <n v="77.931093545992468"/>
  </r>
  <r>
    <x v="1"/>
    <n v="84"/>
    <s v="Auvergne-Rhône-Alpes"/>
    <n v="73"/>
    <x v="73"/>
    <s v="01A"/>
    <x v="0"/>
    <s v="01Z"/>
    <x v="2"/>
    <n v="1438.88984"/>
    <n v="418949"/>
    <n v="1438889.84"/>
    <n v="3.4345226745976243"/>
  </r>
  <r>
    <x v="1"/>
    <n v="84"/>
    <s v="Auvergne-Rhône-Alpes"/>
    <n v="73"/>
    <x v="73"/>
    <s v="01C"/>
    <x v="2"/>
    <s v="01B"/>
    <x v="0"/>
    <n v="1.7416100000000001"/>
    <n v="418949"/>
    <n v="1741.6100000000001"/>
    <n v="4.1570931067982028E-3"/>
  </r>
  <r>
    <x v="1"/>
    <n v="84"/>
    <s v="Auvergne-Rhône-Alpes"/>
    <n v="73"/>
    <x v="73"/>
    <s v="01C"/>
    <x v="2"/>
    <s v="01Z"/>
    <x v="2"/>
    <n v="2.74"/>
    <n v="418949"/>
    <n v="2740"/>
    <n v="6.5401755344922652E-3"/>
  </r>
  <r>
    <x v="1"/>
    <n v="84"/>
    <s v="Auvergne-Rhône-Alpes"/>
    <n v="73"/>
    <x v="73"/>
    <s v="01D"/>
    <x v="3"/>
    <s v="01A"/>
    <x v="3"/>
    <n v="22667.140670000001"/>
    <n v="418949"/>
    <n v="22667140.670000002"/>
    <n v="54.104773301762272"/>
  </r>
  <r>
    <x v="1"/>
    <n v="84"/>
    <s v="Auvergne-Rhône-Alpes"/>
    <n v="73"/>
    <x v="73"/>
    <s v="01D"/>
    <x v="3"/>
    <s v="01Z"/>
    <x v="2"/>
    <n v="596.55692999999997"/>
    <n v="418949"/>
    <n v="596556.92999999993"/>
    <n v="1.4239368753714652"/>
  </r>
  <r>
    <x v="1"/>
    <n v="84"/>
    <s v="Auvergne-Rhône-Alpes"/>
    <n v="73"/>
    <x v="73"/>
    <s v="01E"/>
    <x v="6"/>
    <s v="01E"/>
    <x v="5"/>
    <n v="1014.9908"/>
    <n v="418949"/>
    <n v="1014990.8"/>
    <n v="2.4227072985017268"/>
  </r>
  <r>
    <x v="1"/>
    <n v="84"/>
    <s v="Auvergne-Rhône-Alpes"/>
    <n v="73"/>
    <x v="73"/>
    <s v="01F"/>
    <x v="4"/>
    <s v="01A"/>
    <x v="3"/>
    <n v="19729.59592"/>
    <n v="418949"/>
    <n v="19729595.919999998"/>
    <n v="47.093073190292849"/>
  </r>
  <r>
    <x v="1"/>
    <n v="84"/>
    <s v="Auvergne-Rhône-Alpes"/>
    <n v="73"/>
    <x v="73"/>
    <s v="01ZHG"/>
    <x v="5"/>
    <s v="01A"/>
    <x v="3"/>
    <n v="321.37209000000001"/>
    <n v="418949"/>
    <n v="321372.09000000003"/>
    <n v="0.7670911972579002"/>
  </r>
  <r>
    <x v="2"/>
    <n v="84"/>
    <s v="Auvergne-Rhône-Alpes"/>
    <n v="73"/>
    <x v="73"/>
    <s v="01A"/>
    <x v="0"/>
    <s v="01B"/>
    <x v="0"/>
    <n v="97702.557979999998"/>
    <n v="423715"/>
    <n v="97702557.980000004"/>
    <n v="230.58555392185787"/>
  </r>
  <r>
    <x v="2"/>
    <n v="84"/>
    <s v="Auvergne-Rhône-Alpes"/>
    <n v="73"/>
    <x v="73"/>
    <s v="01A"/>
    <x v="0"/>
    <s v="01C"/>
    <x v="4"/>
    <n v="32852.193700000003"/>
    <n v="423715"/>
    <n v="32852193.700000003"/>
    <n v="77.533704730774232"/>
  </r>
  <r>
    <x v="2"/>
    <n v="84"/>
    <s v="Auvergne-Rhône-Alpes"/>
    <n v="73"/>
    <x v="73"/>
    <s v="01C"/>
    <x v="2"/>
    <s v="01B"/>
    <x v="0"/>
    <n v="1.81"/>
    <n v="423715"/>
    <n v="1810"/>
    <n v="4.2717392586998333E-3"/>
  </r>
  <r>
    <x v="2"/>
    <n v="84"/>
    <s v="Auvergne-Rhône-Alpes"/>
    <n v="73"/>
    <x v="73"/>
    <s v="01C"/>
    <x v="2"/>
    <s v="01Z"/>
    <x v="2"/>
    <n v="1.49"/>
    <n v="423715"/>
    <n v="1490"/>
    <n v="3.516514638377211E-3"/>
  </r>
  <r>
    <x v="2"/>
    <n v="84"/>
    <s v="Auvergne-Rhône-Alpes"/>
    <n v="73"/>
    <x v="73"/>
    <s v="01D"/>
    <x v="3"/>
    <s v="01A"/>
    <x v="3"/>
    <n v="23490.26526"/>
    <n v="423715"/>
    <n v="23490265.260000002"/>
    <n v="55.438833319566221"/>
  </r>
  <r>
    <x v="2"/>
    <n v="84"/>
    <s v="Auvergne-Rhône-Alpes"/>
    <n v="73"/>
    <x v="73"/>
    <s v="01E"/>
    <x v="6"/>
    <s v="01E"/>
    <x v="5"/>
    <n v="1135.0313699999999"/>
    <n v="423715"/>
    <n v="1135031.3699999999"/>
    <n v="2.6787613608203626"/>
  </r>
  <r>
    <x v="2"/>
    <n v="84"/>
    <s v="Auvergne-Rhône-Alpes"/>
    <n v="73"/>
    <x v="73"/>
    <s v="01F"/>
    <x v="4"/>
    <s v="01A"/>
    <x v="3"/>
    <n v="20112.806499999999"/>
    <n v="423715"/>
    <n v="20112806.5"/>
    <n v="47.46777078932773"/>
  </r>
  <r>
    <x v="2"/>
    <n v="84"/>
    <s v="Auvergne-Rhône-Alpes"/>
    <n v="73"/>
    <x v="73"/>
    <s v="01ZHG"/>
    <x v="5"/>
    <s v="01A"/>
    <x v="3"/>
    <n v="680.99978999999996"/>
    <n v="423715"/>
    <n v="680999.78999999992"/>
    <n v="1.6072118995079239"/>
  </r>
  <r>
    <x v="3"/>
    <n v="84"/>
    <s v="Auvergne-Rhône-Alpes"/>
    <n v="73"/>
    <x v="73"/>
    <s v="01A"/>
    <x v="0"/>
    <s v="01B"/>
    <x v="0"/>
    <n v="99086.378700000001"/>
    <n v="428204"/>
    <n v="99086378.700000003"/>
    <n v="231.39993717947522"/>
  </r>
  <r>
    <x v="3"/>
    <n v="84"/>
    <s v="Auvergne-Rhône-Alpes"/>
    <n v="73"/>
    <x v="73"/>
    <s v="01A"/>
    <x v="0"/>
    <s v="01C"/>
    <x v="4"/>
    <n v="30010.400829999999"/>
    <n v="428204"/>
    <n v="30010400.829999998"/>
    <n v="70.084354256382468"/>
  </r>
  <r>
    <x v="3"/>
    <n v="84"/>
    <s v="Auvergne-Rhône-Alpes"/>
    <n v="73"/>
    <x v="73"/>
    <s v="01A"/>
    <x v="0"/>
    <s v="01Z"/>
    <x v="2"/>
    <n v="469.67144999999999"/>
    <n v="428204"/>
    <n v="469671.45"/>
    <n v="1.0968404078429907"/>
  </r>
  <r>
    <x v="3"/>
    <n v="84"/>
    <s v="Auvergne-Rhône-Alpes"/>
    <n v="73"/>
    <x v="73"/>
    <s v="01C"/>
    <x v="2"/>
    <s v="01A"/>
    <x v="3"/>
    <n v="0.74199999999999999"/>
    <n v="428204"/>
    <n v="742"/>
    <n v="1.7328189367684561E-3"/>
  </r>
  <r>
    <x v="3"/>
    <n v="84"/>
    <s v="Auvergne-Rhône-Alpes"/>
    <n v="73"/>
    <x v="73"/>
    <s v="01C"/>
    <x v="2"/>
    <s v="01B"/>
    <x v="0"/>
    <n v="2.4079999999999999"/>
    <n v="428204"/>
    <n v="2408"/>
    <n v="5.6234878702674422E-3"/>
  </r>
  <r>
    <x v="3"/>
    <n v="84"/>
    <s v="Auvergne-Rhône-Alpes"/>
    <n v="73"/>
    <x v="73"/>
    <s v="01D"/>
    <x v="3"/>
    <s v="01A"/>
    <x v="3"/>
    <n v="24564.188620000001"/>
    <n v="428204"/>
    <n v="24564188.620000001"/>
    <n v="57.365621572895165"/>
  </r>
  <r>
    <x v="3"/>
    <n v="84"/>
    <s v="Auvergne-Rhône-Alpes"/>
    <n v="73"/>
    <x v="73"/>
    <s v="01E"/>
    <x v="6"/>
    <s v="01E"/>
    <x v="5"/>
    <n v="1053.73404"/>
    <n v="428204"/>
    <n v="1053734.04"/>
    <n v="2.4608225051610915"/>
  </r>
  <r>
    <x v="3"/>
    <n v="84"/>
    <s v="Auvergne-Rhône-Alpes"/>
    <n v="73"/>
    <x v="73"/>
    <s v="01F"/>
    <x v="4"/>
    <s v="01A"/>
    <x v="3"/>
    <n v="20543.629929999999"/>
    <n v="428204"/>
    <n v="20543629.93"/>
    <n v="47.97626815723347"/>
  </r>
  <r>
    <x v="3"/>
    <n v="84"/>
    <s v="Auvergne-Rhône-Alpes"/>
    <n v="73"/>
    <x v="73"/>
    <s v="01ZHG"/>
    <x v="5"/>
    <s v="01A"/>
    <x v="3"/>
    <n v="1005.5275"/>
    <n v="428204"/>
    <n v="1005527.5"/>
    <n v="2.348244061241838"/>
  </r>
  <r>
    <x v="4"/>
    <n v="84"/>
    <s v="Auvergne-Rhône-Alpes"/>
    <n v="73"/>
    <x v="73"/>
    <s v="01A"/>
    <x v="0"/>
    <s v="01B"/>
    <x v="0"/>
    <n v="124003.37837999999"/>
    <n v="431174"/>
    <n v="124003378.38"/>
    <n v="287.59474917318761"/>
  </r>
  <r>
    <x v="4"/>
    <n v="84"/>
    <s v="Auvergne-Rhône-Alpes"/>
    <n v="73"/>
    <x v="73"/>
    <s v="01A"/>
    <x v="0"/>
    <s v="01D"/>
    <x v="1"/>
    <n v="3973.81"/>
    <n v="431174"/>
    <n v="3973810"/>
    <n v="9.216256082231304"/>
  </r>
  <r>
    <x v="4"/>
    <n v="84"/>
    <s v="Auvergne-Rhône-Alpes"/>
    <n v="73"/>
    <x v="73"/>
    <s v="01C"/>
    <x v="2"/>
    <s v="01A"/>
    <x v="3"/>
    <n v="44.206000000000003"/>
    <n v="431174"/>
    <n v="44206"/>
    <n v="0.10252473479384193"/>
  </r>
  <r>
    <x v="4"/>
    <n v="84"/>
    <s v="Auvergne-Rhône-Alpes"/>
    <n v="73"/>
    <x v="73"/>
    <s v="01C"/>
    <x v="2"/>
    <s v="01B"/>
    <x v="0"/>
    <n v="0.40600000000000003"/>
    <n v="431174"/>
    <n v="406"/>
    <n v="9.4161521798624226E-4"/>
  </r>
  <r>
    <x v="4"/>
    <n v="84"/>
    <s v="Auvergne-Rhône-Alpes"/>
    <n v="73"/>
    <x v="73"/>
    <s v="01D"/>
    <x v="3"/>
    <s v="01A"/>
    <x v="3"/>
    <n v="25467.68579"/>
    <n v="431174"/>
    <n v="25467685.789999999"/>
    <n v="59.065912578216683"/>
  </r>
  <r>
    <x v="4"/>
    <n v="84"/>
    <s v="Auvergne-Rhône-Alpes"/>
    <n v="73"/>
    <x v="73"/>
    <s v="01E"/>
    <x v="6"/>
    <s v="01E"/>
    <x v="5"/>
    <n v="978.40494999999999"/>
    <n v="431174"/>
    <n v="978404.95"/>
    <n v="2.2691650006725821"/>
  </r>
  <r>
    <x v="4"/>
    <n v="84"/>
    <s v="Auvergne-Rhône-Alpes"/>
    <n v="73"/>
    <x v="73"/>
    <s v="01F"/>
    <x v="4"/>
    <s v="01A"/>
    <x v="3"/>
    <n v="20911.22035"/>
    <n v="431174"/>
    <n v="20911220.349999998"/>
    <n v="48.498333271486679"/>
  </r>
  <r>
    <x v="4"/>
    <n v="84"/>
    <s v="Auvergne-Rhône-Alpes"/>
    <n v="73"/>
    <x v="73"/>
    <s v="01ZHG"/>
    <x v="5"/>
    <s v="01A"/>
    <x v="3"/>
    <n v="1387.7227700000001"/>
    <n v="431174"/>
    <n v="1387722.77"/>
    <n v="3.2184750703892164"/>
  </r>
  <r>
    <x v="0"/>
    <n v="84"/>
    <s v="Auvergne-Rhône-Alpes"/>
    <n v="74"/>
    <x v="74"/>
    <s v="01A"/>
    <x v="0"/>
    <s v="01B"/>
    <x v="0"/>
    <n v="235445.41011999999"/>
    <n v="725794"/>
    <n v="235445410.11999997"/>
    <n v="324.39701915419522"/>
  </r>
  <r>
    <x v="0"/>
    <n v="84"/>
    <s v="Auvergne-Rhône-Alpes"/>
    <n v="74"/>
    <x v="74"/>
    <s v="01B"/>
    <x v="1"/>
    <s v="01A"/>
    <x v="3"/>
    <n v="1131.22"/>
    <n v="725794"/>
    <n v="1131220"/>
    <n v="1.5585965163669031"/>
  </r>
  <r>
    <x v="0"/>
    <n v="84"/>
    <s v="Auvergne-Rhône-Alpes"/>
    <n v="74"/>
    <x v="74"/>
    <s v="01B"/>
    <x v="1"/>
    <s v="01B"/>
    <x v="0"/>
    <n v="17.5"/>
    <n v="725794"/>
    <n v="17500"/>
    <n v="2.411152475771362E-2"/>
  </r>
  <r>
    <x v="0"/>
    <n v="84"/>
    <s v="Auvergne-Rhône-Alpes"/>
    <n v="74"/>
    <x v="74"/>
    <s v="01B"/>
    <x v="1"/>
    <s v="01Z"/>
    <x v="2"/>
    <n v="55.84"/>
    <n v="725794"/>
    <n v="55840"/>
    <n v="7.6936430998327351E-2"/>
  </r>
  <r>
    <x v="0"/>
    <n v="84"/>
    <s v="Auvergne-Rhône-Alpes"/>
    <n v="74"/>
    <x v="74"/>
    <s v="01C"/>
    <x v="2"/>
    <s v="01B"/>
    <x v="0"/>
    <n v="0.08"/>
    <n v="725794"/>
    <n v="80"/>
    <n v="1.1022411317811942E-4"/>
  </r>
  <r>
    <x v="0"/>
    <n v="84"/>
    <s v="Auvergne-Rhône-Alpes"/>
    <n v="74"/>
    <x v="74"/>
    <s v="01C"/>
    <x v="2"/>
    <s v="01Z"/>
    <x v="2"/>
    <n v="0.27"/>
    <n v="725794"/>
    <n v="270"/>
    <n v="3.7200638197615299E-4"/>
  </r>
  <r>
    <x v="0"/>
    <n v="84"/>
    <s v="Auvergne-Rhône-Alpes"/>
    <n v="74"/>
    <x v="74"/>
    <s v="01D"/>
    <x v="3"/>
    <s v="01A"/>
    <x v="3"/>
    <n v="30091.841339999999"/>
    <n v="725794"/>
    <n v="30091841.34"/>
    <n v="41.460581569977158"/>
  </r>
  <r>
    <x v="0"/>
    <n v="84"/>
    <s v="Auvergne-Rhône-Alpes"/>
    <n v="74"/>
    <x v="74"/>
    <s v="01D"/>
    <x v="3"/>
    <s v="01Z"/>
    <x v="2"/>
    <n v="31.914619999999999"/>
    <n v="725794"/>
    <n v="31914.62"/>
    <n v="4.3972008586458416E-2"/>
  </r>
  <r>
    <x v="0"/>
    <n v="84"/>
    <s v="Auvergne-Rhône-Alpes"/>
    <n v="74"/>
    <x v="74"/>
    <s v="01E"/>
    <x v="6"/>
    <s v="01E"/>
    <x v="5"/>
    <n v="100.62"/>
    <n v="725794"/>
    <n v="100620"/>
    <n v="0.13863437834977968"/>
  </r>
  <r>
    <x v="0"/>
    <n v="84"/>
    <s v="Auvergne-Rhône-Alpes"/>
    <n v="74"/>
    <x v="74"/>
    <s v="01F"/>
    <x v="4"/>
    <s v="01A"/>
    <x v="3"/>
    <n v="30453.090980000001"/>
    <n v="725794"/>
    <n v="30453090.98"/>
    <n v="41.958311835038593"/>
  </r>
  <r>
    <x v="1"/>
    <n v="84"/>
    <s v="Auvergne-Rhône-Alpes"/>
    <n v="74"/>
    <x v="74"/>
    <s v="01A"/>
    <x v="0"/>
    <s v="01B"/>
    <x v="0"/>
    <n v="232239.70120000001"/>
    <n v="746994"/>
    <n v="232239701.20000002"/>
    <n v="310.89901819827202"/>
  </r>
  <r>
    <x v="1"/>
    <n v="84"/>
    <s v="Auvergne-Rhône-Alpes"/>
    <n v="74"/>
    <x v="74"/>
    <s v="01B"/>
    <x v="1"/>
    <s v="01A"/>
    <x v="3"/>
    <n v="470.4"/>
    <n v="746994"/>
    <n v="470400"/>
    <n v="0.62972393352557043"/>
  </r>
  <r>
    <x v="1"/>
    <n v="84"/>
    <s v="Auvergne-Rhône-Alpes"/>
    <n v="74"/>
    <x v="74"/>
    <s v="01B"/>
    <x v="1"/>
    <s v="01Z"/>
    <x v="2"/>
    <n v="37.659999999999997"/>
    <n v="746994"/>
    <n v="37660"/>
    <n v="5.04153982495174E-2"/>
  </r>
  <r>
    <x v="1"/>
    <n v="84"/>
    <s v="Auvergne-Rhône-Alpes"/>
    <n v="74"/>
    <x v="74"/>
    <s v="01C"/>
    <x v="2"/>
    <s v="01B"/>
    <x v="0"/>
    <n v="0.18"/>
    <n v="746994"/>
    <n v="180"/>
    <n v="2.4096579088988667E-4"/>
  </r>
  <r>
    <x v="1"/>
    <n v="84"/>
    <s v="Auvergne-Rhône-Alpes"/>
    <n v="74"/>
    <x v="74"/>
    <s v="01C"/>
    <x v="2"/>
    <s v="01Z"/>
    <x v="2"/>
    <n v="0.31"/>
    <n v="746994"/>
    <n v="310"/>
    <n v="4.1499663986591594E-4"/>
  </r>
  <r>
    <x v="1"/>
    <n v="84"/>
    <s v="Auvergne-Rhône-Alpes"/>
    <n v="74"/>
    <x v="74"/>
    <s v="01D"/>
    <x v="3"/>
    <s v="01A"/>
    <x v="3"/>
    <n v="33175.219579999997"/>
    <n v="746994"/>
    <n v="33175219.579999998"/>
    <n v="44.411627911335295"/>
  </r>
  <r>
    <x v="1"/>
    <n v="84"/>
    <s v="Auvergne-Rhône-Alpes"/>
    <n v="74"/>
    <x v="74"/>
    <s v="01D"/>
    <x v="3"/>
    <s v="01Z"/>
    <x v="2"/>
    <n v="25.2714"/>
    <n v="746994"/>
    <n v="25271.4"/>
    <n v="3.3830793821637124E-2"/>
  </r>
  <r>
    <x v="1"/>
    <n v="84"/>
    <s v="Auvergne-Rhône-Alpes"/>
    <n v="74"/>
    <x v="74"/>
    <s v="01E"/>
    <x v="6"/>
    <s v="01E"/>
    <x v="5"/>
    <n v="82.639200000000002"/>
    <n v="746994"/>
    <n v="82639.199999999997"/>
    <n v="0.11062900103615289"/>
  </r>
  <r>
    <x v="1"/>
    <n v="84"/>
    <s v="Auvergne-Rhône-Alpes"/>
    <n v="74"/>
    <x v="74"/>
    <s v="01F"/>
    <x v="4"/>
    <s v="01A"/>
    <x v="3"/>
    <n v="30508.199799999999"/>
    <n v="746994"/>
    <n v="30508199.799999997"/>
    <n v="40.841291630187122"/>
  </r>
  <r>
    <x v="1"/>
    <n v="84"/>
    <s v="Auvergne-Rhône-Alpes"/>
    <n v="74"/>
    <x v="74"/>
    <s v="01ZHG"/>
    <x v="5"/>
    <s v="01A"/>
    <x v="3"/>
    <n v="15.39"/>
    <n v="746994"/>
    <n v="15390"/>
    <n v="2.060257512108531E-2"/>
  </r>
  <r>
    <x v="2"/>
    <n v="84"/>
    <s v="Auvergne-Rhône-Alpes"/>
    <n v="74"/>
    <x v="74"/>
    <s v="01A"/>
    <x v="0"/>
    <s v="01B"/>
    <x v="0"/>
    <n v="231335.99718000001"/>
    <n v="769677"/>
    <n v="231335997.18000001"/>
    <n v="300.56244006251973"/>
  </r>
  <r>
    <x v="2"/>
    <n v="84"/>
    <s v="Auvergne-Rhône-Alpes"/>
    <n v="74"/>
    <x v="74"/>
    <s v="01B"/>
    <x v="1"/>
    <s v="01A"/>
    <x v="3"/>
    <n v="611.35"/>
    <n v="769677"/>
    <n v="611350"/>
    <n v="0.79429422991722498"/>
  </r>
  <r>
    <x v="2"/>
    <n v="84"/>
    <s v="Auvergne-Rhône-Alpes"/>
    <n v="74"/>
    <x v="74"/>
    <s v="01B"/>
    <x v="1"/>
    <s v="01B"/>
    <x v="0"/>
    <n v="17.18"/>
    <n v="769677"/>
    <n v="17180"/>
    <n v="2.232105155799121E-2"/>
  </r>
  <r>
    <x v="2"/>
    <n v="84"/>
    <s v="Auvergne-Rhône-Alpes"/>
    <n v="74"/>
    <x v="74"/>
    <s v="01C"/>
    <x v="2"/>
    <s v="01B"/>
    <x v="0"/>
    <n v="0.19"/>
    <n v="769677"/>
    <n v="190"/>
    <n v="2.4685679837126482E-4"/>
  </r>
  <r>
    <x v="2"/>
    <n v="84"/>
    <s v="Auvergne-Rhône-Alpes"/>
    <n v="74"/>
    <x v="74"/>
    <s v="01C"/>
    <x v="2"/>
    <s v="01Z"/>
    <x v="2"/>
    <n v="3.97"/>
    <n v="769677"/>
    <n v="3970"/>
    <n v="5.1580078396522176E-3"/>
  </r>
  <r>
    <x v="2"/>
    <n v="84"/>
    <s v="Auvergne-Rhône-Alpes"/>
    <n v="74"/>
    <x v="74"/>
    <s v="01D"/>
    <x v="3"/>
    <s v="01A"/>
    <x v="3"/>
    <n v="32991.190260000003"/>
    <n v="769677"/>
    <n v="32991190.260000002"/>
    <n v="42.863682116004505"/>
  </r>
  <r>
    <x v="2"/>
    <n v="84"/>
    <s v="Auvergne-Rhône-Alpes"/>
    <n v="74"/>
    <x v="74"/>
    <s v="01E"/>
    <x v="6"/>
    <s v="01E"/>
    <x v="5"/>
    <n v="305.11863"/>
    <n v="769677"/>
    <n v="305118.63"/>
    <n v="0.39642425329066611"/>
  </r>
  <r>
    <x v="2"/>
    <n v="84"/>
    <s v="Auvergne-Rhône-Alpes"/>
    <n v="74"/>
    <x v="74"/>
    <s v="01F"/>
    <x v="4"/>
    <s v="01A"/>
    <x v="3"/>
    <n v="31884.659800000001"/>
    <n v="769677"/>
    <n v="31884659.800000001"/>
    <n v="41.426026502026176"/>
  </r>
  <r>
    <x v="2"/>
    <n v="84"/>
    <s v="Auvergne-Rhône-Alpes"/>
    <n v="74"/>
    <x v="74"/>
    <s v="01F"/>
    <x v="4"/>
    <s v="01Z"/>
    <x v="2"/>
    <n v="478.48289999999997"/>
    <n v="769677"/>
    <n v="478482.89999999997"/>
    <n v="0.62166714089156871"/>
  </r>
  <r>
    <x v="2"/>
    <n v="84"/>
    <s v="Auvergne-Rhône-Alpes"/>
    <n v="74"/>
    <x v="74"/>
    <s v="01ZHG"/>
    <x v="5"/>
    <s v="01A"/>
    <x v="3"/>
    <n v="148.33000000000001"/>
    <n v="769677"/>
    <n v="148330"/>
    <n v="0.19271720474952481"/>
  </r>
  <r>
    <x v="3"/>
    <n v="84"/>
    <s v="Auvergne-Rhône-Alpes"/>
    <n v="74"/>
    <x v="74"/>
    <s v="01A"/>
    <x v="0"/>
    <s v="01B"/>
    <x v="0"/>
    <n v="226247.31612"/>
    <n v="793938"/>
    <n v="226247316.12"/>
    <n v="284.96849391262293"/>
  </r>
  <r>
    <x v="3"/>
    <n v="84"/>
    <s v="Auvergne-Rhône-Alpes"/>
    <n v="74"/>
    <x v="74"/>
    <s v="01B"/>
    <x v="1"/>
    <s v="01A"/>
    <x v="3"/>
    <n v="88.6"/>
    <n v="793938"/>
    <n v="88600"/>
    <n v="0.11159561577856206"/>
  </r>
  <r>
    <x v="3"/>
    <n v="84"/>
    <s v="Auvergne-Rhône-Alpes"/>
    <n v="74"/>
    <x v="74"/>
    <s v="01B"/>
    <x v="1"/>
    <s v="01B"/>
    <x v="0"/>
    <n v="292"/>
    <n v="793938"/>
    <n v="292000"/>
    <n v="0.36778690527471919"/>
  </r>
  <r>
    <x v="3"/>
    <n v="84"/>
    <s v="Auvergne-Rhône-Alpes"/>
    <n v="74"/>
    <x v="74"/>
    <s v="01C"/>
    <x v="2"/>
    <s v="01A"/>
    <x v="3"/>
    <n v="3.0750000000000002"/>
    <n v="793938"/>
    <n v="3075"/>
    <n v="3.8730984031498683E-3"/>
  </r>
  <r>
    <x v="3"/>
    <n v="84"/>
    <s v="Auvergne-Rhône-Alpes"/>
    <n v="74"/>
    <x v="74"/>
    <s v="01C"/>
    <x v="2"/>
    <s v="01B"/>
    <x v="0"/>
    <n v="0.11"/>
    <n v="793938"/>
    <n v="110"/>
    <n v="1.3854986157609285E-4"/>
  </r>
  <r>
    <x v="3"/>
    <n v="84"/>
    <s v="Auvergne-Rhône-Alpes"/>
    <n v="74"/>
    <x v="74"/>
    <s v="01D"/>
    <x v="3"/>
    <s v="01A"/>
    <x v="3"/>
    <n v="31216.265070000001"/>
    <n v="793938"/>
    <n v="31216265.07"/>
    <n v="39.318265494282926"/>
  </r>
  <r>
    <x v="3"/>
    <n v="84"/>
    <s v="Auvergne-Rhône-Alpes"/>
    <n v="74"/>
    <x v="74"/>
    <s v="01D"/>
    <x v="3"/>
    <s v="01Z"/>
    <x v="2"/>
    <n v="182.125"/>
    <n v="793938"/>
    <n v="182125"/>
    <n v="0.22939448672314464"/>
  </r>
  <r>
    <x v="3"/>
    <n v="84"/>
    <s v="Auvergne-Rhône-Alpes"/>
    <n v="74"/>
    <x v="74"/>
    <s v="01E"/>
    <x v="6"/>
    <s v="01E"/>
    <x v="5"/>
    <n v="319.77095000000003"/>
    <n v="793938"/>
    <n v="319770.95"/>
    <n v="0.40276564416868826"/>
  </r>
  <r>
    <x v="3"/>
    <n v="84"/>
    <s v="Auvergne-Rhône-Alpes"/>
    <n v="74"/>
    <x v="74"/>
    <s v="01F"/>
    <x v="4"/>
    <s v="01A"/>
    <x v="3"/>
    <n v="32965.567170000002"/>
    <n v="793938"/>
    <n v="32965567.170000002"/>
    <n v="41.521588801644462"/>
  </r>
  <r>
    <x v="3"/>
    <n v="84"/>
    <s v="Auvergne-Rhône-Alpes"/>
    <n v="74"/>
    <x v="74"/>
    <s v="01F"/>
    <x v="4"/>
    <s v="01Z"/>
    <x v="2"/>
    <n v="507.47280999999998"/>
    <n v="793938"/>
    <n v="507472.81"/>
    <n v="0.6391844325375533"/>
  </r>
  <r>
    <x v="3"/>
    <n v="84"/>
    <s v="Auvergne-Rhône-Alpes"/>
    <n v="74"/>
    <x v="74"/>
    <s v="01ZHG"/>
    <x v="5"/>
    <s v="01A"/>
    <x v="3"/>
    <n v="961.87800000000004"/>
    <n v="793938"/>
    <n v="961878"/>
    <n v="1.2115278523008093"/>
  </r>
  <r>
    <x v="4"/>
    <n v="84"/>
    <s v="Auvergne-Rhône-Alpes"/>
    <n v="74"/>
    <x v="74"/>
    <s v="01A"/>
    <x v="0"/>
    <s v="01B"/>
    <x v="0"/>
    <n v="225440.38982000001"/>
    <n v="807360"/>
    <n v="225440389.82000002"/>
    <n v="279.23155695105038"/>
  </r>
  <r>
    <x v="4"/>
    <n v="84"/>
    <s v="Auvergne-Rhône-Alpes"/>
    <n v="74"/>
    <x v="74"/>
    <s v="01B"/>
    <x v="1"/>
    <s v="01A"/>
    <x v="3"/>
    <n v="48.62"/>
    <n v="807360"/>
    <n v="48620"/>
    <n v="6.0220967102655572E-2"/>
  </r>
  <r>
    <x v="4"/>
    <n v="84"/>
    <s v="Auvergne-Rhône-Alpes"/>
    <n v="74"/>
    <x v="74"/>
    <s v="01B"/>
    <x v="1"/>
    <s v="01B"/>
    <x v="0"/>
    <n v="59"/>
    <n v="807360"/>
    <n v="59000"/>
    <n v="7.3077685295283398E-2"/>
  </r>
  <r>
    <x v="4"/>
    <n v="84"/>
    <s v="Auvergne-Rhône-Alpes"/>
    <n v="74"/>
    <x v="74"/>
    <s v="01C"/>
    <x v="2"/>
    <s v="01A"/>
    <x v="3"/>
    <n v="0.4"/>
    <n v="807360"/>
    <n v="400"/>
    <n v="4.9544193420531109E-4"/>
  </r>
  <r>
    <x v="4"/>
    <n v="84"/>
    <s v="Auvergne-Rhône-Alpes"/>
    <n v="74"/>
    <x v="74"/>
    <s v="01C"/>
    <x v="2"/>
    <s v="01B"/>
    <x v="0"/>
    <n v="0.23699999999999999"/>
    <n v="807360"/>
    <n v="237"/>
    <n v="2.9354934601664686E-4"/>
  </r>
  <r>
    <x v="4"/>
    <n v="84"/>
    <s v="Auvergne-Rhône-Alpes"/>
    <n v="74"/>
    <x v="74"/>
    <s v="01D"/>
    <x v="3"/>
    <s v="01A"/>
    <x v="3"/>
    <n v="33273.281199999998"/>
    <n v="807360"/>
    <n v="33273281.199999999"/>
    <n v="41.212446987713037"/>
  </r>
  <r>
    <x v="4"/>
    <n v="84"/>
    <s v="Auvergne-Rhône-Alpes"/>
    <n v="74"/>
    <x v="74"/>
    <s v="01E"/>
    <x v="6"/>
    <s v="01E"/>
    <x v="5"/>
    <n v="335.73"/>
    <n v="807360"/>
    <n v="335730"/>
    <n v="0.41583680142687279"/>
  </r>
  <r>
    <x v="4"/>
    <n v="84"/>
    <s v="Auvergne-Rhône-Alpes"/>
    <n v="74"/>
    <x v="74"/>
    <s v="01F"/>
    <x v="4"/>
    <s v="01A"/>
    <x v="3"/>
    <n v="35467.961459999999"/>
    <n v="807360"/>
    <n v="35467961.460000001"/>
    <n v="43.930788570154576"/>
  </r>
  <r>
    <x v="4"/>
    <n v="84"/>
    <s v="Auvergne-Rhône-Alpes"/>
    <n v="74"/>
    <x v="74"/>
    <s v="01ZHG"/>
    <x v="5"/>
    <s v="01A"/>
    <x v="3"/>
    <n v="1695.9359999999999"/>
    <n v="807360"/>
    <n v="1695936"/>
    <n v="2.1005945303210463"/>
  </r>
  <r>
    <x v="0"/>
    <n v="11"/>
    <s v="Ile-de-France"/>
    <n v="75"/>
    <x v="75"/>
    <s v="01A"/>
    <x v="0"/>
    <s v="01B"/>
    <x v="0"/>
    <n v="841716"/>
    <n v="2234105"/>
    <n v="841716000"/>
    <n v="376.75758301422718"/>
  </r>
  <r>
    <x v="0"/>
    <n v="11"/>
    <s v="Ile-de-France"/>
    <n v="75"/>
    <x v="75"/>
    <s v="01B"/>
    <x v="1"/>
    <s v="01A"/>
    <x v="3"/>
    <n v="89060.209000000003"/>
    <n v="2234105"/>
    <n v="89060209"/>
    <n v="39.863931641529831"/>
  </r>
  <r>
    <x v="0"/>
    <n v="11"/>
    <s v="Ile-de-France"/>
    <n v="75"/>
    <x v="75"/>
    <s v="01C"/>
    <x v="2"/>
    <s v="01Z"/>
    <x v="2"/>
    <n v="178"/>
    <n v="2234105"/>
    <n v="178000"/>
    <n v="7.9673963399213552E-2"/>
  </r>
  <r>
    <x v="0"/>
    <n v="11"/>
    <s v="Ile-de-France"/>
    <n v="75"/>
    <x v="75"/>
    <s v="01D"/>
    <x v="3"/>
    <s v="01A"/>
    <x v="3"/>
    <n v="81195"/>
    <n v="2234105"/>
    <n v="81195000"/>
    <n v="36.343412686512046"/>
  </r>
  <r>
    <x v="0"/>
    <n v="11"/>
    <s v="Ile-de-France"/>
    <n v="75"/>
    <x v="75"/>
    <s v="01F"/>
    <x v="4"/>
    <s v="01A"/>
    <x v="3"/>
    <n v="62001"/>
    <n v="2234105"/>
    <n v="62001000"/>
    <n v="27.752052835475503"/>
  </r>
  <r>
    <x v="1"/>
    <n v="11"/>
    <s v="Ile-de-France"/>
    <n v="75"/>
    <x v="75"/>
    <s v="01A"/>
    <x v="0"/>
    <s v="01B"/>
    <x v="0"/>
    <n v="833399"/>
    <n v="2249975"/>
    <n v="833399000"/>
    <n v="370.40367115190168"/>
  </r>
  <r>
    <x v="1"/>
    <n v="11"/>
    <s v="Ile-de-France"/>
    <n v="75"/>
    <x v="75"/>
    <s v="01B"/>
    <x v="1"/>
    <s v="01A"/>
    <x v="3"/>
    <n v="99917.37"/>
    <n v="2249975"/>
    <n v="99917370"/>
    <n v="44.408213424593605"/>
  </r>
  <r>
    <x v="1"/>
    <n v="11"/>
    <s v="Ile-de-France"/>
    <n v="75"/>
    <x v="75"/>
    <s v="01C"/>
    <x v="2"/>
    <s v="01Z"/>
    <x v="2"/>
    <n v="249"/>
    <n v="2249975"/>
    <n v="249000"/>
    <n v="0.110667896309959"/>
  </r>
  <r>
    <x v="1"/>
    <n v="11"/>
    <s v="Ile-de-France"/>
    <n v="75"/>
    <x v="75"/>
    <s v="01D"/>
    <x v="3"/>
    <s v="01A"/>
    <x v="3"/>
    <n v="82246.820000000007"/>
    <n v="2249975"/>
    <n v="82246820"/>
    <n v="36.55454838387093"/>
  </r>
  <r>
    <x v="1"/>
    <n v="11"/>
    <s v="Ile-de-France"/>
    <n v="75"/>
    <x v="75"/>
    <s v="01F"/>
    <x v="4"/>
    <s v="01A"/>
    <x v="3"/>
    <n v="65366.400000000001"/>
    <n v="2249975"/>
    <n v="65366400"/>
    <n v="29.052056133957045"/>
  </r>
  <r>
    <x v="1"/>
    <n v="11"/>
    <s v="Ile-de-France"/>
    <n v="75"/>
    <x v="75"/>
    <s v="01ZHG"/>
    <x v="5"/>
    <s v="01A"/>
    <x v="3"/>
    <n v="1220"/>
    <n v="2249975"/>
    <n v="1220000"/>
    <n v="0.54222824698052197"/>
  </r>
  <r>
    <x v="2"/>
    <n v="11"/>
    <s v="Ile-de-France"/>
    <n v="75"/>
    <x v="75"/>
    <s v="01A"/>
    <x v="0"/>
    <s v="01B"/>
    <x v="0"/>
    <n v="803409"/>
    <n v="2229621"/>
    <n v="803409000"/>
    <n v="360.33433484883756"/>
  </r>
  <r>
    <x v="2"/>
    <n v="11"/>
    <s v="Ile-de-France"/>
    <n v="75"/>
    <x v="75"/>
    <s v="01B"/>
    <x v="1"/>
    <s v="01A"/>
    <x v="3"/>
    <n v="86964.21"/>
    <n v="2229621"/>
    <n v="86964210"/>
    <n v="39.00403252391326"/>
  </r>
  <r>
    <x v="2"/>
    <n v="11"/>
    <s v="Ile-de-France"/>
    <n v="75"/>
    <x v="75"/>
    <s v="01C"/>
    <x v="2"/>
    <s v="01A"/>
    <x v="3"/>
    <n v="7"/>
    <n v="2229621"/>
    <n v="7000"/>
    <n v="3.1395470351239067E-3"/>
  </r>
  <r>
    <x v="2"/>
    <n v="11"/>
    <s v="Ile-de-France"/>
    <n v="75"/>
    <x v="75"/>
    <s v="01C"/>
    <x v="2"/>
    <s v="01Z"/>
    <x v="2"/>
    <n v="215.363"/>
    <n v="2229621"/>
    <n v="215363"/>
    <n v="9.6591752589341412E-2"/>
  </r>
  <r>
    <x v="2"/>
    <n v="11"/>
    <s v="Ile-de-France"/>
    <n v="75"/>
    <x v="75"/>
    <s v="01D"/>
    <x v="3"/>
    <s v="01A"/>
    <x v="3"/>
    <n v="77869.7"/>
    <n v="2229621"/>
    <n v="77869700"/>
    <n v="34.925083680141157"/>
  </r>
  <r>
    <x v="2"/>
    <n v="11"/>
    <s v="Ile-de-France"/>
    <n v="75"/>
    <x v="75"/>
    <s v="01F"/>
    <x v="4"/>
    <s v="01A"/>
    <x v="3"/>
    <n v="66890"/>
    <n v="2229621"/>
    <n v="66890000"/>
    <n v="30.000614454205447"/>
  </r>
  <r>
    <x v="2"/>
    <n v="11"/>
    <s v="Ile-de-France"/>
    <n v="75"/>
    <x v="75"/>
    <s v="01ZHG"/>
    <x v="5"/>
    <s v="01A"/>
    <x v="3"/>
    <n v="2750"/>
    <n v="2229621"/>
    <n v="2750000"/>
    <n v="1.2333934780843918"/>
  </r>
  <r>
    <x v="3"/>
    <n v="11"/>
    <s v="Ile-de-France"/>
    <n v="75"/>
    <x v="75"/>
    <s v="01A"/>
    <x v="0"/>
    <s v="01B"/>
    <x v="0"/>
    <n v="787400"/>
    <n v="2206488"/>
    <n v="787400000"/>
    <n v="356.85668809438346"/>
  </r>
  <r>
    <x v="3"/>
    <n v="11"/>
    <s v="Ile-de-France"/>
    <n v="75"/>
    <x v="75"/>
    <s v="01B"/>
    <x v="1"/>
    <s v="01A"/>
    <x v="3"/>
    <n v="83794"/>
    <n v="2206488"/>
    <n v="83794000"/>
    <n v="37.976186591542756"/>
  </r>
  <r>
    <x v="3"/>
    <n v="11"/>
    <s v="Ile-de-France"/>
    <n v="75"/>
    <x v="75"/>
    <s v="01C"/>
    <x v="2"/>
    <s v="01A"/>
    <x v="3"/>
    <n v="412.8"/>
    <n v="2206488"/>
    <n v="412800"/>
    <n v="0.1870846340428772"/>
  </r>
  <r>
    <x v="3"/>
    <n v="11"/>
    <s v="Ile-de-France"/>
    <n v="75"/>
    <x v="75"/>
    <s v="01D"/>
    <x v="3"/>
    <s v="01A"/>
    <x v="3"/>
    <n v="79316"/>
    <n v="2206488"/>
    <n v="79316000"/>
    <n v="35.946717136009802"/>
  </r>
  <r>
    <x v="3"/>
    <n v="11"/>
    <s v="Ile-de-France"/>
    <n v="75"/>
    <x v="75"/>
    <s v="01F"/>
    <x v="4"/>
    <s v="01A"/>
    <x v="3"/>
    <n v="67307.3"/>
    <n v="2206488"/>
    <n v="67307300"/>
    <n v="30.504267415005202"/>
  </r>
  <r>
    <x v="3"/>
    <n v="11"/>
    <s v="Ile-de-France"/>
    <n v="75"/>
    <x v="75"/>
    <s v="01ZHG"/>
    <x v="5"/>
    <s v="01A"/>
    <x v="3"/>
    <n v="3051"/>
    <n v="2206488"/>
    <n v="3051000"/>
    <n v="1.3827403548081838"/>
  </r>
  <r>
    <x v="4"/>
    <n v="11"/>
    <s v="Ile-de-France"/>
    <n v="75"/>
    <x v="75"/>
    <s v="01A"/>
    <x v="0"/>
    <s v="01B"/>
    <x v="0"/>
    <n v="776542"/>
    <n v="2187526"/>
    <n v="776542000"/>
    <n v="354.98640930439228"/>
  </r>
  <r>
    <x v="4"/>
    <n v="11"/>
    <s v="Ile-de-France"/>
    <n v="75"/>
    <x v="75"/>
    <s v="01B"/>
    <x v="1"/>
    <s v="01A"/>
    <x v="3"/>
    <n v="106321.1"/>
    <n v="2187526"/>
    <n v="106321100"/>
    <n v="48.603353742995509"/>
  </r>
  <r>
    <x v="4"/>
    <n v="11"/>
    <s v="Ile-de-France"/>
    <n v="75"/>
    <x v="75"/>
    <s v="01C"/>
    <x v="2"/>
    <s v="01A"/>
    <x v="3"/>
    <n v="441"/>
    <n v="2187526"/>
    <n v="441000"/>
    <n v="0.20159760386847975"/>
  </r>
  <r>
    <x v="4"/>
    <n v="11"/>
    <s v="Ile-de-France"/>
    <n v="75"/>
    <x v="75"/>
    <s v="01C"/>
    <x v="2"/>
    <s v="01Z"/>
    <x v="2"/>
    <n v="13"/>
    <n v="2187526"/>
    <n v="13000"/>
    <n v="5.9427865085946406E-3"/>
  </r>
  <r>
    <x v="4"/>
    <n v="11"/>
    <s v="Ile-de-France"/>
    <n v="75"/>
    <x v="75"/>
    <s v="01D"/>
    <x v="3"/>
    <s v="01A"/>
    <x v="3"/>
    <n v="82034"/>
    <n v="2187526"/>
    <n v="82034000"/>
    <n v="37.500811418927135"/>
  </r>
  <r>
    <x v="4"/>
    <n v="11"/>
    <s v="Ile-de-France"/>
    <n v="75"/>
    <x v="75"/>
    <s v="01D"/>
    <x v="3"/>
    <s v="01Z"/>
    <x v="2"/>
    <n v="394"/>
    <n v="2187526"/>
    <n v="394000"/>
    <n v="0.18011214495279143"/>
  </r>
  <r>
    <x v="4"/>
    <n v="11"/>
    <s v="Ile-de-France"/>
    <n v="75"/>
    <x v="75"/>
    <s v="01E"/>
    <x v="6"/>
    <s v="01E"/>
    <x v="5"/>
    <n v="509"/>
    <n v="2187526"/>
    <n v="509000"/>
    <n v="0.23268294868266709"/>
  </r>
  <r>
    <x v="4"/>
    <n v="11"/>
    <s v="Ile-de-France"/>
    <n v="75"/>
    <x v="75"/>
    <s v="01F"/>
    <x v="4"/>
    <s v="01A"/>
    <x v="3"/>
    <n v="70656.2"/>
    <n v="2187526"/>
    <n v="70656200"/>
    <n v="32.299593239120355"/>
  </r>
  <r>
    <x v="4"/>
    <n v="11"/>
    <s v="Ile-de-France"/>
    <n v="75"/>
    <x v="75"/>
    <s v="01ZHG"/>
    <x v="5"/>
    <s v="01A"/>
    <x v="3"/>
    <n v="3479"/>
    <n v="2187526"/>
    <n v="3479000"/>
    <n v="1.5903810971846735"/>
  </r>
  <r>
    <x v="4"/>
    <n v="11"/>
    <s v="Ile-de-France"/>
    <n v="75"/>
    <x v="75"/>
    <s v="01ZHG"/>
    <x v="5"/>
    <s v="01Z"/>
    <x v="2"/>
    <n v="4.5"/>
    <n v="2187526"/>
    <n v="4500"/>
    <n v="2.0571184068212218E-3"/>
  </r>
  <r>
    <x v="0"/>
    <n v="28"/>
    <s v="Normandie"/>
    <n v="76"/>
    <x v="76"/>
    <s v="01A"/>
    <x v="0"/>
    <s v="01A"/>
    <x v="3"/>
    <n v="9241.0649900000008"/>
    <n v="1250120"/>
    <n v="9241064.9900000002"/>
    <n v="7.3921423463347518"/>
  </r>
  <r>
    <x v="0"/>
    <n v="28"/>
    <s v="Normandie"/>
    <n v="76"/>
    <x v="76"/>
    <s v="01A"/>
    <x v="0"/>
    <s v="01B"/>
    <x v="0"/>
    <n v="316640.45101000002"/>
    <n v="1250120"/>
    <n v="316640451.00999999"/>
    <n v="253.28804515566506"/>
  </r>
  <r>
    <x v="0"/>
    <n v="28"/>
    <s v="Normandie"/>
    <n v="76"/>
    <x v="76"/>
    <s v="01A"/>
    <x v="0"/>
    <s v="01D"/>
    <x v="1"/>
    <n v="49636.815600000002"/>
    <n v="1250120"/>
    <n v="49636815.600000001"/>
    <n v="39.705640738489109"/>
  </r>
  <r>
    <x v="0"/>
    <n v="28"/>
    <s v="Normandie"/>
    <n v="76"/>
    <x v="76"/>
    <s v="01A"/>
    <x v="0"/>
    <s v="01E"/>
    <x v="5"/>
    <n v="12218.3"/>
    <n v="1250120"/>
    <n v="12218300"/>
    <n v="9.7737017246344351"/>
  </r>
  <r>
    <x v="0"/>
    <n v="28"/>
    <s v="Normandie"/>
    <n v="76"/>
    <x v="76"/>
    <s v="01A"/>
    <x v="0"/>
    <s v="01Z"/>
    <x v="2"/>
    <n v="4873.7745000000004"/>
    <n v="1250120"/>
    <n v="4873774.5"/>
    <n v="3.8986453300483155"/>
  </r>
  <r>
    <x v="0"/>
    <n v="28"/>
    <s v="Normandie"/>
    <n v="76"/>
    <x v="76"/>
    <s v="01B"/>
    <x v="1"/>
    <s v="01A"/>
    <x v="3"/>
    <n v="7315.23"/>
    <n v="1250120"/>
    <n v="7315230"/>
    <n v="5.8516222442645507"/>
  </r>
  <r>
    <x v="0"/>
    <n v="28"/>
    <s v="Normandie"/>
    <n v="76"/>
    <x v="76"/>
    <s v="01B"/>
    <x v="1"/>
    <s v="01D"/>
    <x v="1"/>
    <n v="697.63712999999996"/>
    <n v="1250120"/>
    <n v="697637.13"/>
    <n v="0.55805613061146131"/>
  </r>
  <r>
    <x v="0"/>
    <n v="28"/>
    <s v="Normandie"/>
    <n v="76"/>
    <x v="76"/>
    <s v="01C"/>
    <x v="2"/>
    <s v="01A"/>
    <x v="3"/>
    <n v="9.3000000000000007"/>
    <n v="1250120"/>
    <n v="9300"/>
    <n v="7.4392858285604584E-3"/>
  </r>
  <r>
    <x v="0"/>
    <n v="28"/>
    <s v="Normandie"/>
    <n v="76"/>
    <x v="76"/>
    <s v="01D"/>
    <x v="3"/>
    <s v="01A"/>
    <x v="3"/>
    <n v="51738.035640000002"/>
    <n v="1250120"/>
    <n v="51738035.640000001"/>
    <n v="41.386455412280419"/>
  </r>
  <r>
    <x v="0"/>
    <n v="28"/>
    <s v="Normandie"/>
    <n v="76"/>
    <x v="76"/>
    <s v="01D"/>
    <x v="3"/>
    <s v="01Z"/>
    <x v="2"/>
    <n v="1165.43209"/>
    <n v="1250120"/>
    <n v="1165432.0900000001"/>
    <n v="0.93225617540716099"/>
  </r>
  <r>
    <x v="0"/>
    <n v="28"/>
    <s v="Normandie"/>
    <n v="76"/>
    <x v="76"/>
    <s v="01E"/>
    <x v="6"/>
    <s v="01D"/>
    <x v="1"/>
    <n v="121.28"/>
    <n v="1250120"/>
    <n v="121280"/>
    <n v="9.7014686590087357E-2"/>
  </r>
  <r>
    <x v="0"/>
    <n v="28"/>
    <s v="Normandie"/>
    <n v="76"/>
    <x v="76"/>
    <s v="01E"/>
    <x v="6"/>
    <s v="01E"/>
    <x v="5"/>
    <n v="53100.395479999999"/>
    <n v="1250120"/>
    <n v="53100395.479999997"/>
    <n v="42.476238665088147"/>
  </r>
  <r>
    <x v="0"/>
    <n v="28"/>
    <s v="Normandie"/>
    <n v="76"/>
    <x v="76"/>
    <s v="01F"/>
    <x v="4"/>
    <s v="01A"/>
    <x v="3"/>
    <n v="33834.130129999998"/>
    <n v="1250120"/>
    <n v="33834130.129999995"/>
    <n v="27.064705892234343"/>
  </r>
  <r>
    <x v="0"/>
    <n v="28"/>
    <s v="Normandie"/>
    <n v="76"/>
    <x v="76"/>
    <s v="01F"/>
    <x v="4"/>
    <s v="01Z"/>
    <x v="2"/>
    <n v="905.48217999999997"/>
    <n v="1250120"/>
    <n v="905482.17999999993"/>
    <n v="0.72431620964387411"/>
  </r>
  <r>
    <x v="0"/>
    <n v="28"/>
    <s v="Normandie"/>
    <n v="76"/>
    <x v="76"/>
    <s v="01ZHG"/>
    <x v="5"/>
    <s v="01A"/>
    <x v="3"/>
    <n v="40.070999999999998"/>
    <n v="1250120"/>
    <n v="40071"/>
    <n v="3.2053722842607109E-2"/>
  </r>
  <r>
    <x v="1"/>
    <n v="28"/>
    <s v="Normandie"/>
    <n v="76"/>
    <x v="76"/>
    <s v="01A"/>
    <x v="0"/>
    <s v="01A"/>
    <x v="3"/>
    <n v="2344"/>
    <n v="1251282"/>
    <n v="2344000"/>
    <n v="1.8732787652983101"/>
  </r>
  <r>
    <x v="1"/>
    <n v="28"/>
    <s v="Normandie"/>
    <n v="76"/>
    <x v="76"/>
    <s v="01A"/>
    <x v="0"/>
    <s v="01B"/>
    <x v="0"/>
    <n v="276311.22081999999"/>
    <n v="1251282"/>
    <n v="276311220.81999999"/>
    <n v="220.82250109887298"/>
  </r>
  <r>
    <x v="1"/>
    <n v="28"/>
    <s v="Normandie"/>
    <n v="76"/>
    <x v="76"/>
    <s v="01A"/>
    <x v="0"/>
    <s v="01D"/>
    <x v="1"/>
    <n v="47405.062919999997"/>
    <n v="1251282"/>
    <n v="47405062.919999994"/>
    <n v="37.885195279721117"/>
  </r>
  <r>
    <x v="1"/>
    <n v="28"/>
    <s v="Normandie"/>
    <n v="76"/>
    <x v="76"/>
    <s v="01A"/>
    <x v="0"/>
    <s v="01E"/>
    <x v="5"/>
    <n v="13066.12"/>
    <n v="1251282"/>
    <n v="13066120"/>
    <n v="10.442186493532233"/>
  </r>
  <r>
    <x v="1"/>
    <n v="28"/>
    <s v="Normandie"/>
    <n v="76"/>
    <x v="76"/>
    <s v="01A"/>
    <x v="0"/>
    <s v="01Z"/>
    <x v="2"/>
    <n v="25659.982039999999"/>
    <n v="1251282"/>
    <n v="25659982.039999999"/>
    <n v="20.506953700284988"/>
  </r>
  <r>
    <x v="1"/>
    <n v="28"/>
    <s v="Normandie"/>
    <n v="76"/>
    <x v="76"/>
    <s v="01B"/>
    <x v="1"/>
    <s v="01D"/>
    <x v="1"/>
    <n v="630.36676999999997"/>
    <n v="1251282"/>
    <n v="630366.77"/>
    <n v="0.50377674257281735"/>
  </r>
  <r>
    <x v="1"/>
    <n v="28"/>
    <s v="Normandie"/>
    <n v="76"/>
    <x v="76"/>
    <s v="01C"/>
    <x v="2"/>
    <s v="01A"/>
    <x v="3"/>
    <n v="0.31685999999999998"/>
    <n v="1251282"/>
    <n v="316.85999999999996"/>
    <n v="2.532282890667331E-4"/>
  </r>
  <r>
    <x v="1"/>
    <n v="28"/>
    <s v="Normandie"/>
    <n v="76"/>
    <x v="76"/>
    <s v="01C"/>
    <x v="2"/>
    <s v="01B"/>
    <x v="0"/>
    <n v="1.9E-2"/>
    <n v="1251282"/>
    <n v="19"/>
    <n v="1.5184426851820773E-5"/>
  </r>
  <r>
    <x v="1"/>
    <n v="28"/>
    <s v="Normandie"/>
    <n v="76"/>
    <x v="76"/>
    <s v="01C"/>
    <x v="2"/>
    <s v="01C"/>
    <x v="4"/>
    <n v="0.26900000000000002"/>
    <n v="1251282"/>
    <n v="269"/>
    <n v="2.1497951700735724E-4"/>
  </r>
  <r>
    <x v="1"/>
    <n v="28"/>
    <s v="Normandie"/>
    <n v="76"/>
    <x v="76"/>
    <s v="01D"/>
    <x v="3"/>
    <s v="01A"/>
    <x v="3"/>
    <n v="49753.554960000001"/>
    <n v="1251282"/>
    <n v="49753554.960000001"/>
    <n v="39.762063995166557"/>
  </r>
  <r>
    <x v="1"/>
    <n v="28"/>
    <s v="Normandie"/>
    <n v="76"/>
    <x v="76"/>
    <s v="01D"/>
    <x v="3"/>
    <s v="01Z"/>
    <x v="2"/>
    <n v="2303.85689"/>
    <n v="1251282"/>
    <n v="2303856.89"/>
    <n v="1.8411971801720157"/>
  </r>
  <r>
    <x v="1"/>
    <n v="28"/>
    <s v="Normandie"/>
    <n v="76"/>
    <x v="76"/>
    <s v="01E"/>
    <x v="6"/>
    <s v="01D"/>
    <x v="1"/>
    <n v="189"/>
    <n v="1251282"/>
    <n v="189000"/>
    <n v="0.15104508815758558"/>
  </r>
  <r>
    <x v="1"/>
    <n v="28"/>
    <s v="Normandie"/>
    <n v="76"/>
    <x v="76"/>
    <s v="01E"/>
    <x v="6"/>
    <s v="01E"/>
    <x v="5"/>
    <n v="41968.568950000001"/>
    <n v="1251282"/>
    <n v="41968568.950000003"/>
    <n v="33.540456068256397"/>
  </r>
  <r>
    <x v="1"/>
    <n v="28"/>
    <s v="Normandie"/>
    <n v="76"/>
    <x v="76"/>
    <s v="01F"/>
    <x v="4"/>
    <s v="01A"/>
    <x v="3"/>
    <n v="31012.585500000001"/>
    <n v="1251282"/>
    <n v="31012585.5"/>
    <n v="24.784649263715135"/>
  </r>
  <r>
    <x v="1"/>
    <n v="28"/>
    <s v="Normandie"/>
    <n v="76"/>
    <x v="76"/>
    <s v="01F"/>
    <x v="4"/>
    <s v="01Z"/>
    <x v="2"/>
    <n v="2452.0663800000002"/>
    <n v="1251282"/>
    <n v="2452066.3800000004"/>
    <n v="1.9596432938378401"/>
  </r>
  <r>
    <x v="1"/>
    <n v="28"/>
    <s v="Normandie"/>
    <n v="76"/>
    <x v="76"/>
    <s v="01ZHG"/>
    <x v="5"/>
    <s v="01A"/>
    <x v="3"/>
    <n v="253.16800000000001"/>
    <n v="1251282"/>
    <n v="253168"/>
    <n v="0.20232689353798744"/>
  </r>
  <r>
    <x v="1"/>
    <n v="28"/>
    <s v="Normandie"/>
    <n v="76"/>
    <x v="76"/>
    <s v="01ZHG"/>
    <x v="5"/>
    <s v="01Z"/>
    <x v="2"/>
    <n v="139.35"/>
    <n v="1251282"/>
    <n v="139350"/>
    <n v="0.11136578325269604"/>
  </r>
  <r>
    <x v="2"/>
    <n v="28"/>
    <s v="Normandie"/>
    <n v="76"/>
    <x v="76"/>
    <s v="01A"/>
    <x v="0"/>
    <s v="01B"/>
    <x v="0"/>
    <n v="283237.74005999998"/>
    <n v="1254609"/>
    <n v="283237740.06"/>
    <n v="225.75777796907244"/>
  </r>
  <r>
    <x v="2"/>
    <n v="28"/>
    <s v="Normandie"/>
    <n v="76"/>
    <x v="76"/>
    <s v="01A"/>
    <x v="0"/>
    <s v="01D"/>
    <x v="1"/>
    <n v="63172.38566"/>
    <n v="1254609"/>
    <n v="63172385.659999996"/>
    <n v="50.352249712858743"/>
  </r>
  <r>
    <x v="2"/>
    <n v="28"/>
    <s v="Normandie"/>
    <n v="76"/>
    <x v="76"/>
    <s v="01A"/>
    <x v="0"/>
    <s v="01E"/>
    <x v="5"/>
    <n v="3999.21"/>
    <n v="1254609"/>
    <n v="3999210"/>
    <n v="3.1876146273460497"/>
  </r>
  <r>
    <x v="2"/>
    <n v="28"/>
    <s v="Normandie"/>
    <n v="76"/>
    <x v="76"/>
    <s v="01A"/>
    <x v="0"/>
    <s v="01Z"/>
    <x v="2"/>
    <n v="5219.3639199999998"/>
    <n v="1254609"/>
    <n v="5219363.92"/>
    <n v="4.1601518241938322"/>
  </r>
  <r>
    <x v="2"/>
    <n v="28"/>
    <s v="Normandie"/>
    <n v="76"/>
    <x v="76"/>
    <s v="01B"/>
    <x v="1"/>
    <s v="01A"/>
    <x v="3"/>
    <n v="5379"/>
    <n v="1254609"/>
    <n v="5379000"/>
    <n v="4.2873915299507654"/>
  </r>
  <r>
    <x v="2"/>
    <n v="28"/>
    <s v="Normandie"/>
    <n v="76"/>
    <x v="76"/>
    <s v="01B"/>
    <x v="1"/>
    <s v="01D"/>
    <x v="1"/>
    <n v="617.59617000000003"/>
    <n v="1254609"/>
    <n v="617596.17000000004"/>
    <n v="0.49226186804016236"/>
  </r>
  <r>
    <x v="2"/>
    <n v="28"/>
    <s v="Normandie"/>
    <n v="76"/>
    <x v="76"/>
    <s v="01C"/>
    <x v="2"/>
    <s v="01A"/>
    <x v="3"/>
    <n v="2.6606900000000002"/>
    <n v="1254609"/>
    <n v="2660.69"/>
    <n v="2.1207324353643246E-3"/>
  </r>
  <r>
    <x v="2"/>
    <n v="28"/>
    <s v="Normandie"/>
    <n v="76"/>
    <x v="76"/>
    <s v="01C"/>
    <x v="2"/>
    <s v="01B"/>
    <x v="0"/>
    <n v="1.1830000000000001"/>
    <n v="1254609"/>
    <n v="1183"/>
    <n v="9.4292325338013678E-4"/>
  </r>
  <r>
    <x v="2"/>
    <n v="28"/>
    <s v="Normandie"/>
    <n v="76"/>
    <x v="76"/>
    <s v="01C"/>
    <x v="2"/>
    <s v="01Z"/>
    <x v="2"/>
    <n v="12.7"/>
    <n v="1254609"/>
    <n v="12700"/>
    <n v="1.0122675670268585E-2"/>
  </r>
  <r>
    <x v="2"/>
    <n v="28"/>
    <s v="Normandie"/>
    <n v="76"/>
    <x v="76"/>
    <s v="01D"/>
    <x v="3"/>
    <s v="01A"/>
    <x v="3"/>
    <n v="51506.667459999997"/>
    <n v="1254609"/>
    <n v="51506667.459999993"/>
    <n v="41.053959807398158"/>
  </r>
  <r>
    <x v="2"/>
    <n v="28"/>
    <s v="Normandie"/>
    <n v="76"/>
    <x v="76"/>
    <s v="01D"/>
    <x v="3"/>
    <s v="01Z"/>
    <x v="2"/>
    <n v="412.11009000000001"/>
    <n v="1254609"/>
    <n v="412110.09"/>
    <n v="0.32847691193033052"/>
  </r>
  <r>
    <x v="2"/>
    <n v="28"/>
    <s v="Normandie"/>
    <n v="76"/>
    <x v="76"/>
    <s v="01E"/>
    <x v="6"/>
    <s v="01A"/>
    <x v="3"/>
    <n v="1051.1400000000001"/>
    <n v="1254609"/>
    <n v="1051140"/>
    <n v="0.83782277984615128"/>
  </r>
  <r>
    <x v="2"/>
    <n v="28"/>
    <s v="Normandie"/>
    <n v="76"/>
    <x v="76"/>
    <s v="01E"/>
    <x v="6"/>
    <s v="01E"/>
    <x v="5"/>
    <n v="45494.84706"/>
    <n v="1254609"/>
    <n v="45494847.060000002"/>
    <n v="36.262171768256088"/>
  </r>
  <r>
    <x v="2"/>
    <n v="28"/>
    <s v="Normandie"/>
    <n v="76"/>
    <x v="76"/>
    <s v="01E"/>
    <x v="6"/>
    <s v="01Z"/>
    <x v="2"/>
    <n v="400"/>
    <n v="1254609"/>
    <n v="400000"/>
    <n v="0.31882443055964049"/>
  </r>
  <r>
    <x v="2"/>
    <n v="28"/>
    <s v="Normandie"/>
    <n v="76"/>
    <x v="76"/>
    <s v="01F"/>
    <x v="4"/>
    <s v="01A"/>
    <x v="3"/>
    <n v="32872.185030000001"/>
    <n v="1254609"/>
    <n v="32872185.030000001"/>
    <n v="26.201139183602223"/>
  </r>
  <r>
    <x v="2"/>
    <n v="28"/>
    <s v="Normandie"/>
    <n v="76"/>
    <x v="76"/>
    <s v="01F"/>
    <x v="4"/>
    <s v="01Z"/>
    <x v="2"/>
    <n v="710.96515999999997"/>
    <n v="1254609"/>
    <n v="710965.15999999992"/>
    <n v="0.56668265571185916"/>
  </r>
  <r>
    <x v="2"/>
    <n v="28"/>
    <s v="Normandie"/>
    <n v="76"/>
    <x v="76"/>
    <s v="01ZHG"/>
    <x v="5"/>
    <s v="01A"/>
    <x v="3"/>
    <n v="1428.64339"/>
    <n v="1254609"/>
    <n v="1428643.39"/>
    <n v="1.1387160382238608"/>
  </r>
  <r>
    <x v="3"/>
    <n v="28"/>
    <s v="Normandie"/>
    <n v="76"/>
    <x v="76"/>
    <s v="01A"/>
    <x v="0"/>
    <s v="01B"/>
    <x v="0"/>
    <n v="279269.98885000002"/>
    <n v="1257699"/>
    <n v="279269988.85000002"/>
    <n v="222.0483508772767"/>
  </r>
  <r>
    <x v="3"/>
    <n v="28"/>
    <s v="Normandie"/>
    <n v="76"/>
    <x v="76"/>
    <s v="01A"/>
    <x v="0"/>
    <s v="01D"/>
    <x v="1"/>
    <n v="51687.702929999999"/>
    <n v="1257699"/>
    <n v="51687702.93"/>
    <n v="41.097037470809788"/>
  </r>
  <r>
    <x v="3"/>
    <n v="28"/>
    <s v="Normandie"/>
    <n v="76"/>
    <x v="76"/>
    <s v="01A"/>
    <x v="0"/>
    <s v="01E"/>
    <x v="5"/>
    <n v="7300.8"/>
    <n v="1257699"/>
    <n v="7300800"/>
    <n v="5.8048865428055523"/>
  </r>
  <r>
    <x v="3"/>
    <n v="28"/>
    <s v="Normandie"/>
    <n v="76"/>
    <x v="76"/>
    <s v="01A"/>
    <x v="0"/>
    <s v="01Z"/>
    <x v="2"/>
    <n v="4119.5414000000001"/>
    <n v="1257699"/>
    <n v="4119541.4"/>
    <n v="3.2754589134602159"/>
  </r>
  <r>
    <x v="3"/>
    <n v="28"/>
    <s v="Normandie"/>
    <n v="76"/>
    <x v="76"/>
    <s v="01B"/>
    <x v="1"/>
    <s v="01A"/>
    <x v="3"/>
    <n v="6259.25"/>
    <n v="1257699"/>
    <n v="6259250"/>
    <n v="4.9767472185316199"/>
  </r>
  <r>
    <x v="3"/>
    <n v="28"/>
    <s v="Normandie"/>
    <n v="76"/>
    <x v="76"/>
    <s v="01B"/>
    <x v="1"/>
    <s v="01D"/>
    <x v="1"/>
    <n v="98.393320000000003"/>
    <n v="1257699"/>
    <n v="98393.32"/>
    <n v="7.8232804510459192E-2"/>
  </r>
  <r>
    <x v="3"/>
    <n v="28"/>
    <s v="Normandie"/>
    <n v="76"/>
    <x v="76"/>
    <s v="01C"/>
    <x v="2"/>
    <s v="01B"/>
    <x v="0"/>
    <n v="1.1830000000000001"/>
    <n v="1257699"/>
    <n v="1183"/>
    <n v="9.4060661573238107E-4"/>
  </r>
  <r>
    <x v="3"/>
    <n v="28"/>
    <s v="Normandie"/>
    <n v="76"/>
    <x v="76"/>
    <s v="01C"/>
    <x v="2"/>
    <s v="01C"/>
    <x v="4"/>
    <n v="0.30199999999999999"/>
    <n v="1257699"/>
    <n v="302"/>
    <n v="2.4012104645070083E-4"/>
  </r>
  <r>
    <x v="3"/>
    <n v="28"/>
    <s v="Normandie"/>
    <n v="76"/>
    <x v="76"/>
    <s v="01D"/>
    <x v="3"/>
    <s v="01A"/>
    <x v="3"/>
    <n v="52026.000399999997"/>
    <n v="1257699"/>
    <n v="52026000.399999999"/>
    <n v="41.36601873739265"/>
  </r>
  <r>
    <x v="3"/>
    <n v="28"/>
    <s v="Normandie"/>
    <n v="76"/>
    <x v="76"/>
    <s v="01D"/>
    <x v="3"/>
    <s v="01Z"/>
    <x v="2"/>
    <n v="644.27043000000003"/>
    <n v="1257699"/>
    <n v="644270.43000000005"/>
    <n v="0.51226122466504309"/>
  </r>
  <r>
    <x v="3"/>
    <n v="28"/>
    <s v="Normandie"/>
    <n v="76"/>
    <x v="76"/>
    <s v="01E"/>
    <x v="6"/>
    <s v="01A"/>
    <x v="3"/>
    <n v="1383.95"/>
    <n v="1257699"/>
    <n v="1383950"/>
    <n v="1.1003825239584353"/>
  </r>
  <r>
    <x v="3"/>
    <n v="28"/>
    <s v="Normandie"/>
    <n v="76"/>
    <x v="76"/>
    <s v="01E"/>
    <x v="6"/>
    <s v="01E"/>
    <x v="5"/>
    <n v="41970.494939999997"/>
    <n v="1257699"/>
    <n v="41970494.939999998"/>
    <n v="33.370858162406108"/>
  </r>
  <r>
    <x v="3"/>
    <n v="28"/>
    <s v="Normandie"/>
    <n v="76"/>
    <x v="76"/>
    <s v="01F"/>
    <x v="4"/>
    <s v="01A"/>
    <x v="3"/>
    <n v="32349.135559999999"/>
    <n v="1257699"/>
    <n v="32349135.559999999"/>
    <n v="25.720888352459529"/>
  </r>
  <r>
    <x v="3"/>
    <n v="28"/>
    <s v="Normandie"/>
    <n v="76"/>
    <x v="76"/>
    <s v="01F"/>
    <x v="4"/>
    <s v="01Z"/>
    <x v="2"/>
    <n v="1583.4791299999999"/>
    <n v="1257699"/>
    <n v="1583479.13"/>
    <n v="1.2590286944650508"/>
  </r>
  <r>
    <x v="3"/>
    <n v="28"/>
    <s v="Normandie"/>
    <n v="76"/>
    <x v="76"/>
    <s v="01ZHG"/>
    <x v="5"/>
    <s v="01A"/>
    <x v="3"/>
    <n v="1587.3779999999999"/>
    <n v="1257699"/>
    <n v="1587378"/>
    <n v="1.2621286969298695"/>
  </r>
  <r>
    <x v="4"/>
    <n v="28"/>
    <s v="Normandie"/>
    <n v="76"/>
    <x v="76"/>
    <s v="01A"/>
    <x v="0"/>
    <s v="01B"/>
    <x v="0"/>
    <n v="279798.53753999999"/>
    <n v="1254378"/>
    <n v="279798537.53999996"/>
    <n v="223.05759311786397"/>
  </r>
  <r>
    <x v="4"/>
    <n v="28"/>
    <s v="Normandie"/>
    <n v="76"/>
    <x v="76"/>
    <s v="01A"/>
    <x v="0"/>
    <s v="01D"/>
    <x v="1"/>
    <n v="32741.431110000001"/>
    <n v="1254378"/>
    <n v="32741431.110000003"/>
    <n v="26.101726202149592"/>
  </r>
  <r>
    <x v="4"/>
    <n v="28"/>
    <s v="Normandie"/>
    <n v="76"/>
    <x v="76"/>
    <s v="01A"/>
    <x v="0"/>
    <s v="01E"/>
    <x v="5"/>
    <n v="23638.57"/>
    <n v="1254378"/>
    <n v="23638570"/>
    <n v="18.844853784106544"/>
  </r>
  <r>
    <x v="4"/>
    <n v="28"/>
    <s v="Normandie"/>
    <n v="76"/>
    <x v="76"/>
    <s v="01A"/>
    <x v="0"/>
    <s v="01Z"/>
    <x v="2"/>
    <n v="77.5505"/>
    <n v="1254378"/>
    <n v="77550.5"/>
    <n v="6.1823868084421127E-2"/>
  </r>
  <r>
    <x v="4"/>
    <n v="28"/>
    <s v="Normandie"/>
    <n v="76"/>
    <x v="76"/>
    <s v="01B"/>
    <x v="1"/>
    <s v="01A"/>
    <x v="3"/>
    <n v="5805"/>
    <n v="1254378"/>
    <n v="5805000"/>
    <n v="4.6277916226209328"/>
  </r>
  <r>
    <x v="4"/>
    <n v="28"/>
    <s v="Normandie"/>
    <n v="76"/>
    <x v="76"/>
    <s v="01B"/>
    <x v="1"/>
    <s v="01B"/>
    <x v="0"/>
    <n v="537"/>
    <n v="1254378"/>
    <n v="537000"/>
    <n v="0.42810062038715602"/>
  </r>
  <r>
    <x v="4"/>
    <n v="28"/>
    <s v="Normandie"/>
    <n v="76"/>
    <x v="76"/>
    <s v="01B"/>
    <x v="1"/>
    <s v="01D"/>
    <x v="1"/>
    <n v="427.00134000000003"/>
    <n v="1254378"/>
    <n v="427001.34"/>
    <n v="0.34040882413435186"/>
  </r>
  <r>
    <x v="4"/>
    <n v="28"/>
    <s v="Normandie"/>
    <n v="76"/>
    <x v="76"/>
    <s v="01C"/>
    <x v="2"/>
    <s v="01A"/>
    <x v="3"/>
    <n v="221"/>
    <n v="1254378"/>
    <n v="221000"/>
    <n v="0.17618293688186495"/>
  </r>
  <r>
    <x v="4"/>
    <n v="28"/>
    <s v="Normandie"/>
    <n v="76"/>
    <x v="76"/>
    <s v="01D"/>
    <x v="3"/>
    <s v="01A"/>
    <x v="3"/>
    <n v="56943.821969999997"/>
    <n v="1254378"/>
    <n v="56943821.969999999"/>
    <n v="45.396062407025632"/>
  </r>
  <r>
    <x v="4"/>
    <n v="28"/>
    <s v="Normandie"/>
    <n v="76"/>
    <x v="76"/>
    <s v="01D"/>
    <x v="3"/>
    <s v="01Z"/>
    <x v="2"/>
    <n v="12.2409"/>
    <n v="1254378"/>
    <n v="12240.9"/>
    <n v="9.758541683607333E-3"/>
  </r>
  <r>
    <x v="4"/>
    <n v="28"/>
    <s v="Normandie"/>
    <n v="76"/>
    <x v="76"/>
    <s v="01E"/>
    <x v="6"/>
    <s v="01E"/>
    <x v="5"/>
    <n v="37785.641009999999"/>
    <n v="1254378"/>
    <n v="37785641.009999998"/>
    <n v="30.123009977853563"/>
  </r>
  <r>
    <x v="4"/>
    <n v="28"/>
    <s v="Normandie"/>
    <n v="76"/>
    <x v="76"/>
    <s v="01F"/>
    <x v="4"/>
    <s v="01A"/>
    <x v="3"/>
    <n v="33998.362269999998"/>
    <n v="1254378"/>
    <n v="33998362.269999996"/>
    <n v="27.103761601367367"/>
  </r>
  <r>
    <x v="4"/>
    <n v="28"/>
    <s v="Normandie"/>
    <n v="76"/>
    <x v="76"/>
    <s v="01F"/>
    <x v="4"/>
    <s v="01Z"/>
    <x v="2"/>
    <n v="11.4739"/>
    <n v="1254378"/>
    <n v="11473.9"/>
    <n v="9.1470832556055665E-3"/>
  </r>
  <r>
    <x v="4"/>
    <n v="28"/>
    <s v="Normandie"/>
    <n v="76"/>
    <x v="76"/>
    <s v="01ZHG"/>
    <x v="5"/>
    <s v="01A"/>
    <x v="3"/>
    <n v="970.11"/>
    <n v="1254378"/>
    <n v="970110"/>
    <n v="0.77337931628265166"/>
  </r>
  <r>
    <x v="0"/>
    <n v="11"/>
    <s v="Ile-de-France"/>
    <n v="77"/>
    <x v="77"/>
    <s v="01A"/>
    <x v="0"/>
    <s v="01B"/>
    <x v="0"/>
    <n v="297134.40535000002"/>
    <n v="1313414"/>
    <n v="297134405.35000002"/>
    <n v="226.23057569814242"/>
  </r>
  <r>
    <x v="0"/>
    <n v="11"/>
    <s v="Ile-de-France"/>
    <n v="77"/>
    <x v="77"/>
    <s v="01A"/>
    <x v="0"/>
    <s v="01C"/>
    <x v="4"/>
    <n v="20167.38"/>
    <n v="1313414"/>
    <n v="20167380"/>
    <n v="15.354929976382161"/>
  </r>
  <r>
    <x v="0"/>
    <n v="11"/>
    <s v="Ile-de-France"/>
    <n v="77"/>
    <x v="77"/>
    <s v="01A"/>
    <x v="0"/>
    <s v="01D"/>
    <x v="1"/>
    <n v="5353.29"/>
    <n v="1313414"/>
    <n v="5353290"/>
    <n v="4.0758587924295009"/>
  </r>
  <r>
    <x v="0"/>
    <n v="11"/>
    <s v="Ile-de-France"/>
    <n v="77"/>
    <x v="77"/>
    <s v="01A"/>
    <x v="0"/>
    <s v="01E"/>
    <x v="5"/>
    <n v="51935.558590000001"/>
    <n v="1313414"/>
    <n v="51935558.590000004"/>
    <n v="39.542412818806561"/>
  </r>
  <r>
    <x v="0"/>
    <n v="11"/>
    <s v="Ile-de-France"/>
    <n v="77"/>
    <x v="77"/>
    <s v="01A"/>
    <x v="0"/>
    <s v="01Z"/>
    <x v="2"/>
    <n v="27157.724389999999"/>
    <n v="1313414"/>
    <n v="27157724.390000001"/>
    <n v="20.677200326781961"/>
  </r>
  <r>
    <x v="0"/>
    <n v="11"/>
    <s v="Ile-de-France"/>
    <n v="77"/>
    <x v="77"/>
    <s v="01B"/>
    <x v="1"/>
    <s v="01A"/>
    <x v="3"/>
    <n v="10569.45247"/>
    <n v="1313414"/>
    <n v="10569452.470000001"/>
    <n v="8.0473121727041139"/>
  </r>
  <r>
    <x v="0"/>
    <n v="11"/>
    <s v="Ile-de-France"/>
    <n v="77"/>
    <x v="77"/>
    <s v="01B"/>
    <x v="1"/>
    <s v="01D"/>
    <x v="1"/>
    <n v="13851.480799999999"/>
    <n v="1313414"/>
    <n v="13851480.799999999"/>
    <n v="10.54616503250308"/>
  </r>
  <r>
    <x v="0"/>
    <n v="11"/>
    <s v="Ile-de-France"/>
    <n v="77"/>
    <x v="77"/>
    <s v="01C"/>
    <x v="2"/>
    <s v="01A"/>
    <x v="3"/>
    <n v="3.7721200000000001"/>
    <n v="1313414"/>
    <n v="3772.1200000000003"/>
    <n v="2.871996187036228E-3"/>
  </r>
  <r>
    <x v="0"/>
    <n v="11"/>
    <s v="Ile-de-France"/>
    <n v="77"/>
    <x v="77"/>
    <s v="01C"/>
    <x v="2"/>
    <s v="01Z"/>
    <x v="2"/>
    <n v="4.7963699999999996"/>
    <n v="1313414"/>
    <n v="4796.37"/>
    <n v="3.6518340751659417E-3"/>
  </r>
  <r>
    <x v="0"/>
    <n v="11"/>
    <s v="Ile-de-France"/>
    <n v="77"/>
    <x v="77"/>
    <s v="01D"/>
    <x v="3"/>
    <s v="01A"/>
    <x v="3"/>
    <n v="52744.300600000002"/>
    <n v="1313414"/>
    <n v="52744300.600000001"/>
    <n v="40.158168406915109"/>
  </r>
  <r>
    <x v="0"/>
    <n v="11"/>
    <s v="Ile-de-France"/>
    <n v="77"/>
    <x v="77"/>
    <s v="01E"/>
    <x v="6"/>
    <s v="01E"/>
    <x v="5"/>
    <n v="45714.379630000003"/>
    <n v="1313414"/>
    <n v="45714379.630000003"/>
    <n v="34.805765455522781"/>
  </r>
  <r>
    <x v="0"/>
    <n v="11"/>
    <s v="Ile-de-France"/>
    <n v="77"/>
    <x v="77"/>
    <s v="01F"/>
    <x v="4"/>
    <s v="01A"/>
    <x v="3"/>
    <n v="32485.25027"/>
    <n v="1313414"/>
    <n v="32485250.27"/>
    <n v="24.733442973807193"/>
  </r>
  <r>
    <x v="0"/>
    <n v="11"/>
    <s v="Ile-de-France"/>
    <n v="77"/>
    <x v="77"/>
    <s v="01ZHG"/>
    <x v="5"/>
    <s v="01A"/>
    <x v="3"/>
    <n v="648.73167999999998"/>
    <n v="1313414"/>
    <n v="648731.67999999993"/>
    <n v="0.49392779428268613"/>
  </r>
  <r>
    <x v="1"/>
    <n v="11"/>
    <s v="Ile-de-France"/>
    <n v="77"/>
    <x v="77"/>
    <s v="01A"/>
    <x v="0"/>
    <s v="01B"/>
    <x v="0"/>
    <n v="319670.92638999998"/>
    <n v="1338427"/>
    <n v="319670926.38999999"/>
    <n v="238.84076336625006"/>
  </r>
  <r>
    <x v="1"/>
    <n v="11"/>
    <s v="Ile-de-France"/>
    <n v="77"/>
    <x v="77"/>
    <s v="01A"/>
    <x v="0"/>
    <s v="01C"/>
    <x v="4"/>
    <n v="37592"/>
    <n v="1338427"/>
    <n v="37592000"/>
    <n v="28.086701777534373"/>
  </r>
  <r>
    <x v="1"/>
    <n v="11"/>
    <s v="Ile-de-France"/>
    <n v="77"/>
    <x v="77"/>
    <s v="01A"/>
    <x v="0"/>
    <s v="01D"/>
    <x v="1"/>
    <n v="17390"/>
    <n v="1338427"/>
    <n v="17390000"/>
    <n v="12.992864011260981"/>
  </r>
  <r>
    <x v="1"/>
    <n v="11"/>
    <s v="Ile-de-France"/>
    <n v="77"/>
    <x v="77"/>
    <s v="01A"/>
    <x v="0"/>
    <s v="01E"/>
    <x v="5"/>
    <n v="26941.250090000001"/>
    <n v="1338427"/>
    <n v="26941250.09"/>
    <n v="20.129039603953"/>
  </r>
  <r>
    <x v="1"/>
    <n v="11"/>
    <s v="Ile-de-France"/>
    <n v="77"/>
    <x v="77"/>
    <s v="01A"/>
    <x v="0"/>
    <s v="01Z"/>
    <x v="2"/>
    <n v="10.20194"/>
    <n v="1338427"/>
    <n v="10201.94"/>
    <n v="7.622335771767904E-3"/>
  </r>
  <r>
    <x v="1"/>
    <n v="11"/>
    <s v="Ile-de-France"/>
    <n v="77"/>
    <x v="77"/>
    <s v="01B"/>
    <x v="1"/>
    <s v="01A"/>
    <x v="3"/>
    <n v="17954.356960000001"/>
    <n v="1338427"/>
    <n v="17954356.960000001"/>
    <n v="13.414520896544975"/>
  </r>
  <r>
    <x v="1"/>
    <n v="11"/>
    <s v="Ile-de-France"/>
    <n v="77"/>
    <x v="77"/>
    <s v="01B"/>
    <x v="1"/>
    <s v="01B"/>
    <x v="0"/>
    <n v="1679.36994"/>
    <n v="1338427"/>
    <n v="1679369.94"/>
    <n v="1.2547340572179133"/>
  </r>
  <r>
    <x v="1"/>
    <n v="11"/>
    <s v="Ile-de-France"/>
    <n v="77"/>
    <x v="77"/>
    <s v="01B"/>
    <x v="1"/>
    <s v="01D"/>
    <x v="1"/>
    <n v="5206.7231700000002"/>
    <n v="1338427"/>
    <n v="5206723.17"/>
    <n v="3.8901809138638117"/>
  </r>
  <r>
    <x v="1"/>
    <n v="11"/>
    <s v="Ile-de-France"/>
    <n v="77"/>
    <x v="77"/>
    <s v="01B"/>
    <x v="1"/>
    <s v="01Z"/>
    <x v="2"/>
    <n v="108.3"/>
    <n v="1338427"/>
    <n v="108300"/>
    <n v="8.0915881105207824E-2"/>
  </r>
  <r>
    <x v="1"/>
    <n v="11"/>
    <s v="Ile-de-France"/>
    <n v="77"/>
    <x v="77"/>
    <s v="01C"/>
    <x v="2"/>
    <s v="01A"/>
    <x v="3"/>
    <n v="2.625"/>
    <n v="1338427"/>
    <n v="2625"/>
    <n v="1.9612575060126551E-3"/>
  </r>
  <r>
    <x v="1"/>
    <n v="11"/>
    <s v="Ile-de-France"/>
    <n v="77"/>
    <x v="77"/>
    <s v="01C"/>
    <x v="2"/>
    <s v="01B"/>
    <x v="0"/>
    <n v="1.0449999999999999"/>
    <n v="1338427"/>
    <n v="1045"/>
    <n v="7.8076727382218078E-4"/>
  </r>
  <r>
    <x v="1"/>
    <n v="11"/>
    <s v="Ile-de-France"/>
    <n v="77"/>
    <x v="77"/>
    <s v="01C"/>
    <x v="2"/>
    <s v="01Z"/>
    <x v="2"/>
    <n v="12.4537"/>
    <n v="1338427"/>
    <n v="12453.699999999999"/>
    <n v="9.3047286105256387E-3"/>
  </r>
  <r>
    <x v="1"/>
    <n v="11"/>
    <s v="Ile-de-France"/>
    <n v="77"/>
    <x v="77"/>
    <s v="01D"/>
    <x v="3"/>
    <s v="01A"/>
    <x v="3"/>
    <n v="53288.602359999997"/>
    <n v="1338427"/>
    <n v="53288602.359999999"/>
    <n v="39.814350995609026"/>
  </r>
  <r>
    <x v="1"/>
    <n v="11"/>
    <s v="Ile-de-France"/>
    <n v="77"/>
    <x v="77"/>
    <s v="01D"/>
    <x v="3"/>
    <s v="01Z"/>
    <x v="2"/>
    <n v="0.75848000000000004"/>
    <n v="1338427"/>
    <n v="758.48"/>
    <n v="5.666950831087538E-4"/>
  </r>
  <r>
    <x v="1"/>
    <n v="11"/>
    <s v="Ile-de-France"/>
    <n v="77"/>
    <x v="77"/>
    <s v="01E"/>
    <x v="6"/>
    <s v="01E"/>
    <x v="5"/>
    <n v="44057.446340000002"/>
    <n v="1338427"/>
    <n v="44057446.340000004"/>
    <n v="32.917332316218967"/>
  </r>
  <r>
    <x v="1"/>
    <n v="11"/>
    <s v="Ile-de-France"/>
    <n v="77"/>
    <x v="77"/>
    <s v="01F"/>
    <x v="4"/>
    <s v="01A"/>
    <x v="3"/>
    <n v="30661.662069999998"/>
    <n v="1338427"/>
    <n v="30661662.07"/>
    <n v="22.908729478708963"/>
  </r>
  <r>
    <x v="1"/>
    <n v="11"/>
    <s v="Ile-de-France"/>
    <n v="77"/>
    <x v="77"/>
    <s v="01F"/>
    <x v="4"/>
    <s v="01Z"/>
    <x v="2"/>
    <n v="0.57840999999999998"/>
    <n v="1338427"/>
    <n v="578.41"/>
    <n v="4.3215655392486849E-4"/>
  </r>
  <r>
    <x v="1"/>
    <n v="11"/>
    <s v="Ile-de-France"/>
    <n v="77"/>
    <x v="77"/>
    <s v="01ZHG"/>
    <x v="5"/>
    <s v="01A"/>
    <x v="3"/>
    <n v="1413.9773"/>
    <n v="1338427"/>
    <n v="1413977.3"/>
    <n v="1.0564470830310506"/>
  </r>
  <r>
    <x v="1"/>
    <n v="11"/>
    <s v="Ile-de-France"/>
    <n v="77"/>
    <x v="77"/>
    <s v="01ZHG"/>
    <x v="5"/>
    <s v="01B"/>
    <x v="0"/>
    <n v="1171.3"/>
    <n v="1338427"/>
    <n v="1171300"/>
    <n v="0.87513177782576113"/>
  </r>
  <r>
    <x v="1"/>
    <n v="11"/>
    <s v="Ile-de-France"/>
    <n v="77"/>
    <x v="77"/>
    <s v="01ZHG"/>
    <x v="5"/>
    <s v="01Z"/>
    <x v="2"/>
    <n v="1.59141"/>
    <n v="1338427"/>
    <n v="1591.41"/>
    <n v="1.1890151648166094E-3"/>
  </r>
  <r>
    <x v="2"/>
    <n v="11"/>
    <s v="Ile-de-France"/>
    <n v="77"/>
    <x v="77"/>
    <s v="01A"/>
    <x v="0"/>
    <s v="01B"/>
    <x v="0"/>
    <n v="314389.42984"/>
    <n v="1365200"/>
    <n v="314389429.83999997"/>
    <n v="230.2881847641371"/>
  </r>
  <r>
    <x v="2"/>
    <n v="11"/>
    <s v="Ile-de-France"/>
    <n v="77"/>
    <x v="77"/>
    <s v="01A"/>
    <x v="0"/>
    <s v="01C"/>
    <x v="4"/>
    <n v="19350"/>
    <n v="1365200"/>
    <n v="19350000"/>
    <n v="14.173747436273073"/>
  </r>
  <r>
    <x v="2"/>
    <n v="11"/>
    <s v="Ile-de-France"/>
    <n v="77"/>
    <x v="77"/>
    <s v="01A"/>
    <x v="0"/>
    <s v="01E"/>
    <x v="5"/>
    <n v="61274.10916"/>
    <n v="1365200"/>
    <n v="61274109.159999996"/>
    <n v="44.88288101377087"/>
  </r>
  <r>
    <x v="2"/>
    <n v="11"/>
    <s v="Ile-de-France"/>
    <n v="77"/>
    <x v="77"/>
    <s v="01A"/>
    <x v="0"/>
    <s v="01Z"/>
    <x v="2"/>
    <n v="243.12296000000001"/>
    <n v="1365200"/>
    <n v="243122.96"/>
    <n v="0.17808596542631117"/>
  </r>
  <r>
    <x v="2"/>
    <n v="11"/>
    <s v="Ile-de-France"/>
    <n v="77"/>
    <x v="77"/>
    <s v="01B"/>
    <x v="1"/>
    <s v="01A"/>
    <x v="3"/>
    <n v="11815.728279999999"/>
    <n v="1365200"/>
    <n v="11815728.279999999"/>
    <n v="8.6549430706123633"/>
  </r>
  <r>
    <x v="2"/>
    <n v="11"/>
    <s v="Ile-de-France"/>
    <n v="77"/>
    <x v="77"/>
    <s v="01B"/>
    <x v="1"/>
    <s v="01B"/>
    <x v="0"/>
    <n v="1771"/>
    <n v="1365200"/>
    <n v="1771000"/>
    <n v="1.2972458247875769"/>
  </r>
  <r>
    <x v="2"/>
    <n v="11"/>
    <s v="Ile-de-France"/>
    <n v="77"/>
    <x v="77"/>
    <s v="01B"/>
    <x v="1"/>
    <s v="01D"/>
    <x v="1"/>
    <n v="7107.5863799999997"/>
    <n v="1365200"/>
    <n v="7107586.3799999999"/>
    <n v="5.2062601670084971"/>
  </r>
  <r>
    <x v="2"/>
    <n v="11"/>
    <s v="Ile-de-France"/>
    <n v="77"/>
    <x v="77"/>
    <s v="01C"/>
    <x v="2"/>
    <s v="01A"/>
    <x v="3"/>
    <n v="103.74867"/>
    <n v="1365200"/>
    <n v="103748.67"/>
    <n v="7.5995216818048633E-2"/>
  </r>
  <r>
    <x v="2"/>
    <n v="11"/>
    <s v="Ile-de-France"/>
    <n v="77"/>
    <x v="77"/>
    <s v="01C"/>
    <x v="2"/>
    <s v="01B"/>
    <x v="0"/>
    <n v="3.7949999999999999"/>
    <n v="1365200"/>
    <n v="3795"/>
    <n v="2.779812481687665E-3"/>
  </r>
  <r>
    <x v="2"/>
    <n v="11"/>
    <s v="Ile-de-France"/>
    <n v="77"/>
    <x v="77"/>
    <s v="01C"/>
    <x v="2"/>
    <s v="01Z"/>
    <x v="2"/>
    <n v="85.712999999999994"/>
    <n v="1365200"/>
    <n v="85713"/>
    <n v="6.2784207442133019E-2"/>
  </r>
  <r>
    <x v="2"/>
    <n v="11"/>
    <s v="Ile-de-France"/>
    <n v="77"/>
    <x v="77"/>
    <s v="01D"/>
    <x v="3"/>
    <s v="01A"/>
    <x v="3"/>
    <n v="52340.391100000001"/>
    <n v="1365200"/>
    <n v="52340391.100000001"/>
    <n v="38.338991429827132"/>
  </r>
  <r>
    <x v="2"/>
    <n v="11"/>
    <s v="Ile-de-France"/>
    <n v="77"/>
    <x v="77"/>
    <s v="01D"/>
    <x v="3"/>
    <s v="01Z"/>
    <x v="2"/>
    <n v="17.54692"/>
    <n v="1365200"/>
    <n v="17546.919999999998"/>
    <n v="1.2853003222970992E-2"/>
  </r>
  <r>
    <x v="2"/>
    <n v="11"/>
    <s v="Ile-de-France"/>
    <n v="77"/>
    <x v="77"/>
    <s v="01E"/>
    <x v="6"/>
    <s v="01E"/>
    <x v="5"/>
    <n v="46132.272859999997"/>
    <n v="1365200"/>
    <n v="46132272.859999999"/>
    <n v="33.79158574567829"/>
  </r>
  <r>
    <x v="2"/>
    <n v="11"/>
    <s v="Ile-de-France"/>
    <n v="77"/>
    <x v="77"/>
    <s v="01F"/>
    <x v="4"/>
    <s v="01A"/>
    <x v="3"/>
    <n v="29717.052670000001"/>
    <n v="1365200"/>
    <n v="29717052.670000002"/>
    <n v="21.767545172868445"/>
  </r>
  <r>
    <x v="2"/>
    <n v="11"/>
    <s v="Ile-de-France"/>
    <n v="77"/>
    <x v="77"/>
    <s v="01F"/>
    <x v="4"/>
    <s v="01Z"/>
    <x v="2"/>
    <n v="13.75029"/>
    <n v="1365200"/>
    <n v="13750.289999999999"/>
    <n v="1.0071996777029007E-2"/>
  </r>
  <r>
    <x v="2"/>
    <n v="11"/>
    <s v="Ile-de-France"/>
    <n v="77"/>
    <x v="77"/>
    <s v="01ZHG"/>
    <x v="5"/>
    <s v="01A"/>
    <x v="3"/>
    <n v="3007.8081699999998"/>
    <n v="1365200"/>
    <n v="3007808.17"/>
    <n v="2.2031996557280982"/>
  </r>
  <r>
    <x v="2"/>
    <n v="11"/>
    <s v="Ile-de-France"/>
    <n v="77"/>
    <x v="77"/>
    <s v="01ZHG"/>
    <x v="5"/>
    <s v="01B"/>
    <x v="0"/>
    <n v="1135.6099999999999"/>
    <n v="1365200"/>
    <n v="1135610"/>
    <n v="0.83182683855845296"/>
  </r>
  <r>
    <x v="2"/>
    <n v="11"/>
    <s v="Ile-de-France"/>
    <n v="77"/>
    <x v="77"/>
    <s v="01ZHG"/>
    <x v="5"/>
    <s v="01Z"/>
    <x v="2"/>
    <n v="9.3000000000000007"/>
    <n v="1365200"/>
    <n v="9300"/>
    <n v="6.8121886903017874E-3"/>
  </r>
  <r>
    <x v="3"/>
    <n v="11"/>
    <s v="Ile-de-France"/>
    <n v="77"/>
    <x v="77"/>
    <s v="01A"/>
    <x v="0"/>
    <s v="01B"/>
    <x v="0"/>
    <n v="330867.04824999999"/>
    <n v="1390121"/>
    <n v="330867048.25"/>
    <n v="238.01312853341543"/>
  </r>
  <r>
    <x v="3"/>
    <n v="11"/>
    <s v="Ile-de-France"/>
    <n v="77"/>
    <x v="77"/>
    <s v="01A"/>
    <x v="0"/>
    <s v="01E"/>
    <x v="5"/>
    <n v="60183.552280000004"/>
    <n v="1390121"/>
    <n v="60183552.280000001"/>
    <n v="43.293750889311077"/>
  </r>
  <r>
    <x v="3"/>
    <n v="11"/>
    <s v="Ile-de-France"/>
    <n v="77"/>
    <x v="77"/>
    <s v="01B"/>
    <x v="1"/>
    <s v="01A"/>
    <x v="3"/>
    <n v="20427.096300000001"/>
    <n v="1390121"/>
    <n v="20427096.300000001"/>
    <n v="14.694473574602499"/>
  </r>
  <r>
    <x v="3"/>
    <n v="11"/>
    <s v="Ile-de-France"/>
    <n v="77"/>
    <x v="77"/>
    <s v="01B"/>
    <x v="1"/>
    <s v="01D"/>
    <x v="1"/>
    <n v="2053.0610499999998"/>
    <n v="1390121"/>
    <n v="2053061.0499999998"/>
    <n v="1.4768937739952133"/>
  </r>
  <r>
    <x v="3"/>
    <n v="11"/>
    <s v="Ile-de-France"/>
    <n v="77"/>
    <x v="77"/>
    <s v="01C"/>
    <x v="2"/>
    <s v="01A"/>
    <x v="3"/>
    <n v="80.530829999999995"/>
    <n v="1390121"/>
    <n v="80530.83"/>
    <n v="5.7930806023360558E-2"/>
  </r>
  <r>
    <x v="3"/>
    <n v="11"/>
    <s v="Ile-de-France"/>
    <n v="77"/>
    <x v="77"/>
    <s v="01D"/>
    <x v="3"/>
    <s v="01A"/>
    <x v="3"/>
    <n v="52720.463510000001"/>
    <n v="1390121"/>
    <n v="52720463.509999998"/>
    <n v="37.925089621694802"/>
  </r>
  <r>
    <x v="3"/>
    <n v="11"/>
    <s v="Ile-de-France"/>
    <n v="77"/>
    <x v="77"/>
    <s v="01E"/>
    <x v="6"/>
    <s v="01E"/>
    <x v="5"/>
    <n v="43859.572139999997"/>
    <n v="1390121"/>
    <n v="43859572.139999993"/>
    <n v="31.550902504170494"/>
  </r>
  <r>
    <x v="3"/>
    <n v="11"/>
    <s v="Ile-de-France"/>
    <n v="77"/>
    <x v="77"/>
    <s v="01F"/>
    <x v="4"/>
    <s v="01A"/>
    <x v="3"/>
    <n v="29633.30618"/>
    <n v="1390121"/>
    <n v="29633306.18"/>
    <n v="21.317069650771408"/>
  </r>
  <r>
    <x v="3"/>
    <n v="11"/>
    <s v="Ile-de-France"/>
    <n v="77"/>
    <x v="77"/>
    <s v="01ZHG"/>
    <x v="5"/>
    <s v="01A"/>
    <x v="3"/>
    <n v="3069.1203799999998"/>
    <n v="1390121"/>
    <n v="3069120.38"/>
    <n v="2.2078080828935036"/>
  </r>
  <r>
    <x v="3"/>
    <n v="11"/>
    <s v="Ile-de-France"/>
    <n v="77"/>
    <x v="77"/>
    <s v="01ZHG"/>
    <x v="5"/>
    <s v="01B"/>
    <x v="0"/>
    <n v="1155.9100000000001"/>
    <n v="1390121"/>
    <n v="1155910"/>
    <n v="0.83151754415622814"/>
  </r>
  <r>
    <x v="4"/>
    <n v="11"/>
    <s v="Ile-de-France"/>
    <n v="77"/>
    <x v="77"/>
    <s v="01A"/>
    <x v="0"/>
    <s v="01B"/>
    <x v="0"/>
    <n v="333567.75766"/>
    <n v="1403997"/>
    <n v="333567757.66000003"/>
    <n v="237.58438063614099"/>
  </r>
  <r>
    <x v="4"/>
    <n v="11"/>
    <s v="Ile-de-France"/>
    <n v="77"/>
    <x v="77"/>
    <s v="01A"/>
    <x v="0"/>
    <s v="01D"/>
    <x v="1"/>
    <n v="1216.3603499999999"/>
    <n v="1403997"/>
    <n v="1216360.3499999999"/>
    <n v="0.86635537682772812"/>
  </r>
  <r>
    <x v="4"/>
    <n v="11"/>
    <s v="Ile-de-France"/>
    <n v="77"/>
    <x v="77"/>
    <s v="01A"/>
    <x v="0"/>
    <s v="01E"/>
    <x v="5"/>
    <n v="60440.070650000001"/>
    <n v="1403997"/>
    <n v="60440070.649999999"/>
    <n v="43.04857535308124"/>
  </r>
  <r>
    <x v="4"/>
    <n v="11"/>
    <s v="Ile-de-France"/>
    <n v="77"/>
    <x v="77"/>
    <s v="01B"/>
    <x v="1"/>
    <s v="01A"/>
    <x v="3"/>
    <n v="21093.716410000001"/>
    <n v="1403997"/>
    <n v="21093716.41"/>
    <n v="15.024046639700797"/>
  </r>
  <r>
    <x v="4"/>
    <n v="11"/>
    <s v="Ile-de-France"/>
    <n v="77"/>
    <x v="77"/>
    <s v="01B"/>
    <x v="1"/>
    <s v="01B"/>
    <x v="0"/>
    <n v="358.55347"/>
    <n v="1403997"/>
    <n v="358553.47000000003"/>
    <n v="0.25538051007231499"/>
  </r>
  <r>
    <x v="4"/>
    <n v="11"/>
    <s v="Ile-de-France"/>
    <n v="77"/>
    <x v="77"/>
    <s v="01B"/>
    <x v="1"/>
    <s v="01D"/>
    <x v="1"/>
    <n v="2699.42148"/>
    <n v="1403997"/>
    <n v="2699421.48"/>
    <n v="1.9226689800619232"/>
  </r>
  <r>
    <x v="4"/>
    <n v="11"/>
    <s v="Ile-de-France"/>
    <n v="77"/>
    <x v="77"/>
    <s v="01B"/>
    <x v="1"/>
    <s v="01Z"/>
    <x v="2"/>
    <n v="94.790880000000001"/>
    <n v="1403997"/>
    <n v="94790.88"/>
    <n v="6.7515016057726626E-2"/>
  </r>
  <r>
    <x v="4"/>
    <n v="11"/>
    <s v="Ile-de-France"/>
    <n v="77"/>
    <x v="77"/>
    <s v="01C"/>
    <x v="2"/>
    <s v="01A"/>
    <x v="3"/>
    <n v="33.48724"/>
    <n v="1403997"/>
    <n v="33487.24"/>
    <n v="2.3851361505758201E-2"/>
  </r>
  <r>
    <x v="4"/>
    <n v="11"/>
    <s v="Ile-de-France"/>
    <n v="77"/>
    <x v="77"/>
    <s v="01C"/>
    <x v="2"/>
    <s v="01Z"/>
    <x v="2"/>
    <n v="20.640799999999999"/>
    <n v="1403997"/>
    <n v="20640.8"/>
    <n v="1.470145591479184E-2"/>
  </r>
  <r>
    <x v="4"/>
    <n v="11"/>
    <s v="Ile-de-France"/>
    <n v="77"/>
    <x v="77"/>
    <s v="01D"/>
    <x v="3"/>
    <s v="01A"/>
    <x v="3"/>
    <n v="53284.733030000003"/>
    <n v="1403997"/>
    <n v="53284733.030000001"/>
    <n v="37.952170147087209"/>
  </r>
  <r>
    <x v="4"/>
    <n v="11"/>
    <s v="Ile-de-France"/>
    <n v="77"/>
    <x v="77"/>
    <s v="01E"/>
    <x v="6"/>
    <s v="01E"/>
    <x v="5"/>
    <n v="43824.936379999999"/>
    <n v="1403997"/>
    <n v="43824936.380000003"/>
    <n v="31.214408848451956"/>
  </r>
  <r>
    <x v="4"/>
    <n v="11"/>
    <s v="Ile-de-France"/>
    <n v="77"/>
    <x v="77"/>
    <s v="01F"/>
    <x v="4"/>
    <s v="01A"/>
    <x v="3"/>
    <n v="28166.883239999999"/>
    <n v="1403997"/>
    <n v="28166883.239999998"/>
    <n v="20.061925516934863"/>
  </r>
  <r>
    <x v="4"/>
    <n v="11"/>
    <s v="Ile-de-France"/>
    <n v="77"/>
    <x v="77"/>
    <s v="01F"/>
    <x v="4"/>
    <s v="01Z"/>
    <x v="2"/>
    <n v="470.76"/>
    <n v="1403997"/>
    <n v="470760"/>
    <n v="0.33529986175184134"/>
  </r>
  <r>
    <x v="4"/>
    <n v="11"/>
    <s v="Ile-de-France"/>
    <n v="77"/>
    <x v="77"/>
    <s v="01ZHG"/>
    <x v="5"/>
    <s v="01A"/>
    <x v="3"/>
    <n v="2770.6284999999998"/>
    <n v="1403997"/>
    <n v="2770628.5"/>
    <n v="1.9733863391445994"/>
  </r>
  <r>
    <x v="0"/>
    <n v="11"/>
    <s v="Ile-de-France"/>
    <n v="78"/>
    <x v="78"/>
    <s v="01A"/>
    <x v="0"/>
    <s v="01B"/>
    <x v="0"/>
    <n v="359225.712"/>
    <n v="1407560"/>
    <n v="359225712"/>
    <n v="255.21165136832533"/>
  </r>
  <r>
    <x v="0"/>
    <n v="11"/>
    <s v="Ile-de-France"/>
    <n v="78"/>
    <x v="78"/>
    <s v="01A"/>
    <x v="0"/>
    <s v="01D"/>
    <x v="1"/>
    <n v="40.858829999999998"/>
    <n v="1407560"/>
    <n v="40858.829999999994"/>
    <n v="2.9028126687317055E-2"/>
  </r>
  <r>
    <x v="0"/>
    <n v="11"/>
    <s v="Ile-de-France"/>
    <n v="78"/>
    <x v="78"/>
    <s v="01A"/>
    <x v="0"/>
    <s v="01E"/>
    <x v="5"/>
    <n v="23555"/>
    <n v="1407560"/>
    <n v="23555000"/>
    <n v="16.734632981897754"/>
  </r>
  <r>
    <x v="0"/>
    <n v="11"/>
    <s v="Ile-de-France"/>
    <n v="78"/>
    <x v="78"/>
    <s v="01A"/>
    <x v="0"/>
    <s v="01Z"/>
    <x v="2"/>
    <n v="56.411960000000001"/>
    <n v="1407560"/>
    <n v="56411.96"/>
    <n v="4.00778368240075E-2"/>
  </r>
  <r>
    <x v="0"/>
    <n v="11"/>
    <s v="Ile-de-France"/>
    <n v="78"/>
    <x v="78"/>
    <s v="01B"/>
    <x v="1"/>
    <s v="01A"/>
    <x v="3"/>
    <n v="27644.769680000001"/>
    <n v="1407560"/>
    <n v="27644769.68"/>
    <n v="19.640206939668648"/>
  </r>
  <r>
    <x v="0"/>
    <n v="11"/>
    <s v="Ile-de-France"/>
    <n v="78"/>
    <x v="78"/>
    <s v="01B"/>
    <x v="1"/>
    <s v="01B"/>
    <x v="0"/>
    <n v="163"/>
    <n v="1407560"/>
    <n v="163000"/>
    <n v="0.11580323396515957"/>
  </r>
  <r>
    <x v="0"/>
    <n v="11"/>
    <s v="Ile-de-France"/>
    <n v="78"/>
    <x v="78"/>
    <s v="01B"/>
    <x v="1"/>
    <s v="01D"/>
    <x v="1"/>
    <n v="6365.4239200000002"/>
    <n v="1407560"/>
    <n v="6365423.9199999999"/>
    <n v="4.5223108926084858"/>
  </r>
  <r>
    <x v="0"/>
    <n v="11"/>
    <s v="Ile-de-France"/>
    <n v="78"/>
    <x v="78"/>
    <s v="01B"/>
    <x v="1"/>
    <s v="01Z"/>
    <x v="2"/>
    <n v="301"/>
    <n v="1407560"/>
    <n v="301000"/>
    <n v="0.21384523572707381"/>
  </r>
  <r>
    <x v="0"/>
    <n v="11"/>
    <s v="Ile-de-France"/>
    <n v="78"/>
    <x v="78"/>
    <s v="01C"/>
    <x v="2"/>
    <s v="01A"/>
    <x v="3"/>
    <n v="272.10230999999999"/>
    <n v="1407560"/>
    <n v="272102.31"/>
    <n v="0.19331489243797778"/>
  </r>
  <r>
    <x v="0"/>
    <n v="11"/>
    <s v="Ile-de-France"/>
    <n v="78"/>
    <x v="78"/>
    <s v="01C"/>
    <x v="2"/>
    <s v="01B"/>
    <x v="0"/>
    <n v="9.2589400000000008"/>
    <n v="1407560"/>
    <n v="9258.94"/>
    <n v="6.5780073318366539E-3"/>
  </r>
  <r>
    <x v="0"/>
    <n v="11"/>
    <s v="Ile-de-France"/>
    <n v="78"/>
    <x v="78"/>
    <s v="01C"/>
    <x v="2"/>
    <s v="01C"/>
    <x v="4"/>
    <n v="6.9416799999999999"/>
    <n v="1407560"/>
    <n v="6941.68"/>
    <n v="4.9317116144249624E-3"/>
  </r>
  <r>
    <x v="0"/>
    <n v="11"/>
    <s v="Ile-de-France"/>
    <n v="78"/>
    <x v="78"/>
    <s v="01C"/>
    <x v="2"/>
    <s v="01Z"/>
    <x v="2"/>
    <n v="97.840999999999994"/>
    <n v="1407560"/>
    <n v="97841"/>
    <n v="6.9511068799909065E-2"/>
  </r>
  <r>
    <x v="0"/>
    <n v="11"/>
    <s v="Ile-de-France"/>
    <n v="78"/>
    <x v="78"/>
    <s v="01D"/>
    <x v="3"/>
    <s v="01A"/>
    <x v="3"/>
    <n v="58977.953549999998"/>
    <n v="1407560"/>
    <n v="58977953.549999997"/>
    <n v="41.900845114950691"/>
  </r>
  <r>
    <x v="0"/>
    <n v="11"/>
    <s v="Ile-de-France"/>
    <n v="78"/>
    <x v="78"/>
    <s v="01D"/>
    <x v="3"/>
    <s v="01Z"/>
    <x v="2"/>
    <n v="2043.9467500000001"/>
    <n v="1407560"/>
    <n v="2043946.75"/>
    <n v="1.4521205135127455"/>
  </r>
  <r>
    <x v="0"/>
    <n v="11"/>
    <s v="Ile-de-France"/>
    <n v="78"/>
    <x v="78"/>
    <s v="01E"/>
    <x v="6"/>
    <s v="01E"/>
    <x v="5"/>
    <n v="50767.952850000001"/>
    <n v="1407560"/>
    <n v="50767952.850000001"/>
    <n v="36.068055962090426"/>
  </r>
  <r>
    <x v="0"/>
    <n v="11"/>
    <s v="Ile-de-France"/>
    <n v="78"/>
    <x v="78"/>
    <s v="01F"/>
    <x v="4"/>
    <s v="01A"/>
    <x v="3"/>
    <n v="34531.434650000003"/>
    <n v="1407560"/>
    <n v="34531434.650000006"/>
    <n v="24.532833165193672"/>
  </r>
  <r>
    <x v="0"/>
    <n v="11"/>
    <s v="Ile-de-France"/>
    <n v="78"/>
    <x v="78"/>
    <s v="01F"/>
    <x v="4"/>
    <s v="01Z"/>
    <x v="2"/>
    <n v="28.369669999999999"/>
    <n v="1407560"/>
    <n v="28369.67"/>
    <n v="2.0155211855977719E-2"/>
  </r>
  <r>
    <x v="0"/>
    <n v="11"/>
    <s v="Ile-de-France"/>
    <n v="78"/>
    <x v="78"/>
    <s v="01ZHG"/>
    <x v="5"/>
    <s v="01A"/>
    <x v="3"/>
    <n v="450.62891000000002"/>
    <n v="1407560"/>
    <n v="450628.91000000003"/>
    <n v="0.32014898832021371"/>
  </r>
  <r>
    <x v="0"/>
    <n v="11"/>
    <s v="Ile-de-France"/>
    <n v="78"/>
    <x v="78"/>
    <s v="01ZHG"/>
    <x v="5"/>
    <s v="01B"/>
    <x v="0"/>
    <n v="4204"/>
    <n v="1407560"/>
    <n v="4204000"/>
    <n v="2.9867288072977352"/>
  </r>
  <r>
    <x v="0"/>
    <n v="11"/>
    <s v="Ile-de-France"/>
    <n v="78"/>
    <x v="78"/>
    <s v="01ZHG"/>
    <x v="5"/>
    <s v="01Z"/>
    <x v="2"/>
    <n v="2459.4532300000001"/>
    <n v="1407560"/>
    <n v="2459453.23"/>
    <n v="1.7473167964420699"/>
  </r>
  <r>
    <x v="1"/>
    <n v="11"/>
    <s v="Ile-de-France"/>
    <n v="78"/>
    <x v="78"/>
    <s v="01A"/>
    <x v="0"/>
    <s v="01B"/>
    <x v="0"/>
    <n v="378630.26542000001"/>
    <n v="1413635"/>
    <n v="378630265.42000002"/>
    <n v="267.84160368128971"/>
  </r>
  <r>
    <x v="1"/>
    <n v="11"/>
    <s v="Ile-de-France"/>
    <n v="78"/>
    <x v="78"/>
    <s v="01A"/>
    <x v="0"/>
    <s v="01Z"/>
    <x v="2"/>
    <n v="70.626360000000005"/>
    <n v="1413635"/>
    <n v="70626.36"/>
    <n v="4.996081732554726E-2"/>
  </r>
  <r>
    <x v="1"/>
    <n v="11"/>
    <s v="Ile-de-France"/>
    <n v="78"/>
    <x v="78"/>
    <s v="01B"/>
    <x v="1"/>
    <s v="01A"/>
    <x v="3"/>
    <n v="18622.512709999999"/>
    <n v="1413635"/>
    <n v="18622512.710000001"/>
    <n v="13.173494367357911"/>
  </r>
  <r>
    <x v="1"/>
    <n v="11"/>
    <s v="Ile-de-France"/>
    <n v="78"/>
    <x v="78"/>
    <s v="01B"/>
    <x v="1"/>
    <s v="01B"/>
    <x v="0"/>
    <n v="1524.73531"/>
    <n v="1413635"/>
    <n v="1524735.31"/>
    <n v="1.078591934976143"/>
  </r>
  <r>
    <x v="1"/>
    <n v="11"/>
    <s v="Ile-de-France"/>
    <n v="78"/>
    <x v="78"/>
    <s v="01B"/>
    <x v="1"/>
    <s v="01D"/>
    <x v="1"/>
    <n v="8629.6810700000005"/>
    <n v="1413635"/>
    <n v="8629681.0700000003"/>
    <n v="6.1046034301640804"/>
  </r>
  <r>
    <x v="1"/>
    <n v="11"/>
    <s v="Ile-de-France"/>
    <n v="78"/>
    <x v="78"/>
    <s v="01B"/>
    <x v="1"/>
    <s v="01Z"/>
    <x v="2"/>
    <n v="4336.97"/>
    <n v="1413635"/>
    <n v="4336970"/>
    <n v="3.06795601410548"/>
  </r>
  <r>
    <x v="1"/>
    <n v="11"/>
    <s v="Ile-de-France"/>
    <n v="78"/>
    <x v="78"/>
    <s v="01C"/>
    <x v="2"/>
    <s v="01A"/>
    <x v="3"/>
    <n v="508.55835999999999"/>
    <n v="1413635"/>
    <n v="508558.36"/>
    <n v="0.35975224156164781"/>
  </r>
  <r>
    <x v="1"/>
    <n v="11"/>
    <s v="Ile-de-France"/>
    <n v="78"/>
    <x v="78"/>
    <s v="01C"/>
    <x v="2"/>
    <s v="01B"/>
    <x v="0"/>
    <n v="12.48701"/>
    <n v="1413635"/>
    <n v="12487.01"/>
    <n v="8.8332631832120732E-3"/>
  </r>
  <r>
    <x v="1"/>
    <n v="11"/>
    <s v="Ile-de-France"/>
    <n v="78"/>
    <x v="78"/>
    <s v="01C"/>
    <x v="2"/>
    <s v="01Z"/>
    <x v="2"/>
    <n v="142.34562"/>
    <n v="1413635"/>
    <n v="142345.62"/>
    <n v="0.10069474793705588"/>
  </r>
  <r>
    <x v="1"/>
    <n v="11"/>
    <s v="Ile-de-France"/>
    <n v="78"/>
    <x v="78"/>
    <s v="01D"/>
    <x v="3"/>
    <s v="01A"/>
    <x v="3"/>
    <n v="59211.935039999997"/>
    <n v="1413635"/>
    <n v="59211935.039999999"/>
    <n v="41.886296703180101"/>
  </r>
  <r>
    <x v="1"/>
    <n v="11"/>
    <s v="Ile-de-France"/>
    <n v="78"/>
    <x v="78"/>
    <s v="01D"/>
    <x v="3"/>
    <s v="01Z"/>
    <x v="2"/>
    <n v="6.0312700000000001"/>
    <n v="1413635"/>
    <n v="6031.27"/>
    <n v="4.2664973631807365E-3"/>
  </r>
  <r>
    <x v="1"/>
    <n v="11"/>
    <s v="Ile-de-France"/>
    <n v="78"/>
    <x v="78"/>
    <s v="01E"/>
    <x v="6"/>
    <s v="01E"/>
    <x v="5"/>
    <n v="53250.950519999999"/>
    <n v="1413635"/>
    <n v="53250950.519999996"/>
    <n v="37.669519020114805"/>
  </r>
  <r>
    <x v="1"/>
    <n v="11"/>
    <s v="Ile-de-France"/>
    <n v="78"/>
    <x v="78"/>
    <s v="01F"/>
    <x v="4"/>
    <s v="01A"/>
    <x v="3"/>
    <n v="33928.983399999997"/>
    <n v="1413635"/>
    <n v="33928983.399999999"/>
    <n v="24.001233274501551"/>
  </r>
  <r>
    <x v="1"/>
    <n v="11"/>
    <s v="Ile-de-France"/>
    <n v="78"/>
    <x v="78"/>
    <s v="01F"/>
    <x v="4"/>
    <s v="01Z"/>
    <x v="2"/>
    <n v="29.521699999999999"/>
    <n v="1413635"/>
    <n v="29521.7"/>
    <n v="2.0883537829779256E-2"/>
  </r>
  <r>
    <x v="1"/>
    <n v="11"/>
    <s v="Ile-de-France"/>
    <n v="78"/>
    <x v="78"/>
    <s v="01ZHG"/>
    <x v="5"/>
    <s v="01A"/>
    <x v="3"/>
    <n v="750.90589999999997"/>
    <n v="1413635"/>
    <n v="750905.9"/>
    <n v="0.53118796577617278"/>
  </r>
  <r>
    <x v="1"/>
    <n v="11"/>
    <s v="Ile-de-France"/>
    <n v="78"/>
    <x v="78"/>
    <s v="01ZHG"/>
    <x v="5"/>
    <s v="01B"/>
    <x v="0"/>
    <n v="4139"/>
    <n v="1413635"/>
    <n v="4139000"/>
    <n v="2.927912792198835"/>
  </r>
  <r>
    <x v="1"/>
    <n v="11"/>
    <s v="Ile-de-France"/>
    <n v="78"/>
    <x v="78"/>
    <s v="01ZHG"/>
    <x v="5"/>
    <s v="01Z"/>
    <x v="2"/>
    <n v="2937.9992099999999"/>
    <n v="1413635"/>
    <n v="2937999.21"/>
    <n v="2.0783294202534601"/>
  </r>
  <r>
    <x v="2"/>
    <n v="11"/>
    <s v="Ile-de-France"/>
    <n v="78"/>
    <x v="78"/>
    <s v="01A"/>
    <x v="0"/>
    <s v="01A"/>
    <x v="3"/>
    <n v="2.7"/>
    <n v="1418484"/>
    <n v="2700"/>
    <n v="1.9034405745852615E-3"/>
  </r>
  <r>
    <x v="2"/>
    <n v="11"/>
    <s v="Ile-de-France"/>
    <n v="78"/>
    <x v="78"/>
    <s v="01A"/>
    <x v="0"/>
    <s v="01B"/>
    <x v="0"/>
    <n v="361148.52714999998"/>
    <n v="1418484"/>
    <n v="361148527.14999998"/>
    <n v="254.60176297370995"/>
  </r>
  <r>
    <x v="2"/>
    <n v="11"/>
    <s v="Ile-de-France"/>
    <n v="78"/>
    <x v="78"/>
    <s v="01A"/>
    <x v="0"/>
    <s v="01Z"/>
    <x v="2"/>
    <n v="111.62013"/>
    <n v="1418484"/>
    <n v="111620.13"/>
    <n v="7.8689734956474661E-2"/>
  </r>
  <r>
    <x v="2"/>
    <n v="11"/>
    <s v="Ile-de-France"/>
    <n v="78"/>
    <x v="78"/>
    <s v="01B"/>
    <x v="1"/>
    <s v="01A"/>
    <x v="3"/>
    <n v="22754.22005"/>
    <n v="1418484"/>
    <n v="22754220.050000001"/>
    <n v="16.041224328226473"/>
  </r>
  <r>
    <x v="2"/>
    <n v="11"/>
    <s v="Ile-de-France"/>
    <n v="78"/>
    <x v="78"/>
    <s v="01B"/>
    <x v="1"/>
    <s v="01B"/>
    <x v="0"/>
    <n v="2733.8459800000001"/>
    <n v="1418484"/>
    <n v="2733845.98"/>
    <n v="1.9273012455551137"/>
  </r>
  <r>
    <x v="2"/>
    <n v="11"/>
    <s v="Ile-de-France"/>
    <n v="78"/>
    <x v="78"/>
    <s v="01B"/>
    <x v="1"/>
    <s v="01D"/>
    <x v="1"/>
    <n v="4599.84645"/>
    <n v="1418484"/>
    <n v="4599846.45"/>
    <n v="3.2427905073303611"/>
  </r>
  <r>
    <x v="2"/>
    <n v="11"/>
    <s v="Ile-de-France"/>
    <n v="78"/>
    <x v="78"/>
    <s v="01C"/>
    <x v="2"/>
    <s v="01A"/>
    <x v="3"/>
    <n v="168.49432999999999"/>
    <n v="1418484"/>
    <n v="168494.33"/>
    <n v="0.11878479418872542"/>
  </r>
  <r>
    <x v="2"/>
    <n v="11"/>
    <s v="Ile-de-France"/>
    <n v="78"/>
    <x v="78"/>
    <s v="01C"/>
    <x v="2"/>
    <s v="01B"/>
    <x v="0"/>
    <n v="9.0431899999999992"/>
    <n v="1418484"/>
    <n v="9043.1899999999987"/>
    <n v="6.3752499146976626E-3"/>
  </r>
  <r>
    <x v="2"/>
    <n v="11"/>
    <s v="Ile-de-France"/>
    <n v="78"/>
    <x v="78"/>
    <s v="01C"/>
    <x v="2"/>
    <s v="01Z"/>
    <x v="2"/>
    <n v="172.73645999999999"/>
    <n v="1418484"/>
    <n v="172736.46"/>
    <n v="0.12177540247193482"/>
  </r>
  <r>
    <x v="2"/>
    <n v="11"/>
    <s v="Ile-de-France"/>
    <n v="78"/>
    <x v="78"/>
    <s v="01D"/>
    <x v="3"/>
    <s v="01A"/>
    <x v="3"/>
    <n v="56772.457580000002"/>
    <n v="1418484"/>
    <n v="56772457.580000006"/>
    <n v="40.023333065441697"/>
  </r>
  <r>
    <x v="2"/>
    <n v="11"/>
    <s v="Ile-de-France"/>
    <n v="78"/>
    <x v="78"/>
    <s v="01D"/>
    <x v="3"/>
    <s v="01Z"/>
    <x v="2"/>
    <n v="18.843219999999999"/>
    <n v="1418484"/>
    <n v="18843.219999999998"/>
    <n v="1.3284055371791292E-2"/>
  </r>
  <r>
    <x v="2"/>
    <n v="11"/>
    <s v="Ile-de-France"/>
    <n v="78"/>
    <x v="78"/>
    <s v="01E"/>
    <x v="6"/>
    <s v="01A"/>
    <x v="3"/>
    <n v="673.22"/>
    <n v="1418484"/>
    <n v="673220"/>
    <n v="0.47460528282307024"/>
  </r>
  <r>
    <x v="2"/>
    <n v="11"/>
    <s v="Ile-de-France"/>
    <n v="78"/>
    <x v="78"/>
    <s v="01E"/>
    <x v="6"/>
    <s v="01E"/>
    <x v="5"/>
    <n v="55991.146379999998"/>
    <n v="1418484"/>
    <n v="55991146.379999995"/>
    <n v="39.472525865642474"/>
  </r>
  <r>
    <x v="2"/>
    <n v="11"/>
    <s v="Ile-de-France"/>
    <n v="78"/>
    <x v="78"/>
    <s v="01F"/>
    <x v="4"/>
    <s v="01A"/>
    <x v="3"/>
    <n v="32926.053690000001"/>
    <n v="1418484"/>
    <n v="32926053.690000001"/>
    <n v="23.212143168340287"/>
  </r>
  <r>
    <x v="2"/>
    <n v="11"/>
    <s v="Ile-de-France"/>
    <n v="78"/>
    <x v="78"/>
    <s v="01F"/>
    <x v="4"/>
    <s v="01Z"/>
    <x v="2"/>
    <n v="13.243169999999999"/>
    <n v="1418484"/>
    <n v="13243.17"/>
    <n v="9.3361433756038135E-3"/>
  </r>
  <r>
    <x v="2"/>
    <n v="11"/>
    <s v="Ile-de-France"/>
    <n v="78"/>
    <x v="78"/>
    <s v="01ZHG"/>
    <x v="5"/>
    <s v="01A"/>
    <x v="3"/>
    <n v="1725.12942"/>
    <n v="1418484"/>
    <n v="1725129.42"/>
    <n v="1.2161782720143477"/>
  </r>
  <r>
    <x v="2"/>
    <n v="11"/>
    <s v="Ile-de-France"/>
    <n v="78"/>
    <x v="78"/>
    <s v="01ZHG"/>
    <x v="5"/>
    <s v="01B"/>
    <x v="0"/>
    <n v="2563.4306499999998"/>
    <n v="1418484"/>
    <n v="2563430.65"/>
    <n v="1.8071621886464704"/>
  </r>
  <r>
    <x v="2"/>
    <n v="11"/>
    <s v="Ile-de-France"/>
    <n v="78"/>
    <x v="78"/>
    <s v="01ZHG"/>
    <x v="5"/>
    <s v="01E"/>
    <x v="5"/>
    <n v="144.29822999999999"/>
    <n v="1418484"/>
    <n v="144298.22999999998"/>
    <n v="0.10172707623068007"/>
  </r>
  <r>
    <x v="2"/>
    <n v="11"/>
    <s v="Ile-de-France"/>
    <n v="78"/>
    <x v="78"/>
    <s v="01ZHG"/>
    <x v="5"/>
    <s v="01Z"/>
    <x v="2"/>
    <n v="144.29822999999999"/>
    <n v="1418484"/>
    <n v="144298.22999999998"/>
    <n v="0.10172707623068007"/>
  </r>
  <r>
    <x v="3"/>
    <n v="11"/>
    <s v="Ile-de-France"/>
    <n v="78"/>
    <x v="78"/>
    <s v="01A"/>
    <x v="0"/>
    <s v="01B"/>
    <x v="0"/>
    <n v="357445.27931999997"/>
    <n v="1427291"/>
    <n v="357445279.31999999"/>
    <n v="250.43616145551258"/>
  </r>
  <r>
    <x v="3"/>
    <n v="11"/>
    <s v="Ile-de-France"/>
    <n v="78"/>
    <x v="78"/>
    <s v="01B"/>
    <x v="1"/>
    <s v="01A"/>
    <x v="3"/>
    <n v="24324.79306"/>
    <n v="1427291"/>
    <n v="24324793.059999999"/>
    <n v="17.042630451673833"/>
  </r>
  <r>
    <x v="3"/>
    <n v="11"/>
    <s v="Ile-de-France"/>
    <n v="78"/>
    <x v="78"/>
    <s v="01B"/>
    <x v="1"/>
    <s v="01B"/>
    <x v="0"/>
    <n v="777.38549"/>
    <n v="1427291"/>
    <n v="777385.49"/>
    <n v="0.54465801998331098"/>
  </r>
  <r>
    <x v="3"/>
    <n v="11"/>
    <s v="Ile-de-France"/>
    <n v="78"/>
    <x v="78"/>
    <s v="01B"/>
    <x v="1"/>
    <s v="01D"/>
    <x v="1"/>
    <n v="5663.45"/>
    <n v="1427291"/>
    <n v="5663450"/>
    <n v="3.9679714928490406"/>
  </r>
  <r>
    <x v="3"/>
    <n v="11"/>
    <s v="Ile-de-France"/>
    <n v="78"/>
    <x v="78"/>
    <s v="01C"/>
    <x v="2"/>
    <s v="01A"/>
    <x v="3"/>
    <n v="286.02222999999998"/>
    <n v="1427291"/>
    <n v="286022.23"/>
    <n v="0.20039517519552774"/>
  </r>
  <r>
    <x v="3"/>
    <n v="11"/>
    <s v="Ile-de-France"/>
    <n v="78"/>
    <x v="78"/>
    <s v="01C"/>
    <x v="2"/>
    <s v="01B"/>
    <x v="0"/>
    <n v="7.8428399999999998"/>
    <n v="1427291"/>
    <n v="7842.84"/>
    <n v="5.4949130906031081E-3"/>
  </r>
  <r>
    <x v="3"/>
    <n v="11"/>
    <s v="Ile-de-France"/>
    <n v="78"/>
    <x v="78"/>
    <s v="01C"/>
    <x v="2"/>
    <s v="01Z"/>
    <x v="2"/>
    <n v="82.147000000000006"/>
    <n v="1427291"/>
    <n v="82147"/>
    <n v="5.7554486085878771E-2"/>
  </r>
  <r>
    <x v="3"/>
    <n v="11"/>
    <s v="Ile-de-France"/>
    <n v="78"/>
    <x v="78"/>
    <s v="01D"/>
    <x v="3"/>
    <s v="01A"/>
    <x v="3"/>
    <n v="57798.513939999997"/>
    <n v="1427291"/>
    <n v="57798513.939999998"/>
    <n v="40.495255655644151"/>
  </r>
  <r>
    <x v="3"/>
    <n v="11"/>
    <s v="Ile-de-France"/>
    <n v="78"/>
    <x v="78"/>
    <s v="01E"/>
    <x v="6"/>
    <s v="01E"/>
    <x v="5"/>
    <n v="52970.730360000001"/>
    <n v="1427291"/>
    <n v="52970730.359999999"/>
    <n v="37.112775432620261"/>
  </r>
  <r>
    <x v="3"/>
    <n v="11"/>
    <s v="Ile-de-France"/>
    <n v="78"/>
    <x v="78"/>
    <s v="01F"/>
    <x v="4"/>
    <s v="01A"/>
    <x v="3"/>
    <n v="33075.193200000002"/>
    <n v="1427291"/>
    <n v="33075193.200000003"/>
    <n v="23.173405563406483"/>
  </r>
  <r>
    <x v="3"/>
    <n v="11"/>
    <s v="Ile-de-France"/>
    <n v="78"/>
    <x v="78"/>
    <s v="01ZHG"/>
    <x v="5"/>
    <s v="01A"/>
    <x v="3"/>
    <n v="1997.6159299999999"/>
    <n v="1427291"/>
    <n v="1997615.93"/>
    <n v="1.3995855995728972"/>
  </r>
  <r>
    <x v="3"/>
    <n v="11"/>
    <s v="Ile-de-France"/>
    <n v="78"/>
    <x v="78"/>
    <s v="01ZHG"/>
    <x v="5"/>
    <s v="01B"/>
    <x v="0"/>
    <n v="1513.2838099999999"/>
    <n v="1427291"/>
    <n v="1513283.8099999998"/>
    <n v="1.0602489681501528"/>
  </r>
  <r>
    <x v="3"/>
    <n v="11"/>
    <s v="Ile-de-France"/>
    <n v="78"/>
    <x v="78"/>
    <s v="01ZHG"/>
    <x v="5"/>
    <s v="01E"/>
    <x v="5"/>
    <n v="160.1309"/>
    <n v="1427291"/>
    <n v="160130.9"/>
    <n v="0.1121921878579771"/>
  </r>
  <r>
    <x v="3"/>
    <n v="11"/>
    <s v="Ile-de-France"/>
    <n v="78"/>
    <x v="78"/>
    <s v="01ZHG"/>
    <x v="5"/>
    <s v="01Z"/>
    <x v="2"/>
    <n v="83.342979999999997"/>
    <n v="1427291"/>
    <n v="83342.98"/>
    <n v="5.8392423128850388E-2"/>
  </r>
  <r>
    <x v="4"/>
    <n v="11"/>
    <s v="Ile-de-France"/>
    <n v="78"/>
    <x v="78"/>
    <s v="01A"/>
    <x v="0"/>
    <s v="01B"/>
    <x v="0"/>
    <n v="355035.02638"/>
    <n v="1438266"/>
    <n v="355035026.38"/>
    <n v="246.84934941102688"/>
  </r>
  <r>
    <x v="4"/>
    <n v="11"/>
    <s v="Ile-de-France"/>
    <n v="78"/>
    <x v="78"/>
    <s v="01A"/>
    <x v="0"/>
    <s v="01D"/>
    <x v="1"/>
    <n v="6070"/>
    <n v="1438266"/>
    <n v="6070000"/>
    <n v="4.2203597943634907"/>
  </r>
  <r>
    <x v="4"/>
    <n v="11"/>
    <s v="Ile-de-France"/>
    <n v="78"/>
    <x v="78"/>
    <s v="01B"/>
    <x v="1"/>
    <s v="01A"/>
    <x v="3"/>
    <n v="30544.511210000001"/>
    <n v="1438266"/>
    <n v="30544511.210000001"/>
    <n v="21.237039052581373"/>
  </r>
  <r>
    <x v="4"/>
    <n v="11"/>
    <s v="Ile-de-France"/>
    <n v="78"/>
    <x v="78"/>
    <s v="01B"/>
    <x v="1"/>
    <s v="01B"/>
    <x v="0"/>
    <n v="722.59970999999996"/>
    <n v="1438266"/>
    <n v="722599.71"/>
    <n v="0.50241033995102435"/>
  </r>
  <r>
    <x v="4"/>
    <n v="11"/>
    <s v="Ile-de-France"/>
    <n v="78"/>
    <x v="78"/>
    <s v="01B"/>
    <x v="1"/>
    <s v="01Z"/>
    <x v="2"/>
    <n v="2839.27"/>
    <n v="1438266"/>
    <n v="2839270"/>
    <n v="1.974092414059708"/>
  </r>
  <r>
    <x v="4"/>
    <n v="11"/>
    <s v="Ile-de-France"/>
    <n v="78"/>
    <x v="78"/>
    <s v="01C"/>
    <x v="2"/>
    <s v="01A"/>
    <x v="3"/>
    <n v="171.67511999999999"/>
    <n v="1438266"/>
    <n v="171675.12"/>
    <n v="0.11936256575626483"/>
  </r>
  <r>
    <x v="4"/>
    <n v="11"/>
    <s v="Ile-de-France"/>
    <n v="78"/>
    <x v="78"/>
    <s v="01C"/>
    <x v="2"/>
    <s v="01B"/>
    <x v="0"/>
    <n v="3.9696600000000002"/>
    <n v="1438266"/>
    <n v="3969.6600000000003"/>
    <n v="2.7600318717121868E-3"/>
  </r>
  <r>
    <x v="4"/>
    <n v="11"/>
    <s v="Ile-de-France"/>
    <n v="78"/>
    <x v="78"/>
    <s v="01C"/>
    <x v="2"/>
    <s v="01Z"/>
    <x v="2"/>
    <n v="76.793279999999996"/>
    <n v="1438266"/>
    <n v="76793.279999999999"/>
    <n v="5.3392960690164408E-2"/>
  </r>
  <r>
    <x v="4"/>
    <n v="11"/>
    <s v="Ile-de-France"/>
    <n v="78"/>
    <x v="78"/>
    <s v="01D"/>
    <x v="3"/>
    <s v="01A"/>
    <x v="3"/>
    <n v="57693.79797"/>
    <n v="1438266"/>
    <n v="57693797.969999999"/>
    <n v="40.113440747399991"/>
  </r>
  <r>
    <x v="4"/>
    <n v="11"/>
    <s v="Ile-de-France"/>
    <n v="78"/>
    <x v="78"/>
    <s v="01D"/>
    <x v="3"/>
    <s v="01Z"/>
    <x v="2"/>
    <n v="38.556100000000001"/>
    <n v="1438266"/>
    <n v="38556.1"/>
    <n v="2.6807349961689979E-2"/>
  </r>
  <r>
    <x v="4"/>
    <n v="11"/>
    <s v="Ile-de-France"/>
    <n v="78"/>
    <x v="78"/>
    <s v="01E"/>
    <x v="6"/>
    <s v="01E"/>
    <x v="5"/>
    <n v="54611.34132"/>
    <n v="1438266"/>
    <n v="54611341.32"/>
    <n v="37.970265110904379"/>
  </r>
  <r>
    <x v="4"/>
    <n v="11"/>
    <s v="Ile-de-France"/>
    <n v="78"/>
    <x v="78"/>
    <s v="01F"/>
    <x v="4"/>
    <s v="01A"/>
    <x v="3"/>
    <n v="33846.240870000001"/>
    <n v="1438266"/>
    <n v="33846240.870000005"/>
    <n v="23.532671195731531"/>
  </r>
  <r>
    <x v="4"/>
    <n v="11"/>
    <s v="Ile-de-France"/>
    <n v="78"/>
    <x v="78"/>
    <s v="01F"/>
    <x v="4"/>
    <s v="01Z"/>
    <x v="2"/>
    <n v="26.017569999999999"/>
    <n v="1438266"/>
    <n v="26017.57"/>
    <n v="1.8089539765245095E-2"/>
  </r>
  <r>
    <x v="4"/>
    <n v="11"/>
    <s v="Ile-de-France"/>
    <n v="78"/>
    <x v="78"/>
    <s v="01ZHG"/>
    <x v="5"/>
    <s v="01A"/>
    <x v="3"/>
    <n v="2180.9941399999998"/>
    <n v="1438266"/>
    <n v="2180994.1399999997"/>
    <n v="1.5164052685664542"/>
  </r>
  <r>
    <x v="4"/>
    <n v="11"/>
    <s v="Ile-de-France"/>
    <n v="78"/>
    <x v="78"/>
    <s v="01ZHG"/>
    <x v="5"/>
    <s v="01B"/>
    <x v="0"/>
    <n v="1454.4707100000001"/>
    <n v="1438266"/>
    <n v="1454470.71"/>
    <n v="1.0112668379840724"/>
  </r>
  <r>
    <x v="0"/>
    <n v="75"/>
    <s v="Nouvelle-Aquitaine"/>
    <n v="79"/>
    <x v="79"/>
    <s v="01A"/>
    <x v="0"/>
    <s v="01A"/>
    <x v="3"/>
    <n v="55357.5"/>
    <n v="366339"/>
    <n v="55357500"/>
    <n v="151.11003742435287"/>
  </r>
  <r>
    <x v="0"/>
    <n v="75"/>
    <s v="Nouvelle-Aquitaine"/>
    <n v="79"/>
    <x v="79"/>
    <s v="01A"/>
    <x v="0"/>
    <s v="01D"/>
    <x v="1"/>
    <n v="21699"/>
    <n v="366339"/>
    <n v="21699000"/>
    <n v="59.232022798555434"/>
  </r>
  <r>
    <x v="0"/>
    <n v="75"/>
    <s v="Nouvelle-Aquitaine"/>
    <n v="79"/>
    <x v="79"/>
    <s v="01A"/>
    <x v="0"/>
    <s v="01Z"/>
    <x v="2"/>
    <n v="647.92246999999998"/>
    <n v="366339"/>
    <n v="647922.47"/>
    <n v="1.7686418044488847"/>
  </r>
  <r>
    <x v="0"/>
    <n v="75"/>
    <s v="Nouvelle-Aquitaine"/>
    <n v="79"/>
    <x v="79"/>
    <s v="01D"/>
    <x v="3"/>
    <s v="01A"/>
    <x v="3"/>
    <n v="17645.099999999999"/>
    <n v="366339"/>
    <n v="17645100"/>
    <n v="48.166042927452445"/>
  </r>
  <r>
    <x v="0"/>
    <n v="75"/>
    <s v="Nouvelle-Aquitaine"/>
    <n v="79"/>
    <x v="79"/>
    <s v="01D"/>
    <x v="3"/>
    <s v="01Z"/>
    <x v="2"/>
    <n v="43.613079999999997"/>
    <n v="366339"/>
    <n v="43613.079999999994"/>
    <n v="0.11905115207499063"/>
  </r>
  <r>
    <x v="0"/>
    <n v="75"/>
    <s v="Nouvelle-Aquitaine"/>
    <n v="79"/>
    <x v="79"/>
    <s v="01E"/>
    <x v="6"/>
    <s v="01A"/>
    <x v="3"/>
    <n v="68"/>
    <n v="366339"/>
    <n v="68000"/>
    <n v="0.18562042261402689"/>
  </r>
  <r>
    <x v="0"/>
    <n v="75"/>
    <s v="Nouvelle-Aquitaine"/>
    <n v="79"/>
    <x v="79"/>
    <s v="01E"/>
    <x v="6"/>
    <s v="01E"/>
    <x v="5"/>
    <n v="6715.6"/>
    <n v="366339"/>
    <n v="6715600"/>
    <n v="18.331654560393517"/>
  </r>
  <r>
    <x v="0"/>
    <n v="75"/>
    <s v="Nouvelle-Aquitaine"/>
    <n v="79"/>
    <x v="79"/>
    <s v="01F"/>
    <x v="4"/>
    <s v="01A"/>
    <x v="3"/>
    <n v="13553.1"/>
    <n v="366339"/>
    <n v="13553100"/>
    <n v="36.996061025443645"/>
  </r>
  <r>
    <x v="0"/>
    <n v="75"/>
    <s v="Nouvelle-Aquitaine"/>
    <n v="79"/>
    <x v="79"/>
    <s v="01F"/>
    <x v="4"/>
    <s v="01Z"/>
    <x v="2"/>
    <n v="113.87358999999999"/>
    <n v="366339"/>
    <n v="113873.59"/>
    <n v="0.3108421161820063"/>
  </r>
  <r>
    <x v="1"/>
    <n v="75"/>
    <s v="Nouvelle-Aquitaine"/>
    <n v="79"/>
    <x v="79"/>
    <s v="01A"/>
    <x v="0"/>
    <s v="01D"/>
    <x v="1"/>
    <n v="21845"/>
    <n v="370939"/>
    <n v="21845000"/>
    <n v="58.891084517939611"/>
  </r>
  <r>
    <x v="1"/>
    <n v="75"/>
    <s v="Nouvelle-Aquitaine"/>
    <n v="79"/>
    <x v="79"/>
    <s v="01A"/>
    <x v="0"/>
    <s v="01E"/>
    <x v="5"/>
    <n v="53996.9"/>
    <n v="370939"/>
    <n v="53996900"/>
    <n v="145.56813923583124"/>
  </r>
  <r>
    <x v="1"/>
    <n v="75"/>
    <s v="Nouvelle-Aquitaine"/>
    <n v="79"/>
    <x v="79"/>
    <s v="01B"/>
    <x v="1"/>
    <s v="01D"/>
    <x v="1"/>
    <n v="29"/>
    <n v="370939"/>
    <n v="29000"/>
    <n v="7.8179970291611292E-2"/>
  </r>
  <r>
    <x v="1"/>
    <n v="75"/>
    <s v="Nouvelle-Aquitaine"/>
    <n v="79"/>
    <x v="79"/>
    <s v="01C"/>
    <x v="2"/>
    <s v="01B"/>
    <x v="0"/>
    <n v="2.96"/>
    <n v="370939"/>
    <n v="2960"/>
    <n v="7.9797486918334274E-3"/>
  </r>
  <r>
    <x v="1"/>
    <n v="75"/>
    <s v="Nouvelle-Aquitaine"/>
    <n v="79"/>
    <x v="79"/>
    <s v="01D"/>
    <x v="3"/>
    <s v="01A"/>
    <x v="3"/>
    <n v="19080.099999999999"/>
    <n v="370939"/>
    <n v="19080100"/>
    <n v="51.437298315895603"/>
  </r>
  <r>
    <x v="1"/>
    <n v="75"/>
    <s v="Nouvelle-Aquitaine"/>
    <n v="79"/>
    <x v="79"/>
    <s v="01E"/>
    <x v="6"/>
    <s v="01E"/>
    <x v="5"/>
    <n v="6750"/>
    <n v="370939"/>
    <n v="6750000"/>
    <n v="18.197062050633662"/>
  </r>
  <r>
    <x v="1"/>
    <n v="75"/>
    <s v="Nouvelle-Aquitaine"/>
    <n v="79"/>
    <x v="79"/>
    <s v="01F"/>
    <x v="4"/>
    <s v="01A"/>
    <x v="3"/>
    <n v="13128.5"/>
    <n v="370939"/>
    <n v="13128500"/>
    <n v="35.392611723221336"/>
  </r>
  <r>
    <x v="1"/>
    <n v="75"/>
    <s v="Nouvelle-Aquitaine"/>
    <n v="79"/>
    <x v="79"/>
    <s v="01ZHG"/>
    <x v="5"/>
    <s v="01A"/>
    <x v="3"/>
    <n v="314.60000000000002"/>
    <n v="370939"/>
    <n v="314600"/>
    <n v="0.84811788461175552"/>
  </r>
  <r>
    <x v="2"/>
    <n v="75"/>
    <s v="Nouvelle-Aquitaine"/>
    <n v="79"/>
    <x v="79"/>
    <s v="01A"/>
    <x v="0"/>
    <s v="01D"/>
    <x v="1"/>
    <n v="14885.5"/>
    <n v="371632"/>
    <n v="14885500"/>
    <n v="40.054408662332634"/>
  </r>
  <r>
    <x v="2"/>
    <n v="75"/>
    <s v="Nouvelle-Aquitaine"/>
    <n v="79"/>
    <x v="79"/>
    <s v="01A"/>
    <x v="0"/>
    <s v="01E"/>
    <x v="5"/>
    <n v="58753.25"/>
    <n v="371632"/>
    <n v="58753250"/>
    <n v="158.09523937658759"/>
  </r>
  <r>
    <x v="2"/>
    <n v="75"/>
    <s v="Nouvelle-Aquitaine"/>
    <n v="79"/>
    <x v="79"/>
    <s v="01C"/>
    <x v="2"/>
    <s v="01B"/>
    <x v="0"/>
    <n v="7.98"/>
    <n v="371632"/>
    <n v="7980"/>
    <n v="2.1472854867180438E-2"/>
  </r>
  <r>
    <x v="2"/>
    <n v="75"/>
    <s v="Nouvelle-Aquitaine"/>
    <n v="79"/>
    <x v="79"/>
    <s v="01D"/>
    <x v="3"/>
    <s v="01A"/>
    <x v="3"/>
    <n v="17631.599999999999"/>
    <n v="371632"/>
    <n v="17631600"/>
    <n v="47.443707753907091"/>
  </r>
  <r>
    <x v="2"/>
    <n v="75"/>
    <s v="Nouvelle-Aquitaine"/>
    <n v="79"/>
    <x v="79"/>
    <s v="01E"/>
    <x v="6"/>
    <s v="01E"/>
    <x v="5"/>
    <n v="7371.7"/>
    <n v="371632"/>
    <n v="7371700"/>
    <n v="19.836020579497998"/>
  </r>
  <r>
    <x v="2"/>
    <n v="75"/>
    <s v="Nouvelle-Aquitaine"/>
    <n v="79"/>
    <x v="79"/>
    <s v="01F"/>
    <x v="4"/>
    <s v="01A"/>
    <x v="3"/>
    <n v="13017.55"/>
    <n v="371632"/>
    <n v="13017550"/>
    <n v="35.028065398028154"/>
  </r>
  <r>
    <x v="2"/>
    <n v="75"/>
    <s v="Nouvelle-Aquitaine"/>
    <n v="79"/>
    <x v="79"/>
    <s v="01ZHG"/>
    <x v="5"/>
    <s v="01A"/>
    <x v="3"/>
    <n v="206.52"/>
    <n v="371632"/>
    <n v="206520"/>
    <n v="0.55571102596116584"/>
  </r>
  <r>
    <x v="3"/>
    <n v="75"/>
    <s v="Nouvelle-Aquitaine"/>
    <n v="79"/>
    <x v="79"/>
    <s v="01A"/>
    <x v="0"/>
    <s v="01D"/>
    <x v="1"/>
    <n v="21299"/>
    <n v="374435"/>
    <n v="21299000"/>
    <n v="56.883037109244597"/>
  </r>
  <r>
    <x v="3"/>
    <n v="75"/>
    <s v="Nouvelle-Aquitaine"/>
    <n v="79"/>
    <x v="79"/>
    <s v="01A"/>
    <x v="0"/>
    <s v="01E"/>
    <x v="5"/>
    <n v="51121.59"/>
    <n v="374435"/>
    <n v="51121590"/>
    <n v="136.52994511731009"/>
  </r>
  <r>
    <x v="3"/>
    <n v="75"/>
    <s v="Nouvelle-Aquitaine"/>
    <n v="79"/>
    <x v="79"/>
    <s v="01A"/>
    <x v="0"/>
    <s v="01Z"/>
    <x v="2"/>
    <n v="158.18550999999999"/>
    <n v="374435"/>
    <n v="158185.50999999998"/>
    <n v="0.42246453990679284"/>
  </r>
  <r>
    <x v="3"/>
    <n v="75"/>
    <s v="Nouvelle-Aquitaine"/>
    <n v="79"/>
    <x v="79"/>
    <s v="01C"/>
    <x v="2"/>
    <s v="01B"/>
    <x v="0"/>
    <n v="1.94"/>
    <n v="374435"/>
    <n v="1940"/>
    <n v="5.1811395836393499E-3"/>
  </r>
  <r>
    <x v="3"/>
    <n v="75"/>
    <s v="Nouvelle-Aquitaine"/>
    <n v="79"/>
    <x v="79"/>
    <s v="01D"/>
    <x v="3"/>
    <s v="01A"/>
    <x v="3"/>
    <n v="18108.439999999999"/>
    <n v="374435"/>
    <n v="18108440"/>
    <n v="48.362038805133068"/>
  </r>
  <r>
    <x v="3"/>
    <n v="75"/>
    <s v="Nouvelle-Aquitaine"/>
    <n v="79"/>
    <x v="79"/>
    <s v="01D"/>
    <x v="3"/>
    <s v="01Z"/>
    <x v="2"/>
    <n v="13.716340000000001"/>
    <n v="374435"/>
    <n v="13716.34"/>
    <n v="3.6632099029204002E-2"/>
  </r>
  <r>
    <x v="3"/>
    <n v="75"/>
    <s v="Nouvelle-Aquitaine"/>
    <n v="79"/>
    <x v="79"/>
    <s v="01E"/>
    <x v="6"/>
    <s v="01E"/>
    <x v="5"/>
    <n v="6828.1"/>
    <n v="374435"/>
    <n v="6828100"/>
    <n v="18.23574185105559"/>
  </r>
  <r>
    <x v="3"/>
    <n v="75"/>
    <s v="Nouvelle-Aquitaine"/>
    <n v="79"/>
    <x v="79"/>
    <s v="01F"/>
    <x v="4"/>
    <s v="01A"/>
    <x v="3"/>
    <n v="13413.02"/>
    <n v="374435"/>
    <n v="13413020"/>
    <n v="35.822025184611483"/>
  </r>
  <r>
    <x v="3"/>
    <n v="75"/>
    <s v="Nouvelle-Aquitaine"/>
    <n v="79"/>
    <x v="79"/>
    <s v="01F"/>
    <x v="4"/>
    <s v="01Z"/>
    <x v="2"/>
    <n v="40.995559999999998"/>
    <n v="374435"/>
    <n v="40995.56"/>
    <n v="0.10948645292240308"/>
  </r>
  <r>
    <x v="3"/>
    <n v="75"/>
    <s v="Nouvelle-Aquitaine"/>
    <n v="79"/>
    <x v="79"/>
    <s v="01ZHG"/>
    <x v="5"/>
    <s v="01A"/>
    <x v="3"/>
    <n v="345"/>
    <n v="374435"/>
    <n v="345000"/>
    <n v="0.9213882249255545"/>
  </r>
  <r>
    <x v="4"/>
    <n v="75"/>
    <s v="Nouvelle-Aquitaine"/>
    <n v="79"/>
    <x v="79"/>
    <s v="01A"/>
    <x v="0"/>
    <s v="01D"/>
    <x v="1"/>
    <n v="19539.84"/>
    <n v="374351"/>
    <n v="19539840"/>
    <n v="52.196574872245563"/>
  </r>
  <r>
    <x v="4"/>
    <n v="75"/>
    <s v="Nouvelle-Aquitaine"/>
    <n v="79"/>
    <x v="79"/>
    <s v="01A"/>
    <x v="0"/>
    <s v="01E"/>
    <x v="5"/>
    <n v="48787.105000000003"/>
    <n v="374351"/>
    <n v="48787105"/>
    <n v="130.32449492588506"/>
  </r>
  <r>
    <x v="4"/>
    <n v="75"/>
    <s v="Nouvelle-Aquitaine"/>
    <n v="79"/>
    <x v="79"/>
    <s v="01C"/>
    <x v="2"/>
    <s v="01B"/>
    <x v="0"/>
    <n v="4.7169999999999996"/>
    <n v="374351"/>
    <n v="4717"/>
    <n v="1.2600473886806766E-2"/>
  </r>
  <r>
    <x v="4"/>
    <n v="75"/>
    <s v="Nouvelle-Aquitaine"/>
    <n v="79"/>
    <x v="79"/>
    <s v="01C"/>
    <x v="2"/>
    <s v="01Z"/>
    <x v="2"/>
    <n v="0.41"/>
    <n v="374351"/>
    <n v="410"/>
    <n v="1.0952288093260068E-3"/>
  </r>
  <r>
    <x v="4"/>
    <n v="75"/>
    <s v="Nouvelle-Aquitaine"/>
    <n v="79"/>
    <x v="79"/>
    <s v="01D"/>
    <x v="3"/>
    <s v="01A"/>
    <x v="3"/>
    <n v="19490.035"/>
    <n v="374351"/>
    <n v="19490035"/>
    <n v="52.063531284810246"/>
  </r>
  <r>
    <x v="4"/>
    <n v="75"/>
    <s v="Nouvelle-Aquitaine"/>
    <n v="79"/>
    <x v="79"/>
    <s v="01E"/>
    <x v="6"/>
    <s v="01E"/>
    <x v="5"/>
    <n v="6717.81"/>
    <n v="374351"/>
    <n v="6717810"/>
    <n v="17.945217189215469"/>
  </r>
  <r>
    <x v="4"/>
    <n v="75"/>
    <s v="Nouvelle-Aquitaine"/>
    <n v="79"/>
    <x v="79"/>
    <s v="01F"/>
    <x v="4"/>
    <s v="01A"/>
    <x v="3"/>
    <n v="14105.695"/>
    <n v="374351"/>
    <n v="14105695"/>
    <n v="37.680398876989777"/>
  </r>
  <r>
    <x v="4"/>
    <n v="75"/>
    <s v="Nouvelle-Aquitaine"/>
    <n v="79"/>
    <x v="79"/>
    <s v="01ZHG"/>
    <x v="5"/>
    <s v="01A"/>
    <x v="3"/>
    <n v="397.05"/>
    <n v="374351"/>
    <n v="397050"/>
    <n v="1.060635606689978"/>
  </r>
  <r>
    <x v="0"/>
    <n v="32"/>
    <s v="Hauts-de-France"/>
    <n v="80"/>
    <x v="80"/>
    <s v="01A"/>
    <x v="0"/>
    <s v="01A"/>
    <x v="3"/>
    <n v="5451.9350100000001"/>
    <n v="569775"/>
    <n v="5451935.0099999998"/>
    <n v="9.5685753323680398"/>
  </r>
  <r>
    <x v="0"/>
    <n v="32"/>
    <s v="Hauts-de-France"/>
    <n v="80"/>
    <x v="80"/>
    <s v="01A"/>
    <x v="0"/>
    <s v="01D"/>
    <x v="1"/>
    <n v="113123.66336000001"/>
    <n v="569775"/>
    <n v="113123663.36"/>
    <n v="198.54093872142514"/>
  </r>
  <r>
    <x v="0"/>
    <n v="32"/>
    <s v="Hauts-de-France"/>
    <n v="80"/>
    <x v="80"/>
    <s v="01A"/>
    <x v="0"/>
    <s v="01E"/>
    <x v="5"/>
    <n v="59493"/>
    <n v="569775"/>
    <n v="59493000"/>
    <n v="104.41490061866526"/>
  </r>
  <r>
    <x v="0"/>
    <n v="32"/>
    <s v="Hauts-de-France"/>
    <n v="80"/>
    <x v="80"/>
    <s v="01A"/>
    <x v="0"/>
    <s v="01Z"/>
    <x v="2"/>
    <n v="829.94929000000002"/>
    <n v="569775"/>
    <n v="829949.29"/>
    <n v="1.4566263700583564"/>
  </r>
  <r>
    <x v="0"/>
    <n v="32"/>
    <s v="Hauts-de-France"/>
    <n v="80"/>
    <x v="80"/>
    <s v="01B"/>
    <x v="1"/>
    <s v="01A"/>
    <x v="3"/>
    <n v="1.4178500000000001"/>
    <n v="569775"/>
    <n v="1417.8500000000001"/>
    <n v="2.4884384186740381E-3"/>
  </r>
  <r>
    <x v="0"/>
    <n v="32"/>
    <s v="Hauts-de-France"/>
    <n v="80"/>
    <x v="80"/>
    <s v="01B"/>
    <x v="1"/>
    <s v="01D"/>
    <x v="1"/>
    <n v="5911.4128700000001"/>
    <n v="569775"/>
    <n v="5911412.8700000001"/>
    <n v="10.374995164758019"/>
  </r>
  <r>
    <x v="0"/>
    <n v="32"/>
    <s v="Hauts-de-France"/>
    <n v="80"/>
    <x v="80"/>
    <s v="01C"/>
    <x v="2"/>
    <s v="01A"/>
    <x v="3"/>
    <n v="25"/>
    <n v="569775"/>
    <n v="25000"/>
    <n v="4.3876968978982932E-2"/>
  </r>
  <r>
    <x v="0"/>
    <n v="32"/>
    <s v="Hauts-de-France"/>
    <n v="80"/>
    <x v="80"/>
    <s v="01C"/>
    <x v="2"/>
    <s v="01D"/>
    <x v="1"/>
    <n v="0.67"/>
    <n v="569775"/>
    <n v="670"/>
    <n v="1.1759027686367425E-3"/>
  </r>
  <r>
    <x v="0"/>
    <n v="32"/>
    <s v="Hauts-de-France"/>
    <n v="80"/>
    <x v="80"/>
    <s v="01D"/>
    <x v="3"/>
    <s v="01A"/>
    <x v="3"/>
    <n v="26989.356169999999"/>
    <n v="569775"/>
    <n v="26989356.169999998"/>
    <n v="47.368445737352459"/>
  </r>
  <r>
    <x v="0"/>
    <n v="32"/>
    <s v="Hauts-de-France"/>
    <n v="80"/>
    <x v="80"/>
    <s v="01D"/>
    <x v="3"/>
    <s v="01Z"/>
    <x v="2"/>
    <n v="447.96503999999999"/>
    <n v="569775"/>
    <n v="447965.04"/>
    <n v="0.78621392654995392"/>
  </r>
  <r>
    <x v="0"/>
    <n v="32"/>
    <s v="Hauts-de-France"/>
    <n v="80"/>
    <x v="80"/>
    <s v="01E"/>
    <x v="6"/>
    <s v="01E"/>
    <x v="5"/>
    <n v="12010.92237"/>
    <n v="569775"/>
    <n v="12010922.370000001"/>
    <n v="21.080114729498487"/>
  </r>
  <r>
    <x v="0"/>
    <n v="32"/>
    <s v="Hauts-de-France"/>
    <n v="80"/>
    <x v="80"/>
    <s v="01F"/>
    <x v="4"/>
    <s v="01A"/>
    <x v="3"/>
    <n v="22612.038960000002"/>
    <n v="569775"/>
    <n v="22612038.960000001"/>
    <n v="39.685909279978944"/>
  </r>
  <r>
    <x v="0"/>
    <n v="32"/>
    <s v="Hauts-de-France"/>
    <n v="80"/>
    <x v="80"/>
    <s v="01F"/>
    <x v="4"/>
    <s v="01Z"/>
    <x v="2"/>
    <n v="398.64451000000003"/>
    <n v="569775"/>
    <n v="398644.51"/>
    <n v="0.69965251195647404"/>
  </r>
  <r>
    <x v="0"/>
    <n v="32"/>
    <s v="Hauts-de-France"/>
    <n v="80"/>
    <x v="80"/>
    <s v="01ZHG"/>
    <x v="5"/>
    <s v="01A"/>
    <x v="3"/>
    <n v="18"/>
    <n v="569775"/>
    <n v="18000"/>
    <n v="3.1591417664867713E-2"/>
  </r>
  <r>
    <x v="1"/>
    <n v="32"/>
    <s v="Hauts-de-France"/>
    <n v="80"/>
    <x v="80"/>
    <s v="01A"/>
    <x v="0"/>
    <s v="01D"/>
    <x v="1"/>
    <n v="103448.17488000001"/>
    <n v="571211"/>
    <n v="103448174.88000001"/>
    <n v="181.10326110666639"/>
  </r>
  <r>
    <x v="1"/>
    <n v="32"/>
    <s v="Hauts-de-France"/>
    <n v="80"/>
    <x v="80"/>
    <s v="01A"/>
    <x v="0"/>
    <s v="01E"/>
    <x v="5"/>
    <n v="53802.41"/>
    <n v="571211"/>
    <n v="53802410"/>
    <n v="94.190080373102063"/>
  </r>
  <r>
    <x v="1"/>
    <n v="32"/>
    <s v="Hauts-de-France"/>
    <n v="80"/>
    <x v="80"/>
    <s v="01A"/>
    <x v="0"/>
    <s v="01Z"/>
    <x v="2"/>
    <n v="8789.6812000000009"/>
    <n v="571211"/>
    <n v="8789681.2000000011"/>
    <n v="15.387801005232744"/>
  </r>
  <r>
    <x v="1"/>
    <n v="32"/>
    <s v="Hauts-de-France"/>
    <n v="80"/>
    <x v="80"/>
    <s v="01B"/>
    <x v="1"/>
    <s v="01D"/>
    <x v="1"/>
    <n v="2205.0953199999999"/>
    <n v="571211"/>
    <n v="2205095.3199999998"/>
    <n v="3.8603866522178318"/>
  </r>
  <r>
    <x v="1"/>
    <n v="32"/>
    <s v="Hauts-de-France"/>
    <n v="80"/>
    <x v="80"/>
    <s v="01B"/>
    <x v="1"/>
    <s v="01Z"/>
    <x v="2"/>
    <n v="1713.89"/>
    <n v="571211"/>
    <n v="1713890"/>
    <n v="3.000449921307538"/>
  </r>
  <r>
    <x v="1"/>
    <n v="32"/>
    <s v="Hauts-de-France"/>
    <n v="80"/>
    <x v="80"/>
    <s v="01C"/>
    <x v="2"/>
    <s v="01A"/>
    <x v="3"/>
    <n v="16.857140000000001"/>
    <n v="571211"/>
    <n v="16857.14"/>
    <n v="2.9511231401356065E-2"/>
  </r>
  <r>
    <x v="1"/>
    <n v="32"/>
    <s v="Hauts-de-France"/>
    <n v="80"/>
    <x v="80"/>
    <s v="01C"/>
    <x v="2"/>
    <s v="01Z"/>
    <x v="2"/>
    <n v="22.13"/>
    <n v="571211"/>
    <n v="22130"/>
    <n v="3.8742251112110937E-2"/>
  </r>
  <r>
    <x v="1"/>
    <n v="32"/>
    <s v="Hauts-de-France"/>
    <n v="80"/>
    <x v="80"/>
    <s v="01D"/>
    <x v="3"/>
    <s v="01A"/>
    <x v="3"/>
    <n v="25505.599289999998"/>
    <n v="571211"/>
    <n v="25505599.289999999"/>
    <n v="44.65179993032347"/>
  </r>
  <r>
    <x v="1"/>
    <n v="32"/>
    <s v="Hauts-de-France"/>
    <n v="80"/>
    <x v="80"/>
    <s v="01D"/>
    <x v="3"/>
    <s v="01Z"/>
    <x v="2"/>
    <n v="180.13921999999999"/>
    <n v="571211"/>
    <n v="180139.22"/>
    <n v="0.31536370973248062"/>
  </r>
  <r>
    <x v="1"/>
    <n v="32"/>
    <s v="Hauts-de-France"/>
    <n v="80"/>
    <x v="80"/>
    <s v="01E"/>
    <x v="6"/>
    <s v="01E"/>
    <x v="5"/>
    <n v="14100.710590000001"/>
    <n v="571211"/>
    <n v="14100710.59"/>
    <n v="24.68564259091649"/>
  </r>
  <r>
    <x v="1"/>
    <n v="32"/>
    <s v="Hauts-de-France"/>
    <n v="80"/>
    <x v="80"/>
    <s v="01E"/>
    <x v="6"/>
    <s v="01Z"/>
    <x v="2"/>
    <n v="1353"/>
    <n v="571211"/>
    <n v="1353000"/>
    <n v="2.3686518641972931"/>
  </r>
  <r>
    <x v="1"/>
    <n v="32"/>
    <s v="Hauts-de-France"/>
    <n v="80"/>
    <x v="80"/>
    <s v="01F"/>
    <x v="4"/>
    <s v="01A"/>
    <x v="3"/>
    <n v="20805.553189999999"/>
    <n v="571211"/>
    <n v="20805553.189999998"/>
    <n v="36.423586363007708"/>
  </r>
  <r>
    <x v="1"/>
    <n v="32"/>
    <s v="Hauts-de-France"/>
    <n v="80"/>
    <x v="80"/>
    <s v="01F"/>
    <x v="4"/>
    <s v="01Z"/>
    <x v="2"/>
    <n v="1970.54501"/>
    <n v="571211"/>
    <n v="1970545.01"/>
    <n v="3.4497672663866767"/>
  </r>
  <r>
    <x v="2"/>
    <n v="32"/>
    <s v="Hauts-de-France"/>
    <n v="80"/>
    <x v="80"/>
    <s v="01A"/>
    <x v="0"/>
    <s v="01A"/>
    <x v="3"/>
    <n v="46.561070000000001"/>
    <n v="571675"/>
    <n v="46561.07"/>
    <n v="8.1446748589670701E-2"/>
  </r>
  <r>
    <x v="2"/>
    <n v="32"/>
    <s v="Hauts-de-France"/>
    <n v="80"/>
    <x v="80"/>
    <s v="01A"/>
    <x v="0"/>
    <s v="01D"/>
    <x v="1"/>
    <n v="69192.513040000005"/>
    <n v="571675"/>
    <n v="69192513.040000007"/>
    <n v="121.03470160493288"/>
  </r>
  <r>
    <x v="2"/>
    <n v="32"/>
    <s v="Hauts-de-France"/>
    <n v="80"/>
    <x v="80"/>
    <s v="01A"/>
    <x v="0"/>
    <s v="01E"/>
    <x v="5"/>
    <n v="52470.58"/>
    <n v="571675"/>
    <n v="52470580"/>
    <n v="91.783933178816639"/>
  </r>
  <r>
    <x v="2"/>
    <n v="32"/>
    <s v="Hauts-de-France"/>
    <n v="80"/>
    <x v="80"/>
    <s v="01A"/>
    <x v="0"/>
    <s v="01Z"/>
    <x v="2"/>
    <n v="37007.456480000001"/>
    <n v="571675"/>
    <n v="37007456.480000004"/>
    <n v="64.735131814405051"/>
  </r>
  <r>
    <x v="2"/>
    <n v="32"/>
    <s v="Hauts-de-France"/>
    <n v="80"/>
    <x v="80"/>
    <s v="01B"/>
    <x v="1"/>
    <s v="01A"/>
    <x v="3"/>
    <n v="131.52189999999999"/>
    <n v="571675"/>
    <n v="131521.9"/>
    <n v="0.23006410985262604"/>
  </r>
  <r>
    <x v="2"/>
    <n v="32"/>
    <s v="Hauts-de-France"/>
    <n v="80"/>
    <x v="80"/>
    <s v="01B"/>
    <x v="1"/>
    <s v="01D"/>
    <x v="1"/>
    <n v="3437.6006499999999"/>
    <n v="571675"/>
    <n v="3437600.65"/>
    <n v="6.0132079415751951"/>
  </r>
  <r>
    <x v="2"/>
    <n v="32"/>
    <s v="Hauts-de-France"/>
    <n v="80"/>
    <x v="80"/>
    <s v="01C"/>
    <x v="2"/>
    <s v="01A"/>
    <x v="3"/>
    <n v="83.423310000000001"/>
    <n v="571675"/>
    <n v="83423.31"/>
    <n v="0.14592786110989636"/>
  </r>
  <r>
    <x v="2"/>
    <n v="32"/>
    <s v="Hauts-de-France"/>
    <n v="80"/>
    <x v="80"/>
    <s v="01D"/>
    <x v="3"/>
    <s v="01A"/>
    <x v="3"/>
    <n v="23402.607049999999"/>
    <n v="571675"/>
    <n v="23402607.049999997"/>
    <n v="40.93690829579743"/>
  </r>
  <r>
    <x v="2"/>
    <n v="32"/>
    <s v="Hauts-de-France"/>
    <n v="80"/>
    <x v="80"/>
    <s v="01D"/>
    <x v="3"/>
    <s v="01Z"/>
    <x v="2"/>
    <n v="80.782169999999994"/>
    <n v="571675"/>
    <n v="80782.17"/>
    <n v="0.14130785848602789"/>
  </r>
  <r>
    <x v="2"/>
    <n v="32"/>
    <s v="Hauts-de-France"/>
    <n v="80"/>
    <x v="80"/>
    <s v="01E"/>
    <x v="6"/>
    <s v="01A"/>
    <x v="3"/>
    <n v="3593.51"/>
    <n v="571675"/>
    <n v="3593510"/>
    <n v="6.2859316919578427"/>
  </r>
  <r>
    <x v="2"/>
    <n v="32"/>
    <s v="Hauts-de-France"/>
    <n v="80"/>
    <x v="80"/>
    <s v="01E"/>
    <x v="6"/>
    <s v="01D"/>
    <x v="1"/>
    <n v="1405.04"/>
    <n v="571675"/>
    <n v="1405040"/>
    <n v="2.4577600909607731"/>
  </r>
  <r>
    <x v="2"/>
    <n v="32"/>
    <s v="Hauts-de-France"/>
    <n v="80"/>
    <x v="80"/>
    <s v="01E"/>
    <x v="6"/>
    <s v="01E"/>
    <x v="5"/>
    <n v="10521.572889999999"/>
    <n v="571675"/>
    <n v="10521572.889999999"/>
    <n v="18.404815480823892"/>
  </r>
  <r>
    <x v="2"/>
    <n v="32"/>
    <s v="Hauts-de-France"/>
    <n v="80"/>
    <x v="80"/>
    <s v="01F"/>
    <x v="4"/>
    <s v="01A"/>
    <x v="3"/>
    <n v="20590.47898"/>
    <n v="571675"/>
    <n v="20590478.98"/>
    <n v="36.017805536362445"/>
  </r>
  <r>
    <x v="2"/>
    <n v="32"/>
    <s v="Hauts-de-France"/>
    <n v="80"/>
    <x v="80"/>
    <s v="01F"/>
    <x v="4"/>
    <s v="01D"/>
    <x v="1"/>
    <n v="327.27"/>
    <n v="571675"/>
    <n v="327270"/>
    <n v="0.57247561988892293"/>
  </r>
  <r>
    <x v="2"/>
    <n v="32"/>
    <s v="Hauts-de-France"/>
    <n v="80"/>
    <x v="80"/>
    <s v="01F"/>
    <x v="4"/>
    <s v="01Z"/>
    <x v="2"/>
    <n v="108.82503"/>
    <n v="571675"/>
    <n v="108825.03"/>
    <n v="0.19036170901298816"/>
  </r>
  <r>
    <x v="2"/>
    <n v="32"/>
    <s v="Hauts-de-France"/>
    <n v="80"/>
    <x v="80"/>
    <s v="01ZHG"/>
    <x v="5"/>
    <s v="01A"/>
    <x v="3"/>
    <n v="75.416269999999997"/>
    <n v="571675"/>
    <n v="75416.27"/>
    <n v="0.13192158131805659"/>
  </r>
  <r>
    <x v="3"/>
    <n v="32"/>
    <s v="Hauts-de-France"/>
    <n v="80"/>
    <x v="80"/>
    <s v="01A"/>
    <x v="0"/>
    <s v="01D"/>
    <x v="1"/>
    <n v="83851.412079999995"/>
    <n v="571879"/>
    <n v="83851412.079999998"/>
    <n v="146.62439446106606"/>
  </r>
  <r>
    <x v="3"/>
    <n v="32"/>
    <s v="Hauts-de-France"/>
    <n v="80"/>
    <x v="80"/>
    <s v="01A"/>
    <x v="0"/>
    <s v="01E"/>
    <x v="5"/>
    <n v="63572.12"/>
    <n v="571879"/>
    <n v="63572120"/>
    <n v="111.16358530388422"/>
  </r>
  <r>
    <x v="3"/>
    <n v="32"/>
    <s v="Hauts-de-France"/>
    <n v="80"/>
    <x v="80"/>
    <s v="01A"/>
    <x v="0"/>
    <s v="01Z"/>
    <x v="2"/>
    <n v="12259.34693"/>
    <n v="571879"/>
    <n v="12259346.93"/>
    <n v="21.436959444218093"/>
  </r>
  <r>
    <x v="3"/>
    <n v="32"/>
    <s v="Hauts-de-France"/>
    <n v="80"/>
    <x v="80"/>
    <s v="01B"/>
    <x v="1"/>
    <s v="01A"/>
    <x v="3"/>
    <n v="373.8"/>
    <n v="571879"/>
    <n v="373800"/>
    <n v="0.65363477239066303"/>
  </r>
  <r>
    <x v="3"/>
    <n v="32"/>
    <s v="Hauts-de-France"/>
    <n v="80"/>
    <x v="80"/>
    <s v="01B"/>
    <x v="1"/>
    <s v="01D"/>
    <x v="1"/>
    <n v="3250.2784799999999"/>
    <n v="571879"/>
    <n v="3250278.48"/>
    <n v="5.6835073153586686"/>
  </r>
  <r>
    <x v="3"/>
    <n v="32"/>
    <s v="Hauts-de-France"/>
    <n v="80"/>
    <x v="80"/>
    <s v="01C"/>
    <x v="2"/>
    <s v="01A"/>
    <x v="3"/>
    <n v="497.48500000000001"/>
    <n v="571879"/>
    <n v="497485"/>
    <n v="0.86991304104539602"/>
  </r>
  <r>
    <x v="3"/>
    <n v="32"/>
    <s v="Hauts-de-France"/>
    <n v="80"/>
    <x v="80"/>
    <s v="01C"/>
    <x v="2"/>
    <s v="01B"/>
    <x v="0"/>
    <n v="0.128"/>
    <n v="571879"/>
    <n v="128"/>
    <n v="2.2382357107010399E-4"/>
  </r>
  <r>
    <x v="3"/>
    <n v="32"/>
    <s v="Hauts-de-France"/>
    <n v="80"/>
    <x v="80"/>
    <s v="01D"/>
    <x v="3"/>
    <s v="01A"/>
    <x v="3"/>
    <n v="23351.72567"/>
    <n v="571879"/>
    <n v="23351725.669999998"/>
    <n v="40.833333047725127"/>
  </r>
  <r>
    <x v="3"/>
    <n v="32"/>
    <s v="Hauts-de-France"/>
    <n v="80"/>
    <x v="80"/>
    <s v="01D"/>
    <x v="3"/>
    <s v="01Z"/>
    <x v="2"/>
    <n v="1313.59673"/>
    <n v="571879"/>
    <n v="1313596.73"/>
    <n v="2.2969836801141499"/>
  </r>
  <r>
    <x v="3"/>
    <n v="32"/>
    <s v="Hauts-de-France"/>
    <n v="80"/>
    <x v="80"/>
    <s v="01E"/>
    <x v="6"/>
    <s v="01E"/>
    <x v="5"/>
    <n v="8093.3972899999999"/>
    <n v="571879"/>
    <n v="8093397.29"/>
    <n v="14.152289715132047"/>
  </r>
  <r>
    <x v="3"/>
    <n v="32"/>
    <s v="Hauts-de-France"/>
    <n v="80"/>
    <x v="80"/>
    <s v="01F"/>
    <x v="4"/>
    <s v="01A"/>
    <x v="3"/>
    <n v="19456.260259999999"/>
    <n v="571879"/>
    <n v="19456260.259999998"/>
    <n v="34.021637898926166"/>
  </r>
  <r>
    <x v="3"/>
    <n v="32"/>
    <s v="Hauts-de-France"/>
    <n v="80"/>
    <x v="80"/>
    <s v="01F"/>
    <x v="4"/>
    <s v="01Z"/>
    <x v="2"/>
    <n v="1315.9985799999999"/>
    <n v="571879"/>
    <n v="1315998.5799999998"/>
    <n v="2.3011836070217648"/>
  </r>
  <r>
    <x v="3"/>
    <n v="32"/>
    <s v="Hauts-de-France"/>
    <n v="80"/>
    <x v="80"/>
    <s v="01ZHG"/>
    <x v="5"/>
    <s v="01A"/>
    <x v="3"/>
    <n v="511.70213000000001"/>
    <n v="571879"/>
    <n v="511702.13"/>
    <n v="0.8947734223498327"/>
  </r>
  <r>
    <x v="4"/>
    <n v="32"/>
    <s v="Hauts-de-France"/>
    <n v="80"/>
    <x v="80"/>
    <s v="01A"/>
    <x v="0"/>
    <s v="01D"/>
    <x v="1"/>
    <n v="83578.667400000006"/>
    <n v="572443"/>
    <n v="83578667.400000006"/>
    <n v="146.0034752805083"/>
  </r>
  <r>
    <x v="4"/>
    <n v="32"/>
    <s v="Hauts-de-France"/>
    <n v="80"/>
    <x v="80"/>
    <s v="01A"/>
    <x v="0"/>
    <s v="01E"/>
    <x v="5"/>
    <n v="60495.68"/>
    <n v="572443"/>
    <n v="60495680"/>
    <n v="105.67983187845776"/>
  </r>
  <r>
    <x v="4"/>
    <n v="32"/>
    <s v="Hauts-de-France"/>
    <n v="80"/>
    <x v="80"/>
    <s v="01A"/>
    <x v="0"/>
    <s v="01Z"/>
    <x v="2"/>
    <n v="5641.8879500000003"/>
    <n v="572443"/>
    <n v="5641887.9500000002"/>
    <n v="9.8558073904301384"/>
  </r>
  <r>
    <x v="4"/>
    <n v="32"/>
    <s v="Hauts-de-France"/>
    <n v="80"/>
    <x v="80"/>
    <s v="01B"/>
    <x v="1"/>
    <s v="01A"/>
    <x v="3"/>
    <n v="183"/>
    <n v="572443"/>
    <n v="183000"/>
    <n v="0.31968248367086333"/>
  </r>
  <r>
    <x v="4"/>
    <n v="32"/>
    <s v="Hauts-de-France"/>
    <n v="80"/>
    <x v="80"/>
    <s v="01B"/>
    <x v="1"/>
    <s v="01D"/>
    <x v="1"/>
    <n v="6112.4843600000004"/>
    <n v="572443"/>
    <n v="6112484.3600000003"/>
    <n v="10.677891702754685"/>
  </r>
  <r>
    <x v="4"/>
    <n v="32"/>
    <s v="Hauts-de-France"/>
    <n v="80"/>
    <x v="80"/>
    <s v="01D"/>
    <x v="3"/>
    <s v="01A"/>
    <x v="3"/>
    <n v="27215.531470000002"/>
    <n v="572443"/>
    <n v="27215531.470000003"/>
    <n v="47.542779752743947"/>
  </r>
  <r>
    <x v="4"/>
    <n v="32"/>
    <s v="Hauts-de-France"/>
    <n v="80"/>
    <x v="80"/>
    <s v="01D"/>
    <x v="3"/>
    <s v="01Z"/>
    <x v="2"/>
    <n v="985.53507000000002"/>
    <n v="572443"/>
    <n v="985535.07000000007"/>
    <n v="1.7216300487559462"/>
  </r>
  <r>
    <x v="4"/>
    <n v="32"/>
    <s v="Hauts-de-France"/>
    <n v="80"/>
    <x v="80"/>
    <s v="01E"/>
    <x v="6"/>
    <s v="01E"/>
    <x v="5"/>
    <n v="19088.51899"/>
    <n v="572443"/>
    <n v="19088518.990000002"/>
    <n v="33.345711258588196"/>
  </r>
  <r>
    <x v="4"/>
    <n v="32"/>
    <s v="Hauts-de-France"/>
    <n v="80"/>
    <x v="80"/>
    <s v="01F"/>
    <x v="4"/>
    <s v="01A"/>
    <x v="3"/>
    <n v="19687.92009"/>
    <n v="572443"/>
    <n v="19687920.09"/>
    <n v="34.392804331610307"/>
  </r>
  <r>
    <x v="4"/>
    <n v="32"/>
    <s v="Hauts-de-France"/>
    <n v="80"/>
    <x v="80"/>
    <s v="01F"/>
    <x v="4"/>
    <s v="01Z"/>
    <x v="2"/>
    <n v="901.19084999999995"/>
    <n v="572443"/>
    <n v="901190.85"/>
    <n v="1.5742892305434777"/>
  </r>
  <r>
    <x v="4"/>
    <n v="32"/>
    <s v="Hauts-de-France"/>
    <n v="80"/>
    <x v="80"/>
    <s v="01ZHG"/>
    <x v="5"/>
    <s v="01A"/>
    <x v="3"/>
    <n v="502.04458"/>
    <n v="572443"/>
    <n v="502044.58"/>
    <n v="0.87702108332183293"/>
  </r>
  <r>
    <x v="0"/>
    <n v="76"/>
    <s v="Occitanie"/>
    <n v="81"/>
    <x v="81"/>
    <s v="01A"/>
    <x v="0"/>
    <s v="01B"/>
    <x v="0"/>
    <n v="1290.0263199999999"/>
    <n v="374018"/>
    <n v="1290026.3199999998"/>
    <n v="3.4491022357212748"/>
  </r>
  <r>
    <x v="0"/>
    <n v="76"/>
    <s v="Occitanie"/>
    <n v="81"/>
    <x v="81"/>
    <s v="01A"/>
    <x v="0"/>
    <s v="01D"/>
    <x v="1"/>
    <n v="96020.257729999998"/>
    <n v="374018"/>
    <n v="96020257.730000004"/>
    <n v="256.72630122079687"/>
  </r>
  <r>
    <x v="0"/>
    <n v="76"/>
    <s v="Occitanie"/>
    <n v="81"/>
    <x v="81"/>
    <s v="01A"/>
    <x v="0"/>
    <s v="01Z"/>
    <x v="2"/>
    <n v="2373.6299399999998"/>
    <n v="374018"/>
    <n v="2373629.94"/>
    <n v="6.3462986808121533"/>
  </r>
  <r>
    <x v="0"/>
    <n v="76"/>
    <s v="Occitanie"/>
    <n v="81"/>
    <x v="81"/>
    <s v="01B"/>
    <x v="1"/>
    <s v="01A"/>
    <x v="3"/>
    <n v="368.25923"/>
    <n v="374018"/>
    <n v="368259.23"/>
    <n v="0.98460296028533378"/>
  </r>
  <r>
    <x v="0"/>
    <n v="76"/>
    <s v="Occitanie"/>
    <n v="81"/>
    <x v="81"/>
    <s v="01B"/>
    <x v="1"/>
    <s v="01D"/>
    <x v="1"/>
    <n v="108.34"/>
    <n v="374018"/>
    <n v="108340"/>
    <n v="0.28966520327898659"/>
  </r>
  <r>
    <x v="0"/>
    <n v="76"/>
    <s v="Occitanie"/>
    <n v="81"/>
    <x v="81"/>
    <s v="01B"/>
    <x v="1"/>
    <s v="01Z"/>
    <x v="2"/>
    <n v="28.28"/>
    <n v="374018"/>
    <n v="28280"/>
    <n v="7.5611334213861361E-2"/>
  </r>
  <r>
    <x v="0"/>
    <n v="76"/>
    <s v="Occitanie"/>
    <n v="81"/>
    <x v="81"/>
    <s v="01D"/>
    <x v="3"/>
    <s v="01A"/>
    <x v="3"/>
    <n v="20203.223979999999"/>
    <n v="374018"/>
    <n v="20203223.98"/>
    <n v="54.016715719564303"/>
  </r>
  <r>
    <x v="0"/>
    <n v="76"/>
    <s v="Occitanie"/>
    <n v="81"/>
    <x v="81"/>
    <s v="01D"/>
    <x v="3"/>
    <s v="01Z"/>
    <x v="2"/>
    <n v="1550.74179"/>
    <n v="374018"/>
    <n v="1550741.79"/>
    <n v="4.1461688742253049"/>
  </r>
  <r>
    <x v="0"/>
    <n v="76"/>
    <s v="Occitanie"/>
    <n v="81"/>
    <x v="81"/>
    <s v="01E"/>
    <x v="6"/>
    <s v="01E"/>
    <x v="5"/>
    <n v="301.33999999999997"/>
    <n v="374018"/>
    <n v="301340"/>
    <n v="0.80568314893935589"/>
  </r>
  <r>
    <x v="0"/>
    <n v="76"/>
    <s v="Occitanie"/>
    <n v="81"/>
    <x v="81"/>
    <s v="01F"/>
    <x v="4"/>
    <s v="01A"/>
    <x v="3"/>
    <n v="8353.7541399999991"/>
    <n v="374018"/>
    <n v="8353754.1399999987"/>
    <n v="22.335166061526447"/>
  </r>
  <r>
    <x v="0"/>
    <n v="76"/>
    <s v="Occitanie"/>
    <n v="81"/>
    <x v="81"/>
    <s v="01F"/>
    <x v="4"/>
    <s v="01Z"/>
    <x v="2"/>
    <n v="1067.1570200000001"/>
    <n v="374018"/>
    <n v="1067157.02"/>
    <n v="2.8532236951162777"/>
  </r>
  <r>
    <x v="0"/>
    <n v="76"/>
    <s v="Occitanie"/>
    <n v="81"/>
    <x v="81"/>
    <s v="01ZHG"/>
    <x v="5"/>
    <s v="01A"/>
    <x v="3"/>
    <n v="6.42"/>
    <n v="374018"/>
    <n v="6420"/>
    <n v="1.7164949280515911E-2"/>
  </r>
  <r>
    <x v="1"/>
    <n v="76"/>
    <s v="Occitanie"/>
    <n v="81"/>
    <x v="81"/>
    <s v="01A"/>
    <x v="0"/>
    <s v="01A"/>
    <x v="3"/>
    <n v="6201"/>
    <n v="377675"/>
    <n v="6201000"/>
    <n v="16.418878665519294"/>
  </r>
  <r>
    <x v="1"/>
    <n v="76"/>
    <s v="Occitanie"/>
    <n v="81"/>
    <x v="81"/>
    <s v="01A"/>
    <x v="0"/>
    <s v="01B"/>
    <x v="0"/>
    <n v="1050.1571100000001"/>
    <n v="377675"/>
    <n v="1050157.1100000001"/>
    <n v="2.7805841265638449"/>
  </r>
  <r>
    <x v="1"/>
    <n v="76"/>
    <s v="Occitanie"/>
    <n v="81"/>
    <x v="81"/>
    <s v="01A"/>
    <x v="0"/>
    <s v="01D"/>
    <x v="1"/>
    <n v="86026.851809999993"/>
    <n v="377675"/>
    <n v="86026851.809999987"/>
    <n v="227.78010673197852"/>
  </r>
  <r>
    <x v="1"/>
    <n v="76"/>
    <s v="Occitanie"/>
    <n v="81"/>
    <x v="81"/>
    <s v="01A"/>
    <x v="0"/>
    <s v="01Z"/>
    <x v="2"/>
    <n v="3493.9094700000001"/>
    <n v="377675"/>
    <n v="3493909.47"/>
    <n v="9.2511007347587224"/>
  </r>
  <r>
    <x v="1"/>
    <n v="76"/>
    <s v="Occitanie"/>
    <n v="81"/>
    <x v="81"/>
    <s v="01B"/>
    <x v="1"/>
    <s v="01A"/>
    <x v="3"/>
    <n v="362.31231000000002"/>
    <n v="377675"/>
    <n v="362312.31"/>
    <n v="0.95932298934268878"/>
  </r>
  <r>
    <x v="1"/>
    <n v="76"/>
    <s v="Occitanie"/>
    <n v="81"/>
    <x v="81"/>
    <s v="01B"/>
    <x v="1"/>
    <s v="01D"/>
    <x v="1"/>
    <n v="66"/>
    <n v="377675"/>
    <n v="66000"/>
    <n v="0.17475342556430792"/>
  </r>
  <r>
    <x v="1"/>
    <n v="76"/>
    <s v="Occitanie"/>
    <n v="81"/>
    <x v="81"/>
    <s v="01B"/>
    <x v="1"/>
    <s v="01Z"/>
    <x v="2"/>
    <n v="23.83"/>
    <n v="377675"/>
    <n v="23830"/>
    <n v="6.3096577745416035E-2"/>
  </r>
  <r>
    <x v="1"/>
    <n v="76"/>
    <s v="Occitanie"/>
    <n v="81"/>
    <x v="81"/>
    <s v="01D"/>
    <x v="3"/>
    <s v="01A"/>
    <x v="3"/>
    <n v="19311.821479999999"/>
    <n v="377675"/>
    <n v="19311821.48"/>
    <n v="51.133438750248231"/>
  </r>
  <r>
    <x v="1"/>
    <n v="76"/>
    <s v="Occitanie"/>
    <n v="81"/>
    <x v="81"/>
    <s v="01D"/>
    <x v="3"/>
    <s v="01Z"/>
    <x v="2"/>
    <n v="928.44210999999996"/>
    <n v="377675"/>
    <n v="928442.11"/>
    <n v="2.4583096842523333"/>
  </r>
  <r>
    <x v="1"/>
    <n v="76"/>
    <s v="Occitanie"/>
    <n v="81"/>
    <x v="81"/>
    <s v="01E"/>
    <x v="6"/>
    <s v="01E"/>
    <x v="5"/>
    <n v="212.38"/>
    <n v="377675"/>
    <n v="212380"/>
    <n v="0.56233534123254125"/>
  </r>
  <r>
    <x v="1"/>
    <n v="76"/>
    <s v="Occitanie"/>
    <n v="81"/>
    <x v="81"/>
    <s v="01F"/>
    <x v="4"/>
    <s v="01A"/>
    <x v="3"/>
    <n v="10414.534970000001"/>
    <n v="377675"/>
    <n v="10414534.970000001"/>
    <n v="27.575388813132985"/>
  </r>
  <r>
    <x v="1"/>
    <n v="76"/>
    <s v="Occitanie"/>
    <n v="81"/>
    <x v="81"/>
    <s v="01F"/>
    <x v="4"/>
    <s v="01Z"/>
    <x v="2"/>
    <n v="19.120450000000002"/>
    <n v="377675"/>
    <n v="19120.45"/>
    <n v="5.0626729330773813E-2"/>
  </r>
  <r>
    <x v="1"/>
    <n v="76"/>
    <s v="Occitanie"/>
    <n v="81"/>
    <x v="81"/>
    <s v="01ZHG"/>
    <x v="5"/>
    <s v="01A"/>
    <x v="3"/>
    <n v="45.932989999999997"/>
    <n v="377675"/>
    <n v="45932.99"/>
    <n v="0.12162041437744092"/>
  </r>
  <r>
    <x v="2"/>
    <n v="76"/>
    <s v="Occitanie"/>
    <n v="81"/>
    <x v="81"/>
    <s v="01A"/>
    <x v="0"/>
    <s v="01B"/>
    <x v="0"/>
    <n v="211.12903"/>
    <n v="381927"/>
    <n v="211129.03"/>
    <n v="0.55279943549421751"/>
  </r>
  <r>
    <x v="2"/>
    <n v="76"/>
    <s v="Occitanie"/>
    <n v="81"/>
    <x v="81"/>
    <s v="01A"/>
    <x v="0"/>
    <s v="01D"/>
    <x v="1"/>
    <n v="84789.837060000005"/>
    <n v="381927"/>
    <n v="84789837.060000002"/>
    <n v="222.00534934686473"/>
  </r>
  <r>
    <x v="2"/>
    <n v="76"/>
    <s v="Occitanie"/>
    <n v="81"/>
    <x v="81"/>
    <s v="01A"/>
    <x v="0"/>
    <s v="01Z"/>
    <x v="2"/>
    <n v="8134.9210800000001"/>
    <n v="381927"/>
    <n v="8134921.0800000001"/>
    <n v="21.299675278259983"/>
  </r>
  <r>
    <x v="2"/>
    <n v="76"/>
    <s v="Occitanie"/>
    <n v="81"/>
    <x v="81"/>
    <s v="01B"/>
    <x v="1"/>
    <s v="01A"/>
    <x v="3"/>
    <n v="138.44"/>
    <n v="381927"/>
    <n v="138440"/>
    <n v="0.36247764625177065"/>
  </r>
  <r>
    <x v="2"/>
    <n v="76"/>
    <s v="Occitanie"/>
    <n v="81"/>
    <x v="81"/>
    <s v="01B"/>
    <x v="1"/>
    <s v="01D"/>
    <x v="1"/>
    <n v="28"/>
    <n v="381927"/>
    <n v="28000"/>
    <n v="7.3312439288136216E-2"/>
  </r>
  <r>
    <x v="2"/>
    <n v="76"/>
    <s v="Occitanie"/>
    <n v="81"/>
    <x v="81"/>
    <s v="01C"/>
    <x v="2"/>
    <s v="01C"/>
    <x v="4"/>
    <n v="5.4491699999999996"/>
    <n v="381927"/>
    <n v="5449.17"/>
    <n v="1.4267569456990472E-2"/>
  </r>
  <r>
    <x v="2"/>
    <n v="76"/>
    <s v="Occitanie"/>
    <n v="81"/>
    <x v="81"/>
    <s v="01D"/>
    <x v="3"/>
    <s v="01A"/>
    <x v="3"/>
    <n v="18931.949560000001"/>
    <n v="381927"/>
    <n v="18931949.560000002"/>
    <n v="49.569550097269904"/>
  </r>
  <r>
    <x v="2"/>
    <n v="76"/>
    <s v="Occitanie"/>
    <n v="81"/>
    <x v="81"/>
    <s v="01D"/>
    <x v="3"/>
    <s v="01Z"/>
    <x v="2"/>
    <n v="2635.5790900000002"/>
    <n v="381927"/>
    <n v="2635579.0900000003"/>
    <n v="6.9007404294537968"/>
  </r>
  <r>
    <x v="2"/>
    <n v="76"/>
    <s v="Occitanie"/>
    <n v="81"/>
    <x v="81"/>
    <s v="01E"/>
    <x v="6"/>
    <s v="01E"/>
    <x v="5"/>
    <n v="318.62"/>
    <n v="381927"/>
    <n v="318620"/>
    <n v="0.8342431930709272"/>
  </r>
  <r>
    <x v="2"/>
    <n v="76"/>
    <s v="Occitanie"/>
    <n v="81"/>
    <x v="81"/>
    <s v="01F"/>
    <x v="4"/>
    <s v="01A"/>
    <x v="3"/>
    <n v="10502.77514"/>
    <n v="381927"/>
    <n v="10502775.140000001"/>
    <n v="27.499430886007012"/>
  </r>
  <r>
    <x v="2"/>
    <n v="76"/>
    <s v="Occitanie"/>
    <n v="81"/>
    <x v="81"/>
    <s v="01F"/>
    <x v="4"/>
    <s v="01Z"/>
    <x v="2"/>
    <n v="136.35348999999999"/>
    <n v="381927"/>
    <n v="136353.49"/>
    <n v="0.35701453419108886"/>
  </r>
  <r>
    <x v="2"/>
    <n v="76"/>
    <s v="Occitanie"/>
    <n v="81"/>
    <x v="81"/>
    <s v="01ZHG"/>
    <x v="5"/>
    <s v="01A"/>
    <x v="3"/>
    <n v="593.20934"/>
    <n v="381927"/>
    <n v="593209.34"/>
    <n v="1.553200847282334"/>
  </r>
  <r>
    <x v="3"/>
    <n v="76"/>
    <s v="Occitanie"/>
    <n v="81"/>
    <x v="81"/>
    <s v="01A"/>
    <x v="0"/>
    <s v="01D"/>
    <x v="1"/>
    <n v="90362.347120000006"/>
    <n v="386543"/>
    <n v="90362347.120000005"/>
    <n v="233.77049156238763"/>
  </r>
  <r>
    <x v="3"/>
    <n v="76"/>
    <s v="Occitanie"/>
    <n v="81"/>
    <x v="81"/>
    <s v="01A"/>
    <x v="0"/>
    <s v="01Z"/>
    <x v="2"/>
    <n v="4306.4471899999999"/>
    <n v="386543"/>
    <n v="4306447.1899999995"/>
    <n v="11.140926598075762"/>
  </r>
  <r>
    <x v="3"/>
    <n v="76"/>
    <s v="Occitanie"/>
    <n v="81"/>
    <x v="81"/>
    <s v="01B"/>
    <x v="1"/>
    <s v="01D"/>
    <x v="1"/>
    <n v="278.43"/>
    <n v="386543"/>
    <n v="278430"/>
    <n v="0.72030796056324908"/>
  </r>
  <r>
    <x v="3"/>
    <n v="76"/>
    <s v="Occitanie"/>
    <n v="81"/>
    <x v="81"/>
    <s v="01D"/>
    <x v="3"/>
    <s v="01A"/>
    <x v="3"/>
    <n v="21231.906139999999"/>
    <n v="386543"/>
    <n v="21231906.140000001"/>
    <n v="54.927669470149503"/>
  </r>
  <r>
    <x v="3"/>
    <n v="76"/>
    <s v="Occitanie"/>
    <n v="81"/>
    <x v="81"/>
    <s v="01D"/>
    <x v="3"/>
    <s v="01Z"/>
    <x v="2"/>
    <n v="1213.3753099999999"/>
    <n v="386543"/>
    <n v="1213375.3099999998"/>
    <n v="3.1390435475483964"/>
  </r>
  <r>
    <x v="3"/>
    <n v="76"/>
    <s v="Occitanie"/>
    <n v="81"/>
    <x v="81"/>
    <s v="01E"/>
    <x v="6"/>
    <s v="01E"/>
    <x v="5"/>
    <n v="329.49"/>
    <n v="386543"/>
    <n v="329490"/>
    <n v="0.85240193199721637"/>
  </r>
  <r>
    <x v="3"/>
    <n v="76"/>
    <s v="Occitanie"/>
    <n v="81"/>
    <x v="81"/>
    <s v="01F"/>
    <x v="4"/>
    <s v="01A"/>
    <x v="3"/>
    <n v="11582.893260000001"/>
    <n v="386543"/>
    <n v="11582893.260000002"/>
    <n v="29.965342174091891"/>
  </r>
  <r>
    <x v="3"/>
    <n v="76"/>
    <s v="Occitanie"/>
    <n v="81"/>
    <x v="81"/>
    <s v="01ZHG"/>
    <x v="5"/>
    <s v="01A"/>
    <x v="3"/>
    <n v="964.74913000000004"/>
    <n v="386543"/>
    <n v="964749.13"/>
    <n v="2.4958390916405162"/>
  </r>
  <r>
    <x v="4"/>
    <n v="76"/>
    <s v="Occitanie"/>
    <n v="81"/>
    <x v="81"/>
    <s v="01A"/>
    <x v="0"/>
    <s v="01D"/>
    <x v="1"/>
    <n v="93188.524669999999"/>
    <n v="387890"/>
    <n v="93188524.670000002"/>
    <n v="240.24472059088919"/>
  </r>
  <r>
    <x v="4"/>
    <n v="76"/>
    <s v="Occitanie"/>
    <n v="81"/>
    <x v="81"/>
    <s v="01B"/>
    <x v="1"/>
    <s v="01A"/>
    <x v="3"/>
    <n v="5.5700399999999997"/>
    <n v="387890"/>
    <n v="5570.04"/>
    <n v="1.4359844285751116E-2"/>
  </r>
  <r>
    <x v="4"/>
    <n v="76"/>
    <s v="Occitanie"/>
    <n v="81"/>
    <x v="81"/>
    <s v="01D"/>
    <x v="3"/>
    <s v="01A"/>
    <x v="3"/>
    <n v="22804.147359999999"/>
    <n v="387890"/>
    <n v="22804147.359999999"/>
    <n v="58.790243007038079"/>
  </r>
  <r>
    <x v="4"/>
    <n v="76"/>
    <s v="Occitanie"/>
    <n v="81"/>
    <x v="81"/>
    <s v="01E"/>
    <x v="6"/>
    <s v="01E"/>
    <x v="5"/>
    <n v="209.04"/>
    <n v="387890"/>
    <n v="209040"/>
    <n v="0.53891567196885715"/>
  </r>
  <r>
    <x v="4"/>
    <n v="76"/>
    <s v="Occitanie"/>
    <n v="81"/>
    <x v="81"/>
    <s v="01F"/>
    <x v="4"/>
    <s v="01A"/>
    <x v="3"/>
    <n v="11888.524960000001"/>
    <n v="387890"/>
    <n v="11888524.960000001"/>
    <n v="30.649217458557843"/>
  </r>
  <r>
    <x v="4"/>
    <n v="76"/>
    <s v="Occitanie"/>
    <n v="81"/>
    <x v="81"/>
    <s v="01ZHG"/>
    <x v="5"/>
    <s v="01A"/>
    <x v="3"/>
    <n v="1777.31493"/>
    <n v="387890"/>
    <n v="1777314.93"/>
    <n v="4.5820076052489105"/>
  </r>
  <r>
    <x v="0"/>
    <n v="76"/>
    <s v="Occitanie"/>
    <n v="82"/>
    <x v="82"/>
    <s v="01A"/>
    <x v="0"/>
    <s v="01B"/>
    <x v="0"/>
    <n v="28268.65"/>
    <n v="239291"/>
    <n v="28268650"/>
    <n v="118.13503224107886"/>
  </r>
  <r>
    <x v="0"/>
    <n v="76"/>
    <s v="Occitanie"/>
    <n v="82"/>
    <x v="82"/>
    <s v="01A"/>
    <x v="0"/>
    <s v="01D"/>
    <x v="1"/>
    <n v="38426.14"/>
    <n v="239291"/>
    <n v="38426140"/>
    <n v="160.58330651800529"/>
  </r>
  <r>
    <x v="0"/>
    <n v="76"/>
    <s v="Occitanie"/>
    <n v="82"/>
    <x v="82"/>
    <s v="01A"/>
    <x v="0"/>
    <s v="01Z"/>
    <x v="2"/>
    <n v="293.61736000000002"/>
    <n v="239291"/>
    <n v="293617.36000000004"/>
    <n v="1.227030519325842"/>
  </r>
  <r>
    <x v="0"/>
    <n v="76"/>
    <s v="Occitanie"/>
    <n v="82"/>
    <x v="82"/>
    <s v="01C"/>
    <x v="2"/>
    <s v="01C"/>
    <x v="4"/>
    <n v="8.2000000000000007E-3"/>
    <n v="239291"/>
    <n v="8.2000000000000011"/>
    <n v="3.4267899753856187E-5"/>
  </r>
  <r>
    <x v="0"/>
    <n v="76"/>
    <s v="Occitanie"/>
    <n v="82"/>
    <x v="82"/>
    <s v="01D"/>
    <x v="3"/>
    <s v="01A"/>
    <x v="3"/>
    <n v="14342.182000000001"/>
    <n v="239291"/>
    <n v="14342182"/>
    <n v="59.936153052141535"/>
  </r>
  <r>
    <x v="0"/>
    <n v="76"/>
    <s v="Occitanie"/>
    <n v="82"/>
    <x v="82"/>
    <s v="01D"/>
    <x v="3"/>
    <s v="01Z"/>
    <x v="2"/>
    <n v="45.638910000000003"/>
    <n v="239291"/>
    <n v="45638.91"/>
    <n v="0.19072556009210545"/>
  </r>
  <r>
    <x v="0"/>
    <n v="76"/>
    <s v="Occitanie"/>
    <n v="82"/>
    <x v="82"/>
    <s v="01E"/>
    <x v="6"/>
    <s v="01E"/>
    <x v="5"/>
    <n v="512"/>
    <n v="239291"/>
    <n v="512000"/>
    <n v="2.1396542285334594"/>
  </r>
  <r>
    <x v="0"/>
    <n v="76"/>
    <s v="Occitanie"/>
    <n v="82"/>
    <x v="82"/>
    <s v="01F"/>
    <x v="4"/>
    <s v="01A"/>
    <x v="3"/>
    <n v="7279.64"/>
    <n v="239291"/>
    <n v="7279640"/>
    <n v="30.421704117580685"/>
  </r>
  <r>
    <x v="0"/>
    <n v="76"/>
    <s v="Occitanie"/>
    <n v="82"/>
    <x v="82"/>
    <s v="01F"/>
    <x v="4"/>
    <s v="01Z"/>
    <x v="2"/>
    <n v="746.17182000000003"/>
    <n v="239291"/>
    <n v="746171.82000000007"/>
    <n v="3.1182611130381002"/>
  </r>
  <r>
    <x v="0"/>
    <n v="76"/>
    <s v="Occitanie"/>
    <n v="82"/>
    <x v="82"/>
    <s v="01ZHG"/>
    <x v="5"/>
    <s v="01A"/>
    <x v="3"/>
    <n v="52"/>
    <n v="239291"/>
    <n v="52000"/>
    <n v="0.21730863258542946"/>
  </r>
  <r>
    <x v="0"/>
    <n v="76"/>
    <s v="Occitanie"/>
    <n v="82"/>
    <x v="82"/>
    <s v="01ZHG"/>
    <x v="5"/>
    <s v="01Z"/>
    <x v="2"/>
    <n v="183.04599999999999"/>
    <n v="239291"/>
    <n v="183046"/>
    <n v="0.76495146077370235"/>
  </r>
  <r>
    <x v="1"/>
    <n v="76"/>
    <s v="Occitanie"/>
    <n v="82"/>
    <x v="82"/>
    <s v="01A"/>
    <x v="0"/>
    <s v="01B"/>
    <x v="0"/>
    <n v="28972"/>
    <n v="244545"/>
    <n v="28972000"/>
    <n v="118.47308266372242"/>
  </r>
  <r>
    <x v="1"/>
    <n v="76"/>
    <s v="Occitanie"/>
    <n v="82"/>
    <x v="82"/>
    <s v="01A"/>
    <x v="0"/>
    <s v="01D"/>
    <x v="1"/>
    <n v="35183.549270000003"/>
    <n v="244545"/>
    <n v="35183549.270000003"/>
    <n v="143.87351722586845"/>
  </r>
  <r>
    <x v="1"/>
    <n v="76"/>
    <s v="Occitanie"/>
    <n v="82"/>
    <x v="82"/>
    <s v="01A"/>
    <x v="0"/>
    <s v="01Z"/>
    <x v="2"/>
    <n v="278.14945"/>
    <n v="244545"/>
    <n v="278149.45"/>
    <n v="1.137416221963238"/>
  </r>
  <r>
    <x v="1"/>
    <n v="76"/>
    <s v="Occitanie"/>
    <n v="82"/>
    <x v="82"/>
    <s v="01B"/>
    <x v="1"/>
    <s v="01A"/>
    <x v="3"/>
    <n v="6"/>
    <n v="244545"/>
    <n v="6000"/>
    <n v="2.4535361589891429E-2"/>
  </r>
  <r>
    <x v="1"/>
    <n v="76"/>
    <s v="Occitanie"/>
    <n v="82"/>
    <x v="82"/>
    <s v="01B"/>
    <x v="1"/>
    <s v="01D"/>
    <x v="1"/>
    <n v="155"/>
    <n v="244545"/>
    <n v="155000"/>
    <n v="0.63383017440552869"/>
  </r>
  <r>
    <x v="1"/>
    <n v="76"/>
    <s v="Occitanie"/>
    <n v="82"/>
    <x v="82"/>
    <s v="01C"/>
    <x v="2"/>
    <s v="01C"/>
    <x v="4"/>
    <n v="8.2000000000000007E-3"/>
    <n v="244545"/>
    <n v="8.2000000000000011"/>
    <n v="3.3531660839518295E-5"/>
  </r>
  <r>
    <x v="1"/>
    <n v="76"/>
    <s v="Occitanie"/>
    <n v="82"/>
    <x v="82"/>
    <s v="01D"/>
    <x v="3"/>
    <s v="01A"/>
    <x v="3"/>
    <n v="15446.87472"/>
    <n v="244545"/>
    <n v="15446874.720000001"/>
    <n v="63.165776114825498"/>
  </r>
  <r>
    <x v="1"/>
    <n v="76"/>
    <s v="Occitanie"/>
    <n v="82"/>
    <x v="82"/>
    <s v="01D"/>
    <x v="3"/>
    <s v="01Z"/>
    <x v="2"/>
    <n v="46.56203"/>
    <n v="244545"/>
    <n v="46562.03"/>
    <n v="0.19040270706822876"/>
  </r>
  <r>
    <x v="1"/>
    <n v="76"/>
    <s v="Occitanie"/>
    <n v="82"/>
    <x v="82"/>
    <s v="01E"/>
    <x v="6"/>
    <s v="01A"/>
    <x v="3"/>
    <n v="571"/>
    <n v="244545"/>
    <n v="571000"/>
    <n v="2.3349485779713346"/>
  </r>
  <r>
    <x v="1"/>
    <n v="76"/>
    <s v="Occitanie"/>
    <n v="82"/>
    <x v="82"/>
    <s v="01E"/>
    <x v="6"/>
    <s v="01E"/>
    <x v="5"/>
    <n v="488"/>
    <n v="244545"/>
    <n v="488000"/>
    <n v="1.9955427426445032"/>
  </r>
  <r>
    <x v="1"/>
    <n v="76"/>
    <s v="Occitanie"/>
    <n v="82"/>
    <x v="82"/>
    <s v="01F"/>
    <x v="4"/>
    <s v="01A"/>
    <x v="3"/>
    <n v="6567.4231"/>
    <n v="244545"/>
    <n v="6567423.0999999996"/>
    <n v="26.855683412050951"/>
  </r>
  <r>
    <x v="1"/>
    <n v="76"/>
    <s v="Occitanie"/>
    <n v="82"/>
    <x v="82"/>
    <s v="01F"/>
    <x v="4"/>
    <s v="01Z"/>
    <x v="2"/>
    <n v="41.764339999999997"/>
    <n v="244545"/>
    <n v="41764.339999999997"/>
    <n v="0.17078386391052769"/>
  </r>
  <r>
    <x v="1"/>
    <n v="76"/>
    <s v="Occitanie"/>
    <n v="82"/>
    <x v="82"/>
    <s v="01ZHG"/>
    <x v="5"/>
    <s v="01A"/>
    <x v="3"/>
    <n v="184"/>
    <n v="244545"/>
    <n v="184000"/>
    <n v="0.75241775542333722"/>
  </r>
  <r>
    <x v="1"/>
    <n v="76"/>
    <s v="Occitanie"/>
    <n v="82"/>
    <x v="82"/>
    <s v="01ZHG"/>
    <x v="5"/>
    <s v="01Z"/>
    <x v="2"/>
    <n v="204.524"/>
    <n v="244545"/>
    <n v="204524"/>
    <n v="0.83634504896849249"/>
  </r>
  <r>
    <x v="2"/>
    <n v="76"/>
    <s v="Occitanie"/>
    <n v="82"/>
    <x v="82"/>
    <s v="01A"/>
    <x v="0"/>
    <s v="01B"/>
    <x v="0"/>
    <n v="29718"/>
    <n v="250342"/>
    <n v="29718000"/>
    <n v="118.70960526000431"/>
  </r>
  <r>
    <x v="2"/>
    <n v="76"/>
    <s v="Occitanie"/>
    <n v="82"/>
    <x v="82"/>
    <s v="01A"/>
    <x v="0"/>
    <s v="01D"/>
    <x v="1"/>
    <n v="30319.216789999999"/>
    <n v="250342"/>
    <n v="30319216.789999999"/>
    <n v="121.11118705610724"/>
  </r>
  <r>
    <x v="2"/>
    <n v="76"/>
    <s v="Occitanie"/>
    <n v="82"/>
    <x v="82"/>
    <s v="01A"/>
    <x v="0"/>
    <s v="01Z"/>
    <x v="2"/>
    <n v="4029.9475400000001"/>
    <n v="250342"/>
    <n v="4029947.54"/>
    <n v="16.097768412811273"/>
  </r>
  <r>
    <x v="2"/>
    <n v="76"/>
    <s v="Occitanie"/>
    <n v="82"/>
    <x v="82"/>
    <s v="01B"/>
    <x v="1"/>
    <s v="01A"/>
    <x v="3"/>
    <n v="9"/>
    <n v="250342"/>
    <n v="9000"/>
    <n v="3.5950819279226019E-2"/>
  </r>
  <r>
    <x v="2"/>
    <n v="76"/>
    <s v="Occitanie"/>
    <n v="82"/>
    <x v="82"/>
    <s v="01C"/>
    <x v="2"/>
    <s v="01A"/>
    <x v="3"/>
    <n v="5.8000000000000003E-2"/>
    <n v="250342"/>
    <n v="58"/>
    <n v="2.3168305757723435E-4"/>
  </r>
  <r>
    <x v="2"/>
    <n v="76"/>
    <s v="Occitanie"/>
    <n v="82"/>
    <x v="82"/>
    <s v="01D"/>
    <x v="3"/>
    <s v="01A"/>
    <x v="3"/>
    <n v="14468.35605"/>
    <n v="250342"/>
    <n v="14468356.050000001"/>
    <n v="57.794361513449601"/>
  </r>
  <r>
    <x v="2"/>
    <n v="76"/>
    <s v="Occitanie"/>
    <n v="82"/>
    <x v="82"/>
    <s v="01D"/>
    <x v="3"/>
    <s v="01Z"/>
    <x v="2"/>
    <n v="969.76067"/>
    <n v="250342"/>
    <n v="969760.67"/>
    <n v="3.8737433990301269"/>
  </r>
  <r>
    <x v="2"/>
    <n v="76"/>
    <s v="Occitanie"/>
    <n v="82"/>
    <x v="82"/>
    <s v="01E"/>
    <x v="6"/>
    <s v="01E"/>
    <x v="5"/>
    <n v="325"/>
    <n v="250342"/>
    <n v="325000"/>
    <n v="1.2982240295276062"/>
  </r>
  <r>
    <x v="2"/>
    <n v="76"/>
    <s v="Occitanie"/>
    <n v="82"/>
    <x v="82"/>
    <s v="01F"/>
    <x v="4"/>
    <s v="01A"/>
    <x v="3"/>
    <n v="5924.7603399999998"/>
    <n v="250342"/>
    <n v="5924760.3399999999"/>
    <n v="23.666665361785078"/>
  </r>
  <r>
    <x v="2"/>
    <n v="76"/>
    <s v="Occitanie"/>
    <n v="82"/>
    <x v="82"/>
    <s v="01F"/>
    <x v="4"/>
    <s v="01Z"/>
    <x v="2"/>
    <n v="1046.8298199999999"/>
    <n v="250342"/>
    <n v="1046829.82"/>
    <n v="4.1815988527694117"/>
  </r>
  <r>
    <x v="2"/>
    <n v="76"/>
    <s v="Occitanie"/>
    <n v="82"/>
    <x v="82"/>
    <s v="01ZHG"/>
    <x v="5"/>
    <s v="01A"/>
    <x v="3"/>
    <n v="465.54718000000003"/>
    <n v="250342"/>
    <n v="465547.18000000005"/>
    <n v="1.8596447260148119"/>
  </r>
  <r>
    <x v="3"/>
    <n v="76"/>
    <s v="Occitanie"/>
    <n v="82"/>
    <x v="82"/>
    <s v="01A"/>
    <x v="0"/>
    <s v="01B"/>
    <x v="0"/>
    <n v="26430"/>
    <n v="255274"/>
    <n v="26430000"/>
    <n v="103.53580858215095"/>
  </r>
  <r>
    <x v="3"/>
    <n v="76"/>
    <s v="Occitanie"/>
    <n v="82"/>
    <x v="82"/>
    <s v="01A"/>
    <x v="0"/>
    <s v="01D"/>
    <x v="1"/>
    <n v="36401.010549999999"/>
    <n v="255274"/>
    <n v="36401010.549999997"/>
    <n v="142.59584035193555"/>
  </r>
  <r>
    <x v="3"/>
    <n v="76"/>
    <s v="Occitanie"/>
    <n v="82"/>
    <x v="82"/>
    <s v="01D"/>
    <x v="3"/>
    <s v="01A"/>
    <x v="3"/>
    <n v="15547.66713"/>
    <n v="255274"/>
    <n v="15547667.129999999"/>
    <n v="60.905799768092322"/>
  </r>
  <r>
    <x v="3"/>
    <n v="76"/>
    <s v="Occitanie"/>
    <n v="82"/>
    <x v="82"/>
    <s v="01E"/>
    <x v="6"/>
    <s v="01E"/>
    <x v="5"/>
    <n v="626"/>
    <n v="255274"/>
    <n v="626000"/>
    <n v="2.4522669758769009"/>
  </r>
  <r>
    <x v="3"/>
    <n v="76"/>
    <s v="Occitanie"/>
    <n v="82"/>
    <x v="82"/>
    <s v="01F"/>
    <x v="4"/>
    <s v="01A"/>
    <x v="3"/>
    <n v="7187.3809499999998"/>
    <n v="255274"/>
    <n v="7187380.9500000002"/>
    <n v="28.155554228005986"/>
  </r>
  <r>
    <x v="3"/>
    <n v="76"/>
    <s v="Occitanie"/>
    <n v="82"/>
    <x v="82"/>
    <s v="01ZHG"/>
    <x v="5"/>
    <s v="01A"/>
    <x v="3"/>
    <n v="727.75121000000001"/>
    <n v="255274"/>
    <n v="727751.21"/>
    <n v="2.8508630334464145"/>
  </r>
  <r>
    <x v="4"/>
    <n v="76"/>
    <s v="Occitanie"/>
    <n v="82"/>
    <x v="82"/>
    <s v="01A"/>
    <x v="0"/>
    <s v="01B"/>
    <x v="0"/>
    <n v="29517"/>
    <n v="258349"/>
    <n v="29517000"/>
    <n v="114.25242598190819"/>
  </r>
  <r>
    <x v="4"/>
    <n v="76"/>
    <s v="Occitanie"/>
    <n v="82"/>
    <x v="82"/>
    <s v="01A"/>
    <x v="0"/>
    <s v="01D"/>
    <x v="1"/>
    <n v="29649.029610000001"/>
    <n v="258349"/>
    <n v="29649029.610000003"/>
    <n v="114.76347735040586"/>
  </r>
  <r>
    <x v="4"/>
    <n v="76"/>
    <s v="Occitanie"/>
    <n v="82"/>
    <x v="82"/>
    <s v="01A"/>
    <x v="0"/>
    <s v="01Z"/>
    <x v="2"/>
    <n v="3722.8788800000002"/>
    <n v="258349"/>
    <n v="3722878.8800000004"/>
    <n v="14.41027013845612"/>
  </r>
  <r>
    <x v="4"/>
    <n v="76"/>
    <s v="Occitanie"/>
    <n v="82"/>
    <x v="82"/>
    <s v="01B"/>
    <x v="1"/>
    <s v="01A"/>
    <x v="3"/>
    <n v="117"/>
    <n v="258349"/>
    <n v="117000"/>
    <n v="0.45287576108287625"/>
  </r>
  <r>
    <x v="4"/>
    <n v="76"/>
    <s v="Occitanie"/>
    <n v="82"/>
    <x v="82"/>
    <s v="01B"/>
    <x v="1"/>
    <s v="01D"/>
    <x v="1"/>
    <n v="13"/>
    <n v="258349"/>
    <n v="13000"/>
    <n v="5.0319529009208476E-2"/>
  </r>
  <r>
    <x v="4"/>
    <n v="76"/>
    <s v="Occitanie"/>
    <n v="82"/>
    <x v="82"/>
    <s v="01C"/>
    <x v="2"/>
    <s v="01B"/>
    <x v="0"/>
    <n v="1.17"/>
    <n v="258349"/>
    <n v="1170"/>
    <n v="4.528757610828763E-3"/>
  </r>
  <r>
    <x v="4"/>
    <n v="76"/>
    <s v="Occitanie"/>
    <n v="82"/>
    <x v="82"/>
    <s v="01D"/>
    <x v="3"/>
    <s v="01A"/>
    <x v="3"/>
    <n v="17333.421020000002"/>
    <n v="258349"/>
    <n v="17333421.020000003"/>
    <n v="67.093044757285696"/>
  </r>
  <r>
    <x v="4"/>
    <n v="76"/>
    <s v="Occitanie"/>
    <n v="82"/>
    <x v="82"/>
    <s v="01D"/>
    <x v="3"/>
    <s v="01Z"/>
    <x v="2"/>
    <n v="1201.40723"/>
    <n v="258349"/>
    <n v="1201407.23"/>
    <n v="4.6503266124505993"/>
  </r>
  <r>
    <x v="4"/>
    <n v="76"/>
    <s v="Occitanie"/>
    <n v="82"/>
    <x v="82"/>
    <s v="01E"/>
    <x v="6"/>
    <s v="01E"/>
    <x v="5"/>
    <n v="828"/>
    <n v="258349"/>
    <n v="828000"/>
    <n v="3.2049669245865089"/>
  </r>
  <r>
    <x v="4"/>
    <n v="76"/>
    <s v="Occitanie"/>
    <n v="82"/>
    <x v="82"/>
    <s v="01F"/>
    <x v="4"/>
    <s v="01A"/>
    <x v="3"/>
    <n v="6648.17659"/>
    <n v="258349"/>
    <n v="6648176.5899999999"/>
    <n v="25.733316521449666"/>
  </r>
  <r>
    <x v="4"/>
    <n v="76"/>
    <s v="Occitanie"/>
    <n v="82"/>
    <x v="82"/>
    <s v="01F"/>
    <x v="4"/>
    <s v="01Z"/>
    <x v="2"/>
    <n v="570.67501000000004"/>
    <n v="258349"/>
    <n v="570675.01"/>
    <n v="2.2089305938865644"/>
  </r>
  <r>
    <x v="4"/>
    <n v="76"/>
    <s v="Occitanie"/>
    <n v="82"/>
    <x v="82"/>
    <s v="01ZHG"/>
    <x v="5"/>
    <s v="01A"/>
    <x v="3"/>
    <n v="866.43618000000004"/>
    <n v="258349"/>
    <n v="866436.18"/>
    <n v="3.3537431149336752"/>
  </r>
  <r>
    <x v="0"/>
    <n v="93"/>
    <s v="PACA"/>
    <n v="83"/>
    <x v="83"/>
    <s v="01A"/>
    <x v="0"/>
    <s v="01B"/>
    <x v="0"/>
    <n v="224654.86"/>
    <n v="1007303"/>
    <n v="224654860"/>
    <n v="223.02610038886016"/>
  </r>
  <r>
    <x v="0"/>
    <n v="93"/>
    <s v="PACA"/>
    <n v="83"/>
    <x v="83"/>
    <s v="01A"/>
    <x v="0"/>
    <s v="01D"/>
    <x v="1"/>
    <n v="245023.88892"/>
    <n v="1007303"/>
    <n v="245023888.91999999"/>
    <n v="243.24745277240314"/>
  </r>
  <r>
    <x v="0"/>
    <n v="93"/>
    <s v="PACA"/>
    <n v="83"/>
    <x v="83"/>
    <s v="01A"/>
    <x v="0"/>
    <s v="01Z"/>
    <x v="2"/>
    <n v="12684.69183"/>
    <n v="1007303"/>
    <n v="12684691.83"/>
    <n v="12.59272714366978"/>
  </r>
  <r>
    <x v="0"/>
    <n v="93"/>
    <s v="PACA"/>
    <n v="83"/>
    <x v="83"/>
    <s v="01B"/>
    <x v="1"/>
    <s v="01A"/>
    <x v="3"/>
    <n v="1226.49"/>
    <n v="1007303"/>
    <n v="1226490"/>
    <n v="1.2175978826629128"/>
  </r>
  <r>
    <x v="0"/>
    <n v="93"/>
    <s v="PACA"/>
    <n v="83"/>
    <x v="83"/>
    <s v="01B"/>
    <x v="1"/>
    <s v="01D"/>
    <x v="1"/>
    <n v="8340.4202700000005"/>
    <n v="1007303"/>
    <n v="8340420.2700000005"/>
    <n v="8.2799517821350683"/>
  </r>
  <r>
    <x v="0"/>
    <n v="93"/>
    <s v="PACA"/>
    <n v="83"/>
    <x v="83"/>
    <s v="01B"/>
    <x v="1"/>
    <s v="01Z"/>
    <x v="2"/>
    <n v="944.94"/>
    <n v="1007303"/>
    <n v="944940"/>
    <n v="0.93808913504675351"/>
  </r>
  <r>
    <x v="0"/>
    <n v="93"/>
    <s v="PACA"/>
    <n v="83"/>
    <x v="83"/>
    <s v="01C"/>
    <x v="2"/>
    <s v="01B"/>
    <x v="0"/>
    <n v="1.6"/>
    <n v="1007303"/>
    <n v="1600"/>
    <n v="1.5883999154177044E-3"/>
  </r>
  <r>
    <x v="0"/>
    <n v="93"/>
    <s v="PACA"/>
    <n v="83"/>
    <x v="83"/>
    <s v="01C"/>
    <x v="2"/>
    <s v="01C"/>
    <x v="4"/>
    <n v="1.93"/>
    <n v="1007303"/>
    <n v="1930"/>
    <n v="1.916007397972606E-3"/>
  </r>
  <r>
    <x v="0"/>
    <n v="93"/>
    <s v="PACA"/>
    <n v="83"/>
    <x v="83"/>
    <s v="01D"/>
    <x v="3"/>
    <s v="01A"/>
    <x v="3"/>
    <n v="36014.663540000001"/>
    <n v="1007303"/>
    <n v="36014663.539999999"/>
    <n v="35.75355532545818"/>
  </r>
  <r>
    <x v="0"/>
    <n v="93"/>
    <s v="PACA"/>
    <n v="83"/>
    <x v="83"/>
    <s v="01D"/>
    <x v="3"/>
    <s v="01Z"/>
    <x v="2"/>
    <n v="228.04230999999999"/>
    <n v="1007303"/>
    <n v="228042.31"/>
    <n v="0.22638899119728623"/>
  </r>
  <r>
    <x v="0"/>
    <n v="93"/>
    <s v="PACA"/>
    <n v="83"/>
    <x v="83"/>
    <s v="01E"/>
    <x v="6"/>
    <s v="01A"/>
    <x v="3"/>
    <n v="178"/>
    <n v="1007303"/>
    <n v="178000"/>
    <n v="0.17670949059021962"/>
  </r>
  <r>
    <x v="0"/>
    <n v="93"/>
    <s v="PACA"/>
    <n v="83"/>
    <x v="83"/>
    <s v="01E"/>
    <x v="6"/>
    <s v="01E"/>
    <x v="5"/>
    <n v="10880.65"/>
    <n v="1007303"/>
    <n v="10880650"/>
    <n v="10.80176471230603"/>
  </r>
  <r>
    <x v="0"/>
    <n v="93"/>
    <s v="PACA"/>
    <n v="83"/>
    <x v="83"/>
    <s v="01F"/>
    <x v="4"/>
    <s v="01A"/>
    <x v="3"/>
    <n v="25614.80287"/>
    <n v="1007303"/>
    <n v="25614802.870000001"/>
    <n v="25.429094195093235"/>
  </r>
  <r>
    <x v="0"/>
    <n v="93"/>
    <s v="PACA"/>
    <n v="83"/>
    <x v="83"/>
    <s v="01F"/>
    <x v="4"/>
    <s v="01Z"/>
    <x v="2"/>
    <n v="262.62637999999998"/>
    <n v="1007303"/>
    <n v="262626.38"/>
    <n v="0.26072232486153618"/>
  </r>
  <r>
    <x v="0"/>
    <n v="93"/>
    <s v="PACA"/>
    <n v="83"/>
    <x v="83"/>
    <s v="01ZHG"/>
    <x v="5"/>
    <s v="01A"/>
    <x v="3"/>
    <n v="652.88"/>
    <n v="1007303"/>
    <n v="652880"/>
    <n v="0.6481465854861943"/>
  </r>
  <r>
    <x v="0"/>
    <n v="93"/>
    <s v="PACA"/>
    <n v="83"/>
    <x v="83"/>
    <s v="01ZHG"/>
    <x v="5"/>
    <s v="01D"/>
    <x v="1"/>
    <n v="4043.11"/>
    <n v="1007303"/>
    <n v="4043110"/>
    <n v="4.0137972387652967"/>
  </r>
  <r>
    <x v="1"/>
    <n v="93"/>
    <s v="PACA"/>
    <n v="83"/>
    <x v="83"/>
    <s v="01A"/>
    <x v="0"/>
    <s v="01B"/>
    <x v="0"/>
    <n v="242230"/>
    <n v="1012735"/>
    <n v="242230000"/>
    <n v="239.18399186361685"/>
  </r>
  <r>
    <x v="1"/>
    <n v="93"/>
    <s v="PACA"/>
    <n v="83"/>
    <x v="83"/>
    <s v="01A"/>
    <x v="0"/>
    <s v="01D"/>
    <x v="1"/>
    <n v="248088.10313999999"/>
    <n v="1012735"/>
    <n v="248088103.13999999"/>
    <n v="244.96843018163685"/>
  </r>
  <r>
    <x v="1"/>
    <n v="93"/>
    <s v="PACA"/>
    <n v="83"/>
    <x v="83"/>
    <s v="01B"/>
    <x v="1"/>
    <s v="01A"/>
    <x v="3"/>
    <n v="43"/>
    <n v="1012735"/>
    <n v="43000"/>
    <n v="4.2459281055754958E-2"/>
  </r>
  <r>
    <x v="1"/>
    <n v="93"/>
    <s v="PACA"/>
    <n v="83"/>
    <x v="83"/>
    <s v="01B"/>
    <x v="1"/>
    <s v="01B"/>
    <x v="0"/>
    <n v="130"/>
    <n v="1012735"/>
    <n v="130000"/>
    <n v="0.12836526830809639"/>
  </r>
  <r>
    <x v="1"/>
    <n v="93"/>
    <s v="PACA"/>
    <n v="83"/>
    <x v="83"/>
    <s v="01B"/>
    <x v="1"/>
    <s v="01D"/>
    <x v="1"/>
    <n v="11668.48984"/>
    <n v="1012735"/>
    <n v="11668489.84"/>
    <n v="11.521760223553052"/>
  </r>
  <r>
    <x v="1"/>
    <n v="93"/>
    <s v="PACA"/>
    <n v="83"/>
    <x v="83"/>
    <s v="01B"/>
    <x v="1"/>
    <s v="01Z"/>
    <x v="2"/>
    <n v="527"/>
    <n v="1012735"/>
    <n v="527000"/>
    <n v="0.52037304921820615"/>
  </r>
  <r>
    <x v="1"/>
    <n v="93"/>
    <s v="PACA"/>
    <n v="83"/>
    <x v="83"/>
    <s v="01C"/>
    <x v="2"/>
    <s v="01A"/>
    <x v="3"/>
    <n v="67.8"/>
    <n v="1012735"/>
    <n v="67800"/>
    <n v="6.6947424548376433E-2"/>
  </r>
  <r>
    <x v="1"/>
    <n v="93"/>
    <s v="PACA"/>
    <n v="83"/>
    <x v="83"/>
    <s v="01D"/>
    <x v="3"/>
    <s v="01A"/>
    <x v="3"/>
    <n v="39550.65539"/>
    <n v="1012735"/>
    <n v="39550655.390000001"/>
    <n v="39.053311468449301"/>
  </r>
  <r>
    <x v="1"/>
    <n v="93"/>
    <s v="PACA"/>
    <n v="83"/>
    <x v="83"/>
    <s v="01E"/>
    <x v="6"/>
    <s v="01E"/>
    <x v="5"/>
    <n v="9586.9588299999996"/>
    <n v="1012735"/>
    <n v="9586958.8300000001"/>
    <n v="9.4664041728586454"/>
  </r>
  <r>
    <x v="1"/>
    <n v="93"/>
    <s v="PACA"/>
    <n v="83"/>
    <x v="83"/>
    <s v="01F"/>
    <x v="4"/>
    <s v="01A"/>
    <x v="3"/>
    <n v="23870.924459999998"/>
    <n v="1012735"/>
    <n v="23870924.459999997"/>
    <n v="23.570750946693853"/>
  </r>
  <r>
    <x v="1"/>
    <n v="93"/>
    <s v="PACA"/>
    <n v="83"/>
    <x v="83"/>
    <s v="01ZHG"/>
    <x v="5"/>
    <s v="01A"/>
    <x v="3"/>
    <n v="569.16242999999997"/>
    <n v="1012735"/>
    <n v="569162.42999999993"/>
    <n v="0.56200529259875476"/>
  </r>
  <r>
    <x v="1"/>
    <n v="93"/>
    <s v="PACA"/>
    <n v="83"/>
    <x v="83"/>
    <s v="01ZHG"/>
    <x v="5"/>
    <s v="01D"/>
    <x v="1"/>
    <n v="3714"/>
    <n v="1012735"/>
    <n v="3714000"/>
    <n v="3.6672969730482308"/>
  </r>
  <r>
    <x v="2"/>
    <n v="93"/>
    <s v="PACA"/>
    <n v="83"/>
    <x v="83"/>
    <s v="01A"/>
    <x v="0"/>
    <s v="01B"/>
    <x v="0"/>
    <n v="238311"/>
    <n v="1028583"/>
    <n v="238311000"/>
    <n v="231.68864350276058"/>
  </r>
  <r>
    <x v="2"/>
    <n v="93"/>
    <s v="PACA"/>
    <n v="83"/>
    <x v="83"/>
    <s v="01A"/>
    <x v="0"/>
    <s v="01D"/>
    <x v="1"/>
    <n v="221325.51324"/>
    <n v="1028583"/>
    <n v="221325513.24000001"/>
    <n v="215.17516159609872"/>
  </r>
  <r>
    <x v="2"/>
    <n v="93"/>
    <s v="PACA"/>
    <n v="83"/>
    <x v="83"/>
    <s v="01B"/>
    <x v="1"/>
    <s v="01A"/>
    <x v="3"/>
    <n v="67.040670000000006"/>
    <n v="1028583"/>
    <n v="67040.670000000013"/>
    <n v="6.5177695917587611E-2"/>
  </r>
  <r>
    <x v="2"/>
    <n v="93"/>
    <s v="PACA"/>
    <n v="83"/>
    <x v="83"/>
    <s v="01B"/>
    <x v="1"/>
    <s v="01B"/>
    <x v="0"/>
    <n v="791"/>
    <n v="1028583"/>
    <n v="791000"/>
    <n v="0.76901912631260672"/>
  </r>
  <r>
    <x v="2"/>
    <n v="93"/>
    <s v="PACA"/>
    <n v="83"/>
    <x v="83"/>
    <s v="01B"/>
    <x v="1"/>
    <s v="01D"/>
    <x v="1"/>
    <n v="1470.27118"/>
    <n v="1028583"/>
    <n v="1470271.18"/>
    <n v="1.4294142329787678"/>
  </r>
  <r>
    <x v="2"/>
    <n v="93"/>
    <s v="PACA"/>
    <n v="83"/>
    <x v="83"/>
    <s v="01C"/>
    <x v="2"/>
    <s v="01C"/>
    <x v="4"/>
    <n v="85"/>
    <n v="1028583"/>
    <n v="85000"/>
    <n v="8.2637959211847759E-2"/>
  </r>
  <r>
    <x v="2"/>
    <n v="93"/>
    <s v="PACA"/>
    <n v="83"/>
    <x v="83"/>
    <s v="01D"/>
    <x v="3"/>
    <s v="01A"/>
    <x v="3"/>
    <n v="40337.743920000001"/>
    <n v="1028583"/>
    <n v="40337743.920000002"/>
    <n v="39.216809844222588"/>
  </r>
  <r>
    <x v="2"/>
    <n v="93"/>
    <s v="PACA"/>
    <n v="83"/>
    <x v="83"/>
    <s v="01E"/>
    <x v="6"/>
    <s v="01E"/>
    <x v="5"/>
    <n v="1185.07915"/>
    <n v="1028583"/>
    <n v="1185079.1500000001"/>
    <n v="1.1521473230648378"/>
  </r>
  <r>
    <x v="2"/>
    <n v="93"/>
    <s v="PACA"/>
    <n v="83"/>
    <x v="83"/>
    <s v="01F"/>
    <x v="4"/>
    <s v="01A"/>
    <x v="3"/>
    <n v="27010.837469999999"/>
    <n v="1028583"/>
    <n v="27010837.469999999"/>
    <n v="26.260241001455398"/>
  </r>
  <r>
    <x v="2"/>
    <n v="93"/>
    <s v="PACA"/>
    <n v="83"/>
    <x v="83"/>
    <s v="01ZHG"/>
    <x v="5"/>
    <s v="01A"/>
    <x v="3"/>
    <n v="681.77574000000004"/>
    <n v="1028583"/>
    <n v="681775.74"/>
    <n v="0.66283006816173318"/>
  </r>
  <r>
    <x v="3"/>
    <n v="93"/>
    <s v="PACA"/>
    <n v="83"/>
    <x v="83"/>
    <s v="01A"/>
    <x v="0"/>
    <s v="01B"/>
    <x v="0"/>
    <n v="228923"/>
    <n v="1048652"/>
    <n v="228923000"/>
    <n v="218.30216315803526"/>
  </r>
  <r>
    <x v="3"/>
    <n v="93"/>
    <s v="PACA"/>
    <n v="83"/>
    <x v="83"/>
    <s v="01A"/>
    <x v="0"/>
    <s v="01D"/>
    <x v="1"/>
    <n v="225112.11319999999"/>
    <n v="1048652"/>
    <n v="225112113.19999999"/>
    <n v="214.66808168963581"/>
  </r>
  <r>
    <x v="3"/>
    <n v="93"/>
    <s v="PACA"/>
    <n v="83"/>
    <x v="83"/>
    <s v="01B"/>
    <x v="1"/>
    <s v="01A"/>
    <x v="3"/>
    <n v="11792.791209999999"/>
    <n v="1048652"/>
    <n v="11792791.209999999"/>
    <n v="11.245667018229117"/>
  </r>
  <r>
    <x v="3"/>
    <n v="93"/>
    <s v="PACA"/>
    <n v="83"/>
    <x v="83"/>
    <s v="01B"/>
    <x v="1"/>
    <s v="01B"/>
    <x v="0"/>
    <n v="658"/>
    <n v="1048652"/>
    <n v="658000"/>
    <n v="0.62747222148052928"/>
  </r>
  <r>
    <x v="3"/>
    <n v="93"/>
    <s v="PACA"/>
    <n v="83"/>
    <x v="83"/>
    <s v="01B"/>
    <x v="1"/>
    <s v="01D"/>
    <x v="1"/>
    <n v="5300.8752400000003"/>
    <n v="1048652"/>
    <n v="5300875.24"/>
    <n v="5.0549421924527875"/>
  </r>
  <r>
    <x v="3"/>
    <n v="93"/>
    <s v="PACA"/>
    <n v="83"/>
    <x v="83"/>
    <s v="01C"/>
    <x v="2"/>
    <s v="01A"/>
    <x v="3"/>
    <n v="80"/>
    <n v="1048652"/>
    <n v="80000"/>
    <n v="7.6288415985474686E-2"/>
  </r>
  <r>
    <x v="3"/>
    <n v="93"/>
    <s v="PACA"/>
    <n v="83"/>
    <x v="83"/>
    <s v="01D"/>
    <x v="3"/>
    <s v="01A"/>
    <x v="3"/>
    <n v="41959.285430000004"/>
    <n v="1048652"/>
    <n v="41959285.430000007"/>
    <n v="40.012592766713844"/>
  </r>
  <r>
    <x v="3"/>
    <n v="93"/>
    <s v="PACA"/>
    <n v="83"/>
    <x v="83"/>
    <s v="01D"/>
    <x v="3"/>
    <s v="01Z"/>
    <x v="2"/>
    <n v="389.45202"/>
    <n v="1048652"/>
    <n v="389452.02"/>
    <n v="0.37138347135179262"/>
  </r>
  <r>
    <x v="3"/>
    <n v="93"/>
    <s v="PACA"/>
    <n v="83"/>
    <x v="83"/>
    <s v="01E"/>
    <x v="6"/>
    <s v="01E"/>
    <x v="5"/>
    <n v="1628.34942"/>
    <n v="1048652"/>
    <n v="1628349.42"/>
    <n v="1.5528024740333304"/>
  </r>
  <r>
    <x v="3"/>
    <n v="93"/>
    <s v="PACA"/>
    <n v="83"/>
    <x v="83"/>
    <s v="01F"/>
    <x v="4"/>
    <s v="01A"/>
    <x v="3"/>
    <n v="27424.241849999999"/>
    <n v="1048652"/>
    <n v="27424241.849999998"/>
    <n v="26.151899629238297"/>
  </r>
  <r>
    <x v="3"/>
    <n v="93"/>
    <s v="PACA"/>
    <n v="83"/>
    <x v="83"/>
    <s v="01ZHG"/>
    <x v="5"/>
    <s v="01A"/>
    <x v="3"/>
    <n v="793.87482"/>
    <n v="1048652"/>
    <n v="793874.82"/>
    <n v="0.75704315635692299"/>
  </r>
  <r>
    <x v="4"/>
    <n v="93"/>
    <s v="PACA"/>
    <n v="83"/>
    <x v="83"/>
    <s v="01A"/>
    <x v="0"/>
    <s v="01A"/>
    <x v="3"/>
    <n v="170.90298000000001"/>
    <n v="1058740"/>
    <n v="170902.98"/>
    <n v="0.16142110433156395"/>
  </r>
  <r>
    <x v="4"/>
    <n v="93"/>
    <s v="PACA"/>
    <n v="83"/>
    <x v="83"/>
    <s v="01A"/>
    <x v="0"/>
    <s v="01B"/>
    <x v="0"/>
    <n v="267608.37529"/>
    <n v="1058740"/>
    <n v="267608375.28999999"/>
    <n v="252.76118337835538"/>
  </r>
  <r>
    <x v="4"/>
    <n v="93"/>
    <s v="PACA"/>
    <n v="83"/>
    <x v="83"/>
    <s v="01A"/>
    <x v="0"/>
    <s v="01D"/>
    <x v="1"/>
    <n v="172506.97203"/>
    <n v="1058740"/>
    <n v="172506972.03"/>
    <n v="162.93610520996657"/>
  </r>
  <r>
    <x v="4"/>
    <n v="93"/>
    <s v="PACA"/>
    <n v="83"/>
    <x v="83"/>
    <s v="01A"/>
    <x v="0"/>
    <s v="01E"/>
    <x v="5"/>
    <n v="155.37466000000001"/>
    <n v="1058740"/>
    <n v="155374.66"/>
    <n v="0.14675431172903641"/>
  </r>
  <r>
    <x v="4"/>
    <n v="93"/>
    <s v="PACA"/>
    <n v="83"/>
    <x v="83"/>
    <s v="01B"/>
    <x v="1"/>
    <s v="01A"/>
    <x v="3"/>
    <n v="43.996870000000001"/>
    <n v="1058740"/>
    <n v="43996.87"/>
    <n v="4.1555877741466275E-2"/>
  </r>
  <r>
    <x v="4"/>
    <n v="93"/>
    <s v="PACA"/>
    <n v="83"/>
    <x v="83"/>
    <s v="01B"/>
    <x v="1"/>
    <s v="01B"/>
    <x v="0"/>
    <n v="2752"/>
    <n v="1058740"/>
    <n v="2752000"/>
    <n v="2.5993161682754975"/>
  </r>
  <r>
    <x v="4"/>
    <n v="93"/>
    <s v="PACA"/>
    <n v="83"/>
    <x v="83"/>
    <s v="01B"/>
    <x v="1"/>
    <s v="01D"/>
    <x v="1"/>
    <n v="2211.8379500000001"/>
    <n v="1058740"/>
    <n v="2211837.9500000002"/>
    <n v="2.0891228724710507"/>
  </r>
  <r>
    <x v="4"/>
    <n v="93"/>
    <s v="PACA"/>
    <n v="83"/>
    <x v="83"/>
    <s v="01C"/>
    <x v="2"/>
    <s v="01B"/>
    <x v="0"/>
    <n v="143"/>
    <n v="1058740"/>
    <n v="143000"/>
    <n v="0.13506621077885034"/>
  </r>
  <r>
    <x v="4"/>
    <n v="93"/>
    <s v="PACA"/>
    <n v="83"/>
    <x v="83"/>
    <s v="01D"/>
    <x v="3"/>
    <s v="01A"/>
    <x v="3"/>
    <n v="45289.017350000002"/>
    <n v="1058740"/>
    <n v="45289017.350000001"/>
    <n v="42.776335408126641"/>
  </r>
  <r>
    <x v="4"/>
    <n v="93"/>
    <s v="PACA"/>
    <n v="83"/>
    <x v="83"/>
    <s v="01E"/>
    <x v="6"/>
    <s v="01A"/>
    <x v="3"/>
    <n v="205"/>
    <n v="1058740"/>
    <n v="205000"/>
    <n v="0.19362638608156865"/>
  </r>
  <r>
    <x v="4"/>
    <n v="93"/>
    <s v="PACA"/>
    <n v="83"/>
    <x v="83"/>
    <s v="01E"/>
    <x v="6"/>
    <s v="01E"/>
    <x v="5"/>
    <n v="1158.09852"/>
    <n v="1058740"/>
    <n v="1158098.52"/>
    <n v="1.0938460056293331"/>
  </r>
  <r>
    <x v="4"/>
    <n v="93"/>
    <s v="PACA"/>
    <n v="83"/>
    <x v="83"/>
    <s v="01F"/>
    <x v="4"/>
    <s v="01A"/>
    <x v="3"/>
    <n v="28504.374899999999"/>
    <n v="1058740"/>
    <n v="28504374.899999999"/>
    <n v="26.922922436103292"/>
  </r>
  <r>
    <x v="4"/>
    <n v="93"/>
    <s v="PACA"/>
    <n v="83"/>
    <x v="83"/>
    <s v="01ZHG"/>
    <x v="5"/>
    <s v="01A"/>
    <x v="3"/>
    <n v="12286.897800000001"/>
    <n v="1058740"/>
    <n v="12286897.800000001"/>
    <n v="11.605207888622326"/>
  </r>
  <r>
    <x v="4"/>
    <n v="93"/>
    <s v="PACA"/>
    <n v="83"/>
    <x v="83"/>
    <s v="01ZHG"/>
    <x v="5"/>
    <s v="01B"/>
    <x v="0"/>
    <n v="1346.8"/>
    <n v="1058740"/>
    <n v="1346800"/>
    <n v="1.2720781306080813"/>
  </r>
  <r>
    <x v="4"/>
    <n v="93"/>
    <s v="PACA"/>
    <n v="83"/>
    <x v="83"/>
    <s v="01ZHG"/>
    <x v="5"/>
    <s v="01D"/>
    <x v="1"/>
    <n v="1349.38408"/>
    <n v="1058740"/>
    <n v="1349384.08"/>
    <n v="1.2745188431531822"/>
  </r>
  <r>
    <x v="0"/>
    <n v="93"/>
    <s v="PACA"/>
    <n v="84"/>
    <x v="84"/>
    <s v="01A"/>
    <x v="0"/>
    <s v="01A"/>
    <x v="3"/>
    <n v="24455"/>
    <n v="540065"/>
    <n v="24455000"/>
    <n v="45.281586475701999"/>
  </r>
  <r>
    <x v="0"/>
    <n v="93"/>
    <s v="PACA"/>
    <n v="84"/>
    <x v="84"/>
    <s v="01A"/>
    <x v="0"/>
    <s v="01B"/>
    <x v="0"/>
    <n v="100046.42289"/>
    <n v="540065"/>
    <n v="100046422.89"/>
    <n v="185.24885502670975"/>
  </r>
  <r>
    <x v="0"/>
    <n v="93"/>
    <s v="PACA"/>
    <n v="84"/>
    <x v="84"/>
    <s v="01A"/>
    <x v="0"/>
    <s v="01D"/>
    <x v="1"/>
    <n v="70011.937099999996"/>
    <n v="540065"/>
    <n v="70011937.099999994"/>
    <n v="129.63613102126595"/>
  </r>
  <r>
    <x v="0"/>
    <n v="93"/>
    <s v="PACA"/>
    <n v="84"/>
    <x v="84"/>
    <s v="01A"/>
    <x v="0"/>
    <s v="01E"/>
    <x v="5"/>
    <n v="7740.05"/>
    <n v="540065"/>
    <n v="7740050"/>
    <n v="14.331700813790933"/>
  </r>
  <r>
    <x v="0"/>
    <n v="93"/>
    <s v="PACA"/>
    <n v="84"/>
    <x v="84"/>
    <s v="01A"/>
    <x v="0"/>
    <s v="01Z"/>
    <x v="2"/>
    <n v="239.21248"/>
    <n v="540065"/>
    <n v="239212.48"/>
    <n v="0.44293275809393318"/>
  </r>
  <r>
    <x v="0"/>
    <n v="93"/>
    <s v="PACA"/>
    <n v="84"/>
    <x v="84"/>
    <s v="01B"/>
    <x v="1"/>
    <s v="01D"/>
    <x v="1"/>
    <n v="1257.8661400000001"/>
    <n v="540065"/>
    <n v="1257866.1400000001"/>
    <n v="2.3291013859442846"/>
  </r>
  <r>
    <x v="0"/>
    <n v="93"/>
    <s v="PACA"/>
    <n v="84"/>
    <x v="84"/>
    <s v="01B"/>
    <x v="1"/>
    <s v="01Z"/>
    <x v="2"/>
    <n v="45.1"/>
    <n v="540065"/>
    <n v="45100"/>
    <n v="8.3508466573468013E-2"/>
  </r>
  <r>
    <x v="0"/>
    <n v="93"/>
    <s v="PACA"/>
    <n v="84"/>
    <x v="84"/>
    <s v="01C"/>
    <x v="2"/>
    <s v="01Z"/>
    <x v="2"/>
    <n v="16.5"/>
    <n v="540065"/>
    <n v="16500"/>
    <n v="3.0551878014683419E-2"/>
  </r>
  <r>
    <x v="0"/>
    <n v="93"/>
    <s v="PACA"/>
    <n v="84"/>
    <x v="84"/>
    <s v="01D"/>
    <x v="3"/>
    <s v="01A"/>
    <x v="3"/>
    <n v="17202.018960000001"/>
    <n v="540065"/>
    <n v="17202018.960000001"/>
    <n v="31.851756658920689"/>
  </r>
  <r>
    <x v="0"/>
    <n v="93"/>
    <s v="PACA"/>
    <n v="84"/>
    <x v="84"/>
    <s v="01D"/>
    <x v="3"/>
    <s v="01D"/>
    <x v="1"/>
    <n v="394.58699999999999"/>
    <n v="540065"/>
    <n v="394587"/>
    <n v="0.73062872061696282"/>
  </r>
  <r>
    <x v="0"/>
    <n v="93"/>
    <s v="PACA"/>
    <n v="84"/>
    <x v="84"/>
    <s v="01E"/>
    <x v="6"/>
    <s v="01E"/>
    <x v="5"/>
    <n v="1362.98"/>
    <n v="540065"/>
    <n v="1362980"/>
    <n v="2.5237332543304971"/>
  </r>
  <r>
    <x v="0"/>
    <n v="93"/>
    <s v="PACA"/>
    <n v="84"/>
    <x v="84"/>
    <s v="01F"/>
    <x v="4"/>
    <s v="01A"/>
    <x v="3"/>
    <n v="12709.534589999999"/>
    <n v="540065"/>
    <n v="12709534.59"/>
    <n v="23.533342449519964"/>
  </r>
  <r>
    <x v="0"/>
    <n v="93"/>
    <s v="PACA"/>
    <n v="84"/>
    <x v="84"/>
    <s v="01F"/>
    <x v="4"/>
    <s v="01Z"/>
    <x v="2"/>
    <n v="149.46941000000001"/>
    <n v="540065"/>
    <n v="149469.41"/>
    <n v="0.27676188977252741"/>
  </r>
  <r>
    <x v="0"/>
    <n v="93"/>
    <s v="PACA"/>
    <n v="84"/>
    <x v="84"/>
    <s v="01ZHG"/>
    <x v="5"/>
    <s v="01A"/>
    <x v="3"/>
    <n v="268.3"/>
    <n v="540065"/>
    <n v="268300"/>
    <n v="0.49679205280845823"/>
  </r>
  <r>
    <x v="0"/>
    <n v="93"/>
    <s v="PACA"/>
    <n v="84"/>
    <x v="84"/>
    <s v="01ZHG"/>
    <x v="5"/>
    <s v="01Z"/>
    <x v="2"/>
    <n v="50.45"/>
    <n v="540065"/>
    <n v="50450"/>
    <n v="9.3414681566107785E-2"/>
  </r>
  <r>
    <x v="1"/>
    <n v="93"/>
    <s v="PACA"/>
    <n v="84"/>
    <x v="84"/>
    <s v="01A"/>
    <x v="0"/>
    <s v="01A"/>
    <x v="3"/>
    <n v="25061"/>
    <n v="546630"/>
    <n v="25061000"/>
    <n v="45.846367744177961"/>
  </r>
  <r>
    <x v="1"/>
    <n v="93"/>
    <s v="PACA"/>
    <n v="84"/>
    <x v="84"/>
    <s v="01A"/>
    <x v="0"/>
    <s v="01B"/>
    <x v="0"/>
    <n v="105052.19143000001"/>
    <n v="546630"/>
    <n v="105052191.43000001"/>
    <n v="192.18153308453617"/>
  </r>
  <r>
    <x v="1"/>
    <n v="93"/>
    <s v="PACA"/>
    <n v="84"/>
    <x v="84"/>
    <s v="01A"/>
    <x v="0"/>
    <s v="01D"/>
    <x v="1"/>
    <n v="66109.952799999999"/>
    <n v="546630"/>
    <n v="66109952.799999997"/>
    <n v="120.94095238095238"/>
  </r>
  <r>
    <x v="1"/>
    <n v="93"/>
    <s v="PACA"/>
    <n v="84"/>
    <x v="84"/>
    <s v="01A"/>
    <x v="0"/>
    <s v="01E"/>
    <x v="5"/>
    <n v="4964.28"/>
    <n v="546630"/>
    <n v="4964280"/>
    <n v="9.0816091323198513"/>
  </r>
  <r>
    <x v="1"/>
    <n v="93"/>
    <s v="PACA"/>
    <n v="84"/>
    <x v="84"/>
    <s v="01B"/>
    <x v="1"/>
    <s v="01D"/>
    <x v="1"/>
    <n v="690.16"/>
    <n v="546630"/>
    <n v="690160"/>
    <n v="1.262572489618206"/>
  </r>
  <r>
    <x v="1"/>
    <n v="93"/>
    <s v="PACA"/>
    <n v="84"/>
    <x v="84"/>
    <s v="01B"/>
    <x v="1"/>
    <s v="01Z"/>
    <x v="2"/>
    <n v="42.32"/>
    <n v="546630"/>
    <n v="42320"/>
    <n v="7.7419826939611802E-2"/>
  </r>
  <r>
    <x v="1"/>
    <n v="93"/>
    <s v="PACA"/>
    <n v="84"/>
    <x v="84"/>
    <s v="01C"/>
    <x v="2"/>
    <s v="01A"/>
    <x v="3"/>
    <n v="1.2"/>
    <n v="546630"/>
    <n v="1200"/>
    <n v="2.1952691948850227E-3"/>
  </r>
  <r>
    <x v="1"/>
    <n v="93"/>
    <s v="PACA"/>
    <n v="84"/>
    <x v="84"/>
    <s v="01C"/>
    <x v="2"/>
    <s v="01C"/>
    <x v="4"/>
    <n v="5.6440000000000001"/>
    <n v="546630"/>
    <n v="5644"/>
    <n v="1.0325082779942558E-2"/>
  </r>
  <r>
    <x v="1"/>
    <n v="93"/>
    <s v="PACA"/>
    <n v="84"/>
    <x v="84"/>
    <s v="01C"/>
    <x v="2"/>
    <s v="01Z"/>
    <x v="2"/>
    <n v="13.5"/>
    <n v="546630"/>
    <n v="13500"/>
    <n v="2.4696778442456505E-2"/>
  </r>
  <r>
    <x v="1"/>
    <n v="93"/>
    <s v="PACA"/>
    <n v="84"/>
    <x v="84"/>
    <s v="01D"/>
    <x v="3"/>
    <s v="01A"/>
    <x v="3"/>
    <n v="18641.247070000001"/>
    <n v="546630"/>
    <n v="18641247.07"/>
    <n v="34.10212953917641"/>
  </r>
  <r>
    <x v="1"/>
    <n v="93"/>
    <s v="PACA"/>
    <n v="84"/>
    <x v="84"/>
    <s v="01E"/>
    <x v="6"/>
    <s v="01E"/>
    <x v="5"/>
    <n v="173.42"/>
    <n v="546630"/>
    <n v="173420"/>
    <n v="0.31725298648080053"/>
  </r>
  <r>
    <x v="1"/>
    <n v="93"/>
    <s v="PACA"/>
    <n v="84"/>
    <x v="84"/>
    <s v="01F"/>
    <x v="4"/>
    <s v="01A"/>
    <x v="3"/>
    <n v="13055.58215"/>
    <n v="546630"/>
    <n v="13055582.15"/>
    <n v="23.883764429321481"/>
  </r>
  <r>
    <x v="1"/>
    <n v="93"/>
    <s v="PACA"/>
    <n v="84"/>
    <x v="84"/>
    <s v="01ZHG"/>
    <x v="5"/>
    <s v="01A"/>
    <x v="3"/>
    <n v="481.94"/>
    <n v="546630"/>
    <n v="481940"/>
    <n v="0.88165669648573985"/>
  </r>
  <r>
    <x v="1"/>
    <n v="93"/>
    <s v="PACA"/>
    <n v="84"/>
    <x v="84"/>
    <s v="01ZHG"/>
    <x v="5"/>
    <s v="01Z"/>
    <x v="2"/>
    <n v="50.9"/>
    <n v="546630"/>
    <n v="50900"/>
    <n v="9.3116001683039712E-2"/>
  </r>
  <r>
    <x v="2"/>
    <n v="93"/>
    <s v="PACA"/>
    <n v="84"/>
    <x v="84"/>
    <s v="01A"/>
    <x v="0"/>
    <s v="01A"/>
    <x v="3"/>
    <n v="7211.03"/>
    <n v="549949"/>
    <n v="7211030"/>
    <n v="13.112179493007533"/>
  </r>
  <r>
    <x v="2"/>
    <n v="93"/>
    <s v="PACA"/>
    <n v="84"/>
    <x v="84"/>
    <s v="01A"/>
    <x v="0"/>
    <s v="01B"/>
    <x v="0"/>
    <n v="120402.60445"/>
    <n v="549949"/>
    <n v="120402604.45"/>
    <n v="218.93412743727146"/>
  </r>
  <r>
    <x v="2"/>
    <n v="93"/>
    <s v="PACA"/>
    <n v="84"/>
    <x v="84"/>
    <s v="01A"/>
    <x v="0"/>
    <s v="01D"/>
    <x v="1"/>
    <n v="65380.04234"/>
    <n v="549949"/>
    <n v="65380042.340000004"/>
    <n v="118.88382802768984"/>
  </r>
  <r>
    <x v="2"/>
    <n v="93"/>
    <s v="PACA"/>
    <n v="84"/>
    <x v="84"/>
    <s v="01B"/>
    <x v="1"/>
    <s v="01A"/>
    <x v="3"/>
    <n v="99.66"/>
    <n v="549949"/>
    <n v="99660"/>
    <n v="0.18121680373998317"/>
  </r>
  <r>
    <x v="2"/>
    <n v="93"/>
    <s v="PACA"/>
    <n v="84"/>
    <x v="84"/>
    <s v="01B"/>
    <x v="1"/>
    <s v="01D"/>
    <x v="1"/>
    <n v="3296.61807"/>
    <n v="549949"/>
    <n v="3296618.07"/>
    <n v="5.9944068813653626"/>
  </r>
  <r>
    <x v="2"/>
    <n v="93"/>
    <s v="PACA"/>
    <n v="84"/>
    <x v="84"/>
    <s v="01C"/>
    <x v="2"/>
    <s v="01A"/>
    <x v="3"/>
    <n v="15.968999999999999"/>
    <n v="549949"/>
    <n v="15969"/>
    <n v="2.9037237998432584E-2"/>
  </r>
  <r>
    <x v="2"/>
    <n v="93"/>
    <s v="PACA"/>
    <n v="84"/>
    <x v="84"/>
    <s v="01C"/>
    <x v="2"/>
    <s v="01C"/>
    <x v="4"/>
    <n v="7.7089999999999996"/>
    <n v="549949"/>
    <n v="7709"/>
    <n v="1.4017663456065926E-2"/>
  </r>
  <r>
    <x v="2"/>
    <n v="93"/>
    <s v="PACA"/>
    <n v="84"/>
    <x v="84"/>
    <s v="01D"/>
    <x v="3"/>
    <s v="01A"/>
    <x v="3"/>
    <n v="18883.702840000002"/>
    <n v="549949"/>
    <n v="18883702.840000004"/>
    <n v="34.337189157540067"/>
  </r>
  <r>
    <x v="2"/>
    <n v="93"/>
    <s v="PACA"/>
    <n v="84"/>
    <x v="84"/>
    <s v="01E"/>
    <x v="6"/>
    <s v="01E"/>
    <x v="5"/>
    <n v="175.69"/>
    <n v="549949"/>
    <n v="175690"/>
    <n v="0.31946598684605299"/>
  </r>
  <r>
    <x v="2"/>
    <n v="93"/>
    <s v="PACA"/>
    <n v="84"/>
    <x v="84"/>
    <s v="01F"/>
    <x v="4"/>
    <s v="01A"/>
    <x v="3"/>
    <n v="13294.62645"/>
    <n v="549949"/>
    <n v="13294626.449999999"/>
    <n v="24.174289706863725"/>
  </r>
  <r>
    <x v="2"/>
    <n v="93"/>
    <s v="PACA"/>
    <n v="84"/>
    <x v="84"/>
    <s v="01ZHG"/>
    <x v="5"/>
    <s v="01A"/>
    <x v="3"/>
    <n v="814.38"/>
    <n v="549949"/>
    <n v="814380"/>
    <n v="1.4808282222533362"/>
  </r>
  <r>
    <x v="3"/>
    <n v="93"/>
    <s v="PACA"/>
    <n v="84"/>
    <x v="84"/>
    <s v="01A"/>
    <x v="0"/>
    <s v="01A"/>
    <x v="3"/>
    <n v="1400.5"/>
    <n v="557548"/>
    <n v="1400500"/>
    <n v="2.5118913528521309"/>
  </r>
  <r>
    <x v="3"/>
    <n v="93"/>
    <s v="PACA"/>
    <n v="84"/>
    <x v="84"/>
    <s v="01A"/>
    <x v="0"/>
    <s v="01B"/>
    <x v="0"/>
    <n v="122665.45796"/>
    <n v="557548"/>
    <n v="122665457.95999999"/>
    <n v="220.00878482211397"/>
  </r>
  <r>
    <x v="3"/>
    <n v="93"/>
    <s v="PACA"/>
    <n v="84"/>
    <x v="84"/>
    <s v="01A"/>
    <x v="0"/>
    <s v="01D"/>
    <x v="1"/>
    <n v="66109.4378"/>
    <n v="557548"/>
    <n v="66109437.799999997"/>
    <n v="118.57174234326013"/>
  </r>
  <r>
    <x v="3"/>
    <n v="93"/>
    <s v="PACA"/>
    <n v="84"/>
    <x v="84"/>
    <s v="01A"/>
    <x v="0"/>
    <s v="01Z"/>
    <x v="2"/>
    <n v="106.48042"/>
    <n v="557548"/>
    <n v="106480.42"/>
    <n v="0.190979825952205"/>
  </r>
  <r>
    <x v="3"/>
    <n v="93"/>
    <s v="PACA"/>
    <n v="84"/>
    <x v="84"/>
    <s v="01B"/>
    <x v="1"/>
    <s v="01A"/>
    <x v="3"/>
    <n v="282.14999999999998"/>
    <n v="557548"/>
    <n v="282150"/>
    <n v="0.5060550840465754"/>
  </r>
  <r>
    <x v="3"/>
    <n v="93"/>
    <s v="PACA"/>
    <n v="84"/>
    <x v="84"/>
    <s v="01B"/>
    <x v="1"/>
    <s v="01D"/>
    <x v="1"/>
    <n v="89.761539999999997"/>
    <n v="557548"/>
    <n v="89761.54"/>
    <n v="0.16099338532287802"/>
  </r>
  <r>
    <x v="3"/>
    <n v="93"/>
    <s v="PACA"/>
    <n v="84"/>
    <x v="84"/>
    <s v="01C"/>
    <x v="2"/>
    <s v="01C"/>
    <x v="4"/>
    <n v="214"/>
    <n v="557548"/>
    <n v="214000"/>
    <n v="0.38382345555898328"/>
  </r>
  <r>
    <x v="3"/>
    <n v="93"/>
    <s v="PACA"/>
    <n v="84"/>
    <x v="84"/>
    <s v="01C"/>
    <x v="2"/>
    <s v="01D"/>
    <x v="1"/>
    <n v="6.5653300000000003"/>
    <n v="557548"/>
    <n v="6565.33"/>
    <n v="1.1775362838715232E-2"/>
  </r>
  <r>
    <x v="3"/>
    <n v="93"/>
    <s v="PACA"/>
    <n v="84"/>
    <x v="84"/>
    <s v="01D"/>
    <x v="3"/>
    <s v="01A"/>
    <x v="3"/>
    <n v="22422.727070000001"/>
    <n v="557548"/>
    <n v="22422727.07"/>
    <n v="40.216675640482975"/>
  </r>
  <r>
    <x v="3"/>
    <n v="93"/>
    <s v="PACA"/>
    <n v="84"/>
    <x v="84"/>
    <s v="01D"/>
    <x v="3"/>
    <s v="01Z"/>
    <x v="2"/>
    <n v="7.5081199999999999"/>
    <n v="557548"/>
    <n v="7508.12"/>
    <n v="1.3466320388558474E-2"/>
  </r>
  <r>
    <x v="3"/>
    <n v="93"/>
    <s v="PACA"/>
    <n v="84"/>
    <x v="84"/>
    <s v="01E"/>
    <x v="6"/>
    <s v="01E"/>
    <x v="5"/>
    <n v="204.84"/>
    <n v="557548"/>
    <n v="204840"/>
    <n v="0.36739437680701931"/>
  </r>
  <r>
    <x v="3"/>
    <n v="93"/>
    <s v="PACA"/>
    <n v="84"/>
    <x v="84"/>
    <s v="01F"/>
    <x v="4"/>
    <s v="01A"/>
    <x v="3"/>
    <n v="14785.85218"/>
    <n v="557548"/>
    <n v="14785852.18"/>
    <n v="26.519424659401523"/>
  </r>
  <r>
    <x v="3"/>
    <n v="93"/>
    <s v="PACA"/>
    <n v="84"/>
    <x v="84"/>
    <s v="01F"/>
    <x v="4"/>
    <s v="01Z"/>
    <x v="2"/>
    <n v="362.49991999999997"/>
    <n v="557548"/>
    <n v="362499.92"/>
    <n v="0.65016809315072421"/>
  </r>
  <r>
    <x v="3"/>
    <n v="93"/>
    <s v="PACA"/>
    <n v="84"/>
    <x v="84"/>
    <s v="01ZHG"/>
    <x v="5"/>
    <s v="01A"/>
    <x v="3"/>
    <n v="1276.2358400000001"/>
    <n v="557548"/>
    <n v="1276235.8400000001"/>
    <n v="2.289015187930008"/>
  </r>
  <r>
    <x v="4"/>
    <n v="93"/>
    <s v="PACA"/>
    <n v="84"/>
    <x v="84"/>
    <s v="01A"/>
    <x v="0"/>
    <s v="01A"/>
    <x v="3"/>
    <n v="39.650730000000003"/>
    <n v="559479"/>
    <n v="39650.730000000003"/>
    <n v="7.087081016445658E-2"/>
  </r>
  <r>
    <x v="4"/>
    <n v="93"/>
    <s v="PACA"/>
    <n v="84"/>
    <x v="84"/>
    <s v="01A"/>
    <x v="0"/>
    <s v="01B"/>
    <x v="0"/>
    <n v="142023.20266000001"/>
    <n v="559479"/>
    <n v="142023202.66"/>
    <n v="253.84903215312818"/>
  </r>
  <r>
    <x v="4"/>
    <n v="93"/>
    <s v="PACA"/>
    <n v="84"/>
    <x v="84"/>
    <s v="01A"/>
    <x v="0"/>
    <s v="01D"/>
    <x v="1"/>
    <n v="43393.541039999996"/>
    <n v="559479"/>
    <n v="43393541.039999999"/>
    <n v="77.560625224539251"/>
  </r>
  <r>
    <x v="4"/>
    <n v="93"/>
    <s v="PACA"/>
    <n v="84"/>
    <x v="84"/>
    <s v="01A"/>
    <x v="0"/>
    <s v="01E"/>
    <x v="5"/>
    <n v="565.04916000000003"/>
    <n v="559479"/>
    <n v="565049.16"/>
    <n v="1.0099559768999373"/>
  </r>
  <r>
    <x v="4"/>
    <n v="93"/>
    <s v="PACA"/>
    <n v="84"/>
    <x v="84"/>
    <s v="01B"/>
    <x v="1"/>
    <s v="01A"/>
    <x v="3"/>
    <n v="160.00288"/>
    <n v="559479"/>
    <n v="160002.88"/>
    <n v="0.28598549722152217"/>
  </r>
  <r>
    <x v="4"/>
    <n v="93"/>
    <s v="PACA"/>
    <n v="84"/>
    <x v="84"/>
    <s v="01B"/>
    <x v="1"/>
    <s v="01D"/>
    <x v="1"/>
    <n v="104.90463"/>
    <n v="559479"/>
    <n v="104904.63"/>
    <n v="0.1875041422466259"/>
  </r>
  <r>
    <x v="4"/>
    <n v="93"/>
    <s v="PACA"/>
    <n v="84"/>
    <x v="84"/>
    <s v="01C"/>
    <x v="2"/>
    <s v="01D"/>
    <x v="1"/>
    <n v="3.3163900000000002"/>
    <n v="559479"/>
    <n v="3316.3900000000003"/>
    <n v="5.9276398220487279E-3"/>
  </r>
  <r>
    <x v="4"/>
    <n v="93"/>
    <s v="PACA"/>
    <n v="84"/>
    <x v="84"/>
    <s v="01D"/>
    <x v="3"/>
    <s v="01A"/>
    <x v="3"/>
    <n v="22886.524839999998"/>
    <n v="559479"/>
    <n v="22886524.84"/>
    <n v="40.90685233940863"/>
  </r>
  <r>
    <x v="4"/>
    <n v="93"/>
    <s v="PACA"/>
    <n v="84"/>
    <x v="84"/>
    <s v="01E"/>
    <x v="6"/>
    <s v="01E"/>
    <x v="5"/>
    <n v="450.66502000000003"/>
    <n v="559479"/>
    <n v="450665.02"/>
    <n v="0.80550837475579962"/>
  </r>
  <r>
    <x v="4"/>
    <n v="93"/>
    <s v="PACA"/>
    <n v="84"/>
    <x v="84"/>
    <s v="01F"/>
    <x v="4"/>
    <s v="01A"/>
    <x v="3"/>
    <n v="15377.32409"/>
    <n v="559479"/>
    <n v="15377324.09"/>
    <n v="27.485078242436266"/>
  </r>
  <r>
    <x v="4"/>
    <n v="93"/>
    <s v="PACA"/>
    <n v="84"/>
    <x v="84"/>
    <s v="01ZHG"/>
    <x v="5"/>
    <s v="01A"/>
    <x v="3"/>
    <n v="1455.70912"/>
    <n v="559479"/>
    <n v="1455709.1199999999"/>
    <n v="2.6019012688590633"/>
  </r>
  <r>
    <x v="4"/>
    <n v="93"/>
    <s v="PACA"/>
    <n v="84"/>
    <x v="84"/>
    <s v="01ZHG"/>
    <x v="5"/>
    <s v="01D"/>
    <x v="1"/>
    <n v="9.3975000000000009"/>
    <n v="559479"/>
    <n v="9397.5"/>
    <n v="1.6796877094582639E-2"/>
  </r>
  <r>
    <x v="0"/>
    <n v="52"/>
    <s v="Pays de la Loire"/>
    <n v="85"/>
    <x v="85"/>
    <s v="01A"/>
    <x v="0"/>
    <s v="01B"/>
    <x v="0"/>
    <n v="13047.2"/>
    <n v="626411"/>
    <n v="13047200"/>
    <n v="20.828497583854691"/>
  </r>
  <r>
    <x v="0"/>
    <n v="52"/>
    <s v="Pays de la Loire"/>
    <n v="85"/>
    <x v="85"/>
    <s v="01A"/>
    <x v="0"/>
    <s v="01D"/>
    <x v="1"/>
    <n v="77139.199999999997"/>
    <n v="626411"/>
    <n v="77139200"/>
    <n v="123.14470850607668"/>
  </r>
  <r>
    <x v="0"/>
    <n v="52"/>
    <s v="Pays de la Loire"/>
    <n v="85"/>
    <x v="85"/>
    <s v="01A"/>
    <x v="0"/>
    <s v="01E"/>
    <x v="5"/>
    <n v="59573.2"/>
    <n v="626411"/>
    <n v="59573200"/>
    <n v="95.102416783868733"/>
  </r>
  <r>
    <x v="0"/>
    <n v="52"/>
    <s v="Pays de la Loire"/>
    <n v="85"/>
    <x v="85"/>
    <s v="01A"/>
    <x v="0"/>
    <s v="01Z"/>
    <x v="2"/>
    <n v="286.82332000000002"/>
    <n v="626411"/>
    <n v="286823.32"/>
    <n v="0.45788359399818968"/>
  </r>
  <r>
    <x v="0"/>
    <n v="52"/>
    <s v="Pays de la Loire"/>
    <n v="85"/>
    <x v="85"/>
    <s v="01B"/>
    <x v="1"/>
    <s v="01A"/>
    <x v="3"/>
    <n v="458"/>
    <n v="626411"/>
    <n v="458000"/>
    <n v="0.73114935721116003"/>
  </r>
  <r>
    <x v="0"/>
    <n v="52"/>
    <s v="Pays de la Loire"/>
    <n v="85"/>
    <x v="85"/>
    <s v="01B"/>
    <x v="1"/>
    <s v="01B"/>
    <x v="0"/>
    <n v="15.6"/>
    <n v="626411"/>
    <n v="15600"/>
    <n v="2.4903777232519863E-2"/>
  </r>
  <r>
    <x v="0"/>
    <n v="52"/>
    <s v="Pays de la Loire"/>
    <n v="85"/>
    <x v="85"/>
    <s v="01B"/>
    <x v="1"/>
    <s v="01D"/>
    <x v="1"/>
    <n v="1127.5999999999999"/>
    <n v="626411"/>
    <n v="1127600"/>
    <n v="1.800096103037782"/>
  </r>
  <r>
    <x v="0"/>
    <n v="52"/>
    <s v="Pays de la Loire"/>
    <n v="85"/>
    <x v="85"/>
    <s v="01B"/>
    <x v="1"/>
    <s v="01E"/>
    <x v="5"/>
    <n v="869.7"/>
    <n v="626411"/>
    <n v="869700"/>
    <n v="1.3883855807129823"/>
  </r>
  <r>
    <x v="0"/>
    <n v="52"/>
    <s v="Pays de la Loire"/>
    <n v="85"/>
    <x v="85"/>
    <s v="01D"/>
    <x v="3"/>
    <s v="01A"/>
    <x v="3"/>
    <n v="38018.15"/>
    <n v="626411"/>
    <n v="38018150"/>
    <n v="60.692021691828529"/>
  </r>
  <r>
    <x v="0"/>
    <n v="52"/>
    <s v="Pays de la Loire"/>
    <n v="85"/>
    <x v="85"/>
    <s v="01D"/>
    <x v="3"/>
    <s v="01Z"/>
    <x v="2"/>
    <n v="191.84083000000001"/>
    <n v="626411"/>
    <n v="191840.83000000002"/>
    <n v="0.30625392912959704"/>
  </r>
  <r>
    <x v="0"/>
    <n v="52"/>
    <s v="Pays de la Loire"/>
    <n v="85"/>
    <x v="85"/>
    <s v="01E"/>
    <x v="6"/>
    <s v="01A"/>
    <x v="3"/>
    <n v="191.4"/>
    <n v="626411"/>
    <n v="191400"/>
    <n v="0.30555018989130139"/>
  </r>
  <r>
    <x v="0"/>
    <n v="52"/>
    <s v="Pays de la Loire"/>
    <n v="85"/>
    <x v="85"/>
    <s v="01F"/>
    <x v="4"/>
    <s v="01A"/>
    <x v="3"/>
    <n v="30352.1"/>
    <n v="626411"/>
    <n v="30352100"/>
    <n v="48.453970316613216"/>
  </r>
  <r>
    <x v="0"/>
    <n v="52"/>
    <s v="Pays de la Loire"/>
    <n v="85"/>
    <x v="85"/>
    <s v="01F"/>
    <x v="4"/>
    <s v="01Z"/>
    <x v="2"/>
    <n v="245.63525999999999"/>
    <n v="626411"/>
    <n v="245635.25999999998"/>
    <n v="0.39213114073667288"/>
  </r>
  <r>
    <x v="1"/>
    <n v="52"/>
    <s v="Pays de la Loire"/>
    <n v="85"/>
    <x v="85"/>
    <s v="01A"/>
    <x v="0"/>
    <s v="01B"/>
    <x v="0"/>
    <n v="14163.4"/>
    <n v="641657"/>
    <n v="14163400"/>
    <n v="22.07316369960898"/>
  </r>
  <r>
    <x v="1"/>
    <n v="52"/>
    <s v="Pays de la Loire"/>
    <n v="85"/>
    <x v="85"/>
    <s v="01A"/>
    <x v="0"/>
    <s v="01D"/>
    <x v="1"/>
    <n v="66801.600000000006"/>
    <n v="641657"/>
    <n v="66801600.000000007"/>
    <n v="104.10795799001649"/>
  </r>
  <r>
    <x v="1"/>
    <n v="52"/>
    <s v="Pays de la Loire"/>
    <n v="85"/>
    <x v="85"/>
    <s v="01A"/>
    <x v="0"/>
    <s v="01E"/>
    <x v="5"/>
    <n v="62119.9"/>
    <n v="641657"/>
    <n v="62119900"/>
    <n v="96.811692228090706"/>
  </r>
  <r>
    <x v="1"/>
    <n v="52"/>
    <s v="Pays de la Loire"/>
    <n v="85"/>
    <x v="85"/>
    <s v="01A"/>
    <x v="0"/>
    <s v="01Z"/>
    <x v="2"/>
    <n v="621.02113999999995"/>
    <n v="641657"/>
    <n v="621021.1399999999"/>
    <n v="0.96783973368949439"/>
  </r>
  <r>
    <x v="1"/>
    <n v="52"/>
    <s v="Pays de la Loire"/>
    <n v="85"/>
    <x v="85"/>
    <s v="01B"/>
    <x v="1"/>
    <s v="01A"/>
    <x v="3"/>
    <n v="550.54"/>
    <n v="641657"/>
    <n v="550540"/>
    <n v="0.85799734125864757"/>
  </r>
  <r>
    <x v="1"/>
    <n v="52"/>
    <s v="Pays de la Loire"/>
    <n v="85"/>
    <x v="85"/>
    <s v="01B"/>
    <x v="1"/>
    <s v="01B"/>
    <x v="0"/>
    <n v="17.5"/>
    <n v="641657"/>
    <n v="17500"/>
    <n v="2.7273138140782381E-2"/>
  </r>
  <r>
    <x v="1"/>
    <n v="52"/>
    <s v="Pays de la Loire"/>
    <n v="85"/>
    <x v="85"/>
    <s v="01B"/>
    <x v="1"/>
    <s v="01D"/>
    <x v="1"/>
    <n v="1815.89"/>
    <n v="641657"/>
    <n v="1815890"/>
    <n v="2.8300010753408751"/>
  </r>
  <r>
    <x v="1"/>
    <n v="52"/>
    <s v="Pays de la Loire"/>
    <n v="85"/>
    <x v="85"/>
    <s v="01B"/>
    <x v="1"/>
    <s v="01E"/>
    <x v="5"/>
    <n v="817.8"/>
    <n v="641657"/>
    <n v="817800"/>
    <n v="1.274512706944676"/>
  </r>
  <r>
    <x v="1"/>
    <n v="52"/>
    <s v="Pays de la Loire"/>
    <n v="85"/>
    <x v="85"/>
    <s v="01D"/>
    <x v="3"/>
    <s v="01A"/>
    <x v="3"/>
    <n v="37326.519999999997"/>
    <n v="641657"/>
    <n v="37326520"/>
    <n v="58.172076358552935"/>
  </r>
  <r>
    <x v="1"/>
    <n v="52"/>
    <s v="Pays de la Loire"/>
    <n v="85"/>
    <x v="85"/>
    <s v="01D"/>
    <x v="3"/>
    <s v="01Z"/>
    <x v="2"/>
    <n v="296.85514000000001"/>
    <n v="641657"/>
    <n v="296855.14"/>
    <n v="0.46263835662978819"/>
  </r>
  <r>
    <x v="1"/>
    <n v="52"/>
    <s v="Pays de la Loire"/>
    <n v="85"/>
    <x v="85"/>
    <s v="01E"/>
    <x v="6"/>
    <s v="01E"/>
    <x v="5"/>
    <n v="252.87"/>
    <n v="641657"/>
    <n v="252870"/>
    <n v="0.39408905380912229"/>
  </r>
  <r>
    <x v="1"/>
    <n v="52"/>
    <s v="Pays de la Loire"/>
    <n v="85"/>
    <x v="85"/>
    <s v="01F"/>
    <x v="4"/>
    <s v="01A"/>
    <x v="3"/>
    <n v="31095.1"/>
    <n v="641657"/>
    <n v="31095100"/>
    <n v="48.460626160082413"/>
  </r>
  <r>
    <x v="1"/>
    <n v="52"/>
    <s v="Pays de la Loire"/>
    <n v="85"/>
    <x v="85"/>
    <s v="01F"/>
    <x v="4"/>
    <s v="01Z"/>
    <x v="2"/>
    <n v="368.79138"/>
    <n v="641657"/>
    <n v="368791.38"/>
    <n v="0.57474847153541531"/>
  </r>
  <r>
    <x v="1"/>
    <n v="52"/>
    <s v="Pays de la Loire"/>
    <n v="85"/>
    <x v="85"/>
    <s v="01ZHG"/>
    <x v="5"/>
    <s v="01A"/>
    <x v="3"/>
    <n v="170.6"/>
    <n v="641657"/>
    <n v="170600"/>
    <n v="0.26587413524671283"/>
  </r>
  <r>
    <x v="2"/>
    <n v="52"/>
    <s v="Pays de la Loire"/>
    <n v="85"/>
    <x v="85"/>
    <s v="01A"/>
    <x v="0"/>
    <s v="01A"/>
    <x v="3"/>
    <n v="1748"/>
    <n v="655506"/>
    <n v="1748000"/>
    <n v="2.6666422580418789"/>
  </r>
  <r>
    <x v="2"/>
    <n v="52"/>
    <s v="Pays de la Loire"/>
    <n v="85"/>
    <x v="85"/>
    <s v="01A"/>
    <x v="0"/>
    <s v="01B"/>
    <x v="0"/>
    <n v="5380"/>
    <n v="655506"/>
    <n v="5380000"/>
    <n v="8.2074000848199713"/>
  </r>
  <r>
    <x v="2"/>
    <n v="52"/>
    <s v="Pays de la Loire"/>
    <n v="85"/>
    <x v="85"/>
    <s v="01A"/>
    <x v="0"/>
    <s v="01D"/>
    <x v="1"/>
    <n v="21924.1"/>
    <n v="655506"/>
    <n v="21924100"/>
    <n v="33.446070669070913"/>
  </r>
  <r>
    <x v="2"/>
    <n v="52"/>
    <s v="Pays de la Loire"/>
    <n v="85"/>
    <x v="85"/>
    <s v="01A"/>
    <x v="0"/>
    <s v="01E"/>
    <x v="5"/>
    <n v="101229.19"/>
    <n v="655506"/>
    <n v="101229190"/>
    <n v="154.42908226621876"/>
  </r>
  <r>
    <x v="2"/>
    <n v="52"/>
    <s v="Pays de la Loire"/>
    <n v="85"/>
    <x v="85"/>
    <s v="01B"/>
    <x v="1"/>
    <s v="01D"/>
    <x v="1"/>
    <n v="256.12"/>
    <n v="655506"/>
    <n v="256120"/>
    <n v="0.39072106128700579"/>
  </r>
  <r>
    <x v="2"/>
    <n v="52"/>
    <s v="Pays de la Loire"/>
    <n v="85"/>
    <x v="85"/>
    <s v="01C"/>
    <x v="2"/>
    <s v="01A"/>
    <x v="3"/>
    <n v="0.48399999999999999"/>
    <n v="655506"/>
    <n v="484"/>
    <n v="7.3836089982395284E-4"/>
  </r>
  <r>
    <x v="2"/>
    <n v="52"/>
    <s v="Pays de la Loire"/>
    <n v="85"/>
    <x v="85"/>
    <s v="01C"/>
    <x v="2"/>
    <s v="01B"/>
    <x v="0"/>
    <n v="1.77"/>
    <n v="655506"/>
    <n v="1770"/>
    <n v="2.7002041171247859E-3"/>
  </r>
  <r>
    <x v="2"/>
    <n v="52"/>
    <s v="Pays de la Loire"/>
    <n v="85"/>
    <x v="85"/>
    <s v="01D"/>
    <x v="3"/>
    <s v="01A"/>
    <x v="3"/>
    <n v="37168.660000000003"/>
    <n v="655506"/>
    <n v="37168660"/>
    <n v="56.702242237294548"/>
  </r>
  <r>
    <x v="2"/>
    <n v="52"/>
    <s v="Pays de la Loire"/>
    <n v="85"/>
    <x v="85"/>
    <s v="01D"/>
    <x v="3"/>
    <s v="01Z"/>
    <x v="2"/>
    <n v="625"/>
    <n v="655506"/>
    <n v="625000"/>
    <n v="0.95346190576440182"/>
  </r>
  <r>
    <x v="2"/>
    <n v="52"/>
    <s v="Pays de la Loire"/>
    <n v="85"/>
    <x v="85"/>
    <s v="01E"/>
    <x v="6"/>
    <s v="01E"/>
    <x v="5"/>
    <n v="5163.58"/>
    <n v="655506"/>
    <n v="5163580"/>
    <n v="7.8772429237871204"/>
  </r>
  <r>
    <x v="2"/>
    <n v="52"/>
    <s v="Pays de la Loire"/>
    <n v="85"/>
    <x v="85"/>
    <s v="01F"/>
    <x v="4"/>
    <s v="01A"/>
    <x v="3"/>
    <n v="31567.14"/>
    <n v="655506"/>
    <n v="31567140"/>
    <n v="48.156904742290692"/>
  </r>
  <r>
    <x v="2"/>
    <n v="52"/>
    <s v="Pays de la Loire"/>
    <n v="85"/>
    <x v="85"/>
    <s v="01ZHG"/>
    <x v="5"/>
    <s v="01A"/>
    <x v="3"/>
    <n v="1335.2070000000001"/>
    <n v="655506"/>
    <n v="1335207"/>
    <n v="2.0369104172959513"/>
  </r>
  <r>
    <x v="2"/>
    <n v="52"/>
    <s v="Pays de la Loire"/>
    <n v="85"/>
    <x v="85"/>
    <s v="01ZHG"/>
    <x v="5"/>
    <s v="01E"/>
    <x v="5"/>
    <n v="610.36"/>
    <n v="655506"/>
    <n v="610360"/>
    <n v="0.93112801408377655"/>
  </r>
  <r>
    <x v="3"/>
    <n v="52"/>
    <s v="Pays de la Loire"/>
    <n v="85"/>
    <x v="85"/>
    <s v="01A"/>
    <x v="0"/>
    <s v="01D"/>
    <x v="1"/>
    <n v="22005.7"/>
    <n v="666714"/>
    <n v="22005700"/>
    <n v="33.006206559334288"/>
  </r>
  <r>
    <x v="3"/>
    <n v="52"/>
    <s v="Pays de la Loire"/>
    <n v="85"/>
    <x v="85"/>
    <s v="01A"/>
    <x v="0"/>
    <s v="01E"/>
    <x v="5"/>
    <n v="106544.94"/>
    <n v="666714"/>
    <n v="106544940"/>
    <n v="159.80606376947236"/>
  </r>
  <r>
    <x v="3"/>
    <n v="52"/>
    <s v="Pays de la Loire"/>
    <n v="85"/>
    <x v="85"/>
    <s v="01B"/>
    <x v="1"/>
    <s v="01A"/>
    <x v="3"/>
    <n v="83"/>
    <n v="666714"/>
    <n v="83000"/>
    <n v="0.12449116112755994"/>
  </r>
  <r>
    <x v="3"/>
    <n v="52"/>
    <s v="Pays de la Loire"/>
    <n v="85"/>
    <x v="85"/>
    <s v="01B"/>
    <x v="1"/>
    <s v="01D"/>
    <x v="1"/>
    <n v="51.82"/>
    <n v="666714"/>
    <n v="51820"/>
    <n v="7.7724481561809111E-2"/>
  </r>
  <r>
    <x v="3"/>
    <n v="52"/>
    <s v="Pays de la Loire"/>
    <n v="85"/>
    <x v="85"/>
    <s v="01D"/>
    <x v="3"/>
    <s v="01A"/>
    <x v="3"/>
    <n v="38917.42"/>
    <n v="666714"/>
    <n v="38917420"/>
    <n v="58.371985589023183"/>
  </r>
  <r>
    <x v="3"/>
    <n v="52"/>
    <s v="Pays de la Loire"/>
    <n v="85"/>
    <x v="85"/>
    <s v="01E"/>
    <x v="6"/>
    <s v="01A"/>
    <x v="3"/>
    <n v="4930"/>
    <n v="666714"/>
    <n v="4930000"/>
    <n v="7.3944749922755486"/>
  </r>
  <r>
    <x v="3"/>
    <n v="52"/>
    <s v="Pays de la Loire"/>
    <n v="85"/>
    <x v="85"/>
    <s v="01E"/>
    <x v="6"/>
    <s v="01E"/>
    <x v="5"/>
    <n v="713.18"/>
    <n v="666714"/>
    <n v="713180"/>
    <n v="1.0696940517223277"/>
  </r>
  <r>
    <x v="3"/>
    <n v="52"/>
    <s v="Pays de la Loire"/>
    <n v="85"/>
    <x v="85"/>
    <s v="01E"/>
    <x v="6"/>
    <s v="01Z"/>
    <x v="2"/>
    <n v="314"/>
    <n v="666714"/>
    <n v="314000"/>
    <n v="0.47096656137414245"/>
  </r>
  <r>
    <x v="3"/>
    <n v="52"/>
    <s v="Pays de la Loire"/>
    <n v="85"/>
    <x v="85"/>
    <s v="01F"/>
    <x v="4"/>
    <s v="01A"/>
    <x v="3"/>
    <n v="30908.560000000001"/>
    <n v="666714"/>
    <n v="30908560"/>
    <n v="46.359548472058485"/>
  </r>
  <r>
    <x v="3"/>
    <n v="52"/>
    <s v="Pays de la Loire"/>
    <n v="85"/>
    <x v="85"/>
    <s v="01F"/>
    <x v="4"/>
    <s v="01Z"/>
    <x v="2"/>
    <n v="60.63"/>
    <n v="666714"/>
    <n v="60630"/>
    <n v="9.0938543363421193E-2"/>
  </r>
  <r>
    <x v="3"/>
    <n v="52"/>
    <s v="Pays de la Loire"/>
    <n v="85"/>
    <x v="85"/>
    <s v="01ZHG"/>
    <x v="5"/>
    <s v="01A"/>
    <x v="3"/>
    <n v="1787.623"/>
    <n v="666714"/>
    <n v="1787623"/>
    <n v="2.6812441316666518"/>
  </r>
  <r>
    <x v="4"/>
    <n v="52"/>
    <s v="Pays de la Loire"/>
    <n v="85"/>
    <x v="85"/>
    <s v="01A"/>
    <x v="0"/>
    <s v="01B"/>
    <x v="0"/>
    <n v="0"/>
    <n v="675247"/>
    <n v="0"/>
    <n v="0"/>
  </r>
  <r>
    <x v="4"/>
    <n v="52"/>
    <s v="Pays de la Loire"/>
    <n v="85"/>
    <x v="85"/>
    <s v="01A"/>
    <x v="0"/>
    <s v="01D"/>
    <x v="1"/>
    <n v="16423.259999999998"/>
    <n v="675247"/>
    <n v="16423259.999999998"/>
    <n v="24.321855558040241"/>
  </r>
  <r>
    <x v="4"/>
    <n v="52"/>
    <s v="Pays de la Loire"/>
    <n v="85"/>
    <x v="85"/>
    <s v="01A"/>
    <x v="0"/>
    <s v="01E"/>
    <x v="5"/>
    <n v="101465.55"/>
    <n v="675247"/>
    <n v="101465550"/>
    <n v="150.26434771276288"/>
  </r>
  <r>
    <x v="4"/>
    <n v="52"/>
    <s v="Pays de la Loire"/>
    <n v="85"/>
    <x v="85"/>
    <s v="01B"/>
    <x v="1"/>
    <s v="01D"/>
    <x v="1"/>
    <n v="120.64"/>
    <n v="675247"/>
    <n v="120640"/>
    <n v="0.17866054939896067"/>
  </r>
  <r>
    <x v="4"/>
    <n v="52"/>
    <s v="Pays de la Loire"/>
    <n v="85"/>
    <x v="85"/>
    <s v="01D"/>
    <x v="3"/>
    <s v="01A"/>
    <x v="3"/>
    <n v="41857.69"/>
    <n v="675247"/>
    <n v="41857690"/>
    <n v="61.988709316738912"/>
  </r>
  <r>
    <x v="4"/>
    <n v="52"/>
    <s v="Pays de la Loire"/>
    <n v="85"/>
    <x v="85"/>
    <s v="01D"/>
    <x v="3"/>
    <s v="01Z"/>
    <x v="2"/>
    <n v="1459"/>
    <n v="675247"/>
    <n v="1459000"/>
    <n v="2.1606908286893538"/>
  </r>
  <r>
    <x v="4"/>
    <n v="52"/>
    <s v="Pays de la Loire"/>
    <n v="85"/>
    <x v="85"/>
    <s v="01E"/>
    <x v="6"/>
    <s v="01A"/>
    <x v="3"/>
    <n v="1181.22"/>
    <n v="675247"/>
    <n v="1181220"/>
    <n v="1.749315435685016"/>
  </r>
  <r>
    <x v="4"/>
    <n v="52"/>
    <s v="Pays de la Loire"/>
    <n v="85"/>
    <x v="85"/>
    <s v="01E"/>
    <x v="6"/>
    <s v="01E"/>
    <x v="5"/>
    <n v="819"/>
    <n v="675247"/>
    <n v="819000"/>
    <n v="1.2128895056179443"/>
  </r>
  <r>
    <x v="4"/>
    <n v="52"/>
    <s v="Pays de la Loire"/>
    <n v="85"/>
    <x v="85"/>
    <s v="01E"/>
    <x v="6"/>
    <s v="01Z"/>
    <x v="2"/>
    <n v="392.82"/>
    <n v="675247"/>
    <n v="392820"/>
    <n v="0.58174268082642355"/>
  </r>
  <r>
    <x v="4"/>
    <n v="52"/>
    <s v="Pays de la Loire"/>
    <n v="85"/>
    <x v="85"/>
    <s v="01F"/>
    <x v="4"/>
    <s v="01A"/>
    <x v="3"/>
    <n v="33995.54"/>
    <n v="675247"/>
    <n v="33995540"/>
    <n v="50.345340297698471"/>
  </r>
  <r>
    <x v="4"/>
    <n v="52"/>
    <s v="Pays de la Loire"/>
    <n v="85"/>
    <x v="85"/>
    <s v="01ZHG"/>
    <x v="5"/>
    <s v="01A"/>
    <x v="3"/>
    <n v="1617.85"/>
    <n v="675247"/>
    <n v="1617850"/>
    <n v="2.3959380789548121"/>
  </r>
  <r>
    <x v="0"/>
    <n v="75"/>
    <s v="Nouvelle-Aquitaine"/>
    <n v="86"/>
    <x v="86"/>
    <s v="01A"/>
    <x v="0"/>
    <s v="01B"/>
    <x v="0"/>
    <n v="36783.699999999997"/>
    <n v="426066"/>
    <n v="36783700"/>
    <n v="86.333338027441755"/>
  </r>
  <r>
    <x v="0"/>
    <n v="75"/>
    <s v="Nouvelle-Aquitaine"/>
    <n v="86"/>
    <x v="86"/>
    <s v="01A"/>
    <x v="0"/>
    <s v="01D"/>
    <x v="1"/>
    <n v="62382.400000000001"/>
    <n v="426066"/>
    <n v="62382400"/>
    <n v="146.4148746907756"/>
  </r>
  <r>
    <x v="0"/>
    <n v="75"/>
    <s v="Nouvelle-Aquitaine"/>
    <n v="86"/>
    <x v="86"/>
    <s v="01A"/>
    <x v="0"/>
    <s v="01Z"/>
    <x v="2"/>
    <n v="322.18020999999999"/>
    <n v="426066"/>
    <n v="322180.20999999996"/>
    <n v="0.75617441898672966"/>
  </r>
  <r>
    <x v="0"/>
    <n v="75"/>
    <s v="Nouvelle-Aquitaine"/>
    <n v="86"/>
    <x v="86"/>
    <s v="01D"/>
    <x v="3"/>
    <s v="01A"/>
    <x v="3"/>
    <n v="20453.3"/>
    <n v="426066"/>
    <n v="20453300"/>
    <n v="48.005003919580531"/>
  </r>
  <r>
    <x v="0"/>
    <n v="75"/>
    <s v="Nouvelle-Aquitaine"/>
    <n v="86"/>
    <x v="86"/>
    <s v="01D"/>
    <x v="3"/>
    <s v="01Z"/>
    <x v="2"/>
    <n v="42.295850000000002"/>
    <n v="426066"/>
    <n v="42295.85"/>
    <n v="9.9270652903540757E-2"/>
  </r>
  <r>
    <x v="0"/>
    <n v="75"/>
    <s v="Nouvelle-Aquitaine"/>
    <n v="86"/>
    <x v="86"/>
    <s v="01E"/>
    <x v="6"/>
    <s v="01E"/>
    <x v="5"/>
    <n v="1342"/>
    <n v="426066"/>
    <n v="1342000"/>
    <n v="3.1497467528504974"/>
  </r>
  <r>
    <x v="0"/>
    <n v="75"/>
    <s v="Nouvelle-Aquitaine"/>
    <n v="86"/>
    <x v="86"/>
    <s v="01F"/>
    <x v="4"/>
    <s v="01A"/>
    <x v="3"/>
    <n v="11381.6"/>
    <n v="426066"/>
    <n v="11381600"/>
    <n v="26.71323222223787"/>
  </r>
  <r>
    <x v="0"/>
    <n v="75"/>
    <s v="Nouvelle-Aquitaine"/>
    <n v="86"/>
    <x v="86"/>
    <s v="01F"/>
    <x v="4"/>
    <s v="01Z"/>
    <x v="2"/>
    <n v="5426.8587699999998"/>
    <n v="426066"/>
    <n v="5426858.7699999996"/>
    <n v="12.737131735458824"/>
  </r>
  <r>
    <x v="1"/>
    <n v="75"/>
    <s v="Nouvelle-Aquitaine"/>
    <n v="86"/>
    <x v="86"/>
    <s v="01A"/>
    <x v="0"/>
    <s v="01B"/>
    <x v="0"/>
    <n v="44287.199999999997"/>
    <n v="428447"/>
    <n v="44287200"/>
    <n v="103.36681083074453"/>
  </r>
  <r>
    <x v="1"/>
    <n v="75"/>
    <s v="Nouvelle-Aquitaine"/>
    <n v="86"/>
    <x v="86"/>
    <s v="01A"/>
    <x v="0"/>
    <s v="01D"/>
    <x v="1"/>
    <n v="54113.56"/>
    <n v="428447"/>
    <n v="54113560"/>
    <n v="126.30164291032496"/>
  </r>
  <r>
    <x v="1"/>
    <n v="75"/>
    <s v="Nouvelle-Aquitaine"/>
    <n v="86"/>
    <x v="86"/>
    <s v="01C"/>
    <x v="2"/>
    <s v="01B"/>
    <x v="0"/>
    <n v="2.78"/>
    <n v="428447"/>
    <n v="2780"/>
    <n v="6.4885505091644945E-3"/>
  </r>
  <r>
    <x v="1"/>
    <n v="75"/>
    <s v="Nouvelle-Aquitaine"/>
    <n v="86"/>
    <x v="86"/>
    <s v="01D"/>
    <x v="3"/>
    <s v="01A"/>
    <x v="3"/>
    <n v="21815.34"/>
    <n v="428447"/>
    <n v="21815340"/>
    <n v="50.917242972876458"/>
  </r>
  <r>
    <x v="1"/>
    <n v="75"/>
    <s v="Nouvelle-Aquitaine"/>
    <n v="86"/>
    <x v="86"/>
    <s v="01D"/>
    <x v="3"/>
    <s v="01Z"/>
    <x v="2"/>
    <n v="29.80866"/>
    <n v="428447"/>
    <n v="29808.66"/>
    <n v="6.9573739575723478E-2"/>
  </r>
  <r>
    <x v="1"/>
    <n v="75"/>
    <s v="Nouvelle-Aquitaine"/>
    <n v="86"/>
    <x v="86"/>
    <s v="01E"/>
    <x v="6"/>
    <s v="01E"/>
    <x v="5"/>
    <n v="218.3"/>
    <n v="428447"/>
    <n v="218300"/>
    <n v="0.50951459573762914"/>
  </r>
  <r>
    <x v="1"/>
    <n v="75"/>
    <s v="Nouvelle-Aquitaine"/>
    <n v="86"/>
    <x v="86"/>
    <s v="01F"/>
    <x v="4"/>
    <s v="01A"/>
    <x v="3"/>
    <n v="15009.7"/>
    <n v="428447"/>
    <n v="15009700"/>
    <n v="35.03280452424687"/>
  </r>
  <r>
    <x v="1"/>
    <n v="75"/>
    <s v="Nouvelle-Aquitaine"/>
    <n v="86"/>
    <x v="86"/>
    <s v="01F"/>
    <x v="4"/>
    <s v="01Z"/>
    <x v="2"/>
    <n v="49.77713"/>
    <n v="428447"/>
    <n v="49777.13"/>
    <n v="0.11618036770008892"/>
  </r>
  <r>
    <x v="1"/>
    <n v="75"/>
    <s v="Nouvelle-Aquitaine"/>
    <n v="86"/>
    <x v="86"/>
    <s v="01ZHG"/>
    <x v="5"/>
    <s v="01A"/>
    <x v="3"/>
    <n v="15.35"/>
    <n v="428447"/>
    <n v="15350"/>
    <n v="3.5827068458875892E-2"/>
  </r>
  <r>
    <x v="2"/>
    <n v="75"/>
    <s v="Nouvelle-Aquitaine"/>
    <n v="86"/>
    <x v="86"/>
    <s v="01A"/>
    <x v="0"/>
    <s v="01B"/>
    <x v="0"/>
    <n v="40793.65"/>
    <n v="431248"/>
    <n v="40793650"/>
    <n v="94.59440971320447"/>
  </r>
  <r>
    <x v="2"/>
    <n v="75"/>
    <s v="Nouvelle-Aquitaine"/>
    <n v="86"/>
    <x v="86"/>
    <s v="01A"/>
    <x v="0"/>
    <s v="01D"/>
    <x v="1"/>
    <n v="50582.59"/>
    <n v="431248"/>
    <n v="50582590"/>
    <n v="117.29350628872481"/>
  </r>
  <r>
    <x v="2"/>
    <n v="75"/>
    <s v="Nouvelle-Aquitaine"/>
    <n v="86"/>
    <x v="86"/>
    <s v="01A"/>
    <x v="0"/>
    <s v="01E"/>
    <x v="5"/>
    <n v="1688.56"/>
    <n v="431248"/>
    <n v="1688560"/>
    <n v="3.9155196082068788"/>
  </r>
  <r>
    <x v="2"/>
    <n v="75"/>
    <s v="Nouvelle-Aquitaine"/>
    <n v="86"/>
    <x v="86"/>
    <s v="01B"/>
    <x v="1"/>
    <s v="01A"/>
    <x v="3"/>
    <n v="1.73"/>
    <n v="431248"/>
    <n v="1730"/>
    <n v="4.0116128074796868E-3"/>
  </r>
  <r>
    <x v="2"/>
    <n v="75"/>
    <s v="Nouvelle-Aquitaine"/>
    <n v="86"/>
    <x v="86"/>
    <s v="01C"/>
    <x v="2"/>
    <s v="01A"/>
    <x v="3"/>
    <n v="5"/>
    <n v="431248"/>
    <n v="5000"/>
    <n v="1.1594256669016437E-2"/>
  </r>
  <r>
    <x v="2"/>
    <n v="75"/>
    <s v="Nouvelle-Aquitaine"/>
    <n v="86"/>
    <x v="86"/>
    <s v="01C"/>
    <x v="2"/>
    <s v="01B"/>
    <x v="0"/>
    <n v="0.81"/>
    <n v="431248"/>
    <n v="810"/>
    <n v="1.8782695803806627E-3"/>
  </r>
  <r>
    <x v="2"/>
    <n v="75"/>
    <s v="Nouvelle-Aquitaine"/>
    <n v="86"/>
    <x v="86"/>
    <s v="01D"/>
    <x v="3"/>
    <s v="01A"/>
    <x v="3"/>
    <n v="21855.51"/>
    <n v="431248"/>
    <n v="21855510"/>
    <n v="50.679678514451084"/>
  </r>
  <r>
    <x v="2"/>
    <n v="75"/>
    <s v="Nouvelle-Aquitaine"/>
    <n v="86"/>
    <x v="86"/>
    <s v="01E"/>
    <x v="6"/>
    <s v="01A"/>
    <x v="3"/>
    <n v="2.84"/>
    <n v="431248"/>
    <n v="2840"/>
    <n v="6.5855377880013359E-3"/>
  </r>
  <r>
    <x v="2"/>
    <n v="75"/>
    <s v="Nouvelle-Aquitaine"/>
    <n v="86"/>
    <x v="86"/>
    <s v="01E"/>
    <x v="6"/>
    <s v="01E"/>
    <x v="5"/>
    <n v="180"/>
    <n v="431248"/>
    <n v="180000"/>
    <n v="0.41739324008459172"/>
  </r>
  <r>
    <x v="2"/>
    <n v="75"/>
    <s v="Nouvelle-Aquitaine"/>
    <n v="86"/>
    <x v="86"/>
    <s v="01F"/>
    <x v="4"/>
    <s v="01A"/>
    <x v="3"/>
    <n v="14470.56"/>
    <n v="431248"/>
    <n v="14470560"/>
    <n v="33.555077356880496"/>
  </r>
  <r>
    <x v="2"/>
    <n v="75"/>
    <s v="Nouvelle-Aquitaine"/>
    <n v="86"/>
    <x v="86"/>
    <s v="01ZHG"/>
    <x v="5"/>
    <s v="01A"/>
    <x v="3"/>
    <n v="237.25"/>
    <n v="431248"/>
    <n v="237250"/>
    <n v="0.55014747894482985"/>
  </r>
  <r>
    <x v="3"/>
    <n v="75"/>
    <s v="Nouvelle-Aquitaine"/>
    <n v="86"/>
    <x v="86"/>
    <s v="01A"/>
    <x v="0"/>
    <s v="01B"/>
    <x v="0"/>
    <n v="37612.76"/>
    <n v="434887"/>
    <n v="37612760"/>
    <n v="86.488582091439852"/>
  </r>
  <r>
    <x v="3"/>
    <n v="75"/>
    <s v="Nouvelle-Aquitaine"/>
    <n v="86"/>
    <x v="86"/>
    <s v="01A"/>
    <x v="0"/>
    <s v="01D"/>
    <x v="1"/>
    <n v="53524.91"/>
    <n v="434887"/>
    <n v="53524910"/>
    <n v="123.0777420341376"/>
  </r>
  <r>
    <x v="3"/>
    <n v="75"/>
    <s v="Nouvelle-Aquitaine"/>
    <n v="86"/>
    <x v="86"/>
    <s v="01A"/>
    <x v="0"/>
    <s v="01E"/>
    <x v="5"/>
    <n v="169.9"/>
    <n v="434887"/>
    <n v="169900"/>
    <n v="0.39067619864470543"/>
  </r>
  <r>
    <x v="3"/>
    <n v="75"/>
    <s v="Nouvelle-Aquitaine"/>
    <n v="86"/>
    <x v="86"/>
    <s v="01B"/>
    <x v="1"/>
    <s v="01A"/>
    <x v="3"/>
    <n v="0.53"/>
    <n v="434887"/>
    <n v="530"/>
    <n v="1.2187073883560557E-3"/>
  </r>
  <r>
    <x v="3"/>
    <n v="75"/>
    <s v="Nouvelle-Aquitaine"/>
    <n v="86"/>
    <x v="86"/>
    <s v="01C"/>
    <x v="2"/>
    <s v="01B"/>
    <x v="0"/>
    <n v="0.02"/>
    <n v="434887"/>
    <n v="20"/>
    <n v="4.5988958051171911E-5"/>
  </r>
  <r>
    <x v="3"/>
    <n v="75"/>
    <s v="Nouvelle-Aquitaine"/>
    <n v="86"/>
    <x v="86"/>
    <s v="01D"/>
    <x v="3"/>
    <s v="01A"/>
    <x v="3"/>
    <n v="21826.720000000001"/>
    <n v="434887"/>
    <n v="21826720"/>
    <n v="50.189405523733754"/>
  </r>
  <r>
    <x v="3"/>
    <n v="75"/>
    <s v="Nouvelle-Aquitaine"/>
    <n v="86"/>
    <x v="86"/>
    <s v="01E"/>
    <x v="6"/>
    <s v="01A"/>
    <x v="3"/>
    <n v="1.21"/>
    <n v="434887"/>
    <n v="1210"/>
    <n v="2.7823319620959006E-3"/>
  </r>
  <r>
    <x v="3"/>
    <n v="75"/>
    <s v="Nouvelle-Aquitaine"/>
    <n v="86"/>
    <x v="86"/>
    <s v="01E"/>
    <x v="6"/>
    <s v="01E"/>
    <x v="5"/>
    <n v="148"/>
    <n v="434887"/>
    <n v="148000"/>
    <n v="0.34031828957867216"/>
  </r>
  <r>
    <x v="3"/>
    <n v="75"/>
    <s v="Nouvelle-Aquitaine"/>
    <n v="86"/>
    <x v="86"/>
    <s v="01F"/>
    <x v="4"/>
    <s v="01A"/>
    <x v="3"/>
    <n v="15076.04"/>
    <n v="434887"/>
    <n v="15076040"/>
    <n v="34.666568556889494"/>
  </r>
  <r>
    <x v="3"/>
    <n v="75"/>
    <s v="Nouvelle-Aquitaine"/>
    <n v="86"/>
    <x v="86"/>
    <s v="01ZHG"/>
    <x v="5"/>
    <s v="01A"/>
    <x v="3"/>
    <n v="580.34"/>
    <n v="434887"/>
    <n v="580340"/>
    <n v="1.3344615957708554"/>
  </r>
  <r>
    <x v="4"/>
    <n v="75"/>
    <s v="Nouvelle-Aquitaine"/>
    <n v="86"/>
    <x v="86"/>
    <s v="01A"/>
    <x v="0"/>
    <s v="01A"/>
    <x v="3"/>
    <n v="926.4"/>
    <n v="436876"/>
    <n v="926400"/>
    <n v="2.1205101676448237"/>
  </r>
  <r>
    <x v="4"/>
    <n v="75"/>
    <s v="Nouvelle-Aquitaine"/>
    <n v="86"/>
    <x v="86"/>
    <s v="01A"/>
    <x v="0"/>
    <s v="01B"/>
    <x v="0"/>
    <n v="36122.620000000003"/>
    <n v="436876"/>
    <n v="36122620"/>
    <n v="82.683919464562024"/>
  </r>
  <r>
    <x v="4"/>
    <n v="75"/>
    <s v="Nouvelle-Aquitaine"/>
    <n v="86"/>
    <x v="86"/>
    <s v="01A"/>
    <x v="0"/>
    <s v="01D"/>
    <x v="1"/>
    <n v="50685.73"/>
    <n v="436876"/>
    <n v="50685730"/>
    <n v="116.01857277579909"/>
  </r>
  <r>
    <x v="4"/>
    <n v="75"/>
    <s v="Nouvelle-Aquitaine"/>
    <n v="86"/>
    <x v="86"/>
    <s v="01B"/>
    <x v="1"/>
    <s v="01A"/>
    <x v="3"/>
    <n v="0.7"/>
    <n v="436876"/>
    <n v="700"/>
    <n v="1.6022853166573581E-3"/>
  </r>
  <r>
    <x v="4"/>
    <n v="75"/>
    <s v="Nouvelle-Aquitaine"/>
    <n v="86"/>
    <x v="86"/>
    <s v="01D"/>
    <x v="3"/>
    <s v="01A"/>
    <x v="3"/>
    <n v="21905.49"/>
    <n v="436876"/>
    <n v="21905490"/>
    <n v="50.141207115977991"/>
  </r>
  <r>
    <x v="4"/>
    <n v="75"/>
    <s v="Nouvelle-Aquitaine"/>
    <n v="86"/>
    <x v="86"/>
    <s v="01D"/>
    <x v="3"/>
    <s v="01B"/>
    <x v="0"/>
    <n v="1060.4000000000001"/>
    <n v="436876"/>
    <n v="1060400"/>
    <n v="2.427233356833518"/>
  </r>
  <r>
    <x v="4"/>
    <n v="75"/>
    <s v="Nouvelle-Aquitaine"/>
    <n v="86"/>
    <x v="86"/>
    <s v="01E"/>
    <x v="6"/>
    <s v="01A"/>
    <x v="3"/>
    <n v="0.3"/>
    <n v="436876"/>
    <n v="300"/>
    <n v="6.866937071388678E-4"/>
  </r>
  <r>
    <x v="4"/>
    <n v="75"/>
    <s v="Nouvelle-Aquitaine"/>
    <n v="86"/>
    <x v="86"/>
    <s v="01E"/>
    <x v="6"/>
    <s v="01E"/>
    <x v="5"/>
    <n v="192.98"/>
    <n v="436876"/>
    <n v="192980"/>
    <n v="0.44172717201219569"/>
  </r>
  <r>
    <x v="4"/>
    <n v="75"/>
    <s v="Nouvelle-Aquitaine"/>
    <n v="86"/>
    <x v="86"/>
    <s v="01F"/>
    <x v="4"/>
    <s v="01A"/>
    <x v="3"/>
    <n v="14346.88"/>
    <n v="436876"/>
    <n v="14346880"/>
    <n v="32.839707376921595"/>
  </r>
  <r>
    <x v="4"/>
    <n v="75"/>
    <s v="Nouvelle-Aquitaine"/>
    <n v="86"/>
    <x v="86"/>
    <s v="01F"/>
    <x v="4"/>
    <s v="01D"/>
    <x v="1"/>
    <n v="187.8"/>
    <n v="436876"/>
    <n v="187800"/>
    <n v="0.42987026066893125"/>
  </r>
  <r>
    <x v="4"/>
    <n v="75"/>
    <s v="Nouvelle-Aquitaine"/>
    <n v="86"/>
    <x v="86"/>
    <s v="01ZHG"/>
    <x v="5"/>
    <s v="01A"/>
    <x v="3"/>
    <n v="1227.4760000000001"/>
    <n v="436876"/>
    <n v="1227476"/>
    <n v="2.8096668162132961"/>
  </r>
  <r>
    <x v="0"/>
    <n v="75"/>
    <s v="Nouvelle-Aquitaine"/>
    <n v="87"/>
    <x v="87"/>
    <s v="01A"/>
    <x v="0"/>
    <s v="01B"/>
    <x v="0"/>
    <n v="64394.239999999998"/>
    <n v="374849"/>
    <n v="64394240"/>
    <n v="171.78714629090646"/>
  </r>
  <r>
    <x v="0"/>
    <n v="75"/>
    <s v="Nouvelle-Aquitaine"/>
    <n v="87"/>
    <x v="87"/>
    <s v="01A"/>
    <x v="0"/>
    <s v="01D"/>
    <x v="1"/>
    <n v="15460.96"/>
    <n v="374849"/>
    <n v="15460960"/>
    <n v="41.245834989555796"/>
  </r>
  <r>
    <x v="0"/>
    <n v="75"/>
    <s v="Nouvelle-Aquitaine"/>
    <n v="87"/>
    <x v="87"/>
    <s v="01A"/>
    <x v="0"/>
    <s v="01Z"/>
    <x v="2"/>
    <n v="13669.468860000001"/>
    <n v="374849"/>
    <n v="13669468.860000001"/>
    <n v="36.466600844606766"/>
  </r>
  <r>
    <x v="0"/>
    <n v="75"/>
    <s v="Nouvelle-Aquitaine"/>
    <n v="87"/>
    <x v="87"/>
    <s v="01B"/>
    <x v="1"/>
    <s v="01A"/>
    <x v="3"/>
    <n v="225"/>
    <n v="374849"/>
    <n v="225000"/>
    <n v="0.60024169732345556"/>
  </r>
  <r>
    <x v="0"/>
    <n v="75"/>
    <s v="Nouvelle-Aquitaine"/>
    <n v="87"/>
    <x v="87"/>
    <s v="01B"/>
    <x v="1"/>
    <s v="01D"/>
    <x v="1"/>
    <n v="199.45"/>
    <n v="374849"/>
    <n v="199450"/>
    <n v="0.53208091791628098"/>
  </r>
  <r>
    <x v="0"/>
    <n v="75"/>
    <s v="Nouvelle-Aquitaine"/>
    <n v="87"/>
    <x v="87"/>
    <s v="01B"/>
    <x v="1"/>
    <s v="01Z"/>
    <x v="2"/>
    <n v="388.39"/>
    <n v="374849"/>
    <n v="388390"/>
    <n v="1.036123879215364"/>
  </r>
  <r>
    <x v="0"/>
    <n v="75"/>
    <s v="Nouvelle-Aquitaine"/>
    <n v="87"/>
    <x v="87"/>
    <s v="01C"/>
    <x v="2"/>
    <s v="01A"/>
    <x v="3"/>
    <n v="5.99"/>
    <n v="374849"/>
    <n v="5990"/>
    <n v="1.5979767853188883E-2"/>
  </r>
  <r>
    <x v="0"/>
    <n v="75"/>
    <s v="Nouvelle-Aquitaine"/>
    <n v="87"/>
    <x v="87"/>
    <s v="01D"/>
    <x v="3"/>
    <s v="01A"/>
    <x v="3"/>
    <n v="21183.10498"/>
    <n v="374849"/>
    <n v="21183104.98"/>
    <n v="56.511035056782866"/>
  </r>
  <r>
    <x v="0"/>
    <n v="75"/>
    <s v="Nouvelle-Aquitaine"/>
    <n v="87"/>
    <x v="87"/>
    <s v="01F"/>
    <x v="4"/>
    <s v="01A"/>
    <x v="3"/>
    <n v="11144.74"/>
    <n v="374849"/>
    <n v="11144740"/>
    <n v="29.73127846146048"/>
  </r>
  <r>
    <x v="1"/>
    <n v="75"/>
    <s v="Nouvelle-Aquitaine"/>
    <n v="87"/>
    <x v="87"/>
    <s v="01A"/>
    <x v="0"/>
    <s v="01B"/>
    <x v="0"/>
    <n v="62545.57"/>
    <n v="376058"/>
    <n v="62545570"/>
    <n v="166.31894548181398"/>
  </r>
  <r>
    <x v="1"/>
    <n v="75"/>
    <s v="Nouvelle-Aquitaine"/>
    <n v="87"/>
    <x v="87"/>
    <s v="01A"/>
    <x v="0"/>
    <s v="01D"/>
    <x v="1"/>
    <n v="22321.1"/>
    <n v="376058"/>
    <n v="22321100"/>
    <n v="59.355471762334531"/>
  </r>
  <r>
    <x v="1"/>
    <n v="75"/>
    <s v="Nouvelle-Aquitaine"/>
    <n v="87"/>
    <x v="87"/>
    <s v="01A"/>
    <x v="0"/>
    <s v="01Z"/>
    <x v="2"/>
    <n v="5662.3680599999998"/>
    <n v="376058"/>
    <n v="5662368.0599999996"/>
    <n v="15.057166873195092"/>
  </r>
  <r>
    <x v="1"/>
    <n v="75"/>
    <s v="Nouvelle-Aquitaine"/>
    <n v="87"/>
    <x v="87"/>
    <s v="01B"/>
    <x v="1"/>
    <s v="01A"/>
    <x v="3"/>
    <n v="65.88"/>
    <n v="376058"/>
    <n v="65880"/>
    <n v="0.17518574262480788"/>
  </r>
  <r>
    <x v="1"/>
    <n v="75"/>
    <s v="Nouvelle-Aquitaine"/>
    <n v="87"/>
    <x v="87"/>
    <s v="01B"/>
    <x v="1"/>
    <s v="01D"/>
    <x v="1"/>
    <n v="293.11"/>
    <n v="376058"/>
    <n v="293110"/>
    <n v="0.77942764148083543"/>
  </r>
  <r>
    <x v="1"/>
    <n v="75"/>
    <s v="Nouvelle-Aquitaine"/>
    <n v="87"/>
    <x v="87"/>
    <s v="01C"/>
    <x v="2"/>
    <s v="01A"/>
    <x v="3"/>
    <n v="6.99"/>
    <n v="376058"/>
    <n v="6990"/>
    <n v="1.8587558302176791E-2"/>
  </r>
  <r>
    <x v="1"/>
    <n v="75"/>
    <s v="Nouvelle-Aquitaine"/>
    <n v="87"/>
    <x v="87"/>
    <s v="01D"/>
    <x v="3"/>
    <s v="01A"/>
    <x v="3"/>
    <n v="25167.619989999999"/>
    <n v="376058"/>
    <n v="25167619.989999998"/>
    <n v="66.924836035930625"/>
  </r>
  <r>
    <x v="1"/>
    <n v="75"/>
    <s v="Nouvelle-Aquitaine"/>
    <n v="87"/>
    <x v="87"/>
    <s v="01D"/>
    <x v="3"/>
    <s v="01Z"/>
    <x v="2"/>
    <n v="10"/>
    <n v="376058"/>
    <n v="10000"/>
    <n v="2.659164277850757E-2"/>
  </r>
  <r>
    <x v="1"/>
    <n v="75"/>
    <s v="Nouvelle-Aquitaine"/>
    <n v="87"/>
    <x v="87"/>
    <s v="01F"/>
    <x v="4"/>
    <s v="01A"/>
    <x v="3"/>
    <n v="11003.18001"/>
    <n v="376058"/>
    <n v="11003180.01"/>
    <n v="29.259263225353536"/>
  </r>
  <r>
    <x v="1"/>
    <n v="75"/>
    <s v="Nouvelle-Aquitaine"/>
    <n v="87"/>
    <x v="87"/>
    <s v="01ZHG"/>
    <x v="5"/>
    <s v="01D"/>
    <x v="1"/>
    <n v="5.4"/>
    <n v="376058"/>
    <n v="5400"/>
    <n v="1.4359487100394088E-2"/>
  </r>
  <r>
    <x v="2"/>
    <n v="75"/>
    <s v="Nouvelle-Aquitaine"/>
    <n v="87"/>
    <x v="87"/>
    <s v="01A"/>
    <x v="0"/>
    <s v="01B"/>
    <x v="0"/>
    <n v="84559.65"/>
    <n v="375856"/>
    <n v="84559650"/>
    <n v="224.97884828232088"/>
  </r>
  <r>
    <x v="2"/>
    <n v="75"/>
    <s v="Nouvelle-Aquitaine"/>
    <n v="87"/>
    <x v="87"/>
    <s v="01A"/>
    <x v="0"/>
    <s v="01D"/>
    <x v="1"/>
    <n v="3300"/>
    <n v="375856"/>
    <n v="3300000"/>
    <n v="8.779958281895194"/>
  </r>
  <r>
    <x v="2"/>
    <n v="75"/>
    <s v="Nouvelle-Aquitaine"/>
    <n v="87"/>
    <x v="87"/>
    <s v="01A"/>
    <x v="0"/>
    <s v="01Z"/>
    <x v="2"/>
    <n v="43.892270000000003"/>
    <n v="375856"/>
    <n v="43892.270000000004"/>
    <n v="0.11677948469626667"/>
  </r>
  <r>
    <x v="2"/>
    <n v="75"/>
    <s v="Nouvelle-Aquitaine"/>
    <n v="87"/>
    <x v="87"/>
    <s v="01B"/>
    <x v="1"/>
    <s v="01A"/>
    <x v="3"/>
    <n v="166.001"/>
    <n v="375856"/>
    <n v="166001"/>
    <n v="0.44166116810693457"/>
  </r>
  <r>
    <x v="2"/>
    <n v="75"/>
    <s v="Nouvelle-Aquitaine"/>
    <n v="87"/>
    <x v="87"/>
    <s v="01B"/>
    <x v="1"/>
    <s v="01D"/>
    <x v="1"/>
    <n v="261.601"/>
    <n v="375856"/>
    <n v="261601"/>
    <n v="0.69601389894001964"/>
  </r>
  <r>
    <x v="2"/>
    <n v="75"/>
    <s v="Nouvelle-Aquitaine"/>
    <n v="87"/>
    <x v="87"/>
    <s v="01C"/>
    <x v="2"/>
    <s v="01A"/>
    <x v="3"/>
    <n v="9.5"/>
    <n v="375856"/>
    <n v="9500"/>
    <n v="2.5275637478183136E-2"/>
  </r>
  <r>
    <x v="2"/>
    <n v="75"/>
    <s v="Nouvelle-Aquitaine"/>
    <n v="87"/>
    <x v="87"/>
    <s v="01D"/>
    <x v="3"/>
    <s v="01A"/>
    <x v="3"/>
    <n v="19682.12"/>
    <n v="375856"/>
    <n v="19682120"/>
    <n v="52.366118939168189"/>
  </r>
  <r>
    <x v="2"/>
    <n v="75"/>
    <s v="Nouvelle-Aquitaine"/>
    <n v="87"/>
    <x v="87"/>
    <s v="01E"/>
    <x v="6"/>
    <s v="01E"/>
    <x v="5"/>
    <n v="305"/>
    <n v="375856"/>
    <n v="305000"/>
    <n v="0.81148099272061636"/>
  </r>
  <r>
    <x v="2"/>
    <n v="75"/>
    <s v="Nouvelle-Aquitaine"/>
    <n v="87"/>
    <x v="87"/>
    <s v="01F"/>
    <x v="4"/>
    <s v="01A"/>
    <x v="3"/>
    <n v="10922.7"/>
    <n v="375856"/>
    <n v="10922700"/>
    <n v="29.060863735047466"/>
  </r>
  <r>
    <x v="2"/>
    <n v="75"/>
    <s v="Nouvelle-Aquitaine"/>
    <n v="87"/>
    <x v="87"/>
    <s v="01ZHG"/>
    <x v="5"/>
    <s v="01A"/>
    <x v="3"/>
    <n v="667.07001000000002"/>
    <n v="375856"/>
    <n v="667070.01"/>
    <n v="1.7748020784555787"/>
  </r>
  <r>
    <x v="3"/>
    <n v="75"/>
    <s v="Nouvelle-Aquitaine"/>
    <n v="87"/>
    <x v="87"/>
    <s v="01A"/>
    <x v="0"/>
    <s v="01B"/>
    <x v="0"/>
    <n v="83353.55"/>
    <n v="375795"/>
    <n v="83353550"/>
    <n v="221.80590481512527"/>
  </r>
  <r>
    <x v="3"/>
    <n v="75"/>
    <s v="Nouvelle-Aquitaine"/>
    <n v="87"/>
    <x v="87"/>
    <s v="01A"/>
    <x v="0"/>
    <s v="01Z"/>
    <x v="2"/>
    <n v="1486.0917300000001"/>
    <n v="375795"/>
    <n v="1486091.73"/>
    <n v="3.9545276813156107"/>
  </r>
  <r>
    <x v="3"/>
    <n v="75"/>
    <s v="Nouvelle-Aquitaine"/>
    <n v="87"/>
    <x v="87"/>
    <s v="01B"/>
    <x v="1"/>
    <s v="01A"/>
    <x v="3"/>
    <n v="214"/>
    <n v="375795"/>
    <n v="214000"/>
    <n v="0.56945941271171785"/>
  </r>
  <r>
    <x v="3"/>
    <n v="75"/>
    <s v="Nouvelle-Aquitaine"/>
    <n v="87"/>
    <x v="87"/>
    <s v="01B"/>
    <x v="1"/>
    <s v="01D"/>
    <x v="1"/>
    <n v="470.59100000000001"/>
    <n v="375795"/>
    <n v="470591"/>
    <n v="1.2522545536795326"/>
  </r>
  <r>
    <x v="3"/>
    <n v="75"/>
    <s v="Nouvelle-Aquitaine"/>
    <n v="87"/>
    <x v="87"/>
    <s v="01C"/>
    <x v="2"/>
    <s v="01A"/>
    <x v="3"/>
    <n v="13"/>
    <n v="375795"/>
    <n v="13000"/>
    <n v="3.4593328809590332E-2"/>
  </r>
  <r>
    <x v="3"/>
    <n v="75"/>
    <s v="Nouvelle-Aquitaine"/>
    <n v="87"/>
    <x v="87"/>
    <s v="01D"/>
    <x v="3"/>
    <s v="01A"/>
    <x v="3"/>
    <n v="20183.64"/>
    <n v="375795"/>
    <n v="20183640"/>
    <n v="53.709176545723068"/>
  </r>
  <r>
    <x v="3"/>
    <n v="75"/>
    <s v="Nouvelle-Aquitaine"/>
    <n v="87"/>
    <x v="87"/>
    <s v="01D"/>
    <x v="3"/>
    <s v="01Z"/>
    <x v="2"/>
    <n v="54.648420000000002"/>
    <n v="375795"/>
    <n v="54648.42"/>
    <n v="0.14542082784496865"/>
  </r>
  <r>
    <x v="3"/>
    <n v="75"/>
    <s v="Nouvelle-Aquitaine"/>
    <n v="87"/>
    <x v="87"/>
    <s v="01E"/>
    <x v="6"/>
    <s v="01E"/>
    <x v="5"/>
    <n v="352"/>
    <n v="375795"/>
    <n v="352000"/>
    <n v="0.93668090315198449"/>
  </r>
  <r>
    <x v="3"/>
    <n v="75"/>
    <s v="Nouvelle-Aquitaine"/>
    <n v="87"/>
    <x v="87"/>
    <s v="01F"/>
    <x v="4"/>
    <s v="01A"/>
    <x v="3"/>
    <n v="11100"/>
    <n v="375795"/>
    <n v="11100000"/>
    <n v="29.537380752804054"/>
  </r>
  <r>
    <x v="3"/>
    <n v="75"/>
    <s v="Nouvelle-Aquitaine"/>
    <n v="87"/>
    <x v="87"/>
    <s v="01F"/>
    <x v="4"/>
    <s v="01Z"/>
    <x v="2"/>
    <n v="60.8202"/>
    <n v="375795"/>
    <n v="60820.2"/>
    <n v="0.16184409052808046"/>
  </r>
  <r>
    <x v="3"/>
    <n v="75"/>
    <s v="Nouvelle-Aquitaine"/>
    <n v="87"/>
    <x v="87"/>
    <s v="01ZHG"/>
    <x v="5"/>
    <s v="01A"/>
    <x v="3"/>
    <n v="767.41"/>
    <n v="375795"/>
    <n v="767410"/>
    <n v="2.0420974201359785"/>
  </r>
  <r>
    <x v="3"/>
    <n v="75"/>
    <s v="Nouvelle-Aquitaine"/>
    <n v="87"/>
    <x v="87"/>
    <s v="01ZHG"/>
    <x v="5"/>
    <s v="01Z"/>
    <x v="2"/>
    <n v="4.3600000000000003"/>
    <n v="375795"/>
    <n v="4360"/>
    <n v="1.1602070277677989E-2"/>
  </r>
  <r>
    <x v="4"/>
    <n v="75"/>
    <s v="Nouvelle-Aquitaine"/>
    <n v="87"/>
    <x v="87"/>
    <s v="01A"/>
    <x v="0"/>
    <s v="01B"/>
    <x v="0"/>
    <n v="82927.320000000007"/>
    <n v="374426"/>
    <n v="82927320"/>
    <n v="221.47852980295173"/>
  </r>
  <r>
    <x v="4"/>
    <n v="75"/>
    <s v="Nouvelle-Aquitaine"/>
    <n v="87"/>
    <x v="87"/>
    <s v="01B"/>
    <x v="1"/>
    <s v="01A"/>
    <x v="3"/>
    <n v="975.33"/>
    <n v="374426"/>
    <n v="975330"/>
    <n v="2.6048671833686763"/>
  </r>
  <r>
    <x v="4"/>
    <n v="75"/>
    <s v="Nouvelle-Aquitaine"/>
    <n v="87"/>
    <x v="87"/>
    <s v="01B"/>
    <x v="1"/>
    <s v="01D"/>
    <x v="1"/>
    <n v="316"/>
    <n v="374426"/>
    <n v="316000"/>
    <n v="0.84395848578891419"/>
  </r>
  <r>
    <x v="4"/>
    <n v="75"/>
    <s v="Nouvelle-Aquitaine"/>
    <n v="87"/>
    <x v="87"/>
    <s v="01C"/>
    <x v="2"/>
    <s v="01A"/>
    <x v="3"/>
    <n v="14"/>
    <n v="374426"/>
    <n v="14000"/>
    <n v="3.7390565826091134E-2"/>
  </r>
  <r>
    <x v="4"/>
    <n v="75"/>
    <s v="Nouvelle-Aquitaine"/>
    <n v="87"/>
    <x v="87"/>
    <s v="01D"/>
    <x v="3"/>
    <s v="01A"/>
    <x v="3"/>
    <n v="20576.454989999998"/>
    <n v="374426"/>
    <n v="20576454.989999998"/>
    <n v="54.954663912228312"/>
  </r>
  <r>
    <x v="4"/>
    <n v="75"/>
    <s v="Nouvelle-Aquitaine"/>
    <n v="87"/>
    <x v="87"/>
    <s v="01E"/>
    <x v="6"/>
    <s v="01E"/>
    <x v="5"/>
    <n v="328"/>
    <n v="374426"/>
    <n v="328000"/>
    <n v="0.87600754221127808"/>
  </r>
  <r>
    <x v="4"/>
    <n v="75"/>
    <s v="Nouvelle-Aquitaine"/>
    <n v="87"/>
    <x v="87"/>
    <s v="01F"/>
    <x v="4"/>
    <s v="01A"/>
    <x v="3"/>
    <n v="11484.92"/>
    <n v="374426"/>
    <n v="11484920"/>
    <n v="30.673404090527903"/>
  </r>
  <r>
    <x v="4"/>
    <n v="75"/>
    <s v="Nouvelle-Aquitaine"/>
    <n v="87"/>
    <x v="87"/>
    <s v="01ZHG"/>
    <x v="5"/>
    <s v="01A"/>
    <x v="3"/>
    <n v="1294.0999899999999"/>
    <n v="374426"/>
    <n v="1294099.99"/>
    <n v="3.456223632974206"/>
  </r>
  <r>
    <x v="0"/>
    <n v="44"/>
    <s v="Grand-Est"/>
    <n v="88"/>
    <x v="88"/>
    <s v="01A"/>
    <x v="0"/>
    <s v="01B"/>
    <x v="0"/>
    <n v="72108.002519999995"/>
    <n v="380192"/>
    <n v="72108002.519999996"/>
    <n v="189.66207211093342"/>
  </r>
  <r>
    <x v="0"/>
    <n v="44"/>
    <s v="Grand-Est"/>
    <n v="88"/>
    <x v="88"/>
    <s v="01A"/>
    <x v="0"/>
    <s v="01D"/>
    <x v="1"/>
    <n v="32202.639210000001"/>
    <n v="380192"/>
    <n v="32202639.210000001"/>
    <n v="84.700991104494577"/>
  </r>
  <r>
    <x v="0"/>
    <n v="44"/>
    <s v="Grand-Est"/>
    <n v="88"/>
    <x v="88"/>
    <s v="01A"/>
    <x v="0"/>
    <s v="01Z"/>
    <x v="2"/>
    <n v="71.31626"/>
    <n v="380192"/>
    <n v="71316.259999999995"/>
    <n v="0.18757959136436325"/>
  </r>
  <r>
    <x v="0"/>
    <n v="44"/>
    <s v="Grand-Est"/>
    <n v="88"/>
    <x v="88"/>
    <s v="01B"/>
    <x v="1"/>
    <s v="01D"/>
    <x v="1"/>
    <n v="653.50193000000002"/>
    <n v="380192"/>
    <n v="653501.93000000005"/>
    <n v="1.7188734376315127"/>
  </r>
  <r>
    <x v="0"/>
    <n v="44"/>
    <s v="Grand-Est"/>
    <n v="88"/>
    <x v="88"/>
    <s v="01D"/>
    <x v="3"/>
    <s v="01A"/>
    <x v="3"/>
    <n v="13941.68914"/>
    <n v="380192"/>
    <n v="13941689.140000001"/>
    <n v="36.670127567123984"/>
  </r>
  <r>
    <x v="0"/>
    <n v="44"/>
    <s v="Grand-Est"/>
    <n v="88"/>
    <x v="88"/>
    <s v="01D"/>
    <x v="3"/>
    <s v="01D"/>
    <x v="1"/>
    <n v="0.99966999999999995"/>
    <n v="380192"/>
    <n v="999.67"/>
    <n v="2.6293819964649441E-3"/>
  </r>
  <r>
    <x v="0"/>
    <n v="44"/>
    <s v="Grand-Est"/>
    <n v="88"/>
    <x v="88"/>
    <s v="01D"/>
    <x v="3"/>
    <s v="01Z"/>
    <x v="2"/>
    <n v="550.21946000000003"/>
    <n v="380192"/>
    <n v="550219.46000000008"/>
    <n v="1.4472147230872825"/>
  </r>
  <r>
    <x v="0"/>
    <n v="44"/>
    <s v="Grand-Est"/>
    <n v="88"/>
    <x v="88"/>
    <s v="01E"/>
    <x v="6"/>
    <s v="01E"/>
    <x v="5"/>
    <n v="7.9519099999999998"/>
    <n v="380192"/>
    <n v="7951.91"/>
    <n v="2.0915511110175911E-2"/>
  </r>
  <r>
    <x v="0"/>
    <n v="44"/>
    <s v="Grand-Est"/>
    <n v="88"/>
    <x v="88"/>
    <s v="01F"/>
    <x v="4"/>
    <s v="01A"/>
    <x v="3"/>
    <n v="15265.73317"/>
    <n v="380192"/>
    <n v="15265733.17"/>
    <n v="40.152694349170943"/>
  </r>
  <r>
    <x v="0"/>
    <n v="44"/>
    <s v="Grand-Est"/>
    <n v="88"/>
    <x v="88"/>
    <s v="01F"/>
    <x v="4"/>
    <s v="01Z"/>
    <x v="2"/>
    <n v="168.19958"/>
    <n v="380192"/>
    <n v="168199.58"/>
    <n v="0.44240694175574441"/>
  </r>
  <r>
    <x v="1"/>
    <n v="44"/>
    <s v="Grand-Est"/>
    <n v="88"/>
    <x v="88"/>
    <s v="01A"/>
    <x v="0"/>
    <s v="01B"/>
    <x v="0"/>
    <n v="57347.918489999996"/>
    <n v="378830"/>
    <n v="57347918.489999995"/>
    <n v="151.38167117176567"/>
  </r>
  <r>
    <x v="1"/>
    <n v="44"/>
    <s v="Grand-Est"/>
    <n v="88"/>
    <x v="88"/>
    <s v="01A"/>
    <x v="0"/>
    <s v="01D"/>
    <x v="1"/>
    <n v="42157.709210000001"/>
    <n v="378830"/>
    <n v="42157709.210000001"/>
    <n v="111.28397753609799"/>
  </r>
  <r>
    <x v="1"/>
    <n v="44"/>
    <s v="Grand-Est"/>
    <n v="88"/>
    <x v="88"/>
    <s v="01A"/>
    <x v="0"/>
    <s v="01Z"/>
    <x v="2"/>
    <n v="60.84742"/>
    <n v="378830"/>
    <n v="60847.42"/>
    <n v="0.16061932793073411"/>
  </r>
  <r>
    <x v="1"/>
    <n v="44"/>
    <s v="Grand-Est"/>
    <n v="88"/>
    <x v="88"/>
    <s v="01D"/>
    <x v="3"/>
    <s v="01A"/>
    <x v="3"/>
    <n v="14413.6556"/>
    <n v="378830"/>
    <n v="14413655.6"/>
    <n v="38.047819866430849"/>
  </r>
  <r>
    <x v="1"/>
    <n v="44"/>
    <s v="Grand-Est"/>
    <n v="88"/>
    <x v="88"/>
    <s v="01D"/>
    <x v="3"/>
    <s v="01B"/>
    <x v="0"/>
    <n v="1664.9115400000001"/>
    <n v="378830"/>
    <n v="1664911.54"/>
    <n v="4.3948777551936224"/>
  </r>
  <r>
    <x v="1"/>
    <n v="44"/>
    <s v="Grand-Est"/>
    <n v="88"/>
    <x v="88"/>
    <s v="01D"/>
    <x v="3"/>
    <s v="01D"/>
    <x v="1"/>
    <n v="15.472799999999999"/>
    <n v="378830"/>
    <n v="15472.8"/>
    <n v="4.0843650186099305E-2"/>
  </r>
  <r>
    <x v="1"/>
    <n v="44"/>
    <s v="Grand-Est"/>
    <n v="88"/>
    <x v="88"/>
    <s v="01D"/>
    <x v="3"/>
    <s v="01Z"/>
    <x v="2"/>
    <n v="232.70577"/>
    <n v="378830"/>
    <n v="232705.77"/>
    <n v="0.61427492542829232"/>
  </r>
  <r>
    <x v="1"/>
    <n v="44"/>
    <s v="Grand-Est"/>
    <n v="88"/>
    <x v="88"/>
    <s v="01E"/>
    <x v="6"/>
    <s v="01E"/>
    <x v="5"/>
    <n v="8.4472500000000004"/>
    <n v="378830"/>
    <n v="8447.25"/>
    <n v="2.2298260433439802E-2"/>
  </r>
  <r>
    <x v="1"/>
    <n v="44"/>
    <s v="Grand-Est"/>
    <n v="88"/>
    <x v="88"/>
    <s v="01F"/>
    <x v="4"/>
    <s v="01A"/>
    <x v="3"/>
    <n v="15426.60239"/>
    <n v="378830"/>
    <n v="15426602.390000001"/>
    <n v="40.721702056331338"/>
  </r>
  <r>
    <x v="1"/>
    <n v="44"/>
    <s v="Grand-Est"/>
    <n v="88"/>
    <x v="88"/>
    <s v="01F"/>
    <x v="4"/>
    <s v="01Z"/>
    <x v="2"/>
    <n v="168.10230000000001"/>
    <n v="378830"/>
    <n v="168102.30000000002"/>
    <n v="0.44374072803104297"/>
  </r>
  <r>
    <x v="1"/>
    <n v="44"/>
    <s v="Grand-Est"/>
    <n v="88"/>
    <x v="88"/>
    <s v="01ZHG"/>
    <x v="5"/>
    <s v="01A"/>
    <x v="3"/>
    <n v="0.21118000000000001"/>
    <n v="378830"/>
    <n v="211.18"/>
    <n v="5.5745321120291428E-4"/>
  </r>
  <r>
    <x v="2"/>
    <n v="44"/>
    <s v="Grand-Est"/>
    <n v="88"/>
    <x v="88"/>
    <s v="01A"/>
    <x v="0"/>
    <s v="01B"/>
    <x v="0"/>
    <n v="87633.605089999997"/>
    <n v="375226"/>
    <n v="87633605.090000004"/>
    <n v="233.54886145949376"/>
  </r>
  <r>
    <x v="2"/>
    <n v="44"/>
    <s v="Grand-Est"/>
    <n v="88"/>
    <x v="88"/>
    <s v="01A"/>
    <x v="0"/>
    <s v="01D"/>
    <x v="1"/>
    <n v="1356.66371"/>
    <n v="375226"/>
    <n v="1356663.71"/>
    <n v="3.6155908972192758"/>
  </r>
  <r>
    <x v="2"/>
    <n v="44"/>
    <s v="Grand-Est"/>
    <n v="88"/>
    <x v="88"/>
    <s v="01A"/>
    <x v="0"/>
    <s v="01Z"/>
    <x v="2"/>
    <n v="703.39930000000004"/>
    <n v="375226"/>
    <n v="703399.3"/>
    <n v="1.8746017067047593"/>
  </r>
  <r>
    <x v="2"/>
    <n v="44"/>
    <s v="Grand-Est"/>
    <n v="88"/>
    <x v="88"/>
    <s v="01B"/>
    <x v="1"/>
    <s v="01D"/>
    <x v="1"/>
    <n v="1128.3"/>
    <n v="375226"/>
    <n v="1128300"/>
    <n v="3.006987788692681"/>
  </r>
  <r>
    <x v="2"/>
    <n v="44"/>
    <s v="Grand-Est"/>
    <n v="88"/>
    <x v="88"/>
    <s v="01C"/>
    <x v="2"/>
    <s v="01B"/>
    <x v="0"/>
    <n v="5.03"/>
    <n v="375226"/>
    <n v="5030"/>
    <n v="1.3405254433328181E-2"/>
  </r>
  <r>
    <x v="2"/>
    <n v="44"/>
    <s v="Grand-Est"/>
    <n v="88"/>
    <x v="88"/>
    <s v="01D"/>
    <x v="3"/>
    <s v="01A"/>
    <x v="3"/>
    <n v="19617.74266"/>
    <n v="375226"/>
    <n v="19617742.66"/>
    <n v="52.282471523828306"/>
  </r>
  <r>
    <x v="2"/>
    <n v="44"/>
    <s v="Grand-Est"/>
    <n v="88"/>
    <x v="88"/>
    <s v="01D"/>
    <x v="3"/>
    <s v="01Z"/>
    <x v="2"/>
    <n v="215.83219"/>
    <n v="375226"/>
    <n v="215832.19"/>
    <n v="0.57520584927483709"/>
  </r>
  <r>
    <x v="2"/>
    <n v="44"/>
    <s v="Grand-Est"/>
    <n v="88"/>
    <x v="88"/>
    <s v="01E"/>
    <x v="6"/>
    <s v="01E"/>
    <x v="5"/>
    <n v="1317.13471"/>
    <n v="375226"/>
    <n v="1317134.71"/>
    <n v="3.5102437197848761"/>
  </r>
  <r>
    <x v="2"/>
    <n v="44"/>
    <s v="Grand-Est"/>
    <n v="88"/>
    <x v="88"/>
    <s v="01F"/>
    <x v="4"/>
    <s v="01A"/>
    <x v="3"/>
    <n v="14913.604240000001"/>
    <n v="375226"/>
    <n v="14913604.24"/>
    <n v="39.745657923491443"/>
  </r>
  <r>
    <x v="2"/>
    <n v="44"/>
    <s v="Grand-Est"/>
    <n v="88"/>
    <x v="88"/>
    <s v="01F"/>
    <x v="4"/>
    <s v="01Z"/>
    <x v="2"/>
    <n v="110.00631"/>
    <n v="375226"/>
    <n v="110006.31"/>
    <n v="0.29317347411959727"/>
  </r>
  <r>
    <x v="2"/>
    <n v="44"/>
    <s v="Grand-Est"/>
    <n v="88"/>
    <x v="88"/>
    <s v="01ZHG"/>
    <x v="5"/>
    <s v="01A"/>
    <x v="3"/>
    <n v="66.010710000000003"/>
    <n v="375226"/>
    <n v="66010.710000000006"/>
    <n v="0.17592253735082325"/>
  </r>
  <r>
    <x v="3"/>
    <n v="44"/>
    <s v="Grand-Est"/>
    <n v="88"/>
    <x v="88"/>
    <s v="01A"/>
    <x v="0"/>
    <s v="01B"/>
    <x v="0"/>
    <n v="75193.415439999997"/>
    <n v="372016"/>
    <n v="75193415.439999998"/>
    <n v="202.12414369274438"/>
  </r>
  <r>
    <x v="3"/>
    <n v="44"/>
    <s v="Grand-Est"/>
    <n v="88"/>
    <x v="88"/>
    <s v="01A"/>
    <x v="0"/>
    <s v="01D"/>
    <x v="1"/>
    <n v="7733.1466300000002"/>
    <n v="372016"/>
    <n v="7733146.6299999999"/>
    <n v="20.787134504967529"/>
  </r>
  <r>
    <x v="3"/>
    <n v="44"/>
    <s v="Grand-Est"/>
    <n v="88"/>
    <x v="88"/>
    <s v="01A"/>
    <x v="0"/>
    <s v="01Z"/>
    <x v="2"/>
    <n v="2091.9682600000001"/>
    <n v="372016"/>
    <n v="2091968.26"/>
    <n v="5.6233287277966539"/>
  </r>
  <r>
    <x v="3"/>
    <n v="44"/>
    <s v="Grand-Est"/>
    <n v="88"/>
    <x v="88"/>
    <s v="01B"/>
    <x v="1"/>
    <s v="01B"/>
    <x v="0"/>
    <n v="19.96"/>
    <n v="372016"/>
    <n v="19960"/>
    <n v="5.3653606296503377E-2"/>
  </r>
  <r>
    <x v="3"/>
    <n v="44"/>
    <s v="Grand-Est"/>
    <n v="88"/>
    <x v="88"/>
    <s v="01B"/>
    <x v="1"/>
    <s v="01D"/>
    <x v="1"/>
    <n v="52"/>
    <n v="372016"/>
    <n v="52000"/>
    <n v="0.13977893423938756"/>
  </r>
  <r>
    <x v="3"/>
    <n v="44"/>
    <s v="Grand-Est"/>
    <n v="88"/>
    <x v="88"/>
    <s v="01D"/>
    <x v="3"/>
    <s v="01A"/>
    <x v="3"/>
    <n v="18378.489720000001"/>
    <n v="372016"/>
    <n v="18378489.720000003"/>
    <n v="49.402417422906545"/>
  </r>
  <r>
    <x v="3"/>
    <n v="44"/>
    <s v="Grand-Est"/>
    <n v="88"/>
    <x v="88"/>
    <s v="01D"/>
    <x v="3"/>
    <s v="01Z"/>
    <x v="2"/>
    <n v="457.16188"/>
    <n v="372016"/>
    <n v="457161.88"/>
    <n v="1.228876930024515"/>
  </r>
  <r>
    <x v="3"/>
    <n v="44"/>
    <s v="Grand-Est"/>
    <n v="88"/>
    <x v="88"/>
    <s v="01E"/>
    <x v="6"/>
    <s v="01E"/>
    <x v="5"/>
    <n v="12.580450000000001"/>
    <n v="372016"/>
    <n v="12580.45"/>
    <n v="3.3816959485613522E-2"/>
  </r>
  <r>
    <x v="3"/>
    <n v="44"/>
    <s v="Grand-Est"/>
    <n v="88"/>
    <x v="88"/>
    <s v="01F"/>
    <x v="4"/>
    <s v="01A"/>
    <x v="3"/>
    <n v="15267.097959999999"/>
    <n v="372016"/>
    <n v="15267097.959999999"/>
    <n v="41.038820803406303"/>
  </r>
  <r>
    <x v="3"/>
    <n v="44"/>
    <s v="Grand-Est"/>
    <n v="88"/>
    <x v="88"/>
    <s v="01F"/>
    <x v="4"/>
    <s v="01Z"/>
    <x v="2"/>
    <n v="384.11142000000001"/>
    <n v="372016"/>
    <n v="384111.42"/>
    <n v="1.0325131714764957"/>
  </r>
  <r>
    <x v="3"/>
    <n v="44"/>
    <s v="Grand-Est"/>
    <n v="88"/>
    <x v="88"/>
    <s v="01ZHG"/>
    <x v="5"/>
    <s v="01A"/>
    <x v="3"/>
    <n v="425.03093000000001"/>
    <n v="372016"/>
    <n v="425030.93"/>
    <n v="1.1425071233495334"/>
  </r>
  <r>
    <x v="4"/>
    <n v="44"/>
    <s v="Grand-Est"/>
    <n v="88"/>
    <x v="88"/>
    <s v="01A"/>
    <x v="0"/>
    <s v="01B"/>
    <x v="0"/>
    <n v="80287.061149999994"/>
    <n v="367673"/>
    <n v="80287061.149999991"/>
    <n v="218.36539846548425"/>
  </r>
  <r>
    <x v="4"/>
    <n v="44"/>
    <s v="Grand-Est"/>
    <n v="88"/>
    <x v="88"/>
    <s v="01A"/>
    <x v="0"/>
    <s v="01D"/>
    <x v="1"/>
    <n v="344.32368000000002"/>
    <n v="367673"/>
    <n v="344323.68000000005"/>
    <n v="0.93649433056003584"/>
  </r>
  <r>
    <x v="4"/>
    <n v="44"/>
    <s v="Grand-Est"/>
    <n v="88"/>
    <x v="88"/>
    <s v="01B"/>
    <x v="1"/>
    <s v="01B"/>
    <x v="0"/>
    <n v="480.44085999999999"/>
    <n v="367673"/>
    <n v="480440.86"/>
    <n v="1.3067069379584577"/>
  </r>
  <r>
    <x v="4"/>
    <n v="44"/>
    <s v="Grand-Est"/>
    <n v="88"/>
    <x v="88"/>
    <s v="01B"/>
    <x v="1"/>
    <s v="01D"/>
    <x v="1"/>
    <n v="12.3"/>
    <n v="367673"/>
    <n v="12300"/>
    <n v="3.3453639511196093E-2"/>
  </r>
  <r>
    <x v="4"/>
    <n v="44"/>
    <s v="Grand-Est"/>
    <n v="88"/>
    <x v="88"/>
    <s v="01B"/>
    <x v="1"/>
    <s v="01Z"/>
    <x v="2"/>
    <n v="3"/>
    <n v="367673"/>
    <n v="3000"/>
    <n v="8.1594242710234365E-3"/>
  </r>
  <r>
    <x v="4"/>
    <n v="44"/>
    <s v="Grand-Est"/>
    <n v="88"/>
    <x v="88"/>
    <s v="01C"/>
    <x v="2"/>
    <s v="01A"/>
    <x v="3"/>
    <n v="1"/>
    <n v="367673"/>
    <n v="1000"/>
    <n v="2.7198080903411454E-3"/>
  </r>
  <r>
    <x v="4"/>
    <n v="44"/>
    <s v="Grand-Est"/>
    <n v="88"/>
    <x v="88"/>
    <s v="01D"/>
    <x v="3"/>
    <s v="01A"/>
    <x v="3"/>
    <n v="18981.025280000002"/>
    <n v="367673"/>
    <n v="18981025.280000001"/>
    <n v="51.624746119513809"/>
  </r>
  <r>
    <x v="4"/>
    <n v="44"/>
    <s v="Grand-Est"/>
    <n v="88"/>
    <x v="88"/>
    <s v="01E"/>
    <x v="6"/>
    <s v="01A"/>
    <x v="3"/>
    <n v="10.473800000000001"/>
    <n v="367673"/>
    <n v="10473.800000000001"/>
    <n v="2.8486725976615092E-2"/>
  </r>
  <r>
    <x v="4"/>
    <n v="44"/>
    <s v="Grand-Est"/>
    <n v="88"/>
    <x v="88"/>
    <s v="01E"/>
    <x v="6"/>
    <s v="01E"/>
    <x v="5"/>
    <n v="1942.7"/>
    <n v="367673"/>
    <n v="1942700"/>
    <n v="5.2837711771057432"/>
  </r>
  <r>
    <x v="4"/>
    <n v="44"/>
    <s v="Grand-Est"/>
    <n v="88"/>
    <x v="88"/>
    <s v="01F"/>
    <x v="4"/>
    <s v="01A"/>
    <x v="3"/>
    <n v="15007.352699999999"/>
    <n v="367673"/>
    <n v="15007352.699999999"/>
    <n v="40.817119288063033"/>
  </r>
  <r>
    <x v="4"/>
    <n v="44"/>
    <s v="Grand-Est"/>
    <n v="88"/>
    <x v="88"/>
    <s v="01ZHG"/>
    <x v="5"/>
    <s v="01A"/>
    <x v="3"/>
    <n v="1097.8860099999999"/>
    <n v="367673"/>
    <n v="1097886.01"/>
    <n v="2.98603925227036"/>
  </r>
  <r>
    <x v="0"/>
    <n v="27"/>
    <s v="Bourgogne-Franche-Comté"/>
    <n v="89"/>
    <x v="89"/>
    <s v="01A"/>
    <x v="0"/>
    <s v="01B"/>
    <x v="0"/>
    <n v="16611.3"/>
    <n v="343377"/>
    <n v="16611300"/>
    <n v="48.376274473829056"/>
  </r>
  <r>
    <x v="0"/>
    <n v="27"/>
    <s v="Bourgogne-Franche-Comté"/>
    <n v="89"/>
    <x v="89"/>
    <s v="01A"/>
    <x v="0"/>
    <s v="01D"/>
    <x v="1"/>
    <n v="89795.196320000003"/>
    <n v="343377"/>
    <n v="89795196.320000008"/>
    <n v="261.50614723758434"/>
  </r>
  <r>
    <x v="0"/>
    <n v="27"/>
    <s v="Bourgogne-Franche-Comté"/>
    <n v="89"/>
    <x v="89"/>
    <s v="01B"/>
    <x v="1"/>
    <s v="01D"/>
    <x v="1"/>
    <n v="1557.7565"/>
    <n v="343377"/>
    <n v="1557756.5"/>
    <n v="4.5365778721347088"/>
  </r>
  <r>
    <x v="0"/>
    <n v="27"/>
    <s v="Bourgogne-Franche-Comté"/>
    <n v="89"/>
    <x v="89"/>
    <s v="01C"/>
    <x v="2"/>
    <s v="01A"/>
    <x v="3"/>
    <n v="2.5249999999999999"/>
    <n v="343377"/>
    <n v="2525"/>
    <n v="7.3534336895016263E-3"/>
  </r>
  <r>
    <x v="0"/>
    <n v="27"/>
    <s v="Bourgogne-Franche-Comté"/>
    <n v="89"/>
    <x v="89"/>
    <s v="01D"/>
    <x v="3"/>
    <s v="01A"/>
    <x v="3"/>
    <n v="11416.11248"/>
    <n v="343377"/>
    <n v="11416112.48"/>
    <n v="33.246584599434442"/>
  </r>
  <r>
    <x v="0"/>
    <n v="27"/>
    <s v="Bourgogne-Franche-Comté"/>
    <n v="89"/>
    <x v="89"/>
    <s v="01D"/>
    <x v="3"/>
    <s v="01D"/>
    <x v="1"/>
    <n v="860.47898999999995"/>
    <n v="343377"/>
    <n v="860478.99"/>
    <n v="2.5059307699700328"/>
  </r>
  <r>
    <x v="0"/>
    <n v="27"/>
    <s v="Bourgogne-Franche-Comté"/>
    <n v="89"/>
    <x v="89"/>
    <s v="01D"/>
    <x v="3"/>
    <s v="01Z"/>
    <x v="2"/>
    <n v="26.400729999999999"/>
    <n v="343377"/>
    <n v="26400.73"/>
    <n v="7.6885551449281692E-2"/>
  </r>
  <r>
    <x v="0"/>
    <n v="27"/>
    <s v="Bourgogne-Franche-Comté"/>
    <n v="89"/>
    <x v="89"/>
    <s v="01E"/>
    <x v="6"/>
    <s v="01E"/>
    <x v="5"/>
    <n v="3357.9409099999998"/>
    <n v="343377"/>
    <n v="3357940.9099999997"/>
    <n v="9.7791666593860391"/>
  </r>
  <r>
    <x v="0"/>
    <n v="27"/>
    <s v="Bourgogne-Franche-Comté"/>
    <n v="89"/>
    <x v="89"/>
    <s v="01F"/>
    <x v="4"/>
    <s v="01A"/>
    <x v="3"/>
    <n v="11596.26611"/>
    <n v="343377"/>
    <n v="11596266.110000001"/>
    <n v="33.771237182455437"/>
  </r>
  <r>
    <x v="0"/>
    <n v="27"/>
    <s v="Bourgogne-Franche-Comté"/>
    <n v="89"/>
    <x v="89"/>
    <s v="01F"/>
    <x v="4"/>
    <s v="01Z"/>
    <x v="2"/>
    <n v="23.13101"/>
    <n v="343377"/>
    <n v="23131.01"/>
    <n v="6.7363306220276836E-2"/>
  </r>
  <r>
    <x v="1"/>
    <n v="27"/>
    <s v="Bourgogne-Franche-Comté"/>
    <n v="89"/>
    <x v="89"/>
    <s v="01A"/>
    <x v="0"/>
    <s v="01B"/>
    <x v="0"/>
    <n v="18692.900000000001"/>
    <n v="342463"/>
    <n v="18692900"/>
    <n v="54.5837068530031"/>
  </r>
  <r>
    <x v="1"/>
    <n v="27"/>
    <s v="Bourgogne-Franche-Comté"/>
    <n v="89"/>
    <x v="89"/>
    <s v="01A"/>
    <x v="0"/>
    <s v="01D"/>
    <x v="1"/>
    <n v="77922.311040000001"/>
    <n v="342463"/>
    <n v="77922311.040000007"/>
    <n v="227.53497761802006"/>
  </r>
  <r>
    <x v="1"/>
    <n v="27"/>
    <s v="Bourgogne-Franche-Comté"/>
    <n v="89"/>
    <x v="89"/>
    <s v="01A"/>
    <x v="0"/>
    <s v="01Z"/>
    <x v="2"/>
    <n v="1115.4313099999999"/>
    <n v="342463"/>
    <n v="1115431.31"/>
    <n v="3.2570856121683218"/>
  </r>
  <r>
    <x v="1"/>
    <n v="27"/>
    <s v="Bourgogne-Franche-Comté"/>
    <n v="89"/>
    <x v="89"/>
    <s v="01B"/>
    <x v="1"/>
    <s v="01A"/>
    <x v="3"/>
    <n v="4.9347300000000001"/>
    <n v="342463"/>
    <n v="4934.7300000000005"/>
    <n v="1.4409527452600721E-2"/>
  </r>
  <r>
    <x v="1"/>
    <n v="27"/>
    <s v="Bourgogne-Franche-Comté"/>
    <n v="89"/>
    <x v="89"/>
    <s v="01B"/>
    <x v="1"/>
    <s v="01D"/>
    <x v="1"/>
    <n v="774.02488000000005"/>
    <n v="342463"/>
    <n v="774024.88"/>
    <n v="2.260170821373404"/>
  </r>
  <r>
    <x v="1"/>
    <n v="27"/>
    <s v="Bourgogne-Franche-Comté"/>
    <n v="89"/>
    <x v="89"/>
    <s v="01C"/>
    <x v="2"/>
    <s v="01A"/>
    <x v="3"/>
    <n v="6.0624900000000004"/>
    <n v="342463"/>
    <n v="6062.4900000000007"/>
    <n v="1.7702613129009559E-2"/>
  </r>
  <r>
    <x v="1"/>
    <n v="27"/>
    <s v="Bourgogne-Franche-Comté"/>
    <n v="89"/>
    <x v="89"/>
    <s v="01C"/>
    <x v="2"/>
    <s v="01B"/>
    <x v="0"/>
    <n v="0.15"/>
    <n v="342463"/>
    <n v="150"/>
    <n v="4.3800352154831323E-4"/>
  </r>
  <r>
    <x v="1"/>
    <n v="27"/>
    <s v="Bourgogne-Franche-Comté"/>
    <n v="89"/>
    <x v="89"/>
    <s v="01D"/>
    <x v="3"/>
    <s v="01A"/>
    <x v="3"/>
    <n v="12686.015719999999"/>
    <n v="342463"/>
    <n v="12686015.719999999"/>
    <n v="37.043463731848398"/>
  </r>
  <r>
    <x v="1"/>
    <n v="27"/>
    <s v="Bourgogne-Franche-Comté"/>
    <n v="89"/>
    <x v="89"/>
    <s v="01D"/>
    <x v="3"/>
    <s v="01D"/>
    <x v="1"/>
    <n v="1109.3261500000001"/>
    <n v="342463"/>
    <n v="1109326.1500000001"/>
    <n v="3.2392584016375494"/>
  </r>
  <r>
    <x v="1"/>
    <n v="27"/>
    <s v="Bourgogne-Franche-Comté"/>
    <n v="89"/>
    <x v="89"/>
    <s v="01D"/>
    <x v="3"/>
    <s v="01Z"/>
    <x v="2"/>
    <n v="111.47351"/>
    <n v="342463"/>
    <n v="111473.51000000001"/>
    <n v="0.32550526626234078"/>
  </r>
  <r>
    <x v="1"/>
    <n v="27"/>
    <s v="Bourgogne-Franche-Comté"/>
    <n v="89"/>
    <x v="89"/>
    <s v="01E"/>
    <x v="6"/>
    <s v="01E"/>
    <x v="5"/>
    <n v="3629.55033"/>
    <n v="342463"/>
    <n v="3629550.33"/>
    <n v="10.598372174512283"/>
  </r>
  <r>
    <x v="1"/>
    <n v="27"/>
    <s v="Bourgogne-Franche-Comté"/>
    <n v="89"/>
    <x v="89"/>
    <s v="01F"/>
    <x v="4"/>
    <s v="01A"/>
    <x v="3"/>
    <n v="11373.707770000001"/>
    <n v="342463"/>
    <n v="11373707.770000001"/>
    <n v="33.211493708809421"/>
  </r>
  <r>
    <x v="1"/>
    <n v="27"/>
    <s v="Bourgogne-Franche-Comté"/>
    <n v="89"/>
    <x v="89"/>
    <s v="01F"/>
    <x v="4"/>
    <s v="01Z"/>
    <x v="2"/>
    <n v="199.09540999999999"/>
    <n v="342463"/>
    <n v="199095.40999999997"/>
    <n v="0.58136327136070165"/>
  </r>
  <r>
    <x v="2"/>
    <n v="27"/>
    <s v="Bourgogne-Franche-Comté"/>
    <n v="89"/>
    <x v="89"/>
    <s v="01A"/>
    <x v="0"/>
    <s v="01B"/>
    <x v="0"/>
    <n v="13615.11"/>
    <n v="341483"/>
    <n v="13615110"/>
    <n v="39.870535282869135"/>
  </r>
  <r>
    <x v="2"/>
    <n v="27"/>
    <s v="Bourgogne-Franche-Comté"/>
    <n v="89"/>
    <x v="89"/>
    <s v="01A"/>
    <x v="0"/>
    <s v="01D"/>
    <x v="1"/>
    <n v="69080.881299999994"/>
    <n v="341483"/>
    <n v="69080881.299999997"/>
    <n v="202.29669207544737"/>
  </r>
  <r>
    <x v="2"/>
    <n v="27"/>
    <s v="Bourgogne-Franche-Comté"/>
    <n v="89"/>
    <x v="89"/>
    <s v="01A"/>
    <x v="0"/>
    <s v="01Z"/>
    <x v="2"/>
    <n v="978.88692000000003"/>
    <n v="341483"/>
    <n v="978886.92"/>
    <n v="2.866575847113912"/>
  </r>
  <r>
    <x v="2"/>
    <n v="27"/>
    <s v="Bourgogne-Franche-Comté"/>
    <n v="89"/>
    <x v="89"/>
    <s v="01B"/>
    <x v="1"/>
    <s v="01D"/>
    <x v="1"/>
    <n v="647.32302000000004"/>
    <n v="341483"/>
    <n v="647323.02"/>
    <n v="1.8956229739108537"/>
  </r>
  <r>
    <x v="2"/>
    <n v="27"/>
    <s v="Bourgogne-Franche-Comté"/>
    <n v="89"/>
    <x v="89"/>
    <s v="01C"/>
    <x v="2"/>
    <s v="01A"/>
    <x v="3"/>
    <n v="104.42576"/>
    <n v="341483"/>
    <n v="104425.76"/>
    <n v="0.30580075728513573"/>
  </r>
  <r>
    <x v="2"/>
    <n v="27"/>
    <s v="Bourgogne-Franche-Comté"/>
    <n v="89"/>
    <x v="89"/>
    <s v="01C"/>
    <x v="2"/>
    <s v="01B"/>
    <x v="0"/>
    <n v="0.216"/>
    <n v="341483"/>
    <n v="216"/>
    <n v="6.3253514816257329E-4"/>
  </r>
  <r>
    <x v="2"/>
    <n v="27"/>
    <s v="Bourgogne-Franche-Comté"/>
    <n v="89"/>
    <x v="89"/>
    <s v="01D"/>
    <x v="3"/>
    <s v="01A"/>
    <x v="3"/>
    <n v="16304.60383"/>
    <n v="341483"/>
    <n v="16304603.83"/>
    <n v="47.746458330282913"/>
  </r>
  <r>
    <x v="2"/>
    <n v="27"/>
    <s v="Bourgogne-Franche-Comté"/>
    <n v="89"/>
    <x v="89"/>
    <s v="01D"/>
    <x v="3"/>
    <s v="01Z"/>
    <x v="2"/>
    <n v="117.22775"/>
    <n v="341483"/>
    <n v="117227.75"/>
    <n v="0.34329014914358841"/>
  </r>
  <r>
    <x v="2"/>
    <n v="27"/>
    <s v="Bourgogne-Franche-Comté"/>
    <n v="89"/>
    <x v="89"/>
    <s v="01E"/>
    <x v="6"/>
    <s v="01E"/>
    <x v="5"/>
    <n v="3191.3007200000002"/>
    <n v="341483"/>
    <n v="3191300.72"/>
    <n v="9.3454160822061425"/>
  </r>
  <r>
    <x v="2"/>
    <n v="27"/>
    <s v="Bourgogne-Franche-Comté"/>
    <n v="89"/>
    <x v="89"/>
    <s v="01F"/>
    <x v="4"/>
    <s v="01A"/>
    <x v="3"/>
    <n v="11867.81984"/>
    <n v="341483"/>
    <n v="11867819.84"/>
    <n v="34.753764726208921"/>
  </r>
  <r>
    <x v="2"/>
    <n v="27"/>
    <s v="Bourgogne-Franche-Comté"/>
    <n v="89"/>
    <x v="89"/>
    <s v="01F"/>
    <x v="4"/>
    <s v="01Z"/>
    <x v="2"/>
    <n v="202.68724"/>
    <n v="341483"/>
    <n v="202687.24"/>
    <n v="0.59355001566695853"/>
  </r>
  <r>
    <x v="2"/>
    <n v="27"/>
    <s v="Bourgogne-Franche-Comté"/>
    <n v="89"/>
    <x v="89"/>
    <s v="01ZHG"/>
    <x v="5"/>
    <s v="01A"/>
    <x v="3"/>
    <n v="429.6"/>
    <n v="341483"/>
    <n v="429600"/>
    <n v="1.2580421280122289"/>
  </r>
  <r>
    <x v="3"/>
    <n v="27"/>
    <s v="Bourgogne-Franche-Comté"/>
    <n v="89"/>
    <x v="89"/>
    <s v="01A"/>
    <x v="0"/>
    <s v="01B"/>
    <x v="0"/>
    <n v="14187.233120000001"/>
    <n v="340903"/>
    <n v="14187233.120000001"/>
    <n v="41.616627369075665"/>
  </r>
  <r>
    <x v="3"/>
    <n v="27"/>
    <s v="Bourgogne-Franche-Comté"/>
    <n v="89"/>
    <x v="89"/>
    <s v="01A"/>
    <x v="0"/>
    <s v="01D"/>
    <x v="1"/>
    <n v="61299.032890000002"/>
    <n v="340903"/>
    <n v="61299032.890000001"/>
    <n v="179.81370914893679"/>
  </r>
  <r>
    <x v="3"/>
    <n v="27"/>
    <s v="Bourgogne-Franche-Comté"/>
    <n v="89"/>
    <x v="89"/>
    <s v="01A"/>
    <x v="0"/>
    <s v="01Z"/>
    <x v="2"/>
    <n v="224.82521"/>
    <n v="340903"/>
    <n v="224825.21"/>
    <n v="0.65949906571664074"/>
  </r>
  <r>
    <x v="3"/>
    <n v="27"/>
    <s v="Bourgogne-Franche-Comté"/>
    <n v="89"/>
    <x v="89"/>
    <s v="01B"/>
    <x v="1"/>
    <s v="01D"/>
    <x v="1"/>
    <n v="65"/>
    <n v="340903"/>
    <n v="65000"/>
    <n v="0.19067007330530972"/>
  </r>
  <r>
    <x v="3"/>
    <n v="27"/>
    <s v="Bourgogne-Franche-Comté"/>
    <n v="89"/>
    <x v="89"/>
    <s v="01C"/>
    <x v="2"/>
    <s v="01A"/>
    <x v="3"/>
    <n v="0.08"/>
    <n v="340903"/>
    <n v="80"/>
    <n v="2.346708594526889E-4"/>
  </r>
  <r>
    <x v="3"/>
    <n v="27"/>
    <s v="Bourgogne-Franche-Comté"/>
    <n v="89"/>
    <x v="89"/>
    <s v="01D"/>
    <x v="3"/>
    <s v="01A"/>
    <x v="3"/>
    <n v="18401.928779999998"/>
    <n v="340903"/>
    <n v="18401928.779999997"/>
    <n v="53.979955529872129"/>
  </r>
  <r>
    <x v="3"/>
    <n v="27"/>
    <s v="Bourgogne-Franche-Comté"/>
    <n v="89"/>
    <x v="89"/>
    <s v="01D"/>
    <x v="3"/>
    <s v="01Z"/>
    <x v="2"/>
    <n v="32.090530000000001"/>
    <n v="340903"/>
    <n v="32090.530000000002"/>
    <n v="9.4133903192403709E-2"/>
  </r>
  <r>
    <x v="3"/>
    <n v="27"/>
    <s v="Bourgogne-Franche-Comté"/>
    <n v="89"/>
    <x v="89"/>
    <s v="01E"/>
    <x v="6"/>
    <s v="01E"/>
    <x v="5"/>
    <n v="2728.4694399999998"/>
    <n v="340903"/>
    <n v="2728469.44"/>
    <n v="8.0036533559399601"/>
  </r>
  <r>
    <x v="3"/>
    <n v="27"/>
    <s v="Bourgogne-Franche-Comté"/>
    <n v="89"/>
    <x v="89"/>
    <s v="01F"/>
    <x v="4"/>
    <s v="01A"/>
    <x v="3"/>
    <n v="12151.443880000001"/>
    <n v="340903"/>
    <n v="12151443.880000001"/>
    <n v="35.644872236383961"/>
  </r>
  <r>
    <x v="3"/>
    <n v="27"/>
    <s v="Bourgogne-Franche-Comté"/>
    <n v="89"/>
    <x v="89"/>
    <s v="01F"/>
    <x v="4"/>
    <s v="01Z"/>
    <x v="2"/>
    <n v="53.369669999999999"/>
    <n v="340903"/>
    <n v="53369.67"/>
    <n v="0.15655382909507984"/>
  </r>
  <r>
    <x v="3"/>
    <n v="27"/>
    <s v="Bourgogne-Franche-Comté"/>
    <n v="89"/>
    <x v="89"/>
    <s v="01ZHG"/>
    <x v="5"/>
    <s v="01A"/>
    <x v="3"/>
    <n v="641.57243000000005"/>
    <n v="340903"/>
    <n v="641572.43000000005"/>
    <n v="1.8819794193656261"/>
  </r>
  <r>
    <x v="4"/>
    <n v="27"/>
    <s v="Bourgogne-Franche-Comté"/>
    <n v="89"/>
    <x v="89"/>
    <s v="01A"/>
    <x v="0"/>
    <s v="01B"/>
    <x v="0"/>
    <n v="1568.32106"/>
    <n v="338291"/>
    <n v="1568321.06"/>
    <n v="4.6360117768430138"/>
  </r>
  <r>
    <x v="4"/>
    <n v="27"/>
    <s v="Bourgogne-Franche-Comté"/>
    <n v="89"/>
    <x v="89"/>
    <s v="01A"/>
    <x v="0"/>
    <s v="01D"/>
    <x v="1"/>
    <n v="66297.902979999999"/>
    <n v="338291"/>
    <n v="66297902.979999997"/>
    <n v="195.97891454398726"/>
  </r>
  <r>
    <x v="4"/>
    <n v="27"/>
    <s v="Bourgogne-Franche-Comté"/>
    <n v="89"/>
    <x v="89"/>
    <s v="01B"/>
    <x v="1"/>
    <s v="01D"/>
    <x v="1"/>
    <n v="112.5"/>
    <n v="338291"/>
    <n v="112500"/>
    <n v="0.33255392546653623"/>
  </r>
  <r>
    <x v="4"/>
    <n v="27"/>
    <s v="Bourgogne-Franche-Comté"/>
    <n v="89"/>
    <x v="89"/>
    <s v="01D"/>
    <x v="3"/>
    <s v="01A"/>
    <x v="3"/>
    <n v="19715.423269999999"/>
    <n v="338291"/>
    <n v="19715423.27"/>
    <n v="58.279479117091498"/>
  </r>
  <r>
    <x v="4"/>
    <n v="27"/>
    <s v="Bourgogne-Franche-Comté"/>
    <n v="89"/>
    <x v="89"/>
    <s v="01D"/>
    <x v="3"/>
    <s v="01Z"/>
    <x v="2"/>
    <n v="251.57"/>
    <n v="338291"/>
    <n v="251570"/>
    <n v="0.74364969804103564"/>
  </r>
  <r>
    <x v="4"/>
    <n v="27"/>
    <s v="Bourgogne-Franche-Comté"/>
    <n v="89"/>
    <x v="89"/>
    <s v="01E"/>
    <x v="6"/>
    <s v="01E"/>
    <x v="5"/>
    <n v="2731.04025"/>
    <n v="338291"/>
    <n v="2731040.25"/>
    <n v="8.0730502732854266"/>
  </r>
  <r>
    <x v="4"/>
    <n v="27"/>
    <s v="Bourgogne-Franche-Comté"/>
    <n v="89"/>
    <x v="89"/>
    <s v="01F"/>
    <x v="4"/>
    <s v="01A"/>
    <x v="3"/>
    <n v="12460.80107"/>
    <n v="338291"/>
    <n v="12460801.07"/>
    <n v="36.834562758098798"/>
  </r>
  <r>
    <x v="4"/>
    <n v="27"/>
    <s v="Bourgogne-Franche-Comté"/>
    <n v="89"/>
    <x v="89"/>
    <s v="01ZHG"/>
    <x v="5"/>
    <s v="01A"/>
    <x v="3"/>
    <n v="778.46649000000002"/>
    <n v="338291"/>
    <n v="778466.49"/>
    <n v="2.3011741074991647"/>
  </r>
  <r>
    <x v="4"/>
    <n v="27"/>
    <s v="Bourgogne-Franche-Comté"/>
    <n v="89"/>
    <x v="89"/>
    <s v="01ZHG"/>
    <x v="5"/>
    <s v="01E"/>
    <x v="5"/>
    <n v="21.92"/>
    <n v="338291"/>
    <n v="21920"/>
    <n v="6.4796284855346428E-2"/>
  </r>
  <r>
    <x v="0"/>
    <n v="27"/>
    <s v="Bourgogne-Franche-Comté"/>
    <n v="90"/>
    <x v="90"/>
    <s v="01A"/>
    <x v="0"/>
    <s v="01B"/>
    <x v="0"/>
    <n v="41201.919900000001"/>
    <n v="142461"/>
    <n v="41201919.899999999"/>
    <n v="289.21543369764356"/>
  </r>
  <r>
    <x v="0"/>
    <n v="27"/>
    <s v="Bourgogne-Franche-Comté"/>
    <n v="90"/>
    <x v="90"/>
    <s v="01B"/>
    <x v="1"/>
    <s v="01B"/>
    <x v="0"/>
    <n v="2314"/>
    <n v="142461"/>
    <n v="2314000"/>
    <n v="16.243041955342164"/>
  </r>
  <r>
    <x v="0"/>
    <n v="27"/>
    <s v="Bourgogne-Franche-Comté"/>
    <n v="90"/>
    <x v="90"/>
    <s v="01D"/>
    <x v="3"/>
    <s v="01A"/>
    <x v="3"/>
    <n v="5920.6726799999997"/>
    <n v="142461"/>
    <n v="5920672.6799999997"/>
    <n v="41.559954513866948"/>
  </r>
  <r>
    <x v="0"/>
    <n v="27"/>
    <s v="Bourgogne-Franche-Comté"/>
    <n v="90"/>
    <x v="90"/>
    <s v="01D"/>
    <x v="3"/>
    <s v="01Z"/>
    <x v="2"/>
    <n v="8.2167100000000008"/>
    <n v="142461"/>
    <n v="8216.7100000000009"/>
    <n v="5.7676908066067213E-2"/>
  </r>
  <r>
    <x v="0"/>
    <n v="27"/>
    <s v="Bourgogne-Franche-Comté"/>
    <n v="90"/>
    <x v="90"/>
    <s v="01E"/>
    <x v="6"/>
    <s v="01E"/>
    <x v="5"/>
    <n v="6161"/>
    <n v="142461"/>
    <n v="6161000"/>
    <n v="43.246923719474104"/>
  </r>
  <r>
    <x v="0"/>
    <n v="27"/>
    <s v="Bourgogne-Franche-Comté"/>
    <n v="90"/>
    <x v="90"/>
    <s v="01F"/>
    <x v="4"/>
    <s v="01A"/>
    <x v="3"/>
    <n v="4289.8378300000004"/>
    <n v="142461"/>
    <n v="4289837.83"/>
    <n v="30.112366402032837"/>
  </r>
  <r>
    <x v="0"/>
    <n v="27"/>
    <s v="Bourgogne-Franche-Comté"/>
    <n v="90"/>
    <x v="90"/>
    <s v="01F"/>
    <x v="4"/>
    <s v="01Z"/>
    <x v="2"/>
    <n v="12.32723"/>
    <n v="142461"/>
    <n v="12327.23"/>
    <n v="8.6530559240774671E-2"/>
  </r>
  <r>
    <x v="1"/>
    <n v="27"/>
    <s v="Bourgogne-Franche-Comté"/>
    <n v="90"/>
    <x v="90"/>
    <s v="01A"/>
    <x v="0"/>
    <s v="01B"/>
    <x v="0"/>
    <n v="39039.44672"/>
    <n v="143348"/>
    <n v="39039446.719999999"/>
    <n v="272.34036554399086"/>
  </r>
  <r>
    <x v="1"/>
    <n v="27"/>
    <s v="Bourgogne-Franche-Comté"/>
    <n v="90"/>
    <x v="90"/>
    <s v="01A"/>
    <x v="0"/>
    <s v="01Z"/>
    <x v="2"/>
    <n v="1208.2580599999999"/>
    <n v="143348"/>
    <n v="1208258.0599999998"/>
    <n v="8.4288449088930424"/>
  </r>
  <r>
    <x v="1"/>
    <n v="27"/>
    <s v="Bourgogne-Franche-Comté"/>
    <n v="90"/>
    <x v="90"/>
    <s v="01B"/>
    <x v="1"/>
    <s v="01A"/>
    <x v="3"/>
    <n v="1055"/>
    <n v="143348"/>
    <n v="1055000"/>
    <n v="7.3597120294667526"/>
  </r>
  <r>
    <x v="1"/>
    <n v="27"/>
    <s v="Bourgogne-Franche-Comté"/>
    <n v="90"/>
    <x v="90"/>
    <s v="01B"/>
    <x v="1"/>
    <s v="01D"/>
    <x v="1"/>
    <n v="4.3600000000000003"/>
    <n v="143348"/>
    <n v="4360"/>
    <n v="3.0415492368222788E-2"/>
  </r>
  <r>
    <x v="1"/>
    <n v="27"/>
    <s v="Bourgogne-Franche-Comté"/>
    <n v="90"/>
    <x v="90"/>
    <s v="01D"/>
    <x v="3"/>
    <s v="01A"/>
    <x v="3"/>
    <n v="6588.4690199999995"/>
    <n v="143348"/>
    <n v="6588469.0199999996"/>
    <n v="45.961359907358315"/>
  </r>
  <r>
    <x v="1"/>
    <n v="27"/>
    <s v="Bourgogne-Franche-Comté"/>
    <n v="90"/>
    <x v="90"/>
    <s v="01D"/>
    <x v="3"/>
    <s v="01Z"/>
    <x v="2"/>
    <n v="83.751230000000007"/>
    <n v="143348"/>
    <n v="83751.23000000001"/>
    <n v="0.58425112314088801"/>
  </r>
  <r>
    <x v="1"/>
    <n v="27"/>
    <s v="Bourgogne-Franche-Comté"/>
    <n v="90"/>
    <x v="90"/>
    <s v="01E"/>
    <x v="6"/>
    <s v="01E"/>
    <x v="5"/>
    <n v="9227.5699600000007"/>
    <n v="143348"/>
    <n v="9227569.9600000009"/>
    <n v="64.371808187069234"/>
  </r>
  <r>
    <x v="1"/>
    <n v="27"/>
    <s v="Bourgogne-Franche-Comté"/>
    <n v="90"/>
    <x v="90"/>
    <s v="01F"/>
    <x v="4"/>
    <s v="01A"/>
    <x v="3"/>
    <n v="4274.8546800000004"/>
    <n v="143348"/>
    <n v="4274854.6800000006"/>
    <n v="29.82151603091777"/>
  </r>
  <r>
    <x v="1"/>
    <n v="27"/>
    <s v="Bourgogne-Franche-Comté"/>
    <n v="90"/>
    <x v="90"/>
    <s v="01F"/>
    <x v="4"/>
    <s v="01Z"/>
    <x v="2"/>
    <n v="181.44016999999999"/>
    <n v="143348"/>
    <n v="181440.16999999998"/>
    <n v="1.2657321343862487"/>
  </r>
  <r>
    <x v="1"/>
    <n v="27"/>
    <s v="Bourgogne-Franche-Comté"/>
    <n v="90"/>
    <x v="90"/>
    <s v="01ZHG"/>
    <x v="5"/>
    <s v="01A"/>
    <x v="3"/>
    <n v="11.27"/>
    <n v="143348"/>
    <n v="11270"/>
    <n v="7.8619862153640099E-2"/>
  </r>
  <r>
    <x v="2"/>
    <n v="27"/>
    <s v="Bourgogne-Franche-Comté"/>
    <n v="90"/>
    <x v="90"/>
    <s v="01A"/>
    <x v="0"/>
    <s v="01B"/>
    <x v="0"/>
    <n v="32798.607069999998"/>
    <n v="144318"/>
    <n v="32798607.069999997"/>
    <n v="227.26622507240953"/>
  </r>
  <r>
    <x v="2"/>
    <n v="27"/>
    <s v="Bourgogne-Franche-Comté"/>
    <n v="90"/>
    <x v="90"/>
    <s v="01D"/>
    <x v="3"/>
    <s v="01A"/>
    <x v="3"/>
    <n v="8912.2713600000006"/>
    <n v="144318"/>
    <n v="8912271.3600000013"/>
    <n v="61.754399035463358"/>
  </r>
  <r>
    <x v="2"/>
    <n v="27"/>
    <s v="Bourgogne-Franche-Comté"/>
    <n v="90"/>
    <x v="90"/>
    <s v="01E"/>
    <x v="6"/>
    <s v="01E"/>
    <x v="5"/>
    <n v="7750.9289200000003"/>
    <n v="144318"/>
    <n v="7750928.9199999999"/>
    <n v="53.707291675328094"/>
  </r>
  <r>
    <x v="2"/>
    <n v="27"/>
    <s v="Bourgogne-Franche-Comté"/>
    <n v="90"/>
    <x v="90"/>
    <s v="01F"/>
    <x v="4"/>
    <s v="01A"/>
    <x v="3"/>
    <n v="4373.0182999999997"/>
    <n v="144318"/>
    <n v="4373018.3"/>
    <n v="30.301267340179326"/>
  </r>
  <r>
    <x v="2"/>
    <n v="27"/>
    <s v="Bourgogne-Franche-Comté"/>
    <n v="90"/>
    <x v="90"/>
    <s v="01ZHG"/>
    <x v="5"/>
    <s v="01A"/>
    <x v="3"/>
    <n v="420.08949000000001"/>
    <n v="144318"/>
    <n v="420089.49"/>
    <n v="2.9108599758865839"/>
  </r>
  <r>
    <x v="3"/>
    <n v="27"/>
    <s v="Bourgogne-Franche-Comté"/>
    <n v="90"/>
    <x v="90"/>
    <s v="01A"/>
    <x v="0"/>
    <s v="01B"/>
    <x v="0"/>
    <n v="31932.871480000002"/>
    <n v="144483"/>
    <n v="31932871.48"/>
    <n v="221.01473169853892"/>
  </r>
  <r>
    <x v="3"/>
    <n v="27"/>
    <s v="Bourgogne-Franche-Comté"/>
    <n v="90"/>
    <x v="90"/>
    <s v="01D"/>
    <x v="3"/>
    <s v="01A"/>
    <x v="3"/>
    <n v="8892.3520200000003"/>
    <n v="144483"/>
    <n v="8892352.0199999996"/>
    <n v="61.546009011440788"/>
  </r>
  <r>
    <x v="3"/>
    <n v="27"/>
    <s v="Bourgogne-Franche-Comté"/>
    <n v="90"/>
    <x v="90"/>
    <s v="01E"/>
    <x v="6"/>
    <s v="01E"/>
    <x v="5"/>
    <n v="1E-3"/>
    <n v="144483"/>
    <n v="1"/>
    <n v="6.9212294872061075E-6"/>
  </r>
  <r>
    <x v="3"/>
    <n v="27"/>
    <s v="Bourgogne-Franche-Comté"/>
    <n v="90"/>
    <x v="90"/>
    <s v="01F"/>
    <x v="4"/>
    <s v="01A"/>
    <x v="3"/>
    <n v="4357.8534"/>
    <n v="144483"/>
    <n v="4357853.4000000004"/>
    <n v="30.161703453001394"/>
  </r>
  <r>
    <x v="3"/>
    <n v="27"/>
    <s v="Bourgogne-Franche-Comté"/>
    <n v="90"/>
    <x v="90"/>
    <s v="01ZHG"/>
    <x v="5"/>
    <s v="01A"/>
    <x v="3"/>
    <n v="159.14559"/>
    <n v="144483"/>
    <n v="159145.59"/>
    <n v="1.1014831502668134"/>
  </r>
  <r>
    <x v="4"/>
    <n v="27"/>
    <s v="Bourgogne-Franche-Comté"/>
    <n v="90"/>
    <x v="90"/>
    <s v="01A"/>
    <x v="0"/>
    <s v="01B"/>
    <x v="0"/>
    <n v="31672.301530000001"/>
    <n v="142622"/>
    <n v="31672301.530000001"/>
    <n v="222.07164063047779"/>
  </r>
  <r>
    <x v="4"/>
    <n v="27"/>
    <s v="Bourgogne-Franche-Comté"/>
    <n v="90"/>
    <x v="90"/>
    <s v="01B"/>
    <x v="1"/>
    <s v="01Z"/>
    <x v="2"/>
    <n v="1"/>
    <n v="142622"/>
    <n v="1000"/>
    <n v="7.0115409964802066E-3"/>
  </r>
  <r>
    <x v="4"/>
    <n v="27"/>
    <s v="Bourgogne-Franche-Comté"/>
    <n v="90"/>
    <x v="90"/>
    <s v="01D"/>
    <x v="3"/>
    <s v="01A"/>
    <x v="3"/>
    <n v="8420.1053300000003"/>
    <n v="142622"/>
    <n v="8420105.3300000001"/>
    <n v="59.037913715976501"/>
  </r>
  <r>
    <x v="4"/>
    <n v="27"/>
    <s v="Bourgogne-Franche-Comté"/>
    <n v="90"/>
    <x v="90"/>
    <s v="01E"/>
    <x v="6"/>
    <s v="01E"/>
    <x v="5"/>
    <n v="11872.43411"/>
    <n v="142622"/>
    <n v="11872434.109999999"/>
    <n v="83.244058490274995"/>
  </r>
  <r>
    <x v="4"/>
    <n v="27"/>
    <s v="Bourgogne-Franche-Comté"/>
    <n v="90"/>
    <x v="90"/>
    <s v="01F"/>
    <x v="4"/>
    <s v="01A"/>
    <x v="3"/>
    <n v="4464.5953300000001"/>
    <n v="142622"/>
    <n v="4464595.33"/>
    <n v="31.303693188989076"/>
  </r>
  <r>
    <x v="4"/>
    <n v="27"/>
    <s v="Bourgogne-Franche-Comté"/>
    <n v="90"/>
    <x v="90"/>
    <s v="01ZHG"/>
    <x v="5"/>
    <s v="01A"/>
    <x v="3"/>
    <n v="119.20495"/>
    <n v="142622"/>
    <n v="119204.95"/>
    <n v="0.83581039390837319"/>
  </r>
  <r>
    <x v="0"/>
    <n v="11"/>
    <s v="Ile-de-France"/>
    <n v="91"/>
    <x v="91"/>
    <s v="01A"/>
    <x v="0"/>
    <s v="01B"/>
    <x v="0"/>
    <n v="314168.23560999997"/>
    <n v="1208004"/>
    <n v="314168235.60999995"/>
    <n v="260.0721815573458"/>
  </r>
  <r>
    <x v="0"/>
    <n v="11"/>
    <s v="Ile-de-France"/>
    <n v="91"/>
    <x v="91"/>
    <s v="01A"/>
    <x v="0"/>
    <s v="01D"/>
    <x v="1"/>
    <n v="2514.7199999999998"/>
    <n v="1208004"/>
    <n v="2514720"/>
    <n v="2.0817149612087378"/>
  </r>
  <r>
    <x v="0"/>
    <n v="11"/>
    <s v="Ile-de-France"/>
    <n v="91"/>
    <x v="91"/>
    <s v="01A"/>
    <x v="0"/>
    <s v="01E"/>
    <x v="5"/>
    <n v="25275.950799999999"/>
    <n v="1208004"/>
    <n v="25275950.799999997"/>
    <n v="20.923731047248186"/>
  </r>
  <r>
    <x v="0"/>
    <n v="11"/>
    <s v="Ile-de-France"/>
    <n v="91"/>
    <x v="91"/>
    <s v="01B"/>
    <x v="1"/>
    <s v="01A"/>
    <x v="3"/>
    <n v="14853.604289999999"/>
    <n v="1208004"/>
    <n v="14853604.289999999"/>
    <n v="12.295989326194283"/>
  </r>
  <r>
    <x v="0"/>
    <n v="11"/>
    <s v="Ile-de-France"/>
    <n v="91"/>
    <x v="91"/>
    <s v="01B"/>
    <x v="1"/>
    <s v="01B"/>
    <x v="0"/>
    <n v="6.0758400000000004"/>
    <n v="1208004"/>
    <n v="6075.84"/>
    <n v="5.0296522196946365E-3"/>
  </r>
  <r>
    <x v="0"/>
    <n v="11"/>
    <s v="Ile-de-France"/>
    <n v="91"/>
    <x v="91"/>
    <s v="01B"/>
    <x v="1"/>
    <s v="01D"/>
    <x v="1"/>
    <n v="15469.635920000001"/>
    <n v="1208004"/>
    <n v="15469635.92"/>
    <n v="12.805947596200012"/>
  </r>
  <r>
    <x v="0"/>
    <n v="11"/>
    <s v="Ile-de-France"/>
    <n v="91"/>
    <x v="91"/>
    <s v="01C"/>
    <x v="2"/>
    <s v="01A"/>
    <x v="3"/>
    <n v="389.32422000000003"/>
    <n v="1208004"/>
    <n v="389324.22000000003"/>
    <n v="0.32228719441326353"/>
  </r>
  <r>
    <x v="0"/>
    <n v="11"/>
    <s v="Ile-de-France"/>
    <n v="91"/>
    <x v="91"/>
    <s v="01C"/>
    <x v="2"/>
    <s v="01B"/>
    <x v="0"/>
    <n v="2.5059999999999999E-2"/>
    <n v="1208004"/>
    <n v="25.06"/>
    <n v="2.0744964420647614E-5"/>
  </r>
  <r>
    <x v="0"/>
    <n v="11"/>
    <s v="Ile-de-France"/>
    <n v="91"/>
    <x v="91"/>
    <s v="01C"/>
    <x v="2"/>
    <s v="01C"/>
    <x v="4"/>
    <n v="79.058319999999995"/>
    <n v="1208004"/>
    <n v="79058.319999999992"/>
    <n v="6.5445412432409159E-2"/>
  </r>
  <r>
    <x v="0"/>
    <n v="11"/>
    <s v="Ile-de-France"/>
    <n v="91"/>
    <x v="91"/>
    <s v="01C"/>
    <x v="2"/>
    <s v="01Z"/>
    <x v="2"/>
    <n v="82.028959999999998"/>
    <n v="1208004"/>
    <n v="82028.959999999992"/>
    <n v="6.7904543362439188E-2"/>
  </r>
  <r>
    <x v="0"/>
    <n v="11"/>
    <s v="Ile-de-France"/>
    <n v="91"/>
    <x v="91"/>
    <s v="01D"/>
    <x v="3"/>
    <s v="01A"/>
    <x v="3"/>
    <n v="49475.922500000001"/>
    <n v="1208004"/>
    <n v="49475922.5"/>
    <n v="40.956753868364672"/>
  </r>
  <r>
    <x v="0"/>
    <n v="11"/>
    <s v="Ile-de-France"/>
    <n v="91"/>
    <x v="91"/>
    <s v="01E"/>
    <x v="6"/>
    <s v="01E"/>
    <x v="5"/>
    <n v="73867.02231"/>
    <n v="1208004"/>
    <n v="73867022.310000002"/>
    <n v="61.147994799686096"/>
  </r>
  <r>
    <x v="0"/>
    <n v="11"/>
    <s v="Ile-de-France"/>
    <n v="91"/>
    <x v="91"/>
    <s v="01F"/>
    <x v="4"/>
    <s v="01A"/>
    <x v="3"/>
    <n v="26138.548920000001"/>
    <n v="1208004"/>
    <n v="26138548.920000002"/>
    <n v="21.637799974172271"/>
  </r>
  <r>
    <x v="0"/>
    <n v="11"/>
    <s v="Ile-de-France"/>
    <n v="91"/>
    <x v="91"/>
    <s v="01ZHG"/>
    <x v="5"/>
    <s v="01A"/>
    <x v="3"/>
    <n v="1373.70298"/>
    <n v="1208004"/>
    <n v="1373702.98"/>
    <n v="1.1371675756040542"/>
  </r>
  <r>
    <x v="1"/>
    <n v="11"/>
    <s v="Ile-de-France"/>
    <n v="91"/>
    <x v="91"/>
    <s v="01A"/>
    <x v="0"/>
    <s v="01B"/>
    <x v="0"/>
    <n v="310903.61747"/>
    <n v="1225191"/>
    <n v="310903617.46999997"/>
    <n v="253.75930566744285"/>
  </r>
  <r>
    <x v="1"/>
    <n v="11"/>
    <s v="Ile-de-France"/>
    <n v="91"/>
    <x v="91"/>
    <s v="01A"/>
    <x v="0"/>
    <s v="01E"/>
    <x v="5"/>
    <n v="25478.946899999999"/>
    <n v="1225191"/>
    <n v="25478946.899999999"/>
    <n v="20.795897864088129"/>
  </r>
  <r>
    <x v="1"/>
    <n v="11"/>
    <s v="Ile-de-France"/>
    <n v="91"/>
    <x v="91"/>
    <s v="01B"/>
    <x v="1"/>
    <s v="01A"/>
    <x v="3"/>
    <n v="9620.75497"/>
    <n v="1225191"/>
    <n v="9620754.9700000007"/>
    <n v="7.8524531848503623"/>
  </r>
  <r>
    <x v="1"/>
    <n v="11"/>
    <s v="Ile-de-France"/>
    <n v="91"/>
    <x v="91"/>
    <s v="01B"/>
    <x v="1"/>
    <s v="01B"/>
    <x v="0"/>
    <n v="4643.8946900000001"/>
    <n v="1225191"/>
    <n v="4643894.6900000004"/>
    <n v="3.7903434566528813"/>
  </r>
  <r>
    <x v="1"/>
    <n v="11"/>
    <s v="Ile-de-France"/>
    <n v="91"/>
    <x v="91"/>
    <s v="01B"/>
    <x v="1"/>
    <s v="01D"/>
    <x v="1"/>
    <n v="14366.302799999999"/>
    <n v="1225191"/>
    <n v="14366302.799999999"/>
    <n v="11.725765860180166"/>
  </r>
  <r>
    <x v="1"/>
    <n v="11"/>
    <s v="Ile-de-France"/>
    <n v="91"/>
    <x v="91"/>
    <s v="01C"/>
    <x v="2"/>
    <s v="01A"/>
    <x v="3"/>
    <n v="96.052639999999997"/>
    <n v="1225191"/>
    <n v="96052.64"/>
    <n v="7.8398094664423754E-2"/>
  </r>
  <r>
    <x v="1"/>
    <n v="11"/>
    <s v="Ile-de-France"/>
    <n v="91"/>
    <x v="91"/>
    <s v="01C"/>
    <x v="2"/>
    <s v="01B"/>
    <x v="0"/>
    <n v="0.23438999999999999"/>
    <n v="1225191"/>
    <n v="234.39"/>
    <n v="1.9130894693153964E-4"/>
  </r>
  <r>
    <x v="1"/>
    <n v="11"/>
    <s v="Ile-de-France"/>
    <n v="91"/>
    <x v="91"/>
    <s v="01C"/>
    <x v="2"/>
    <s v="01Z"/>
    <x v="2"/>
    <n v="39.156469999999999"/>
    <n v="1225191"/>
    <n v="39156.47"/>
    <n v="3.1959482235830984E-2"/>
  </r>
  <r>
    <x v="1"/>
    <n v="11"/>
    <s v="Ile-de-France"/>
    <n v="91"/>
    <x v="91"/>
    <s v="01D"/>
    <x v="3"/>
    <s v="01A"/>
    <x v="3"/>
    <n v="51582.916819999999"/>
    <n v="1225191"/>
    <n v="51582916.82"/>
    <n v="42.101939060930093"/>
  </r>
  <r>
    <x v="1"/>
    <n v="11"/>
    <s v="Ile-de-France"/>
    <n v="91"/>
    <x v="91"/>
    <s v="01D"/>
    <x v="3"/>
    <s v="01Z"/>
    <x v="2"/>
    <n v="28.879059999999999"/>
    <n v="1225191"/>
    <n v="28879.059999999998"/>
    <n v="2.3571067694751265E-2"/>
  </r>
  <r>
    <x v="1"/>
    <n v="11"/>
    <s v="Ile-de-France"/>
    <n v="91"/>
    <x v="91"/>
    <s v="01E"/>
    <x v="6"/>
    <s v="01E"/>
    <x v="5"/>
    <n v="68687.742289999995"/>
    <n v="1225191"/>
    <n v="68687742.289999992"/>
    <n v="56.062885125666114"/>
  </r>
  <r>
    <x v="1"/>
    <n v="11"/>
    <s v="Ile-de-France"/>
    <n v="91"/>
    <x v="91"/>
    <s v="01F"/>
    <x v="4"/>
    <s v="01A"/>
    <x v="3"/>
    <n v="24643.064340000001"/>
    <n v="1225191"/>
    <n v="24643064.34"/>
    <n v="20.113651128681159"/>
  </r>
  <r>
    <x v="1"/>
    <n v="11"/>
    <s v="Ile-de-France"/>
    <n v="91"/>
    <x v="91"/>
    <s v="01F"/>
    <x v="4"/>
    <s v="01Z"/>
    <x v="2"/>
    <n v="775.83291999999994"/>
    <n v="1225191"/>
    <n v="775832.91999999993"/>
    <n v="0.6332342630659219"/>
  </r>
  <r>
    <x v="1"/>
    <n v="11"/>
    <s v="Ile-de-France"/>
    <n v="91"/>
    <x v="91"/>
    <s v="01ZHG"/>
    <x v="5"/>
    <s v="01A"/>
    <x v="3"/>
    <n v="2383.2633000000001"/>
    <n v="1225191"/>
    <n v="2383263.3000000003"/>
    <n v="1.9452177660462737"/>
  </r>
  <r>
    <x v="1"/>
    <n v="11"/>
    <s v="Ile-de-France"/>
    <n v="91"/>
    <x v="91"/>
    <s v="01ZHG"/>
    <x v="5"/>
    <s v="01B"/>
    <x v="0"/>
    <n v="3118"/>
    <n v="1225191"/>
    <n v="3118000"/>
    <n v="2.5449093243420822"/>
  </r>
  <r>
    <x v="1"/>
    <n v="11"/>
    <s v="Ile-de-France"/>
    <n v="91"/>
    <x v="91"/>
    <s v="01ZHG"/>
    <x v="5"/>
    <s v="01Z"/>
    <x v="2"/>
    <n v="46.10859"/>
    <n v="1225191"/>
    <n v="46108.59"/>
    <n v="3.7633797505858269E-2"/>
  </r>
  <r>
    <x v="2"/>
    <n v="11"/>
    <s v="Ile-de-France"/>
    <n v="91"/>
    <x v="91"/>
    <s v="01A"/>
    <x v="0"/>
    <s v="01B"/>
    <x v="0"/>
    <n v="298160.03671000001"/>
    <n v="1253931"/>
    <n v="298160036.71000004"/>
    <n v="237.78025801260199"/>
  </r>
  <r>
    <x v="2"/>
    <n v="11"/>
    <s v="Ile-de-France"/>
    <n v="91"/>
    <x v="91"/>
    <s v="01A"/>
    <x v="0"/>
    <s v="01E"/>
    <x v="5"/>
    <n v="24623.112550000002"/>
    <n v="1253931"/>
    <n v="24623112.550000001"/>
    <n v="19.63673643127094"/>
  </r>
  <r>
    <x v="2"/>
    <n v="11"/>
    <s v="Ile-de-France"/>
    <n v="91"/>
    <x v="91"/>
    <s v="01B"/>
    <x v="1"/>
    <s v="01A"/>
    <x v="3"/>
    <n v="11482.09065"/>
    <n v="1253931"/>
    <n v="11482090.65"/>
    <n v="9.1568759764293262"/>
  </r>
  <r>
    <x v="2"/>
    <n v="11"/>
    <s v="Ile-de-France"/>
    <n v="91"/>
    <x v="91"/>
    <s v="01B"/>
    <x v="1"/>
    <s v="01B"/>
    <x v="0"/>
    <n v="1126.44613"/>
    <n v="1253931"/>
    <n v="1126446.1300000001"/>
    <n v="0.89833183006082484"/>
  </r>
  <r>
    <x v="2"/>
    <n v="11"/>
    <s v="Ile-de-France"/>
    <n v="91"/>
    <x v="91"/>
    <s v="01B"/>
    <x v="1"/>
    <s v="01D"/>
    <x v="1"/>
    <n v="10816.952069999999"/>
    <n v="1253931"/>
    <n v="10816952.07"/>
    <n v="8.6264332487194277"/>
  </r>
  <r>
    <x v="2"/>
    <n v="11"/>
    <s v="Ile-de-France"/>
    <n v="91"/>
    <x v="91"/>
    <s v="01C"/>
    <x v="2"/>
    <s v="01A"/>
    <x v="3"/>
    <n v="41.080019999999998"/>
    <n v="1253931"/>
    <n v="41080.019999999997"/>
    <n v="3.2760989241034794E-2"/>
  </r>
  <r>
    <x v="2"/>
    <n v="11"/>
    <s v="Ile-de-France"/>
    <n v="91"/>
    <x v="91"/>
    <s v="01C"/>
    <x v="2"/>
    <s v="01B"/>
    <x v="0"/>
    <n v="0.16928000000000001"/>
    <n v="1253931"/>
    <n v="169.28"/>
    <n v="1.349994537179478E-4"/>
  </r>
  <r>
    <x v="2"/>
    <n v="11"/>
    <s v="Ile-de-France"/>
    <n v="91"/>
    <x v="91"/>
    <s v="01C"/>
    <x v="2"/>
    <s v="01Z"/>
    <x v="2"/>
    <n v="61.729059999999997"/>
    <n v="1253931"/>
    <n v="61729.06"/>
    <n v="4.922843441943775E-2"/>
  </r>
  <r>
    <x v="2"/>
    <n v="11"/>
    <s v="Ile-de-France"/>
    <n v="91"/>
    <x v="91"/>
    <s v="01D"/>
    <x v="3"/>
    <s v="01A"/>
    <x v="3"/>
    <n v="51750.310109999999"/>
    <n v="1253931"/>
    <n v="51750310.109999999"/>
    <n v="41.270460743055239"/>
  </r>
  <r>
    <x v="2"/>
    <n v="11"/>
    <s v="Ile-de-France"/>
    <n v="91"/>
    <x v="91"/>
    <s v="01E"/>
    <x v="6"/>
    <s v="01E"/>
    <x v="5"/>
    <n v="66310.189679999996"/>
    <n v="1253931"/>
    <n v="66310189.679999992"/>
    <n v="52.881848905561782"/>
  </r>
  <r>
    <x v="2"/>
    <n v="11"/>
    <s v="Ile-de-France"/>
    <n v="91"/>
    <x v="91"/>
    <s v="01F"/>
    <x v="4"/>
    <s v="01A"/>
    <x v="3"/>
    <n v="25115.583429999999"/>
    <n v="1253931"/>
    <n v="25115583.43"/>
    <n v="20.029478041455231"/>
  </r>
  <r>
    <x v="2"/>
    <n v="11"/>
    <s v="Ile-de-France"/>
    <n v="91"/>
    <x v="91"/>
    <s v="01ZHG"/>
    <x v="5"/>
    <s v="01A"/>
    <x v="3"/>
    <n v="3162.49415"/>
    <n v="1253931"/>
    <n v="3162494.15"/>
    <n v="2.5220639333424248"/>
  </r>
  <r>
    <x v="2"/>
    <n v="11"/>
    <s v="Ile-de-France"/>
    <n v="91"/>
    <x v="91"/>
    <s v="01ZHG"/>
    <x v="5"/>
    <s v="01B"/>
    <x v="0"/>
    <n v="3046"/>
    <n v="1253931"/>
    <n v="3046000"/>
    <n v="2.4291607751941693"/>
  </r>
  <r>
    <x v="2"/>
    <n v="11"/>
    <s v="Ile-de-France"/>
    <n v="91"/>
    <x v="91"/>
    <s v="01ZHG"/>
    <x v="5"/>
    <s v="01D"/>
    <x v="1"/>
    <n v="928.50000999999997"/>
    <n v="1253931"/>
    <n v="928500.01"/>
    <n v="0.74047137362422655"/>
  </r>
  <r>
    <x v="3"/>
    <n v="11"/>
    <s v="Ile-de-France"/>
    <n v="91"/>
    <x v="91"/>
    <s v="01A"/>
    <x v="0"/>
    <s v="01B"/>
    <x v="0"/>
    <n v="297294.04624"/>
    <n v="1276233"/>
    <n v="297294046.24000001"/>
    <n v="232.94652797725809"/>
  </r>
  <r>
    <x v="3"/>
    <n v="11"/>
    <s v="Ile-de-France"/>
    <n v="91"/>
    <x v="91"/>
    <s v="01A"/>
    <x v="0"/>
    <s v="01E"/>
    <x v="5"/>
    <n v="24108.50793"/>
    <n v="1276233"/>
    <n v="24108507.93"/>
    <n v="18.890365575878384"/>
  </r>
  <r>
    <x v="3"/>
    <n v="11"/>
    <s v="Ile-de-France"/>
    <n v="91"/>
    <x v="91"/>
    <s v="01B"/>
    <x v="1"/>
    <s v="01A"/>
    <x v="3"/>
    <n v="11481.93175"/>
    <n v="1276233"/>
    <n v="11481931.75"/>
    <n v="8.9967362934511179"/>
  </r>
  <r>
    <x v="3"/>
    <n v="11"/>
    <s v="Ile-de-France"/>
    <n v="91"/>
    <x v="91"/>
    <s v="01B"/>
    <x v="1"/>
    <s v="01B"/>
    <x v="0"/>
    <n v="772.45817999999997"/>
    <n v="1276233"/>
    <n v="772458.17999999993"/>
    <n v="0.60526422683005365"/>
  </r>
  <r>
    <x v="3"/>
    <n v="11"/>
    <s v="Ile-de-France"/>
    <n v="91"/>
    <x v="91"/>
    <s v="01B"/>
    <x v="1"/>
    <s v="01D"/>
    <x v="1"/>
    <n v="10803.69916"/>
    <n v="1276233"/>
    <n v="10803699.16"/>
    <n v="8.4653030912066995"/>
  </r>
  <r>
    <x v="3"/>
    <n v="11"/>
    <s v="Ile-de-France"/>
    <n v="91"/>
    <x v="91"/>
    <s v="01C"/>
    <x v="2"/>
    <s v="01A"/>
    <x v="3"/>
    <n v="139.86476999999999"/>
    <n v="1276233"/>
    <n v="139864.76999999999"/>
    <n v="0.10959187703185859"/>
  </r>
  <r>
    <x v="3"/>
    <n v="11"/>
    <s v="Ile-de-France"/>
    <n v="91"/>
    <x v="91"/>
    <s v="01C"/>
    <x v="2"/>
    <s v="01B"/>
    <x v="0"/>
    <n v="0.15642"/>
    <n v="1276233"/>
    <n v="156.42000000000002"/>
    <n v="1.225638265113032E-4"/>
  </r>
  <r>
    <x v="3"/>
    <n v="11"/>
    <s v="Ile-de-France"/>
    <n v="91"/>
    <x v="91"/>
    <s v="01C"/>
    <x v="2"/>
    <s v="01Z"/>
    <x v="2"/>
    <n v="44.217559999999999"/>
    <n v="1276233"/>
    <n v="44217.56"/>
    <n v="3.4646933592847075E-2"/>
  </r>
  <r>
    <x v="3"/>
    <n v="11"/>
    <s v="Ile-de-France"/>
    <n v="91"/>
    <x v="91"/>
    <s v="01D"/>
    <x v="3"/>
    <s v="01A"/>
    <x v="3"/>
    <n v="53375.01182"/>
    <n v="1276233"/>
    <n v="53375011.82"/>
    <n v="41.822309734977864"/>
  </r>
  <r>
    <x v="3"/>
    <n v="11"/>
    <s v="Ile-de-France"/>
    <n v="91"/>
    <x v="91"/>
    <s v="01E"/>
    <x v="6"/>
    <s v="01E"/>
    <x v="5"/>
    <n v="59205.2235"/>
    <n v="1276233"/>
    <n v="59205223.5"/>
    <n v="46.390606965969383"/>
  </r>
  <r>
    <x v="3"/>
    <n v="11"/>
    <s v="Ile-de-France"/>
    <n v="91"/>
    <x v="91"/>
    <s v="01F"/>
    <x v="4"/>
    <s v="01A"/>
    <x v="3"/>
    <n v="24890.284940000001"/>
    <n v="1276233"/>
    <n v="24890284.940000001"/>
    <n v="19.502931627688675"/>
  </r>
  <r>
    <x v="3"/>
    <n v="11"/>
    <s v="Ile-de-France"/>
    <n v="91"/>
    <x v="91"/>
    <s v="01ZHG"/>
    <x v="5"/>
    <s v="01A"/>
    <x v="3"/>
    <n v="3267.6559600000001"/>
    <n v="1276233"/>
    <n v="3267655.96"/>
    <n v="2.5603913705412724"/>
  </r>
  <r>
    <x v="3"/>
    <n v="11"/>
    <s v="Ile-de-France"/>
    <n v="91"/>
    <x v="91"/>
    <s v="01ZHG"/>
    <x v="5"/>
    <s v="01B"/>
    <x v="0"/>
    <n v="3092"/>
    <n v="1276233"/>
    <n v="3092000"/>
    <n v="2.422755092526208"/>
  </r>
  <r>
    <x v="4"/>
    <n v="11"/>
    <s v="Ile-de-France"/>
    <n v="91"/>
    <x v="91"/>
    <s v="01A"/>
    <x v="0"/>
    <s v="01B"/>
    <x v="0"/>
    <n v="298717.41681000002"/>
    <n v="1296130"/>
    <n v="298717416.81"/>
    <n v="230.46871595441814"/>
  </r>
  <r>
    <x v="4"/>
    <n v="11"/>
    <s v="Ile-de-France"/>
    <n v="91"/>
    <x v="91"/>
    <s v="01A"/>
    <x v="0"/>
    <s v="01D"/>
    <x v="1"/>
    <n v="0"/>
    <n v="1296130"/>
    <n v="0"/>
    <n v="0"/>
  </r>
  <r>
    <x v="4"/>
    <n v="11"/>
    <s v="Ile-de-France"/>
    <n v="91"/>
    <x v="91"/>
    <s v="01A"/>
    <x v="0"/>
    <s v="01E"/>
    <x v="5"/>
    <n v="23360.40827"/>
    <n v="1296130"/>
    <n v="23360408.27"/>
    <n v="18.023198498607393"/>
  </r>
  <r>
    <x v="4"/>
    <n v="11"/>
    <s v="Ile-de-France"/>
    <n v="91"/>
    <x v="91"/>
    <s v="01B"/>
    <x v="1"/>
    <s v="01A"/>
    <x v="3"/>
    <n v="21631.257590000001"/>
    <n v="1296130"/>
    <n v="21631257.59"/>
    <n v="16.689111115397374"/>
  </r>
  <r>
    <x v="4"/>
    <n v="11"/>
    <s v="Ile-de-France"/>
    <n v="91"/>
    <x v="91"/>
    <s v="01B"/>
    <x v="1"/>
    <s v="01D"/>
    <x v="1"/>
    <n v="1446.5366899999999"/>
    <n v="1296130"/>
    <n v="1446536.69"/>
    <n v="1.1160429046469105"/>
  </r>
  <r>
    <x v="4"/>
    <n v="11"/>
    <s v="Ile-de-France"/>
    <n v="91"/>
    <x v="91"/>
    <s v="01B"/>
    <x v="1"/>
    <s v="01Z"/>
    <x v="2"/>
    <n v="370.02911999999998"/>
    <n v="1296130"/>
    <n v="370029.12"/>
    <n v="0.28548765941687948"/>
  </r>
  <r>
    <x v="4"/>
    <n v="11"/>
    <s v="Ile-de-France"/>
    <n v="91"/>
    <x v="91"/>
    <s v="01C"/>
    <x v="2"/>
    <s v="01A"/>
    <x v="3"/>
    <n v="183.04486"/>
    <n v="1296130"/>
    <n v="183044.86"/>
    <n v="0.14122415189834353"/>
  </r>
  <r>
    <x v="4"/>
    <n v="11"/>
    <s v="Ile-de-France"/>
    <n v="91"/>
    <x v="91"/>
    <s v="01C"/>
    <x v="2"/>
    <s v="01B"/>
    <x v="0"/>
    <n v="3.5180899999999999"/>
    <n v="1296130"/>
    <n v="3518.09"/>
    <n v="2.7143033492010834E-3"/>
  </r>
  <r>
    <x v="4"/>
    <n v="11"/>
    <s v="Ile-de-France"/>
    <n v="91"/>
    <x v="91"/>
    <s v="01C"/>
    <x v="2"/>
    <s v="01Z"/>
    <x v="2"/>
    <n v="19.970849999999999"/>
    <n v="1296130"/>
    <n v="19970.849999999999"/>
    <n v="1.540806091981514E-2"/>
  </r>
  <r>
    <x v="4"/>
    <n v="11"/>
    <s v="Ile-de-France"/>
    <n v="91"/>
    <x v="91"/>
    <s v="01D"/>
    <x v="3"/>
    <s v="01A"/>
    <x v="3"/>
    <n v="56858.02016"/>
    <n v="1296130"/>
    <n v="56858020.159999996"/>
    <n v="43.867528843557359"/>
  </r>
  <r>
    <x v="4"/>
    <n v="11"/>
    <s v="Ile-de-France"/>
    <n v="91"/>
    <x v="91"/>
    <s v="01E"/>
    <x v="6"/>
    <s v="01E"/>
    <x v="5"/>
    <n v="62472.150479999997"/>
    <n v="1296130"/>
    <n v="62472150.479999997"/>
    <n v="48.198985040080856"/>
  </r>
  <r>
    <x v="4"/>
    <n v="11"/>
    <s v="Ile-de-France"/>
    <n v="91"/>
    <x v="91"/>
    <s v="01F"/>
    <x v="4"/>
    <s v="01A"/>
    <x v="3"/>
    <n v="24604.308069999999"/>
    <n v="1296130"/>
    <n v="24604308.07"/>
    <n v="18.982901460501648"/>
  </r>
  <r>
    <x v="4"/>
    <n v="11"/>
    <s v="Ile-de-France"/>
    <n v="91"/>
    <x v="91"/>
    <s v="01F"/>
    <x v="4"/>
    <s v="01Z"/>
    <x v="2"/>
    <n v="127.59413000000001"/>
    <n v="1296130"/>
    <n v="127594.13"/>
    <n v="9.8442386180398578E-2"/>
  </r>
  <r>
    <x v="4"/>
    <n v="11"/>
    <s v="Ile-de-France"/>
    <n v="91"/>
    <x v="91"/>
    <s v="01ZHG"/>
    <x v="5"/>
    <s v="01A"/>
    <x v="3"/>
    <n v="3066.6694299999999"/>
    <n v="1296130"/>
    <n v="3066669.4299999997"/>
    <n v="2.3660199439870997"/>
  </r>
  <r>
    <x v="0"/>
    <n v="11"/>
    <s v="Ile-de-France"/>
    <n v="92"/>
    <x v="92"/>
    <s v="01A"/>
    <x v="0"/>
    <s v="01B"/>
    <x v="0"/>
    <n v="488118.43680999998"/>
    <n v="1561745"/>
    <n v="488118436.81"/>
    <n v="312.54682218287877"/>
  </r>
  <r>
    <x v="0"/>
    <n v="11"/>
    <s v="Ile-de-France"/>
    <n v="92"/>
    <x v="92"/>
    <s v="01B"/>
    <x v="1"/>
    <s v="01A"/>
    <x v="3"/>
    <n v="39689.387600000002"/>
    <n v="1561745"/>
    <n v="39689387.600000001"/>
    <n v="25.413487861334598"/>
  </r>
  <r>
    <x v="0"/>
    <n v="11"/>
    <s v="Ile-de-France"/>
    <n v="92"/>
    <x v="92"/>
    <s v="01B"/>
    <x v="1"/>
    <s v="01Z"/>
    <x v="2"/>
    <n v="647"/>
    <n v="1561745"/>
    <n v="647000"/>
    <n v="0.41428018018306445"/>
  </r>
  <r>
    <x v="0"/>
    <n v="11"/>
    <s v="Ile-de-France"/>
    <n v="92"/>
    <x v="92"/>
    <s v="01C"/>
    <x v="2"/>
    <s v="01A"/>
    <x v="3"/>
    <n v="453.33699999999999"/>
    <n v="1561745"/>
    <n v="453337"/>
    <n v="0.29027594133485302"/>
  </r>
  <r>
    <x v="0"/>
    <n v="11"/>
    <s v="Ile-de-France"/>
    <n v="92"/>
    <x v="92"/>
    <s v="01C"/>
    <x v="2"/>
    <s v="01B"/>
    <x v="0"/>
    <n v="9.7277000000000005"/>
    <n v="1561745"/>
    <n v="9727.7000000000007"/>
    <n v="6.2287377260692375E-3"/>
  </r>
  <r>
    <x v="0"/>
    <n v="11"/>
    <s v="Ile-de-France"/>
    <n v="92"/>
    <x v="92"/>
    <s v="01C"/>
    <x v="2"/>
    <s v="01Z"/>
    <x v="2"/>
    <n v="180.82355999999999"/>
    <n v="1561745"/>
    <n v="180823.56"/>
    <n v="0.11578302475756286"/>
  </r>
  <r>
    <x v="0"/>
    <n v="11"/>
    <s v="Ile-de-France"/>
    <n v="92"/>
    <x v="92"/>
    <s v="01D"/>
    <x v="3"/>
    <s v="01A"/>
    <x v="3"/>
    <n v="50732.468030000004"/>
    <n v="1561745"/>
    <n v="50732468.030000001"/>
    <n v="32.484476038021576"/>
  </r>
  <r>
    <x v="0"/>
    <n v="11"/>
    <s v="Ile-de-France"/>
    <n v="92"/>
    <x v="92"/>
    <s v="01E"/>
    <x v="6"/>
    <s v="01E"/>
    <x v="5"/>
    <n v="7292.5366599999998"/>
    <n v="1561745"/>
    <n v="7292536.6600000001"/>
    <n v="4.6694797550176244"/>
  </r>
  <r>
    <x v="0"/>
    <n v="11"/>
    <s v="Ile-de-France"/>
    <n v="92"/>
    <x v="92"/>
    <s v="01F"/>
    <x v="4"/>
    <s v="01A"/>
    <x v="3"/>
    <n v="29256.132509999999"/>
    <n v="1561745"/>
    <n v="29256132.509999998"/>
    <n v="18.732976580683786"/>
  </r>
  <r>
    <x v="0"/>
    <n v="11"/>
    <s v="Ile-de-France"/>
    <n v="92"/>
    <x v="92"/>
    <s v="01ZHG"/>
    <x v="5"/>
    <s v="01A"/>
    <x v="3"/>
    <n v="1257"/>
    <n v="1561745"/>
    <n v="1257000"/>
    <n v="0.80486891265859661"/>
  </r>
  <r>
    <x v="0"/>
    <n v="11"/>
    <s v="Ile-de-France"/>
    <n v="92"/>
    <x v="92"/>
    <s v="01ZHG"/>
    <x v="5"/>
    <s v="01Z"/>
    <x v="2"/>
    <n v="1183.75"/>
    <n v="1561745"/>
    <n v="1183750"/>
    <n v="0.75796624929165768"/>
  </r>
  <r>
    <x v="1"/>
    <n v="11"/>
    <s v="Ile-de-France"/>
    <n v="92"/>
    <x v="92"/>
    <s v="01A"/>
    <x v="0"/>
    <s v="01B"/>
    <x v="0"/>
    <n v="467951.21906999999"/>
    <n v="1581628"/>
    <n v="467951219.06999999"/>
    <n v="295.86680247820601"/>
  </r>
  <r>
    <x v="1"/>
    <n v="11"/>
    <s v="Ile-de-France"/>
    <n v="92"/>
    <x v="92"/>
    <s v="01B"/>
    <x v="1"/>
    <s v="01A"/>
    <x v="3"/>
    <n v="37636.494030000002"/>
    <n v="1581628"/>
    <n v="37636494.030000001"/>
    <n v="23.796046877015328"/>
  </r>
  <r>
    <x v="1"/>
    <n v="11"/>
    <s v="Ile-de-France"/>
    <n v="92"/>
    <x v="92"/>
    <s v="01B"/>
    <x v="1"/>
    <s v="01D"/>
    <x v="1"/>
    <n v="2396"/>
    <n v="1581628"/>
    <n v="2396000"/>
    <n v="1.5148947793033507"/>
  </r>
  <r>
    <x v="1"/>
    <n v="11"/>
    <s v="Ile-de-France"/>
    <n v="92"/>
    <x v="92"/>
    <s v="01C"/>
    <x v="2"/>
    <s v="01A"/>
    <x v="3"/>
    <n v="372.93560000000002"/>
    <n v="1581628"/>
    <n v="372935.60000000003"/>
    <n v="0.23579223433070232"/>
  </r>
  <r>
    <x v="1"/>
    <n v="11"/>
    <s v="Ile-de-France"/>
    <n v="92"/>
    <x v="92"/>
    <s v="01C"/>
    <x v="2"/>
    <s v="01B"/>
    <x v="0"/>
    <n v="8.1709999999999994"/>
    <n v="1581628"/>
    <n v="8170.9999999999991"/>
    <n v="5.1661958437761593E-3"/>
  </r>
  <r>
    <x v="1"/>
    <n v="11"/>
    <s v="Ile-de-France"/>
    <n v="92"/>
    <x v="92"/>
    <s v="01C"/>
    <x v="2"/>
    <s v="01Z"/>
    <x v="2"/>
    <n v="179.38140999999999"/>
    <n v="1581628"/>
    <n v="179381.40999999997"/>
    <n v="0.11341567675837806"/>
  </r>
  <r>
    <x v="1"/>
    <n v="11"/>
    <s v="Ile-de-France"/>
    <n v="92"/>
    <x v="92"/>
    <s v="01D"/>
    <x v="3"/>
    <s v="01A"/>
    <x v="3"/>
    <n v="53782.779490000001"/>
    <n v="1581628"/>
    <n v="53782779.490000002"/>
    <n v="34.004696104267254"/>
  </r>
  <r>
    <x v="1"/>
    <n v="11"/>
    <s v="Ile-de-France"/>
    <n v="92"/>
    <x v="92"/>
    <s v="01E"/>
    <x v="6"/>
    <s v="01E"/>
    <x v="5"/>
    <n v="9918.5043399999995"/>
    <n v="1581628"/>
    <n v="9918504.3399999999"/>
    <n v="6.2710728059948355"/>
  </r>
  <r>
    <x v="1"/>
    <n v="11"/>
    <s v="Ile-de-France"/>
    <n v="92"/>
    <x v="92"/>
    <s v="01F"/>
    <x v="4"/>
    <s v="01A"/>
    <x v="3"/>
    <n v="27771.239460000001"/>
    <n v="1581628"/>
    <n v="27771239.460000001"/>
    <n v="17.55864176658481"/>
  </r>
  <r>
    <x v="1"/>
    <n v="11"/>
    <s v="Ile-de-France"/>
    <n v="92"/>
    <x v="92"/>
    <s v="01ZHG"/>
    <x v="5"/>
    <s v="01A"/>
    <x v="3"/>
    <n v="4932.4505200000003"/>
    <n v="1581628"/>
    <n v="4932450.5200000005"/>
    <n v="3.1185907937896906"/>
  </r>
  <r>
    <x v="1"/>
    <n v="11"/>
    <s v="Ile-de-France"/>
    <n v="92"/>
    <x v="92"/>
    <s v="01ZHG"/>
    <x v="5"/>
    <s v="01Z"/>
    <x v="2"/>
    <n v="6589.95"/>
    <n v="1581628"/>
    <n v="6589950"/>
    <n v="4.1665612900125693"/>
  </r>
  <r>
    <x v="2"/>
    <n v="11"/>
    <s v="Ile-de-France"/>
    <n v="92"/>
    <x v="92"/>
    <s v="01A"/>
    <x v="0"/>
    <s v="01B"/>
    <x v="0"/>
    <n v="442632.65464000002"/>
    <n v="1591403"/>
    <n v="442632654.64000005"/>
    <n v="278.13988954400617"/>
  </r>
  <r>
    <x v="2"/>
    <n v="11"/>
    <s v="Ile-de-France"/>
    <n v="92"/>
    <x v="92"/>
    <s v="01B"/>
    <x v="1"/>
    <s v="01A"/>
    <x v="3"/>
    <n v="32026.154999999999"/>
    <n v="1591403"/>
    <n v="32026155"/>
    <n v="20.124478211992813"/>
  </r>
  <r>
    <x v="2"/>
    <n v="11"/>
    <s v="Ile-de-France"/>
    <n v="92"/>
    <x v="92"/>
    <s v="01B"/>
    <x v="1"/>
    <s v="01D"/>
    <x v="1"/>
    <n v="3121.6188200000001"/>
    <n v="1591403"/>
    <n v="3121618.8200000003"/>
    <n v="1.9615514234923526"/>
  </r>
  <r>
    <x v="2"/>
    <n v="11"/>
    <s v="Ile-de-France"/>
    <n v="92"/>
    <x v="92"/>
    <s v="01C"/>
    <x v="2"/>
    <s v="01A"/>
    <x v="3"/>
    <n v="460.29500000000002"/>
    <n v="1591403"/>
    <n v="460295"/>
    <n v="0.28923848955921283"/>
  </r>
  <r>
    <x v="2"/>
    <n v="11"/>
    <s v="Ile-de-France"/>
    <n v="92"/>
    <x v="92"/>
    <s v="01C"/>
    <x v="2"/>
    <s v="01B"/>
    <x v="0"/>
    <n v="16.132000000000001"/>
    <n v="1591403"/>
    <n v="16132.000000000002"/>
    <n v="1.013696719184267E-2"/>
  </r>
  <r>
    <x v="2"/>
    <n v="11"/>
    <s v="Ile-de-France"/>
    <n v="92"/>
    <x v="92"/>
    <s v="01C"/>
    <x v="2"/>
    <s v="01Z"/>
    <x v="2"/>
    <n v="88.785480000000007"/>
    <n v="1591403"/>
    <n v="88785.48000000001"/>
    <n v="5.5790695380114282E-2"/>
  </r>
  <r>
    <x v="2"/>
    <n v="11"/>
    <s v="Ile-de-France"/>
    <n v="92"/>
    <x v="92"/>
    <s v="01D"/>
    <x v="3"/>
    <s v="01A"/>
    <x v="3"/>
    <n v="52917.163139999997"/>
    <n v="1591403"/>
    <n v="52917163.140000001"/>
    <n v="33.251893542993194"/>
  </r>
  <r>
    <x v="2"/>
    <n v="11"/>
    <s v="Ile-de-France"/>
    <n v="92"/>
    <x v="92"/>
    <s v="01E"/>
    <x v="6"/>
    <s v="01E"/>
    <x v="5"/>
    <n v="9997.6292699999995"/>
    <n v="1591403"/>
    <n v="9997629.2699999996"/>
    <n v="6.2822737358167604"/>
  </r>
  <r>
    <x v="2"/>
    <n v="11"/>
    <s v="Ile-de-France"/>
    <n v="92"/>
    <x v="92"/>
    <s v="01F"/>
    <x v="4"/>
    <s v="01A"/>
    <x v="3"/>
    <n v="27799.292399999998"/>
    <n v="1591403"/>
    <n v="27799292.399999999"/>
    <n v="17.468417742080415"/>
  </r>
  <r>
    <x v="2"/>
    <n v="11"/>
    <s v="Ile-de-France"/>
    <n v="92"/>
    <x v="92"/>
    <s v="01ZHG"/>
    <x v="5"/>
    <s v="01A"/>
    <x v="3"/>
    <n v="6928.2968700000001"/>
    <n v="1591403"/>
    <n v="6928296.8700000001"/>
    <n v="4.3535778617986773"/>
  </r>
  <r>
    <x v="2"/>
    <n v="11"/>
    <s v="Ile-de-France"/>
    <n v="92"/>
    <x v="92"/>
    <s v="01ZHG"/>
    <x v="5"/>
    <s v="01Z"/>
    <x v="2"/>
    <n v="18806"/>
    <n v="1591403"/>
    <n v="18806000"/>
    <n v="11.817245537428294"/>
  </r>
  <r>
    <x v="3"/>
    <n v="11"/>
    <s v="Ile-de-France"/>
    <n v="92"/>
    <x v="92"/>
    <s v="01A"/>
    <x v="0"/>
    <s v="01B"/>
    <x v="0"/>
    <n v="426522.33979"/>
    <n v="1601569"/>
    <n v="426522339.79000002"/>
    <n v="266.3153069209007"/>
  </r>
  <r>
    <x v="3"/>
    <n v="11"/>
    <s v="Ile-de-France"/>
    <n v="92"/>
    <x v="92"/>
    <s v="01B"/>
    <x v="1"/>
    <s v="01A"/>
    <x v="3"/>
    <n v="30171.759999999998"/>
    <n v="1601569"/>
    <n v="30171760"/>
    <n v="18.838876127097866"/>
  </r>
  <r>
    <x v="3"/>
    <n v="11"/>
    <s v="Ile-de-France"/>
    <n v="92"/>
    <x v="92"/>
    <s v="01B"/>
    <x v="1"/>
    <s v="01D"/>
    <x v="1"/>
    <n v="2871.9687699999999"/>
    <n v="1601569"/>
    <n v="2871968.77"/>
    <n v="1.7932220029233832"/>
  </r>
  <r>
    <x v="3"/>
    <n v="11"/>
    <s v="Ile-de-France"/>
    <n v="92"/>
    <x v="92"/>
    <s v="01C"/>
    <x v="2"/>
    <s v="01A"/>
    <x v="3"/>
    <n v="381.00700000000001"/>
    <n v="1601569"/>
    <n v="381007"/>
    <n v="0.23789608814855931"/>
  </r>
  <r>
    <x v="3"/>
    <n v="11"/>
    <s v="Ile-de-France"/>
    <n v="92"/>
    <x v="92"/>
    <s v="01C"/>
    <x v="2"/>
    <s v="01B"/>
    <x v="0"/>
    <n v="16.696739999999998"/>
    <n v="1601569"/>
    <n v="16696.739999999998"/>
    <n v="1.0425239249760703E-2"/>
  </r>
  <r>
    <x v="3"/>
    <n v="11"/>
    <s v="Ile-de-France"/>
    <n v="92"/>
    <x v="92"/>
    <s v="01C"/>
    <x v="2"/>
    <s v="01Z"/>
    <x v="2"/>
    <n v="125.62944"/>
    <n v="1601569"/>
    <n v="125629.44"/>
    <n v="7.844147832531724E-2"/>
  </r>
  <r>
    <x v="3"/>
    <n v="11"/>
    <s v="Ile-de-France"/>
    <n v="92"/>
    <x v="92"/>
    <s v="01D"/>
    <x v="3"/>
    <s v="01A"/>
    <x v="3"/>
    <n v="55108.738669999999"/>
    <n v="1601569"/>
    <n v="55108738.670000002"/>
    <n v="34.40921912824237"/>
  </r>
  <r>
    <x v="3"/>
    <n v="11"/>
    <s v="Ile-de-France"/>
    <n v="92"/>
    <x v="92"/>
    <s v="01E"/>
    <x v="6"/>
    <s v="01E"/>
    <x v="5"/>
    <n v="11348.54133"/>
    <n v="1601569"/>
    <n v="11348541.33"/>
    <n v="7.0858897306328981"/>
  </r>
  <r>
    <x v="3"/>
    <n v="11"/>
    <s v="Ile-de-France"/>
    <n v="92"/>
    <x v="92"/>
    <s v="01F"/>
    <x v="4"/>
    <s v="01A"/>
    <x v="3"/>
    <n v="29247.826819999998"/>
    <n v="1601569"/>
    <n v="29247826.819999997"/>
    <n v="18.261983604827513"/>
  </r>
  <r>
    <x v="3"/>
    <n v="11"/>
    <s v="Ile-de-France"/>
    <n v="92"/>
    <x v="92"/>
    <s v="01ZHG"/>
    <x v="5"/>
    <s v="01A"/>
    <x v="3"/>
    <n v="6118.5170200000002"/>
    <n v="1601569"/>
    <n v="6118517.0200000005"/>
    <n v="3.820326829502819"/>
  </r>
  <r>
    <x v="4"/>
    <n v="11"/>
    <s v="Ile-de-France"/>
    <n v="92"/>
    <x v="92"/>
    <s v="01A"/>
    <x v="0"/>
    <s v="01B"/>
    <x v="0"/>
    <n v="428365"/>
    <n v="1609306"/>
    <n v="428365000"/>
    <n v="266.17995583189276"/>
  </r>
  <r>
    <x v="4"/>
    <n v="11"/>
    <s v="Ile-de-France"/>
    <n v="92"/>
    <x v="92"/>
    <s v="01B"/>
    <x v="1"/>
    <s v="01A"/>
    <x v="3"/>
    <n v="35427.18"/>
    <n v="1609306"/>
    <n v="35427180"/>
    <n v="22.013948869885528"/>
  </r>
  <r>
    <x v="4"/>
    <n v="11"/>
    <s v="Ile-de-France"/>
    <n v="92"/>
    <x v="92"/>
    <s v="01C"/>
    <x v="2"/>
    <s v="01A"/>
    <x v="3"/>
    <n v="316.80200000000002"/>
    <n v="1609306"/>
    <n v="316802"/>
    <n v="0.19685628463449462"/>
  </r>
  <r>
    <x v="4"/>
    <n v="11"/>
    <s v="Ile-de-France"/>
    <n v="92"/>
    <x v="92"/>
    <s v="01C"/>
    <x v="2"/>
    <s v="01B"/>
    <x v="0"/>
    <n v="9.4E-2"/>
    <n v="1609306"/>
    <n v="94"/>
    <n v="5.8410271259785275E-5"/>
  </r>
  <r>
    <x v="4"/>
    <n v="11"/>
    <s v="Ile-de-France"/>
    <n v="92"/>
    <x v="92"/>
    <s v="01C"/>
    <x v="2"/>
    <s v="01Z"/>
    <x v="2"/>
    <n v="26.681999999999999"/>
    <n v="1609306"/>
    <n v="26682"/>
    <n v="1.6579817635676498E-2"/>
  </r>
  <r>
    <x v="4"/>
    <n v="11"/>
    <s v="Ile-de-France"/>
    <n v="92"/>
    <x v="92"/>
    <s v="01D"/>
    <x v="3"/>
    <s v="01A"/>
    <x v="3"/>
    <n v="54993.32"/>
    <n v="1609306"/>
    <n v="54993320"/>
    <n v="34.172071688044412"/>
  </r>
  <r>
    <x v="4"/>
    <n v="11"/>
    <s v="Ile-de-France"/>
    <n v="92"/>
    <x v="92"/>
    <s v="01E"/>
    <x v="6"/>
    <s v="01E"/>
    <x v="5"/>
    <n v="13748.34"/>
    <n v="1609306"/>
    <n v="13748340"/>
    <n v="8.5430241358697483"/>
  </r>
  <r>
    <x v="4"/>
    <n v="11"/>
    <s v="Ile-de-France"/>
    <n v="92"/>
    <x v="92"/>
    <s v="01F"/>
    <x v="4"/>
    <s v="01A"/>
    <x v="3"/>
    <n v="28310.2"/>
    <n v="1609306"/>
    <n v="28310200"/>
    <n v="17.591558100199713"/>
  </r>
  <r>
    <x v="4"/>
    <n v="11"/>
    <s v="Ile-de-France"/>
    <n v="92"/>
    <x v="92"/>
    <s v="01ZHG"/>
    <x v="5"/>
    <s v="01A"/>
    <x v="3"/>
    <n v="6118.5460000000003"/>
    <n v="1609306"/>
    <n v="6118546"/>
    <n v="3.8019779954837674"/>
  </r>
  <r>
    <x v="4"/>
    <n v="11"/>
    <s v="Ile-de-France"/>
    <n v="92"/>
    <x v="92"/>
    <s v="01ZHG"/>
    <x v="5"/>
    <s v="01Z"/>
    <x v="2"/>
    <n v="8062.91"/>
    <n v="1609306"/>
    <n v="8062910"/>
    <n v="5.0101783004599501"/>
  </r>
  <r>
    <x v="0"/>
    <n v="11"/>
    <s v="Ile-de-France"/>
    <n v="93"/>
    <x v="93"/>
    <s v="01A"/>
    <x v="0"/>
    <s v="01B"/>
    <x v="0"/>
    <n v="204980.09998999999"/>
    <n v="1515983"/>
    <n v="204980099.98999998"/>
    <n v="135.21266398765684"/>
  </r>
  <r>
    <x v="0"/>
    <n v="11"/>
    <s v="Ile-de-France"/>
    <n v="93"/>
    <x v="93"/>
    <s v="01A"/>
    <x v="0"/>
    <s v="01D"/>
    <x v="1"/>
    <n v="282770.57"/>
    <n v="1515983"/>
    <n v="282770570"/>
    <n v="186.52621434409224"/>
  </r>
  <r>
    <x v="0"/>
    <n v="11"/>
    <s v="Ile-de-France"/>
    <n v="93"/>
    <x v="93"/>
    <s v="01A"/>
    <x v="0"/>
    <s v="01Z"/>
    <x v="2"/>
    <n v="3410.6286100000002"/>
    <n v="1515983"/>
    <n v="3410628.6100000003"/>
    <n v="2.2497802481953957"/>
  </r>
  <r>
    <x v="0"/>
    <n v="11"/>
    <s v="Ile-de-France"/>
    <n v="93"/>
    <x v="93"/>
    <s v="01B"/>
    <x v="1"/>
    <s v="01A"/>
    <x v="3"/>
    <n v="31685.52"/>
    <n v="1515983"/>
    <n v="31685520"/>
    <n v="20.900973163947089"/>
  </r>
  <r>
    <x v="0"/>
    <n v="11"/>
    <s v="Ile-de-France"/>
    <n v="93"/>
    <x v="93"/>
    <s v="01B"/>
    <x v="1"/>
    <s v="01D"/>
    <x v="1"/>
    <n v="8439.6523099999995"/>
    <n v="1515983"/>
    <n v="8439652.3099999987"/>
    <n v="5.5671154030091357"/>
  </r>
  <r>
    <x v="0"/>
    <n v="11"/>
    <s v="Ile-de-France"/>
    <n v="93"/>
    <x v="93"/>
    <s v="01B"/>
    <x v="1"/>
    <s v="01Z"/>
    <x v="2"/>
    <n v="1407"/>
    <n v="1515983"/>
    <n v="1407000"/>
    <n v="0.928110671425735"/>
  </r>
  <r>
    <x v="0"/>
    <n v="11"/>
    <s v="Ile-de-France"/>
    <n v="93"/>
    <x v="93"/>
    <s v="01C"/>
    <x v="2"/>
    <s v="01A"/>
    <x v="3"/>
    <n v="123.73788"/>
    <n v="1515983"/>
    <n v="123737.88"/>
    <n v="8.162220816460343E-2"/>
  </r>
  <r>
    <x v="0"/>
    <n v="11"/>
    <s v="Ile-de-France"/>
    <n v="93"/>
    <x v="93"/>
    <s v="01C"/>
    <x v="2"/>
    <s v="01Z"/>
    <x v="2"/>
    <n v="66.867000000000004"/>
    <n v="1515983"/>
    <n v="66867"/>
    <n v="4.410801440385545E-2"/>
  </r>
  <r>
    <x v="0"/>
    <n v="11"/>
    <s v="Ile-de-France"/>
    <n v="93"/>
    <x v="93"/>
    <s v="01D"/>
    <x v="3"/>
    <s v="01A"/>
    <x v="3"/>
    <n v="36611.226000000002"/>
    <n v="1515983"/>
    <n v="36611226"/>
    <n v="24.150156037369811"/>
  </r>
  <r>
    <x v="0"/>
    <n v="11"/>
    <s v="Ile-de-France"/>
    <n v="93"/>
    <x v="93"/>
    <s v="01E"/>
    <x v="6"/>
    <s v="01A"/>
    <x v="3"/>
    <n v="318.33999999999997"/>
    <n v="1515983"/>
    <n v="318340"/>
    <n v="0.20998916214759664"/>
  </r>
  <r>
    <x v="0"/>
    <n v="11"/>
    <s v="Ile-de-France"/>
    <n v="93"/>
    <x v="93"/>
    <s v="01E"/>
    <x v="6"/>
    <s v="01D"/>
    <x v="1"/>
    <n v="4392.1400000000003"/>
    <n v="1515983"/>
    <n v="4392140"/>
    <n v="2.8972224622571625"/>
  </r>
  <r>
    <x v="0"/>
    <n v="11"/>
    <s v="Ile-de-France"/>
    <n v="93"/>
    <x v="93"/>
    <s v="01E"/>
    <x v="6"/>
    <s v="01E"/>
    <x v="5"/>
    <n v="6650.0998099999997"/>
    <n v="1515983"/>
    <n v="6650099.8099999996"/>
    <n v="4.3866585641131861"/>
  </r>
  <r>
    <x v="0"/>
    <n v="11"/>
    <s v="Ile-de-France"/>
    <n v="93"/>
    <x v="93"/>
    <s v="01E"/>
    <x v="6"/>
    <s v="01Z"/>
    <x v="2"/>
    <n v="865.1"/>
    <n v="1515983"/>
    <n v="865100"/>
    <n v="0.57065283713603654"/>
  </r>
  <r>
    <x v="0"/>
    <n v="11"/>
    <s v="Ile-de-France"/>
    <n v="93"/>
    <x v="93"/>
    <s v="01F"/>
    <x v="4"/>
    <s v="01A"/>
    <x v="3"/>
    <n v="16419.495279999999"/>
    <n v="1515983"/>
    <n v="16419495.279999999"/>
    <n v="10.830923090826216"/>
  </r>
  <r>
    <x v="0"/>
    <n v="11"/>
    <s v="Ile-de-France"/>
    <n v="93"/>
    <x v="93"/>
    <s v="01F"/>
    <x v="4"/>
    <s v="01Z"/>
    <x v="2"/>
    <n v="76.926169999999999"/>
    <n v="1515983"/>
    <n v="76926.17"/>
    <n v="5.0743425223106063E-2"/>
  </r>
  <r>
    <x v="0"/>
    <n v="11"/>
    <s v="Ile-de-France"/>
    <n v="93"/>
    <x v="93"/>
    <s v="01ZHG"/>
    <x v="5"/>
    <s v="01A"/>
    <x v="3"/>
    <n v="121.73"/>
    <n v="1515983"/>
    <n v="121730"/>
    <n v="8.029773420942056E-2"/>
  </r>
  <r>
    <x v="0"/>
    <n v="11"/>
    <s v="Ile-de-France"/>
    <n v="93"/>
    <x v="93"/>
    <s v="01ZHG"/>
    <x v="5"/>
    <s v="01B"/>
    <x v="0"/>
    <n v="10411"/>
    <n v="1515983"/>
    <n v="10411000"/>
    <n v="6.8674912581473535"/>
  </r>
  <r>
    <x v="0"/>
    <n v="11"/>
    <s v="Ile-de-France"/>
    <n v="93"/>
    <x v="93"/>
    <s v="01ZHG"/>
    <x v="5"/>
    <s v="01Z"/>
    <x v="2"/>
    <n v="3541.56"/>
    <n v="1515983"/>
    <n v="3541560"/>
    <n v="2.3361475689371187"/>
  </r>
  <r>
    <x v="1"/>
    <n v="11"/>
    <s v="Ile-de-France"/>
    <n v="93"/>
    <x v="93"/>
    <s v="01A"/>
    <x v="0"/>
    <s v="01B"/>
    <x v="0"/>
    <n v="330881.77058000001"/>
    <n v="1529928"/>
    <n v="330881770.57999998"/>
    <n v="216.27277269257115"/>
  </r>
  <r>
    <x v="1"/>
    <n v="11"/>
    <s v="Ile-de-France"/>
    <n v="93"/>
    <x v="93"/>
    <s v="01A"/>
    <x v="0"/>
    <s v="01D"/>
    <x v="1"/>
    <n v="161967.88"/>
    <n v="1529928"/>
    <n v="161967880"/>
    <n v="105.8663414226029"/>
  </r>
  <r>
    <x v="1"/>
    <n v="11"/>
    <s v="Ile-de-France"/>
    <n v="93"/>
    <x v="93"/>
    <s v="01B"/>
    <x v="1"/>
    <s v="01A"/>
    <x v="3"/>
    <n v="44900.328320000001"/>
    <n v="1529928"/>
    <n v="44900328.32"/>
    <n v="29.34800089938873"/>
  </r>
  <r>
    <x v="1"/>
    <n v="11"/>
    <s v="Ile-de-France"/>
    <n v="93"/>
    <x v="93"/>
    <s v="01B"/>
    <x v="1"/>
    <s v="01D"/>
    <x v="1"/>
    <n v="6808.78"/>
    <n v="1529928"/>
    <n v="6808780"/>
    <n v="4.4503924367682659"/>
  </r>
  <r>
    <x v="1"/>
    <n v="11"/>
    <s v="Ile-de-France"/>
    <n v="93"/>
    <x v="93"/>
    <s v="01C"/>
    <x v="2"/>
    <s v="01A"/>
    <x v="3"/>
    <n v="164.00899999999999"/>
    <n v="1529928"/>
    <n v="164009"/>
    <n v="0.10720046956458082"/>
  </r>
  <r>
    <x v="1"/>
    <n v="11"/>
    <s v="Ile-de-France"/>
    <n v="93"/>
    <x v="93"/>
    <s v="01C"/>
    <x v="2"/>
    <s v="01Z"/>
    <x v="2"/>
    <n v="73.8"/>
    <n v="1529928"/>
    <n v="73800"/>
    <n v="4.8237564120664503E-2"/>
  </r>
  <r>
    <x v="1"/>
    <n v="11"/>
    <s v="Ile-de-France"/>
    <n v="93"/>
    <x v="93"/>
    <s v="01D"/>
    <x v="3"/>
    <s v="01A"/>
    <x v="3"/>
    <n v="35213.031389999996"/>
    <n v="1529928"/>
    <n v="35213031.389999993"/>
    <n v="23.016136308375291"/>
  </r>
  <r>
    <x v="1"/>
    <n v="11"/>
    <s v="Ile-de-France"/>
    <n v="93"/>
    <x v="93"/>
    <s v="01E"/>
    <x v="6"/>
    <s v="01E"/>
    <x v="5"/>
    <n v="10738.53507"/>
    <n v="1529928"/>
    <n v="10738535.07"/>
    <n v="7.0189806775220793"/>
  </r>
  <r>
    <x v="1"/>
    <n v="11"/>
    <s v="Ile-de-France"/>
    <n v="93"/>
    <x v="93"/>
    <s v="01F"/>
    <x v="4"/>
    <s v="01A"/>
    <x v="3"/>
    <n v="15803.920819999999"/>
    <n v="1529928"/>
    <n v="15803920.82"/>
    <n v="10.329846123477706"/>
  </r>
  <r>
    <x v="1"/>
    <n v="11"/>
    <s v="Ile-de-France"/>
    <n v="93"/>
    <x v="93"/>
    <s v="01F"/>
    <x v="4"/>
    <s v="01Z"/>
    <x v="2"/>
    <n v="9"/>
    <n v="1529928"/>
    <n v="9000"/>
    <n v="5.8826297708127438E-3"/>
  </r>
  <r>
    <x v="1"/>
    <n v="11"/>
    <s v="Ile-de-France"/>
    <n v="93"/>
    <x v="93"/>
    <s v="01ZHG"/>
    <x v="5"/>
    <s v="01A"/>
    <x v="3"/>
    <n v="273.12"/>
    <n v="1529928"/>
    <n v="273120"/>
    <n v="0.17851820477826408"/>
  </r>
  <r>
    <x v="1"/>
    <n v="11"/>
    <s v="Ile-de-France"/>
    <n v="93"/>
    <x v="93"/>
    <s v="01ZHG"/>
    <x v="5"/>
    <s v="01Z"/>
    <x v="2"/>
    <n v="181.875"/>
    <n v="1529928"/>
    <n v="181875"/>
    <n v="0.11887814328517421"/>
  </r>
  <r>
    <x v="2"/>
    <n v="11"/>
    <s v="Ile-de-France"/>
    <n v="93"/>
    <x v="93"/>
    <s v="01A"/>
    <x v="0"/>
    <s v="01B"/>
    <x v="0"/>
    <n v="325259.81503"/>
    <n v="1552482"/>
    <n v="325259815.02999997"/>
    <n v="209.50955632979961"/>
  </r>
  <r>
    <x v="2"/>
    <n v="11"/>
    <s v="Ile-de-France"/>
    <n v="93"/>
    <x v="93"/>
    <s v="01A"/>
    <x v="0"/>
    <s v="01D"/>
    <x v="1"/>
    <n v="146248.78"/>
    <n v="1552482"/>
    <n v="146248780"/>
    <n v="94.203204932488745"/>
  </r>
  <r>
    <x v="2"/>
    <n v="11"/>
    <s v="Ile-de-France"/>
    <n v="93"/>
    <x v="93"/>
    <s v="01A"/>
    <x v="0"/>
    <s v="01Z"/>
    <x v="2"/>
    <n v="28717.892070000002"/>
    <n v="1552482"/>
    <n v="28717892.07"/>
    <n v="18.49805155228853"/>
  </r>
  <r>
    <x v="2"/>
    <n v="11"/>
    <s v="Ile-de-France"/>
    <n v="93"/>
    <x v="93"/>
    <s v="01B"/>
    <x v="1"/>
    <s v="01A"/>
    <x v="3"/>
    <n v="23159.239000000001"/>
    <n v="1552482"/>
    <n v="23159239"/>
    <n v="14.917557176186262"/>
  </r>
  <r>
    <x v="2"/>
    <n v="11"/>
    <s v="Ile-de-France"/>
    <n v="93"/>
    <x v="93"/>
    <s v="01B"/>
    <x v="1"/>
    <s v="01D"/>
    <x v="1"/>
    <n v="8313.1301600000006"/>
    <n v="1552482"/>
    <n v="8313130.1600000001"/>
    <n v="5.3547352948375568"/>
  </r>
  <r>
    <x v="2"/>
    <n v="11"/>
    <s v="Ile-de-France"/>
    <n v="93"/>
    <x v="93"/>
    <s v="01C"/>
    <x v="2"/>
    <s v="01A"/>
    <x v="3"/>
    <n v="122.62"/>
    <n v="1552482"/>
    <n v="122620"/>
    <n v="7.8983202381734535E-2"/>
  </r>
  <r>
    <x v="2"/>
    <n v="11"/>
    <s v="Ile-de-France"/>
    <n v="93"/>
    <x v="93"/>
    <s v="01C"/>
    <x v="2"/>
    <s v="01Z"/>
    <x v="2"/>
    <n v="43"/>
    <n v="1552482"/>
    <n v="43000"/>
    <n v="2.7697583611275365E-2"/>
  </r>
  <r>
    <x v="2"/>
    <n v="11"/>
    <s v="Ile-de-France"/>
    <n v="93"/>
    <x v="93"/>
    <s v="01D"/>
    <x v="3"/>
    <s v="01A"/>
    <x v="3"/>
    <n v="36156.95854"/>
    <n v="1552482"/>
    <n v="36156958.539999999"/>
    <n v="23.289776332350392"/>
  </r>
  <r>
    <x v="2"/>
    <n v="11"/>
    <s v="Ile-de-France"/>
    <n v="93"/>
    <x v="93"/>
    <s v="01D"/>
    <x v="3"/>
    <s v="01Z"/>
    <x v="2"/>
    <n v="926.84266000000002"/>
    <n v="1552482"/>
    <n v="926842.66"/>
    <n v="0.59700702488015966"/>
  </r>
  <r>
    <x v="2"/>
    <n v="11"/>
    <s v="Ile-de-France"/>
    <n v="93"/>
    <x v="93"/>
    <s v="01E"/>
    <x v="6"/>
    <s v="01E"/>
    <x v="5"/>
    <n v="11742.48654"/>
    <n v="1552482"/>
    <n v="11742486.539999999"/>
    <n v="7.5636861103703614"/>
  </r>
  <r>
    <x v="2"/>
    <n v="11"/>
    <s v="Ile-de-France"/>
    <n v="93"/>
    <x v="93"/>
    <s v="01F"/>
    <x v="4"/>
    <s v="01A"/>
    <x v="3"/>
    <n v="15276.27533"/>
    <n v="1552482"/>
    <n v="15276275.33"/>
    <n v="9.8399049586404228"/>
  </r>
  <r>
    <x v="2"/>
    <n v="11"/>
    <s v="Ile-de-France"/>
    <n v="93"/>
    <x v="93"/>
    <s v="01F"/>
    <x v="4"/>
    <s v="01Z"/>
    <x v="2"/>
    <n v="318.02323999999999"/>
    <n v="1552482"/>
    <n v="318023.24"/>
    <n v="0.20484826233089981"/>
  </r>
  <r>
    <x v="2"/>
    <n v="11"/>
    <s v="Ile-de-France"/>
    <n v="93"/>
    <x v="93"/>
    <s v="01ZHG"/>
    <x v="5"/>
    <s v="01A"/>
    <x v="3"/>
    <n v="1122.82224"/>
    <n v="1552482"/>
    <n v="1122822.24"/>
    <n v="0.72324332262789515"/>
  </r>
  <r>
    <x v="3"/>
    <n v="11"/>
    <s v="Ile-de-France"/>
    <n v="93"/>
    <x v="93"/>
    <s v="01A"/>
    <x v="0"/>
    <s v="01B"/>
    <x v="0"/>
    <n v="404803.35291999998"/>
    <n v="1592663"/>
    <n v="404803352.91999996"/>
    <n v="254.16761293506534"/>
  </r>
  <r>
    <x v="3"/>
    <n v="11"/>
    <s v="Ile-de-France"/>
    <n v="93"/>
    <x v="93"/>
    <s v="01A"/>
    <x v="0"/>
    <s v="01D"/>
    <x v="1"/>
    <n v="80850.05"/>
    <n v="1592663"/>
    <n v="80850050"/>
    <n v="50.764066221165429"/>
  </r>
  <r>
    <x v="3"/>
    <n v="11"/>
    <s v="Ile-de-France"/>
    <n v="93"/>
    <x v="93"/>
    <s v="01B"/>
    <x v="1"/>
    <s v="01A"/>
    <x v="3"/>
    <n v="33747.076910000003"/>
    <n v="1592663"/>
    <n v="33747076.910000004"/>
    <n v="21.189088281701782"/>
  </r>
  <r>
    <x v="3"/>
    <n v="11"/>
    <s v="Ile-de-France"/>
    <n v="93"/>
    <x v="93"/>
    <s v="01C"/>
    <x v="2"/>
    <s v="01A"/>
    <x v="3"/>
    <n v="16.334"/>
    <n v="1592663"/>
    <n v="16334"/>
    <n v="1.0255779157298186E-2"/>
  </r>
  <r>
    <x v="3"/>
    <n v="11"/>
    <s v="Ile-de-France"/>
    <n v="93"/>
    <x v="93"/>
    <s v="01C"/>
    <x v="2"/>
    <s v="01B"/>
    <x v="0"/>
    <n v="5.7000000000000002E-2"/>
    <n v="1592663"/>
    <n v="57"/>
    <n v="3.5789115462593153E-5"/>
  </r>
  <r>
    <x v="3"/>
    <n v="11"/>
    <s v="Ile-de-France"/>
    <n v="93"/>
    <x v="93"/>
    <s v="01C"/>
    <x v="2"/>
    <s v="01C"/>
    <x v="4"/>
    <n v="25.54"/>
    <n v="1592663"/>
    <n v="25540"/>
    <n v="1.6036035244116301E-2"/>
  </r>
  <r>
    <x v="3"/>
    <n v="11"/>
    <s v="Ile-de-France"/>
    <n v="93"/>
    <x v="93"/>
    <s v="01C"/>
    <x v="2"/>
    <s v="01Z"/>
    <x v="2"/>
    <n v="68.552999999999997"/>
    <n v="1592663"/>
    <n v="68553"/>
    <n v="4.3043004075564009E-2"/>
  </r>
  <r>
    <x v="3"/>
    <n v="11"/>
    <s v="Ile-de-France"/>
    <n v="93"/>
    <x v="93"/>
    <s v="01D"/>
    <x v="3"/>
    <s v="01A"/>
    <x v="3"/>
    <n v="37881.420899999997"/>
    <n v="1592663"/>
    <n v="37881420.899999999"/>
    <n v="23.784956955740164"/>
  </r>
  <r>
    <x v="3"/>
    <n v="11"/>
    <s v="Ile-de-France"/>
    <n v="93"/>
    <x v="93"/>
    <s v="01E"/>
    <x v="6"/>
    <s v="01E"/>
    <x v="5"/>
    <n v="10961.941220000001"/>
    <n v="1592663"/>
    <n v="10961941.220000001"/>
    <n v="6.8827750880129699"/>
  </r>
  <r>
    <x v="3"/>
    <n v="11"/>
    <s v="Ile-de-France"/>
    <n v="93"/>
    <x v="93"/>
    <s v="01F"/>
    <x v="4"/>
    <s v="01A"/>
    <x v="3"/>
    <n v="15610.010550000001"/>
    <n v="1592663"/>
    <n v="15610010.550000001"/>
    <n v="9.8012012271271463"/>
  </r>
  <r>
    <x v="3"/>
    <n v="11"/>
    <s v="Ile-de-France"/>
    <n v="93"/>
    <x v="93"/>
    <s v="01ZHG"/>
    <x v="5"/>
    <s v="01A"/>
    <x v="3"/>
    <n v="1436.7307900000001"/>
    <n v="1592663"/>
    <n v="1436730.79"/>
    <n v="0.90209340582408204"/>
  </r>
  <r>
    <x v="3"/>
    <n v="11"/>
    <s v="Ile-de-France"/>
    <n v="93"/>
    <x v="93"/>
    <s v="01ZHG"/>
    <x v="5"/>
    <s v="01B"/>
    <x v="0"/>
    <n v="5411.2"/>
    <n v="1592663"/>
    <n v="5411200"/>
    <n v="3.3975800279155099"/>
  </r>
  <r>
    <x v="4"/>
    <n v="11"/>
    <s v="Ile-de-France"/>
    <n v="93"/>
    <x v="93"/>
    <s v="01A"/>
    <x v="0"/>
    <s v="01B"/>
    <x v="0"/>
    <n v="460026.52890999999"/>
    <n v="1623111"/>
    <n v="460026528.90999997"/>
    <n v="283.42271656713558"/>
  </r>
  <r>
    <x v="4"/>
    <n v="11"/>
    <s v="Ile-de-France"/>
    <n v="93"/>
    <x v="93"/>
    <s v="01A"/>
    <x v="0"/>
    <s v="01D"/>
    <x v="1"/>
    <n v="31924.5"/>
    <n v="1623111"/>
    <n v="31924500"/>
    <n v="19.668710273049719"/>
  </r>
  <r>
    <x v="4"/>
    <n v="11"/>
    <s v="Ile-de-France"/>
    <n v="93"/>
    <x v="93"/>
    <s v="01B"/>
    <x v="1"/>
    <s v="01A"/>
    <x v="3"/>
    <n v="30776.94256"/>
    <n v="1623111"/>
    <n v="30776942.559999999"/>
    <n v="18.961699206030886"/>
  </r>
  <r>
    <x v="4"/>
    <n v="11"/>
    <s v="Ile-de-France"/>
    <n v="93"/>
    <x v="93"/>
    <s v="01B"/>
    <x v="1"/>
    <s v="01D"/>
    <x v="1"/>
    <n v="14486.36"/>
    <n v="1623111"/>
    <n v="14486360"/>
    <n v="8.925058113708797"/>
  </r>
  <r>
    <x v="4"/>
    <n v="11"/>
    <s v="Ile-de-France"/>
    <n v="93"/>
    <x v="93"/>
    <s v="01C"/>
    <x v="2"/>
    <s v="01A"/>
    <x v="3"/>
    <n v="492"/>
    <n v="1623111"/>
    <n v="492000"/>
    <n v="0.30312159796834598"/>
  </r>
  <r>
    <x v="4"/>
    <n v="11"/>
    <s v="Ile-de-France"/>
    <n v="93"/>
    <x v="93"/>
    <s v="01C"/>
    <x v="2"/>
    <s v="01Z"/>
    <x v="2"/>
    <n v="79.680000000000007"/>
    <n v="1623111"/>
    <n v="79680"/>
    <n v="4.9090912451458961E-2"/>
  </r>
  <r>
    <x v="4"/>
    <n v="11"/>
    <s v="Ile-de-France"/>
    <n v="93"/>
    <x v="93"/>
    <s v="01D"/>
    <x v="3"/>
    <s v="01A"/>
    <x v="3"/>
    <n v="40893.44786"/>
    <n v="1623111"/>
    <n v="40893447.859999999"/>
    <n v="25.19448630438707"/>
  </r>
  <r>
    <x v="4"/>
    <n v="11"/>
    <s v="Ile-de-France"/>
    <n v="93"/>
    <x v="93"/>
    <s v="01E"/>
    <x v="6"/>
    <s v="01E"/>
    <x v="5"/>
    <n v="11099.3262"/>
    <n v="1623111"/>
    <n v="11099326.199999999"/>
    <n v="6.8383038498291242"/>
  </r>
  <r>
    <x v="4"/>
    <n v="11"/>
    <s v="Ile-de-France"/>
    <n v="93"/>
    <x v="93"/>
    <s v="01F"/>
    <x v="4"/>
    <s v="01A"/>
    <x v="3"/>
    <n v="15659.81552"/>
    <n v="1623111"/>
    <n v="15659815.52"/>
    <n v="9.6480250087640336"/>
  </r>
  <r>
    <x v="4"/>
    <n v="11"/>
    <s v="Ile-de-France"/>
    <n v="93"/>
    <x v="93"/>
    <s v="01ZHG"/>
    <x v="5"/>
    <s v="01A"/>
    <x v="3"/>
    <n v="1606.3035600000001"/>
    <n v="1623111"/>
    <n v="1606303.56"/>
    <n v="0.98964492262081893"/>
  </r>
  <r>
    <x v="0"/>
    <n v="11"/>
    <s v="Ile-de-France"/>
    <n v="94"/>
    <x v="94"/>
    <s v="01A"/>
    <x v="0"/>
    <s v="01B"/>
    <x v="0"/>
    <n v="380597.65"/>
    <n v="1318537"/>
    <n v="380597650"/>
    <n v="288.65147508185208"/>
  </r>
  <r>
    <x v="0"/>
    <n v="11"/>
    <s v="Ile-de-France"/>
    <n v="94"/>
    <x v="94"/>
    <s v="01A"/>
    <x v="0"/>
    <s v="01E"/>
    <x v="5"/>
    <n v="6799.8606099999997"/>
    <n v="1318537"/>
    <n v="6799860.6099999994"/>
    <n v="5.1571253669787041"/>
  </r>
  <r>
    <x v="0"/>
    <n v="11"/>
    <s v="Ile-de-France"/>
    <n v="94"/>
    <x v="94"/>
    <s v="01B"/>
    <x v="1"/>
    <s v="01A"/>
    <x v="3"/>
    <n v="25242.950970000002"/>
    <n v="1318537"/>
    <n v="25242950.970000003"/>
    <n v="19.144666376446018"/>
  </r>
  <r>
    <x v="0"/>
    <n v="11"/>
    <s v="Ile-de-France"/>
    <n v="94"/>
    <x v="94"/>
    <s v="01B"/>
    <x v="1"/>
    <s v="01D"/>
    <x v="1"/>
    <n v="14253.65"/>
    <n v="1318537"/>
    <n v="14253650"/>
    <n v="10.810201003081445"/>
  </r>
  <r>
    <x v="0"/>
    <n v="11"/>
    <s v="Ile-de-France"/>
    <n v="94"/>
    <x v="94"/>
    <s v="01B"/>
    <x v="1"/>
    <s v="01Z"/>
    <x v="2"/>
    <n v="418.02"/>
    <n v="1318537"/>
    <n v="418020"/>
    <n v="0.31703319664142909"/>
  </r>
  <r>
    <x v="0"/>
    <n v="11"/>
    <s v="Ile-de-France"/>
    <n v="94"/>
    <x v="94"/>
    <s v="01C"/>
    <x v="2"/>
    <s v="01A"/>
    <x v="3"/>
    <n v="106.851"/>
    <n v="1318537"/>
    <n v="106851"/>
    <n v="8.1037543883865221E-2"/>
  </r>
  <r>
    <x v="0"/>
    <n v="11"/>
    <s v="Ile-de-France"/>
    <n v="94"/>
    <x v="94"/>
    <s v="01C"/>
    <x v="2"/>
    <s v="01B"/>
    <x v="0"/>
    <n v="1.728"/>
    <n v="1318537"/>
    <n v="1728"/>
    <n v="1.3105434280570056E-3"/>
  </r>
  <r>
    <x v="0"/>
    <n v="11"/>
    <s v="Ile-de-France"/>
    <n v="94"/>
    <x v="94"/>
    <s v="01C"/>
    <x v="2"/>
    <s v="01Z"/>
    <x v="2"/>
    <n v="221.99610999999999"/>
    <n v="1318537"/>
    <n v="221996.11"/>
    <n v="0.1683654762816667"/>
  </r>
  <r>
    <x v="0"/>
    <n v="11"/>
    <s v="Ile-de-France"/>
    <n v="94"/>
    <x v="94"/>
    <s v="01D"/>
    <x v="3"/>
    <s v="01A"/>
    <x v="3"/>
    <n v="44114.97249"/>
    <n v="1318537"/>
    <n v="44114972.490000002"/>
    <n v="33.457515784539986"/>
  </r>
  <r>
    <x v="0"/>
    <n v="11"/>
    <s v="Ile-de-France"/>
    <n v="94"/>
    <x v="94"/>
    <s v="01E"/>
    <x v="6"/>
    <s v="01E"/>
    <x v="5"/>
    <n v="21645.443879999999"/>
    <n v="1318537"/>
    <n v="21645443.879999999"/>
    <n v="16.416258231661303"/>
  </r>
  <r>
    <x v="0"/>
    <n v="11"/>
    <s v="Ile-de-France"/>
    <n v="94"/>
    <x v="94"/>
    <s v="01F"/>
    <x v="4"/>
    <s v="01A"/>
    <x v="3"/>
    <n v="22604.030869999999"/>
    <n v="1318537"/>
    <n v="22604030.869999997"/>
    <n v="17.143266264048712"/>
  </r>
  <r>
    <x v="0"/>
    <n v="11"/>
    <s v="Ile-de-France"/>
    <n v="94"/>
    <x v="94"/>
    <s v="01ZHG"/>
    <x v="5"/>
    <s v="01A"/>
    <x v="3"/>
    <n v="364.33143000000001"/>
    <n v="1318537"/>
    <n v="364331.43"/>
    <n v="0.27631490811406884"/>
  </r>
  <r>
    <x v="0"/>
    <n v="11"/>
    <s v="Ile-de-France"/>
    <n v="94"/>
    <x v="94"/>
    <s v="01ZHG"/>
    <x v="5"/>
    <s v="01B"/>
    <x v="0"/>
    <n v="2184"/>
    <n v="1318537"/>
    <n v="2184000"/>
    <n v="1.6563812771276043"/>
  </r>
  <r>
    <x v="1"/>
    <n v="11"/>
    <s v="Ile-de-France"/>
    <n v="94"/>
    <x v="94"/>
    <s v="01A"/>
    <x v="0"/>
    <s v="01B"/>
    <x v="0"/>
    <n v="371422.49"/>
    <n v="1333702"/>
    <n v="371422490"/>
    <n v="278.48986505231301"/>
  </r>
  <r>
    <x v="1"/>
    <n v="11"/>
    <s v="Ile-de-France"/>
    <n v="94"/>
    <x v="94"/>
    <s v="01A"/>
    <x v="0"/>
    <s v="01E"/>
    <x v="5"/>
    <n v="6905.0330100000001"/>
    <n v="1333702"/>
    <n v="6905033.0099999998"/>
    <n v="5.1773432220990898"/>
  </r>
  <r>
    <x v="1"/>
    <n v="11"/>
    <s v="Ile-de-France"/>
    <n v="94"/>
    <x v="94"/>
    <s v="01B"/>
    <x v="1"/>
    <s v="01A"/>
    <x v="3"/>
    <n v="22739.530620000001"/>
    <n v="1333702"/>
    <n v="22739530.620000001"/>
    <n v="17.04993365834347"/>
  </r>
  <r>
    <x v="1"/>
    <n v="11"/>
    <s v="Ile-de-France"/>
    <n v="94"/>
    <x v="94"/>
    <s v="01B"/>
    <x v="1"/>
    <s v="01B"/>
    <x v="0"/>
    <n v="2367.86"/>
    <n v="1333702"/>
    <n v="2367860"/>
    <n v="1.7754041007661381"/>
  </r>
  <r>
    <x v="1"/>
    <n v="11"/>
    <s v="Ile-de-France"/>
    <n v="94"/>
    <x v="94"/>
    <s v="01B"/>
    <x v="1"/>
    <s v="01D"/>
    <x v="1"/>
    <n v="9981.49"/>
    <n v="1333702"/>
    <n v="9981490"/>
    <n v="7.4840481606835709"/>
  </r>
  <r>
    <x v="1"/>
    <n v="11"/>
    <s v="Ile-de-France"/>
    <n v="94"/>
    <x v="94"/>
    <s v="01B"/>
    <x v="1"/>
    <s v="01Z"/>
    <x v="2"/>
    <n v="486"/>
    <n v="1333702"/>
    <n v="486000"/>
    <n v="0.36439924360914205"/>
  </r>
  <r>
    <x v="1"/>
    <n v="11"/>
    <s v="Ile-de-France"/>
    <n v="94"/>
    <x v="94"/>
    <s v="01C"/>
    <x v="2"/>
    <s v="01A"/>
    <x v="3"/>
    <n v="94.18"/>
    <n v="1333702"/>
    <n v="94180"/>
    <n v="7.0615474821211929E-2"/>
  </r>
  <r>
    <x v="1"/>
    <n v="11"/>
    <s v="Ile-de-France"/>
    <n v="94"/>
    <x v="94"/>
    <s v="01C"/>
    <x v="2"/>
    <s v="01B"/>
    <x v="0"/>
    <n v="18.024999999999999"/>
    <n v="1333702"/>
    <n v="18025"/>
    <n v="1.351501309887816E-2"/>
  </r>
  <r>
    <x v="1"/>
    <n v="11"/>
    <s v="Ile-de-France"/>
    <n v="94"/>
    <x v="94"/>
    <s v="01C"/>
    <x v="2"/>
    <s v="01Z"/>
    <x v="2"/>
    <n v="98.563999999999993"/>
    <n v="1333702"/>
    <n v="98564"/>
    <n v="7.3902565940517445E-2"/>
  </r>
  <r>
    <x v="1"/>
    <n v="11"/>
    <s v="Ile-de-France"/>
    <n v="94"/>
    <x v="94"/>
    <s v="01D"/>
    <x v="3"/>
    <s v="01A"/>
    <x v="3"/>
    <n v="46357.590550000001"/>
    <n v="1333702"/>
    <n v="46357590.550000004"/>
    <n v="34.758582164531511"/>
  </r>
  <r>
    <x v="1"/>
    <n v="11"/>
    <s v="Ile-de-France"/>
    <n v="94"/>
    <x v="94"/>
    <s v="01E"/>
    <x v="6"/>
    <s v="01E"/>
    <x v="5"/>
    <n v="21921.6541"/>
    <n v="1333702"/>
    <n v="21921654.100000001"/>
    <n v="16.436695828603391"/>
  </r>
  <r>
    <x v="1"/>
    <n v="11"/>
    <s v="Ile-de-France"/>
    <n v="94"/>
    <x v="94"/>
    <s v="01F"/>
    <x v="4"/>
    <s v="01A"/>
    <x v="3"/>
    <n v="22244.95191"/>
    <n v="1333702"/>
    <n v="22244951.91"/>
    <n v="16.679102160752553"/>
  </r>
  <r>
    <x v="1"/>
    <n v="11"/>
    <s v="Ile-de-France"/>
    <n v="94"/>
    <x v="94"/>
    <s v="01ZHG"/>
    <x v="5"/>
    <s v="01A"/>
    <x v="3"/>
    <n v="783.92413999999997"/>
    <n v="1333702"/>
    <n v="783924.14"/>
    <n v="0.58778058366861563"/>
  </r>
  <r>
    <x v="1"/>
    <n v="11"/>
    <s v="Ile-de-France"/>
    <n v="94"/>
    <x v="94"/>
    <s v="01ZHG"/>
    <x v="5"/>
    <s v="01B"/>
    <x v="0"/>
    <n v="2441.1999999999998"/>
    <n v="1333702"/>
    <n v="2441200"/>
    <n v="1.8303938960877317"/>
  </r>
  <r>
    <x v="2"/>
    <n v="11"/>
    <s v="Ile-de-France"/>
    <n v="94"/>
    <x v="94"/>
    <s v="01A"/>
    <x v="0"/>
    <s v="01B"/>
    <x v="0"/>
    <n v="363898.45500000002"/>
    <n v="1354005"/>
    <n v="363898455"/>
    <n v="268.75709838589961"/>
  </r>
  <r>
    <x v="2"/>
    <n v="11"/>
    <s v="Ile-de-France"/>
    <n v="94"/>
    <x v="94"/>
    <s v="01A"/>
    <x v="0"/>
    <s v="01E"/>
    <x v="5"/>
    <n v="6554.9582899999996"/>
    <n v="1354005"/>
    <n v="6554958.29"/>
    <n v="4.8411625437129109"/>
  </r>
  <r>
    <x v="2"/>
    <n v="11"/>
    <s v="Ile-de-France"/>
    <n v="94"/>
    <x v="94"/>
    <s v="01B"/>
    <x v="1"/>
    <s v="01A"/>
    <x v="3"/>
    <n v="21897.316200000001"/>
    <n v="1354005"/>
    <n v="21897316.200000003"/>
    <n v="16.172256527856252"/>
  </r>
  <r>
    <x v="2"/>
    <n v="11"/>
    <s v="Ile-de-France"/>
    <n v="94"/>
    <x v="94"/>
    <s v="01B"/>
    <x v="1"/>
    <s v="01B"/>
    <x v="0"/>
    <n v="4102.37"/>
    <n v="1354005"/>
    <n v="4102370"/>
    <n v="3.0298041735444108"/>
  </r>
  <r>
    <x v="2"/>
    <n v="11"/>
    <s v="Ile-de-France"/>
    <n v="94"/>
    <x v="94"/>
    <s v="01B"/>
    <x v="1"/>
    <s v="01D"/>
    <x v="1"/>
    <n v="4533.5"/>
    <n v="1354005"/>
    <n v="4533500"/>
    <n v="3.3482151099885153"/>
  </r>
  <r>
    <x v="2"/>
    <n v="11"/>
    <s v="Ile-de-France"/>
    <n v="94"/>
    <x v="94"/>
    <s v="01C"/>
    <x v="2"/>
    <s v="01A"/>
    <x v="3"/>
    <n v="95.676969999999997"/>
    <n v="1354005"/>
    <n v="95676.97"/>
    <n v="7.0662198440921559E-2"/>
  </r>
  <r>
    <x v="2"/>
    <n v="11"/>
    <s v="Ile-de-France"/>
    <n v="94"/>
    <x v="94"/>
    <s v="01C"/>
    <x v="2"/>
    <s v="01B"/>
    <x v="0"/>
    <n v="18.751000000000001"/>
    <n v="1354005"/>
    <n v="18751"/>
    <n v="1.3848545610983712E-2"/>
  </r>
  <r>
    <x v="2"/>
    <n v="11"/>
    <s v="Ile-de-France"/>
    <n v="94"/>
    <x v="94"/>
    <s v="01C"/>
    <x v="2"/>
    <s v="01Z"/>
    <x v="2"/>
    <n v="49.645000000000003"/>
    <n v="1354005"/>
    <n v="49645"/>
    <n v="3.6665300349703285E-2"/>
  </r>
  <r>
    <x v="2"/>
    <n v="11"/>
    <s v="Ile-de-France"/>
    <n v="94"/>
    <x v="94"/>
    <s v="01D"/>
    <x v="3"/>
    <s v="01A"/>
    <x v="3"/>
    <n v="45080.055039999999"/>
    <n v="1354005"/>
    <n v="45080055.039999999"/>
    <n v="33.293861573627865"/>
  </r>
  <r>
    <x v="2"/>
    <n v="11"/>
    <s v="Ile-de-France"/>
    <n v="94"/>
    <x v="94"/>
    <s v="01E"/>
    <x v="6"/>
    <s v="01E"/>
    <x v="5"/>
    <n v="21491.86492"/>
    <n v="1354005"/>
    <n v="21491864.920000002"/>
    <n v="15.872810602619637"/>
  </r>
  <r>
    <x v="2"/>
    <n v="11"/>
    <s v="Ile-de-France"/>
    <n v="94"/>
    <x v="94"/>
    <s v="01F"/>
    <x v="4"/>
    <s v="01A"/>
    <x v="3"/>
    <n v="21275.458879999998"/>
    <n v="1354005"/>
    <n v="21275458.879999999"/>
    <n v="15.71298398454954"/>
  </r>
  <r>
    <x v="2"/>
    <n v="11"/>
    <s v="Ile-de-France"/>
    <n v="94"/>
    <x v="94"/>
    <s v="01ZHG"/>
    <x v="5"/>
    <s v="01A"/>
    <x v="3"/>
    <n v="1519.8531399999999"/>
    <n v="1354005"/>
    <n v="1519853.14"/>
    <n v="1.1224870956901931"/>
  </r>
  <r>
    <x v="2"/>
    <n v="11"/>
    <s v="Ile-de-France"/>
    <n v="94"/>
    <x v="94"/>
    <s v="01ZHG"/>
    <x v="5"/>
    <s v="01B"/>
    <x v="0"/>
    <n v="2499"/>
    <n v="1354005"/>
    <n v="2499000"/>
    <n v="1.8456357251265689"/>
  </r>
  <r>
    <x v="3"/>
    <n v="11"/>
    <s v="Ile-de-France"/>
    <n v="94"/>
    <x v="94"/>
    <s v="01A"/>
    <x v="0"/>
    <s v="01B"/>
    <x v="0"/>
    <n v="361156.67"/>
    <n v="1372389"/>
    <n v="361156670"/>
    <n v="263.15911159299588"/>
  </r>
  <r>
    <x v="3"/>
    <n v="11"/>
    <s v="Ile-de-France"/>
    <n v="94"/>
    <x v="94"/>
    <s v="01A"/>
    <x v="0"/>
    <s v="01E"/>
    <x v="5"/>
    <n v="6402.4397900000004"/>
    <n v="1372389"/>
    <n v="6402439.79"/>
    <n v="4.665178597321896"/>
  </r>
  <r>
    <x v="3"/>
    <n v="11"/>
    <s v="Ile-de-France"/>
    <n v="94"/>
    <x v="94"/>
    <s v="01B"/>
    <x v="1"/>
    <s v="01A"/>
    <x v="3"/>
    <n v="22977"/>
    <n v="1372389"/>
    <n v="22977000"/>
    <n v="16.742337631677316"/>
  </r>
  <r>
    <x v="3"/>
    <n v="11"/>
    <s v="Ile-de-France"/>
    <n v="94"/>
    <x v="94"/>
    <s v="01B"/>
    <x v="1"/>
    <s v="01B"/>
    <x v="0"/>
    <n v="1931.24"/>
    <n v="1372389"/>
    <n v="1931240"/>
    <n v="1.4072103463376637"/>
  </r>
  <r>
    <x v="3"/>
    <n v="11"/>
    <s v="Ile-de-France"/>
    <n v="94"/>
    <x v="94"/>
    <s v="01B"/>
    <x v="1"/>
    <s v="01D"/>
    <x v="1"/>
    <n v="4243.7141199999996"/>
    <n v="1372389"/>
    <n v="4243714.1199999992"/>
    <n v="3.0922093662948327"/>
  </r>
  <r>
    <x v="3"/>
    <n v="11"/>
    <s v="Ile-de-France"/>
    <n v="94"/>
    <x v="94"/>
    <s v="01C"/>
    <x v="2"/>
    <s v="01A"/>
    <x v="3"/>
    <n v="80.877179999999996"/>
    <n v="1372389"/>
    <n v="80877.179999999993"/>
    <n v="5.8931673162638282E-2"/>
  </r>
  <r>
    <x v="3"/>
    <n v="11"/>
    <s v="Ile-de-France"/>
    <n v="94"/>
    <x v="94"/>
    <s v="01C"/>
    <x v="2"/>
    <s v="01B"/>
    <x v="0"/>
    <n v="3.3"/>
    <n v="1372389"/>
    <n v="3300"/>
    <n v="2.4045660523364732E-3"/>
  </r>
  <r>
    <x v="3"/>
    <n v="11"/>
    <s v="Ile-de-France"/>
    <n v="94"/>
    <x v="94"/>
    <s v="01C"/>
    <x v="2"/>
    <s v="01Z"/>
    <x v="2"/>
    <n v="22.891999999999999"/>
    <n v="1372389"/>
    <n v="22892"/>
    <n v="1.6680401839420163E-2"/>
  </r>
  <r>
    <x v="3"/>
    <n v="11"/>
    <s v="Ile-de-France"/>
    <n v="94"/>
    <x v="94"/>
    <s v="01D"/>
    <x v="3"/>
    <s v="01A"/>
    <x v="3"/>
    <n v="47242.729570000003"/>
    <n v="1372389"/>
    <n v="47242729.57"/>
    <n v="34.423716285980142"/>
  </r>
  <r>
    <x v="3"/>
    <n v="11"/>
    <s v="Ile-de-France"/>
    <n v="94"/>
    <x v="94"/>
    <s v="01E"/>
    <x v="6"/>
    <s v="01E"/>
    <x v="5"/>
    <n v="18759.717519999998"/>
    <n v="1372389"/>
    <n v="18759717.52"/>
    <n v="13.669387848489022"/>
  </r>
  <r>
    <x v="3"/>
    <n v="11"/>
    <s v="Ile-de-France"/>
    <n v="94"/>
    <x v="94"/>
    <s v="01F"/>
    <x v="4"/>
    <s v="01A"/>
    <x v="3"/>
    <n v="21571.978009999999"/>
    <n v="1372389"/>
    <n v="21571978.009999998"/>
    <n v="15.718559395331788"/>
  </r>
  <r>
    <x v="3"/>
    <n v="11"/>
    <s v="Ile-de-France"/>
    <n v="94"/>
    <x v="94"/>
    <s v="01ZHG"/>
    <x v="5"/>
    <s v="01A"/>
    <x v="3"/>
    <n v="1696.5268100000001"/>
    <n v="1372389"/>
    <n v="1696526.81"/>
    <n v="1.2361850830923302"/>
  </r>
  <r>
    <x v="3"/>
    <n v="11"/>
    <s v="Ile-de-France"/>
    <n v="94"/>
    <x v="94"/>
    <s v="01ZHG"/>
    <x v="5"/>
    <s v="01B"/>
    <x v="0"/>
    <n v="2230"/>
    <n v="1372389"/>
    <n v="2230000"/>
    <n v="1.624903726275859"/>
  </r>
  <r>
    <x v="3"/>
    <n v="11"/>
    <s v="Ile-de-France"/>
    <n v="94"/>
    <x v="94"/>
    <s v="01ZHG"/>
    <x v="5"/>
    <s v="01Z"/>
    <x v="2"/>
    <n v="58.02"/>
    <n v="1372389"/>
    <n v="58020"/>
    <n v="4.2276643138352173E-2"/>
  </r>
  <r>
    <x v="4"/>
    <n v="11"/>
    <s v="Ile-de-France"/>
    <n v="94"/>
    <x v="94"/>
    <s v="01A"/>
    <x v="0"/>
    <s v="01B"/>
    <x v="0"/>
    <n v="364627.34985"/>
    <n v="1387926"/>
    <n v="364627349.85000002"/>
    <n v="262.71382613338176"/>
  </r>
  <r>
    <x v="4"/>
    <n v="11"/>
    <s v="Ile-de-France"/>
    <n v="94"/>
    <x v="94"/>
    <s v="01A"/>
    <x v="0"/>
    <s v="01E"/>
    <x v="5"/>
    <n v="6499.4110799999999"/>
    <n v="1387926"/>
    <n v="6499411.0800000001"/>
    <n v="4.6828224847722426"/>
  </r>
  <r>
    <x v="4"/>
    <n v="11"/>
    <s v="Ile-de-France"/>
    <n v="94"/>
    <x v="94"/>
    <s v="01B"/>
    <x v="1"/>
    <s v="01A"/>
    <x v="3"/>
    <n v="23264.561170000001"/>
    <n v="1387926"/>
    <n v="23264561.170000002"/>
    <n v="16.762104874467372"/>
  </r>
  <r>
    <x v="4"/>
    <n v="11"/>
    <s v="Ile-de-France"/>
    <n v="94"/>
    <x v="94"/>
    <s v="01B"/>
    <x v="1"/>
    <s v="01D"/>
    <x v="1"/>
    <n v="7034.9406799999997"/>
    <n v="1387926"/>
    <n v="7034940.6799999997"/>
    <n v="5.0686712980375033"/>
  </r>
  <r>
    <x v="4"/>
    <n v="11"/>
    <s v="Ile-de-France"/>
    <n v="94"/>
    <x v="94"/>
    <s v="01C"/>
    <x v="2"/>
    <s v="01A"/>
    <x v="3"/>
    <n v="514.42777999999998"/>
    <n v="1387926"/>
    <n v="514427.77999999997"/>
    <n v="0.37064496233949068"/>
  </r>
  <r>
    <x v="4"/>
    <n v="11"/>
    <s v="Ile-de-France"/>
    <n v="94"/>
    <x v="94"/>
    <s v="01C"/>
    <x v="2"/>
    <s v="01B"/>
    <x v="0"/>
    <n v="0.13625000000000001"/>
    <n v="1387926"/>
    <n v="136.25"/>
    <n v="9.8168057951216416E-5"/>
  </r>
  <r>
    <x v="4"/>
    <n v="11"/>
    <s v="Ile-de-France"/>
    <n v="94"/>
    <x v="94"/>
    <s v="01C"/>
    <x v="2"/>
    <s v="01Z"/>
    <x v="2"/>
    <n v="53.7"/>
    <n v="1387926"/>
    <n v="53700"/>
    <n v="3.8690823574167497E-2"/>
  </r>
  <r>
    <x v="4"/>
    <n v="11"/>
    <s v="Ile-de-France"/>
    <n v="94"/>
    <x v="94"/>
    <s v="01D"/>
    <x v="3"/>
    <s v="01A"/>
    <x v="3"/>
    <n v="51170.55601"/>
    <n v="1387926"/>
    <n v="51170556.009999998"/>
    <n v="36.868360424114826"/>
  </r>
  <r>
    <x v="4"/>
    <n v="11"/>
    <s v="Ile-de-France"/>
    <n v="94"/>
    <x v="94"/>
    <s v="01E"/>
    <x v="6"/>
    <s v="01E"/>
    <x v="5"/>
    <n v="23850.193579999999"/>
    <n v="1387926"/>
    <n v="23850193.579999998"/>
    <n v="17.184052737681977"/>
  </r>
  <r>
    <x v="4"/>
    <n v="11"/>
    <s v="Ile-de-France"/>
    <n v="94"/>
    <x v="94"/>
    <s v="01F"/>
    <x v="4"/>
    <s v="01A"/>
    <x v="3"/>
    <n v="22501.408439999999"/>
    <n v="1387926"/>
    <n v="22501408.439999998"/>
    <n v="16.212253708050717"/>
  </r>
  <r>
    <x v="4"/>
    <n v="11"/>
    <s v="Ile-de-France"/>
    <n v="94"/>
    <x v="94"/>
    <s v="01ZHG"/>
    <x v="5"/>
    <s v="01A"/>
    <x v="3"/>
    <n v="1248.8306299999999"/>
    <n v="1387926"/>
    <n v="1248830.6299999999"/>
    <n v="0.89978185436399338"/>
  </r>
  <r>
    <x v="4"/>
    <n v="11"/>
    <s v="Ile-de-France"/>
    <n v="94"/>
    <x v="94"/>
    <s v="01ZHG"/>
    <x v="5"/>
    <s v="01Z"/>
    <x v="2"/>
    <n v="2117.86"/>
    <n v="1387926"/>
    <n v="2117860"/>
    <n v="1.525917087798629"/>
  </r>
  <r>
    <x v="0"/>
    <n v="11"/>
    <s v="Ile-de-France"/>
    <n v="95"/>
    <x v="95"/>
    <s v="01A"/>
    <x v="0"/>
    <s v="01A"/>
    <x v="3"/>
    <n v="950"/>
    <n v="1168892"/>
    <n v="950000"/>
    <n v="0.81273547941127156"/>
  </r>
  <r>
    <x v="0"/>
    <n v="11"/>
    <s v="Ile-de-France"/>
    <n v="95"/>
    <x v="95"/>
    <s v="01A"/>
    <x v="0"/>
    <s v="01B"/>
    <x v="0"/>
    <n v="280553.33071000001"/>
    <n v="1168892"/>
    <n v="280553330.71000004"/>
    <n v="240.01646919475883"/>
  </r>
  <r>
    <x v="0"/>
    <n v="11"/>
    <s v="Ile-de-France"/>
    <n v="95"/>
    <x v="95"/>
    <s v="01A"/>
    <x v="0"/>
    <s v="01E"/>
    <x v="5"/>
    <n v="81404.990000000005"/>
    <n v="1168892"/>
    <n v="81404990"/>
    <n v="69.642866920126067"/>
  </r>
  <r>
    <x v="0"/>
    <n v="11"/>
    <s v="Ile-de-France"/>
    <n v="95"/>
    <x v="95"/>
    <s v="01B"/>
    <x v="1"/>
    <s v="01A"/>
    <x v="3"/>
    <n v="21088.1"/>
    <n v="1168892"/>
    <n v="21088100"/>
    <n v="18.041102171971406"/>
  </r>
  <r>
    <x v="0"/>
    <n v="11"/>
    <s v="Ile-de-France"/>
    <n v="95"/>
    <x v="95"/>
    <s v="01B"/>
    <x v="1"/>
    <s v="01D"/>
    <x v="1"/>
    <n v="12194.47"/>
    <n v="1168892"/>
    <n v="12194470"/>
    <n v="10.432503601701441"/>
  </r>
  <r>
    <x v="0"/>
    <n v="11"/>
    <s v="Ile-de-France"/>
    <n v="95"/>
    <x v="95"/>
    <s v="01C"/>
    <x v="2"/>
    <s v="01B"/>
    <x v="0"/>
    <n v="42.25"/>
    <n v="1168892"/>
    <n v="42250"/>
    <n v="3.6145341058027601E-2"/>
  </r>
  <r>
    <x v="0"/>
    <n v="11"/>
    <s v="Ile-de-France"/>
    <n v="95"/>
    <x v="95"/>
    <s v="01C"/>
    <x v="2"/>
    <s v="01Z"/>
    <x v="2"/>
    <n v="83.97"/>
    <n v="1168892"/>
    <n v="83970"/>
    <n v="7.1837261269646804E-2"/>
  </r>
  <r>
    <x v="0"/>
    <n v="11"/>
    <s v="Ile-de-France"/>
    <n v="95"/>
    <x v="95"/>
    <s v="01D"/>
    <x v="3"/>
    <s v="01A"/>
    <x v="3"/>
    <n v="39218.121749999998"/>
    <n v="1168892"/>
    <n v="39218121.75"/>
    <n v="33.551535770627225"/>
  </r>
  <r>
    <x v="0"/>
    <n v="11"/>
    <s v="Ile-de-France"/>
    <n v="95"/>
    <x v="95"/>
    <s v="01E"/>
    <x v="6"/>
    <s v="01E"/>
    <x v="5"/>
    <n v="23134.45002"/>
    <n v="1168892"/>
    <n v="23134450.02"/>
    <n v="19.791777187285053"/>
  </r>
  <r>
    <x v="0"/>
    <n v="11"/>
    <s v="Ile-de-France"/>
    <n v="95"/>
    <x v="95"/>
    <s v="01F"/>
    <x v="4"/>
    <s v="01A"/>
    <x v="3"/>
    <n v="21443.5504"/>
    <n v="1168892"/>
    <n v="21443550.399999999"/>
    <n v="18.345193910130277"/>
  </r>
  <r>
    <x v="1"/>
    <n v="11"/>
    <s v="Ile-de-France"/>
    <n v="95"/>
    <x v="95"/>
    <s v="01A"/>
    <x v="0"/>
    <s v="01A"/>
    <x v="3"/>
    <n v="850"/>
    <n v="1180365"/>
    <n v="850000"/>
    <n v="0.72011623523232215"/>
  </r>
  <r>
    <x v="1"/>
    <n v="11"/>
    <s v="Ile-de-France"/>
    <n v="95"/>
    <x v="95"/>
    <s v="01A"/>
    <x v="0"/>
    <s v="01B"/>
    <x v="0"/>
    <n v="297010.0932"/>
    <n v="1180365"/>
    <n v="297010093.19999999"/>
    <n v="251.62563546021781"/>
  </r>
  <r>
    <x v="1"/>
    <n v="11"/>
    <s v="Ile-de-France"/>
    <n v="95"/>
    <x v="95"/>
    <s v="01A"/>
    <x v="0"/>
    <s v="01E"/>
    <x v="5"/>
    <n v="62115.42"/>
    <n v="1180365"/>
    <n v="62115420"/>
    <n v="52.623908706205285"/>
  </r>
  <r>
    <x v="1"/>
    <n v="11"/>
    <s v="Ile-de-France"/>
    <n v="95"/>
    <x v="95"/>
    <s v="01B"/>
    <x v="1"/>
    <s v="01A"/>
    <x v="3"/>
    <n v="26359.399560000002"/>
    <n v="1180365"/>
    <n v="26359399.560000002"/>
    <n v="22.331566557802038"/>
  </r>
  <r>
    <x v="1"/>
    <n v="11"/>
    <s v="Ile-de-France"/>
    <n v="95"/>
    <x v="95"/>
    <s v="01B"/>
    <x v="1"/>
    <s v="01B"/>
    <x v="0"/>
    <n v="1313"/>
    <n v="1180365"/>
    <n v="1313000"/>
    <n v="1.1123677845412223"/>
  </r>
  <r>
    <x v="1"/>
    <n v="11"/>
    <s v="Ile-de-France"/>
    <n v="95"/>
    <x v="95"/>
    <s v="01B"/>
    <x v="1"/>
    <s v="01D"/>
    <x v="1"/>
    <n v="5239.92"/>
    <n v="1180365"/>
    <n v="5239920"/>
    <n v="4.4392370156688825"/>
  </r>
  <r>
    <x v="1"/>
    <n v="11"/>
    <s v="Ile-de-France"/>
    <n v="95"/>
    <x v="95"/>
    <s v="01C"/>
    <x v="2"/>
    <s v="01A"/>
    <x v="3"/>
    <n v="109.4"/>
    <n v="1180365"/>
    <n v="109400"/>
    <n v="9.2683195452254175E-2"/>
  </r>
  <r>
    <x v="1"/>
    <n v="11"/>
    <s v="Ile-de-France"/>
    <n v="95"/>
    <x v="95"/>
    <s v="01C"/>
    <x v="2"/>
    <s v="01B"/>
    <x v="0"/>
    <n v="0.03"/>
    <n v="1180365"/>
    <n v="30"/>
    <n v="2.5415867125846665E-5"/>
  </r>
  <r>
    <x v="1"/>
    <n v="11"/>
    <s v="Ile-de-France"/>
    <n v="95"/>
    <x v="95"/>
    <s v="01C"/>
    <x v="2"/>
    <s v="01Z"/>
    <x v="2"/>
    <n v="45"/>
    <n v="1180365"/>
    <n v="45000"/>
    <n v="3.8123800688769999E-2"/>
  </r>
  <r>
    <x v="1"/>
    <n v="11"/>
    <s v="Ile-de-France"/>
    <n v="95"/>
    <x v="95"/>
    <s v="01D"/>
    <x v="3"/>
    <s v="01A"/>
    <x v="3"/>
    <n v="38433.618670000003"/>
    <n v="1180365"/>
    <n v="38433618.670000002"/>
    <n v="32.560791509405988"/>
  </r>
  <r>
    <x v="1"/>
    <n v="11"/>
    <s v="Ile-de-France"/>
    <n v="95"/>
    <x v="95"/>
    <s v="01E"/>
    <x v="6"/>
    <s v="01E"/>
    <x v="5"/>
    <n v="25462.564920000001"/>
    <n v="1180365"/>
    <n v="25462564.920000002"/>
    <n v="21.57177222299882"/>
  </r>
  <r>
    <x v="1"/>
    <n v="11"/>
    <s v="Ile-de-France"/>
    <n v="95"/>
    <x v="95"/>
    <s v="01F"/>
    <x v="4"/>
    <s v="01A"/>
    <x v="3"/>
    <n v="20988.836960000001"/>
    <n v="1180365"/>
    <n v="20988836.960000001"/>
    <n v="17.781649710047315"/>
  </r>
  <r>
    <x v="1"/>
    <n v="11"/>
    <s v="Ile-de-France"/>
    <n v="95"/>
    <x v="95"/>
    <s v="01ZHG"/>
    <x v="5"/>
    <s v="01A"/>
    <x v="3"/>
    <n v="121.3"/>
    <n v="1180365"/>
    <n v="121300"/>
    <n v="0.10276482274550669"/>
  </r>
  <r>
    <x v="2"/>
    <n v="11"/>
    <s v="Ile-de-France"/>
    <n v="95"/>
    <x v="95"/>
    <s v="01A"/>
    <x v="0"/>
    <s v="01B"/>
    <x v="0"/>
    <n v="297131.68805"/>
    <n v="1194681"/>
    <n v="297131688.05000001"/>
    <n v="248.71215667613365"/>
  </r>
  <r>
    <x v="2"/>
    <n v="11"/>
    <s v="Ile-de-France"/>
    <n v="95"/>
    <x v="95"/>
    <s v="01A"/>
    <x v="0"/>
    <s v="01D"/>
    <x v="1"/>
    <n v="24380"/>
    <n v="1194681"/>
    <n v="24380000"/>
    <n v="20.407121231525402"/>
  </r>
  <r>
    <x v="2"/>
    <n v="11"/>
    <s v="Ile-de-France"/>
    <n v="95"/>
    <x v="95"/>
    <s v="01A"/>
    <x v="0"/>
    <s v="01E"/>
    <x v="5"/>
    <n v="27933.3"/>
    <n v="1194681"/>
    <n v="27933300"/>
    <n v="23.381388002320286"/>
  </r>
  <r>
    <x v="2"/>
    <n v="11"/>
    <s v="Ile-de-France"/>
    <n v="95"/>
    <x v="95"/>
    <s v="01B"/>
    <x v="1"/>
    <s v="01A"/>
    <x v="3"/>
    <n v="26484.67"/>
    <n v="1194681"/>
    <n v="26484670"/>
    <n v="22.168821635231495"/>
  </r>
  <r>
    <x v="2"/>
    <n v="11"/>
    <s v="Ile-de-France"/>
    <n v="95"/>
    <x v="95"/>
    <s v="01B"/>
    <x v="1"/>
    <s v="01B"/>
    <x v="0"/>
    <n v="75"/>
    <n v="1194681"/>
    <n v="75000"/>
    <n v="6.2778264658097022E-2"/>
  </r>
  <r>
    <x v="2"/>
    <n v="11"/>
    <s v="Ile-de-France"/>
    <n v="95"/>
    <x v="95"/>
    <s v="01B"/>
    <x v="1"/>
    <s v="01D"/>
    <x v="1"/>
    <n v="4333.7935500000003"/>
    <n v="1194681"/>
    <n v="4333793.5500000007"/>
    <n v="3.627573846072718"/>
  </r>
  <r>
    <x v="2"/>
    <n v="11"/>
    <s v="Ile-de-France"/>
    <n v="95"/>
    <x v="95"/>
    <s v="01C"/>
    <x v="2"/>
    <s v="01A"/>
    <x v="3"/>
    <n v="166.9"/>
    <n v="1194681"/>
    <n v="166900"/>
    <n v="0.13970256495248523"/>
  </r>
  <r>
    <x v="2"/>
    <n v="11"/>
    <s v="Ile-de-France"/>
    <n v="95"/>
    <x v="95"/>
    <s v="01C"/>
    <x v="2"/>
    <s v="01B"/>
    <x v="0"/>
    <n v="2.79"/>
    <n v="1194681"/>
    <n v="2790"/>
    <n v="2.3353514452812089E-3"/>
  </r>
  <r>
    <x v="2"/>
    <n v="11"/>
    <s v="Ile-de-France"/>
    <n v="95"/>
    <x v="95"/>
    <s v="01C"/>
    <x v="2"/>
    <s v="01Z"/>
    <x v="2"/>
    <n v="37"/>
    <n v="1194681"/>
    <n v="37000"/>
    <n v="3.0970610564661195E-2"/>
  </r>
  <r>
    <x v="2"/>
    <n v="11"/>
    <s v="Ile-de-France"/>
    <n v="95"/>
    <x v="95"/>
    <s v="01D"/>
    <x v="3"/>
    <s v="01A"/>
    <x v="3"/>
    <n v="40189.272980000002"/>
    <n v="1194681"/>
    <n v="40189272.980000004"/>
    <n v="33.640170874065966"/>
  </r>
  <r>
    <x v="2"/>
    <n v="11"/>
    <s v="Ile-de-France"/>
    <n v="95"/>
    <x v="95"/>
    <s v="01E"/>
    <x v="6"/>
    <s v="01E"/>
    <x v="5"/>
    <n v="28745.49"/>
    <n v="1194681"/>
    <n v="28745490"/>
    <n v="24.061226385955749"/>
  </r>
  <r>
    <x v="2"/>
    <n v="11"/>
    <s v="Ile-de-France"/>
    <n v="95"/>
    <x v="95"/>
    <s v="01F"/>
    <x v="4"/>
    <s v="01A"/>
    <x v="3"/>
    <n v="21010.8256"/>
    <n v="1194681"/>
    <n v="21010825.600000001"/>
    <n v="17.586975602692267"/>
  </r>
  <r>
    <x v="2"/>
    <n v="11"/>
    <s v="Ile-de-France"/>
    <n v="95"/>
    <x v="95"/>
    <s v="01F"/>
    <x v="4"/>
    <s v="01Z"/>
    <x v="2"/>
    <n v="0.93864000000000003"/>
    <n v="1194681"/>
    <n v="938.64"/>
    <n v="7.8568253784901576E-4"/>
  </r>
  <r>
    <x v="2"/>
    <n v="11"/>
    <s v="Ile-de-France"/>
    <n v="95"/>
    <x v="95"/>
    <s v="01ZHG"/>
    <x v="5"/>
    <s v="01A"/>
    <x v="3"/>
    <n v="1362.75"/>
    <n v="1194681"/>
    <n v="1362750"/>
    <n v="1.1406810688376228"/>
  </r>
  <r>
    <x v="3"/>
    <n v="11"/>
    <s v="Ile-de-France"/>
    <n v="95"/>
    <x v="95"/>
    <s v="01A"/>
    <x v="0"/>
    <s v="01B"/>
    <x v="0"/>
    <n v="312067.20049999998"/>
    <n v="1215390"/>
    <n v="312067200.5"/>
    <n v="256.76301475246629"/>
  </r>
  <r>
    <x v="3"/>
    <n v="11"/>
    <s v="Ile-de-France"/>
    <n v="95"/>
    <x v="95"/>
    <s v="01A"/>
    <x v="0"/>
    <s v="01D"/>
    <x v="1"/>
    <n v="6002"/>
    <n v="1215390"/>
    <n v="6002000"/>
    <n v="4.9383325516912269"/>
  </r>
  <r>
    <x v="3"/>
    <n v="11"/>
    <s v="Ile-de-France"/>
    <n v="95"/>
    <x v="95"/>
    <s v="01A"/>
    <x v="0"/>
    <s v="01E"/>
    <x v="5"/>
    <n v="26962.639999999999"/>
    <n v="1215390"/>
    <n v="26962640"/>
    <n v="22.184352347806055"/>
  </r>
  <r>
    <x v="3"/>
    <n v="11"/>
    <s v="Ile-de-France"/>
    <n v="95"/>
    <x v="95"/>
    <s v="01A"/>
    <x v="0"/>
    <s v="01Z"/>
    <x v="2"/>
    <n v="152"/>
    <n v="1215390"/>
    <n v="152000"/>
    <n v="0.12506273706382315"/>
  </r>
  <r>
    <x v="3"/>
    <n v="11"/>
    <s v="Ile-de-France"/>
    <n v="95"/>
    <x v="95"/>
    <s v="01B"/>
    <x v="1"/>
    <s v="01A"/>
    <x v="3"/>
    <n v="27694.503140000001"/>
    <n v="1215390"/>
    <n v="27694503.140000001"/>
    <n v="22.786515554677923"/>
  </r>
  <r>
    <x v="3"/>
    <n v="11"/>
    <s v="Ile-de-France"/>
    <n v="95"/>
    <x v="95"/>
    <s v="01B"/>
    <x v="1"/>
    <s v="01B"/>
    <x v="0"/>
    <n v="77.84"/>
    <n v="1215390"/>
    <n v="77840"/>
    <n v="6.4045285875315744E-2"/>
  </r>
  <r>
    <x v="3"/>
    <n v="11"/>
    <s v="Ile-de-France"/>
    <n v="95"/>
    <x v="95"/>
    <s v="01B"/>
    <x v="1"/>
    <s v="01D"/>
    <x v="1"/>
    <n v="3730.78"/>
    <n v="1215390"/>
    <n v="3730780"/>
    <n v="3.069615514361645"/>
  </r>
  <r>
    <x v="3"/>
    <n v="11"/>
    <s v="Ile-de-France"/>
    <n v="95"/>
    <x v="95"/>
    <s v="01C"/>
    <x v="2"/>
    <s v="01A"/>
    <x v="3"/>
    <n v="67.471000000000004"/>
    <n v="1215390"/>
    <n v="67471"/>
    <n v="5.5513867976534279E-2"/>
  </r>
  <r>
    <x v="3"/>
    <n v="11"/>
    <s v="Ile-de-France"/>
    <n v="95"/>
    <x v="95"/>
    <s v="01C"/>
    <x v="2"/>
    <s v="01B"/>
    <x v="0"/>
    <n v="1.93"/>
    <n v="1215390"/>
    <n v="1930"/>
    <n v="1.5879676482445965E-3"/>
  </r>
  <r>
    <x v="3"/>
    <n v="11"/>
    <s v="Ile-de-France"/>
    <n v="95"/>
    <x v="95"/>
    <s v="01C"/>
    <x v="2"/>
    <s v="01Z"/>
    <x v="2"/>
    <n v="73.7"/>
    <n v="1215390"/>
    <n v="73700"/>
    <n v="6.0638971852656348E-2"/>
  </r>
  <r>
    <x v="3"/>
    <n v="11"/>
    <s v="Ile-de-France"/>
    <n v="95"/>
    <x v="95"/>
    <s v="01D"/>
    <x v="3"/>
    <s v="01A"/>
    <x v="3"/>
    <n v="40217.644460000003"/>
    <n v="1215390"/>
    <n v="40217644.460000001"/>
    <n v="33.090320358074365"/>
  </r>
  <r>
    <x v="3"/>
    <n v="11"/>
    <s v="Ile-de-France"/>
    <n v="95"/>
    <x v="95"/>
    <s v="01E"/>
    <x v="6"/>
    <s v="01E"/>
    <x v="5"/>
    <n v="24894.2"/>
    <n v="1215390"/>
    <n v="24894200"/>
    <n v="20.482478875093591"/>
  </r>
  <r>
    <x v="3"/>
    <n v="11"/>
    <s v="Ile-de-France"/>
    <n v="95"/>
    <x v="95"/>
    <s v="01F"/>
    <x v="4"/>
    <s v="01A"/>
    <x v="3"/>
    <n v="20038.882000000001"/>
    <n v="1215390"/>
    <n v="20038882"/>
    <n v="16.487614675124856"/>
  </r>
  <r>
    <x v="3"/>
    <n v="11"/>
    <s v="Ile-de-France"/>
    <n v="95"/>
    <x v="95"/>
    <s v="01F"/>
    <x v="4"/>
    <s v="01Z"/>
    <x v="2"/>
    <n v="0.96484999999999999"/>
    <n v="1215390"/>
    <n v="964.85"/>
    <n v="7.9386040694756415E-4"/>
  </r>
  <r>
    <x v="3"/>
    <n v="11"/>
    <s v="Ile-de-France"/>
    <n v="95"/>
    <x v="95"/>
    <s v="01ZHG"/>
    <x v="5"/>
    <s v="01A"/>
    <x v="3"/>
    <n v="1626.3320000000001"/>
    <n v="1215390"/>
    <n v="1626332"/>
    <n v="1.3381153374636947"/>
  </r>
  <r>
    <x v="4"/>
    <n v="11"/>
    <s v="Ile-de-France"/>
    <n v="95"/>
    <x v="95"/>
    <s v="01A"/>
    <x v="0"/>
    <s v="01B"/>
    <x v="0"/>
    <n v="297197.44618000003"/>
    <n v="1228618"/>
    <n v="297197446.18000001"/>
    <n v="241.89572851773295"/>
  </r>
  <r>
    <x v="4"/>
    <n v="11"/>
    <s v="Ile-de-France"/>
    <n v="95"/>
    <x v="95"/>
    <s v="01A"/>
    <x v="0"/>
    <s v="01D"/>
    <x v="1"/>
    <n v="4147.0396499999997"/>
    <n v="1228618"/>
    <n v="4147039.65"/>
    <n v="3.3753694394840381"/>
  </r>
  <r>
    <x v="4"/>
    <n v="11"/>
    <s v="Ile-de-France"/>
    <n v="95"/>
    <x v="95"/>
    <s v="01A"/>
    <x v="0"/>
    <s v="01E"/>
    <x v="5"/>
    <n v="26970"/>
    <n v="1228618"/>
    <n v="26970000"/>
    <n v="21.951493466643008"/>
  </r>
  <r>
    <x v="4"/>
    <n v="11"/>
    <s v="Ile-de-France"/>
    <n v="95"/>
    <x v="95"/>
    <s v="01B"/>
    <x v="1"/>
    <s v="01A"/>
    <x v="3"/>
    <n v="20650.602060000001"/>
    <n v="1228618"/>
    <n v="20650602.060000002"/>
    <n v="16.807992443542258"/>
  </r>
  <r>
    <x v="4"/>
    <n v="11"/>
    <s v="Ile-de-France"/>
    <n v="95"/>
    <x v="95"/>
    <s v="01B"/>
    <x v="1"/>
    <s v="01B"/>
    <x v="0"/>
    <n v="1222.4465299999999"/>
    <n v="1228618"/>
    <n v="1222446.53"/>
    <n v="0.99497690087561796"/>
  </r>
  <r>
    <x v="4"/>
    <n v="11"/>
    <s v="Ile-de-France"/>
    <n v="95"/>
    <x v="95"/>
    <s v="01B"/>
    <x v="1"/>
    <s v="01D"/>
    <x v="1"/>
    <n v="9927.0511700000006"/>
    <n v="1228618"/>
    <n v="9927051.1699999999"/>
    <n v="8.0798516463213144"/>
  </r>
  <r>
    <x v="4"/>
    <n v="11"/>
    <s v="Ile-de-France"/>
    <n v="95"/>
    <x v="95"/>
    <s v="01C"/>
    <x v="2"/>
    <s v="01Z"/>
    <x v="2"/>
    <n v="178.97207"/>
    <n v="1228618"/>
    <n v="178972.07"/>
    <n v="0.14566941881040324"/>
  </r>
  <r>
    <x v="4"/>
    <n v="11"/>
    <s v="Ile-de-France"/>
    <n v="95"/>
    <x v="95"/>
    <s v="01D"/>
    <x v="3"/>
    <s v="01A"/>
    <x v="3"/>
    <n v="43304.92224"/>
    <n v="1228618"/>
    <n v="43304922.240000002"/>
    <n v="35.246856419163649"/>
  </r>
  <r>
    <x v="4"/>
    <n v="11"/>
    <s v="Ile-de-France"/>
    <n v="95"/>
    <x v="95"/>
    <s v="01E"/>
    <x v="6"/>
    <s v="01E"/>
    <x v="5"/>
    <n v="36338.484600000003"/>
    <n v="1228618"/>
    <n v="36338484.600000001"/>
    <n v="29.576715138472657"/>
  </r>
  <r>
    <x v="4"/>
    <n v="11"/>
    <s v="Ile-de-France"/>
    <n v="95"/>
    <x v="95"/>
    <s v="01F"/>
    <x v="4"/>
    <s v="01A"/>
    <x v="3"/>
    <n v="20233.250319999999"/>
    <n v="1228618"/>
    <n v="20233250.32"/>
    <n v="16.468300415588899"/>
  </r>
  <r>
    <x v="4"/>
    <n v="11"/>
    <s v="Ile-de-France"/>
    <n v="95"/>
    <x v="95"/>
    <s v="01ZHG"/>
    <x v="5"/>
    <s v="01A"/>
    <x v="3"/>
    <n v="1881.7582500000001"/>
    <n v="1228618"/>
    <n v="1881758.25"/>
    <n v="1.5316056333213415"/>
  </r>
  <r>
    <x v="0"/>
    <n v="97"/>
    <s v="Dom-Com"/>
    <n v="971"/>
    <x v="96"/>
    <s v="01A"/>
    <x v="0"/>
    <s v="01A"/>
    <x v="3"/>
    <n v="6766"/>
    <n v="401554"/>
    <n v="6766000"/>
    <n v="16.849539538891406"/>
  </r>
  <r>
    <x v="0"/>
    <n v="97"/>
    <s v="Dom-Com"/>
    <n v="971"/>
    <x v="96"/>
    <s v="01A"/>
    <x v="0"/>
    <s v="01B"/>
    <x v="0"/>
    <n v="303"/>
    <n v="401554"/>
    <n v="303000"/>
    <n v="0.75456850137216913"/>
  </r>
  <r>
    <x v="0"/>
    <n v="97"/>
    <s v="Dom-Com"/>
    <n v="971"/>
    <x v="96"/>
    <s v="01A"/>
    <x v="0"/>
    <s v="01D"/>
    <x v="1"/>
    <n v="113394.47"/>
    <n v="401554"/>
    <n v="113394470"/>
    <n v="282.38909337224879"/>
  </r>
  <r>
    <x v="0"/>
    <n v="97"/>
    <s v="Dom-Com"/>
    <n v="971"/>
    <x v="96"/>
    <s v="01A"/>
    <x v="0"/>
    <s v="01Z"/>
    <x v="2"/>
    <n v="51519.527430000002"/>
    <n v="401554"/>
    <n v="51519527.43"/>
    <n v="128.30037163121273"/>
  </r>
  <r>
    <x v="0"/>
    <n v="97"/>
    <s v="Dom-Com"/>
    <n v="971"/>
    <x v="96"/>
    <s v="01B"/>
    <x v="1"/>
    <s v="01D"/>
    <x v="1"/>
    <n v="8685.5439999999999"/>
    <n v="401554"/>
    <n v="8685544"/>
    <n v="21.629828117762493"/>
  </r>
  <r>
    <x v="0"/>
    <n v="97"/>
    <s v="Dom-Com"/>
    <n v="971"/>
    <x v="96"/>
    <s v="01B"/>
    <x v="1"/>
    <s v="01Z"/>
    <x v="2"/>
    <n v="1180"/>
    <n v="401554"/>
    <n v="1180000"/>
    <n v="2.9385836027034968"/>
  </r>
  <r>
    <x v="0"/>
    <n v="97"/>
    <s v="Dom-Com"/>
    <n v="971"/>
    <x v="96"/>
    <s v="01C"/>
    <x v="2"/>
    <s v="01A"/>
    <x v="3"/>
    <n v="11.71"/>
    <n v="401554"/>
    <n v="11710"/>
    <n v="2.9161706769201653E-2"/>
  </r>
  <r>
    <x v="0"/>
    <n v="97"/>
    <s v="Dom-Com"/>
    <n v="971"/>
    <x v="96"/>
    <s v="01D"/>
    <x v="3"/>
    <s v="01A"/>
    <x v="3"/>
    <n v="33.21"/>
    <n v="401554"/>
    <n v="33210"/>
    <n v="8.2703696140494179E-2"/>
  </r>
  <r>
    <x v="0"/>
    <n v="97"/>
    <s v="Dom-Com"/>
    <n v="971"/>
    <x v="96"/>
    <s v="01D"/>
    <x v="3"/>
    <s v="01Z"/>
    <x v="2"/>
    <n v="7843.3715199999997"/>
    <n v="401554"/>
    <n v="7843371.5199999996"/>
    <n v="19.532544863206443"/>
  </r>
  <r>
    <x v="0"/>
    <n v="97"/>
    <s v="Dom-Com"/>
    <n v="971"/>
    <x v="96"/>
    <s v="01E"/>
    <x v="6"/>
    <s v="01D"/>
    <x v="1"/>
    <n v="6232"/>
    <n v="401554"/>
    <n v="6232000"/>
    <n v="15.519705942413722"/>
  </r>
  <r>
    <x v="0"/>
    <n v="97"/>
    <s v="Dom-Com"/>
    <n v="971"/>
    <x v="96"/>
    <s v="01E"/>
    <x v="6"/>
    <s v="01E"/>
    <x v="5"/>
    <n v="416.54399999999998"/>
    <n v="401554"/>
    <n v="416544"/>
    <n v="1.0373299730546826"/>
  </r>
  <r>
    <x v="0"/>
    <n v="97"/>
    <s v="Dom-Com"/>
    <n v="971"/>
    <x v="96"/>
    <s v="01E"/>
    <x v="6"/>
    <s v="01Z"/>
    <x v="2"/>
    <n v="4152"/>
    <n v="401554"/>
    <n v="4152000"/>
    <n v="10.33982976137705"/>
  </r>
  <r>
    <x v="0"/>
    <n v="97"/>
    <s v="Dom-Com"/>
    <n v="971"/>
    <x v="96"/>
    <s v="01F"/>
    <x v="4"/>
    <s v="01A"/>
    <x v="3"/>
    <n v="191.8"/>
    <n v="401554"/>
    <n v="191800"/>
    <n v="0.47764435169367009"/>
  </r>
  <r>
    <x v="0"/>
    <n v="97"/>
    <s v="Dom-Com"/>
    <n v="971"/>
    <x v="96"/>
    <s v="01F"/>
    <x v="4"/>
    <s v="01Z"/>
    <x v="2"/>
    <n v="1371.9698100000001"/>
    <n v="401554"/>
    <n v="1371969.81"/>
    <n v="3.4166508365001969"/>
  </r>
  <r>
    <x v="1"/>
    <n v="97"/>
    <s v="Dom-Com"/>
    <n v="971"/>
    <x v="96"/>
    <s v="01A"/>
    <x v="0"/>
    <s v="01D"/>
    <x v="1"/>
    <n v="117498.03"/>
    <n v="404635"/>
    <n v="117498030"/>
    <n v="290.38029335079761"/>
  </r>
  <r>
    <x v="1"/>
    <n v="97"/>
    <s v="Dom-Com"/>
    <n v="971"/>
    <x v="96"/>
    <s v="01A"/>
    <x v="0"/>
    <s v="01Z"/>
    <x v="2"/>
    <n v="50307.42224"/>
    <n v="404635"/>
    <n v="50307422.240000002"/>
    <n v="124.32790598934844"/>
  </r>
  <r>
    <x v="1"/>
    <n v="97"/>
    <s v="Dom-Com"/>
    <n v="971"/>
    <x v="96"/>
    <s v="01B"/>
    <x v="1"/>
    <s v="01A"/>
    <x v="3"/>
    <n v="800.16"/>
    <n v="404635"/>
    <n v="800160"/>
    <n v="1.9774858823384038"/>
  </r>
  <r>
    <x v="1"/>
    <n v="97"/>
    <s v="Dom-Com"/>
    <n v="971"/>
    <x v="96"/>
    <s v="01B"/>
    <x v="1"/>
    <s v="01D"/>
    <x v="1"/>
    <n v="39591.800000000003"/>
    <n v="404635"/>
    <n v="39591800"/>
    <n v="97.845712802896443"/>
  </r>
  <r>
    <x v="1"/>
    <n v="97"/>
    <s v="Dom-Com"/>
    <n v="971"/>
    <x v="96"/>
    <s v="01B"/>
    <x v="1"/>
    <s v="01Z"/>
    <x v="2"/>
    <n v="675"/>
    <n v="404635"/>
    <n v="675000"/>
    <n v="1.6681700792071867"/>
  </r>
  <r>
    <x v="1"/>
    <n v="97"/>
    <s v="Dom-Com"/>
    <n v="971"/>
    <x v="96"/>
    <s v="01C"/>
    <x v="2"/>
    <s v="01A"/>
    <x v="3"/>
    <n v="130.25139999999999"/>
    <n v="404635"/>
    <n v="130251.4"/>
    <n v="0.32189850111829177"/>
  </r>
  <r>
    <x v="1"/>
    <n v="97"/>
    <s v="Dom-Com"/>
    <n v="971"/>
    <x v="96"/>
    <s v="01C"/>
    <x v="2"/>
    <s v="01D"/>
    <x v="1"/>
    <n v="556"/>
    <n v="404635"/>
    <n v="556000"/>
    <n v="1.3740778726506604"/>
  </r>
  <r>
    <x v="1"/>
    <n v="97"/>
    <s v="Dom-Com"/>
    <n v="971"/>
    <x v="96"/>
    <s v="01D"/>
    <x v="3"/>
    <s v="01A"/>
    <x v="3"/>
    <n v="1089.42"/>
    <n v="404635"/>
    <n v="1089420"/>
    <n v="2.6923523669479903"/>
  </r>
  <r>
    <x v="1"/>
    <n v="97"/>
    <s v="Dom-Com"/>
    <n v="971"/>
    <x v="96"/>
    <s v="01D"/>
    <x v="3"/>
    <s v="01D"/>
    <x v="1"/>
    <n v="9.6"/>
    <n v="404635"/>
    <n v="9600"/>
    <n v="2.3725085570946654E-2"/>
  </r>
  <r>
    <x v="1"/>
    <n v="97"/>
    <s v="Dom-Com"/>
    <n v="971"/>
    <x v="96"/>
    <s v="01D"/>
    <x v="3"/>
    <s v="01Z"/>
    <x v="2"/>
    <n v="980.92192"/>
    <n v="404635"/>
    <n v="980921.92"/>
    <n v="2.4242142177518011"/>
  </r>
  <r>
    <x v="1"/>
    <n v="97"/>
    <s v="Dom-Com"/>
    <n v="971"/>
    <x v="96"/>
    <s v="01E"/>
    <x v="6"/>
    <s v="01D"/>
    <x v="1"/>
    <n v="6720.5"/>
    <n v="404635"/>
    <n v="6720500"/>
    <n v="16.608795581202813"/>
  </r>
  <r>
    <x v="1"/>
    <n v="97"/>
    <s v="Dom-Com"/>
    <n v="971"/>
    <x v="96"/>
    <s v="01E"/>
    <x v="6"/>
    <s v="01E"/>
    <x v="5"/>
    <n v="3011.2"/>
    <n v="404635"/>
    <n v="3011200"/>
    <n v="7.4417685074202673"/>
  </r>
  <r>
    <x v="1"/>
    <n v="97"/>
    <s v="Dom-Com"/>
    <n v="971"/>
    <x v="96"/>
    <s v="01F"/>
    <x v="4"/>
    <s v="01A"/>
    <x v="3"/>
    <n v="653.51"/>
    <n v="404635"/>
    <n v="653510"/>
    <n v="1.6150604866113905"/>
  </r>
  <r>
    <x v="1"/>
    <n v="97"/>
    <s v="Dom-Com"/>
    <n v="971"/>
    <x v="96"/>
    <s v="01F"/>
    <x v="4"/>
    <s v="01D"/>
    <x v="1"/>
    <n v="300"/>
    <n v="404635"/>
    <n v="300000"/>
    <n v="0.74140892409208303"/>
  </r>
  <r>
    <x v="1"/>
    <n v="97"/>
    <s v="Dom-Com"/>
    <n v="971"/>
    <x v="96"/>
    <s v="01F"/>
    <x v="4"/>
    <s v="01Z"/>
    <x v="2"/>
    <n v="1455.1863699999999"/>
    <n v="404635"/>
    <n v="1455186.3699999999"/>
    <n v="3.5962938697838789"/>
  </r>
  <r>
    <x v="1"/>
    <n v="97"/>
    <s v="Dom-Com"/>
    <n v="971"/>
    <x v="96"/>
    <s v="01ZG"/>
    <x v="7"/>
    <s v="01D"/>
    <x v="1"/>
    <n v="33"/>
    <n v="404635"/>
    <n v="33000"/>
    <n v="8.155498165012913E-2"/>
  </r>
  <r>
    <x v="1"/>
    <n v="97"/>
    <s v="Dom-Com"/>
    <n v="971"/>
    <x v="96"/>
    <s v="01ZHG"/>
    <x v="5"/>
    <s v="01D"/>
    <x v="1"/>
    <n v="13.5"/>
    <n v="404635"/>
    <n v="13500"/>
    <n v="3.3363401584143734E-2"/>
  </r>
  <r>
    <x v="2"/>
    <n v="97"/>
    <s v="Dom-Com"/>
    <n v="971"/>
    <x v="96"/>
    <s v="01A"/>
    <x v="0"/>
    <s v="01D"/>
    <x v="1"/>
    <n v="149726.39999999999"/>
    <n v="402119"/>
    <n v="149726400"/>
    <n v="372.34351025442714"/>
  </r>
  <r>
    <x v="2"/>
    <n v="97"/>
    <s v="Dom-Com"/>
    <n v="971"/>
    <x v="96"/>
    <s v="01B"/>
    <x v="1"/>
    <s v="01A"/>
    <x v="3"/>
    <n v="93.61"/>
    <n v="402119"/>
    <n v="93610"/>
    <n v="0.23279178551622778"/>
  </r>
  <r>
    <x v="2"/>
    <n v="97"/>
    <s v="Dom-Com"/>
    <n v="971"/>
    <x v="96"/>
    <s v="01B"/>
    <x v="1"/>
    <s v="01D"/>
    <x v="1"/>
    <n v="59472.719989999998"/>
    <n v="402119"/>
    <n v="59472719.989999995"/>
    <n v="147.89830868474257"/>
  </r>
  <r>
    <x v="2"/>
    <n v="97"/>
    <s v="Dom-Com"/>
    <n v="971"/>
    <x v="96"/>
    <s v="01B"/>
    <x v="1"/>
    <s v="01E"/>
    <x v="5"/>
    <n v="258.99"/>
    <n v="402119"/>
    <n v="258990"/>
    <n v="0.6440630758556547"/>
  </r>
  <r>
    <x v="2"/>
    <n v="97"/>
    <s v="Dom-Com"/>
    <n v="971"/>
    <x v="96"/>
    <s v="01C"/>
    <x v="2"/>
    <s v="01A"/>
    <x v="3"/>
    <n v="402.13"/>
    <n v="402119"/>
    <n v="402130"/>
    <n v="1.0000273550864296"/>
  </r>
  <r>
    <x v="2"/>
    <n v="97"/>
    <s v="Dom-Com"/>
    <n v="971"/>
    <x v="96"/>
    <s v="01C"/>
    <x v="2"/>
    <s v="01D"/>
    <x v="1"/>
    <n v="74.629990000000006"/>
    <n v="402119"/>
    <n v="74629.990000000005"/>
    <n v="0.18559180242664486"/>
  </r>
  <r>
    <x v="2"/>
    <n v="97"/>
    <s v="Dom-Com"/>
    <n v="971"/>
    <x v="96"/>
    <s v="01D"/>
    <x v="3"/>
    <s v="01A"/>
    <x v="3"/>
    <n v="2278.3000000000002"/>
    <n v="402119"/>
    <n v="2278300"/>
    <n v="5.6657357647860458"/>
  </r>
  <r>
    <x v="2"/>
    <n v="97"/>
    <s v="Dom-Com"/>
    <n v="971"/>
    <x v="96"/>
    <s v="01D"/>
    <x v="3"/>
    <s v="01Z"/>
    <x v="2"/>
    <n v="368.18450000000001"/>
    <n v="402119"/>
    <n v="368184.5"/>
    <n v="0.91561080177758325"/>
  </r>
  <r>
    <x v="2"/>
    <n v="97"/>
    <s v="Dom-Com"/>
    <n v="971"/>
    <x v="96"/>
    <s v="01E"/>
    <x v="6"/>
    <s v="01E"/>
    <x v="5"/>
    <n v="26717.279999999999"/>
    <n v="402119"/>
    <n v="26717280"/>
    <n v="66.441227596805916"/>
  </r>
  <r>
    <x v="2"/>
    <n v="97"/>
    <s v="Dom-Com"/>
    <n v="971"/>
    <x v="96"/>
    <s v="01F"/>
    <x v="4"/>
    <s v="01A"/>
    <x v="3"/>
    <n v="2366.7600000000002"/>
    <n v="402119"/>
    <n v="2366760"/>
    <n v="5.8857203962011244"/>
  </r>
  <r>
    <x v="2"/>
    <n v="97"/>
    <s v="Dom-Com"/>
    <n v="971"/>
    <x v="96"/>
    <s v="01F"/>
    <x v="4"/>
    <s v="01D"/>
    <x v="1"/>
    <n v="60.6"/>
    <n v="402119"/>
    <n v="60600"/>
    <n v="0.15070165796692023"/>
  </r>
  <r>
    <x v="2"/>
    <n v="97"/>
    <s v="Dom-Com"/>
    <n v="971"/>
    <x v="96"/>
    <s v="01F"/>
    <x v="4"/>
    <s v="01Z"/>
    <x v="2"/>
    <n v="419.77918"/>
    <n v="402119"/>
    <n v="419779.18"/>
    <n v="1.0439177954784529"/>
  </r>
  <r>
    <x v="3"/>
    <n v="97"/>
    <s v="Dom-Com"/>
    <n v="971"/>
    <x v="96"/>
    <s v="01A"/>
    <x v="0"/>
    <s v="01D"/>
    <x v="1"/>
    <n v="123095.3"/>
    <n v="397990"/>
    <n v="123095300"/>
    <n v="309.29244453378226"/>
  </r>
  <r>
    <x v="3"/>
    <n v="97"/>
    <s v="Dom-Com"/>
    <n v="971"/>
    <x v="96"/>
    <s v="01A"/>
    <x v="0"/>
    <s v="01Z"/>
    <x v="2"/>
    <n v="5771.2962900000002"/>
    <n v="397990"/>
    <n v="5771296.29"/>
    <n v="14.501108796703434"/>
  </r>
  <r>
    <x v="3"/>
    <n v="97"/>
    <s v="Dom-Com"/>
    <n v="971"/>
    <x v="96"/>
    <s v="01B"/>
    <x v="1"/>
    <s v="01D"/>
    <x v="1"/>
    <n v="38013.500999999997"/>
    <n v="397990"/>
    <n v="38013501"/>
    <n v="95.513708887157975"/>
  </r>
  <r>
    <x v="3"/>
    <n v="97"/>
    <s v="Dom-Com"/>
    <n v="971"/>
    <x v="96"/>
    <s v="01C"/>
    <x v="2"/>
    <s v="01A"/>
    <x v="3"/>
    <n v="1654.6"/>
    <n v="397990"/>
    <n v="1654600"/>
    <n v="4.1573908892183224"/>
  </r>
  <r>
    <x v="3"/>
    <n v="97"/>
    <s v="Dom-Com"/>
    <n v="971"/>
    <x v="96"/>
    <s v="01D"/>
    <x v="3"/>
    <s v="01A"/>
    <x v="3"/>
    <n v="2620.1640000000002"/>
    <n v="397990"/>
    <n v="2620164"/>
    <n v="6.5834920475388827"/>
  </r>
  <r>
    <x v="3"/>
    <n v="97"/>
    <s v="Dom-Com"/>
    <n v="971"/>
    <x v="96"/>
    <s v="01D"/>
    <x v="3"/>
    <s v="01Z"/>
    <x v="2"/>
    <n v="81.580190000000002"/>
    <n v="397990"/>
    <n v="81580.19"/>
    <n v="0.20498050202266388"/>
  </r>
  <r>
    <x v="3"/>
    <n v="97"/>
    <s v="Dom-Com"/>
    <n v="971"/>
    <x v="96"/>
    <s v="01E"/>
    <x v="6"/>
    <s v="01E"/>
    <x v="5"/>
    <n v="19655.550999999999"/>
    <n v="397990"/>
    <n v="19655551"/>
    <n v="49.387047413251587"/>
  </r>
  <r>
    <x v="3"/>
    <n v="97"/>
    <s v="Dom-Com"/>
    <n v="971"/>
    <x v="96"/>
    <s v="01F"/>
    <x v="4"/>
    <s v="01A"/>
    <x v="3"/>
    <n v="2127.9699999999998"/>
    <n v="397990"/>
    <n v="2127970"/>
    <n v="5.346792632980728"/>
  </r>
  <r>
    <x v="3"/>
    <n v="97"/>
    <s v="Dom-Com"/>
    <n v="971"/>
    <x v="96"/>
    <s v="01F"/>
    <x v="4"/>
    <s v="01Z"/>
    <x v="2"/>
    <n v="99.769409999999993"/>
    <n v="397990"/>
    <n v="99769.409999999989"/>
    <n v="0.25068320812080702"/>
  </r>
  <r>
    <x v="3"/>
    <n v="97"/>
    <s v="Dom-Com"/>
    <n v="971"/>
    <x v="96"/>
    <s v="01ZG"/>
    <x v="7"/>
    <s v="01D"/>
    <x v="1"/>
    <n v="264.44"/>
    <n v="397990"/>
    <n v="264440"/>
    <n v="0.66443880499510033"/>
  </r>
  <r>
    <x v="3"/>
    <n v="97"/>
    <s v="Dom-Com"/>
    <n v="971"/>
    <x v="96"/>
    <s v="01ZHG"/>
    <x v="5"/>
    <s v="01A"/>
    <x v="3"/>
    <n v="1149.4000000000001"/>
    <n v="397990"/>
    <n v="1149400"/>
    <n v="2.8880122616146133"/>
  </r>
  <r>
    <x v="4"/>
    <n v="97"/>
    <s v="Dom-Com"/>
    <n v="971"/>
    <x v="96"/>
    <s v="01A"/>
    <x v="0"/>
    <s v="01D"/>
    <x v="1"/>
    <n v="129336.05"/>
    <n v="390253"/>
    <n v="129336050"/>
    <n v="331.41590199178484"/>
  </r>
  <r>
    <x v="4"/>
    <n v="97"/>
    <s v="Dom-Com"/>
    <n v="971"/>
    <x v="96"/>
    <s v="01B"/>
    <x v="1"/>
    <s v="01D"/>
    <x v="1"/>
    <n v="43191.33"/>
    <n v="390253"/>
    <n v="43191330"/>
    <n v="110.67520300932985"/>
  </r>
  <r>
    <x v="4"/>
    <n v="97"/>
    <s v="Dom-Com"/>
    <n v="971"/>
    <x v="96"/>
    <s v="01C"/>
    <x v="2"/>
    <s v="01A"/>
    <x v="3"/>
    <n v="1445.72"/>
    <n v="390253"/>
    <n v="1445720"/>
    <n v="3.7045711371853645"/>
  </r>
  <r>
    <x v="4"/>
    <n v="97"/>
    <s v="Dom-Com"/>
    <n v="971"/>
    <x v="96"/>
    <s v="01D"/>
    <x v="3"/>
    <s v="01A"/>
    <x v="3"/>
    <n v="2712.5929999999998"/>
    <n v="390253"/>
    <n v="2712593"/>
    <n v="6.9508575206340506"/>
  </r>
  <r>
    <x v="4"/>
    <n v="97"/>
    <s v="Dom-Com"/>
    <n v="971"/>
    <x v="96"/>
    <s v="01D"/>
    <x v="3"/>
    <s v="01Z"/>
    <x v="2"/>
    <n v="56.671349999999997"/>
    <n v="390253"/>
    <n v="56671.35"/>
    <n v="0.14521694900487633"/>
  </r>
  <r>
    <x v="4"/>
    <n v="97"/>
    <s v="Dom-Com"/>
    <n v="971"/>
    <x v="96"/>
    <s v="01E"/>
    <x v="6"/>
    <s v="01D"/>
    <x v="1"/>
    <n v="10647.94"/>
    <n v="390253"/>
    <n v="10647940"/>
    <n v="27.284710175194039"/>
  </r>
  <r>
    <x v="4"/>
    <n v="97"/>
    <s v="Dom-Com"/>
    <n v="971"/>
    <x v="96"/>
    <s v="01E"/>
    <x v="6"/>
    <s v="01E"/>
    <x v="5"/>
    <n v="41041.050000000003"/>
    <n v="390253"/>
    <n v="41041050"/>
    <n v="105.16523896036674"/>
  </r>
  <r>
    <x v="4"/>
    <n v="97"/>
    <s v="Dom-Com"/>
    <n v="971"/>
    <x v="96"/>
    <s v="01F"/>
    <x v="4"/>
    <s v="01A"/>
    <x v="3"/>
    <n v="1967.5540000000001"/>
    <n v="390253"/>
    <n v="1967554"/>
    <n v="5.0417395894458208"/>
  </r>
  <r>
    <x v="4"/>
    <n v="97"/>
    <s v="Dom-Com"/>
    <n v="971"/>
    <x v="96"/>
    <s v="01F"/>
    <x v="4"/>
    <s v="01Z"/>
    <x v="2"/>
    <n v="55.787280000000003"/>
    <n v="390253"/>
    <n v="55787.280000000006"/>
    <n v="0.14295157244146747"/>
  </r>
  <r>
    <x v="4"/>
    <n v="97"/>
    <s v="Dom-Com"/>
    <n v="971"/>
    <x v="96"/>
    <s v="01ZHG"/>
    <x v="5"/>
    <s v="01A"/>
    <x v="3"/>
    <n v="1493.2"/>
    <n v="390253"/>
    <n v="1493200"/>
    <n v="3.8262358008778921"/>
  </r>
  <r>
    <x v="0"/>
    <n v="97"/>
    <s v="Dom-Com"/>
    <n v="972"/>
    <x v="97"/>
    <s v="01A"/>
    <x v="0"/>
    <s v="01B"/>
    <x v="0"/>
    <n v="93698.66"/>
    <n v="396404"/>
    <n v="93698660"/>
    <n v="236.37163096235153"/>
  </r>
  <r>
    <x v="0"/>
    <n v="97"/>
    <s v="Dom-Com"/>
    <n v="972"/>
    <x v="97"/>
    <s v="01A"/>
    <x v="0"/>
    <s v="01D"/>
    <x v="1"/>
    <n v="36334.29"/>
    <n v="396404"/>
    <n v="36334290"/>
    <n v="91.659746117597194"/>
  </r>
  <r>
    <x v="0"/>
    <n v="97"/>
    <s v="Dom-Com"/>
    <n v="972"/>
    <x v="97"/>
    <s v="01B"/>
    <x v="1"/>
    <s v="01D"/>
    <x v="1"/>
    <n v="29991.49"/>
    <n v="396404"/>
    <n v="29991490"/>
    <n v="75.658898497492459"/>
  </r>
  <r>
    <x v="0"/>
    <n v="97"/>
    <s v="Dom-Com"/>
    <n v="972"/>
    <x v="97"/>
    <s v="01D"/>
    <x v="3"/>
    <s v="01A"/>
    <x v="3"/>
    <n v="1102.932"/>
    <n v="396404"/>
    <n v="1102932"/>
    <n v="2.7823432659609892"/>
  </r>
  <r>
    <x v="0"/>
    <n v="97"/>
    <s v="Dom-Com"/>
    <n v="972"/>
    <x v="97"/>
    <s v="01D"/>
    <x v="3"/>
    <s v="01E"/>
    <x v="5"/>
    <n v="125"/>
    <n v="396404"/>
    <n v="125000"/>
    <n v="0.31533486039495062"/>
  </r>
  <r>
    <x v="0"/>
    <n v="97"/>
    <s v="Dom-Com"/>
    <n v="972"/>
    <x v="97"/>
    <s v="01E"/>
    <x v="6"/>
    <s v="01E"/>
    <x v="5"/>
    <n v="11617.76"/>
    <n v="396404"/>
    <n v="11617760"/>
    <n v="29.30787782161633"/>
  </r>
  <r>
    <x v="0"/>
    <n v="97"/>
    <s v="Dom-Com"/>
    <n v="972"/>
    <x v="97"/>
    <s v="01F"/>
    <x v="4"/>
    <s v="01A"/>
    <x v="3"/>
    <n v="1339.58"/>
    <n v="396404"/>
    <n v="1339580"/>
    <n v="3.3793301783029435"/>
  </r>
  <r>
    <x v="1"/>
    <n v="97"/>
    <s v="Dom-Com"/>
    <n v="972"/>
    <x v="97"/>
    <s v="01A"/>
    <x v="0"/>
    <s v="01B"/>
    <x v="0"/>
    <n v="88481"/>
    <n v="392291"/>
    <n v="88481000"/>
    <n v="225.54940082744696"/>
  </r>
  <r>
    <x v="1"/>
    <n v="97"/>
    <s v="Dom-Com"/>
    <n v="972"/>
    <x v="97"/>
    <s v="01A"/>
    <x v="0"/>
    <s v="01D"/>
    <x v="1"/>
    <n v="46430.36"/>
    <n v="392291"/>
    <n v="46430360"/>
    <n v="118.35693401072163"/>
  </r>
  <r>
    <x v="1"/>
    <n v="97"/>
    <s v="Dom-Com"/>
    <n v="972"/>
    <x v="97"/>
    <s v="01B"/>
    <x v="1"/>
    <s v="01D"/>
    <x v="1"/>
    <n v="37300.660000000003"/>
    <n v="392291"/>
    <n v="37300660"/>
    <n v="95.084159463255588"/>
  </r>
  <r>
    <x v="1"/>
    <n v="97"/>
    <s v="Dom-Com"/>
    <n v="972"/>
    <x v="97"/>
    <s v="01D"/>
    <x v="3"/>
    <s v="01A"/>
    <x v="3"/>
    <n v="2543.06"/>
    <n v="392291"/>
    <n v="2543060"/>
    <n v="6.4825856315847163"/>
  </r>
  <r>
    <x v="1"/>
    <n v="97"/>
    <s v="Dom-Com"/>
    <n v="972"/>
    <x v="97"/>
    <s v="01D"/>
    <x v="3"/>
    <s v="01E"/>
    <x v="5"/>
    <n v="114.18"/>
    <n v="392291"/>
    <n v="114180"/>
    <n v="0.29105944311748166"/>
  </r>
  <r>
    <x v="1"/>
    <n v="97"/>
    <s v="Dom-Com"/>
    <n v="972"/>
    <x v="97"/>
    <s v="01E"/>
    <x v="6"/>
    <s v="01E"/>
    <x v="5"/>
    <n v="10711.61"/>
    <n v="392291"/>
    <n v="10711610"/>
    <n v="27.305265733855734"/>
  </r>
  <r>
    <x v="1"/>
    <n v="97"/>
    <s v="Dom-Com"/>
    <n v="972"/>
    <x v="97"/>
    <s v="01F"/>
    <x v="4"/>
    <s v="01A"/>
    <x v="3"/>
    <n v="1645.66"/>
    <n v="392291"/>
    <n v="1645660"/>
    <n v="4.1949981008995874"/>
  </r>
  <r>
    <x v="2"/>
    <n v="97"/>
    <s v="Dom-Com"/>
    <n v="972"/>
    <x v="97"/>
    <s v="01A"/>
    <x v="0"/>
    <s v="01B"/>
    <x v="0"/>
    <n v="84648.3"/>
    <n v="385551"/>
    <n v="84648300"/>
    <n v="219.55149902347549"/>
  </r>
  <r>
    <x v="2"/>
    <n v="97"/>
    <s v="Dom-Com"/>
    <n v="972"/>
    <x v="97"/>
    <s v="01A"/>
    <x v="0"/>
    <s v="01D"/>
    <x v="1"/>
    <n v="42478.87"/>
    <n v="385551"/>
    <n v="42478870"/>
    <n v="110.17704531955565"/>
  </r>
  <r>
    <x v="2"/>
    <n v="97"/>
    <s v="Dom-Com"/>
    <n v="972"/>
    <x v="97"/>
    <s v="01B"/>
    <x v="1"/>
    <s v="01D"/>
    <x v="1"/>
    <n v="35613.96"/>
    <n v="385551"/>
    <n v="35613960"/>
    <n v="92.371592863200974"/>
  </r>
  <r>
    <x v="2"/>
    <n v="97"/>
    <s v="Dom-Com"/>
    <n v="972"/>
    <x v="97"/>
    <s v="01C"/>
    <x v="2"/>
    <s v="01B"/>
    <x v="0"/>
    <n v="151.78"/>
    <n v="385551"/>
    <n v="151780"/>
    <n v="0.39367035748837376"/>
  </r>
  <r>
    <x v="2"/>
    <n v="97"/>
    <s v="Dom-Com"/>
    <n v="972"/>
    <x v="97"/>
    <s v="01D"/>
    <x v="3"/>
    <s v="01A"/>
    <x v="3"/>
    <n v="3618.95"/>
    <n v="385551"/>
    <n v="3618950"/>
    <n v="9.3864365544376742"/>
  </r>
  <r>
    <x v="2"/>
    <n v="97"/>
    <s v="Dom-Com"/>
    <n v="972"/>
    <x v="97"/>
    <s v="01E"/>
    <x v="6"/>
    <s v="01E"/>
    <x v="5"/>
    <n v="15287.05"/>
    <n v="385551"/>
    <n v="15287050"/>
    <n v="39.649877707488763"/>
  </r>
  <r>
    <x v="2"/>
    <n v="97"/>
    <s v="Dom-Com"/>
    <n v="972"/>
    <x v="97"/>
    <s v="01F"/>
    <x v="4"/>
    <s v="01A"/>
    <x v="3"/>
    <n v="2131.4"/>
    <n v="385551"/>
    <n v="2131400"/>
    <n v="5.5281921198492547"/>
  </r>
  <r>
    <x v="3"/>
    <n v="97"/>
    <s v="Dom-Com"/>
    <n v="972"/>
    <x v="97"/>
    <s v="01A"/>
    <x v="0"/>
    <s v="01B"/>
    <x v="0"/>
    <n v="96846.1"/>
    <n v="380877"/>
    <n v="96846100"/>
    <n v="254.27132643871906"/>
  </r>
  <r>
    <x v="3"/>
    <n v="97"/>
    <s v="Dom-Com"/>
    <n v="972"/>
    <x v="97"/>
    <s v="01A"/>
    <x v="0"/>
    <s v="01D"/>
    <x v="1"/>
    <n v="28134.48"/>
    <n v="380877"/>
    <n v="28134480"/>
    <n v="73.86762655660489"/>
  </r>
  <r>
    <x v="3"/>
    <n v="97"/>
    <s v="Dom-Com"/>
    <n v="972"/>
    <x v="97"/>
    <s v="01B"/>
    <x v="1"/>
    <s v="01D"/>
    <x v="1"/>
    <n v="20476.41"/>
    <n v="380877"/>
    <n v="20476410"/>
    <n v="53.761214250269774"/>
  </r>
  <r>
    <x v="3"/>
    <n v="97"/>
    <s v="Dom-Com"/>
    <n v="972"/>
    <x v="97"/>
    <s v="01C"/>
    <x v="2"/>
    <s v="01A"/>
    <x v="3"/>
    <n v="584"/>
    <n v="380877"/>
    <n v="584000"/>
    <n v="1.5333034024107521"/>
  </r>
  <r>
    <x v="3"/>
    <n v="97"/>
    <s v="Dom-Com"/>
    <n v="972"/>
    <x v="97"/>
    <s v="01C"/>
    <x v="2"/>
    <s v="01B"/>
    <x v="0"/>
    <n v="1E-3"/>
    <n v="380877"/>
    <n v="1"/>
    <n v="2.6255195246759452E-6"/>
  </r>
  <r>
    <x v="3"/>
    <n v="97"/>
    <s v="Dom-Com"/>
    <n v="972"/>
    <x v="97"/>
    <s v="01D"/>
    <x v="3"/>
    <s v="01A"/>
    <x v="3"/>
    <n v="3795.42"/>
    <n v="380877"/>
    <n v="3795420"/>
    <n v="9.9649493143455761"/>
  </r>
  <r>
    <x v="3"/>
    <n v="97"/>
    <s v="Dom-Com"/>
    <n v="972"/>
    <x v="97"/>
    <s v="01E"/>
    <x v="6"/>
    <s v="01E"/>
    <x v="5"/>
    <n v="15717.931"/>
    <n v="380877"/>
    <n v="15717931"/>
    <n v="41.267734728009302"/>
  </r>
  <r>
    <x v="3"/>
    <n v="97"/>
    <s v="Dom-Com"/>
    <n v="972"/>
    <x v="97"/>
    <s v="01F"/>
    <x v="4"/>
    <s v="01A"/>
    <x v="3"/>
    <n v="3008.36"/>
    <n v="380877"/>
    <n v="3008360"/>
    <n v="7.8985079172541264"/>
  </r>
  <r>
    <x v="4"/>
    <n v="97"/>
    <s v="Dom-Com"/>
    <n v="972"/>
    <x v="97"/>
    <s v="01A"/>
    <x v="0"/>
    <s v="01A"/>
    <x v="3"/>
    <n v="1230.8399999999999"/>
    <n v="372594"/>
    <n v="1230840"/>
    <n v="3.3034348379200953"/>
  </r>
  <r>
    <x v="4"/>
    <n v="97"/>
    <s v="Dom-Com"/>
    <n v="972"/>
    <x v="97"/>
    <s v="01A"/>
    <x v="0"/>
    <s v="01B"/>
    <x v="0"/>
    <n v="72373.63"/>
    <n v="372594"/>
    <n v="72373630"/>
    <n v="194.24260723468441"/>
  </r>
  <r>
    <x v="4"/>
    <n v="97"/>
    <s v="Dom-Com"/>
    <n v="972"/>
    <x v="97"/>
    <s v="01A"/>
    <x v="0"/>
    <s v="01D"/>
    <x v="1"/>
    <n v="47995.94"/>
    <n v="372594"/>
    <n v="47995940"/>
    <n v="128.81565457307417"/>
  </r>
  <r>
    <x v="4"/>
    <n v="97"/>
    <s v="Dom-Com"/>
    <n v="972"/>
    <x v="97"/>
    <s v="01B"/>
    <x v="1"/>
    <s v="01D"/>
    <x v="1"/>
    <n v="20203.13"/>
    <n v="372594"/>
    <n v="20203130"/>
    <n v="54.222907507904047"/>
  </r>
  <r>
    <x v="4"/>
    <n v="97"/>
    <s v="Dom-Com"/>
    <n v="972"/>
    <x v="97"/>
    <s v="01C"/>
    <x v="2"/>
    <s v="01A"/>
    <x v="3"/>
    <n v="800"/>
    <n v="372594"/>
    <n v="800000"/>
    <n v="2.1471091858698745"/>
  </r>
  <r>
    <x v="4"/>
    <n v="97"/>
    <s v="Dom-Com"/>
    <n v="972"/>
    <x v="97"/>
    <s v="01D"/>
    <x v="3"/>
    <s v="01A"/>
    <x v="3"/>
    <n v="6637.71"/>
    <n v="372594"/>
    <n v="6637710"/>
    <n v="17.814860142675407"/>
  </r>
  <r>
    <x v="4"/>
    <n v="97"/>
    <s v="Dom-Com"/>
    <n v="972"/>
    <x v="97"/>
    <s v="01E"/>
    <x v="6"/>
    <s v="01E"/>
    <x v="5"/>
    <n v="16632.05"/>
    <n v="372594"/>
    <n v="16632050"/>
    <n v="44.638534168558806"/>
  </r>
  <r>
    <x v="4"/>
    <n v="97"/>
    <s v="Dom-Com"/>
    <n v="972"/>
    <x v="97"/>
    <s v="01F"/>
    <x v="4"/>
    <s v="01A"/>
    <x v="3"/>
    <n v="3715.04"/>
    <n v="372594"/>
    <n v="3715040"/>
    <n v="9.9707456373425227"/>
  </r>
  <r>
    <x v="0"/>
    <n v="97"/>
    <s v="Dom-Com"/>
    <n v="973"/>
    <x v="98"/>
    <s v="01A"/>
    <x v="0"/>
    <s v="01D"/>
    <x v="1"/>
    <n v="27355.37"/>
    <n v="224469"/>
    <n v="27355370"/>
    <n v="121.8670284092681"/>
  </r>
  <r>
    <x v="0"/>
    <n v="97"/>
    <s v="Dom-Com"/>
    <n v="973"/>
    <x v="98"/>
    <s v="01A"/>
    <x v="0"/>
    <s v="01E"/>
    <x v="5"/>
    <n v="38000"/>
    <n v="224469"/>
    <n v="38000000"/>
    <n v="169.28840953539242"/>
  </r>
  <r>
    <x v="0"/>
    <n v="97"/>
    <s v="Dom-Com"/>
    <n v="973"/>
    <x v="98"/>
    <s v="01A"/>
    <x v="0"/>
    <s v="01Z"/>
    <x v="2"/>
    <n v="9649.9337799999994"/>
    <n v="224469"/>
    <n v="9649933.7799999993"/>
    <n v="42.990051098369925"/>
  </r>
  <r>
    <x v="0"/>
    <n v="97"/>
    <s v="Dom-Com"/>
    <n v="973"/>
    <x v="98"/>
    <s v="01B"/>
    <x v="1"/>
    <s v="01D"/>
    <x v="1"/>
    <n v="15398.9"/>
    <n v="224469"/>
    <n v="15398900"/>
    <n v="68.601454989330378"/>
  </r>
  <r>
    <x v="0"/>
    <n v="97"/>
    <s v="Dom-Com"/>
    <n v="973"/>
    <x v="98"/>
    <s v="01B"/>
    <x v="1"/>
    <s v="01Z"/>
    <x v="2"/>
    <n v="64.099999999999994"/>
    <n v="224469"/>
    <n v="64099.999999999993"/>
    <n v="0.28556281713733295"/>
  </r>
  <r>
    <x v="0"/>
    <n v="97"/>
    <s v="Dom-Com"/>
    <n v="973"/>
    <x v="98"/>
    <s v="01D"/>
    <x v="3"/>
    <s v="01Z"/>
    <x v="2"/>
    <n v="181.72123999999999"/>
    <n v="224469"/>
    <n v="181721.24"/>
    <n v="0.80956051837892984"/>
  </r>
  <r>
    <x v="0"/>
    <n v="97"/>
    <s v="Dom-Com"/>
    <n v="973"/>
    <x v="98"/>
    <s v="01E"/>
    <x v="6"/>
    <s v="01D"/>
    <x v="1"/>
    <n v="200"/>
    <n v="224469"/>
    <n v="200000"/>
    <n v="0.89099162913364427"/>
  </r>
  <r>
    <x v="0"/>
    <n v="97"/>
    <s v="Dom-Com"/>
    <n v="973"/>
    <x v="98"/>
    <s v="01E"/>
    <x v="6"/>
    <s v="01E"/>
    <x v="5"/>
    <n v="89.2"/>
    <n v="224469"/>
    <n v="89200"/>
    <n v="0.39738226659360537"/>
  </r>
  <r>
    <x v="0"/>
    <n v="97"/>
    <s v="Dom-Com"/>
    <n v="973"/>
    <x v="98"/>
    <s v="01E"/>
    <x v="6"/>
    <s v="01Z"/>
    <x v="2"/>
    <n v="2.1"/>
    <n v="224469"/>
    <n v="2100"/>
    <n v="9.3554121059032658E-3"/>
  </r>
  <r>
    <x v="0"/>
    <n v="97"/>
    <s v="Dom-Com"/>
    <n v="973"/>
    <x v="98"/>
    <s v="01F"/>
    <x v="4"/>
    <s v="01A"/>
    <x v="3"/>
    <n v="384"/>
    <n v="224469"/>
    <n v="384000"/>
    <n v="1.710703927936597"/>
  </r>
  <r>
    <x v="0"/>
    <n v="97"/>
    <s v="Dom-Com"/>
    <n v="973"/>
    <x v="98"/>
    <s v="01F"/>
    <x v="4"/>
    <s v="01Z"/>
    <x v="2"/>
    <n v="179.13816"/>
    <n v="224469"/>
    <n v="179138.16"/>
    <n v="0.79805300509201715"/>
  </r>
  <r>
    <x v="1"/>
    <n v="97"/>
    <s v="Dom-Com"/>
    <n v="973"/>
    <x v="98"/>
    <s v="01A"/>
    <x v="0"/>
    <s v="01D"/>
    <x v="1"/>
    <n v="92200.81"/>
    <n v="237549"/>
    <n v="92200810"/>
    <n v="388.1338586986264"/>
  </r>
  <r>
    <x v="1"/>
    <n v="97"/>
    <s v="Dom-Com"/>
    <n v="973"/>
    <x v="98"/>
    <s v="01A"/>
    <x v="0"/>
    <s v="01Z"/>
    <x v="2"/>
    <n v="59.422750000000001"/>
    <n v="237549"/>
    <n v="59422.75"/>
    <n v="0.25014944285179058"/>
  </r>
  <r>
    <x v="1"/>
    <n v="97"/>
    <s v="Dom-Com"/>
    <n v="973"/>
    <x v="98"/>
    <s v="01B"/>
    <x v="1"/>
    <s v="01D"/>
    <x v="1"/>
    <n v="8712.18"/>
    <n v="237549"/>
    <n v="8712180"/>
    <n v="36.675296465150346"/>
  </r>
  <r>
    <x v="1"/>
    <n v="97"/>
    <s v="Dom-Com"/>
    <n v="973"/>
    <x v="98"/>
    <s v="01D"/>
    <x v="3"/>
    <s v="01D"/>
    <x v="1"/>
    <n v="261.77999999999997"/>
    <n v="237549"/>
    <n v="261779.99999999997"/>
    <n v="1.1020042180771124"/>
  </r>
  <r>
    <x v="1"/>
    <n v="97"/>
    <s v="Dom-Com"/>
    <n v="973"/>
    <x v="98"/>
    <s v="01D"/>
    <x v="3"/>
    <s v="01Z"/>
    <x v="2"/>
    <n v="0"/>
    <n v="237549"/>
    <n v="0"/>
    <n v="0"/>
  </r>
  <r>
    <x v="1"/>
    <n v="97"/>
    <s v="Dom-Com"/>
    <n v="973"/>
    <x v="98"/>
    <s v="01E"/>
    <x v="6"/>
    <s v="01D"/>
    <x v="1"/>
    <n v="10"/>
    <n v="237549"/>
    <n v="10000"/>
    <n v="4.2096577969176888E-2"/>
  </r>
  <r>
    <x v="1"/>
    <n v="97"/>
    <s v="Dom-Com"/>
    <n v="973"/>
    <x v="98"/>
    <s v="01E"/>
    <x v="6"/>
    <s v="01E"/>
    <x v="5"/>
    <n v="5921.32"/>
    <n v="237549"/>
    <n v="5921320"/>
    <n v="24.926730906044646"/>
  </r>
  <r>
    <x v="1"/>
    <n v="97"/>
    <s v="Dom-Com"/>
    <n v="973"/>
    <x v="98"/>
    <s v="01F"/>
    <x v="4"/>
    <s v="01A"/>
    <x v="3"/>
    <n v="660"/>
    <n v="237549"/>
    <n v="660000"/>
    <n v="2.7783741459656746"/>
  </r>
  <r>
    <x v="1"/>
    <n v="97"/>
    <s v="Dom-Com"/>
    <n v="973"/>
    <x v="98"/>
    <s v="01F"/>
    <x v="4"/>
    <s v="01Z"/>
    <x v="2"/>
    <n v="316.21598999999998"/>
    <n v="237549"/>
    <n v="316215.99"/>
    <n v="1.3311611078135459"/>
  </r>
  <r>
    <x v="2"/>
    <n v="97"/>
    <s v="Dom-Com"/>
    <n v="973"/>
    <x v="98"/>
    <s v="01A"/>
    <x v="0"/>
    <s v="01D"/>
    <x v="1"/>
    <n v="26225"/>
    <n v="244118"/>
    <n v="26225000"/>
    <n v="107.42755552642575"/>
  </r>
  <r>
    <x v="2"/>
    <n v="97"/>
    <s v="Dom-Com"/>
    <n v="973"/>
    <x v="98"/>
    <s v="01A"/>
    <x v="0"/>
    <s v="01Z"/>
    <x v="2"/>
    <n v="29842.843290000001"/>
    <n v="244118"/>
    <n v="29842843.289999999"/>
    <n v="122.24761504682162"/>
  </r>
  <r>
    <x v="2"/>
    <n v="97"/>
    <s v="Dom-Com"/>
    <n v="973"/>
    <x v="98"/>
    <s v="01B"/>
    <x v="1"/>
    <s v="01D"/>
    <x v="1"/>
    <n v="2980"/>
    <n v="244118"/>
    <n v="2980000"/>
    <n v="12.207211266682506"/>
  </r>
  <r>
    <x v="2"/>
    <n v="97"/>
    <s v="Dom-Com"/>
    <n v="973"/>
    <x v="98"/>
    <s v="01D"/>
    <x v="3"/>
    <s v="01Z"/>
    <x v="2"/>
    <n v="0"/>
    <n v="244118"/>
    <n v="0"/>
    <n v="0"/>
  </r>
  <r>
    <x v="2"/>
    <n v="97"/>
    <s v="Dom-Com"/>
    <n v="973"/>
    <x v="98"/>
    <s v="01E"/>
    <x v="6"/>
    <s v="01D"/>
    <x v="1"/>
    <n v="5756"/>
    <n v="244118"/>
    <n v="5756000"/>
    <n v="23.578761090947822"/>
  </r>
  <r>
    <x v="2"/>
    <n v="97"/>
    <s v="Dom-Com"/>
    <n v="973"/>
    <x v="98"/>
    <s v="01F"/>
    <x v="4"/>
    <s v="01A"/>
    <x v="3"/>
    <n v="812.99999000000003"/>
    <n v="244118"/>
    <n v="812999.99"/>
    <n v="3.330356589845894"/>
  </r>
  <r>
    <x v="2"/>
    <n v="97"/>
    <s v="Dom-Com"/>
    <n v="973"/>
    <x v="98"/>
    <s v="01F"/>
    <x v="4"/>
    <s v="01Z"/>
    <x v="2"/>
    <n v="399.72307000000001"/>
    <n v="244118"/>
    <n v="399723.07"/>
    <n v="1.6374174374687651"/>
  </r>
  <r>
    <x v="3"/>
    <n v="97"/>
    <s v="Dom-Com"/>
    <n v="973"/>
    <x v="98"/>
    <s v="01A"/>
    <x v="0"/>
    <s v="01D"/>
    <x v="1"/>
    <n v="62894.99"/>
    <n v="259865"/>
    <n v="62894990"/>
    <n v="242.02947684374578"/>
  </r>
  <r>
    <x v="3"/>
    <n v="97"/>
    <s v="Dom-Com"/>
    <n v="973"/>
    <x v="98"/>
    <s v="01B"/>
    <x v="1"/>
    <s v="01D"/>
    <x v="1"/>
    <n v="20055.86"/>
    <n v="259865"/>
    <n v="20055860"/>
    <n v="77.177996267292627"/>
  </r>
  <r>
    <x v="3"/>
    <n v="97"/>
    <s v="Dom-Com"/>
    <n v="973"/>
    <x v="98"/>
    <s v="01D"/>
    <x v="3"/>
    <s v="01A"/>
    <x v="3"/>
    <n v="518.82100000000003"/>
    <n v="259865"/>
    <n v="518821"/>
    <n v="1.9965020299001404"/>
  </r>
  <r>
    <x v="3"/>
    <n v="97"/>
    <s v="Dom-Com"/>
    <n v="973"/>
    <x v="98"/>
    <s v="01D"/>
    <x v="3"/>
    <s v="01Z"/>
    <x v="2"/>
    <n v="503.17147"/>
    <n v="259865"/>
    <n v="503171.47"/>
    <n v="1.9362802609047005"/>
  </r>
  <r>
    <x v="3"/>
    <n v="97"/>
    <s v="Dom-Com"/>
    <n v="973"/>
    <x v="98"/>
    <s v="01E"/>
    <x v="6"/>
    <s v="01D"/>
    <x v="1"/>
    <n v="975"/>
    <n v="259865"/>
    <n v="975000"/>
    <n v="3.7519481269120507"/>
  </r>
  <r>
    <x v="3"/>
    <n v="97"/>
    <s v="Dom-Com"/>
    <n v="973"/>
    <x v="98"/>
    <s v="01E"/>
    <x v="6"/>
    <s v="01E"/>
    <x v="5"/>
    <n v="13951.17"/>
    <n v="259865"/>
    <n v="13951170"/>
    <n v="53.686221692032404"/>
  </r>
  <r>
    <x v="3"/>
    <n v="97"/>
    <s v="Dom-Com"/>
    <n v="973"/>
    <x v="98"/>
    <s v="01F"/>
    <x v="4"/>
    <s v="01A"/>
    <x v="3"/>
    <n v="5240.0010000000002"/>
    <n v="259865"/>
    <n v="5240001"/>
    <n v="20.164319935351049"/>
  </r>
  <r>
    <x v="3"/>
    <n v="97"/>
    <s v="Dom-Com"/>
    <n v="973"/>
    <x v="98"/>
    <s v="01F"/>
    <x v="4"/>
    <s v="01Z"/>
    <x v="2"/>
    <n v="1719.3178800000001"/>
    <n v="259865"/>
    <n v="1719317.8800000001"/>
    <n v="6.616196409674254"/>
  </r>
  <r>
    <x v="4"/>
    <n v="97"/>
    <s v="Dom-Com"/>
    <n v="973"/>
    <x v="98"/>
    <s v="01A"/>
    <x v="0"/>
    <s v="01D"/>
    <x v="1"/>
    <n v="61619"/>
    <n v="268700"/>
    <n v="61619000"/>
    <n v="229.32266468180126"/>
  </r>
  <r>
    <x v="4"/>
    <n v="97"/>
    <s v="Dom-Com"/>
    <n v="973"/>
    <x v="98"/>
    <s v="01B"/>
    <x v="1"/>
    <s v="01D"/>
    <x v="1"/>
    <n v="22849"/>
    <n v="268700"/>
    <n v="22849000"/>
    <n v="85.035355414960918"/>
  </r>
  <r>
    <x v="4"/>
    <n v="97"/>
    <s v="Dom-Com"/>
    <n v="973"/>
    <x v="98"/>
    <s v="01C"/>
    <x v="2"/>
    <s v="01A"/>
    <x v="3"/>
    <n v="11.9"/>
    <n v="268700"/>
    <n v="11900"/>
    <n v="4.4287309266840345E-2"/>
  </r>
  <r>
    <x v="4"/>
    <n v="97"/>
    <s v="Dom-Com"/>
    <n v="973"/>
    <x v="98"/>
    <s v="01D"/>
    <x v="3"/>
    <s v="01A"/>
    <x v="3"/>
    <n v="1489"/>
    <n v="268700"/>
    <n v="1489000"/>
    <n v="5.5414960922962413"/>
  </r>
  <r>
    <x v="4"/>
    <n v="97"/>
    <s v="Dom-Com"/>
    <n v="973"/>
    <x v="98"/>
    <s v="01D"/>
    <x v="3"/>
    <s v="01D"/>
    <x v="1"/>
    <n v="26"/>
    <n v="268700"/>
    <n v="26000"/>
    <n v="9.6762188314104949E-2"/>
  </r>
  <r>
    <x v="4"/>
    <n v="97"/>
    <s v="Dom-Com"/>
    <n v="973"/>
    <x v="98"/>
    <s v="01D"/>
    <x v="3"/>
    <s v="01Z"/>
    <x v="2"/>
    <n v="125.05163"/>
    <n v="268700"/>
    <n v="125051.63"/>
    <n v="0.46539497580945294"/>
  </r>
  <r>
    <x v="4"/>
    <n v="97"/>
    <s v="Dom-Com"/>
    <n v="973"/>
    <x v="98"/>
    <s v="01E"/>
    <x v="6"/>
    <s v="01D"/>
    <x v="1"/>
    <n v="3000"/>
    <n v="268700"/>
    <n v="3000000"/>
    <n v="11.164867882396726"/>
  </r>
  <r>
    <x v="4"/>
    <n v="97"/>
    <s v="Dom-Com"/>
    <n v="973"/>
    <x v="98"/>
    <s v="01E"/>
    <x v="6"/>
    <s v="01E"/>
    <x v="5"/>
    <n v="7460"/>
    <n v="268700"/>
    <n v="7460000"/>
    <n v="27.763304800893188"/>
  </r>
  <r>
    <x v="4"/>
    <n v="97"/>
    <s v="Dom-Com"/>
    <n v="973"/>
    <x v="98"/>
    <s v="01F"/>
    <x v="4"/>
    <s v="01A"/>
    <x v="3"/>
    <n v="4845"/>
    <n v="268700"/>
    <n v="4845000"/>
    <n v="18.031261630070709"/>
  </r>
  <r>
    <x v="4"/>
    <n v="97"/>
    <s v="Dom-Com"/>
    <n v="973"/>
    <x v="98"/>
    <s v="01F"/>
    <x v="4"/>
    <s v="01D"/>
    <x v="1"/>
    <n v="86"/>
    <n v="268700"/>
    <n v="86000"/>
    <n v="0.32005954596203945"/>
  </r>
  <r>
    <x v="4"/>
    <n v="97"/>
    <s v="Dom-Com"/>
    <n v="973"/>
    <x v="98"/>
    <s v="01F"/>
    <x v="4"/>
    <s v="01Z"/>
    <x v="2"/>
    <n v="489.88006999999999"/>
    <n v="268700"/>
    <n v="489880.07"/>
    <n v="1.8231487532564199"/>
  </r>
  <r>
    <x v="0"/>
    <n v="97"/>
    <s v="Dom-Com"/>
    <n v="974"/>
    <x v="99"/>
    <s v="01A"/>
    <x v="0"/>
    <s v="01D"/>
    <x v="1"/>
    <n v="239385.97"/>
    <n v="816364"/>
    <n v="239385970"/>
    <n v="293.23435379316089"/>
  </r>
  <r>
    <x v="0"/>
    <n v="97"/>
    <s v="Dom-Com"/>
    <n v="974"/>
    <x v="99"/>
    <s v="01B"/>
    <x v="1"/>
    <s v="01A"/>
    <x v="3"/>
    <n v="16233"/>
    <n v="816364"/>
    <n v="16233000"/>
    <n v="19.88451230088539"/>
  </r>
  <r>
    <x v="0"/>
    <n v="97"/>
    <s v="Dom-Com"/>
    <n v="974"/>
    <x v="99"/>
    <s v="01B"/>
    <x v="1"/>
    <s v="01D"/>
    <x v="1"/>
    <n v="40821.769999999997"/>
    <n v="816364"/>
    <n v="40821770"/>
    <n v="50.004373049277035"/>
  </r>
  <r>
    <x v="0"/>
    <n v="97"/>
    <s v="Dom-Com"/>
    <n v="974"/>
    <x v="99"/>
    <s v="01D"/>
    <x v="3"/>
    <s v="01A"/>
    <x v="3"/>
    <n v="23439.05"/>
    <n v="816364"/>
    <n v="23439050"/>
    <n v="28.711518391305837"/>
  </r>
  <r>
    <x v="0"/>
    <n v="97"/>
    <s v="Dom-Com"/>
    <n v="974"/>
    <x v="99"/>
    <s v="01E"/>
    <x v="6"/>
    <s v="01A"/>
    <x v="3"/>
    <n v="18140"/>
    <n v="816364"/>
    <n v="18140000"/>
    <n v="22.220480079964329"/>
  </r>
  <r>
    <x v="0"/>
    <n v="97"/>
    <s v="Dom-Com"/>
    <n v="974"/>
    <x v="99"/>
    <s v="01E"/>
    <x v="6"/>
    <s v="01E"/>
    <x v="5"/>
    <n v="86431.89"/>
    <n v="816364"/>
    <n v="86431890"/>
    <n v="105.87420562396186"/>
  </r>
  <r>
    <x v="0"/>
    <n v="97"/>
    <s v="Dom-Com"/>
    <n v="974"/>
    <x v="99"/>
    <s v="01F"/>
    <x v="4"/>
    <s v="01A"/>
    <x v="3"/>
    <n v="7465.01"/>
    <n v="816364"/>
    <n v="7465010"/>
    <n v="9.1442175304153537"/>
  </r>
  <r>
    <x v="0"/>
    <n v="97"/>
    <s v="Dom-Com"/>
    <n v="974"/>
    <x v="99"/>
    <s v="01F"/>
    <x v="4"/>
    <s v="01Z"/>
    <x v="2"/>
    <n v="55.169449999999998"/>
    <n v="816364"/>
    <n v="55169.45"/>
    <n v="6.7579474352127231E-2"/>
  </r>
  <r>
    <x v="0"/>
    <n v="97"/>
    <s v="Dom-Com"/>
    <n v="974"/>
    <x v="99"/>
    <s v="01ZHG"/>
    <x v="5"/>
    <s v="01A"/>
    <x v="3"/>
    <n v="779"/>
    <n v="816364"/>
    <n v="779000"/>
    <n v="0.95423120078788382"/>
  </r>
  <r>
    <x v="1"/>
    <n v="97"/>
    <s v="Dom-Com"/>
    <n v="974"/>
    <x v="99"/>
    <s v="01A"/>
    <x v="0"/>
    <s v="01D"/>
    <x v="1"/>
    <n v="259315.26"/>
    <n v="828581"/>
    <n v="259315260"/>
    <n v="312.96307784030773"/>
  </r>
  <r>
    <x v="1"/>
    <n v="97"/>
    <s v="Dom-Com"/>
    <n v="974"/>
    <x v="99"/>
    <s v="01A"/>
    <x v="0"/>
    <s v="01Z"/>
    <x v="2"/>
    <n v="1584.1358399999999"/>
    <n v="828581"/>
    <n v="1584135.8399999999"/>
    <n v="1.9118659974100298"/>
  </r>
  <r>
    <x v="1"/>
    <n v="97"/>
    <s v="Dom-Com"/>
    <n v="974"/>
    <x v="99"/>
    <s v="01B"/>
    <x v="1"/>
    <s v="01A"/>
    <x v="3"/>
    <n v="19718.68"/>
    <n v="828581"/>
    <n v="19718680"/>
    <n v="23.79813198709601"/>
  </r>
  <r>
    <x v="1"/>
    <n v="97"/>
    <s v="Dom-Com"/>
    <n v="974"/>
    <x v="99"/>
    <s v="01B"/>
    <x v="1"/>
    <s v="01D"/>
    <x v="1"/>
    <n v="30437.33"/>
    <n v="828581"/>
    <n v="30437330"/>
    <n v="36.734284276371291"/>
  </r>
  <r>
    <x v="1"/>
    <n v="97"/>
    <s v="Dom-Com"/>
    <n v="974"/>
    <x v="99"/>
    <s v="01C"/>
    <x v="2"/>
    <s v="01A"/>
    <x v="3"/>
    <n v="257.61"/>
    <n v="828581"/>
    <n v="257610"/>
    <n v="0.31090502920052476"/>
  </r>
  <r>
    <x v="1"/>
    <n v="97"/>
    <s v="Dom-Com"/>
    <n v="974"/>
    <x v="99"/>
    <s v="01C"/>
    <x v="2"/>
    <s v="01Z"/>
    <x v="2"/>
    <n v="46.82"/>
    <n v="828581"/>
    <n v="46820"/>
    <n v="5.6506243807183609E-2"/>
  </r>
  <r>
    <x v="1"/>
    <n v="97"/>
    <s v="Dom-Com"/>
    <n v="974"/>
    <x v="99"/>
    <s v="01D"/>
    <x v="3"/>
    <s v="01A"/>
    <x v="3"/>
    <n v="30097.56"/>
    <n v="828581"/>
    <n v="30097560"/>
    <n v="36.324221771920911"/>
  </r>
  <r>
    <x v="1"/>
    <n v="97"/>
    <s v="Dom-Com"/>
    <n v="974"/>
    <x v="99"/>
    <s v="01D"/>
    <x v="3"/>
    <s v="01Z"/>
    <x v="2"/>
    <n v="129.89299"/>
    <n v="828581"/>
    <n v="129892.98999999999"/>
    <n v="0.15676559081127855"/>
  </r>
  <r>
    <x v="1"/>
    <n v="97"/>
    <s v="Dom-Com"/>
    <n v="974"/>
    <x v="99"/>
    <s v="01E"/>
    <x v="6"/>
    <s v="01A"/>
    <x v="3"/>
    <n v="19452"/>
    <n v="828581"/>
    <n v="19452000"/>
    <n v="23.476280532621434"/>
  </r>
  <r>
    <x v="1"/>
    <n v="97"/>
    <s v="Dom-Com"/>
    <n v="974"/>
    <x v="99"/>
    <s v="01E"/>
    <x v="6"/>
    <s v="01E"/>
    <x v="5"/>
    <n v="106211.81"/>
    <n v="828581"/>
    <n v="106211810"/>
    <n v="128.1851864814665"/>
  </r>
  <r>
    <x v="1"/>
    <n v="97"/>
    <s v="Dom-Com"/>
    <n v="974"/>
    <x v="99"/>
    <s v="01F"/>
    <x v="4"/>
    <s v="01A"/>
    <x v="3"/>
    <n v="8529.81"/>
    <n v="828581"/>
    <n v="8529810"/>
    <n v="10.294479356876394"/>
  </r>
  <r>
    <x v="1"/>
    <n v="97"/>
    <s v="Dom-Com"/>
    <n v="974"/>
    <x v="99"/>
    <s v="01F"/>
    <x v="4"/>
    <s v="01Z"/>
    <x v="2"/>
    <n v="52.10792"/>
    <n v="828581"/>
    <n v="52107.92"/>
    <n v="6.2888142499043537E-2"/>
  </r>
  <r>
    <x v="1"/>
    <n v="97"/>
    <s v="Dom-Com"/>
    <n v="974"/>
    <x v="99"/>
    <s v="01ZHG"/>
    <x v="5"/>
    <s v="01A"/>
    <x v="3"/>
    <n v="954.25"/>
    <n v="828581"/>
    <n v="954250"/>
    <n v="1.1516677307348346"/>
  </r>
  <r>
    <x v="2"/>
    <n v="97"/>
    <s v="Dom-Com"/>
    <n v="974"/>
    <x v="99"/>
    <s v="01A"/>
    <x v="0"/>
    <s v="01D"/>
    <x v="1"/>
    <n v="230868.97"/>
    <n v="835103"/>
    <n v="230868970"/>
    <n v="276.45568271219241"/>
  </r>
  <r>
    <x v="2"/>
    <n v="97"/>
    <s v="Dom-Com"/>
    <n v="974"/>
    <x v="99"/>
    <s v="01B"/>
    <x v="1"/>
    <s v="01A"/>
    <x v="3"/>
    <n v="17063"/>
    <n v="835103"/>
    <n v="17063000"/>
    <n v="20.432210158507395"/>
  </r>
  <r>
    <x v="2"/>
    <n v="97"/>
    <s v="Dom-Com"/>
    <n v="974"/>
    <x v="99"/>
    <s v="01B"/>
    <x v="1"/>
    <s v="01D"/>
    <x v="1"/>
    <n v="50166"/>
    <n v="835103"/>
    <n v="50166000"/>
    <n v="60.071631882534248"/>
  </r>
  <r>
    <x v="2"/>
    <n v="97"/>
    <s v="Dom-Com"/>
    <n v="974"/>
    <x v="99"/>
    <s v="01D"/>
    <x v="3"/>
    <s v="01A"/>
    <x v="3"/>
    <n v="28415.13"/>
    <n v="835103"/>
    <n v="28415130"/>
    <n v="34.025898601729367"/>
  </r>
  <r>
    <x v="2"/>
    <n v="97"/>
    <s v="Dom-Com"/>
    <n v="974"/>
    <x v="99"/>
    <s v="01E"/>
    <x v="6"/>
    <s v="01A"/>
    <x v="3"/>
    <n v="46978"/>
    <n v="835103"/>
    <n v="46978000"/>
    <n v="56.254138711033249"/>
  </r>
  <r>
    <x v="2"/>
    <n v="97"/>
    <s v="Dom-Com"/>
    <n v="974"/>
    <x v="99"/>
    <s v="01E"/>
    <x v="6"/>
    <s v="01E"/>
    <x v="5"/>
    <n v="81899"/>
    <n v="835103"/>
    <n v="81899000"/>
    <n v="98.070537406762995"/>
  </r>
  <r>
    <x v="2"/>
    <n v="97"/>
    <s v="Dom-Com"/>
    <n v="974"/>
    <x v="99"/>
    <s v="01F"/>
    <x v="4"/>
    <s v="01A"/>
    <x v="3"/>
    <n v="9482"/>
    <n v="835103"/>
    <n v="9482000"/>
    <n v="11.354288033931144"/>
  </r>
  <r>
    <x v="2"/>
    <n v="97"/>
    <s v="Dom-Com"/>
    <n v="974"/>
    <x v="99"/>
    <s v="01ZHG"/>
    <x v="5"/>
    <s v="01A"/>
    <x v="3"/>
    <n v="641"/>
    <n v="835103"/>
    <n v="641000"/>
    <n v="0.76756998837269175"/>
  </r>
  <r>
    <x v="3"/>
    <n v="97"/>
    <s v="Dom-Com"/>
    <n v="974"/>
    <x v="99"/>
    <s v="01A"/>
    <x v="0"/>
    <s v="01D"/>
    <x v="1"/>
    <n v="233630.98"/>
    <n v="850727"/>
    <n v="233630980"/>
    <n v="274.62509124548768"/>
  </r>
  <r>
    <x v="3"/>
    <n v="97"/>
    <s v="Dom-Com"/>
    <n v="974"/>
    <x v="99"/>
    <s v="01B"/>
    <x v="1"/>
    <s v="01A"/>
    <x v="3"/>
    <n v="18881.18"/>
    <n v="850727"/>
    <n v="18881180"/>
    <n v="22.194170397789186"/>
  </r>
  <r>
    <x v="3"/>
    <n v="97"/>
    <s v="Dom-Com"/>
    <n v="974"/>
    <x v="99"/>
    <s v="01B"/>
    <x v="1"/>
    <s v="01D"/>
    <x v="1"/>
    <n v="13736"/>
    <n v="850727"/>
    <n v="13736000"/>
    <n v="16.146190258449536"/>
  </r>
  <r>
    <x v="3"/>
    <n v="97"/>
    <s v="Dom-Com"/>
    <n v="974"/>
    <x v="99"/>
    <s v="01C"/>
    <x v="2"/>
    <s v="01A"/>
    <x v="3"/>
    <n v="1779.6"/>
    <n v="850727"/>
    <n v="1779600"/>
    <n v="2.0918579050623762"/>
  </r>
  <r>
    <x v="3"/>
    <n v="97"/>
    <s v="Dom-Com"/>
    <n v="974"/>
    <x v="99"/>
    <s v="01D"/>
    <x v="3"/>
    <s v="01A"/>
    <x v="3"/>
    <n v="29100.361000000001"/>
    <n v="850727"/>
    <n v="29100361"/>
    <n v="34.206462237592085"/>
  </r>
  <r>
    <x v="3"/>
    <n v="97"/>
    <s v="Dom-Com"/>
    <n v="974"/>
    <x v="99"/>
    <s v="01E"/>
    <x v="6"/>
    <s v="01E"/>
    <x v="5"/>
    <n v="49115"/>
    <n v="850727"/>
    <n v="49115000"/>
    <n v="57.732974267890874"/>
  </r>
  <r>
    <x v="3"/>
    <n v="97"/>
    <s v="Dom-Com"/>
    <n v="974"/>
    <x v="99"/>
    <s v="01E"/>
    <x v="6"/>
    <s v="01Z"/>
    <x v="2"/>
    <n v="58340.95"/>
    <n v="850727"/>
    <n v="58340950"/>
    <n v="68.5777576120189"/>
  </r>
  <r>
    <x v="3"/>
    <n v="97"/>
    <s v="Dom-Com"/>
    <n v="974"/>
    <x v="99"/>
    <s v="01F"/>
    <x v="4"/>
    <s v="01A"/>
    <x v="3"/>
    <n v="10487.05"/>
    <n v="850727"/>
    <n v="10487050"/>
    <n v="12.3271625327514"/>
  </r>
  <r>
    <x v="3"/>
    <n v="97"/>
    <s v="Dom-Com"/>
    <n v="974"/>
    <x v="99"/>
    <s v="01ZHG"/>
    <x v="5"/>
    <s v="01A"/>
    <x v="3"/>
    <n v="612.95000000000005"/>
    <n v="850727"/>
    <n v="612950"/>
    <n v="0.72050140644413541"/>
  </r>
  <r>
    <x v="3"/>
    <n v="97"/>
    <s v="Dom-Com"/>
    <n v="974"/>
    <x v="99"/>
    <s v="01ZHG"/>
    <x v="5"/>
    <s v="01Z"/>
    <x v="2"/>
    <n v="41"/>
    <n v="850727"/>
    <n v="41000"/>
    <n v="4.8194074009641166E-2"/>
  </r>
  <r>
    <x v="4"/>
    <n v="97"/>
    <s v="Dom-Com"/>
    <n v="974"/>
    <x v="99"/>
    <s v="01A"/>
    <x v="0"/>
    <s v="01D"/>
    <x v="1"/>
    <n v="219437.79"/>
    <n v="853659"/>
    <n v="219437790"/>
    <n v="257.05555731269743"/>
  </r>
  <r>
    <x v="4"/>
    <n v="97"/>
    <s v="Dom-Com"/>
    <n v="974"/>
    <x v="99"/>
    <s v="01B"/>
    <x v="1"/>
    <s v="01A"/>
    <x v="3"/>
    <n v="24253"/>
    <n v="853659"/>
    <n v="24253000"/>
    <n v="28.410641719937352"/>
  </r>
  <r>
    <x v="4"/>
    <n v="97"/>
    <s v="Dom-Com"/>
    <n v="974"/>
    <x v="99"/>
    <s v="01B"/>
    <x v="1"/>
    <s v="01D"/>
    <x v="1"/>
    <n v="14290"/>
    <n v="853659"/>
    <n v="14290000"/>
    <n v="16.739705198445748"/>
  </r>
  <r>
    <x v="4"/>
    <n v="97"/>
    <s v="Dom-Com"/>
    <n v="974"/>
    <x v="99"/>
    <s v="01D"/>
    <x v="3"/>
    <s v="01A"/>
    <x v="3"/>
    <n v="28179.09"/>
    <n v="853659"/>
    <n v="28179090"/>
    <n v="33.009773223265967"/>
  </r>
  <r>
    <x v="4"/>
    <n v="97"/>
    <s v="Dom-Com"/>
    <n v="974"/>
    <x v="99"/>
    <s v="01E"/>
    <x v="6"/>
    <s v="01A"/>
    <x v="3"/>
    <n v="32650"/>
    <n v="853659"/>
    <n v="32650000"/>
    <n v="38.247122094419431"/>
  </r>
  <r>
    <x v="4"/>
    <n v="97"/>
    <s v="Dom-Com"/>
    <n v="974"/>
    <x v="99"/>
    <s v="01E"/>
    <x v="6"/>
    <s v="01D"/>
    <x v="1"/>
    <n v="6440"/>
    <n v="853659"/>
    <n v="6440000"/>
    <n v="7.5439959046879377"/>
  </r>
  <r>
    <x v="4"/>
    <n v="97"/>
    <s v="Dom-Com"/>
    <n v="974"/>
    <x v="99"/>
    <s v="01E"/>
    <x v="6"/>
    <s v="01E"/>
    <x v="5"/>
    <n v="36063"/>
    <n v="853659"/>
    <n v="36063000"/>
    <n v="42.245205638316939"/>
  </r>
  <r>
    <x v="4"/>
    <n v="97"/>
    <s v="Dom-Com"/>
    <n v="974"/>
    <x v="99"/>
    <s v="01E"/>
    <x v="6"/>
    <s v="01Z"/>
    <x v="2"/>
    <n v="30909.1"/>
    <n v="853659"/>
    <n v="30909100"/>
    <n v="36.207783201489121"/>
  </r>
  <r>
    <x v="4"/>
    <n v="97"/>
    <s v="Dom-Com"/>
    <n v="974"/>
    <x v="99"/>
    <s v="01F"/>
    <x v="4"/>
    <s v="01A"/>
    <x v="3"/>
    <n v="12167.86"/>
    <n v="853659"/>
    <n v="12167860"/>
    <n v="14.253771119381392"/>
  </r>
  <r>
    <x v="4"/>
    <n v="97"/>
    <s v="Dom-Com"/>
    <n v="974"/>
    <x v="99"/>
    <s v="01ZHG"/>
    <x v="5"/>
    <s v="01A"/>
    <x v="3"/>
    <n v="5404.92"/>
    <n v="853659"/>
    <n v="5404920"/>
    <n v="6.3314742771996784"/>
  </r>
  <r>
    <x v="3"/>
    <n v="97"/>
    <s v="Dom-Com"/>
    <n v="976"/>
    <x v="100"/>
    <s v="01A"/>
    <x v="0"/>
    <s v="01D"/>
    <x v="1"/>
    <n v="31902.74"/>
    <n v="212645"/>
    <n v="31902740"/>
    <n v="150.02816901408451"/>
  </r>
  <r>
    <x v="3"/>
    <n v="97"/>
    <s v="Dom-Com"/>
    <n v="976"/>
    <x v="100"/>
    <s v="01A"/>
    <x v="0"/>
    <s v="01Z"/>
    <x v="2"/>
    <n v="20736.681980000001"/>
    <n v="212645"/>
    <n v="20736681.98"/>
    <n v="97.517844200427945"/>
  </r>
  <r>
    <x v="3"/>
    <n v="97"/>
    <s v="Dom-Com"/>
    <n v="976"/>
    <x v="100"/>
    <s v="01D"/>
    <x v="3"/>
    <s v="01Z"/>
    <x v="2"/>
    <n v="0"/>
    <n v="212645"/>
    <n v="0"/>
    <n v="0"/>
  </r>
  <r>
    <x v="3"/>
    <n v="97"/>
    <s v="Dom-Com"/>
    <n v="976"/>
    <x v="100"/>
    <s v="01E"/>
    <x v="6"/>
    <s v="01E"/>
    <x v="5"/>
    <n v="110.74"/>
    <n v="212645"/>
    <n v="110740"/>
    <n v="0.5207740600531402"/>
  </r>
  <r>
    <x v="3"/>
    <n v="97"/>
    <s v="Dom-Com"/>
    <n v="976"/>
    <x v="100"/>
    <s v="01F"/>
    <x v="4"/>
    <s v="01Z"/>
    <x v="2"/>
    <n v="0"/>
    <n v="212645"/>
    <n v="0"/>
    <n v="0"/>
  </r>
  <r>
    <x v="4"/>
    <n v="97"/>
    <s v="Dom-Com"/>
    <n v="976"/>
    <x v="100"/>
    <s v="01A"/>
    <x v="0"/>
    <s v="01D"/>
    <x v="1"/>
    <n v="40418.9"/>
    <n v="256518"/>
    <n v="40418900"/>
    <n v="157.56750013644267"/>
  </r>
  <r>
    <x v="4"/>
    <n v="97"/>
    <s v="Dom-Com"/>
    <n v="976"/>
    <x v="100"/>
    <s v="01A"/>
    <x v="0"/>
    <s v="01Z"/>
    <x v="2"/>
    <n v="15600.76377"/>
    <n v="256518"/>
    <n v="15600763.77"/>
    <n v="60.817423221762212"/>
  </r>
  <r>
    <x v="4"/>
    <n v="97"/>
    <s v="Dom-Com"/>
    <n v="976"/>
    <x v="100"/>
    <s v="01B"/>
    <x v="1"/>
    <s v="01Z"/>
    <x v="2"/>
    <n v="156.5"/>
    <n v="256518"/>
    <n v="156500"/>
    <n v="0.61009363865303801"/>
  </r>
  <r>
    <x v="4"/>
    <n v="97"/>
    <s v="Dom-Com"/>
    <n v="976"/>
    <x v="100"/>
    <s v="01D"/>
    <x v="3"/>
    <s v="01Z"/>
    <x v="2"/>
    <n v="0"/>
    <n v="256518"/>
    <n v="0"/>
    <n v="0"/>
  </r>
  <r>
    <x v="4"/>
    <n v="97"/>
    <s v="Dom-Com"/>
    <n v="976"/>
    <x v="100"/>
    <s v="01E"/>
    <x v="6"/>
    <s v="01E"/>
    <x v="5"/>
    <n v="580.9"/>
    <n v="256518"/>
    <n v="580900"/>
    <n v="2.2645584325466439"/>
  </r>
  <r>
    <x v="4"/>
    <n v="97"/>
    <s v="Dom-Com"/>
    <n v="976"/>
    <x v="100"/>
    <s v="01F"/>
    <x v="4"/>
    <s v="01Z"/>
    <x v="2"/>
    <n v="0"/>
    <n v="256518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C08E0-37BB-4F30-8D21-0CCE76C97ABF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3">
  <location ref="J105:M112" firstHeaderRow="1" firstDataRow="2" firstDataCol="1"/>
  <pivotFields count="13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0">
        <item h="1" x="6"/>
        <item x="5"/>
        <item h="1" x="2"/>
        <item h="1" x="3"/>
        <item h="1" x="1"/>
        <item h="1" x="0"/>
        <item h="1" x="4"/>
        <item h="1" m="1" x="8"/>
        <item x="7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3">
    <i>
      <x v="1"/>
    </i>
    <i>
      <x v="8"/>
    </i>
    <i t="grand">
      <x/>
    </i>
  </colItems>
  <dataFields count="1">
    <dataField name="Somme de TONNE_DECHET" fld="9" baseField="0" baseItem="0"/>
  </dataFields>
  <chartFormats count="8"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CDADB-665A-4F3B-B5D7-70B10B809AFC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J11:J17" firstHeaderRow="1" firstDataRow="1" firstDataCol="1" rowPageCount="3" colPageCount="1"/>
  <pivotFields count="13"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Row" showAll="0">
      <items count="102">
        <item x="0"/>
        <item x="1"/>
        <item x="2"/>
        <item x="3"/>
        <item x="5"/>
        <item x="6"/>
        <item x="7"/>
        <item x="8"/>
        <item x="9"/>
        <item x="10"/>
        <item x="11"/>
        <item x="67"/>
        <item x="12"/>
        <item x="13"/>
        <item x="14"/>
        <item x="15"/>
        <item x="16"/>
        <item x="17"/>
        <item x="18"/>
        <item x="28"/>
        <item x="19"/>
        <item x="20"/>
        <item x="21"/>
        <item x="79"/>
        <item x="22"/>
        <item x="23"/>
        <item x="24"/>
        <item x="91"/>
        <item x="25"/>
        <item x="26"/>
        <item x="27"/>
        <item x="30"/>
        <item x="32"/>
        <item x="33"/>
        <item x="96"/>
        <item x="98"/>
        <item x="29"/>
        <item x="31"/>
        <item x="43"/>
        <item x="52"/>
        <item x="4"/>
        <item x="70"/>
        <item x="74"/>
        <item x="65"/>
        <item x="87"/>
        <item x="68"/>
        <item x="92"/>
        <item x="34"/>
        <item x="35"/>
        <item x="36"/>
        <item x="37"/>
        <item x="38"/>
        <item x="39"/>
        <item x="40"/>
        <item x="42"/>
        <item x="44"/>
        <item x="45"/>
        <item x="41"/>
        <item x="46"/>
        <item x="47"/>
        <item x="48"/>
        <item x="49"/>
        <item x="50"/>
        <item x="51"/>
        <item x="97"/>
        <item x="53"/>
        <item x="100"/>
        <item x="54"/>
        <item x="55"/>
        <item x="56"/>
        <item x="57"/>
        <item x="58"/>
        <item x="59"/>
        <item x="60"/>
        <item x="61"/>
        <item x="75"/>
        <item x="62"/>
        <item x="63"/>
        <item x="64"/>
        <item x="66"/>
        <item x="99"/>
        <item x="69"/>
        <item x="71"/>
        <item x="72"/>
        <item x="73"/>
        <item x="77"/>
        <item x="76"/>
        <item x="93"/>
        <item x="80"/>
        <item x="81"/>
        <item x="82"/>
        <item x="90"/>
        <item x="94"/>
        <item x="95"/>
        <item x="83"/>
        <item x="84"/>
        <item x="85"/>
        <item x="86"/>
        <item x="88"/>
        <item x="89"/>
        <item x="78"/>
        <item t="default"/>
      </items>
    </pivotField>
    <pivotField showAll="0"/>
    <pivotField axis="axisPage" showAll="0">
      <items count="10">
        <item x="6"/>
        <item x="5"/>
        <item x="2"/>
        <item x="3"/>
        <item x="1"/>
        <item x="0"/>
        <item x="4"/>
        <item m="1" x="8"/>
        <item x="7"/>
        <item t="default"/>
      </items>
    </pivotField>
    <pivotField showAll="0"/>
    <pivotField axis="axisPage" showAll="0">
      <items count="7">
        <item x="0"/>
        <item x="4"/>
        <item x="2"/>
        <item x="1"/>
        <item x="3"/>
        <item x="5"/>
        <item t="default"/>
      </items>
    </pivotField>
    <pivotField showAll="0"/>
    <pivotField showAll="0"/>
    <pivotField showAll="0"/>
    <pivotField showAll="0"/>
  </pivotFields>
  <rowFields count="1">
    <field x="4"/>
  </rowFields>
  <rowItems count="6">
    <i>
      <x v="5"/>
    </i>
    <i>
      <x v="11"/>
    </i>
    <i>
      <x v="26"/>
    </i>
    <i>
      <x v="45"/>
    </i>
    <i>
      <x v="95"/>
    </i>
    <i t="grand">
      <x/>
    </i>
  </rowItems>
  <colItems count="1">
    <i/>
  </colItems>
  <pageFields count="3">
    <pageField fld="0" item="3" hier="-1"/>
    <pageField fld="6" item="2" hier="-1"/>
    <pageField fld="8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92ED63-E1A5-4267-A6C3-6FF01FC43C87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N11" firstHeaderRow="0" firstDataRow="0" firstDataCol="0" rowPageCount="2" colPageCount="1"/>
  <pivotFields count="13"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x="0"/>
        <item x="4"/>
        <item h="1" x="2"/>
        <item h="1" x="1"/>
        <item h="1" x="3"/>
        <item h="1" x="5"/>
        <item t="default"/>
      </items>
    </pivotField>
    <pivotField showAll="0"/>
    <pivotField showAll="0"/>
    <pivotField showAll="0"/>
    <pivotField showAll="0"/>
  </pivotFields>
  <pageFields count="2">
    <pageField fld="0" item="4" hier="-1"/>
    <pageField fld="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096B9-BB25-4EE3-94F5-5CE2AF38E9FD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 fieldListSortAscending="1">
  <location ref="C51:D60" firstHeaderRow="1" firstDataRow="1" firstDataCol="1" rowPageCount="1" colPageCount="1"/>
  <pivotFields count="13">
    <pivotField axis="axisPage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10">
        <item x="6"/>
        <item x="5"/>
        <item x="2"/>
        <item x="3"/>
        <item x="1"/>
        <item x="0"/>
        <item x="4"/>
        <item m="1"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6"/>
  </rowFields>
  <rowItems count="9">
    <i>
      <x v="8"/>
    </i>
    <i>
      <x v="2"/>
    </i>
    <i>
      <x v="1"/>
    </i>
    <i>
      <x v="4"/>
    </i>
    <i>
      <x/>
    </i>
    <i>
      <x v="6"/>
    </i>
    <i>
      <x v="3"/>
    </i>
    <i>
      <x v="5"/>
    </i>
    <i t="grand">
      <x/>
    </i>
  </rowItems>
  <colItems count="1">
    <i/>
  </colItems>
  <pageFields count="1">
    <pageField fld="0" item="4" hier="-1"/>
  </pageFields>
  <dataFields count="1">
    <dataField name="Somme de TONNE_DECHET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8D8AD4-102F-4725-9C76-BDC1A34E3FE1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J120:R128" firstHeaderRow="1" firstDataRow="3" firstDataCol="1"/>
  <pivotFields count="13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0">
        <item h="1" x="6"/>
        <item h="1" x="7"/>
        <item h="1" x="5"/>
        <item h="1" x="2"/>
        <item h="1" x="3"/>
        <item h="1" x="1"/>
        <item x="0"/>
        <item h="1" x="4"/>
        <item h="1" m="1" x="8"/>
        <item t="default"/>
      </items>
    </pivotField>
    <pivotField showAll="0"/>
    <pivotField axis="axisCol" showAll="0">
      <items count="7">
        <item x="0"/>
        <item x="4"/>
        <item x="2"/>
        <item x="1"/>
        <item x="3"/>
        <item x="5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6"/>
    <field x="8"/>
  </colFields>
  <colItems count="8">
    <i>
      <x v="6"/>
      <x/>
    </i>
    <i r="1">
      <x v="1"/>
    </i>
    <i r="1">
      <x v="2"/>
    </i>
    <i r="1">
      <x v="3"/>
    </i>
    <i r="1">
      <x v="4"/>
    </i>
    <i r="1">
      <x v="5"/>
    </i>
    <i t="default">
      <x v="6"/>
    </i>
    <i t="grand">
      <x/>
    </i>
  </colItems>
  <dataFields count="1">
    <dataField name="Somme de TONNE_DECHET" fld="9" baseField="0" baseItem="0"/>
  </dataFields>
  <chartFormats count="6">
    <chartFormat chart="25" format="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8" count="1" selected="0">
            <x v="0"/>
          </reference>
        </references>
      </pivotArea>
    </chartFormat>
    <chartFormat chart="25" format="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8" count="1" selected="0">
            <x v="1"/>
          </reference>
        </references>
      </pivotArea>
    </chartFormat>
    <chartFormat chart="25" format="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8" count="1" selected="0">
            <x v="2"/>
          </reference>
        </references>
      </pivotArea>
    </chartFormat>
    <chartFormat chart="25" format="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8" count="1" selected="0">
            <x v="3"/>
          </reference>
        </references>
      </pivotArea>
    </chartFormat>
    <chartFormat chart="25" format="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8" count="1" selected="0">
            <x v="4"/>
          </reference>
        </references>
      </pivotArea>
    </chartFormat>
    <chartFormat chart="25" format="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6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M5658" totalsRowShown="0" dataDxfId="13">
  <autoFilter ref="A1:M5658" xr:uid="{00000000-0009-0000-0100-000001000000}"/>
  <tableColumns count="13">
    <tableColumn id="1" xr3:uid="{00000000-0010-0000-0000-000001000000}" name="ANNEE" dataDxfId="12"/>
    <tableColumn id="2" xr3:uid="{00000000-0010-0000-0000-000002000000}" name="CODE_REGION" dataDxfId="11"/>
    <tableColumn id="3" xr3:uid="{00000000-0010-0000-0000-000003000000}" name="LIBELLE_REGION" dataDxfId="10">
      <calculatedColumnFormula>VLOOKUP(Tableau1[[#This Row],[CODE_REGION]],Libellés!$I$2:$J$15,2,FALSE)</calculatedColumnFormula>
    </tableColumn>
    <tableColumn id="4" xr3:uid="{00000000-0010-0000-0000-000004000000}" name="CODE_DEPT" dataDxfId="9"/>
    <tableColumn id="5" xr3:uid="{00000000-0010-0000-0000-000005000000}" name="LIBELLE_DPT" dataDxfId="8">
      <calculatedColumnFormula>VLOOKUP(Tableau1[[#This Row],[CODE_DEPT]],Libellés!$L$2:$M$102,2,FALSE)</calculatedColumnFormula>
    </tableColumn>
    <tableColumn id="6" xr3:uid="{00000000-0010-0000-0000-000006000000}" name="CODE_TYPE_DECHET" dataDxfId="7"/>
    <tableColumn id="7" xr3:uid="{00000000-0010-0000-0000-000007000000}" name="LIBELLE_DECHET" dataDxfId="6">
      <calculatedColumnFormula>VLOOKUP(Tableau1[[#This Row],[CODE_TYPE_DECHET]],Libellés!$A$1:$B$8,2,FALSE)</calculatedColumnFormula>
    </tableColumn>
    <tableColumn id="8" xr3:uid="{00000000-0010-0000-0000-000008000000}" name="CODE_DESTINATION" dataDxfId="5"/>
    <tableColumn id="9" xr3:uid="{00000000-0010-0000-0000-000009000000}" name="LIBELLE_DESTINATION" dataDxfId="4">
      <calculatedColumnFormula>VLOOKUP(Tableau1[[#This Row],[CODE_DESTINATION]],Libellés!$E$2:$F$7,2,FALSE)</calculatedColumnFormula>
    </tableColumn>
    <tableColumn id="10" xr3:uid="{00000000-0010-0000-0000-00000A000000}" name="TONNE_DECHET" dataDxfId="3"/>
    <tableColumn id="11" xr3:uid="{00000000-0010-0000-0000-00000B000000}" name="Population" dataDxfId="2"/>
    <tableColumn id="12" xr3:uid="{00000000-0010-0000-0000-00000C000000}" name="KG_DECHET" dataDxfId="1">
      <calculatedColumnFormula>Tableau1[[#This Row],[TONNE_DECHET]]*1000</calculatedColumnFormula>
    </tableColumn>
    <tableColumn id="13" xr3:uid="{00000000-0010-0000-0000-00000D000000}" name="RATIO_DECHET_KG" dataDxfId="0">
      <calculatedColumnFormula>Tableau1[[#This Row],[KG_DECHET]]/Tableau1[[#This Row],[Population]]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B9BD5"/>
  </sheetPr>
  <dimension ref="A1:T500"/>
  <sheetViews>
    <sheetView tabSelected="1" topLeftCell="A56" zoomScale="55" zoomScaleNormal="55" workbookViewId="0">
      <selection activeCell="K67" sqref="K67"/>
    </sheetView>
  </sheetViews>
  <sheetFormatPr baseColWidth="10" defaultColWidth="10.5546875" defaultRowHeight="14.4" x14ac:dyDescent="0.3"/>
  <cols>
    <col min="2" max="2" width="12.5546875" customWidth="1"/>
    <col min="3" max="3" width="29" bestFit="1" customWidth="1"/>
    <col min="4" max="4" width="24.88671875" bestFit="1" customWidth="1"/>
    <col min="5" max="5" width="21.88671875" customWidth="1"/>
    <col min="6" max="6" width="36.5546875" customWidth="1"/>
    <col min="7" max="8" width="12.33203125" customWidth="1"/>
    <col min="9" max="9" width="28.5546875" customWidth="1"/>
    <col min="10" max="10" width="21.5546875" bestFit="1" customWidth="1"/>
    <col min="11" max="11" width="20.5546875" bestFit="1" customWidth="1"/>
    <col min="12" max="12" width="26.77734375" bestFit="1" customWidth="1"/>
    <col min="13" max="13" width="13.33203125" bestFit="1" customWidth="1"/>
    <col min="14" max="14" width="19.77734375" bestFit="1" customWidth="1"/>
    <col min="15" max="15" width="22.21875" bestFit="1" customWidth="1"/>
    <col min="16" max="16" width="20.77734375" bestFit="1" customWidth="1"/>
    <col min="17" max="17" width="33.44140625" bestFit="1" customWidth="1"/>
    <col min="18" max="18" width="13.33203125" bestFit="1" customWidth="1"/>
    <col min="19" max="19" width="12.33203125" bestFit="1" customWidth="1"/>
    <col min="20" max="20" width="21.33203125" bestFit="1" customWidth="1"/>
    <col min="21" max="21" width="28.5546875" bestFit="1" customWidth="1"/>
    <col min="22" max="22" width="21.33203125" bestFit="1" customWidth="1"/>
    <col min="23" max="23" width="25.33203125" bestFit="1" customWidth="1"/>
    <col min="24" max="24" width="21.33203125" bestFit="1" customWidth="1"/>
    <col min="25" max="25" width="27" bestFit="1" customWidth="1"/>
    <col min="26" max="26" width="21.33203125" bestFit="1" customWidth="1"/>
    <col min="27" max="27" width="30.5546875" bestFit="1" customWidth="1"/>
    <col min="28" max="28" width="26.5546875" bestFit="1" customWidth="1"/>
    <col min="29" max="35" width="27.5546875" bestFit="1" customWidth="1"/>
    <col min="36" max="36" width="9.77734375" bestFit="1" customWidth="1"/>
    <col min="37" max="44" width="27.5546875" bestFit="1" customWidth="1"/>
    <col min="45" max="45" width="9.77734375" bestFit="1" customWidth="1"/>
    <col min="46" max="53" width="27.5546875" bestFit="1" customWidth="1"/>
    <col min="54" max="54" width="9.77734375" bestFit="1" customWidth="1"/>
    <col min="55" max="55" width="12" bestFit="1" customWidth="1"/>
    <col min="56" max="56" width="8.44140625" bestFit="1" customWidth="1"/>
    <col min="57" max="57" width="5.33203125" bestFit="1" customWidth="1"/>
    <col min="58" max="59" width="8.44140625" bestFit="1" customWidth="1"/>
    <col min="60" max="60" width="4.33203125" bestFit="1" customWidth="1"/>
    <col min="61" max="63" width="8.44140625" bestFit="1" customWidth="1"/>
    <col min="64" max="64" width="2.33203125" bestFit="1" customWidth="1"/>
    <col min="65" max="65" width="8.44140625" bestFit="1" customWidth="1"/>
    <col min="66" max="66" width="4.33203125" bestFit="1" customWidth="1"/>
    <col min="67" max="69" width="8.44140625" bestFit="1" customWidth="1"/>
    <col min="70" max="70" width="2.33203125" bestFit="1" customWidth="1"/>
    <col min="71" max="71" width="6.33203125" bestFit="1" customWidth="1"/>
    <col min="72" max="72" width="8.44140625" bestFit="1" customWidth="1"/>
    <col min="73" max="73" width="5.33203125" bestFit="1" customWidth="1"/>
    <col min="74" max="74" width="4.33203125" bestFit="1" customWidth="1"/>
    <col min="75" max="75" width="6.33203125" bestFit="1" customWidth="1"/>
    <col min="76" max="76" width="8.44140625" bestFit="1" customWidth="1"/>
    <col min="77" max="77" width="6.33203125" bestFit="1" customWidth="1"/>
    <col min="78" max="79" width="8.44140625" bestFit="1" customWidth="1"/>
    <col min="80" max="80" width="6.33203125" bestFit="1" customWidth="1"/>
    <col min="81" max="81" width="8.44140625" bestFit="1" customWidth="1"/>
    <col min="82" max="82" width="5.33203125" bestFit="1" customWidth="1"/>
    <col min="83" max="84" width="8.44140625" bestFit="1" customWidth="1"/>
    <col min="85" max="85" width="7.33203125" bestFit="1" customWidth="1"/>
    <col min="86" max="86" width="4.33203125" bestFit="1" customWidth="1"/>
    <col min="87" max="88" width="8.44140625" bestFit="1" customWidth="1"/>
    <col min="89" max="89" width="4.33203125" bestFit="1" customWidth="1"/>
    <col min="90" max="90" width="6.33203125" bestFit="1" customWidth="1"/>
    <col min="91" max="91" width="8.44140625" bestFit="1" customWidth="1"/>
    <col min="92" max="92" width="4.33203125" bestFit="1" customWidth="1"/>
    <col min="93" max="93" width="7.33203125" bestFit="1" customWidth="1"/>
    <col min="94" max="94" width="8.44140625" bestFit="1" customWidth="1"/>
    <col min="95" max="95" width="5.33203125" bestFit="1" customWidth="1"/>
    <col min="96" max="96" width="3.33203125" bestFit="1" customWidth="1"/>
    <col min="97" max="97" width="8.44140625" bestFit="1" customWidth="1"/>
    <col min="98" max="98" width="3.33203125" bestFit="1" customWidth="1"/>
    <col min="99" max="99" width="5.33203125" bestFit="1" customWidth="1"/>
    <col min="100" max="100" width="8.44140625" bestFit="1" customWidth="1"/>
    <col min="101" max="101" width="6.33203125" bestFit="1" customWidth="1"/>
    <col min="102" max="102" width="5.33203125" bestFit="1" customWidth="1"/>
    <col min="103" max="103" width="8.44140625" bestFit="1" customWidth="1"/>
    <col min="104" max="104" width="5.33203125" bestFit="1" customWidth="1"/>
    <col min="105" max="105" width="3.33203125" bestFit="1" customWidth="1"/>
    <col min="106" max="107" width="9.44140625" bestFit="1" customWidth="1"/>
    <col min="108" max="108" width="3.33203125" bestFit="1" customWidth="1"/>
    <col min="109" max="109" width="6.33203125" bestFit="1" customWidth="1"/>
    <col min="110" max="110" width="5.33203125" bestFit="1" customWidth="1"/>
    <col min="111" max="111" width="9.44140625" bestFit="1" customWidth="1"/>
    <col min="112" max="112" width="6.33203125" bestFit="1" customWidth="1"/>
    <col min="113" max="114" width="9.44140625" bestFit="1" customWidth="1"/>
    <col min="115" max="115" width="5.33203125" bestFit="1" customWidth="1"/>
    <col min="116" max="116" width="9.44140625" bestFit="1" customWidth="1"/>
    <col min="117" max="117" width="8.44140625" bestFit="1" customWidth="1"/>
    <col min="118" max="118" width="9.44140625" bestFit="1" customWidth="1"/>
    <col min="119" max="119" width="6.33203125" bestFit="1" customWidth="1"/>
    <col min="120" max="120" width="3.33203125" bestFit="1" customWidth="1"/>
    <col min="121" max="123" width="9.44140625" bestFit="1" customWidth="1"/>
    <col min="124" max="124" width="7.33203125" bestFit="1" customWidth="1"/>
    <col min="125" max="125" width="3.33203125" bestFit="1" customWidth="1"/>
    <col min="126" max="131" width="9.44140625" bestFit="1" customWidth="1"/>
    <col min="132" max="132" width="3.33203125" bestFit="1" customWidth="1"/>
    <col min="133" max="133" width="9.44140625" bestFit="1" customWidth="1"/>
    <col min="134" max="134" width="3.33203125" bestFit="1" customWidth="1"/>
    <col min="135" max="135" width="6.33203125" bestFit="1" customWidth="1"/>
    <col min="136" max="136" width="5.33203125" bestFit="1" customWidth="1"/>
    <col min="137" max="137" width="7.33203125" bestFit="1" customWidth="1"/>
    <col min="138" max="138" width="3.33203125" bestFit="1" customWidth="1"/>
    <col min="139" max="139" width="6.33203125" bestFit="1" customWidth="1"/>
    <col min="140" max="141" width="9.44140625" bestFit="1" customWidth="1"/>
    <col min="142" max="142" width="8.44140625" bestFit="1" customWidth="1"/>
    <col min="143" max="143" width="5.33203125" bestFit="1" customWidth="1"/>
    <col min="144" max="145" width="9.44140625" bestFit="1" customWidth="1"/>
    <col min="146" max="146" width="5.33203125" bestFit="1" customWidth="1"/>
    <col min="147" max="147" width="6.33203125" bestFit="1" customWidth="1"/>
    <col min="148" max="151" width="9.44140625" bestFit="1" customWidth="1"/>
    <col min="152" max="152" width="7.33203125" bestFit="1" customWidth="1"/>
    <col min="153" max="153" width="9.44140625" bestFit="1" customWidth="1"/>
    <col min="154" max="154" width="6.33203125" bestFit="1" customWidth="1"/>
    <col min="155" max="155" width="9.44140625" bestFit="1" customWidth="1"/>
    <col min="156" max="158" width="6.33203125" bestFit="1" customWidth="1"/>
    <col min="159" max="159" width="9.44140625" bestFit="1" customWidth="1"/>
    <col min="160" max="160" width="6.33203125" bestFit="1" customWidth="1"/>
    <col min="161" max="161" width="5.33203125" bestFit="1" customWidth="1"/>
    <col min="162" max="162" width="6.33203125" bestFit="1" customWidth="1"/>
    <col min="163" max="163" width="9.44140625" bestFit="1" customWidth="1"/>
    <col min="164" max="165" width="6.33203125" bestFit="1" customWidth="1"/>
    <col min="166" max="168" width="9.44140625" bestFit="1" customWidth="1"/>
    <col min="169" max="170" width="3.33203125" bestFit="1" customWidth="1"/>
    <col min="171" max="174" width="6.33203125" bestFit="1" customWidth="1"/>
    <col min="175" max="175" width="3.33203125" bestFit="1" customWidth="1"/>
    <col min="176" max="176" width="8.44140625" bestFit="1" customWidth="1"/>
    <col min="177" max="178" width="6.33203125" bestFit="1" customWidth="1"/>
    <col min="179" max="179" width="9.44140625" bestFit="1" customWidth="1"/>
    <col min="180" max="180" width="8.44140625" bestFit="1" customWidth="1"/>
    <col min="181" max="182" width="3.33203125" bestFit="1" customWidth="1"/>
    <col min="183" max="183" width="6.33203125" bestFit="1" customWidth="1"/>
    <col min="184" max="184" width="3.33203125" bestFit="1" customWidth="1"/>
    <col min="185" max="185" width="6.33203125" bestFit="1" customWidth="1"/>
    <col min="186" max="186" width="3.33203125" bestFit="1" customWidth="1"/>
    <col min="187" max="188" width="6.33203125" bestFit="1" customWidth="1"/>
    <col min="189" max="189" width="5.33203125" bestFit="1" customWidth="1"/>
    <col min="190" max="190" width="3.33203125" bestFit="1" customWidth="1"/>
    <col min="191" max="192" width="9.44140625" bestFit="1" customWidth="1"/>
    <col min="193" max="193" width="6.33203125" bestFit="1" customWidth="1"/>
    <col min="194" max="194" width="9.44140625" bestFit="1" customWidth="1"/>
    <col min="195" max="195" width="6.33203125" bestFit="1" customWidth="1"/>
    <col min="196" max="196" width="10.44140625" bestFit="1" customWidth="1"/>
    <col min="197" max="197" width="4.33203125" bestFit="1" customWidth="1"/>
    <col min="198" max="198" width="6.33203125" bestFit="1" customWidth="1"/>
    <col min="199" max="200" width="10.44140625" bestFit="1" customWidth="1"/>
    <col min="201" max="201" width="4.33203125" bestFit="1" customWidth="1"/>
    <col min="202" max="202" width="7.33203125" bestFit="1" customWidth="1"/>
    <col min="203" max="203" width="6.33203125" bestFit="1" customWidth="1"/>
    <col min="204" max="204" width="10.44140625" bestFit="1" customWidth="1"/>
    <col min="205" max="205" width="7.33203125" bestFit="1" customWidth="1"/>
    <col min="206" max="206" width="4.33203125" bestFit="1" customWidth="1"/>
    <col min="207" max="208" width="10.44140625" bestFit="1" customWidth="1"/>
    <col min="209" max="210" width="7.33203125" bestFit="1" customWidth="1"/>
    <col min="211" max="213" width="10.44140625" bestFit="1" customWidth="1"/>
    <col min="214" max="214" width="4.33203125" bestFit="1" customWidth="1"/>
    <col min="215" max="215" width="10.44140625" bestFit="1" customWidth="1"/>
    <col min="216" max="216" width="7.33203125" bestFit="1" customWidth="1"/>
    <col min="217" max="217" width="10.44140625" bestFit="1" customWidth="1"/>
    <col min="218" max="218" width="6.33203125" bestFit="1" customWidth="1"/>
    <col min="219" max="219" width="7.33203125" bestFit="1" customWidth="1"/>
    <col min="220" max="220" width="4.33203125" bestFit="1" customWidth="1"/>
    <col min="221" max="221" width="6.33203125" bestFit="1" customWidth="1"/>
    <col min="222" max="222" width="4.33203125" bestFit="1" customWidth="1"/>
    <col min="223" max="225" width="10.44140625" bestFit="1" customWidth="1"/>
    <col min="226" max="226" width="4.33203125" bestFit="1" customWidth="1"/>
    <col min="227" max="227" width="6.33203125" bestFit="1" customWidth="1"/>
    <col min="228" max="228" width="10.44140625" bestFit="1" customWidth="1"/>
    <col min="229" max="229" width="7.33203125" bestFit="1" customWidth="1"/>
    <col min="230" max="230" width="10.44140625" bestFit="1" customWidth="1"/>
    <col min="231" max="231" width="4.33203125" bestFit="1" customWidth="1"/>
    <col min="232" max="232" width="10.44140625" bestFit="1" customWidth="1"/>
    <col min="233" max="233" width="6.33203125" bestFit="1" customWidth="1"/>
    <col min="234" max="234" width="10.44140625" bestFit="1" customWidth="1"/>
    <col min="235" max="235" width="4.33203125" bestFit="1" customWidth="1"/>
    <col min="236" max="237" width="10.44140625" bestFit="1" customWidth="1"/>
    <col min="238" max="238" width="4.33203125" bestFit="1" customWidth="1"/>
    <col min="239" max="239" width="10.44140625" bestFit="1" customWidth="1"/>
    <col min="240" max="241" width="6.33203125" bestFit="1" customWidth="1"/>
    <col min="242" max="242" width="7.33203125" bestFit="1" customWidth="1"/>
    <col min="243" max="243" width="4.33203125" bestFit="1" customWidth="1"/>
    <col min="244" max="244" width="10.44140625" bestFit="1" customWidth="1"/>
    <col min="245" max="245" width="6.33203125" bestFit="1" customWidth="1"/>
    <col min="246" max="246" width="7.33203125" bestFit="1" customWidth="1"/>
    <col min="247" max="247" width="10.44140625" bestFit="1" customWidth="1"/>
    <col min="248" max="249" width="4.33203125" bestFit="1" customWidth="1"/>
    <col min="250" max="251" width="7.33203125" bestFit="1" customWidth="1"/>
    <col min="252" max="252" width="10.44140625" bestFit="1" customWidth="1"/>
    <col min="253" max="253" width="4.33203125" bestFit="1" customWidth="1"/>
    <col min="254" max="254" width="7.33203125" bestFit="1" customWidth="1"/>
    <col min="255" max="256" width="10.44140625" bestFit="1" customWidth="1"/>
    <col min="257" max="257" width="8.44140625" bestFit="1" customWidth="1"/>
    <col min="258" max="258" width="4.33203125" bestFit="1" customWidth="1"/>
    <col min="259" max="259" width="10.44140625" bestFit="1" customWidth="1"/>
    <col min="260" max="260" width="6.33203125" bestFit="1" customWidth="1"/>
    <col min="261" max="261" width="10.44140625" bestFit="1" customWidth="1"/>
    <col min="262" max="262" width="4.33203125" bestFit="1" customWidth="1"/>
    <col min="263" max="264" width="7.33203125" bestFit="1" customWidth="1"/>
    <col min="265" max="266" width="10.44140625" bestFit="1" customWidth="1"/>
    <col min="267" max="270" width="7.33203125" bestFit="1" customWidth="1"/>
    <col min="271" max="271" width="8.44140625" bestFit="1" customWidth="1"/>
    <col min="272" max="273" width="10.44140625" bestFit="1" customWidth="1"/>
    <col min="274" max="274" width="4.33203125" bestFit="1" customWidth="1"/>
    <col min="275" max="275" width="8.44140625" bestFit="1" customWidth="1"/>
    <col min="276" max="276" width="9.44140625" bestFit="1" customWidth="1"/>
    <col min="277" max="277" width="7.33203125" bestFit="1" customWidth="1"/>
    <col min="278" max="278" width="10.44140625" bestFit="1" customWidth="1"/>
    <col min="279" max="279" width="4.33203125" bestFit="1" customWidth="1"/>
    <col min="280" max="281" width="6.33203125" bestFit="1" customWidth="1"/>
    <col min="282" max="282" width="7.33203125" bestFit="1" customWidth="1"/>
    <col min="283" max="283" width="10.44140625" bestFit="1" customWidth="1"/>
    <col min="284" max="284" width="7.33203125" bestFit="1" customWidth="1"/>
    <col min="285" max="286" width="10.44140625" bestFit="1" customWidth="1"/>
    <col min="287" max="287" width="4.33203125" bestFit="1" customWidth="1"/>
    <col min="288" max="288" width="10.44140625" bestFit="1" customWidth="1"/>
    <col min="289" max="289" width="4.33203125" bestFit="1" customWidth="1"/>
    <col min="290" max="290" width="10.44140625" bestFit="1" customWidth="1"/>
    <col min="291" max="292" width="7.33203125" bestFit="1" customWidth="1"/>
    <col min="293" max="293" width="4.33203125" bestFit="1" customWidth="1"/>
    <col min="294" max="294" width="7.33203125" bestFit="1" customWidth="1"/>
    <col min="295" max="295" width="4.33203125" bestFit="1" customWidth="1"/>
    <col min="296" max="298" width="10.44140625" bestFit="1" customWidth="1"/>
    <col min="299" max="299" width="4.33203125" bestFit="1" customWidth="1"/>
    <col min="300" max="301" width="10.44140625" bestFit="1" customWidth="1"/>
    <col min="302" max="302" width="4.33203125" bestFit="1" customWidth="1"/>
    <col min="303" max="303" width="10.44140625" bestFit="1" customWidth="1"/>
    <col min="304" max="304" width="4.33203125" bestFit="1" customWidth="1"/>
    <col min="305" max="306" width="10.44140625" bestFit="1" customWidth="1"/>
    <col min="307" max="308" width="4.33203125" bestFit="1" customWidth="1"/>
    <col min="309" max="311" width="10.44140625" bestFit="1" customWidth="1"/>
    <col min="312" max="312" width="4.33203125" bestFit="1" customWidth="1"/>
    <col min="313" max="313" width="10.44140625" bestFit="1" customWidth="1"/>
    <col min="314" max="314" width="4.33203125" bestFit="1" customWidth="1"/>
    <col min="315" max="315" width="7.33203125" bestFit="1" customWidth="1"/>
    <col min="316" max="316" width="10.44140625" bestFit="1" customWidth="1"/>
    <col min="317" max="317" width="4.33203125" bestFit="1" customWidth="1"/>
    <col min="318" max="319" width="10.44140625" bestFit="1" customWidth="1"/>
    <col min="320" max="321" width="4.33203125" bestFit="1" customWidth="1"/>
    <col min="322" max="324" width="10.44140625" bestFit="1" customWidth="1"/>
    <col min="325" max="325" width="4.33203125" bestFit="1" customWidth="1"/>
    <col min="326" max="327" width="10.44140625" bestFit="1" customWidth="1"/>
    <col min="328" max="328" width="6.33203125" bestFit="1" customWidth="1"/>
    <col min="329" max="329" width="4.33203125" bestFit="1" customWidth="1"/>
    <col min="330" max="330" width="10.44140625" bestFit="1" customWidth="1"/>
    <col min="331" max="332" width="4.33203125" bestFit="1" customWidth="1"/>
    <col min="333" max="335" width="10.44140625" bestFit="1" customWidth="1"/>
    <col min="336" max="336" width="9.44140625" bestFit="1" customWidth="1"/>
    <col min="337" max="339" width="10.44140625" bestFit="1" customWidth="1"/>
    <col min="340" max="340" width="7.33203125" bestFit="1" customWidth="1"/>
    <col min="341" max="341" width="6.33203125" bestFit="1" customWidth="1"/>
    <col min="342" max="342" width="8.44140625" bestFit="1" customWidth="1"/>
    <col min="343" max="343" width="4.33203125" bestFit="1" customWidth="1"/>
    <col min="344" max="344" width="7.33203125" bestFit="1" customWidth="1"/>
    <col min="345" max="345" width="4.33203125" bestFit="1" customWidth="1"/>
    <col min="346" max="347" width="6.33203125" bestFit="1" customWidth="1"/>
    <col min="348" max="349" width="10.44140625" bestFit="1" customWidth="1"/>
    <col min="350" max="350" width="4.33203125" bestFit="1" customWidth="1"/>
    <col min="351" max="351" width="10.44140625" bestFit="1" customWidth="1"/>
    <col min="352" max="352" width="7.33203125" bestFit="1" customWidth="1"/>
    <col min="353" max="354" width="10.44140625" bestFit="1" customWidth="1"/>
    <col min="355" max="358" width="7.33203125" bestFit="1" customWidth="1"/>
    <col min="359" max="359" width="4.33203125" bestFit="1" customWidth="1"/>
    <col min="360" max="361" width="10.44140625" bestFit="1" customWidth="1"/>
    <col min="362" max="362" width="9.44140625" bestFit="1" customWidth="1"/>
    <col min="363" max="363" width="8.44140625" bestFit="1" customWidth="1"/>
    <col min="364" max="365" width="10.44140625" bestFit="1" customWidth="1"/>
    <col min="366" max="367" width="4.33203125" bestFit="1" customWidth="1"/>
    <col min="368" max="368" width="8.44140625" bestFit="1" customWidth="1"/>
    <col min="369" max="370" width="4.33203125" bestFit="1" customWidth="1"/>
    <col min="371" max="371" width="7.33203125" bestFit="1" customWidth="1"/>
    <col min="372" max="372" width="6.33203125" bestFit="1" customWidth="1"/>
    <col min="373" max="373" width="7.33203125" bestFit="1" customWidth="1"/>
    <col min="374" max="374" width="10.44140625" bestFit="1" customWidth="1"/>
    <col min="375" max="375" width="4.33203125" bestFit="1" customWidth="1"/>
    <col min="376" max="378" width="10.44140625" bestFit="1" customWidth="1"/>
    <col min="379" max="379" width="4.33203125" bestFit="1" customWidth="1"/>
    <col min="380" max="381" width="10.44140625" bestFit="1" customWidth="1"/>
    <col min="382" max="382" width="6.33203125" bestFit="1" customWidth="1"/>
    <col min="383" max="383" width="7.33203125" bestFit="1" customWidth="1"/>
    <col min="384" max="384" width="10.44140625" bestFit="1" customWidth="1"/>
    <col min="385" max="385" width="6.33203125" bestFit="1" customWidth="1"/>
    <col min="386" max="386" width="8.44140625" bestFit="1" customWidth="1"/>
    <col min="387" max="388" width="10.44140625" bestFit="1" customWidth="1"/>
    <col min="389" max="390" width="4.33203125" bestFit="1" customWidth="1"/>
    <col min="391" max="391" width="10.44140625" bestFit="1" customWidth="1"/>
    <col min="392" max="394" width="7.33203125" bestFit="1" customWidth="1"/>
    <col min="395" max="396" width="10.44140625" bestFit="1" customWidth="1"/>
    <col min="397" max="397" width="9.44140625" bestFit="1" customWidth="1"/>
    <col min="398" max="398" width="10.44140625" bestFit="1" customWidth="1"/>
    <col min="399" max="400" width="11.44140625" bestFit="1" customWidth="1"/>
    <col min="401" max="401" width="5.33203125" bestFit="1" customWidth="1"/>
    <col min="402" max="402" width="7.33203125" bestFit="1" customWidth="1"/>
    <col min="403" max="403" width="11.44140625" bestFit="1" customWidth="1"/>
    <col min="404" max="404" width="9.44140625" bestFit="1" customWidth="1"/>
    <col min="405" max="405" width="5.33203125" bestFit="1" customWidth="1"/>
    <col min="406" max="406" width="11.44140625" bestFit="1" customWidth="1"/>
    <col min="407" max="407" width="5.33203125" bestFit="1" customWidth="1"/>
    <col min="408" max="410" width="11.44140625" bestFit="1" customWidth="1"/>
    <col min="411" max="411" width="5.33203125" bestFit="1" customWidth="1"/>
    <col min="412" max="413" width="8.44140625" bestFit="1" customWidth="1"/>
    <col min="414" max="415" width="11.44140625" bestFit="1" customWidth="1"/>
    <col min="416" max="416" width="5.33203125" bestFit="1" customWidth="1"/>
    <col min="417" max="417" width="11.44140625" bestFit="1" customWidth="1"/>
    <col min="418" max="418" width="9.44140625" bestFit="1" customWidth="1"/>
    <col min="419" max="420" width="11.44140625" bestFit="1" customWidth="1"/>
    <col min="421" max="421" width="9.44140625" bestFit="1" customWidth="1"/>
    <col min="422" max="422" width="8.44140625" bestFit="1" customWidth="1"/>
    <col min="423" max="423" width="5.33203125" bestFit="1" customWidth="1"/>
    <col min="424" max="428" width="11.44140625" bestFit="1" customWidth="1"/>
    <col min="429" max="429" width="8.44140625" bestFit="1" customWidth="1"/>
    <col min="430" max="430" width="11.44140625" bestFit="1" customWidth="1"/>
    <col min="431" max="431" width="7.33203125" bestFit="1" customWidth="1"/>
    <col min="432" max="432" width="11.44140625" bestFit="1" customWidth="1"/>
    <col min="433" max="433" width="9.44140625" bestFit="1" customWidth="1"/>
    <col min="434" max="434" width="7.33203125" bestFit="1" customWidth="1"/>
    <col min="435" max="435" width="8.44140625" bestFit="1" customWidth="1"/>
    <col min="436" max="438" width="11.44140625" bestFit="1" customWidth="1"/>
    <col min="439" max="440" width="5.33203125" bestFit="1" customWidth="1"/>
    <col min="441" max="442" width="11.44140625" bestFit="1" customWidth="1"/>
    <col min="443" max="443" width="5.33203125" bestFit="1" customWidth="1"/>
    <col min="444" max="444" width="8.44140625" bestFit="1" customWidth="1"/>
    <col min="445" max="447" width="11.44140625" bestFit="1" customWidth="1"/>
    <col min="448" max="450" width="5.33203125" bestFit="1" customWidth="1"/>
    <col min="451" max="451" width="7.33203125" bestFit="1" customWidth="1"/>
    <col min="452" max="452" width="5.33203125" bestFit="1" customWidth="1"/>
    <col min="453" max="453" width="8.44140625" bestFit="1" customWidth="1"/>
    <col min="454" max="455" width="11.44140625" bestFit="1" customWidth="1"/>
    <col min="456" max="456" width="8.44140625" bestFit="1" customWidth="1"/>
    <col min="457" max="459" width="11.44140625" bestFit="1" customWidth="1"/>
    <col min="460" max="460" width="7.33203125" bestFit="1" customWidth="1"/>
    <col min="461" max="462" width="11.44140625" bestFit="1" customWidth="1"/>
    <col min="463" max="464" width="8.44140625" bestFit="1" customWidth="1"/>
    <col min="465" max="465" width="9.44140625" bestFit="1" customWidth="1"/>
    <col min="466" max="467" width="11.44140625" bestFit="1" customWidth="1"/>
    <col min="468" max="468" width="9.44140625" bestFit="1" customWidth="1"/>
    <col min="469" max="469" width="5.33203125" bestFit="1" customWidth="1"/>
    <col min="470" max="470" width="8.44140625" bestFit="1" customWidth="1"/>
    <col min="471" max="472" width="11.44140625" bestFit="1" customWidth="1"/>
    <col min="473" max="473" width="9.44140625" bestFit="1" customWidth="1"/>
    <col min="474" max="474" width="8.44140625" bestFit="1" customWidth="1"/>
    <col min="475" max="475" width="11.44140625" bestFit="1" customWidth="1"/>
    <col min="476" max="476" width="9.44140625" bestFit="1" customWidth="1"/>
    <col min="477" max="477" width="8.44140625" bestFit="1" customWidth="1"/>
    <col min="478" max="478" width="9.44140625" bestFit="1" customWidth="1"/>
    <col min="479" max="480" width="11.44140625" bestFit="1" customWidth="1"/>
    <col min="481" max="481" width="8.44140625" bestFit="1" customWidth="1"/>
    <col min="482" max="482" width="7.33203125" bestFit="1" customWidth="1"/>
    <col min="483" max="484" width="9.44140625" bestFit="1" customWidth="1"/>
    <col min="485" max="485" width="5.33203125" bestFit="1" customWidth="1"/>
    <col min="486" max="486" width="11.44140625" bestFit="1" customWidth="1"/>
    <col min="487" max="487" width="8.44140625" bestFit="1" customWidth="1"/>
    <col min="488" max="489" width="11.44140625" bestFit="1" customWidth="1"/>
    <col min="490" max="490" width="5.33203125" bestFit="1" customWidth="1"/>
    <col min="491" max="491" width="11.44140625" bestFit="1" customWidth="1"/>
    <col min="492" max="492" width="5.33203125" bestFit="1" customWidth="1"/>
    <col min="493" max="493" width="11.44140625" bestFit="1" customWidth="1"/>
    <col min="494" max="494" width="9.44140625" bestFit="1" customWidth="1"/>
    <col min="495" max="495" width="7.33203125" bestFit="1" customWidth="1"/>
    <col min="496" max="497" width="11.44140625" bestFit="1" customWidth="1"/>
    <col min="498" max="498" width="10.44140625" bestFit="1" customWidth="1"/>
    <col min="499" max="499" width="5.33203125" bestFit="1" customWidth="1"/>
    <col min="500" max="500" width="10.44140625" bestFit="1" customWidth="1"/>
    <col min="501" max="501" width="8.44140625" bestFit="1" customWidth="1"/>
    <col min="502" max="502" width="11.44140625" bestFit="1" customWidth="1"/>
    <col min="503" max="503" width="9.44140625" bestFit="1" customWidth="1"/>
    <col min="504" max="504" width="11.44140625" bestFit="1" customWidth="1"/>
    <col min="505" max="505" width="9.44140625" bestFit="1" customWidth="1"/>
    <col min="506" max="506" width="10.44140625" bestFit="1" customWidth="1"/>
    <col min="507" max="507" width="11.44140625" bestFit="1" customWidth="1"/>
    <col min="508" max="508" width="5.33203125" bestFit="1" customWidth="1"/>
    <col min="509" max="509" width="10.44140625" bestFit="1" customWidth="1"/>
    <col min="510" max="510" width="5.33203125" bestFit="1" customWidth="1"/>
    <col min="511" max="512" width="11.44140625" bestFit="1" customWidth="1"/>
    <col min="513" max="513" width="5.33203125" bestFit="1" customWidth="1"/>
    <col min="514" max="514" width="8.44140625" bestFit="1" customWidth="1"/>
    <col min="515" max="515" width="7.33203125" bestFit="1" customWidth="1"/>
    <col min="516" max="517" width="11.44140625" bestFit="1" customWidth="1"/>
    <col min="518" max="519" width="8.44140625" bestFit="1" customWidth="1"/>
    <col min="520" max="520" width="5.33203125" bestFit="1" customWidth="1"/>
    <col min="521" max="521" width="11.44140625" bestFit="1" customWidth="1"/>
    <col min="522" max="522" width="8.44140625" bestFit="1" customWidth="1"/>
    <col min="523" max="525" width="11.44140625" bestFit="1" customWidth="1"/>
    <col min="526" max="526" width="7.33203125" bestFit="1" customWidth="1"/>
    <col min="527" max="527" width="8.44140625" bestFit="1" customWidth="1"/>
    <col min="528" max="528" width="11.44140625" bestFit="1" customWidth="1"/>
    <col min="529" max="529" width="5.33203125" bestFit="1" customWidth="1"/>
    <col min="530" max="530" width="11.44140625" bestFit="1" customWidth="1"/>
    <col min="531" max="531" width="8.44140625" bestFit="1" customWidth="1"/>
    <col min="532" max="534" width="5.33203125" bestFit="1" customWidth="1"/>
    <col min="535" max="535" width="11.44140625" bestFit="1" customWidth="1"/>
    <col min="536" max="538" width="8.44140625" bestFit="1" customWidth="1"/>
    <col min="539" max="539" width="10.44140625" bestFit="1" customWidth="1"/>
    <col min="540" max="540" width="8.44140625" bestFit="1" customWidth="1"/>
    <col min="541" max="541" width="11.44140625" bestFit="1" customWidth="1"/>
    <col min="542" max="542" width="5.33203125" bestFit="1" customWidth="1"/>
    <col min="543" max="543" width="8.44140625" bestFit="1" customWidth="1"/>
    <col min="544" max="544" width="10.44140625" bestFit="1" customWidth="1"/>
    <col min="545" max="545" width="8.44140625" bestFit="1" customWidth="1"/>
    <col min="546" max="546" width="10.44140625" bestFit="1" customWidth="1"/>
    <col min="547" max="547" width="8.44140625" bestFit="1" customWidth="1"/>
    <col min="548" max="548" width="11.44140625" bestFit="1" customWidth="1"/>
    <col min="549" max="551" width="8.44140625" bestFit="1" customWidth="1"/>
    <col min="552" max="552" width="5.33203125" bestFit="1" customWidth="1"/>
    <col min="553" max="553" width="11.44140625" bestFit="1" customWidth="1"/>
    <col min="554" max="554" width="8.44140625" bestFit="1" customWidth="1"/>
    <col min="555" max="555" width="11.44140625" bestFit="1" customWidth="1"/>
    <col min="556" max="556" width="8.44140625" bestFit="1" customWidth="1"/>
    <col min="557" max="557" width="5.33203125" bestFit="1" customWidth="1"/>
    <col min="558" max="560" width="11.44140625" bestFit="1" customWidth="1"/>
    <col min="561" max="561" width="5.33203125" bestFit="1" customWidth="1"/>
    <col min="562" max="562" width="8.44140625" bestFit="1" customWidth="1"/>
    <col min="563" max="563" width="11.44140625" bestFit="1" customWidth="1"/>
    <col min="564" max="564" width="7.33203125" bestFit="1" customWidth="1"/>
    <col min="565" max="565" width="8.44140625" bestFit="1" customWidth="1"/>
    <col min="566" max="566" width="5.33203125" bestFit="1" customWidth="1"/>
    <col min="567" max="567" width="11.44140625" bestFit="1" customWidth="1"/>
    <col min="568" max="568" width="8.44140625" bestFit="1" customWidth="1"/>
    <col min="569" max="571" width="11.44140625" bestFit="1" customWidth="1"/>
    <col min="572" max="572" width="5.33203125" bestFit="1" customWidth="1"/>
    <col min="573" max="573" width="8.44140625" bestFit="1" customWidth="1"/>
    <col min="574" max="574" width="11.44140625" bestFit="1" customWidth="1"/>
    <col min="575" max="578" width="8.44140625" bestFit="1" customWidth="1"/>
    <col min="579" max="579" width="11.44140625" bestFit="1" customWidth="1"/>
    <col min="580" max="580" width="10.44140625" bestFit="1" customWidth="1"/>
    <col min="581" max="581" width="5.33203125" bestFit="1" customWidth="1"/>
    <col min="582" max="582" width="11.44140625" bestFit="1" customWidth="1"/>
    <col min="583" max="585" width="5.33203125" bestFit="1" customWidth="1"/>
    <col min="586" max="586" width="11.44140625" bestFit="1" customWidth="1"/>
    <col min="587" max="587" width="9.44140625" bestFit="1" customWidth="1"/>
    <col min="588" max="590" width="11.44140625" bestFit="1" customWidth="1"/>
    <col min="591" max="592" width="8.44140625" bestFit="1" customWidth="1"/>
    <col min="593" max="593" width="5.33203125" bestFit="1" customWidth="1"/>
    <col min="594" max="594" width="8.44140625" bestFit="1" customWidth="1"/>
    <col min="595" max="595" width="11.44140625" bestFit="1" customWidth="1"/>
    <col min="596" max="596" width="8.44140625" bestFit="1" customWidth="1"/>
    <col min="597" max="599" width="11.44140625" bestFit="1" customWidth="1"/>
    <col min="600" max="600" width="8.44140625" bestFit="1" customWidth="1"/>
    <col min="601" max="601" width="7.33203125" bestFit="1" customWidth="1"/>
    <col min="602" max="603" width="11.44140625" bestFit="1" customWidth="1"/>
    <col min="604" max="604" width="10.44140625" bestFit="1" customWidth="1"/>
    <col min="605" max="608" width="11.44140625" bestFit="1" customWidth="1"/>
    <col min="609" max="609" width="8.44140625" bestFit="1" customWidth="1"/>
    <col min="610" max="610" width="5.33203125" bestFit="1" customWidth="1"/>
    <col min="611" max="611" width="11.44140625" bestFit="1" customWidth="1"/>
    <col min="612" max="612" width="7.33203125" bestFit="1" customWidth="1"/>
    <col min="613" max="613" width="5.33203125" bestFit="1" customWidth="1"/>
    <col min="614" max="614" width="10.44140625" bestFit="1" customWidth="1"/>
    <col min="615" max="616" width="11.44140625" bestFit="1" customWidth="1"/>
    <col min="617" max="617" width="8.44140625" bestFit="1" customWidth="1"/>
    <col min="618" max="623" width="11.44140625" bestFit="1" customWidth="1"/>
    <col min="624" max="624" width="8.44140625" bestFit="1" customWidth="1"/>
    <col min="625" max="630" width="11.44140625" bestFit="1" customWidth="1"/>
    <col min="631" max="631" width="8.44140625" bestFit="1" customWidth="1"/>
    <col min="632" max="632" width="5.33203125" bestFit="1" customWidth="1"/>
    <col min="633" max="634" width="8.44140625" bestFit="1" customWidth="1"/>
    <col min="635" max="637" width="11.44140625" bestFit="1" customWidth="1"/>
    <col min="638" max="638" width="8.44140625" bestFit="1" customWidth="1"/>
    <col min="639" max="639" width="10.44140625" bestFit="1" customWidth="1"/>
    <col min="640" max="641" width="11.44140625" bestFit="1" customWidth="1"/>
    <col min="642" max="643" width="12.44140625" bestFit="1" customWidth="1"/>
    <col min="644" max="644" width="6.33203125" bestFit="1" customWidth="1"/>
    <col min="645" max="645" width="11.44140625" bestFit="1" customWidth="1"/>
    <col min="646" max="646" width="6.33203125" bestFit="1" customWidth="1"/>
    <col min="647" max="647" width="9.44140625" bestFit="1" customWidth="1"/>
    <col min="648" max="648" width="12.44140625" bestFit="1" customWidth="1"/>
    <col min="649" max="649" width="11.44140625" bestFit="1" customWidth="1"/>
    <col min="650" max="651" width="12.44140625" bestFit="1" customWidth="1"/>
    <col min="652" max="652" width="8.44140625" bestFit="1" customWidth="1"/>
    <col min="653" max="653" width="9.44140625" bestFit="1" customWidth="1"/>
    <col min="654" max="658" width="12.44140625" bestFit="1" customWidth="1"/>
    <col min="659" max="659" width="11.44140625" bestFit="1" customWidth="1"/>
    <col min="660" max="661" width="9.44140625" bestFit="1" customWidth="1"/>
    <col min="662" max="663" width="12.44140625" bestFit="1" customWidth="1"/>
    <col min="664" max="665" width="9.44140625" bestFit="1" customWidth="1"/>
    <col min="666" max="666" width="11.44140625" bestFit="1" customWidth="1"/>
    <col min="667" max="667" width="9.44140625" bestFit="1" customWidth="1"/>
    <col min="668" max="671" width="12.44140625" bestFit="1" customWidth="1"/>
    <col min="672" max="672" width="6.33203125" bestFit="1" customWidth="1"/>
    <col min="673" max="673" width="12.44140625" bestFit="1" customWidth="1"/>
    <col min="674" max="674" width="9.44140625" bestFit="1" customWidth="1"/>
    <col min="675" max="677" width="12.44140625" bestFit="1" customWidth="1"/>
    <col min="678" max="678" width="10.44140625" bestFit="1" customWidth="1"/>
    <col min="679" max="679" width="9.44140625" bestFit="1" customWidth="1"/>
    <col min="680" max="681" width="6.33203125" bestFit="1" customWidth="1"/>
    <col min="682" max="683" width="9.44140625" bestFit="1" customWidth="1"/>
    <col min="684" max="684" width="12.44140625" bestFit="1" customWidth="1"/>
    <col min="685" max="685" width="9.44140625" bestFit="1" customWidth="1"/>
    <col min="686" max="686" width="12.44140625" bestFit="1" customWidth="1"/>
    <col min="687" max="687" width="11.44140625" bestFit="1" customWidth="1"/>
    <col min="688" max="700" width="12.44140625" bestFit="1" customWidth="1"/>
    <col min="701" max="701" width="11.44140625" bestFit="1" customWidth="1"/>
    <col min="702" max="702" width="12.44140625" bestFit="1" customWidth="1"/>
    <col min="703" max="704" width="9.44140625" bestFit="1" customWidth="1"/>
    <col min="705" max="705" width="12.44140625" bestFit="1" customWidth="1"/>
    <col min="706" max="706" width="8.44140625" bestFit="1" customWidth="1"/>
    <col min="707" max="708" width="9.44140625" bestFit="1" customWidth="1"/>
    <col min="709" max="709" width="12.44140625" bestFit="1" customWidth="1"/>
    <col min="710" max="710" width="8.44140625" bestFit="1" customWidth="1"/>
    <col min="711" max="711" width="11.44140625" bestFit="1" customWidth="1"/>
    <col min="712" max="715" width="12.44140625" bestFit="1" customWidth="1"/>
    <col min="716" max="718" width="9.44140625" bestFit="1" customWidth="1"/>
    <col min="719" max="719" width="6.33203125" bestFit="1" customWidth="1"/>
    <col min="720" max="721" width="12.44140625" bestFit="1" customWidth="1"/>
    <col min="722" max="722" width="9.44140625" bestFit="1" customWidth="1"/>
    <col min="723" max="728" width="12.44140625" bestFit="1" customWidth="1"/>
    <col min="729" max="729" width="10.44140625" bestFit="1" customWidth="1"/>
    <col min="730" max="730" width="9.44140625" bestFit="1" customWidth="1"/>
    <col min="731" max="734" width="12.44140625" bestFit="1" customWidth="1"/>
    <col min="735" max="735" width="11.44140625" bestFit="1" customWidth="1"/>
    <col min="736" max="736" width="9.44140625" bestFit="1" customWidth="1"/>
    <col min="737" max="737" width="12.44140625" bestFit="1" customWidth="1"/>
    <col min="738" max="738" width="6.33203125" bestFit="1" customWidth="1"/>
    <col min="739" max="739" width="9.44140625" bestFit="1" customWidth="1"/>
    <col min="740" max="740" width="11.44140625" bestFit="1" customWidth="1"/>
    <col min="741" max="741" width="12.44140625" bestFit="1" customWidth="1"/>
    <col min="742" max="742" width="11.44140625" bestFit="1" customWidth="1"/>
    <col min="743" max="753" width="12.44140625" bestFit="1" customWidth="1"/>
    <col min="754" max="754" width="8.44140625" bestFit="1" customWidth="1"/>
    <col min="755" max="756" width="12.44140625" bestFit="1" customWidth="1"/>
    <col min="757" max="758" width="9.44140625" bestFit="1" customWidth="1"/>
    <col min="759" max="763" width="12.44140625" bestFit="1" customWidth="1"/>
    <col min="764" max="764" width="10.44140625" bestFit="1" customWidth="1"/>
    <col min="765" max="765" width="12.44140625" bestFit="1" customWidth="1"/>
    <col min="766" max="766" width="6.33203125" bestFit="1" customWidth="1"/>
    <col min="767" max="770" width="12.44140625" bestFit="1" customWidth="1"/>
    <col min="771" max="771" width="8.44140625" bestFit="1" customWidth="1"/>
    <col min="772" max="772" width="9.44140625" bestFit="1" customWidth="1"/>
    <col min="773" max="774" width="12.44140625" bestFit="1" customWidth="1"/>
    <col min="775" max="775" width="8.44140625" bestFit="1" customWidth="1"/>
    <col min="776" max="776" width="6.33203125" bestFit="1" customWidth="1"/>
    <col min="777" max="779" width="12.44140625" bestFit="1" customWidth="1"/>
    <col min="780" max="780" width="6.33203125" bestFit="1" customWidth="1"/>
    <col min="781" max="785" width="12.44140625" bestFit="1" customWidth="1"/>
    <col min="786" max="786" width="9.44140625" bestFit="1" customWidth="1"/>
    <col min="787" max="787" width="12.44140625" bestFit="1" customWidth="1"/>
    <col min="788" max="788" width="8.44140625" bestFit="1" customWidth="1"/>
    <col min="789" max="790" width="9.44140625" bestFit="1" customWidth="1"/>
    <col min="791" max="791" width="12.44140625" bestFit="1" customWidth="1"/>
    <col min="792" max="792" width="9.44140625" bestFit="1" customWidth="1"/>
    <col min="793" max="793" width="11.44140625" bestFit="1" customWidth="1"/>
    <col min="794" max="794" width="6.33203125" bestFit="1" customWidth="1"/>
    <col min="795" max="796" width="12.44140625" bestFit="1" customWidth="1"/>
    <col min="797" max="797" width="9.44140625" bestFit="1" customWidth="1"/>
    <col min="798" max="798" width="12.44140625" bestFit="1" customWidth="1"/>
    <col min="799" max="799" width="9.44140625" bestFit="1" customWidth="1"/>
    <col min="800" max="800" width="8.44140625" bestFit="1" customWidth="1"/>
    <col min="801" max="801" width="12.44140625" bestFit="1" customWidth="1"/>
    <col min="802" max="802" width="11.44140625" bestFit="1" customWidth="1"/>
    <col min="803" max="803" width="6.33203125" bestFit="1" customWidth="1"/>
    <col min="804" max="808" width="12.44140625" bestFit="1" customWidth="1"/>
    <col min="809" max="809" width="9.44140625" bestFit="1" customWidth="1"/>
    <col min="810" max="810" width="12.44140625" bestFit="1" customWidth="1"/>
    <col min="811" max="811" width="6.33203125" bestFit="1" customWidth="1"/>
    <col min="812" max="812" width="12.44140625" bestFit="1" customWidth="1"/>
    <col min="813" max="813" width="6.33203125" bestFit="1" customWidth="1"/>
    <col min="814" max="814" width="12.44140625" bestFit="1" customWidth="1"/>
    <col min="815" max="815" width="9.44140625" bestFit="1" customWidth="1"/>
    <col min="816" max="824" width="12.44140625" bestFit="1" customWidth="1"/>
    <col min="825" max="825" width="8.44140625" bestFit="1" customWidth="1"/>
    <col min="826" max="827" width="12.44140625" bestFit="1" customWidth="1"/>
    <col min="828" max="828" width="8.44140625" bestFit="1" customWidth="1"/>
    <col min="829" max="830" width="12.44140625" bestFit="1" customWidth="1"/>
    <col min="831" max="831" width="6.33203125" bestFit="1" customWidth="1"/>
    <col min="832" max="835" width="12.44140625" bestFit="1" customWidth="1"/>
    <col min="836" max="836" width="11.44140625" bestFit="1" customWidth="1"/>
    <col min="837" max="839" width="12.44140625" bestFit="1" customWidth="1"/>
    <col min="840" max="840" width="9.44140625" bestFit="1" customWidth="1"/>
    <col min="841" max="841" width="12.44140625" bestFit="1" customWidth="1"/>
    <col min="842" max="842" width="11.44140625" bestFit="1" customWidth="1"/>
    <col min="843" max="843" width="12.44140625" bestFit="1" customWidth="1"/>
    <col min="844" max="844" width="6.33203125" bestFit="1" customWidth="1"/>
    <col min="845" max="845" width="9.44140625" bestFit="1" customWidth="1"/>
    <col min="846" max="846" width="12.44140625" bestFit="1" customWidth="1"/>
    <col min="847" max="847" width="9.44140625" bestFit="1" customWidth="1"/>
    <col min="848" max="851" width="12.44140625" bestFit="1" customWidth="1"/>
    <col min="852" max="852" width="9.44140625" bestFit="1" customWidth="1"/>
    <col min="853" max="854" width="12.44140625" bestFit="1" customWidth="1"/>
    <col min="855" max="855" width="6.33203125" bestFit="1" customWidth="1"/>
    <col min="856" max="856" width="12.44140625" bestFit="1" customWidth="1"/>
    <col min="857" max="857" width="9.44140625" bestFit="1" customWidth="1"/>
    <col min="858" max="858" width="12.44140625" bestFit="1" customWidth="1"/>
    <col min="859" max="859" width="6.33203125" bestFit="1" customWidth="1"/>
    <col min="860" max="860" width="11.44140625" bestFit="1" customWidth="1"/>
    <col min="861" max="862" width="12.44140625" bestFit="1" customWidth="1"/>
    <col min="863" max="863" width="9.44140625" bestFit="1" customWidth="1"/>
    <col min="864" max="864" width="11.44140625" bestFit="1" customWidth="1"/>
    <col min="865" max="865" width="12.44140625" bestFit="1" customWidth="1"/>
    <col min="866" max="866" width="6.33203125" bestFit="1" customWidth="1"/>
    <col min="867" max="869" width="12.44140625" bestFit="1" customWidth="1"/>
    <col min="870" max="871" width="9.44140625" bestFit="1" customWidth="1"/>
    <col min="872" max="872" width="8.44140625" bestFit="1" customWidth="1"/>
    <col min="873" max="873" width="9.44140625" bestFit="1" customWidth="1"/>
    <col min="874" max="876" width="12.44140625" bestFit="1" customWidth="1"/>
    <col min="877" max="877" width="9.44140625" bestFit="1" customWidth="1"/>
    <col min="878" max="878" width="11.44140625" bestFit="1" customWidth="1"/>
    <col min="879" max="879" width="9.44140625" bestFit="1" customWidth="1"/>
    <col min="880" max="882" width="12.44140625" bestFit="1" customWidth="1"/>
    <col min="883" max="883" width="9.44140625" bestFit="1" customWidth="1"/>
    <col min="884" max="885" width="12.44140625" bestFit="1" customWidth="1"/>
    <col min="886" max="886" width="6.33203125" bestFit="1" customWidth="1"/>
    <col min="887" max="887" width="8.44140625" bestFit="1" customWidth="1"/>
    <col min="888" max="896" width="12.44140625" bestFit="1" customWidth="1"/>
    <col min="897" max="898" width="9.44140625" bestFit="1" customWidth="1"/>
    <col min="899" max="902" width="12.44140625" bestFit="1" customWidth="1"/>
    <col min="903" max="904" width="9.44140625" bestFit="1" customWidth="1"/>
    <col min="905" max="905" width="8.44140625" bestFit="1" customWidth="1"/>
    <col min="906" max="906" width="10.44140625" bestFit="1" customWidth="1"/>
    <col min="907" max="909" width="12.44140625" bestFit="1" customWidth="1"/>
    <col min="910" max="910" width="9.44140625" bestFit="1" customWidth="1"/>
    <col min="911" max="912" width="12.44140625" bestFit="1" customWidth="1"/>
    <col min="913" max="913" width="8.44140625" bestFit="1" customWidth="1"/>
    <col min="914" max="914" width="9.44140625" bestFit="1" customWidth="1"/>
    <col min="915" max="920" width="12.44140625" bestFit="1" customWidth="1"/>
    <col min="921" max="921" width="9.44140625" bestFit="1" customWidth="1"/>
    <col min="922" max="922" width="12.44140625" bestFit="1" customWidth="1"/>
    <col min="923" max="923" width="9.44140625" bestFit="1" customWidth="1"/>
    <col min="924" max="937" width="12.44140625" bestFit="1" customWidth="1"/>
    <col min="938" max="938" width="9.44140625" bestFit="1" customWidth="1"/>
    <col min="939" max="939" width="12.44140625" bestFit="1" customWidth="1"/>
    <col min="940" max="940" width="11.44140625" bestFit="1" customWidth="1"/>
    <col min="941" max="941" width="6.33203125" bestFit="1" customWidth="1"/>
    <col min="942" max="944" width="12.44140625" bestFit="1" customWidth="1"/>
    <col min="945" max="945" width="9.44140625" bestFit="1" customWidth="1"/>
    <col min="946" max="946" width="12.44140625" bestFit="1" customWidth="1"/>
    <col min="947" max="947" width="9.44140625" bestFit="1" customWidth="1"/>
    <col min="948" max="948" width="12.44140625" bestFit="1" customWidth="1"/>
    <col min="949" max="951" width="9.44140625" bestFit="1" customWidth="1"/>
    <col min="952" max="952" width="8.44140625" bestFit="1" customWidth="1"/>
    <col min="953" max="954" width="9.44140625" bestFit="1" customWidth="1"/>
    <col min="955" max="955" width="12.44140625" bestFit="1" customWidth="1"/>
    <col min="956" max="956" width="8.44140625" bestFit="1" customWidth="1"/>
    <col min="957" max="957" width="9.44140625" bestFit="1" customWidth="1"/>
    <col min="958" max="959" width="12.44140625" bestFit="1" customWidth="1"/>
    <col min="960" max="961" width="9.44140625" bestFit="1" customWidth="1"/>
    <col min="962" max="965" width="12.44140625" bestFit="1" customWidth="1"/>
    <col min="966" max="966" width="6.33203125" bestFit="1" customWidth="1"/>
    <col min="967" max="967" width="12.44140625" bestFit="1" customWidth="1"/>
    <col min="968" max="968" width="9.44140625" bestFit="1" customWidth="1"/>
    <col min="969" max="969" width="12.44140625" bestFit="1" customWidth="1"/>
    <col min="970" max="970" width="11.44140625" bestFit="1" customWidth="1"/>
    <col min="971" max="973" width="9.44140625" bestFit="1" customWidth="1"/>
    <col min="974" max="978" width="12.44140625" bestFit="1" customWidth="1"/>
    <col min="979" max="979" width="8.44140625" bestFit="1" customWidth="1"/>
    <col min="980" max="980" width="11.44140625" bestFit="1" customWidth="1"/>
    <col min="981" max="981" width="12.44140625" bestFit="1" customWidth="1"/>
    <col min="982" max="982" width="9.44140625" bestFit="1" customWidth="1"/>
    <col min="983" max="983" width="11.44140625" bestFit="1" customWidth="1"/>
    <col min="984" max="984" width="10.44140625" bestFit="1" customWidth="1"/>
    <col min="985" max="986" width="12.44140625" bestFit="1" customWidth="1"/>
    <col min="987" max="987" width="9.44140625" bestFit="1" customWidth="1"/>
    <col min="988" max="990" width="12.44140625" bestFit="1" customWidth="1"/>
    <col min="991" max="991" width="10.44140625" bestFit="1" customWidth="1"/>
    <col min="992" max="992" width="12.44140625" bestFit="1" customWidth="1"/>
    <col min="993" max="993" width="10.44140625" bestFit="1" customWidth="1"/>
    <col min="994" max="994" width="12.44140625" bestFit="1" customWidth="1"/>
    <col min="995" max="995" width="10.44140625" bestFit="1" customWidth="1"/>
    <col min="996" max="1002" width="12.44140625" bestFit="1" customWidth="1"/>
    <col min="1003" max="1003" width="10.44140625" bestFit="1" customWidth="1"/>
    <col min="1004" max="1005" width="12.44140625" bestFit="1" customWidth="1"/>
    <col min="1006" max="1006" width="11.44140625" bestFit="1" customWidth="1"/>
    <col min="1007" max="1009" width="12.44140625" bestFit="1" customWidth="1"/>
    <col min="1010" max="1010" width="11.44140625" bestFit="1" customWidth="1"/>
    <col min="1011" max="1011" width="12.44140625" bestFit="1" customWidth="1"/>
    <col min="1012" max="1012" width="10.44140625" bestFit="1" customWidth="1"/>
    <col min="1013" max="1015" width="12.44140625" bestFit="1" customWidth="1"/>
    <col min="1016" max="1016" width="10.44140625" bestFit="1" customWidth="1"/>
    <col min="1017" max="1019" width="12.44140625" bestFit="1" customWidth="1"/>
    <col min="1020" max="1020" width="9.44140625" bestFit="1" customWidth="1"/>
    <col min="1021" max="1025" width="12.44140625" bestFit="1" customWidth="1"/>
    <col min="1026" max="1026" width="10.44140625" bestFit="1" customWidth="1"/>
    <col min="1027" max="1027" width="12.44140625" bestFit="1" customWidth="1"/>
    <col min="1028" max="1028" width="7.33203125" bestFit="1" customWidth="1"/>
    <col min="1029" max="1030" width="12.44140625" bestFit="1" customWidth="1"/>
    <col min="1031" max="1031" width="7.33203125" bestFit="1" customWidth="1"/>
    <col min="1032" max="1032" width="12" bestFit="1" customWidth="1"/>
    <col min="1033" max="1034" width="9.44140625" bestFit="1" customWidth="1"/>
    <col min="1035" max="1035" width="6.33203125" bestFit="1" customWidth="1"/>
    <col min="1036" max="1036" width="3.33203125" bestFit="1" customWidth="1"/>
    <col min="1037" max="1038" width="6.33203125" bestFit="1" customWidth="1"/>
    <col min="1039" max="1039" width="8.44140625" bestFit="1" customWidth="1"/>
    <col min="1040" max="1040" width="3.33203125" bestFit="1" customWidth="1"/>
    <col min="1041" max="1041" width="9.44140625" bestFit="1" customWidth="1"/>
    <col min="1042" max="1042" width="6.33203125" bestFit="1" customWidth="1"/>
    <col min="1043" max="1043" width="7.33203125" bestFit="1" customWidth="1"/>
    <col min="1044" max="1044" width="5.33203125" bestFit="1" customWidth="1"/>
    <col min="1045" max="1045" width="9.44140625" bestFit="1" customWidth="1"/>
    <col min="1046" max="1046" width="3.33203125" bestFit="1" customWidth="1"/>
    <col min="1047" max="1048" width="6.33203125" bestFit="1" customWidth="1"/>
    <col min="1049" max="1049" width="9.44140625" bestFit="1" customWidth="1"/>
    <col min="1050" max="1050" width="6.33203125" bestFit="1" customWidth="1"/>
    <col min="1051" max="1051" width="5.33203125" bestFit="1" customWidth="1"/>
    <col min="1052" max="1052" width="9.44140625" bestFit="1" customWidth="1"/>
    <col min="1053" max="1053" width="5.33203125" bestFit="1" customWidth="1"/>
    <col min="1054" max="1056" width="9.44140625" bestFit="1" customWidth="1"/>
    <col min="1057" max="1057" width="3.33203125" bestFit="1" customWidth="1"/>
    <col min="1058" max="1058" width="9.44140625" bestFit="1" customWidth="1"/>
    <col min="1059" max="1059" width="7.33203125" bestFit="1" customWidth="1"/>
    <col min="1060" max="1060" width="8.44140625" bestFit="1" customWidth="1"/>
    <col min="1061" max="1061" width="3.33203125" bestFit="1" customWidth="1"/>
    <col min="1062" max="1062" width="6.33203125" bestFit="1" customWidth="1"/>
    <col min="1063" max="1063" width="3.33203125" bestFit="1" customWidth="1"/>
    <col min="1064" max="1064" width="8.44140625" bestFit="1" customWidth="1"/>
    <col min="1065" max="1065" width="6.33203125" bestFit="1" customWidth="1"/>
    <col min="1066" max="1067" width="9.44140625" bestFit="1" customWidth="1"/>
    <col min="1068" max="1068" width="7.33203125" bestFit="1" customWidth="1"/>
    <col min="1069" max="1069" width="6.33203125" bestFit="1" customWidth="1"/>
    <col min="1070" max="1070" width="9.44140625" bestFit="1" customWidth="1"/>
    <col min="1071" max="1072" width="6.33203125" bestFit="1" customWidth="1"/>
    <col min="1073" max="1074" width="7.33203125" bestFit="1" customWidth="1"/>
    <col min="1075" max="1075" width="9.44140625" bestFit="1" customWidth="1"/>
    <col min="1076" max="1076" width="5.33203125" bestFit="1" customWidth="1"/>
    <col min="1077" max="1079" width="9.44140625" bestFit="1" customWidth="1"/>
    <col min="1080" max="1080" width="6.33203125" bestFit="1" customWidth="1"/>
    <col min="1081" max="1081" width="9.44140625" bestFit="1" customWidth="1"/>
    <col min="1082" max="1082" width="7.33203125" bestFit="1" customWidth="1"/>
    <col min="1083" max="1085" width="9.44140625" bestFit="1" customWidth="1"/>
    <col min="1086" max="1086" width="6.33203125" bestFit="1" customWidth="1"/>
    <col min="1087" max="1087" width="7.33203125" bestFit="1" customWidth="1"/>
    <col min="1088" max="1088" width="9.44140625" bestFit="1" customWidth="1"/>
    <col min="1089" max="1089" width="7.33203125" bestFit="1" customWidth="1"/>
    <col min="1090" max="1092" width="9.44140625" bestFit="1" customWidth="1"/>
    <col min="1093" max="1093" width="5.33203125" bestFit="1" customWidth="1"/>
    <col min="1094" max="1095" width="6.33203125" bestFit="1" customWidth="1"/>
    <col min="1096" max="1096" width="9.44140625" bestFit="1" customWidth="1"/>
    <col min="1097" max="1097" width="6.33203125" bestFit="1" customWidth="1"/>
    <col min="1098" max="1098" width="4.33203125" bestFit="1" customWidth="1"/>
    <col min="1099" max="1099" width="7.33203125" bestFit="1" customWidth="1"/>
    <col min="1100" max="1101" width="10.44140625" bestFit="1" customWidth="1"/>
    <col min="1102" max="1102" width="4.33203125" bestFit="1" customWidth="1"/>
    <col min="1103" max="1105" width="10.44140625" bestFit="1" customWidth="1"/>
    <col min="1106" max="1106" width="4.33203125" bestFit="1" customWidth="1"/>
    <col min="1107" max="1108" width="10.44140625" bestFit="1" customWidth="1"/>
    <col min="1109" max="1109" width="7.33203125" bestFit="1" customWidth="1"/>
    <col min="1110" max="1110" width="8.44140625" bestFit="1" customWidth="1"/>
    <col min="1111" max="1111" width="10.44140625" bestFit="1" customWidth="1"/>
    <col min="1112" max="1112" width="9.44140625" bestFit="1" customWidth="1"/>
    <col min="1113" max="1113" width="10.44140625" bestFit="1" customWidth="1"/>
    <col min="1114" max="1114" width="6.33203125" bestFit="1" customWidth="1"/>
    <col min="1115" max="1116" width="10.44140625" bestFit="1" customWidth="1"/>
    <col min="1117" max="1117" width="7.33203125" bestFit="1" customWidth="1"/>
    <col min="1118" max="1118" width="10.44140625" bestFit="1" customWidth="1"/>
    <col min="1119" max="1119" width="4.33203125" bestFit="1" customWidth="1"/>
    <col min="1120" max="1120" width="10.44140625" bestFit="1" customWidth="1"/>
    <col min="1121" max="1122" width="7.33203125" bestFit="1" customWidth="1"/>
    <col min="1123" max="1124" width="10.44140625" bestFit="1" customWidth="1"/>
    <col min="1125" max="1125" width="7.33203125" bestFit="1" customWidth="1"/>
    <col min="1126" max="1126" width="8.44140625" bestFit="1" customWidth="1"/>
    <col min="1127" max="1127" width="10.44140625" bestFit="1" customWidth="1"/>
    <col min="1128" max="1128" width="4.33203125" bestFit="1" customWidth="1"/>
    <col min="1129" max="1129" width="6.33203125" bestFit="1" customWidth="1"/>
    <col min="1130" max="1130" width="7.33203125" bestFit="1" customWidth="1"/>
    <col min="1131" max="1132" width="10.44140625" bestFit="1" customWidth="1"/>
    <col min="1133" max="1133" width="4.33203125" bestFit="1" customWidth="1"/>
    <col min="1134" max="1134" width="6.33203125" bestFit="1" customWidth="1"/>
    <col min="1135" max="1136" width="10.44140625" bestFit="1" customWidth="1"/>
    <col min="1137" max="1137" width="7.33203125" bestFit="1" customWidth="1"/>
    <col min="1138" max="1138" width="4.33203125" bestFit="1" customWidth="1"/>
    <col min="1139" max="1141" width="10.44140625" bestFit="1" customWidth="1"/>
    <col min="1142" max="1142" width="6.33203125" bestFit="1" customWidth="1"/>
    <col min="1143" max="1148" width="10.44140625" bestFit="1" customWidth="1"/>
    <col min="1149" max="1150" width="7.33203125" bestFit="1" customWidth="1"/>
    <col min="1151" max="1151" width="10.44140625" bestFit="1" customWidth="1"/>
    <col min="1152" max="1152" width="4.33203125" bestFit="1" customWidth="1"/>
    <col min="1153" max="1153" width="10.44140625" bestFit="1" customWidth="1"/>
    <col min="1154" max="1155" width="7.33203125" bestFit="1" customWidth="1"/>
    <col min="1156" max="1156" width="4.33203125" bestFit="1" customWidth="1"/>
    <col min="1157" max="1158" width="10.44140625" bestFit="1" customWidth="1"/>
    <col min="1159" max="1159" width="4.33203125" bestFit="1" customWidth="1"/>
    <col min="1160" max="1162" width="10.44140625" bestFit="1" customWidth="1"/>
    <col min="1163" max="1164" width="7.33203125" bestFit="1" customWidth="1"/>
    <col min="1165" max="1165" width="4.33203125" bestFit="1" customWidth="1"/>
    <col min="1166" max="1166" width="10.44140625" bestFit="1" customWidth="1"/>
    <col min="1167" max="1167" width="7.33203125" bestFit="1" customWidth="1"/>
    <col min="1168" max="1169" width="10.44140625" bestFit="1" customWidth="1"/>
    <col min="1170" max="1171" width="7.33203125" bestFit="1" customWidth="1"/>
    <col min="1172" max="1172" width="6.33203125" bestFit="1" customWidth="1"/>
    <col min="1173" max="1174" width="7.33203125" bestFit="1" customWidth="1"/>
    <col min="1175" max="1175" width="10.44140625" bestFit="1" customWidth="1"/>
    <col min="1176" max="1176" width="6.33203125" bestFit="1" customWidth="1"/>
    <col min="1177" max="1177" width="7.33203125" bestFit="1" customWidth="1"/>
    <col min="1178" max="1178" width="4.33203125" bestFit="1" customWidth="1"/>
    <col min="1179" max="1180" width="10.44140625" bestFit="1" customWidth="1"/>
    <col min="1181" max="1181" width="4.33203125" bestFit="1" customWidth="1"/>
    <col min="1182" max="1182" width="10.44140625" bestFit="1" customWidth="1"/>
    <col min="1183" max="1183" width="6.33203125" bestFit="1" customWidth="1"/>
    <col min="1184" max="1184" width="10.44140625" bestFit="1" customWidth="1"/>
    <col min="1185" max="1185" width="9.44140625" bestFit="1" customWidth="1"/>
    <col min="1186" max="1186" width="4.33203125" bestFit="1" customWidth="1"/>
    <col min="1187" max="1189" width="10.44140625" bestFit="1" customWidth="1"/>
    <col min="1190" max="1191" width="7.33203125" bestFit="1" customWidth="1"/>
    <col min="1192" max="1192" width="10.44140625" bestFit="1" customWidth="1"/>
    <col min="1193" max="1193" width="4.33203125" bestFit="1" customWidth="1"/>
    <col min="1194" max="1194" width="9.44140625" bestFit="1" customWidth="1"/>
    <col min="1195" max="1198" width="10.44140625" bestFit="1" customWidth="1"/>
    <col min="1199" max="1199" width="4.33203125" bestFit="1" customWidth="1"/>
    <col min="1200" max="1201" width="10.44140625" bestFit="1" customWidth="1"/>
    <col min="1202" max="1202" width="6.33203125" bestFit="1" customWidth="1"/>
    <col min="1203" max="1203" width="7.33203125" bestFit="1" customWidth="1"/>
    <col min="1204" max="1204" width="9.44140625" bestFit="1" customWidth="1"/>
    <col min="1205" max="1205" width="10.44140625" bestFit="1" customWidth="1"/>
    <col min="1206" max="1206" width="4.33203125" bestFit="1" customWidth="1"/>
    <col min="1207" max="1207" width="9.44140625" bestFit="1" customWidth="1"/>
    <col min="1208" max="1208" width="7.33203125" bestFit="1" customWidth="1"/>
    <col min="1209" max="1209" width="10.44140625" bestFit="1" customWidth="1"/>
    <col min="1210" max="1211" width="7.33203125" bestFit="1" customWidth="1"/>
    <col min="1212" max="1212" width="9.44140625" bestFit="1" customWidth="1"/>
    <col min="1213" max="1214" width="10.44140625" bestFit="1" customWidth="1"/>
    <col min="1215" max="1215" width="7.33203125" bestFit="1" customWidth="1"/>
    <col min="1216" max="1216" width="4.33203125" bestFit="1" customWidth="1"/>
    <col min="1217" max="1217" width="7.33203125" bestFit="1" customWidth="1"/>
    <col min="1218" max="1218" width="4.33203125" bestFit="1" customWidth="1"/>
    <col min="1219" max="1219" width="6.33203125" bestFit="1" customWidth="1"/>
    <col min="1220" max="1220" width="4.33203125" bestFit="1" customWidth="1"/>
    <col min="1221" max="1221" width="10.44140625" bestFit="1" customWidth="1"/>
    <col min="1222" max="1222" width="7.33203125" bestFit="1" customWidth="1"/>
    <col min="1223" max="1224" width="10.44140625" bestFit="1" customWidth="1"/>
    <col min="1225" max="1225" width="7.33203125" bestFit="1" customWidth="1"/>
    <col min="1226" max="1226" width="8.44140625" bestFit="1" customWidth="1"/>
    <col min="1227" max="1227" width="10.44140625" bestFit="1" customWidth="1"/>
    <col min="1228" max="1228" width="7.33203125" bestFit="1" customWidth="1"/>
    <col min="1229" max="1229" width="10.44140625" bestFit="1" customWidth="1"/>
    <col min="1230" max="1230" width="7.33203125" bestFit="1" customWidth="1"/>
    <col min="1231" max="1231" width="10.44140625" bestFit="1" customWidth="1"/>
    <col min="1232" max="1232" width="7.33203125" bestFit="1" customWidth="1"/>
    <col min="1233" max="1234" width="10.44140625" bestFit="1" customWidth="1"/>
    <col min="1235" max="1235" width="7.33203125" bestFit="1" customWidth="1"/>
    <col min="1236" max="1236" width="10.44140625" bestFit="1" customWidth="1"/>
    <col min="1237" max="1237" width="4.33203125" bestFit="1" customWidth="1"/>
    <col min="1238" max="1238" width="6.33203125" bestFit="1" customWidth="1"/>
    <col min="1239" max="1240" width="7.33203125" bestFit="1" customWidth="1"/>
    <col min="1241" max="1243" width="10.44140625" bestFit="1" customWidth="1"/>
    <col min="1244" max="1244" width="4.33203125" bestFit="1" customWidth="1"/>
    <col min="1245" max="1246" width="10.44140625" bestFit="1" customWidth="1"/>
    <col min="1247" max="1247" width="4.33203125" bestFit="1" customWidth="1"/>
    <col min="1248" max="1248" width="9.44140625" bestFit="1" customWidth="1"/>
    <col min="1249" max="1249" width="7.33203125" bestFit="1" customWidth="1"/>
    <col min="1250" max="1250" width="4.33203125" bestFit="1" customWidth="1"/>
    <col min="1251" max="1251" width="10.44140625" bestFit="1" customWidth="1"/>
    <col min="1252" max="1252" width="7.33203125" bestFit="1" customWidth="1"/>
    <col min="1253" max="1254" width="10.44140625" bestFit="1" customWidth="1"/>
    <col min="1255" max="1255" width="4.33203125" bestFit="1" customWidth="1"/>
    <col min="1256" max="1256" width="7.33203125" bestFit="1" customWidth="1"/>
    <col min="1257" max="1257" width="10.44140625" bestFit="1" customWidth="1"/>
    <col min="1258" max="1258" width="4.33203125" bestFit="1" customWidth="1"/>
    <col min="1259" max="1259" width="9.44140625" bestFit="1" customWidth="1"/>
    <col min="1260" max="1260" width="6.33203125" bestFit="1" customWidth="1"/>
    <col min="1261" max="1261" width="7.33203125" bestFit="1" customWidth="1"/>
    <col min="1262" max="1262" width="4.33203125" bestFit="1" customWidth="1"/>
    <col min="1263" max="1263" width="10.44140625" bestFit="1" customWidth="1"/>
    <col min="1264" max="1265" width="7.33203125" bestFit="1" customWidth="1"/>
    <col min="1266" max="1266" width="10.44140625" bestFit="1" customWidth="1"/>
    <col min="1267" max="1267" width="4.33203125" bestFit="1" customWidth="1"/>
    <col min="1268" max="1268" width="6.33203125" bestFit="1" customWidth="1"/>
    <col min="1269" max="1269" width="7.33203125" bestFit="1" customWidth="1"/>
    <col min="1270" max="1270" width="10.44140625" bestFit="1" customWidth="1"/>
    <col min="1271" max="1271" width="4.33203125" bestFit="1" customWidth="1"/>
    <col min="1272" max="1272" width="10.44140625" bestFit="1" customWidth="1"/>
    <col min="1273" max="1273" width="9.44140625" bestFit="1" customWidth="1"/>
    <col min="1274" max="1274" width="4.33203125" bestFit="1" customWidth="1"/>
    <col min="1275" max="1275" width="6.33203125" bestFit="1" customWidth="1"/>
    <col min="1276" max="1279" width="10.44140625" bestFit="1" customWidth="1"/>
    <col min="1280" max="1280" width="7.33203125" bestFit="1" customWidth="1"/>
    <col min="1281" max="1281" width="10.44140625" bestFit="1" customWidth="1"/>
    <col min="1282" max="1282" width="6.33203125" bestFit="1" customWidth="1"/>
    <col min="1283" max="1283" width="8.44140625" bestFit="1" customWidth="1"/>
    <col min="1284" max="1285" width="10.44140625" bestFit="1" customWidth="1"/>
    <col min="1286" max="1286" width="9.44140625" bestFit="1" customWidth="1"/>
    <col min="1287" max="1287" width="7.33203125" bestFit="1" customWidth="1"/>
    <col min="1288" max="1288" width="4.33203125" bestFit="1" customWidth="1"/>
    <col min="1289" max="1289" width="10.44140625" bestFit="1" customWidth="1"/>
    <col min="1290" max="1290" width="6.33203125" bestFit="1" customWidth="1"/>
    <col min="1291" max="1291" width="10.44140625" bestFit="1" customWidth="1"/>
    <col min="1292" max="1292" width="4.33203125" bestFit="1" customWidth="1"/>
    <col min="1293" max="1293" width="10.44140625" bestFit="1" customWidth="1"/>
    <col min="1294" max="1294" width="4.33203125" bestFit="1" customWidth="1"/>
    <col min="1295" max="1295" width="8.44140625" bestFit="1" customWidth="1"/>
    <col min="1296" max="1296" width="10.44140625" bestFit="1" customWidth="1"/>
    <col min="1297" max="1297" width="8.44140625" bestFit="1" customWidth="1"/>
    <col min="1298" max="1298" width="6.33203125" bestFit="1" customWidth="1"/>
    <col min="1299" max="1299" width="10.44140625" bestFit="1" customWidth="1"/>
    <col min="1300" max="1300" width="4.33203125" bestFit="1" customWidth="1"/>
    <col min="1301" max="1301" width="9.44140625" bestFit="1" customWidth="1"/>
    <col min="1302" max="1302" width="10.44140625" bestFit="1" customWidth="1"/>
    <col min="1303" max="1303" width="8.44140625" bestFit="1" customWidth="1"/>
    <col min="1304" max="1304" width="10.44140625" bestFit="1" customWidth="1"/>
    <col min="1305" max="1305" width="8.44140625" bestFit="1" customWidth="1"/>
    <col min="1306" max="1306" width="7.33203125" bestFit="1" customWidth="1"/>
    <col min="1307" max="1307" width="10.44140625" bestFit="1" customWidth="1"/>
    <col min="1308" max="1308" width="6.33203125" bestFit="1" customWidth="1"/>
    <col min="1309" max="1309" width="4.33203125" bestFit="1" customWidth="1"/>
    <col min="1310" max="1310" width="7.33203125" bestFit="1" customWidth="1"/>
    <col min="1311" max="1312" width="6.33203125" bestFit="1" customWidth="1"/>
    <col min="1313" max="1313" width="10.44140625" bestFit="1" customWidth="1"/>
    <col min="1314" max="1314" width="4.33203125" bestFit="1" customWidth="1"/>
    <col min="1315" max="1315" width="10.44140625" bestFit="1" customWidth="1"/>
    <col min="1316" max="1316" width="6.33203125" bestFit="1" customWidth="1"/>
    <col min="1317" max="1317" width="10.44140625" bestFit="1" customWidth="1"/>
    <col min="1318" max="1318" width="4.33203125" bestFit="1" customWidth="1"/>
    <col min="1319" max="1319" width="10.44140625" bestFit="1" customWidth="1"/>
    <col min="1320" max="1320" width="6.33203125" bestFit="1" customWidth="1"/>
    <col min="1321" max="1321" width="10.44140625" bestFit="1" customWidth="1"/>
    <col min="1322" max="1322" width="8.44140625" bestFit="1" customWidth="1"/>
    <col min="1323" max="1323" width="4.33203125" bestFit="1" customWidth="1"/>
    <col min="1324" max="1324" width="7.33203125" bestFit="1" customWidth="1"/>
    <col min="1325" max="1325" width="10.44140625" bestFit="1" customWidth="1"/>
    <col min="1326" max="1326" width="8.44140625" bestFit="1" customWidth="1"/>
    <col min="1327" max="1327" width="10.44140625" bestFit="1" customWidth="1"/>
    <col min="1328" max="1328" width="4.33203125" bestFit="1" customWidth="1"/>
    <col min="1329" max="1329" width="10.44140625" bestFit="1" customWidth="1"/>
    <col min="1330" max="1330" width="7.33203125" bestFit="1" customWidth="1"/>
    <col min="1331" max="1331" width="10.44140625" bestFit="1" customWidth="1"/>
    <col min="1332" max="1332" width="9.44140625" bestFit="1" customWidth="1"/>
    <col min="1333" max="1334" width="10.44140625" bestFit="1" customWidth="1"/>
    <col min="1335" max="1335" width="4.33203125" bestFit="1" customWidth="1"/>
    <col min="1336" max="1336" width="7.33203125" bestFit="1" customWidth="1"/>
    <col min="1337" max="1339" width="10.44140625" bestFit="1" customWidth="1"/>
    <col min="1340" max="1340" width="6.33203125" bestFit="1" customWidth="1"/>
    <col min="1341" max="1342" width="10.44140625" bestFit="1" customWidth="1"/>
    <col min="1343" max="1343" width="4.33203125" bestFit="1" customWidth="1"/>
    <col min="1344" max="1344" width="10.44140625" bestFit="1" customWidth="1"/>
    <col min="1345" max="1345" width="6.33203125" bestFit="1" customWidth="1"/>
    <col min="1346" max="1348" width="10.44140625" bestFit="1" customWidth="1"/>
    <col min="1349" max="1349" width="7.33203125" bestFit="1" customWidth="1"/>
    <col min="1350" max="1350" width="10.44140625" bestFit="1" customWidth="1"/>
    <col min="1351" max="1351" width="8.44140625" bestFit="1" customWidth="1"/>
    <col min="1352" max="1352" width="4.33203125" bestFit="1" customWidth="1"/>
    <col min="1353" max="1353" width="8.44140625" bestFit="1" customWidth="1"/>
    <col min="1354" max="1354" width="10.44140625" bestFit="1" customWidth="1"/>
    <col min="1355" max="1355" width="7.33203125" bestFit="1" customWidth="1"/>
    <col min="1356" max="1356" width="4.33203125" bestFit="1" customWidth="1"/>
    <col min="1357" max="1357" width="10.44140625" bestFit="1" customWidth="1"/>
    <col min="1358" max="1358" width="8.44140625" bestFit="1" customWidth="1"/>
    <col min="1359" max="1359" width="10.44140625" bestFit="1" customWidth="1"/>
    <col min="1360" max="1360" width="4.33203125" bestFit="1" customWidth="1"/>
    <col min="1361" max="1362" width="7.33203125" bestFit="1" customWidth="1"/>
    <col min="1363" max="1364" width="10.44140625" bestFit="1" customWidth="1"/>
    <col min="1365" max="1366" width="9.44140625" bestFit="1" customWidth="1"/>
    <col min="1367" max="1367" width="6.33203125" bestFit="1" customWidth="1"/>
    <col min="1368" max="1368" width="10.44140625" bestFit="1" customWidth="1"/>
    <col min="1369" max="1369" width="4.33203125" bestFit="1" customWidth="1"/>
    <col min="1370" max="1370" width="10.44140625" bestFit="1" customWidth="1"/>
    <col min="1371" max="1371" width="4.33203125" bestFit="1" customWidth="1"/>
    <col min="1372" max="1375" width="10.44140625" bestFit="1" customWidth="1"/>
    <col min="1376" max="1377" width="6.33203125" bestFit="1" customWidth="1"/>
    <col min="1378" max="1379" width="10.44140625" bestFit="1" customWidth="1"/>
    <col min="1380" max="1380" width="8.44140625" bestFit="1" customWidth="1"/>
    <col min="1381" max="1382" width="7.33203125" bestFit="1" customWidth="1"/>
    <col min="1383" max="1384" width="10.44140625" bestFit="1" customWidth="1"/>
    <col min="1385" max="1385" width="8.44140625" bestFit="1" customWidth="1"/>
    <col min="1386" max="1386" width="7.33203125" bestFit="1" customWidth="1"/>
    <col min="1387" max="1387" width="10.44140625" bestFit="1" customWidth="1"/>
    <col min="1388" max="1388" width="8.44140625" bestFit="1" customWidth="1"/>
    <col min="1389" max="1389" width="6.33203125" bestFit="1" customWidth="1"/>
    <col min="1390" max="1390" width="4.33203125" bestFit="1" customWidth="1"/>
    <col min="1391" max="1391" width="8.44140625" bestFit="1" customWidth="1"/>
    <col min="1392" max="1392" width="7.33203125" bestFit="1" customWidth="1"/>
    <col min="1393" max="1393" width="4.33203125" bestFit="1" customWidth="1"/>
    <col min="1394" max="1394" width="10.44140625" bestFit="1" customWidth="1"/>
    <col min="1395" max="1395" width="7.33203125" bestFit="1" customWidth="1"/>
    <col min="1396" max="1397" width="10.44140625" bestFit="1" customWidth="1"/>
    <col min="1398" max="1398" width="7.33203125" bestFit="1" customWidth="1"/>
    <col min="1399" max="1399" width="4.33203125" bestFit="1" customWidth="1"/>
    <col min="1400" max="1400" width="10.44140625" bestFit="1" customWidth="1"/>
    <col min="1401" max="1402" width="7.33203125" bestFit="1" customWidth="1"/>
    <col min="1403" max="1403" width="10.44140625" bestFit="1" customWidth="1"/>
    <col min="1404" max="1404" width="8.44140625" bestFit="1" customWidth="1"/>
    <col min="1405" max="1405" width="4.33203125" bestFit="1" customWidth="1"/>
    <col min="1406" max="1406" width="10.44140625" bestFit="1" customWidth="1"/>
    <col min="1407" max="1407" width="8.44140625" bestFit="1" customWidth="1"/>
    <col min="1408" max="1409" width="10.44140625" bestFit="1" customWidth="1"/>
    <col min="1410" max="1411" width="7.33203125" bestFit="1" customWidth="1"/>
    <col min="1412" max="1412" width="4.33203125" bestFit="1" customWidth="1"/>
    <col min="1413" max="1413" width="7.33203125" bestFit="1" customWidth="1"/>
    <col min="1414" max="1414" width="4.33203125" bestFit="1" customWidth="1"/>
    <col min="1415" max="1415" width="10.44140625" bestFit="1" customWidth="1"/>
    <col min="1416" max="1416" width="7.33203125" bestFit="1" customWidth="1"/>
    <col min="1417" max="1417" width="10.44140625" bestFit="1" customWidth="1"/>
    <col min="1418" max="1418" width="7.33203125" bestFit="1" customWidth="1"/>
    <col min="1419" max="1419" width="6.33203125" bestFit="1" customWidth="1"/>
    <col min="1420" max="1420" width="4.33203125" bestFit="1" customWidth="1"/>
    <col min="1421" max="1423" width="10.44140625" bestFit="1" customWidth="1"/>
    <col min="1424" max="1424" width="7.33203125" bestFit="1" customWidth="1"/>
    <col min="1425" max="1425" width="4.33203125" bestFit="1" customWidth="1"/>
    <col min="1426" max="1427" width="8.44140625" bestFit="1" customWidth="1"/>
    <col min="1428" max="1428" width="7.33203125" bestFit="1" customWidth="1"/>
    <col min="1429" max="1429" width="8.44140625" bestFit="1" customWidth="1"/>
    <col min="1430" max="1430" width="7.33203125" bestFit="1" customWidth="1"/>
    <col min="1431" max="1432" width="10.44140625" bestFit="1" customWidth="1"/>
    <col min="1433" max="1433" width="4.33203125" bestFit="1" customWidth="1"/>
    <col min="1434" max="1435" width="10.44140625" bestFit="1" customWidth="1"/>
    <col min="1436" max="1436" width="7.33203125" bestFit="1" customWidth="1"/>
    <col min="1437" max="1437" width="6.33203125" bestFit="1" customWidth="1"/>
    <col min="1438" max="1438" width="10.44140625" bestFit="1" customWidth="1"/>
    <col min="1439" max="1439" width="9.44140625" bestFit="1" customWidth="1"/>
    <col min="1440" max="1440" width="4.33203125" bestFit="1" customWidth="1"/>
    <col min="1441" max="1442" width="9.44140625" bestFit="1" customWidth="1"/>
    <col min="1443" max="1443" width="10.44140625" bestFit="1" customWidth="1"/>
    <col min="1444" max="1444" width="9.44140625" bestFit="1" customWidth="1"/>
    <col min="1445" max="1445" width="10.44140625" bestFit="1" customWidth="1"/>
    <col min="1446" max="1448" width="7.33203125" bestFit="1" customWidth="1"/>
    <col min="1449" max="1449" width="10.44140625" bestFit="1" customWidth="1"/>
    <col min="1450" max="1450" width="4.33203125" bestFit="1" customWidth="1"/>
    <col min="1451" max="1451" width="10.44140625" bestFit="1" customWidth="1"/>
    <col min="1452" max="1452" width="4.33203125" bestFit="1" customWidth="1"/>
    <col min="1453" max="1456" width="10.44140625" bestFit="1" customWidth="1"/>
    <col min="1457" max="1457" width="4.33203125" bestFit="1" customWidth="1"/>
    <col min="1458" max="1458" width="10.44140625" bestFit="1" customWidth="1"/>
    <col min="1459" max="1459" width="7.33203125" bestFit="1" customWidth="1"/>
    <col min="1460" max="1460" width="10.44140625" bestFit="1" customWidth="1"/>
    <col min="1461" max="1461" width="7.33203125" bestFit="1" customWidth="1"/>
    <col min="1462" max="1462" width="10.44140625" bestFit="1" customWidth="1"/>
    <col min="1463" max="1463" width="8.44140625" bestFit="1" customWidth="1"/>
    <col min="1464" max="1464" width="10.44140625" bestFit="1" customWidth="1"/>
    <col min="1465" max="1465" width="7.33203125" bestFit="1" customWidth="1"/>
    <col min="1466" max="1466" width="6.33203125" bestFit="1" customWidth="1"/>
    <col min="1467" max="1467" width="4.33203125" bestFit="1" customWidth="1"/>
    <col min="1468" max="1468" width="8.44140625" bestFit="1" customWidth="1"/>
    <col min="1469" max="1470" width="10.44140625" bestFit="1" customWidth="1"/>
    <col min="1471" max="1471" width="4.33203125" bestFit="1" customWidth="1"/>
    <col min="1472" max="1472" width="9.44140625" bestFit="1" customWidth="1"/>
    <col min="1473" max="1473" width="10.44140625" bestFit="1" customWidth="1"/>
    <col min="1474" max="1474" width="4.33203125" bestFit="1" customWidth="1"/>
    <col min="1475" max="1475" width="7.33203125" bestFit="1" customWidth="1"/>
    <col min="1476" max="1481" width="10.44140625" bestFit="1" customWidth="1"/>
    <col min="1482" max="1482" width="7.33203125" bestFit="1" customWidth="1"/>
    <col min="1483" max="1484" width="10.44140625" bestFit="1" customWidth="1"/>
    <col min="1485" max="1485" width="4.33203125" bestFit="1" customWidth="1"/>
    <col min="1486" max="1486" width="10.44140625" bestFit="1" customWidth="1"/>
    <col min="1487" max="1487" width="6.33203125" bestFit="1" customWidth="1"/>
    <col min="1488" max="1489" width="10.44140625" bestFit="1" customWidth="1"/>
    <col min="1490" max="1490" width="4.33203125" bestFit="1" customWidth="1"/>
    <col min="1491" max="1493" width="10.44140625" bestFit="1" customWidth="1"/>
    <col min="1494" max="1494" width="4.33203125" bestFit="1" customWidth="1"/>
    <col min="1495" max="1495" width="10.44140625" bestFit="1" customWidth="1"/>
    <col min="1496" max="1496" width="6.33203125" bestFit="1" customWidth="1"/>
    <col min="1497" max="1498" width="7.33203125" bestFit="1" customWidth="1"/>
    <col min="1499" max="1500" width="10.44140625" bestFit="1" customWidth="1"/>
    <col min="1501" max="1502" width="7.33203125" bestFit="1" customWidth="1"/>
    <col min="1503" max="1503" width="8.44140625" bestFit="1" customWidth="1"/>
    <col min="1504" max="1506" width="7.33203125" bestFit="1" customWidth="1"/>
    <col min="1507" max="1507" width="10.44140625" bestFit="1" customWidth="1"/>
    <col min="1508" max="1508" width="4.33203125" bestFit="1" customWidth="1"/>
    <col min="1509" max="1509" width="7.33203125" bestFit="1" customWidth="1"/>
    <col min="1510" max="1510" width="4.33203125" bestFit="1" customWidth="1"/>
    <col min="1511" max="1511" width="8.44140625" bestFit="1" customWidth="1"/>
    <col min="1512" max="1512" width="7.33203125" bestFit="1" customWidth="1"/>
    <col min="1513" max="1513" width="4.33203125" bestFit="1" customWidth="1"/>
    <col min="1514" max="1514" width="10.44140625" bestFit="1" customWidth="1"/>
    <col min="1515" max="1515" width="8.44140625" bestFit="1" customWidth="1"/>
    <col min="1516" max="1516" width="7.33203125" bestFit="1" customWidth="1"/>
    <col min="1517" max="1517" width="10.44140625" bestFit="1" customWidth="1"/>
    <col min="1518" max="1519" width="7.33203125" bestFit="1" customWidth="1"/>
    <col min="1520" max="1525" width="10.44140625" bestFit="1" customWidth="1"/>
    <col min="1526" max="1526" width="6.33203125" bestFit="1" customWidth="1"/>
    <col min="1527" max="1528" width="8.44140625" bestFit="1" customWidth="1"/>
    <col min="1529" max="1529" width="4.33203125" bestFit="1" customWidth="1"/>
    <col min="1530" max="1531" width="10.44140625" bestFit="1" customWidth="1"/>
    <col min="1532" max="1533" width="7.33203125" bestFit="1" customWidth="1"/>
    <col min="1534" max="1534" width="10.44140625" bestFit="1" customWidth="1"/>
    <col min="1535" max="1537" width="7.33203125" bestFit="1" customWidth="1"/>
    <col min="1538" max="1538" width="10.44140625" bestFit="1" customWidth="1"/>
    <col min="1539" max="1539" width="8.44140625" bestFit="1" customWidth="1"/>
    <col min="1540" max="1540" width="7.33203125" bestFit="1" customWidth="1"/>
    <col min="1541" max="1541" width="10.44140625" bestFit="1" customWidth="1"/>
    <col min="1542" max="1545" width="7.33203125" bestFit="1" customWidth="1"/>
    <col min="1546" max="1546" width="6.33203125" bestFit="1" customWidth="1"/>
    <col min="1547" max="1547" width="10.44140625" bestFit="1" customWidth="1"/>
    <col min="1548" max="1548" width="4.33203125" bestFit="1" customWidth="1"/>
    <col min="1549" max="1549" width="7.33203125" bestFit="1" customWidth="1"/>
    <col min="1550" max="1551" width="10.44140625" bestFit="1" customWidth="1"/>
    <col min="1552" max="1552" width="7.33203125" bestFit="1" customWidth="1"/>
    <col min="1553" max="1553" width="10.44140625" bestFit="1" customWidth="1"/>
    <col min="1554" max="1554" width="7.33203125" bestFit="1" customWidth="1"/>
    <col min="1555" max="1556" width="10.44140625" bestFit="1" customWidth="1"/>
    <col min="1557" max="1557" width="7.33203125" bestFit="1" customWidth="1"/>
    <col min="1558" max="1558" width="4.33203125" bestFit="1" customWidth="1"/>
    <col min="1559" max="1559" width="7.33203125" bestFit="1" customWidth="1"/>
    <col min="1560" max="1560" width="4.33203125" bestFit="1" customWidth="1"/>
    <col min="1561" max="1564" width="7.33203125" bestFit="1" customWidth="1"/>
    <col min="1565" max="1565" width="10.44140625" bestFit="1" customWidth="1"/>
    <col min="1566" max="1566" width="8.44140625" bestFit="1" customWidth="1"/>
    <col min="1567" max="1567" width="9.44140625" bestFit="1" customWidth="1"/>
    <col min="1568" max="1568" width="4.33203125" bestFit="1" customWidth="1"/>
    <col min="1569" max="1570" width="10.44140625" bestFit="1" customWidth="1"/>
    <col min="1571" max="1571" width="6.33203125" bestFit="1" customWidth="1"/>
    <col min="1572" max="1572" width="7.33203125" bestFit="1" customWidth="1"/>
    <col min="1573" max="1575" width="10.44140625" bestFit="1" customWidth="1"/>
    <col min="1576" max="1576" width="4.33203125" bestFit="1" customWidth="1"/>
    <col min="1577" max="1578" width="10.44140625" bestFit="1" customWidth="1"/>
    <col min="1579" max="1579" width="4.33203125" bestFit="1" customWidth="1"/>
    <col min="1580" max="1580" width="10.44140625" bestFit="1" customWidth="1"/>
    <col min="1581" max="1581" width="7.33203125" bestFit="1" customWidth="1"/>
    <col min="1582" max="1582" width="10.44140625" bestFit="1" customWidth="1"/>
    <col min="1583" max="1583" width="4.33203125" bestFit="1" customWidth="1"/>
    <col min="1584" max="1586" width="10.44140625" bestFit="1" customWidth="1"/>
    <col min="1587" max="1587" width="4.33203125" bestFit="1" customWidth="1"/>
    <col min="1588" max="1588" width="10.44140625" bestFit="1" customWidth="1"/>
    <col min="1589" max="1589" width="4.33203125" bestFit="1" customWidth="1"/>
    <col min="1590" max="1590" width="8.44140625" bestFit="1" customWidth="1"/>
    <col min="1591" max="1591" width="10.44140625" bestFit="1" customWidth="1"/>
    <col min="1592" max="1592" width="7.33203125" bestFit="1" customWidth="1"/>
    <col min="1593" max="1593" width="9.44140625" bestFit="1" customWidth="1"/>
    <col min="1594" max="1594" width="10.44140625" bestFit="1" customWidth="1"/>
    <col min="1595" max="1595" width="4.33203125" bestFit="1" customWidth="1"/>
    <col min="1596" max="1596" width="6.33203125" bestFit="1" customWidth="1"/>
    <col min="1597" max="1597" width="4.33203125" bestFit="1" customWidth="1"/>
    <col min="1598" max="1598" width="10.44140625" bestFit="1" customWidth="1"/>
    <col min="1599" max="1599" width="8.44140625" bestFit="1" customWidth="1"/>
    <col min="1600" max="1600" width="9.44140625" bestFit="1" customWidth="1"/>
    <col min="1601" max="1601" width="4.33203125" bestFit="1" customWidth="1"/>
    <col min="1602" max="1602" width="10.44140625" bestFit="1" customWidth="1"/>
    <col min="1603" max="1603" width="7.33203125" bestFit="1" customWidth="1"/>
    <col min="1604" max="1604" width="10.44140625" bestFit="1" customWidth="1"/>
    <col min="1605" max="1606" width="7.33203125" bestFit="1" customWidth="1"/>
    <col min="1607" max="1610" width="10.44140625" bestFit="1" customWidth="1"/>
    <col min="1611" max="1611" width="7.33203125" bestFit="1" customWidth="1"/>
    <col min="1612" max="1614" width="10.44140625" bestFit="1" customWidth="1"/>
    <col min="1615" max="1615" width="9.44140625" bestFit="1" customWidth="1"/>
    <col min="1616" max="1616" width="4.33203125" bestFit="1" customWidth="1"/>
    <col min="1617" max="1617" width="7.33203125" bestFit="1" customWidth="1"/>
    <col min="1618" max="1618" width="4.33203125" bestFit="1" customWidth="1"/>
    <col min="1619" max="1619" width="6.33203125" bestFit="1" customWidth="1"/>
    <col min="1620" max="1620" width="7.33203125" bestFit="1" customWidth="1"/>
    <col min="1621" max="1621" width="6.33203125" bestFit="1" customWidth="1"/>
    <col min="1622" max="1622" width="4.33203125" bestFit="1" customWidth="1"/>
    <col min="1623" max="1623" width="10.44140625" bestFit="1" customWidth="1"/>
    <col min="1624" max="1625" width="7.33203125" bestFit="1" customWidth="1"/>
    <col min="1626" max="1626" width="4.33203125" bestFit="1" customWidth="1"/>
    <col min="1627" max="1627" width="7.33203125" bestFit="1" customWidth="1"/>
    <col min="1628" max="1628" width="10.44140625" bestFit="1" customWidth="1"/>
    <col min="1629" max="1629" width="9.44140625" bestFit="1" customWidth="1"/>
    <col min="1630" max="1630" width="6.33203125" bestFit="1" customWidth="1"/>
    <col min="1631" max="1631" width="7.33203125" bestFit="1" customWidth="1"/>
    <col min="1632" max="1632" width="10.44140625" bestFit="1" customWidth="1"/>
    <col min="1633" max="1633" width="6.33203125" bestFit="1" customWidth="1"/>
    <col min="1634" max="1634" width="7.33203125" bestFit="1" customWidth="1"/>
    <col min="1635" max="1635" width="4.33203125" bestFit="1" customWidth="1"/>
    <col min="1636" max="1638" width="10.44140625" bestFit="1" customWidth="1"/>
    <col min="1639" max="1640" width="7.33203125" bestFit="1" customWidth="1"/>
    <col min="1641" max="1641" width="10.44140625" bestFit="1" customWidth="1"/>
    <col min="1642" max="1642" width="7.33203125" bestFit="1" customWidth="1"/>
    <col min="1643" max="1643" width="10.44140625" bestFit="1" customWidth="1"/>
    <col min="1644" max="1644" width="4.33203125" bestFit="1" customWidth="1"/>
    <col min="1645" max="1645" width="6.33203125" bestFit="1" customWidth="1"/>
    <col min="1646" max="1647" width="10.44140625" bestFit="1" customWidth="1"/>
    <col min="1648" max="1648" width="4.33203125" bestFit="1" customWidth="1"/>
    <col min="1649" max="1649" width="7.33203125" bestFit="1" customWidth="1"/>
    <col min="1650" max="1650" width="4.33203125" bestFit="1" customWidth="1"/>
    <col min="1651" max="1651" width="7.33203125" bestFit="1" customWidth="1"/>
    <col min="1652" max="1652" width="10.44140625" bestFit="1" customWidth="1"/>
    <col min="1653" max="1653" width="7.33203125" bestFit="1" customWidth="1"/>
    <col min="1654" max="1654" width="10.44140625" bestFit="1" customWidth="1"/>
    <col min="1655" max="1656" width="9.44140625" bestFit="1" customWidth="1"/>
    <col min="1657" max="1657" width="10.44140625" bestFit="1" customWidth="1"/>
    <col min="1658" max="1658" width="6.33203125" bestFit="1" customWidth="1"/>
    <col min="1659" max="1659" width="10.44140625" bestFit="1" customWidth="1"/>
    <col min="1660" max="1660" width="4.33203125" bestFit="1" customWidth="1"/>
    <col min="1661" max="1661" width="9.44140625" bestFit="1" customWidth="1"/>
    <col min="1662" max="1663" width="10.44140625" bestFit="1" customWidth="1"/>
    <col min="1664" max="1665" width="7.33203125" bestFit="1" customWidth="1"/>
    <col min="1666" max="1667" width="10.44140625" bestFit="1" customWidth="1"/>
    <col min="1668" max="1668" width="8.44140625" bestFit="1" customWidth="1"/>
    <col min="1669" max="1669" width="10.44140625" bestFit="1" customWidth="1"/>
    <col min="1670" max="1670" width="7.33203125" bestFit="1" customWidth="1"/>
    <col min="1671" max="1671" width="4.33203125" bestFit="1" customWidth="1"/>
    <col min="1672" max="1673" width="10.44140625" bestFit="1" customWidth="1"/>
    <col min="1674" max="1674" width="8.44140625" bestFit="1" customWidth="1"/>
    <col min="1675" max="1675" width="9.44140625" bestFit="1" customWidth="1"/>
    <col min="1676" max="1676" width="10.44140625" bestFit="1" customWidth="1"/>
    <col min="1677" max="1677" width="7.33203125" bestFit="1" customWidth="1"/>
    <col min="1678" max="1678" width="10.44140625" bestFit="1" customWidth="1"/>
    <col min="1679" max="1679" width="4.33203125" bestFit="1" customWidth="1"/>
    <col min="1680" max="1680" width="10.44140625" bestFit="1" customWidth="1"/>
    <col min="1681" max="1681" width="9.44140625" bestFit="1" customWidth="1"/>
    <col min="1682" max="1682" width="10.44140625" bestFit="1" customWidth="1"/>
    <col min="1683" max="1683" width="9.44140625" bestFit="1" customWidth="1"/>
    <col min="1684" max="1684" width="7.33203125" bestFit="1" customWidth="1"/>
    <col min="1685" max="1685" width="6.33203125" bestFit="1" customWidth="1"/>
    <col min="1686" max="1687" width="4.33203125" bestFit="1" customWidth="1"/>
    <col min="1688" max="1688" width="8.44140625" bestFit="1" customWidth="1"/>
    <col min="1689" max="1689" width="10.44140625" bestFit="1" customWidth="1"/>
    <col min="1690" max="1690" width="7.33203125" bestFit="1" customWidth="1"/>
    <col min="1691" max="1691" width="4.33203125" bestFit="1" customWidth="1"/>
    <col min="1692" max="1692" width="10.44140625" bestFit="1" customWidth="1"/>
    <col min="1693" max="1693" width="8.44140625" bestFit="1" customWidth="1"/>
    <col min="1694" max="1694" width="7.33203125" bestFit="1" customWidth="1"/>
    <col min="1695" max="1695" width="4.33203125" bestFit="1" customWidth="1"/>
    <col min="1696" max="1698" width="10.44140625" bestFit="1" customWidth="1"/>
    <col min="1699" max="1699" width="6.33203125" bestFit="1" customWidth="1"/>
    <col min="1700" max="1700" width="10.44140625" bestFit="1" customWidth="1"/>
    <col min="1701" max="1701" width="7.33203125" bestFit="1" customWidth="1"/>
    <col min="1702" max="1702" width="8.44140625" bestFit="1" customWidth="1"/>
    <col min="1703" max="1703" width="4.33203125" bestFit="1" customWidth="1"/>
    <col min="1704" max="1704" width="7.33203125" bestFit="1" customWidth="1"/>
    <col min="1705" max="1706" width="10.44140625" bestFit="1" customWidth="1"/>
    <col min="1707" max="1707" width="7.33203125" bestFit="1" customWidth="1"/>
    <col min="1708" max="1708" width="10.44140625" bestFit="1" customWidth="1"/>
    <col min="1709" max="1709" width="4.33203125" bestFit="1" customWidth="1"/>
    <col min="1710" max="1710" width="10.44140625" bestFit="1" customWidth="1"/>
    <col min="1711" max="1711" width="8.44140625" bestFit="1" customWidth="1"/>
    <col min="1712" max="1713" width="10.44140625" bestFit="1" customWidth="1"/>
    <col min="1714" max="1714" width="7.33203125" bestFit="1" customWidth="1"/>
    <col min="1715" max="1717" width="10.44140625" bestFit="1" customWidth="1"/>
    <col min="1718" max="1718" width="7.33203125" bestFit="1" customWidth="1"/>
    <col min="1719" max="1719" width="10.44140625" bestFit="1" customWidth="1"/>
    <col min="1720" max="1720" width="4.33203125" bestFit="1" customWidth="1"/>
    <col min="1721" max="1721" width="10.44140625" bestFit="1" customWidth="1"/>
    <col min="1722" max="1722" width="4.33203125" bestFit="1" customWidth="1"/>
    <col min="1723" max="1723" width="7.33203125" bestFit="1" customWidth="1"/>
    <col min="1724" max="1724" width="10.44140625" bestFit="1" customWidth="1"/>
    <col min="1725" max="1725" width="4.33203125" bestFit="1" customWidth="1"/>
    <col min="1726" max="1726" width="7.33203125" bestFit="1" customWidth="1"/>
    <col min="1727" max="1730" width="10.44140625" bestFit="1" customWidth="1"/>
    <col min="1731" max="1731" width="4.33203125" bestFit="1" customWidth="1"/>
    <col min="1732" max="1735" width="10.44140625" bestFit="1" customWidth="1"/>
    <col min="1736" max="1736" width="6.33203125" bestFit="1" customWidth="1"/>
    <col min="1737" max="1738" width="10.44140625" bestFit="1" customWidth="1"/>
    <col min="1739" max="1739" width="7.33203125" bestFit="1" customWidth="1"/>
    <col min="1740" max="1740" width="9.44140625" bestFit="1" customWidth="1"/>
    <col min="1741" max="1741" width="6.33203125" bestFit="1" customWidth="1"/>
    <col min="1742" max="1742" width="10.44140625" bestFit="1" customWidth="1"/>
    <col min="1743" max="1743" width="9.44140625" bestFit="1" customWidth="1"/>
    <col min="1744" max="1744" width="10.44140625" bestFit="1" customWidth="1"/>
    <col min="1745" max="1745" width="8.44140625" bestFit="1" customWidth="1"/>
    <col min="1746" max="1746" width="10.44140625" bestFit="1" customWidth="1"/>
    <col min="1747" max="1747" width="7.33203125" bestFit="1" customWidth="1"/>
    <col min="1748" max="1749" width="10.44140625" bestFit="1" customWidth="1"/>
    <col min="1750" max="1750" width="4.33203125" bestFit="1" customWidth="1"/>
    <col min="1751" max="1752" width="10.44140625" bestFit="1" customWidth="1"/>
    <col min="1753" max="1753" width="4.33203125" bestFit="1" customWidth="1"/>
    <col min="1754" max="1757" width="10.44140625" bestFit="1" customWidth="1"/>
    <col min="1758" max="1758" width="6.33203125" bestFit="1" customWidth="1"/>
    <col min="1759" max="1759" width="10.44140625" bestFit="1" customWidth="1"/>
    <col min="1760" max="1760" width="4.33203125" bestFit="1" customWidth="1"/>
    <col min="1761" max="1764" width="10.44140625" bestFit="1" customWidth="1"/>
    <col min="1765" max="1765" width="4.33203125" bestFit="1" customWidth="1"/>
    <col min="1766" max="1766" width="10.44140625" bestFit="1" customWidth="1"/>
    <col min="1767" max="1767" width="6.33203125" bestFit="1" customWidth="1"/>
    <col min="1768" max="1768" width="4.33203125" bestFit="1" customWidth="1"/>
    <col min="1769" max="1771" width="10.44140625" bestFit="1" customWidth="1"/>
    <col min="1772" max="1772" width="7.33203125" bestFit="1" customWidth="1"/>
    <col min="1773" max="1773" width="4.33203125" bestFit="1" customWidth="1"/>
    <col min="1774" max="1776" width="7.33203125" bestFit="1" customWidth="1"/>
    <col min="1777" max="1777" width="10.44140625" bestFit="1" customWidth="1"/>
    <col min="1778" max="1778" width="7.33203125" bestFit="1" customWidth="1"/>
    <col min="1779" max="1779" width="10.44140625" bestFit="1" customWidth="1"/>
    <col min="1780" max="1780" width="4.33203125" bestFit="1" customWidth="1"/>
    <col min="1781" max="1781" width="10.44140625" bestFit="1" customWidth="1"/>
    <col min="1782" max="1782" width="4.33203125" bestFit="1" customWidth="1"/>
    <col min="1783" max="1785" width="10.44140625" bestFit="1" customWidth="1"/>
    <col min="1786" max="1786" width="4.33203125" bestFit="1" customWidth="1"/>
    <col min="1787" max="1787" width="10.44140625" bestFit="1" customWidth="1"/>
    <col min="1788" max="1788" width="8.44140625" bestFit="1" customWidth="1"/>
    <col min="1789" max="1791" width="10.44140625" bestFit="1" customWidth="1"/>
    <col min="1792" max="1793" width="4.33203125" bestFit="1" customWidth="1"/>
    <col min="1794" max="1795" width="8.44140625" bestFit="1" customWidth="1"/>
    <col min="1796" max="1796" width="10.44140625" bestFit="1" customWidth="1"/>
    <col min="1797" max="1797" width="8.44140625" bestFit="1" customWidth="1"/>
    <col min="1798" max="1798" width="10.44140625" bestFit="1" customWidth="1"/>
    <col min="1799" max="1799" width="7.33203125" bestFit="1" customWidth="1"/>
    <col min="1800" max="1800" width="10.44140625" bestFit="1" customWidth="1"/>
    <col min="1801" max="1801" width="4.33203125" bestFit="1" customWidth="1"/>
    <col min="1802" max="1802" width="10.44140625" bestFit="1" customWidth="1"/>
    <col min="1803" max="1803" width="6.33203125" bestFit="1" customWidth="1"/>
    <col min="1804" max="1804" width="10.44140625" bestFit="1" customWidth="1"/>
    <col min="1805" max="1805" width="8.44140625" bestFit="1" customWidth="1"/>
    <col min="1806" max="1807" width="7.33203125" bestFit="1" customWidth="1"/>
    <col min="1808" max="1809" width="10.44140625" bestFit="1" customWidth="1"/>
    <col min="1810" max="1810" width="4.33203125" bestFit="1" customWidth="1"/>
    <col min="1811" max="1811" width="9.44140625" bestFit="1" customWidth="1"/>
    <col min="1812" max="1812" width="10.44140625" bestFit="1" customWidth="1"/>
    <col min="1813" max="1813" width="6.33203125" bestFit="1" customWidth="1"/>
    <col min="1814" max="1814" width="4.33203125" bestFit="1" customWidth="1"/>
    <col min="1815" max="1815" width="8.44140625" bestFit="1" customWidth="1"/>
    <col min="1816" max="1816" width="4.33203125" bestFit="1" customWidth="1"/>
    <col min="1817" max="1819" width="10.44140625" bestFit="1" customWidth="1"/>
    <col min="1820" max="1820" width="7.33203125" bestFit="1" customWidth="1"/>
    <col min="1821" max="1821" width="10.44140625" bestFit="1" customWidth="1"/>
    <col min="1822" max="1822" width="7.33203125" bestFit="1" customWidth="1"/>
    <col min="1823" max="1824" width="4.33203125" bestFit="1" customWidth="1"/>
    <col min="1825" max="1827" width="10.44140625" bestFit="1" customWidth="1"/>
    <col min="1828" max="1828" width="7.33203125" bestFit="1" customWidth="1"/>
    <col min="1829" max="1830" width="4.33203125" bestFit="1" customWidth="1"/>
    <col min="1831" max="1831" width="9.44140625" bestFit="1" customWidth="1"/>
    <col min="1832" max="1832" width="8.44140625" bestFit="1" customWidth="1"/>
    <col min="1833" max="1834" width="10.44140625" bestFit="1" customWidth="1"/>
    <col min="1835" max="1835" width="8.44140625" bestFit="1" customWidth="1"/>
    <col min="1836" max="1843" width="10.44140625" bestFit="1" customWidth="1"/>
    <col min="1844" max="1844" width="4.33203125" bestFit="1" customWidth="1"/>
    <col min="1845" max="1846" width="10.44140625" bestFit="1" customWidth="1"/>
    <col min="1847" max="1847" width="4.33203125" bestFit="1" customWidth="1"/>
    <col min="1848" max="1848" width="10.44140625" bestFit="1" customWidth="1"/>
    <col min="1849" max="1849" width="9.44140625" bestFit="1" customWidth="1"/>
    <col min="1850" max="1850" width="10.44140625" bestFit="1" customWidth="1"/>
    <col min="1851" max="1851" width="4.33203125" bestFit="1" customWidth="1"/>
    <col min="1852" max="1852" width="10.44140625" bestFit="1" customWidth="1"/>
    <col min="1853" max="1853" width="6.33203125" bestFit="1" customWidth="1"/>
    <col min="1854" max="1855" width="10.44140625" bestFit="1" customWidth="1"/>
    <col min="1856" max="1856" width="7.33203125" bestFit="1" customWidth="1"/>
    <col min="1857" max="1857" width="10.44140625" bestFit="1" customWidth="1"/>
    <col min="1858" max="1858" width="7.33203125" bestFit="1" customWidth="1"/>
    <col min="1859" max="1859" width="8.44140625" bestFit="1" customWidth="1"/>
    <col min="1860" max="1863" width="10.44140625" bestFit="1" customWidth="1"/>
    <col min="1864" max="1864" width="7.33203125" bestFit="1" customWidth="1"/>
    <col min="1865" max="1866" width="10.44140625" bestFit="1" customWidth="1"/>
    <col min="1867" max="1867" width="4.33203125" bestFit="1" customWidth="1"/>
    <col min="1868" max="1868" width="8.44140625" bestFit="1" customWidth="1"/>
    <col min="1869" max="1869" width="6.33203125" bestFit="1" customWidth="1"/>
    <col min="1870" max="1870" width="10.44140625" bestFit="1" customWidth="1"/>
    <col min="1871" max="1871" width="4.33203125" bestFit="1" customWidth="1"/>
    <col min="1872" max="1872" width="6.33203125" bestFit="1" customWidth="1"/>
    <col min="1873" max="1873" width="10.44140625" bestFit="1" customWidth="1"/>
    <col min="1874" max="1875" width="4.33203125" bestFit="1" customWidth="1"/>
    <col min="1876" max="1876" width="10.44140625" bestFit="1" customWidth="1"/>
    <col min="1877" max="1877" width="4.33203125" bestFit="1" customWidth="1"/>
    <col min="1878" max="1881" width="10.44140625" bestFit="1" customWidth="1"/>
    <col min="1882" max="1882" width="4.33203125" bestFit="1" customWidth="1"/>
    <col min="1883" max="1884" width="9.44140625" bestFit="1" customWidth="1"/>
    <col min="1885" max="1885" width="10.44140625" bestFit="1" customWidth="1"/>
    <col min="1886" max="1887" width="7.33203125" bestFit="1" customWidth="1"/>
    <col min="1888" max="1890" width="10.44140625" bestFit="1" customWidth="1"/>
    <col min="1891" max="1893" width="4.33203125" bestFit="1" customWidth="1"/>
    <col min="1894" max="1894" width="10.44140625" bestFit="1" customWidth="1"/>
    <col min="1895" max="1895" width="8.44140625" bestFit="1" customWidth="1"/>
    <col min="1896" max="1898" width="10.44140625" bestFit="1" customWidth="1"/>
    <col min="1899" max="1899" width="9.44140625" bestFit="1" customWidth="1"/>
    <col min="1900" max="1901" width="10.44140625" bestFit="1" customWidth="1"/>
    <col min="1902" max="1902" width="4.33203125" bestFit="1" customWidth="1"/>
    <col min="1903" max="1904" width="10.44140625" bestFit="1" customWidth="1"/>
    <col min="1905" max="1905" width="6.33203125" bestFit="1" customWidth="1"/>
    <col min="1906" max="1906" width="10.44140625" bestFit="1" customWidth="1"/>
    <col min="1907" max="1907" width="7.33203125" bestFit="1" customWidth="1"/>
    <col min="1908" max="1908" width="10.44140625" bestFit="1" customWidth="1"/>
    <col min="1909" max="1910" width="4.33203125" bestFit="1" customWidth="1"/>
    <col min="1911" max="1911" width="7.33203125" bestFit="1" customWidth="1"/>
    <col min="1912" max="1912" width="10.44140625" bestFit="1" customWidth="1"/>
    <col min="1913" max="1914" width="7.33203125" bestFit="1" customWidth="1"/>
    <col min="1915" max="1915" width="4.33203125" bestFit="1" customWidth="1"/>
    <col min="1916" max="1918" width="7.33203125" bestFit="1" customWidth="1"/>
    <col min="1919" max="1919" width="4.33203125" bestFit="1" customWidth="1"/>
    <col min="1920" max="1920" width="10.44140625" bestFit="1" customWidth="1"/>
    <col min="1921" max="1921" width="7.33203125" bestFit="1" customWidth="1"/>
    <col min="1922" max="1922" width="9.44140625" bestFit="1" customWidth="1"/>
    <col min="1923" max="1923" width="10.44140625" bestFit="1" customWidth="1"/>
    <col min="1924" max="1924" width="7.33203125" bestFit="1" customWidth="1"/>
    <col min="1925" max="1925" width="10.44140625" bestFit="1" customWidth="1"/>
    <col min="1926" max="1926" width="6.33203125" bestFit="1" customWidth="1"/>
    <col min="1927" max="1927" width="8.44140625" bestFit="1" customWidth="1"/>
    <col min="1928" max="1930" width="4.33203125" bestFit="1" customWidth="1"/>
    <col min="1931" max="1931" width="10.44140625" bestFit="1" customWidth="1"/>
    <col min="1932" max="1932" width="7.33203125" bestFit="1" customWidth="1"/>
    <col min="1933" max="1933" width="10.44140625" bestFit="1" customWidth="1"/>
    <col min="1934" max="1934" width="9.44140625" bestFit="1" customWidth="1"/>
    <col min="1935" max="1937" width="10.44140625" bestFit="1" customWidth="1"/>
    <col min="1938" max="1938" width="7.33203125" bestFit="1" customWidth="1"/>
    <col min="1939" max="1939" width="4.33203125" bestFit="1" customWidth="1"/>
    <col min="1940" max="1940" width="10.44140625" bestFit="1" customWidth="1"/>
    <col min="1941" max="1941" width="6.33203125" bestFit="1" customWidth="1"/>
    <col min="1942" max="1942" width="9.44140625" bestFit="1" customWidth="1"/>
    <col min="1943" max="1943" width="10.44140625" bestFit="1" customWidth="1"/>
    <col min="1944" max="1944" width="6.33203125" bestFit="1" customWidth="1"/>
    <col min="1945" max="1946" width="7.33203125" bestFit="1" customWidth="1"/>
    <col min="1947" max="1947" width="4.33203125" bestFit="1" customWidth="1"/>
    <col min="1948" max="1948" width="10.44140625" bestFit="1" customWidth="1"/>
    <col min="1949" max="1949" width="9.44140625" bestFit="1" customWidth="1"/>
    <col min="1950" max="1950" width="6.33203125" bestFit="1" customWidth="1"/>
    <col min="1951" max="1951" width="10.44140625" bestFit="1" customWidth="1"/>
    <col min="1952" max="1952" width="7.33203125" bestFit="1" customWidth="1"/>
    <col min="1953" max="1953" width="6.33203125" bestFit="1" customWidth="1"/>
    <col min="1954" max="1954" width="7.33203125" bestFit="1" customWidth="1"/>
    <col min="1955" max="1955" width="9.44140625" bestFit="1" customWidth="1"/>
    <col min="1956" max="1956" width="10.44140625" bestFit="1" customWidth="1"/>
    <col min="1957" max="1957" width="7.33203125" bestFit="1" customWidth="1"/>
    <col min="1958" max="1961" width="10.44140625" bestFit="1" customWidth="1"/>
    <col min="1962" max="1962" width="6.33203125" bestFit="1" customWidth="1"/>
    <col min="1963" max="1963" width="7.33203125" bestFit="1" customWidth="1"/>
    <col min="1964" max="1965" width="10.44140625" bestFit="1" customWidth="1"/>
    <col min="1966" max="1966" width="7.33203125" bestFit="1" customWidth="1"/>
    <col min="1967" max="1968" width="4.33203125" bestFit="1" customWidth="1"/>
    <col min="1969" max="1969" width="7.33203125" bestFit="1" customWidth="1"/>
    <col min="1970" max="1973" width="10.44140625" bestFit="1" customWidth="1"/>
    <col min="1974" max="1974" width="6.33203125" bestFit="1" customWidth="1"/>
    <col min="1975" max="1975" width="10.44140625" bestFit="1" customWidth="1"/>
    <col min="1976" max="1976" width="7.33203125" bestFit="1" customWidth="1"/>
    <col min="1977" max="1977" width="9.44140625" bestFit="1" customWidth="1"/>
    <col min="1978" max="1978" width="4.33203125" bestFit="1" customWidth="1"/>
    <col min="1979" max="1980" width="10.44140625" bestFit="1" customWidth="1"/>
    <col min="1981" max="1982" width="4.33203125" bestFit="1" customWidth="1"/>
    <col min="1983" max="1986" width="10.44140625" bestFit="1" customWidth="1"/>
    <col min="1987" max="1987" width="4.33203125" bestFit="1" customWidth="1"/>
    <col min="1988" max="1992" width="10.44140625" bestFit="1" customWidth="1"/>
    <col min="1993" max="1993" width="7.33203125" bestFit="1" customWidth="1"/>
    <col min="1994" max="1994" width="6.33203125" bestFit="1" customWidth="1"/>
    <col min="1995" max="1995" width="10.44140625" bestFit="1" customWidth="1"/>
    <col min="1996" max="1997" width="7.33203125" bestFit="1" customWidth="1"/>
    <col min="1998" max="1998" width="10.44140625" bestFit="1" customWidth="1"/>
    <col min="1999" max="2000" width="7.33203125" bestFit="1" customWidth="1"/>
    <col min="2001" max="2003" width="4.33203125" bestFit="1" customWidth="1"/>
    <col min="2004" max="2005" width="10.44140625" bestFit="1" customWidth="1"/>
    <col min="2006" max="2006" width="4.33203125" bestFit="1" customWidth="1"/>
    <col min="2007" max="2007" width="10.44140625" bestFit="1" customWidth="1"/>
    <col min="2008" max="2008" width="7.33203125" bestFit="1" customWidth="1"/>
    <col min="2009" max="2009" width="10.44140625" bestFit="1" customWidth="1"/>
    <col min="2010" max="2011" width="4.33203125" bestFit="1" customWidth="1"/>
    <col min="2012" max="2012" width="6.33203125" bestFit="1" customWidth="1"/>
    <col min="2013" max="2013" width="7.33203125" bestFit="1" customWidth="1"/>
    <col min="2014" max="2014" width="10.44140625" bestFit="1" customWidth="1"/>
    <col min="2015" max="2015" width="7.33203125" bestFit="1" customWidth="1"/>
    <col min="2016" max="2016" width="4.33203125" bestFit="1" customWidth="1"/>
    <col min="2017" max="2019" width="7.33203125" bestFit="1" customWidth="1"/>
    <col min="2020" max="2022" width="10.44140625" bestFit="1" customWidth="1"/>
    <col min="2023" max="2024" width="7.33203125" bestFit="1" customWidth="1"/>
    <col min="2025" max="2026" width="10.44140625" bestFit="1" customWidth="1"/>
    <col min="2027" max="2029" width="7.33203125" bestFit="1" customWidth="1"/>
    <col min="2030" max="2030" width="4.33203125" bestFit="1" customWidth="1"/>
    <col min="2031" max="2032" width="7.33203125" bestFit="1" customWidth="1"/>
    <col min="2033" max="2034" width="10.44140625" bestFit="1" customWidth="1"/>
    <col min="2035" max="2035" width="7.33203125" bestFit="1" customWidth="1"/>
    <col min="2036" max="2036" width="4.33203125" bestFit="1" customWidth="1"/>
    <col min="2037" max="2037" width="10.44140625" bestFit="1" customWidth="1"/>
    <col min="2038" max="2038" width="7.33203125" bestFit="1" customWidth="1"/>
    <col min="2039" max="2039" width="4.33203125" bestFit="1" customWidth="1"/>
    <col min="2040" max="2040" width="6.33203125" bestFit="1" customWidth="1"/>
    <col min="2041" max="2041" width="4.33203125" bestFit="1" customWidth="1"/>
    <col min="2042" max="2043" width="9.44140625" bestFit="1" customWidth="1"/>
    <col min="2044" max="2045" width="10.44140625" bestFit="1" customWidth="1"/>
    <col min="2046" max="2046" width="7.33203125" bestFit="1" customWidth="1"/>
    <col min="2047" max="2049" width="10.44140625" bestFit="1" customWidth="1"/>
    <col min="2050" max="2050" width="7.33203125" bestFit="1" customWidth="1"/>
    <col min="2051" max="2051" width="4.33203125" bestFit="1" customWidth="1"/>
    <col min="2052" max="2052" width="7.33203125" bestFit="1" customWidth="1"/>
    <col min="2053" max="2055" width="10.44140625" bestFit="1" customWidth="1"/>
    <col min="2056" max="2056" width="4.33203125" bestFit="1" customWidth="1"/>
    <col min="2057" max="2059" width="10.44140625" bestFit="1" customWidth="1"/>
    <col min="2060" max="2061" width="4.33203125" bestFit="1" customWidth="1"/>
    <col min="2062" max="2062" width="10.44140625" bestFit="1" customWidth="1"/>
    <col min="2063" max="2063" width="9.44140625" bestFit="1" customWidth="1"/>
    <col min="2064" max="2064" width="4.33203125" bestFit="1" customWidth="1"/>
    <col min="2065" max="2066" width="10.44140625" bestFit="1" customWidth="1"/>
    <col min="2067" max="2067" width="6.33203125" bestFit="1" customWidth="1"/>
    <col min="2068" max="2068" width="8.44140625" bestFit="1" customWidth="1"/>
    <col min="2069" max="2069" width="4.33203125" bestFit="1" customWidth="1"/>
    <col min="2070" max="2074" width="10.44140625" bestFit="1" customWidth="1"/>
    <col min="2075" max="2075" width="6.33203125" bestFit="1" customWidth="1"/>
    <col min="2076" max="2079" width="10.44140625" bestFit="1" customWidth="1"/>
    <col min="2080" max="2080" width="9.44140625" bestFit="1" customWidth="1"/>
    <col min="2081" max="2082" width="10.44140625" bestFit="1" customWidth="1"/>
    <col min="2083" max="2083" width="7.33203125" bestFit="1" customWidth="1"/>
    <col min="2084" max="2084" width="6.33203125" bestFit="1" customWidth="1"/>
    <col min="2085" max="2085" width="8.44140625" bestFit="1" customWidth="1"/>
    <col min="2086" max="2087" width="10.44140625" bestFit="1" customWidth="1"/>
    <col min="2088" max="2089" width="7.33203125" bestFit="1" customWidth="1"/>
    <col min="2090" max="2091" width="10.44140625" bestFit="1" customWidth="1"/>
    <col min="2092" max="2092" width="8.44140625" bestFit="1" customWidth="1"/>
    <col min="2093" max="2094" width="10.44140625" bestFit="1" customWidth="1"/>
    <col min="2095" max="2095" width="4.33203125" bestFit="1" customWidth="1"/>
    <col min="2096" max="2097" width="10.44140625" bestFit="1" customWidth="1"/>
    <col min="2098" max="2098" width="4.33203125" bestFit="1" customWidth="1"/>
    <col min="2099" max="2100" width="10.44140625" bestFit="1" customWidth="1"/>
    <col min="2101" max="2101" width="6.33203125" bestFit="1" customWidth="1"/>
    <col min="2102" max="2102" width="10.44140625" bestFit="1" customWidth="1"/>
    <col min="2103" max="2103" width="4.33203125" bestFit="1" customWidth="1"/>
    <col min="2104" max="2104" width="7.33203125" bestFit="1" customWidth="1"/>
    <col min="2105" max="2105" width="4.33203125" bestFit="1" customWidth="1"/>
    <col min="2106" max="2106" width="10.44140625" bestFit="1" customWidth="1"/>
    <col min="2107" max="2108" width="7.33203125" bestFit="1" customWidth="1"/>
    <col min="2109" max="2109" width="4.33203125" bestFit="1" customWidth="1"/>
    <col min="2110" max="2111" width="10.44140625" bestFit="1" customWidth="1"/>
    <col min="2112" max="2112" width="4.33203125" bestFit="1" customWidth="1"/>
    <col min="2113" max="2115" width="10.44140625" bestFit="1" customWidth="1"/>
    <col min="2116" max="2116" width="4.33203125" bestFit="1" customWidth="1"/>
    <col min="2117" max="2117" width="7.33203125" bestFit="1" customWidth="1"/>
    <col min="2118" max="2118" width="8.44140625" bestFit="1" customWidth="1"/>
    <col min="2119" max="2119" width="4.33203125" bestFit="1" customWidth="1"/>
    <col min="2120" max="2120" width="10.44140625" bestFit="1" customWidth="1"/>
    <col min="2121" max="2121" width="4.33203125" bestFit="1" customWidth="1"/>
    <col min="2122" max="2123" width="10.44140625" bestFit="1" customWidth="1"/>
    <col min="2124" max="2124" width="7.33203125" bestFit="1" customWidth="1"/>
    <col min="2125" max="2125" width="10.44140625" bestFit="1" customWidth="1"/>
    <col min="2126" max="2126" width="6.33203125" bestFit="1" customWidth="1"/>
    <col min="2127" max="2127" width="10.44140625" bestFit="1" customWidth="1"/>
    <col min="2128" max="2128" width="4.33203125" bestFit="1" customWidth="1"/>
    <col min="2129" max="2130" width="7.33203125" bestFit="1" customWidth="1"/>
    <col min="2131" max="2131" width="4.33203125" bestFit="1" customWidth="1"/>
    <col min="2132" max="2133" width="10.44140625" bestFit="1" customWidth="1"/>
    <col min="2134" max="2135" width="7.33203125" bestFit="1" customWidth="1"/>
    <col min="2136" max="2136" width="4.33203125" bestFit="1" customWidth="1"/>
    <col min="2137" max="2137" width="10.44140625" bestFit="1" customWidth="1"/>
    <col min="2138" max="2138" width="4.33203125" bestFit="1" customWidth="1"/>
    <col min="2139" max="2139" width="10.44140625" bestFit="1" customWidth="1"/>
    <col min="2140" max="2141" width="7.33203125" bestFit="1" customWidth="1"/>
    <col min="2142" max="2143" width="10.44140625" bestFit="1" customWidth="1"/>
    <col min="2144" max="2144" width="6.33203125" bestFit="1" customWidth="1"/>
    <col min="2145" max="2145" width="9.44140625" bestFit="1" customWidth="1"/>
    <col min="2146" max="2146" width="10.44140625" bestFit="1" customWidth="1"/>
    <col min="2147" max="2148" width="7.33203125" bestFit="1" customWidth="1"/>
    <col min="2149" max="2149" width="10.44140625" bestFit="1" customWidth="1"/>
    <col min="2150" max="2150" width="4.33203125" bestFit="1" customWidth="1"/>
    <col min="2151" max="2151" width="10.44140625" bestFit="1" customWidth="1"/>
    <col min="2152" max="2152" width="8.44140625" bestFit="1" customWidth="1"/>
    <col min="2153" max="2153" width="10.44140625" bestFit="1" customWidth="1"/>
    <col min="2154" max="2154" width="4.33203125" bestFit="1" customWidth="1"/>
    <col min="2155" max="2155" width="10.44140625" bestFit="1" customWidth="1"/>
    <col min="2156" max="2156" width="4.33203125" bestFit="1" customWidth="1"/>
    <col min="2157" max="2157" width="10.44140625" bestFit="1" customWidth="1"/>
    <col min="2158" max="2159" width="4.33203125" bestFit="1" customWidth="1"/>
    <col min="2160" max="2162" width="10.44140625" bestFit="1" customWidth="1"/>
    <col min="2163" max="2163" width="6.33203125" bestFit="1" customWidth="1"/>
    <col min="2164" max="2165" width="10.44140625" bestFit="1" customWidth="1"/>
    <col min="2166" max="2166" width="7.33203125" bestFit="1" customWidth="1"/>
    <col min="2167" max="2167" width="6.33203125" bestFit="1" customWidth="1"/>
    <col min="2168" max="2168" width="4.33203125" bestFit="1" customWidth="1"/>
    <col min="2169" max="2169" width="10.44140625" bestFit="1" customWidth="1"/>
    <col min="2170" max="2170" width="4.33203125" bestFit="1" customWidth="1"/>
    <col min="2171" max="2173" width="10.44140625" bestFit="1" customWidth="1"/>
    <col min="2174" max="2174" width="8.44140625" bestFit="1" customWidth="1"/>
    <col min="2175" max="2175" width="4.33203125" bestFit="1" customWidth="1"/>
    <col min="2176" max="2177" width="9.44140625" bestFit="1" customWidth="1"/>
    <col min="2178" max="2178" width="7.33203125" bestFit="1" customWidth="1"/>
    <col min="2179" max="2180" width="10.44140625" bestFit="1" customWidth="1"/>
    <col min="2181" max="2181" width="6.33203125" bestFit="1" customWidth="1"/>
    <col min="2182" max="2183" width="10.44140625" bestFit="1" customWidth="1"/>
    <col min="2184" max="2184" width="4.33203125" bestFit="1" customWidth="1"/>
    <col min="2185" max="2185" width="6.33203125" bestFit="1" customWidth="1"/>
    <col min="2186" max="2187" width="10.44140625" bestFit="1" customWidth="1"/>
    <col min="2188" max="2189" width="4.33203125" bestFit="1" customWidth="1"/>
    <col min="2190" max="2190" width="6.33203125" bestFit="1" customWidth="1"/>
    <col min="2191" max="2191" width="10.44140625" bestFit="1" customWidth="1"/>
    <col min="2192" max="2193" width="6.33203125" bestFit="1" customWidth="1"/>
    <col min="2194" max="2195" width="10.44140625" bestFit="1" customWidth="1"/>
    <col min="2196" max="2196" width="7.33203125" bestFit="1" customWidth="1"/>
    <col min="2197" max="2201" width="10.44140625" bestFit="1" customWidth="1"/>
    <col min="2202" max="2202" width="6.33203125" bestFit="1" customWidth="1"/>
    <col min="2203" max="2203" width="8.44140625" bestFit="1" customWidth="1"/>
    <col min="2204" max="2204" width="9.44140625" bestFit="1" customWidth="1"/>
    <col min="2205" max="2205" width="7.33203125" bestFit="1" customWidth="1"/>
    <col min="2206" max="2206" width="4.33203125" bestFit="1" customWidth="1"/>
    <col min="2207" max="2207" width="6.33203125" bestFit="1" customWidth="1"/>
    <col min="2208" max="2209" width="10.44140625" bestFit="1" customWidth="1"/>
    <col min="2210" max="2210" width="8.44140625" bestFit="1" customWidth="1"/>
    <col min="2211" max="2212" width="10.44140625" bestFit="1" customWidth="1"/>
    <col min="2213" max="2213" width="7.33203125" bestFit="1" customWidth="1"/>
    <col min="2214" max="2214" width="10.44140625" bestFit="1" customWidth="1"/>
    <col min="2215" max="2215" width="7.33203125" bestFit="1" customWidth="1"/>
    <col min="2216" max="2216" width="4.33203125" bestFit="1" customWidth="1"/>
    <col min="2217" max="2217" width="8.44140625" bestFit="1" customWidth="1"/>
    <col min="2218" max="2218" width="7.33203125" bestFit="1" customWidth="1"/>
    <col min="2219" max="2219" width="10.44140625" bestFit="1" customWidth="1"/>
    <col min="2220" max="2220" width="4.33203125" bestFit="1" customWidth="1"/>
    <col min="2221" max="2227" width="10.44140625" bestFit="1" customWidth="1"/>
    <col min="2228" max="2228" width="7.33203125" bestFit="1" customWidth="1"/>
    <col min="2229" max="2229" width="4.33203125" bestFit="1" customWidth="1"/>
    <col min="2230" max="2231" width="7.33203125" bestFit="1" customWidth="1"/>
    <col min="2232" max="2237" width="10.44140625" bestFit="1" customWidth="1"/>
    <col min="2238" max="2238" width="9.44140625" bestFit="1" customWidth="1"/>
    <col min="2239" max="2239" width="4.33203125" bestFit="1" customWidth="1"/>
    <col min="2240" max="2240" width="10.44140625" bestFit="1" customWidth="1"/>
    <col min="2241" max="2241" width="4.33203125" bestFit="1" customWidth="1"/>
    <col min="2242" max="2243" width="10.44140625" bestFit="1" customWidth="1"/>
    <col min="2244" max="2244" width="7.33203125" bestFit="1" customWidth="1"/>
    <col min="2245" max="2245" width="8.44140625" bestFit="1" customWidth="1"/>
    <col min="2246" max="2246" width="4.33203125" bestFit="1" customWidth="1"/>
    <col min="2247" max="2249" width="11.44140625" bestFit="1" customWidth="1"/>
    <col min="2250" max="2250" width="10.44140625" bestFit="1" customWidth="1"/>
    <col min="2251" max="2251" width="7.33203125" bestFit="1" customWidth="1"/>
    <col min="2252" max="2252" width="11.44140625" bestFit="1" customWidth="1"/>
    <col min="2253" max="2253" width="10.44140625" bestFit="1" customWidth="1"/>
    <col min="2254" max="2254" width="11.44140625" bestFit="1" customWidth="1"/>
    <col min="2255" max="2255" width="10.44140625" bestFit="1" customWidth="1"/>
    <col min="2256" max="2256" width="5.33203125" bestFit="1" customWidth="1"/>
    <col min="2257" max="2257" width="8.44140625" bestFit="1" customWidth="1"/>
    <col min="2258" max="2259" width="11.44140625" bestFit="1" customWidth="1"/>
    <col min="2260" max="2260" width="5.33203125" bestFit="1" customWidth="1"/>
    <col min="2261" max="2261" width="11.44140625" bestFit="1" customWidth="1"/>
    <col min="2262" max="2262" width="7.33203125" bestFit="1" customWidth="1"/>
    <col min="2263" max="2263" width="8.44140625" bestFit="1" customWidth="1"/>
    <col min="2264" max="2268" width="11.44140625" bestFit="1" customWidth="1"/>
    <col min="2269" max="2269" width="8.44140625" bestFit="1" customWidth="1"/>
    <col min="2270" max="2270" width="10.44140625" bestFit="1" customWidth="1"/>
    <col min="2271" max="2271" width="11.44140625" bestFit="1" customWidth="1"/>
    <col min="2272" max="2273" width="5.33203125" bestFit="1" customWidth="1"/>
    <col min="2274" max="2274" width="11.44140625" bestFit="1" customWidth="1"/>
    <col min="2275" max="2275" width="8.44140625" bestFit="1" customWidth="1"/>
    <col min="2276" max="2276" width="10.44140625" bestFit="1" customWidth="1"/>
    <col min="2277" max="2277" width="9.44140625" bestFit="1" customWidth="1"/>
    <col min="2278" max="2278" width="11.44140625" bestFit="1" customWidth="1"/>
    <col min="2279" max="2280" width="8.44140625" bestFit="1" customWidth="1"/>
    <col min="2281" max="2281" width="7.33203125" bestFit="1" customWidth="1"/>
    <col min="2282" max="2282" width="5.33203125" bestFit="1" customWidth="1"/>
    <col min="2283" max="2285" width="11.44140625" bestFit="1" customWidth="1"/>
    <col min="2286" max="2286" width="5.33203125" bestFit="1" customWidth="1"/>
    <col min="2287" max="2287" width="11.44140625" bestFit="1" customWidth="1"/>
    <col min="2288" max="2288" width="9.44140625" bestFit="1" customWidth="1"/>
    <col min="2289" max="2289" width="11.44140625" bestFit="1" customWidth="1"/>
    <col min="2290" max="2290" width="8.44140625" bestFit="1" customWidth="1"/>
    <col min="2291" max="2294" width="11.44140625" bestFit="1" customWidth="1"/>
    <col min="2295" max="2295" width="9.44140625" bestFit="1" customWidth="1"/>
    <col min="2296" max="2296" width="11.44140625" bestFit="1" customWidth="1"/>
    <col min="2297" max="2297" width="9.44140625" bestFit="1" customWidth="1"/>
    <col min="2298" max="2299" width="11.44140625" bestFit="1" customWidth="1"/>
    <col min="2300" max="2300" width="8.44140625" bestFit="1" customWidth="1"/>
    <col min="2301" max="2304" width="11.44140625" bestFit="1" customWidth="1"/>
    <col min="2305" max="2305" width="8.44140625" bestFit="1" customWidth="1"/>
    <col min="2306" max="2306" width="11.44140625" bestFit="1" customWidth="1"/>
    <col min="2307" max="2307" width="5.33203125" bestFit="1" customWidth="1"/>
    <col min="2308" max="2310" width="11.44140625" bestFit="1" customWidth="1"/>
    <col min="2311" max="2311" width="10.44140625" bestFit="1" customWidth="1"/>
    <col min="2312" max="2313" width="7.33203125" bestFit="1" customWidth="1"/>
    <col min="2314" max="2314" width="8.44140625" bestFit="1" customWidth="1"/>
    <col min="2315" max="2315" width="10.44140625" bestFit="1" customWidth="1"/>
    <col min="2316" max="2317" width="11.44140625" bestFit="1" customWidth="1"/>
    <col min="2318" max="2319" width="8.44140625" bestFit="1" customWidth="1"/>
    <col min="2320" max="2320" width="11.44140625" bestFit="1" customWidth="1"/>
    <col min="2321" max="2321" width="10.44140625" bestFit="1" customWidth="1"/>
    <col min="2322" max="2322" width="11.44140625" bestFit="1" customWidth="1"/>
    <col min="2323" max="2323" width="5.33203125" bestFit="1" customWidth="1"/>
    <col min="2324" max="2324" width="7.33203125" bestFit="1" customWidth="1"/>
    <col min="2325" max="2325" width="8.44140625" bestFit="1" customWidth="1"/>
    <col min="2326" max="2326" width="5.33203125" bestFit="1" customWidth="1"/>
    <col min="2327" max="2327" width="11.44140625" bestFit="1" customWidth="1"/>
    <col min="2328" max="2328" width="10.44140625" bestFit="1" customWidth="1"/>
    <col min="2329" max="2329" width="7.33203125" bestFit="1" customWidth="1"/>
    <col min="2330" max="2332" width="11.44140625" bestFit="1" customWidth="1"/>
    <col min="2333" max="2333" width="8.44140625" bestFit="1" customWidth="1"/>
    <col min="2334" max="2334" width="9.44140625" bestFit="1" customWidth="1"/>
    <col min="2335" max="2339" width="11.44140625" bestFit="1" customWidth="1"/>
    <col min="2340" max="2340" width="8.44140625" bestFit="1" customWidth="1"/>
    <col min="2341" max="2342" width="11.44140625" bestFit="1" customWidth="1"/>
    <col min="2343" max="2343" width="5.33203125" bestFit="1" customWidth="1"/>
    <col min="2344" max="2344" width="7.33203125" bestFit="1" customWidth="1"/>
    <col min="2345" max="2345" width="11.44140625" bestFit="1" customWidth="1"/>
    <col min="2346" max="2346" width="8.44140625" bestFit="1" customWidth="1"/>
    <col min="2347" max="2347" width="11.44140625" bestFit="1" customWidth="1"/>
    <col min="2348" max="2349" width="5.33203125" bestFit="1" customWidth="1"/>
    <col min="2350" max="2351" width="8.44140625" bestFit="1" customWidth="1"/>
    <col min="2352" max="2353" width="11.44140625" bestFit="1" customWidth="1"/>
    <col min="2354" max="2354" width="8.44140625" bestFit="1" customWidth="1"/>
    <col min="2355" max="2357" width="11.44140625" bestFit="1" customWidth="1"/>
    <col min="2358" max="2358" width="10.44140625" bestFit="1" customWidth="1"/>
    <col min="2359" max="2359" width="11.44140625" bestFit="1" customWidth="1"/>
    <col min="2360" max="2360" width="5.33203125" bestFit="1" customWidth="1"/>
    <col min="2361" max="2368" width="11.44140625" bestFit="1" customWidth="1"/>
    <col min="2369" max="2370" width="10.44140625" bestFit="1" customWidth="1"/>
    <col min="2371" max="2371" width="9.44140625" bestFit="1" customWidth="1"/>
    <col min="2372" max="2373" width="11.44140625" bestFit="1" customWidth="1"/>
    <col min="2374" max="2374" width="5.33203125" bestFit="1" customWidth="1"/>
    <col min="2375" max="2375" width="11.44140625" bestFit="1" customWidth="1"/>
    <col min="2376" max="2376" width="8.44140625" bestFit="1" customWidth="1"/>
    <col min="2377" max="2377" width="11.44140625" bestFit="1" customWidth="1"/>
    <col min="2378" max="2379" width="5.33203125" bestFit="1" customWidth="1"/>
    <col min="2380" max="2381" width="11.44140625" bestFit="1" customWidth="1"/>
    <col min="2382" max="2382" width="8.44140625" bestFit="1" customWidth="1"/>
    <col min="2383" max="2383" width="11.44140625" bestFit="1" customWidth="1"/>
    <col min="2384" max="2384" width="8.44140625" bestFit="1" customWidth="1"/>
    <col min="2385" max="2385" width="9.44140625" bestFit="1" customWidth="1"/>
    <col min="2386" max="2386" width="11.44140625" bestFit="1" customWidth="1"/>
    <col min="2387" max="2387" width="8.44140625" bestFit="1" customWidth="1"/>
    <col min="2388" max="2388" width="5.33203125" bestFit="1" customWidth="1"/>
    <col min="2389" max="2390" width="11.44140625" bestFit="1" customWidth="1"/>
    <col min="2391" max="2392" width="5.33203125" bestFit="1" customWidth="1"/>
    <col min="2393" max="2393" width="8.44140625" bestFit="1" customWidth="1"/>
    <col min="2394" max="2395" width="11.44140625" bestFit="1" customWidth="1"/>
    <col min="2396" max="2396" width="10.44140625" bestFit="1" customWidth="1"/>
    <col min="2397" max="2398" width="5.33203125" bestFit="1" customWidth="1"/>
    <col min="2399" max="2399" width="11.44140625" bestFit="1" customWidth="1"/>
    <col min="2400" max="2400" width="10.44140625" bestFit="1" customWidth="1"/>
    <col min="2401" max="2402" width="11.44140625" bestFit="1" customWidth="1"/>
    <col min="2403" max="2403" width="10.44140625" bestFit="1" customWidth="1"/>
    <col min="2404" max="2404" width="9.44140625" bestFit="1" customWidth="1"/>
    <col min="2405" max="2411" width="11.44140625" bestFit="1" customWidth="1"/>
    <col min="2412" max="2412" width="7.33203125" bestFit="1" customWidth="1"/>
    <col min="2413" max="2413" width="10.44140625" bestFit="1" customWidth="1"/>
    <col min="2414" max="2415" width="11.44140625" bestFit="1" customWidth="1"/>
    <col min="2416" max="2416" width="8.44140625" bestFit="1" customWidth="1"/>
    <col min="2417" max="2419" width="11.44140625" bestFit="1" customWidth="1"/>
    <col min="2420" max="2420" width="8.44140625" bestFit="1" customWidth="1"/>
    <col min="2421" max="2421" width="5.33203125" bestFit="1" customWidth="1"/>
    <col min="2422" max="2423" width="11.44140625" bestFit="1" customWidth="1"/>
    <col min="2424" max="2424" width="5.33203125" bestFit="1" customWidth="1"/>
    <col min="2425" max="2426" width="11.44140625" bestFit="1" customWidth="1"/>
    <col min="2427" max="2427" width="8.44140625" bestFit="1" customWidth="1"/>
    <col min="2428" max="2428" width="5.33203125" bestFit="1" customWidth="1"/>
    <col min="2429" max="2429" width="11.44140625" bestFit="1" customWidth="1"/>
    <col min="2430" max="2430" width="7.33203125" bestFit="1" customWidth="1"/>
    <col min="2431" max="2431" width="9.44140625" bestFit="1" customWidth="1"/>
    <col min="2432" max="2435" width="11.44140625" bestFit="1" customWidth="1"/>
    <col min="2436" max="2436" width="9.44140625" bestFit="1" customWidth="1"/>
    <col min="2437" max="2437" width="11.44140625" bestFit="1" customWidth="1"/>
    <col min="2438" max="2438" width="8.44140625" bestFit="1" customWidth="1"/>
    <col min="2439" max="2439" width="5.33203125" bestFit="1" customWidth="1"/>
    <col min="2440" max="2440" width="9.44140625" bestFit="1" customWidth="1"/>
    <col min="2441" max="2441" width="7.33203125" bestFit="1" customWidth="1"/>
    <col min="2442" max="2442" width="8.44140625" bestFit="1" customWidth="1"/>
    <col min="2443" max="2445" width="11.44140625" bestFit="1" customWidth="1"/>
    <col min="2446" max="2446" width="10.44140625" bestFit="1" customWidth="1"/>
    <col min="2447" max="2447" width="5.33203125" bestFit="1" customWidth="1"/>
    <col min="2448" max="2450" width="11.44140625" bestFit="1" customWidth="1"/>
    <col min="2451" max="2454" width="8.44140625" bestFit="1" customWidth="1"/>
    <col min="2455" max="2455" width="11.44140625" bestFit="1" customWidth="1"/>
    <col min="2456" max="2458" width="8.44140625" bestFit="1" customWidth="1"/>
    <col min="2459" max="2465" width="11.44140625" bestFit="1" customWidth="1"/>
    <col min="2466" max="2466" width="8.44140625" bestFit="1" customWidth="1"/>
    <col min="2467" max="2468" width="11.44140625" bestFit="1" customWidth="1"/>
    <col min="2469" max="2469" width="10.44140625" bestFit="1" customWidth="1"/>
    <col min="2470" max="2471" width="11.44140625" bestFit="1" customWidth="1"/>
    <col min="2472" max="2472" width="5.33203125" bestFit="1" customWidth="1"/>
    <col min="2473" max="2473" width="11.44140625" bestFit="1" customWidth="1"/>
    <col min="2474" max="2474" width="5.33203125" bestFit="1" customWidth="1"/>
    <col min="2475" max="2475" width="7.33203125" bestFit="1" customWidth="1"/>
    <col min="2476" max="2476" width="11.44140625" bestFit="1" customWidth="1"/>
    <col min="2477" max="2477" width="5.33203125" bestFit="1" customWidth="1"/>
    <col min="2478" max="2478" width="8.44140625" bestFit="1" customWidth="1"/>
    <col min="2479" max="2479" width="5.33203125" bestFit="1" customWidth="1"/>
    <col min="2480" max="2480" width="9.44140625" bestFit="1" customWidth="1"/>
    <col min="2481" max="2481" width="8.44140625" bestFit="1" customWidth="1"/>
    <col min="2482" max="2482" width="10.44140625" bestFit="1" customWidth="1"/>
    <col min="2483" max="2483" width="5.33203125" bestFit="1" customWidth="1"/>
    <col min="2484" max="2484" width="8.44140625" bestFit="1" customWidth="1"/>
    <col min="2485" max="2488" width="11.44140625" bestFit="1" customWidth="1"/>
    <col min="2489" max="2489" width="10.44140625" bestFit="1" customWidth="1"/>
    <col min="2490" max="2490" width="11.44140625" bestFit="1" customWidth="1"/>
    <col min="2491" max="2491" width="5.33203125" bestFit="1" customWidth="1"/>
    <col min="2492" max="2497" width="11.44140625" bestFit="1" customWidth="1"/>
    <col min="2498" max="2499" width="8.44140625" bestFit="1" customWidth="1"/>
    <col min="2500" max="2505" width="11.44140625" bestFit="1" customWidth="1"/>
    <col min="2506" max="2506" width="8.44140625" bestFit="1" customWidth="1"/>
    <col min="2507" max="2508" width="5.33203125" bestFit="1" customWidth="1"/>
    <col min="2509" max="2509" width="11.44140625" bestFit="1" customWidth="1"/>
    <col min="2510" max="2510" width="10.44140625" bestFit="1" customWidth="1"/>
    <col min="2511" max="2511" width="11.44140625" bestFit="1" customWidth="1"/>
    <col min="2512" max="2512" width="5.33203125" bestFit="1" customWidth="1"/>
    <col min="2513" max="2513" width="10.44140625" bestFit="1" customWidth="1"/>
    <col min="2514" max="2514" width="11.44140625" bestFit="1" customWidth="1"/>
    <col min="2515" max="2515" width="8.44140625" bestFit="1" customWidth="1"/>
    <col min="2516" max="2517" width="11.44140625" bestFit="1" customWidth="1"/>
    <col min="2518" max="2519" width="5.33203125" bestFit="1" customWidth="1"/>
    <col min="2520" max="2520" width="11.44140625" bestFit="1" customWidth="1"/>
    <col min="2521" max="2521" width="7.33203125" bestFit="1" customWidth="1"/>
    <col min="2522" max="2524" width="11.44140625" bestFit="1" customWidth="1"/>
    <col min="2525" max="2525" width="5.33203125" bestFit="1" customWidth="1"/>
    <col min="2526" max="2527" width="11.44140625" bestFit="1" customWidth="1"/>
    <col min="2528" max="2529" width="8.44140625" bestFit="1" customWidth="1"/>
    <col min="2530" max="2531" width="11.44140625" bestFit="1" customWidth="1"/>
    <col min="2532" max="2532" width="9.44140625" bestFit="1" customWidth="1"/>
    <col min="2533" max="2535" width="11.44140625" bestFit="1" customWidth="1"/>
    <col min="2536" max="2536" width="7.33203125" bestFit="1" customWidth="1"/>
    <col min="2537" max="2537" width="5.33203125" bestFit="1" customWidth="1"/>
    <col min="2538" max="2538" width="11.44140625" bestFit="1" customWidth="1"/>
    <col min="2539" max="2539" width="5.33203125" bestFit="1" customWidth="1"/>
    <col min="2540" max="2541" width="11.44140625" bestFit="1" customWidth="1"/>
    <col min="2542" max="2542" width="8.44140625" bestFit="1" customWidth="1"/>
    <col min="2543" max="2543" width="11.44140625" bestFit="1" customWidth="1"/>
    <col min="2544" max="2544" width="10.44140625" bestFit="1" customWidth="1"/>
    <col min="2545" max="2545" width="8.44140625" bestFit="1" customWidth="1"/>
    <col min="2546" max="2546" width="10.44140625" bestFit="1" customWidth="1"/>
    <col min="2547" max="2548" width="11.44140625" bestFit="1" customWidth="1"/>
    <col min="2549" max="2549" width="7.33203125" bestFit="1" customWidth="1"/>
    <col min="2550" max="2551" width="11.44140625" bestFit="1" customWidth="1"/>
    <col min="2552" max="2552" width="9.44140625" bestFit="1" customWidth="1"/>
    <col min="2553" max="2553" width="11.44140625" bestFit="1" customWidth="1"/>
    <col min="2554" max="2554" width="8.44140625" bestFit="1" customWidth="1"/>
    <col min="2555" max="2559" width="11.44140625" bestFit="1" customWidth="1"/>
    <col min="2560" max="2560" width="7.33203125" bestFit="1" customWidth="1"/>
    <col min="2561" max="2561" width="11.44140625" bestFit="1" customWidth="1"/>
    <col min="2562" max="2562" width="7.33203125" bestFit="1" customWidth="1"/>
    <col min="2563" max="2563" width="11.44140625" bestFit="1" customWidth="1"/>
    <col min="2564" max="2564" width="8.44140625" bestFit="1" customWidth="1"/>
    <col min="2565" max="2565" width="11.44140625" bestFit="1" customWidth="1"/>
    <col min="2566" max="2567" width="8.44140625" bestFit="1" customWidth="1"/>
    <col min="2568" max="2569" width="9.44140625" bestFit="1" customWidth="1"/>
    <col min="2570" max="2570" width="11.44140625" bestFit="1" customWidth="1"/>
    <col min="2571" max="2571" width="8.44140625" bestFit="1" customWidth="1"/>
    <col min="2572" max="2572" width="5.33203125" bestFit="1" customWidth="1"/>
    <col min="2573" max="2573" width="8.44140625" bestFit="1" customWidth="1"/>
    <col min="2574" max="2575" width="11.44140625" bestFit="1" customWidth="1"/>
    <col min="2576" max="2576" width="5.33203125" bestFit="1" customWidth="1"/>
    <col min="2577" max="2577" width="11.44140625" bestFit="1" customWidth="1"/>
    <col min="2578" max="2578" width="7.33203125" bestFit="1" customWidth="1"/>
    <col min="2579" max="2581" width="11.44140625" bestFit="1" customWidth="1"/>
    <col min="2582" max="2583" width="8.44140625" bestFit="1" customWidth="1"/>
    <col min="2584" max="2586" width="11.44140625" bestFit="1" customWidth="1"/>
    <col min="2587" max="2589" width="8.44140625" bestFit="1" customWidth="1"/>
    <col min="2590" max="2590" width="9.44140625" bestFit="1" customWidth="1"/>
    <col min="2591" max="2591" width="11.44140625" bestFit="1" customWidth="1"/>
    <col min="2592" max="2592" width="10.44140625" bestFit="1" customWidth="1"/>
    <col min="2593" max="2593" width="11.44140625" bestFit="1" customWidth="1"/>
    <col min="2594" max="2594" width="8.44140625" bestFit="1" customWidth="1"/>
    <col min="2595" max="2595" width="11.44140625" bestFit="1" customWidth="1"/>
    <col min="2596" max="2596" width="5.33203125" bestFit="1" customWidth="1"/>
    <col min="2597" max="2597" width="9.44140625" bestFit="1" customWidth="1"/>
    <col min="2598" max="2599" width="11.44140625" bestFit="1" customWidth="1"/>
    <col min="2600" max="2600" width="5.33203125" bestFit="1" customWidth="1"/>
    <col min="2601" max="2602" width="8.44140625" bestFit="1" customWidth="1"/>
    <col min="2603" max="2603" width="11.44140625" bestFit="1" customWidth="1"/>
    <col min="2604" max="2604" width="5.33203125" bestFit="1" customWidth="1"/>
    <col min="2605" max="2605" width="8.44140625" bestFit="1" customWidth="1"/>
    <col min="2606" max="2606" width="9.44140625" bestFit="1" customWidth="1"/>
    <col min="2607" max="2607" width="5.33203125" bestFit="1" customWidth="1"/>
    <col min="2608" max="2608" width="11.44140625" bestFit="1" customWidth="1"/>
    <col min="2609" max="2609" width="5.33203125" bestFit="1" customWidth="1"/>
    <col min="2610" max="2610" width="11.44140625" bestFit="1" customWidth="1"/>
    <col min="2611" max="2611" width="7.33203125" bestFit="1" customWidth="1"/>
    <col min="2612" max="2612" width="11.44140625" bestFit="1" customWidth="1"/>
    <col min="2613" max="2613" width="5.33203125" bestFit="1" customWidth="1"/>
    <col min="2614" max="2614" width="11.44140625" bestFit="1" customWidth="1"/>
    <col min="2615" max="2615" width="7.33203125" bestFit="1" customWidth="1"/>
    <col min="2616" max="2616" width="5.33203125" bestFit="1" customWidth="1"/>
    <col min="2617" max="2617" width="9.44140625" bestFit="1" customWidth="1"/>
    <col min="2618" max="2618" width="11.44140625" bestFit="1" customWidth="1"/>
    <col min="2619" max="2619" width="5.33203125" bestFit="1" customWidth="1"/>
    <col min="2620" max="2625" width="11.44140625" bestFit="1" customWidth="1"/>
    <col min="2626" max="2626" width="8.44140625" bestFit="1" customWidth="1"/>
    <col min="2627" max="2627" width="11.44140625" bestFit="1" customWidth="1"/>
    <col min="2628" max="2628" width="9.44140625" bestFit="1" customWidth="1"/>
    <col min="2629" max="2629" width="5.33203125" bestFit="1" customWidth="1"/>
    <col min="2630" max="2630" width="9.44140625" bestFit="1" customWidth="1"/>
    <col min="2631" max="2632" width="8.44140625" bestFit="1" customWidth="1"/>
    <col min="2633" max="2633" width="11.44140625" bestFit="1" customWidth="1"/>
    <col min="2634" max="2634" width="9.44140625" bestFit="1" customWidth="1"/>
    <col min="2635" max="2635" width="8.44140625" bestFit="1" customWidth="1"/>
    <col min="2636" max="2639" width="11.44140625" bestFit="1" customWidth="1"/>
    <col min="2640" max="2640" width="9.44140625" bestFit="1" customWidth="1"/>
    <col min="2641" max="2641" width="11.44140625" bestFit="1" customWidth="1"/>
    <col min="2642" max="2642" width="7.33203125" bestFit="1" customWidth="1"/>
    <col min="2643" max="2643" width="11.44140625" bestFit="1" customWidth="1"/>
    <col min="2644" max="2645" width="8.44140625" bestFit="1" customWidth="1"/>
    <col min="2646" max="2647" width="11.44140625" bestFit="1" customWidth="1"/>
    <col min="2648" max="2649" width="5.33203125" bestFit="1" customWidth="1"/>
    <col min="2650" max="2650" width="8.44140625" bestFit="1" customWidth="1"/>
    <col min="2651" max="2651" width="11.44140625" bestFit="1" customWidth="1"/>
    <col min="2652" max="2652" width="7.33203125" bestFit="1" customWidth="1"/>
    <col min="2653" max="2653" width="5.33203125" bestFit="1" customWidth="1"/>
    <col min="2654" max="2654" width="8.44140625" bestFit="1" customWidth="1"/>
    <col min="2655" max="2655" width="10.44140625" bestFit="1" customWidth="1"/>
    <col min="2656" max="2656" width="11.44140625" bestFit="1" customWidth="1"/>
    <col min="2657" max="2657" width="8.44140625" bestFit="1" customWidth="1"/>
    <col min="2658" max="2658" width="7.33203125" bestFit="1" customWidth="1"/>
    <col min="2659" max="2659" width="9.44140625" bestFit="1" customWidth="1"/>
    <col min="2660" max="2660" width="7.33203125" bestFit="1" customWidth="1"/>
    <col min="2661" max="2663" width="11.44140625" bestFit="1" customWidth="1"/>
    <col min="2664" max="2664" width="9.44140625" bestFit="1" customWidth="1"/>
    <col min="2665" max="2665" width="8.44140625" bestFit="1" customWidth="1"/>
    <col min="2666" max="2666" width="11.44140625" bestFit="1" customWidth="1"/>
    <col min="2667" max="2667" width="8.44140625" bestFit="1" customWidth="1"/>
    <col min="2668" max="2676" width="11.44140625" bestFit="1" customWidth="1"/>
    <col min="2677" max="2677" width="7.33203125" bestFit="1" customWidth="1"/>
    <col min="2678" max="2681" width="11.44140625" bestFit="1" customWidth="1"/>
    <col min="2682" max="2682" width="8.44140625" bestFit="1" customWidth="1"/>
    <col min="2683" max="2684" width="11.44140625" bestFit="1" customWidth="1"/>
    <col min="2685" max="2685" width="9.44140625" bestFit="1" customWidth="1"/>
    <col min="2686" max="2686" width="11.44140625" bestFit="1" customWidth="1"/>
    <col min="2687" max="2687" width="5.33203125" bestFit="1" customWidth="1"/>
    <col min="2688" max="2688" width="11.44140625" bestFit="1" customWidth="1"/>
    <col min="2689" max="2689" width="8.44140625" bestFit="1" customWidth="1"/>
    <col min="2690" max="2690" width="7.33203125" bestFit="1" customWidth="1"/>
    <col min="2691" max="2691" width="11.44140625" bestFit="1" customWidth="1"/>
    <col min="2692" max="2693" width="8.44140625" bestFit="1" customWidth="1"/>
    <col min="2694" max="2694" width="7.33203125" bestFit="1" customWidth="1"/>
    <col min="2695" max="2695" width="9.44140625" bestFit="1" customWidth="1"/>
    <col min="2696" max="2696" width="10.44140625" bestFit="1" customWidth="1"/>
    <col min="2697" max="2697" width="5.33203125" bestFit="1" customWidth="1"/>
    <col min="2698" max="2698" width="11.44140625" bestFit="1" customWidth="1"/>
    <col min="2699" max="2699" width="5.33203125" bestFit="1" customWidth="1"/>
    <col min="2700" max="2702" width="11.44140625" bestFit="1" customWidth="1"/>
    <col min="2703" max="2703" width="8.44140625" bestFit="1" customWidth="1"/>
    <col min="2704" max="2704" width="5.33203125" bestFit="1" customWidth="1"/>
    <col min="2705" max="2705" width="11.44140625" bestFit="1" customWidth="1"/>
    <col min="2706" max="2707" width="5.33203125" bestFit="1" customWidth="1"/>
    <col min="2708" max="2708" width="11.44140625" bestFit="1" customWidth="1"/>
    <col min="2709" max="2709" width="5.33203125" bestFit="1" customWidth="1"/>
    <col min="2710" max="2710" width="9.44140625" bestFit="1" customWidth="1"/>
    <col min="2711" max="2713" width="11.44140625" bestFit="1" customWidth="1"/>
    <col min="2714" max="2715" width="5.33203125" bestFit="1" customWidth="1"/>
    <col min="2716" max="2717" width="11.44140625" bestFit="1" customWidth="1"/>
    <col min="2718" max="2718" width="8.44140625" bestFit="1" customWidth="1"/>
    <col min="2719" max="2719" width="7.33203125" bestFit="1" customWidth="1"/>
    <col min="2720" max="2722" width="11.44140625" bestFit="1" customWidth="1"/>
    <col min="2723" max="2723" width="8.44140625" bestFit="1" customWidth="1"/>
    <col min="2724" max="2724" width="11.44140625" bestFit="1" customWidth="1"/>
    <col min="2725" max="2725" width="5.33203125" bestFit="1" customWidth="1"/>
    <col min="2726" max="2726" width="8.44140625" bestFit="1" customWidth="1"/>
    <col min="2727" max="2727" width="9.44140625" bestFit="1" customWidth="1"/>
    <col min="2728" max="2729" width="5.33203125" bestFit="1" customWidth="1"/>
    <col min="2730" max="2730" width="7.33203125" bestFit="1" customWidth="1"/>
    <col min="2731" max="2731" width="8.44140625" bestFit="1" customWidth="1"/>
    <col min="2732" max="2732" width="11.44140625" bestFit="1" customWidth="1"/>
    <col min="2733" max="2733" width="5.33203125" bestFit="1" customWidth="1"/>
    <col min="2734" max="2735" width="11.44140625" bestFit="1" customWidth="1"/>
    <col min="2736" max="2736" width="10.44140625" bestFit="1" customWidth="1"/>
    <col min="2737" max="2737" width="11.44140625" bestFit="1" customWidth="1"/>
    <col min="2738" max="2739" width="8.44140625" bestFit="1" customWidth="1"/>
    <col min="2740" max="2740" width="11.44140625" bestFit="1" customWidth="1"/>
    <col min="2741" max="2741" width="5.33203125" bestFit="1" customWidth="1"/>
    <col min="2742" max="2742" width="10.44140625" bestFit="1" customWidth="1"/>
    <col min="2743" max="2743" width="11.44140625" bestFit="1" customWidth="1"/>
    <col min="2744" max="2744" width="9.44140625" bestFit="1" customWidth="1"/>
    <col min="2745" max="2745" width="8.44140625" bestFit="1" customWidth="1"/>
    <col min="2746" max="2746" width="5.33203125" bestFit="1" customWidth="1"/>
    <col min="2747" max="2748" width="8.44140625" bestFit="1" customWidth="1"/>
    <col min="2749" max="2749" width="10.44140625" bestFit="1" customWidth="1"/>
    <col min="2750" max="2752" width="11.44140625" bestFit="1" customWidth="1"/>
    <col min="2753" max="2753" width="10.44140625" bestFit="1" customWidth="1"/>
    <col min="2754" max="2754" width="7.33203125" bestFit="1" customWidth="1"/>
    <col min="2755" max="2755" width="11.44140625" bestFit="1" customWidth="1"/>
    <col min="2756" max="2756" width="5.33203125" bestFit="1" customWidth="1"/>
    <col min="2757" max="2757" width="11.44140625" bestFit="1" customWidth="1"/>
    <col min="2758" max="2758" width="8.44140625" bestFit="1" customWidth="1"/>
    <col min="2759" max="2760" width="11.44140625" bestFit="1" customWidth="1"/>
    <col min="2761" max="2761" width="10.44140625" bestFit="1" customWidth="1"/>
    <col min="2762" max="2763" width="11.44140625" bestFit="1" customWidth="1"/>
    <col min="2764" max="2764" width="9.44140625" bestFit="1" customWidth="1"/>
    <col min="2765" max="2766" width="8.44140625" bestFit="1" customWidth="1"/>
    <col min="2767" max="2767" width="5.33203125" bestFit="1" customWidth="1"/>
    <col min="2768" max="2768" width="11.44140625" bestFit="1" customWidth="1"/>
    <col min="2769" max="2769" width="9.44140625" bestFit="1" customWidth="1"/>
    <col min="2770" max="2771" width="5.33203125" bestFit="1" customWidth="1"/>
    <col min="2772" max="2773" width="11.44140625" bestFit="1" customWidth="1"/>
    <col min="2774" max="2774" width="8.44140625" bestFit="1" customWidth="1"/>
    <col min="2775" max="2776" width="5.33203125" bestFit="1" customWidth="1"/>
    <col min="2777" max="2777" width="11.44140625" bestFit="1" customWidth="1"/>
    <col min="2778" max="2778" width="5.33203125" bestFit="1" customWidth="1"/>
    <col min="2779" max="2779" width="11.44140625" bestFit="1" customWidth="1"/>
    <col min="2780" max="2780" width="5.33203125" bestFit="1" customWidth="1"/>
    <col min="2781" max="2782" width="8.44140625" bestFit="1" customWidth="1"/>
    <col min="2783" max="2784" width="11.44140625" bestFit="1" customWidth="1"/>
    <col min="2785" max="2785" width="5.33203125" bestFit="1" customWidth="1"/>
    <col min="2786" max="2786" width="11.44140625" bestFit="1" customWidth="1"/>
    <col min="2787" max="2788" width="5.33203125" bestFit="1" customWidth="1"/>
    <col min="2789" max="2789" width="11.44140625" bestFit="1" customWidth="1"/>
    <col min="2790" max="2790" width="8.44140625" bestFit="1" customWidth="1"/>
    <col min="2791" max="2792" width="11.44140625" bestFit="1" customWidth="1"/>
    <col min="2793" max="2793" width="9.44140625" bestFit="1" customWidth="1"/>
    <col min="2794" max="2794" width="8.44140625" bestFit="1" customWidth="1"/>
    <col min="2795" max="2795" width="11.44140625" bestFit="1" customWidth="1"/>
    <col min="2796" max="2796" width="9.44140625" bestFit="1" customWidth="1"/>
    <col min="2797" max="2798" width="11.44140625" bestFit="1" customWidth="1"/>
    <col min="2799" max="2799" width="7.33203125" bestFit="1" customWidth="1"/>
    <col min="2800" max="2800" width="5.33203125" bestFit="1" customWidth="1"/>
    <col min="2801" max="2801" width="9.44140625" bestFit="1" customWidth="1"/>
    <col min="2802" max="2802" width="10.44140625" bestFit="1" customWidth="1"/>
    <col min="2803" max="2805" width="11.44140625" bestFit="1" customWidth="1"/>
    <col min="2806" max="2806" width="9.44140625" bestFit="1" customWidth="1"/>
    <col min="2807" max="2807" width="11.44140625" bestFit="1" customWidth="1"/>
    <col min="2808" max="2808" width="9.44140625" bestFit="1" customWidth="1"/>
    <col min="2809" max="2810" width="10.44140625" bestFit="1" customWidth="1"/>
    <col min="2811" max="2814" width="11.44140625" bestFit="1" customWidth="1"/>
    <col min="2815" max="2816" width="5.33203125" bestFit="1" customWidth="1"/>
    <col min="2817" max="2817" width="11.44140625" bestFit="1" customWidth="1"/>
    <col min="2818" max="2818" width="5.33203125" bestFit="1" customWidth="1"/>
    <col min="2819" max="2820" width="11.44140625" bestFit="1" customWidth="1"/>
    <col min="2821" max="2821" width="10.44140625" bestFit="1" customWidth="1"/>
    <col min="2822" max="2822" width="5.33203125" bestFit="1" customWidth="1"/>
    <col min="2823" max="2824" width="11.44140625" bestFit="1" customWidth="1"/>
    <col min="2825" max="2825" width="10.44140625" bestFit="1" customWidth="1"/>
    <col min="2826" max="2826" width="11.44140625" bestFit="1" customWidth="1"/>
    <col min="2827" max="2827" width="5.33203125" bestFit="1" customWidth="1"/>
    <col min="2828" max="2828" width="8.44140625" bestFit="1" customWidth="1"/>
    <col min="2829" max="2829" width="11.44140625" bestFit="1" customWidth="1"/>
    <col min="2830" max="2830" width="5.33203125" bestFit="1" customWidth="1"/>
    <col min="2831" max="2831" width="11.44140625" bestFit="1" customWidth="1"/>
    <col min="2832" max="2832" width="8.44140625" bestFit="1" customWidth="1"/>
    <col min="2833" max="2834" width="11.44140625" bestFit="1" customWidth="1"/>
    <col min="2835" max="2835" width="8.44140625" bestFit="1" customWidth="1"/>
    <col min="2836" max="2836" width="7.33203125" bestFit="1" customWidth="1"/>
    <col min="2837" max="2837" width="10.44140625" bestFit="1" customWidth="1"/>
    <col min="2838" max="2838" width="8.44140625" bestFit="1" customWidth="1"/>
    <col min="2839" max="2840" width="11.44140625" bestFit="1" customWidth="1"/>
    <col min="2841" max="2841" width="9.44140625" bestFit="1" customWidth="1"/>
    <col min="2842" max="2842" width="8.44140625" bestFit="1" customWidth="1"/>
    <col min="2843" max="2849" width="11.44140625" bestFit="1" customWidth="1"/>
    <col min="2850" max="2850" width="8.44140625" bestFit="1" customWidth="1"/>
    <col min="2851" max="2852" width="11.44140625" bestFit="1" customWidth="1"/>
    <col min="2853" max="2853" width="8.44140625" bestFit="1" customWidth="1"/>
    <col min="2854" max="2854" width="11.44140625" bestFit="1" customWidth="1"/>
    <col min="2855" max="2857" width="8.44140625" bestFit="1" customWidth="1"/>
    <col min="2858" max="2859" width="5.33203125" bestFit="1" customWidth="1"/>
    <col min="2860" max="2861" width="11.44140625" bestFit="1" customWidth="1"/>
    <col min="2862" max="2862" width="5.33203125" bestFit="1" customWidth="1"/>
    <col min="2863" max="2864" width="11.44140625" bestFit="1" customWidth="1"/>
    <col min="2865" max="2865" width="8.44140625" bestFit="1" customWidth="1"/>
    <col min="2866" max="2866" width="7.33203125" bestFit="1" customWidth="1"/>
    <col min="2867" max="2868" width="5.33203125" bestFit="1" customWidth="1"/>
    <col min="2869" max="2869" width="8.44140625" bestFit="1" customWidth="1"/>
    <col min="2870" max="2870" width="5.33203125" bestFit="1" customWidth="1"/>
    <col min="2871" max="2871" width="10.44140625" bestFit="1" customWidth="1"/>
    <col min="2872" max="2876" width="11.44140625" bestFit="1" customWidth="1"/>
    <col min="2877" max="2877" width="8.44140625" bestFit="1" customWidth="1"/>
    <col min="2878" max="2878" width="5.33203125" bestFit="1" customWidth="1"/>
    <col min="2879" max="2879" width="7.33203125" bestFit="1" customWidth="1"/>
    <col min="2880" max="2880" width="5.33203125" bestFit="1" customWidth="1"/>
    <col min="2881" max="2881" width="11.44140625" bestFit="1" customWidth="1"/>
    <col min="2882" max="2883" width="8.44140625" bestFit="1" customWidth="1"/>
    <col min="2884" max="2886" width="11.44140625" bestFit="1" customWidth="1"/>
    <col min="2887" max="2887" width="7.33203125" bestFit="1" customWidth="1"/>
    <col min="2888" max="2891" width="11.44140625" bestFit="1" customWidth="1"/>
    <col min="2892" max="2892" width="5.33203125" bestFit="1" customWidth="1"/>
    <col min="2893" max="2893" width="8.44140625" bestFit="1" customWidth="1"/>
    <col min="2894" max="2894" width="11.44140625" bestFit="1" customWidth="1"/>
    <col min="2895" max="2896" width="8.44140625" bestFit="1" customWidth="1"/>
    <col min="2897" max="2897" width="5.33203125" bestFit="1" customWidth="1"/>
    <col min="2898" max="2899" width="11.44140625" bestFit="1" customWidth="1"/>
    <col min="2900" max="2900" width="8.44140625" bestFit="1" customWidth="1"/>
    <col min="2901" max="2901" width="11.44140625" bestFit="1" customWidth="1"/>
    <col min="2902" max="2902" width="5.33203125" bestFit="1" customWidth="1"/>
    <col min="2903" max="2903" width="8.44140625" bestFit="1" customWidth="1"/>
    <col min="2904" max="2909" width="11.44140625" bestFit="1" customWidth="1"/>
    <col min="2910" max="2910" width="5.33203125" bestFit="1" customWidth="1"/>
    <col min="2911" max="2911" width="9.44140625" bestFit="1" customWidth="1"/>
    <col min="2912" max="2914" width="8.44140625" bestFit="1" customWidth="1"/>
    <col min="2915" max="2916" width="11.44140625" bestFit="1" customWidth="1"/>
    <col min="2917" max="2919" width="8.44140625" bestFit="1" customWidth="1"/>
    <col min="2920" max="2921" width="5.33203125" bestFit="1" customWidth="1"/>
    <col min="2922" max="2922" width="9.44140625" bestFit="1" customWidth="1"/>
    <col min="2923" max="2923" width="11.44140625" bestFit="1" customWidth="1"/>
    <col min="2924" max="2924" width="5.33203125" bestFit="1" customWidth="1"/>
    <col min="2925" max="2926" width="11.44140625" bestFit="1" customWidth="1"/>
    <col min="2927" max="2928" width="5.33203125" bestFit="1" customWidth="1"/>
    <col min="2929" max="2929" width="11.44140625" bestFit="1" customWidth="1"/>
    <col min="2930" max="2930" width="8.44140625" bestFit="1" customWidth="1"/>
    <col min="2931" max="2931" width="5.33203125" bestFit="1" customWidth="1"/>
    <col min="2932" max="2934" width="11.44140625" bestFit="1" customWidth="1"/>
    <col min="2935" max="2935" width="8.44140625" bestFit="1" customWidth="1"/>
    <col min="2936" max="2936" width="11.44140625" bestFit="1" customWidth="1"/>
    <col min="2937" max="2938" width="8.44140625" bestFit="1" customWidth="1"/>
    <col min="2939" max="2939" width="5.33203125" bestFit="1" customWidth="1"/>
    <col min="2940" max="2941" width="11.44140625" bestFit="1" customWidth="1"/>
    <col min="2942" max="2942" width="10.44140625" bestFit="1" customWidth="1"/>
    <col min="2943" max="2943" width="8.44140625" bestFit="1" customWidth="1"/>
    <col min="2944" max="2944" width="11.44140625" bestFit="1" customWidth="1"/>
    <col min="2945" max="2946" width="8.44140625" bestFit="1" customWidth="1"/>
    <col min="2947" max="2947" width="11.44140625" bestFit="1" customWidth="1"/>
    <col min="2948" max="2949" width="8.44140625" bestFit="1" customWidth="1"/>
    <col min="2950" max="2951" width="11.44140625" bestFit="1" customWidth="1"/>
    <col min="2952" max="2952" width="10.44140625" bestFit="1" customWidth="1"/>
    <col min="2953" max="2955" width="11.44140625" bestFit="1" customWidth="1"/>
    <col min="2956" max="2956" width="8.44140625" bestFit="1" customWidth="1"/>
    <col min="2957" max="2957" width="11.44140625" bestFit="1" customWidth="1"/>
    <col min="2958" max="2958" width="5.33203125" bestFit="1" customWidth="1"/>
    <col min="2959" max="2959" width="8.44140625" bestFit="1" customWidth="1"/>
    <col min="2960" max="2960" width="11.44140625" bestFit="1" customWidth="1"/>
    <col min="2961" max="2962" width="8.44140625" bestFit="1" customWidth="1"/>
    <col min="2963" max="2963" width="9.44140625" bestFit="1" customWidth="1"/>
    <col min="2964" max="2965" width="11.44140625" bestFit="1" customWidth="1"/>
    <col min="2966" max="2966" width="8.44140625" bestFit="1" customWidth="1"/>
    <col min="2967" max="2967" width="5.33203125" bestFit="1" customWidth="1"/>
    <col min="2968" max="2969" width="8.44140625" bestFit="1" customWidth="1"/>
    <col min="2970" max="2970" width="5.33203125" bestFit="1" customWidth="1"/>
    <col min="2971" max="2971" width="11.44140625" bestFit="1" customWidth="1"/>
    <col min="2972" max="2972" width="10.44140625" bestFit="1" customWidth="1"/>
    <col min="2973" max="2973" width="5.33203125" bestFit="1" customWidth="1"/>
    <col min="2974" max="2974" width="10.44140625" bestFit="1" customWidth="1"/>
    <col min="2975" max="2976" width="11.44140625" bestFit="1" customWidth="1"/>
    <col min="2977" max="2977" width="8.44140625" bestFit="1" customWidth="1"/>
    <col min="2978" max="2978" width="5.33203125" bestFit="1" customWidth="1"/>
    <col min="2979" max="2979" width="8.44140625" bestFit="1" customWidth="1"/>
    <col min="2980" max="2981" width="5.33203125" bestFit="1" customWidth="1"/>
    <col min="2982" max="2982" width="11.44140625" bestFit="1" customWidth="1"/>
    <col min="2983" max="2984" width="8.44140625" bestFit="1" customWidth="1"/>
    <col min="2985" max="2985" width="5.33203125" bestFit="1" customWidth="1"/>
    <col min="2986" max="2987" width="11.44140625" bestFit="1" customWidth="1"/>
    <col min="2988" max="2988" width="8.44140625" bestFit="1" customWidth="1"/>
    <col min="2989" max="2989" width="11.44140625" bestFit="1" customWidth="1"/>
    <col min="2990" max="2990" width="10.44140625" bestFit="1" customWidth="1"/>
    <col min="2991" max="2991" width="11.44140625" bestFit="1" customWidth="1"/>
    <col min="2992" max="2992" width="8.44140625" bestFit="1" customWidth="1"/>
    <col min="2993" max="2995" width="11.44140625" bestFit="1" customWidth="1"/>
    <col min="2996" max="2996" width="8.44140625" bestFit="1" customWidth="1"/>
    <col min="2997" max="2997" width="5.33203125" bestFit="1" customWidth="1"/>
    <col min="2998" max="2998" width="11.44140625" bestFit="1" customWidth="1"/>
    <col min="2999" max="2999" width="10.44140625" bestFit="1" customWidth="1"/>
    <col min="3000" max="3000" width="11.44140625" bestFit="1" customWidth="1"/>
    <col min="3001" max="3002" width="8.44140625" bestFit="1" customWidth="1"/>
    <col min="3003" max="3003" width="5.33203125" bestFit="1" customWidth="1"/>
    <col min="3004" max="3004" width="11.44140625" bestFit="1" customWidth="1"/>
    <col min="3005" max="3005" width="10.44140625" bestFit="1" customWidth="1"/>
    <col min="3006" max="3007" width="11.44140625" bestFit="1" customWidth="1"/>
    <col min="3008" max="3008" width="8.44140625" bestFit="1" customWidth="1"/>
    <col min="3009" max="3009" width="5.33203125" bestFit="1" customWidth="1"/>
    <col min="3010" max="3010" width="8.44140625" bestFit="1" customWidth="1"/>
    <col min="3011" max="3012" width="11.44140625" bestFit="1" customWidth="1"/>
    <col min="3013" max="3013" width="5.33203125" bestFit="1" customWidth="1"/>
    <col min="3014" max="3014" width="10.44140625" bestFit="1" customWidth="1"/>
    <col min="3015" max="3015" width="11.44140625" bestFit="1" customWidth="1"/>
    <col min="3016" max="3016" width="8.44140625" bestFit="1" customWidth="1"/>
    <col min="3017" max="3018" width="11.44140625" bestFit="1" customWidth="1"/>
    <col min="3019" max="3019" width="8.44140625" bestFit="1" customWidth="1"/>
    <col min="3020" max="3024" width="11.44140625" bestFit="1" customWidth="1"/>
    <col min="3025" max="3025" width="8.44140625" bestFit="1" customWidth="1"/>
    <col min="3026" max="3026" width="11.44140625" bestFit="1" customWidth="1"/>
    <col min="3027" max="3028" width="8.44140625" bestFit="1" customWidth="1"/>
    <col min="3029" max="3029" width="11.44140625" bestFit="1" customWidth="1"/>
    <col min="3030" max="3030" width="10.44140625" bestFit="1" customWidth="1"/>
    <col min="3031" max="3031" width="5.33203125" bestFit="1" customWidth="1"/>
    <col min="3032" max="3032" width="8.44140625" bestFit="1" customWidth="1"/>
    <col min="3033" max="3033" width="10.44140625" bestFit="1" customWidth="1"/>
    <col min="3034" max="3034" width="11.44140625" bestFit="1" customWidth="1"/>
    <col min="3035" max="3035" width="5.33203125" bestFit="1" customWidth="1"/>
    <col min="3036" max="3038" width="11.44140625" bestFit="1" customWidth="1"/>
    <col min="3039" max="3039" width="8.44140625" bestFit="1" customWidth="1"/>
    <col min="3040" max="3040" width="5.33203125" bestFit="1" customWidth="1"/>
    <col min="3041" max="3041" width="8.44140625" bestFit="1" customWidth="1"/>
    <col min="3042" max="3044" width="11.44140625" bestFit="1" customWidth="1"/>
    <col min="3045" max="3045" width="8.44140625" bestFit="1" customWidth="1"/>
    <col min="3046" max="3050" width="11.44140625" bestFit="1" customWidth="1"/>
    <col min="3051" max="3051" width="10.44140625" bestFit="1" customWidth="1"/>
    <col min="3052" max="3053" width="11.44140625" bestFit="1" customWidth="1"/>
    <col min="3054" max="3054" width="8.44140625" bestFit="1" customWidth="1"/>
    <col min="3055" max="3055" width="7.33203125" bestFit="1" customWidth="1"/>
    <col min="3056" max="3057" width="10.44140625" bestFit="1" customWidth="1"/>
    <col min="3058" max="3058" width="11.44140625" bestFit="1" customWidth="1"/>
    <col min="3059" max="3059" width="10.44140625" bestFit="1" customWidth="1"/>
    <col min="3060" max="3060" width="5.33203125" bestFit="1" customWidth="1"/>
    <col min="3061" max="3064" width="11.44140625" bestFit="1" customWidth="1"/>
    <col min="3065" max="3065" width="8.44140625" bestFit="1" customWidth="1"/>
    <col min="3066" max="3066" width="11.44140625" bestFit="1" customWidth="1"/>
    <col min="3067" max="3067" width="8.44140625" bestFit="1" customWidth="1"/>
    <col min="3068" max="3071" width="11.44140625" bestFit="1" customWidth="1"/>
    <col min="3072" max="3072" width="5.33203125" bestFit="1" customWidth="1"/>
    <col min="3073" max="3073" width="8.44140625" bestFit="1" customWidth="1"/>
    <col min="3074" max="3074" width="11.44140625" bestFit="1" customWidth="1"/>
    <col min="3075" max="3075" width="7.33203125" bestFit="1" customWidth="1"/>
    <col min="3076" max="3076" width="8.44140625" bestFit="1" customWidth="1"/>
    <col min="3077" max="3077" width="11.44140625" bestFit="1" customWidth="1"/>
    <col min="3078" max="3079" width="9.44140625" bestFit="1" customWidth="1"/>
    <col min="3080" max="3080" width="5.33203125" bestFit="1" customWidth="1"/>
    <col min="3081" max="3082" width="11.44140625" bestFit="1" customWidth="1"/>
    <col min="3083" max="3083" width="7.33203125" bestFit="1" customWidth="1"/>
    <col min="3084" max="3084" width="9.44140625" bestFit="1" customWidth="1"/>
    <col min="3085" max="3085" width="8.44140625" bestFit="1" customWidth="1"/>
    <col min="3086" max="3087" width="5.33203125" bestFit="1" customWidth="1"/>
    <col min="3088" max="3088" width="11.44140625" bestFit="1" customWidth="1"/>
    <col min="3089" max="3089" width="10.44140625" bestFit="1" customWidth="1"/>
    <col min="3090" max="3090" width="5.33203125" bestFit="1" customWidth="1"/>
    <col min="3091" max="3092" width="11.44140625" bestFit="1" customWidth="1"/>
    <col min="3093" max="3093" width="8.44140625" bestFit="1" customWidth="1"/>
    <col min="3094" max="3094" width="11.44140625" bestFit="1" customWidth="1"/>
    <col min="3095" max="3095" width="8.44140625" bestFit="1" customWidth="1"/>
    <col min="3096" max="3096" width="11.44140625" bestFit="1" customWidth="1"/>
    <col min="3097" max="3097" width="7.33203125" bestFit="1" customWidth="1"/>
    <col min="3098" max="3098" width="10.44140625" bestFit="1" customWidth="1"/>
    <col min="3099" max="3099" width="5.33203125" bestFit="1" customWidth="1"/>
    <col min="3100" max="3100" width="11.44140625" bestFit="1" customWidth="1"/>
    <col min="3101" max="3102" width="8.44140625" bestFit="1" customWidth="1"/>
    <col min="3103" max="3103" width="11.44140625" bestFit="1" customWidth="1"/>
    <col min="3104" max="3104" width="10.44140625" bestFit="1" customWidth="1"/>
    <col min="3105" max="3105" width="8.44140625" bestFit="1" customWidth="1"/>
    <col min="3106" max="3106" width="11.44140625" bestFit="1" customWidth="1"/>
    <col min="3107" max="3107" width="8.44140625" bestFit="1" customWidth="1"/>
    <col min="3108" max="3111" width="11.44140625" bestFit="1" customWidth="1"/>
    <col min="3112" max="3112" width="8.44140625" bestFit="1" customWidth="1"/>
    <col min="3113" max="3113" width="5.33203125" bestFit="1" customWidth="1"/>
    <col min="3114" max="3115" width="11.44140625" bestFit="1" customWidth="1"/>
    <col min="3116" max="3116" width="7.33203125" bestFit="1" customWidth="1"/>
    <col min="3117" max="3117" width="8.44140625" bestFit="1" customWidth="1"/>
    <col min="3118" max="3118" width="9.44140625" bestFit="1" customWidth="1"/>
    <col min="3119" max="3120" width="11.44140625" bestFit="1" customWidth="1"/>
    <col min="3121" max="3121" width="10.44140625" bestFit="1" customWidth="1"/>
    <col min="3122" max="3122" width="11.44140625" bestFit="1" customWidth="1"/>
    <col min="3123" max="3123" width="5.33203125" bestFit="1" customWidth="1"/>
    <col min="3124" max="3125" width="11.44140625" bestFit="1" customWidth="1"/>
    <col min="3126" max="3126" width="8.44140625" bestFit="1" customWidth="1"/>
    <col min="3127" max="3127" width="11.44140625" bestFit="1" customWidth="1"/>
    <col min="3128" max="3129" width="5.33203125" bestFit="1" customWidth="1"/>
    <col min="3130" max="3130" width="9.44140625" bestFit="1" customWidth="1"/>
    <col min="3131" max="3131" width="8.44140625" bestFit="1" customWidth="1"/>
    <col min="3132" max="3132" width="7.33203125" bestFit="1" customWidth="1"/>
    <col min="3133" max="3134" width="11.44140625" bestFit="1" customWidth="1"/>
    <col min="3135" max="3135" width="8.44140625" bestFit="1" customWidth="1"/>
    <col min="3136" max="3136" width="5.33203125" bestFit="1" customWidth="1"/>
    <col min="3137" max="3138" width="11.44140625" bestFit="1" customWidth="1"/>
    <col min="3139" max="3139" width="8.44140625" bestFit="1" customWidth="1"/>
    <col min="3140" max="3141" width="5.33203125" bestFit="1" customWidth="1"/>
    <col min="3142" max="3142" width="8.44140625" bestFit="1" customWidth="1"/>
    <col min="3143" max="3143" width="11.44140625" bestFit="1" customWidth="1"/>
    <col min="3144" max="3144" width="7.33203125" bestFit="1" customWidth="1"/>
    <col min="3145" max="3149" width="8.44140625" bestFit="1" customWidth="1"/>
    <col min="3150" max="3153" width="11.44140625" bestFit="1" customWidth="1"/>
    <col min="3154" max="3154" width="8.44140625" bestFit="1" customWidth="1"/>
    <col min="3155" max="3155" width="11.44140625" bestFit="1" customWidth="1"/>
    <col min="3156" max="3156" width="5.33203125" bestFit="1" customWidth="1"/>
    <col min="3157" max="3159" width="11.44140625" bestFit="1" customWidth="1"/>
    <col min="3160" max="3160" width="8.44140625" bestFit="1" customWidth="1"/>
    <col min="3161" max="3163" width="11.44140625" bestFit="1" customWidth="1"/>
    <col min="3164" max="3164" width="10.44140625" bestFit="1" customWidth="1"/>
    <col min="3165" max="3166" width="5.33203125" bestFit="1" customWidth="1"/>
    <col min="3167" max="3168" width="11.44140625" bestFit="1" customWidth="1"/>
    <col min="3169" max="3169" width="5.33203125" bestFit="1" customWidth="1"/>
    <col min="3170" max="3170" width="8.44140625" bestFit="1" customWidth="1"/>
    <col min="3171" max="3171" width="11.44140625" bestFit="1" customWidth="1"/>
    <col min="3172" max="3173" width="5.33203125" bestFit="1" customWidth="1"/>
    <col min="3174" max="3174" width="10.44140625" bestFit="1" customWidth="1"/>
    <col min="3175" max="3175" width="8.44140625" bestFit="1" customWidth="1"/>
    <col min="3176" max="3178" width="11.44140625" bestFit="1" customWidth="1"/>
    <col min="3179" max="3179" width="5.33203125" bestFit="1" customWidth="1"/>
    <col min="3180" max="3180" width="11.44140625" bestFit="1" customWidth="1"/>
    <col min="3181" max="3182" width="10.44140625" bestFit="1" customWidth="1"/>
    <col min="3183" max="3183" width="11.44140625" bestFit="1" customWidth="1"/>
    <col min="3184" max="3184" width="8.44140625" bestFit="1" customWidth="1"/>
    <col min="3185" max="3185" width="10.44140625" bestFit="1" customWidth="1"/>
    <col min="3186" max="3186" width="11.44140625" bestFit="1" customWidth="1"/>
    <col min="3187" max="3188" width="8.44140625" bestFit="1" customWidth="1"/>
    <col min="3189" max="3191" width="5.33203125" bestFit="1" customWidth="1"/>
    <col min="3192" max="3193" width="11.44140625" bestFit="1" customWidth="1"/>
    <col min="3194" max="3195" width="5.33203125" bestFit="1" customWidth="1"/>
    <col min="3196" max="3196" width="10.44140625" bestFit="1" customWidth="1"/>
    <col min="3197" max="3197" width="8.44140625" bestFit="1" customWidth="1"/>
    <col min="3198" max="3199" width="11.44140625" bestFit="1" customWidth="1"/>
    <col min="3200" max="3200" width="9.44140625" bestFit="1" customWidth="1"/>
    <col min="3201" max="3201" width="11.44140625" bestFit="1" customWidth="1"/>
    <col min="3202" max="3202" width="5.33203125" bestFit="1" customWidth="1"/>
    <col min="3203" max="3203" width="11.44140625" bestFit="1" customWidth="1"/>
    <col min="3204" max="3205" width="9.44140625" bestFit="1" customWidth="1"/>
    <col min="3206" max="3206" width="11.44140625" bestFit="1" customWidth="1"/>
    <col min="3207" max="3207" width="5.33203125" bestFit="1" customWidth="1"/>
    <col min="3208" max="3210" width="11.44140625" bestFit="1" customWidth="1"/>
    <col min="3211" max="3211" width="5.33203125" bestFit="1" customWidth="1"/>
    <col min="3212" max="3212" width="8.44140625" bestFit="1" customWidth="1"/>
    <col min="3213" max="3216" width="11.44140625" bestFit="1" customWidth="1"/>
    <col min="3217" max="3217" width="5.33203125" bestFit="1" customWidth="1"/>
    <col min="3218" max="3222" width="11.44140625" bestFit="1" customWidth="1"/>
    <col min="3223" max="3223" width="8.44140625" bestFit="1" customWidth="1"/>
    <col min="3224" max="3224" width="11.44140625" bestFit="1" customWidth="1"/>
    <col min="3225" max="3225" width="7.33203125" bestFit="1" customWidth="1"/>
    <col min="3226" max="3226" width="11.44140625" bestFit="1" customWidth="1"/>
    <col min="3227" max="3227" width="8.44140625" bestFit="1" customWidth="1"/>
    <col min="3228" max="3230" width="11.44140625" bestFit="1" customWidth="1"/>
    <col min="3231" max="3231" width="5.33203125" bestFit="1" customWidth="1"/>
    <col min="3232" max="3232" width="11.44140625" bestFit="1" customWidth="1"/>
    <col min="3233" max="3233" width="5.33203125" bestFit="1" customWidth="1"/>
    <col min="3234" max="3235" width="11.44140625" bestFit="1" customWidth="1"/>
    <col min="3236" max="3237" width="8.44140625" bestFit="1" customWidth="1"/>
    <col min="3238" max="3239" width="11.44140625" bestFit="1" customWidth="1"/>
    <col min="3240" max="3240" width="10.44140625" bestFit="1" customWidth="1"/>
    <col min="3241" max="3241" width="11.44140625" bestFit="1" customWidth="1"/>
    <col min="3242" max="3242" width="5.33203125" bestFit="1" customWidth="1"/>
    <col min="3243" max="3244" width="11.44140625" bestFit="1" customWidth="1"/>
    <col min="3245" max="3246" width="10.44140625" bestFit="1" customWidth="1"/>
    <col min="3247" max="3248" width="11.44140625" bestFit="1" customWidth="1"/>
    <col min="3249" max="3249" width="8.44140625" bestFit="1" customWidth="1"/>
    <col min="3250" max="3253" width="11.44140625" bestFit="1" customWidth="1"/>
    <col min="3254" max="3254" width="8.44140625" bestFit="1" customWidth="1"/>
    <col min="3255" max="3259" width="11.44140625" bestFit="1" customWidth="1"/>
    <col min="3260" max="3260" width="10.44140625" bestFit="1" customWidth="1"/>
    <col min="3261" max="3261" width="11.44140625" bestFit="1" customWidth="1"/>
    <col min="3262" max="3262" width="9.44140625" bestFit="1" customWidth="1"/>
    <col min="3263" max="3263" width="7.33203125" bestFit="1" customWidth="1"/>
    <col min="3264" max="3265" width="8.44140625" bestFit="1" customWidth="1"/>
    <col min="3266" max="3266" width="7.33203125" bestFit="1" customWidth="1"/>
    <col min="3267" max="3267" width="11.44140625" bestFit="1" customWidth="1"/>
    <col min="3268" max="3268" width="5.33203125" bestFit="1" customWidth="1"/>
    <col min="3269" max="3269" width="11.44140625" bestFit="1" customWidth="1"/>
    <col min="3270" max="3271" width="5.33203125" bestFit="1" customWidth="1"/>
    <col min="3272" max="3272" width="8.44140625" bestFit="1" customWidth="1"/>
    <col min="3273" max="3273" width="11.44140625" bestFit="1" customWidth="1"/>
    <col min="3274" max="3274" width="10.44140625" bestFit="1" customWidth="1"/>
    <col min="3275" max="3277" width="11.44140625" bestFit="1" customWidth="1"/>
    <col min="3278" max="3278" width="8.44140625" bestFit="1" customWidth="1"/>
    <col min="3279" max="3279" width="7.33203125" bestFit="1" customWidth="1"/>
    <col min="3280" max="3280" width="8.44140625" bestFit="1" customWidth="1"/>
    <col min="3281" max="3281" width="10.44140625" bestFit="1" customWidth="1"/>
    <col min="3282" max="3282" width="7.33203125" bestFit="1" customWidth="1"/>
    <col min="3283" max="3287" width="11.44140625" bestFit="1" customWidth="1"/>
    <col min="3288" max="3288" width="10.44140625" bestFit="1" customWidth="1"/>
    <col min="3289" max="3290" width="11.44140625" bestFit="1" customWidth="1"/>
    <col min="3291" max="3291" width="5.33203125" bestFit="1" customWidth="1"/>
    <col min="3292" max="3294" width="11.44140625" bestFit="1" customWidth="1"/>
    <col min="3295" max="3295" width="5.33203125" bestFit="1" customWidth="1"/>
    <col min="3296" max="3309" width="11.44140625" bestFit="1" customWidth="1"/>
    <col min="3310" max="3310" width="9.44140625" bestFit="1" customWidth="1"/>
    <col min="3311" max="3311" width="11.44140625" bestFit="1" customWidth="1"/>
    <col min="3312" max="3313" width="8.44140625" bestFit="1" customWidth="1"/>
    <col min="3314" max="3314" width="5.33203125" bestFit="1" customWidth="1"/>
    <col min="3315" max="3316" width="8.44140625" bestFit="1" customWidth="1"/>
    <col min="3317" max="3317" width="11.44140625" bestFit="1" customWidth="1"/>
    <col min="3318" max="3319" width="8.44140625" bestFit="1" customWidth="1"/>
    <col min="3320" max="3320" width="11.44140625" bestFit="1" customWidth="1"/>
    <col min="3321" max="3321" width="7.33203125" bestFit="1" customWidth="1"/>
    <col min="3322" max="3322" width="8.44140625" bestFit="1" customWidth="1"/>
    <col min="3323" max="3325" width="11.44140625" bestFit="1" customWidth="1"/>
    <col min="3326" max="3327" width="7.33203125" bestFit="1" customWidth="1"/>
    <col min="3328" max="3328" width="8.44140625" bestFit="1" customWidth="1"/>
    <col min="3329" max="3329" width="5.33203125" bestFit="1" customWidth="1"/>
    <col min="3330" max="3331" width="11.44140625" bestFit="1" customWidth="1"/>
    <col min="3332" max="3332" width="7.33203125" bestFit="1" customWidth="1"/>
    <col min="3333" max="3334" width="5.33203125" bestFit="1" customWidth="1"/>
    <col min="3335" max="3335" width="8.44140625" bestFit="1" customWidth="1"/>
    <col min="3336" max="3336" width="11.44140625" bestFit="1" customWidth="1"/>
    <col min="3337" max="3337" width="10.44140625" bestFit="1" customWidth="1"/>
    <col min="3338" max="3338" width="11.44140625" bestFit="1" customWidth="1"/>
    <col min="3339" max="3339" width="5.33203125" bestFit="1" customWidth="1"/>
    <col min="3340" max="3340" width="11.44140625" bestFit="1" customWidth="1"/>
    <col min="3341" max="3341" width="10.44140625" bestFit="1" customWidth="1"/>
    <col min="3342" max="3342" width="9.44140625" bestFit="1" customWidth="1"/>
    <col min="3343" max="3344" width="11.44140625" bestFit="1" customWidth="1"/>
    <col min="3345" max="3345" width="8.44140625" bestFit="1" customWidth="1"/>
    <col min="3346" max="3349" width="11.44140625" bestFit="1" customWidth="1"/>
    <col min="3350" max="3350" width="8.44140625" bestFit="1" customWidth="1"/>
    <col min="3351" max="3351" width="11.44140625" bestFit="1" customWidth="1"/>
    <col min="3352" max="3352" width="5.33203125" bestFit="1" customWidth="1"/>
    <col min="3353" max="3353" width="11.44140625" bestFit="1" customWidth="1"/>
    <col min="3354" max="3354" width="8.44140625" bestFit="1" customWidth="1"/>
    <col min="3355" max="3357" width="11.44140625" bestFit="1" customWidth="1"/>
    <col min="3358" max="3358" width="7.33203125" bestFit="1" customWidth="1"/>
    <col min="3359" max="3360" width="11.44140625" bestFit="1" customWidth="1"/>
    <col min="3361" max="3361" width="5.33203125" bestFit="1" customWidth="1"/>
    <col min="3362" max="3362" width="10.44140625" bestFit="1" customWidth="1"/>
    <col min="3363" max="3363" width="7.33203125" bestFit="1" customWidth="1"/>
    <col min="3364" max="3367" width="11.44140625" bestFit="1" customWidth="1"/>
    <col min="3368" max="3368" width="5.33203125" bestFit="1" customWidth="1"/>
    <col min="3369" max="3370" width="11.44140625" bestFit="1" customWidth="1"/>
    <col min="3371" max="3371" width="10.44140625" bestFit="1" customWidth="1"/>
    <col min="3372" max="3372" width="8.44140625" bestFit="1" customWidth="1"/>
    <col min="3373" max="3377" width="11.44140625" bestFit="1" customWidth="1"/>
    <col min="3378" max="3378" width="8.44140625" bestFit="1" customWidth="1"/>
    <col min="3379" max="3385" width="11.44140625" bestFit="1" customWidth="1"/>
    <col min="3386" max="3386" width="8.44140625" bestFit="1" customWidth="1"/>
    <col min="3387" max="3387" width="11.44140625" bestFit="1" customWidth="1"/>
    <col min="3388" max="3388" width="9.44140625" bestFit="1" customWidth="1"/>
    <col min="3389" max="3389" width="5.33203125" bestFit="1" customWidth="1"/>
    <col min="3390" max="3391" width="11.44140625" bestFit="1" customWidth="1"/>
    <col min="3392" max="3392" width="9.44140625" bestFit="1" customWidth="1"/>
    <col min="3393" max="3393" width="5.33203125" bestFit="1" customWidth="1"/>
    <col min="3394" max="3395" width="11.44140625" bestFit="1" customWidth="1"/>
    <col min="3396" max="3396" width="5.33203125" bestFit="1" customWidth="1"/>
    <col min="3397" max="3397" width="11.44140625" bestFit="1" customWidth="1"/>
    <col min="3398" max="3399" width="8.44140625" bestFit="1" customWidth="1"/>
    <col min="3400" max="3400" width="11.44140625" bestFit="1" customWidth="1"/>
    <col min="3401" max="3401" width="10.44140625" bestFit="1" customWidth="1"/>
    <col min="3402" max="3406" width="11.44140625" bestFit="1" customWidth="1"/>
    <col min="3407" max="3407" width="9.44140625" bestFit="1" customWidth="1"/>
    <col min="3408" max="3409" width="11.44140625" bestFit="1" customWidth="1"/>
    <col min="3410" max="3410" width="8.44140625" bestFit="1" customWidth="1"/>
    <col min="3411" max="3411" width="11.44140625" bestFit="1" customWidth="1"/>
    <col min="3412" max="3412" width="5.33203125" bestFit="1" customWidth="1"/>
    <col min="3413" max="3413" width="9.44140625" bestFit="1" customWidth="1"/>
    <col min="3414" max="3414" width="11.44140625" bestFit="1" customWidth="1"/>
    <col min="3415" max="3415" width="8.44140625" bestFit="1" customWidth="1"/>
    <col min="3416" max="3418" width="11.44140625" bestFit="1" customWidth="1"/>
    <col min="3419" max="3419" width="5.33203125" bestFit="1" customWidth="1"/>
    <col min="3420" max="3420" width="11.44140625" bestFit="1" customWidth="1"/>
    <col min="3421" max="3421" width="10.44140625" bestFit="1" customWidth="1"/>
    <col min="3422" max="3422" width="9.44140625" bestFit="1" customWidth="1"/>
    <col min="3423" max="3423" width="8.44140625" bestFit="1" customWidth="1"/>
    <col min="3424" max="3424" width="5.33203125" bestFit="1" customWidth="1"/>
    <col min="3425" max="3427" width="11.44140625" bestFit="1" customWidth="1"/>
    <col min="3428" max="3428" width="5.33203125" bestFit="1" customWidth="1"/>
    <col min="3429" max="3429" width="11.44140625" bestFit="1" customWidth="1"/>
    <col min="3430" max="3430" width="7.33203125" bestFit="1" customWidth="1"/>
    <col min="3431" max="3431" width="11.44140625" bestFit="1" customWidth="1"/>
    <col min="3432" max="3433" width="8.44140625" bestFit="1" customWidth="1"/>
    <col min="3434" max="3436" width="11.44140625" bestFit="1" customWidth="1"/>
    <col min="3437" max="3438" width="8.44140625" bestFit="1" customWidth="1"/>
    <col min="3439" max="3440" width="11.44140625" bestFit="1" customWidth="1"/>
    <col min="3441" max="3441" width="8.44140625" bestFit="1" customWidth="1"/>
    <col min="3442" max="3448" width="11.44140625" bestFit="1" customWidth="1"/>
    <col min="3449" max="3449" width="8.44140625" bestFit="1" customWidth="1"/>
    <col min="3450" max="3451" width="11.44140625" bestFit="1" customWidth="1"/>
    <col min="3452" max="3452" width="10.44140625" bestFit="1" customWidth="1"/>
    <col min="3453" max="3453" width="8.44140625" bestFit="1" customWidth="1"/>
    <col min="3454" max="3454" width="11.44140625" bestFit="1" customWidth="1"/>
    <col min="3455" max="3455" width="5.33203125" bestFit="1" customWidth="1"/>
    <col min="3456" max="3456" width="11.44140625" bestFit="1" customWidth="1"/>
    <col min="3457" max="3457" width="8.44140625" bestFit="1" customWidth="1"/>
    <col min="3458" max="3458" width="10.44140625" bestFit="1" customWidth="1"/>
    <col min="3459" max="3459" width="9.44140625" bestFit="1" customWidth="1"/>
    <col min="3460" max="3460" width="11.44140625" bestFit="1" customWidth="1"/>
    <col min="3461" max="3461" width="9.44140625" bestFit="1" customWidth="1"/>
    <col min="3462" max="3462" width="5.33203125" bestFit="1" customWidth="1"/>
    <col min="3463" max="3463" width="8.44140625" bestFit="1" customWidth="1"/>
    <col min="3464" max="3465" width="11.44140625" bestFit="1" customWidth="1"/>
    <col min="3466" max="3466" width="10.44140625" bestFit="1" customWidth="1"/>
    <col min="3467" max="3468" width="11.44140625" bestFit="1" customWidth="1"/>
    <col min="3469" max="3469" width="10.44140625" bestFit="1" customWidth="1"/>
    <col min="3470" max="3470" width="8.44140625" bestFit="1" customWidth="1"/>
    <col min="3471" max="3472" width="7.33203125" bestFit="1" customWidth="1"/>
    <col min="3473" max="3473" width="11.44140625" bestFit="1" customWidth="1"/>
    <col min="3474" max="3474" width="5.33203125" bestFit="1" customWidth="1"/>
    <col min="3475" max="3475" width="11.44140625" bestFit="1" customWidth="1"/>
    <col min="3476" max="3476" width="5.33203125" bestFit="1" customWidth="1"/>
    <col min="3477" max="3479" width="11.44140625" bestFit="1" customWidth="1"/>
    <col min="3480" max="3480" width="10.44140625" bestFit="1" customWidth="1"/>
    <col min="3481" max="3481" width="11.44140625" bestFit="1" customWidth="1"/>
    <col min="3482" max="3482" width="8.44140625" bestFit="1" customWidth="1"/>
    <col min="3483" max="3483" width="5.33203125" bestFit="1" customWidth="1"/>
    <col min="3484" max="3485" width="11.44140625" bestFit="1" customWidth="1"/>
    <col min="3486" max="3486" width="9.44140625" bestFit="1" customWidth="1"/>
    <col min="3487" max="3488" width="11.44140625" bestFit="1" customWidth="1"/>
    <col min="3489" max="3489" width="5.33203125" bestFit="1" customWidth="1"/>
    <col min="3490" max="3490" width="11.44140625" bestFit="1" customWidth="1"/>
    <col min="3491" max="3492" width="8.44140625" bestFit="1" customWidth="1"/>
    <col min="3493" max="3493" width="11.44140625" bestFit="1" customWidth="1"/>
    <col min="3494" max="3494" width="9.44140625" bestFit="1" customWidth="1"/>
    <col min="3495" max="3504" width="12.44140625" bestFit="1" customWidth="1"/>
    <col min="3505" max="3505" width="9.44140625" bestFit="1" customWidth="1"/>
    <col min="3506" max="3506" width="12.44140625" bestFit="1" customWidth="1"/>
    <col min="3507" max="3507" width="9.44140625" bestFit="1" customWidth="1"/>
    <col min="3508" max="3508" width="12.44140625" bestFit="1" customWidth="1"/>
    <col min="3509" max="3509" width="6.33203125" bestFit="1" customWidth="1"/>
    <col min="3510" max="3511" width="12.44140625" bestFit="1" customWidth="1"/>
    <col min="3512" max="3513" width="6.33203125" bestFit="1" customWidth="1"/>
    <col min="3514" max="3517" width="12.44140625" bestFit="1" customWidth="1"/>
    <col min="3518" max="3518" width="6.33203125" bestFit="1" customWidth="1"/>
    <col min="3519" max="3519" width="9.44140625" bestFit="1" customWidth="1"/>
    <col min="3520" max="3522" width="12.44140625" bestFit="1" customWidth="1"/>
    <col min="3523" max="3523" width="11.44140625" bestFit="1" customWidth="1"/>
    <col min="3524" max="3524" width="6.33203125" bestFit="1" customWidth="1"/>
    <col min="3525" max="3528" width="12.44140625" bestFit="1" customWidth="1"/>
    <col min="3529" max="3529" width="11.44140625" bestFit="1" customWidth="1"/>
    <col min="3530" max="3532" width="9.44140625" bestFit="1" customWidth="1"/>
    <col min="3533" max="3533" width="12.44140625" bestFit="1" customWidth="1"/>
    <col min="3534" max="3534" width="9.44140625" bestFit="1" customWidth="1"/>
    <col min="3535" max="3535" width="12.44140625" bestFit="1" customWidth="1"/>
    <col min="3536" max="3536" width="10.44140625" bestFit="1" customWidth="1"/>
    <col min="3537" max="3539" width="12.44140625" bestFit="1" customWidth="1"/>
    <col min="3540" max="3540" width="6.33203125" bestFit="1" customWidth="1"/>
    <col min="3541" max="3541" width="9.44140625" bestFit="1" customWidth="1"/>
    <col min="3542" max="3542" width="8.44140625" bestFit="1" customWidth="1"/>
    <col min="3543" max="3543" width="12.44140625" bestFit="1" customWidth="1"/>
    <col min="3544" max="3544" width="9.44140625" bestFit="1" customWidth="1"/>
    <col min="3545" max="3545" width="12.44140625" bestFit="1" customWidth="1"/>
    <col min="3546" max="3546" width="11.44140625" bestFit="1" customWidth="1"/>
    <col min="3547" max="3550" width="12.44140625" bestFit="1" customWidth="1"/>
    <col min="3551" max="3552" width="9.44140625" bestFit="1" customWidth="1"/>
    <col min="3553" max="3553" width="6.33203125" bestFit="1" customWidth="1"/>
    <col min="3554" max="3554" width="11.44140625" bestFit="1" customWidth="1"/>
    <col min="3555" max="3555" width="6.33203125" bestFit="1" customWidth="1"/>
    <col min="3556" max="3556" width="12.44140625" bestFit="1" customWidth="1"/>
    <col min="3557" max="3558" width="9.44140625" bestFit="1" customWidth="1"/>
    <col min="3559" max="3559" width="6.33203125" bestFit="1" customWidth="1"/>
    <col min="3560" max="3560" width="9.44140625" bestFit="1" customWidth="1"/>
    <col min="3561" max="3564" width="12.44140625" bestFit="1" customWidth="1"/>
    <col min="3565" max="3565" width="8.44140625" bestFit="1" customWidth="1"/>
    <col min="3566" max="3567" width="12.44140625" bestFit="1" customWidth="1"/>
    <col min="3568" max="3568" width="8.44140625" bestFit="1" customWidth="1"/>
    <col min="3569" max="3571" width="12.44140625" bestFit="1" customWidth="1"/>
    <col min="3572" max="3572" width="8.44140625" bestFit="1" customWidth="1"/>
    <col min="3573" max="3577" width="12.44140625" bestFit="1" customWidth="1"/>
    <col min="3578" max="3578" width="9.44140625" bestFit="1" customWidth="1"/>
    <col min="3579" max="3587" width="12.44140625" bestFit="1" customWidth="1"/>
    <col min="3588" max="3588" width="8.44140625" bestFit="1" customWidth="1"/>
    <col min="3589" max="3589" width="9.44140625" bestFit="1" customWidth="1"/>
    <col min="3590" max="3591" width="12.44140625" bestFit="1" customWidth="1"/>
    <col min="3592" max="3592" width="9.44140625" bestFit="1" customWidth="1"/>
    <col min="3593" max="3598" width="12.44140625" bestFit="1" customWidth="1"/>
    <col min="3599" max="3599" width="6.33203125" bestFit="1" customWidth="1"/>
    <col min="3600" max="3601" width="9.44140625" bestFit="1" customWidth="1"/>
    <col min="3602" max="3602" width="12.44140625" bestFit="1" customWidth="1"/>
    <col min="3603" max="3603" width="11.44140625" bestFit="1" customWidth="1"/>
    <col min="3604" max="3604" width="12.44140625" bestFit="1" customWidth="1"/>
    <col min="3605" max="3605" width="6.33203125" bestFit="1" customWidth="1"/>
    <col min="3606" max="3613" width="12.44140625" bestFit="1" customWidth="1"/>
    <col min="3614" max="3614" width="11.44140625" bestFit="1" customWidth="1"/>
    <col min="3615" max="3615" width="9.44140625" bestFit="1" customWidth="1"/>
    <col min="3616" max="3617" width="12.44140625" bestFit="1" customWidth="1"/>
    <col min="3618" max="3618" width="9.44140625" bestFit="1" customWidth="1"/>
    <col min="3619" max="3620" width="12.44140625" bestFit="1" customWidth="1"/>
    <col min="3621" max="3621" width="9.44140625" bestFit="1" customWidth="1"/>
    <col min="3622" max="3622" width="11.44140625" bestFit="1" customWidth="1"/>
    <col min="3623" max="3624" width="12.44140625" bestFit="1" customWidth="1"/>
    <col min="3625" max="3626" width="9.44140625" bestFit="1" customWidth="1"/>
    <col min="3627" max="3630" width="12.44140625" bestFit="1" customWidth="1"/>
    <col min="3631" max="3631" width="9.44140625" bestFit="1" customWidth="1"/>
    <col min="3632" max="3632" width="12.44140625" bestFit="1" customWidth="1"/>
    <col min="3633" max="3633" width="9.44140625" bestFit="1" customWidth="1"/>
    <col min="3634" max="3634" width="6.33203125" bestFit="1" customWidth="1"/>
    <col min="3635" max="3635" width="8.44140625" bestFit="1" customWidth="1"/>
    <col min="3636" max="3636" width="12.44140625" bestFit="1" customWidth="1"/>
    <col min="3637" max="3637" width="11.44140625" bestFit="1" customWidth="1"/>
    <col min="3638" max="3638" width="9.44140625" bestFit="1" customWidth="1"/>
    <col min="3639" max="3639" width="8.44140625" bestFit="1" customWidth="1"/>
    <col min="3640" max="3640" width="9.44140625" bestFit="1" customWidth="1"/>
    <col min="3641" max="3642" width="12.44140625" bestFit="1" customWidth="1"/>
    <col min="3643" max="3643" width="10.44140625" bestFit="1" customWidth="1"/>
    <col min="3644" max="3644" width="11.44140625" bestFit="1" customWidth="1"/>
    <col min="3645" max="3648" width="12.44140625" bestFit="1" customWidth="1"/>
    <col min="3649" max="3650" width="6.33203125" bestFit="1" customWidth="1"/>
    <col min="3651" max="3659" width="12.44140625" bestFit="1" customWidth="1"/>
    <col min="3660" max="3660" width="9.44140625" bestFit="1" customWidth="1"/>
    <col min="3661" max="3662" width="12.44140625" bestFit="1" customWidth="1"/>
    <col min="3663" max="3663" width="9.44140625" bestFit="1" customWidth="1"/>
    <col min="3664" max="3664" width="8.44140625" bestFit="1" customWidth="1"/>
    <col min="3665" max="3665" width="12.44140625" bestFit="1" customWidth="1"/>
    <col min="3666" max="3667" width="9.44140625" bestFit="1" customWidth="1"/>
    <col min="3668" max="3668" width="6.33203125" bestFit="1" customWidth="1"/>
    <col min="3669" max="3669" width="12.44140625" bestFit="1" customWidth="1"/>
    <col min="3670" max="3670" width="8.44140625" bestFit="1" customWidth="1"/>
    <col min="3671" max="3673" width="12.44140625" bestFit="1" customWidth="1"/>
    <col min="3674" max="3674" width="9.44140625" bestFit="1" customWidth="1"/>
    <col min="3675" max="3675" width="12.44140625" bestFit="1" customWidth="1"/>
    <col min="3676" max="3676" width="9.44140625" bestFit="1" customWidth="1"/>
    <col min="3677" max="3679" width="12.44140625" bestFit="1" customWidth="1"/>
    <col min="3680" max="3681" width="6.33203125" bestFit="1" customWidth="1"/>
    <col min="3682" max="3682" width="12.44140625" bestFit="1" customWidth="1"/>
    <col min="3683" max="3684" width="9.44140625" bestFit="1" customWidth="1"/>
    <col min="3685" max="3686" width="12.44140625" bestFit="1" customWidth="1"/>
    <col min="3687" max="3689" width="8.44140625" bestFit="1" customWidth="1"/>
    <col min="3690" max="3690" width="12.44140625" bestFit="1" customWidth="1"/>
    <col min="3691" max="3691" width="9.44140625" bestFit="1" customWidth="1"/>
    <col min="3692" max="3692" width="12.44140625" bestFit="1" customWidth="1"/>
    <col min="3693" max="3693" width="11.44140625" bestFit="1" customWidth="1"/>
    <col min="3694" max="3694" width="9.44140625" bestFit="1" customWidth="1"/>
    <col min="3695" max="3695" width="12.44140625" bestFit="1" customWidth="1"/>
    <col min="3696" max="3696" width="9.44140625" bestFit="1" customWidth="1"/>
    <col min="3697" max="3700" width="12.44140625" bestFit="1" customWidth="1"/>
    <col min="3701" max="3701" width="6.33203125" bestFit="1" customWidth="1"/>
    <col min="3702" max="3702" width="12.44140625" bestFit="1" customWidth="1"/>
    <col min="3703" max="3703" width="9.44140625" bestFit="1" customWidth="1"/>
    <col min="3704" max="3706" width="12.44140625" bestFit="1" customWidth="1"/>
    <col min="3707" max="3707" width="11.44140625" bestFit="1" customWidth="1"/>
    <col min="3708" max="3709" width="12.44140625" bestFit="1" customWidth="1"/>
    <col min="3710" max="3710" width="10.44140625" bestFit="1" customWidth="1"/>
    <col min="3711" max="3712" width="12.44140625" bestFit="1" customWidth="1"/>
    <col min="3713" max="3713" width="9.44140625" bestFit="1" customWidth="1"/>
    <col min="3714" max="3716" width="12.44140625" bestFit="1" customWidth="1"/>
    <col min="3717" max="3717" width="10.44140625" bestFit="1" customWidth="1"/>
    <col min="3718" max="3720" width="12.44140625" bestFit="1" customWidth="1"/>
    <col min="3721" max="3721" width="10.44140625" bestFit="1" customWidth="1"/>
    <col min="3722" max="3722" width="9.44140625" bestFit="1" customWidth="1"/>
    <col min="3723" max="3723" width="8.44140625" bestFit="1" customWidth="1"/>
    <col min="3724" max="3724" width="9.44140625" bestFit="1" customWidth="1"/>
    <col min="3725" max="3727" width="12.44140625" bestFit="1" customWidth="1"/>
    <col min="3728" max="3728" width="9.44140625" bestFit="1" customWidth="1"/>
    <col min="3729" max="3729" width="12.44140625" bestFit="1" customWidth="1"/>
    <col min="3730" max="3730" width="6.33203125" bestFit="1" customWidth="1"/>
    <col min="3731" max="3731" width="9.44140625" bestFit="1" customWidth="1"/>
    <col min="3732" max="3733" width="12.44140625" bestFit="1" customWidth="1"/>
    <col min="3734" max="3735" width="6.33203125" bestFit="1" customWidth="1"/>
    <col min="3736" max="3738" width="12.44140625" bestFit="1" customWidth="1"/>
    <col min="3739" max="3739" width="10.44140625" bestFit="1" customWidth="1"/>
    <col min="3740" max="3740" width="9.44140625" bestFit="1" customWidth="1"/>
    <col min="3741" max="3741" width="12.44140625" bestFit="1" customWidth="1"/>
    <col min="3742" max="3742" width="11.44140625" bestFit="1" customWidth="1"/>
    <col min="3743" max="3744" width="12.44140625" bestFit="1" customWidth="1"/>
    <col min="3745" max="3745" width="11.44140625" bestFit="1" customWidth="1"/>
    <col min="3746" max="3748" width="12.44140625" bestFit="1" customWidth="1"/>
    <col min="3749" max="3750" width="9.44140625" bestFit="1" customWidth="1"/>
    <col min="3751" max="3751" width="12.44140625" bestFit="1" customWidth="1"/>
    <col min="3752" max="3752" width="9.44140625" bestFit="1" customWidth="1"/>
    <col min="3753" max="3755" width="12.44140625" bestFit="1" customWidth="1"/>
    <col min="3756" max="3758" width="9.44140625" bestFit="1" customWidth="1"/>
    <col min="3759" max="3761" width="12.44140625" bestFit="1" customWidth="1"/>
    <col min="3762" max="3762" width="8.44140625" bestFit="1" customWidth="1"/>
    <col min="3763" max="3763" width="9.44140625" bestFit="1" customWidth="1"/>
    <col min="3764" max="3768" width="12.44140625" bestFit="1" customWidth="1"/>
    <col min="3769" max="3769" width="8.44140625" bestFit="1" customWidth="1"/>
    <col min="3770" max="3775" width="12.44140625" bestFit="1" customWidth="1"/>
    <col min="3776" max="3776" width="11.44140625" bestFit="1" customWidth="1"/>
    <col min="3777" max="3777" width="8.44140625" bestFit="1" customWidth="1"/>
    <col min="3778" max="3778" width="12.44140625" bestFit="1" customWidth="1"/>
    <col min="3779" max="3779" width="9.44140625" bestFit="1" customWidth="1"/>
    <col min="3780" max="3792" width="12.44140625" bestFit="1" customWidth="1"/>
    <col min="3793" max="3793" width="9.44140625" bestFit="1" customWidth="1"/>
    <col min="3794" max="3794" width="11.44140625" bestFit="1" customWidth="1"/>
    <col min="3795" max="3796" width="12.44140625" bestFit="1" customWidth="1"/>
    <col min="3797" max="3797" width="8.44140625" bestFit="1" customWidth="1"/>
    <col min="3798" max="3799" width="12.44140625" bestFit="1" customWidth="1"/>
    <col min="3800" max="3800" width="9.44140625" bestFit="1" customWidth="1"/>
    <col min="3801" max="3802" width="12.44140625" bestFit="1" customWidth="1"/>
    <col min="3803" max="3803" width="9.44140625" bestFit="1" customWidth="1"/>
    <col min="3804" max="3805" width="12.44140625" bestFit="1" customWidth="1"/>
    <col min="3806" max="3806" width="9.44140625" bestFit="1" customWidth="1"/>
    <col min="3807" max="3808" width="12.44140625" bestFit="1" customWidth="1"/>
    <col min="3809" max="3809" width="9.44140625" bestFit="1" customWidth="1"/>
    <col min="3810" max="3811" width="12.44140625" bestFit="1" customWidth="1"/>
    <col min="3812" max="3812" width="6.33203125" bestFit="1" customWidth="1"/>
    <col min="3813" max="3817" width="12.44140625" bestFit="1" customWidth="1"/>
    <col min="3818" max="3818" width="10.44140625" bestFit="1" customWidth="1"/>
    <col min="3819" max="3821" width="12.44140625" bestFit="1" customWidth="1"/>
    <col min="3822" max="3822" width="6.33203125" bestFit="1" customWidth="1"/>
    <col min="3823" max="3824" width="12.44140625" bestFit="1" customWidth="1"/>
    <col min="3825" max="3825" width="9.44140625" bestFit="1" customWidth="1"/>
    <col min="3826" max="3826" width="12.44140625" bestFit="1" customWidth="1"/>
    <col min="3827" max="3827" width="10.44140625" bestFit="1" customWidth="1"/>
    <col min="3828" max="3828" width="12.44140625" bestFit="1" customWidth="1"/>
    <col min="3829" max="3829" width="11.44140625" bestFit="1" customWidth="1"/>
    <col min="3830" max="3832" width="12.44140625" bestFit="1" customWidth="1"/>
    <col min="3833" max="3833" width="6.33203125" bestFit="1" customWidth="1"/>
    <col min="3834" max="3834" width="12.44140625" bestFit="1" customWidth="1"/>
    <col min="3835" max="3835" width="6.33203125" bestFit="1" customWidth="1"/>
    <col min="3836" max="3836" width="12.44140625" bestFit="1" customWidth="1"/>
    <col min="3837" max="3837" width="11.44140625" bestFit="1" customWidth="1"/>
    <col min="3838" max="3842" width="12.44140625" bestFit="1" customWidth="1"/>
    <col min="3843" max="3843" width="8.44140625" bestFit="1" customWidth="1"/>
    <col min="3844" max="3844" width="12.44140625" bestFit="1" customWidth="1"/>
    <col min="3845" max="3846" width="9.44140625" bestFit="1" customWidth="1"/>
    <col min="3847" max="3847" width="12.44140625" bestFit="1" customWidth="1"/>
    <col min="3848" max="3848" width="8.44140625" bestFit="1" customWidth="1"/>
    <col min="3849" max="3851" width="12.44140625" bestFit="1" customWidth="1"/>
    <col min="3852" max="3852" width="11.44140625" bestFit="1" customWidth="1"/>
    <col min="3853" max="3853" width="10.44140625" bestFit="1" customWidth="1"/>
    <col min="3854" max="3854" width="12.44140625" bestFit="1" customWidth="1"/>
    <col min="3855" max="3855" width="8.44140625" bestFit="1" customWidth="1"/>
    <col min="3856" max="3857" width="12.44140625" bestFit="1" customWidth="1"/>
    <col min="3858" max="3859" width="9.44140625" bestFit="1" customWidth="1"/>
    <col min="3860" max="3861" width="12.44140625" bestFit="1" customWidth="1"/>
    <col min="3862" max="3862" width="8.44140625" bestFit="1" customWidth="1"/>
    <col min="3863" max="3863" width="9.44140625" bestFit="1" customWidth="1"/>
    <col min="3864" max="3864" width="12.44140625" bestFit="1" customWidth="1"/>
    <col min="3865" max="3865" width="9.44140625" bestFit="1" customWidth="1"/>
    <col min="3866" max="3866" width="12.44140625" bestFit="1" customWidth="1"/>
    <col min="3867" max="3867" width="6.33203125" bestFit="1" customWidth="1"/>
    <col min="3868" max="3871" width="12.44140625" bestFit="1" customWidth="1"/>
    <col min="3872" max="3872" width="11.44140625" bestFit="1" customWidth="1"/>
    <col min="3873" max="3880" width="12.44140625" bestFit="1" customWidth="1"/>
    <col min="3881" max="3881" width="11.44140625" bestFit="1" customWidth="1"/>
    <col min="3882" max="3882" width="12.44140625" bestFit="1" customWidth="1"/>
    <col min="3883" max="3883" width="6.33203125" bestFit="1" customWidth="1"/>
    <col min="3884" max="3884" width="9.44140625" bestFit="1" customWidth="1"/>
    <col min="3885" max="3887" width="12.44140625" bestFit="1" customWidth="1"/>
    <col min="3888" max="3888" width="9.44140625" bestFit="1" customWidth="1"/>
    <col min="3889" max="3890" width="12.44140625" bestFit="1" customWidth="1"/>
    <col min="3891" max="3893" width="8.44140625" bestFit="1" customWidth="1"/>
    <col min="3894" max="3894" width="9.44140625" bestFit="1" customWidth="1"/>
    <col min="3895" max="3895" width="12.44140625" bestFit="1" customWidth="1"/>
    <col min="3896" max="3896" width="11.44140625" bestFit="1" customWidth="1"/>
    <col min="3897" max="3897" width="9.44140625" bestFit="1" customWidth="1"/>
    <col min="3898" max="3899" width="12.44140625" bestFit="1" customWidth="1"/>
    <col min="3900" max="3900" width="9.44140625" bestFit="1" customWidth="1"/>
    <col min="3901" max="3901" width="12.44140625" bestFit="1" customWidth="1"/>
    <col min="3902" max="3902" width="9.44140625" bestFit="1" customWidth="1"/>
    <col min="3903" max="3903" width="6.33203125" bestFit="1" customWidth="1"/>
    <col min="3904" max="3905" width="12.44140625" bestFit="1" customWidth="1"/>
    <col min="3906" max="3906" width="9.44140625" bestFit="1" customWidth="1"/>
    <col min="3907" max="3907" width="12.44140625" bestFit="1" customWidth="1"/>
    <col min="3908" max="3909" width="9.44140625" bestFit="1" customWidth="1"/>
    <col min="3910" max="3910" width="6.33203125" bestFit="1" customWidth="1"/>
    <col min="3911" max="3911" width="12.44140625" bestFit="1" customWidth="1"/>
    <col min="3912" max="3912" width="6.33203125" bestFit="1" customWidth="1"/>
    <col min="3913" max="3918" width="12.44140625" bestFit="1" customWidth="1"/>
    <col min="3919" max="3919" width="8.44140625" bestFit="1" customWidth="1"/>
    <col min="3920" max="3926" width="12.44140625" bestFit="1" customWidth="1"/>
    <col min="3927" max="3927" width="9.44140625" bestFit="1" customWidth="1"/>
    <col min="3928" max="3928" width="12.44140625" bestFit="1" customWidth="1"/>
    <col min="3929" max="3929" width="8.44140625" bestFit="1" customWidth="1"/>
    <col min="3930" max="3930" width="12.44140625" bestFit="1" customWidth="1"/>
    <col min="3931" max="3931" width="11.44140625" bestFit="1" customWidth="1"/>
    <col min="3932" max="3932" width="8.44140625" bestFit="1" customWidth="1"/>
    <col min="3933" max="3933" width="12.44140625" bestFit="1" customWidth="1"/>
    <col min="3934" max="3934" width="6.33203125" bestFit="1" customWidth="1"/>
    <col min="3935" max="3937" width="12.44140625" bestFit="1" customWidth="1"/>
    <col min="3938" max="3938" width="6.33203125" bestFit="1" customWidth="1"/>
    <col min="3939" max="3939" width="9.44140625" bestFit="1" customWidth="1"/>
    <col min="3940" max="3940" width="12.44140625" bestFit="1" customWidth="1"/>
    <col min="3941" max="3941" width="6.33203125" bestFit="1" customWidth="1"/>
    <col min="3942" max="3942" width="12.44140625" bestFit="1" customWidth="1"/>
    <col min="3943" max="3943" width="11.44140625" bestFit="1" customWidth="1"/>
    <col min="3944" max="3945" width="12.44140625" bestFit="1" customWidth="1"/>
    <col min="3946" max="3946" width="8.44140625" bestFit="1" customWidth="1"/>
    <col min="3947" max="3947" width="9.44140625" bestFit="1" customWidth="1"/>
    <col min="3948" max="3954" width="12.44140625" bestFit="1" customWidth="1"/>
    <col min="3955" max="3955" width="6.33203125" bestFit="1" customWidth="1"/>
    <col min="3956" max="3958" width="12.44140625" bestFit="1" customWidth="1"/>
    <col min="3959" max="3959" width="6.33203125" bestFit="1" customWidth="1"/>
    <col min="3960" max="3961" width="12.44140625" bestFit="1" customWidth="1"/>
    <col min="3962" max="3962" width="6.33203125" bestFit="1" customWidth="1"/>
    <col min="3963" max="3963" width="10.44140625" bestFit="1" customWidth="1"/>
    <col min="3964" max="3964" width="6.33203125" bestFit="1" customWidth="1"/>
    <col min="3965" max="3965" width="9.44140625" bestFit="1" customWidth="1"/>
    <col min="3966" max="3967" width="12.44140625" bestFit="1" customWidth="1"/>
    <col min="3968" max="3968" width="11.44140625" bestFit="1" customWidth="1"/>
    <col min="3969" max="3976" width="12.44140625" bestFit="1" customWidth="1"/>
    <col min="3977" max="3977" width="10.44140625" bestFit="1" customWidth="1"/>
    <col min="3978" max="3978" width="12.44140625" bestFit="1" customWidth="1"/>
    <col min="3979" max="3979" width="9.44140625" bestFit="1" customWidth="1"/>
    <col min="3980" max="3981" width="12.44140625" bestFit="1" customWidth="1"/>
    <col min="3982" max="3982" width="9.44140625" bestFit="1" customWidth="1"/>
    <col min="3983" max="3989" width="12.44140625" bestFit="1" customWidth="1"/>
    <col min="3990" max="3990" width="11.44140625" bestFit="1" customWidth="1"/>
    <col min="3991" max="3991" width="12.44140625" bestFit="1" customWidth="1"/>
    <col min="3992" max="3992" width="9.44140625" bestFit="1" customWidth="1"/>
    <col min="3993" max="3994" width="12.44140625" bestFit="1" customWidth="1"/>
    <col min="3995" max="3995" width="10.44140625" bestFit="1" customWidth="1"/>
    <col min="3996" max="3996" width="12.44140625" bestFit="1" customWidth="1"/>
    <col min="3997" max="3997" width="9.44140625" bestFit="1" customWidth="1"/>
    <col min="3998" max="3998" width="11.44140625" bestFit="1" customWidth="1"/>
    <col min="3999" max="4000" width="12.44140625" bestFit="1" customWidth="1"/>
    <col min="4001" max="4001" width="6.33203125" bestFit="1" customWidth="1"/>
    <col min="4002" max="4003" width="12.44140625" bestFit="1" customWidth="1"/>
    <col min="4004" max="4006" width="9.44140625" bestFit="1" customWidth="1"/>
    <col min="4007" max="4007" width="12.44140625" bestFit="1" customWidth="1"/>
    <col min="4008" max="4008" width="11.44140625" bestFit="1" customWidth="1"/>
    <col min="4009" max="4009" width="12.44140625" bestFit="1" customWidth="1"/>
    <col min="4010" max="4010" width="6.33203125" bestFit="1" customWidth="1"/>
    <col min="4011" max="4011" width="12.44140625" bestFit="1" customWidth="1"/>
    <col min="4012" max="4012" width="11.44140625" bestFit="1" customWidth="1"/>
    <col min="4013" max="4014" width="12.44140625" bestFit="1" customWidth="1"/>
    <col min="4015" max="4015" width="10.44140625" bestFit="1" customWidth="1"/>
    <col min="4016" max="4016" width="12.44140625" bestFit="1" customWidth="1"/>
    <col min="4017" max="4017" width="11.44140625" bestFit="1" customWidth="1"/>
    <col min="4018" max="4018" width="8.44140625" bestFit="1" customWidth="1"/>
    <col min="4019" max="4020" width="9.44140625" bestFit="1" customWidth="1"/>
    <col min="4021" max="4021" width="12.44140625" bestFit="1" customWidth="1"/>
    <col min="4022" max="4022" width="9.44140625" bestFit="1" customWidth="1"/>
    <col min="4023" max="4024" width="12.44140625" bestFit="1" customWidth="1"/>
    <col min="4025" max="4025" width="9.44140625" bestFit="1" customWidth="1"/>
    <col min="4026" max="4029" width="12.44140625" bestFit="1" customWidth="1"/>
    <col min="4030" max="4030" width="9.44140625" bestFit="1" customWidth="1"/>
    <col min="4031" max="4031" width="12.44140625" bestFit="1" customWidth="1"/>
    <col min="4032" max="4032" width="8.44140625" bestFit="1" customWidth="1"/>
    <col min="4033" max="4036" width="12.44140625" bestFit="1" customWidth="1"/>
    <col min="4037" max="4037" width="10.44140625" bestFit="1" customWidth="1"/>
    <col min="4038" max="4041" width="12.44140625" bestFit="1" customWidth="1"/>
    <col min="4042" max="4042" width="11.44140625" bestFit="1" customWidth="1"/>
    <col min="4043" max="4043" width="9.44140625" bestFit="1" customWidth="1"/>
    <col min="4044" max="4045" width="8.44140625" bestFit="1" customWidth="1"/>
    <col min="4046" max="4048" width="12.44140625" bestFit="1" customWidth="1"/>
    <col min="4049" max="4049" width="9.44140625" bestFit="1" customWidth="1"/>
    <col min="4050" max="4050" width="12.44140625" bestFit="1" customWidth="1"/>
    <col min="4051" max="4052" width="8.44140625" bestFit="1" customWidth="1"/>
    <col min="4053" max="4057" width="12.44140625" bestFit="1" customWidth="1"/>
    <col min="4058" max="4058" width="6.33203125" bestFit="1" customWidth="1"/>
    <col min="4059" max="4061" width="12.44140625" bestFit="1" customWidth="1"/>
    <col min="4062" max="4062" width="11.44140625" bestFit="1" customWidth="1"/>
    <col min="4063" max="4063" width="12.44140625" bestFit="1" customWidth="1"/>
    <col min="4064" max="4064" width="8.44140625" bestFit="1" customWidth="1"/>
    <col min="4065" max="4066" width="12.44140625" bestFit="1" customWidth="1"/>
    <col min="4067" max="4067" width="9.44140625" bestFit="1" customWidth="1"/>
    <col min="4068" max="4068" width="10.44140625" bestFit="1" customWidth="1"/>
    <col min="4069" max="4069" width="6.33203125" bestFit="1" customWidth="1"/>
    <col min="4070" max="4075" width="12.44140625" bestFit="1" customWidth="1"/>
    <col min="4076" max="4076" width="6.33203125" bestFit="1" customWidth="1"/>
    <col min="4077" max="4077" width="12.44140625" bestFit="1" customWidth="1"/>
    <col min="4078" max="4078" width="6.33203125" bestFit="1" customWidth="1"/>
    <col min="4079" max="4079" width="9.44140625" bestFit="1" customWidth="1"/>
    <col min="4080" max="4080" width="6.33203125" bestFit="1" customWidth="1"/>
    <col min="4081" max="4082" width="9.44140625" bestFit="1" customWidth="1"/>
    <col min="4083" max="4083" width="12.44140625" bestFit="1" customWidth="1"/>
    <col min="4084" max="4084" width="6.33203125" bestFit="1" customWidth="1"/>
    <col min="4085" max="4086" width="9.44140625" bestFit="1" customWidth="1"/>
    <col min="4087" max="4087" width="12.44140625" bestFit="1" customWidth="1"/>
    <col min="4088" max="4088" width="11.44140625" bestFit="1" customWidth="1"/>
    <col min="4089" max="4089" width="12.44140625" bestFit="1" customWidth="1"/>
    <col min="4090" max="4090" width="9.44140625" bestFit="1" customWidth="1"/>
    <col min="4091" max="4091" width="12.44140625" bestFit="1" customWidth="1"/>
    <col min="4092" max="4092" width="6.33203125" bestFit="1" customWidth="1"/>
    <col min="4093" max="4093" width="11.44140625" bestFit="1" customWidth="1"/>
    <col min="4094" max="4094" width="8.44140625" bestFit="1" customWidth="1"/>
    <col min="4095" max="4095" width="11.44140625" bestFit="1" customWidth="1"/>
    <col min="4096" max="4096" width="10.44140625" bestFit="1" customWidth="1"/>
    <col min="4097" max="4097" width="9.44140625" bestFit="1" customWidth="1"/>
    <col min="4098" max="4099" width="12.44140625" bestFit="1" customWidth="1"/>
    <col min="4100" max="4100" width="8.44140625" bestFit="1" customWidth="1"/>
    <col min="4101" max="4101" width="12.44140625" bestFit="1" customWidth="1"/>
    <col min="4102" max="4102" width="6.33203125" bestFit="1" customWidth="1"/>
    <col min="4103" max="4104" width="12.44140625" bestFit="1" customWidth="1"/>
    <col min="4105" max="4105" width="9.44140625" bestFit="1" customWidth="1"/>
    <col min="4106" max="4108" width="12.44140625" bestFit="1" customWidth="1"/>
    <col min="4109" max="4110" width="9.44140625" bestFit="1" customWidth="1"/>
    <col min="4111" max="4111" width="12.44140625" bestFit="1" customWidth="1"/>
    <col min="4112" max="4112" width="11.44140625" bestFit="1" customWidth="1"/>
    <col min="4113" max="4113" width="12.44140625" bestFit="1" customWidth="1"/>
    <col min="4114" max="4114" width="11.44140625" bestFit="1" customWidth="1"/>
    <col min="4115" max="4115" width="9.44140625" bestFit="1" customWidth="1"/>
    <col min="4116" max="4116" width="8.44140625" bestFit="1" customWidth="1"/>
    <col min="4117" max="4119" width="12.44140625" bestFit="1" customWidth="1"/>
    <col min="4120" max="4120" width="6.33203125" bestFit="1" customWidth="1"/>
    <col min="4121" max="4122" width="12.44140625" bestFit="1" customWidth="1"/>
    <col min="4123" max="4123" width="11.44140625" bestFit="1" customWidth="1"/>
    <col min="4124" max="4124" width="6.33203125" bestFit="1" customWidth="1"/>
    <col min="4125" max="4126" width="12.44140625" bestFit="1" customWidth="1"/>
    <col min="4127" max="4127" width="10.44140625" bestFit="1" customWidth="1"/>
    <col min="4128" max="4129" width="12.44140625" bestFit="1" customWidth="1"/>
    <col min="4130" max="4130" width="10.44140625" bestFit="1" customWidth="1"/>
    <col min="4131" max="4131" width="6.33203125" bestFit="1" customWidth="1"/>
    <col min="4132" max="4137" width="12.44140625" bestFit="1" customWidth="1"/>
    <col min="4138" max="4138" width="6.33203125" bestFit="1" customWidth="1"/>
    <col min="4139" max="4139" width="12.44140625" bestFit="1" customWidth="1"/>
    <col min="4140" max="4140" width="9.44140625" bestFit="1" customWidth="1"/>
    <col min="4141" max="4141" width="6.33203125" bestFit="1" customWidth="1"/>
    <col min="4142" max="4142" width="12.44140625" bestFit="1" customWidth="1"/>
    <col min="4143" max="4143" width="9.44140625" bestFit="1" customWidth="1"/>
    <col min="4144" max="4144" width="12.44140625" bestFit="1" customWidth="1"/>
    <col min="4145" max="4145" width="9.44140625" bestFit="1" customWidth="1"/>
    <col min="4146" max="4146" width="12.44140625" bestFit="1" customWidth="1"/>
    <col min="4147" max="4147" width="10.44140625" bestFit="1" customWidth="1"/>
    <col min="4148" max="4158" width="12.44140625" bestFit="1" customWidth="1"/>
    <col min="4159" max="4160" width="9.44140625" bestFit="1" customWidth="1"/>
    <col min="4161" max="4161" width="8.44140625" bestFit="1" customWidth="1"/>
    <col min="4162" max="4162" width="12.44140625" bestFit="1" customWidth="1"/>
    <col min="4163" max="4163" width="6.33203125" bestFit="1" customWidth="1"/>
    <col min="4164" max="4164" width="12.44140625" bestFit="1" customWidth="1"/>
    <col min="4165" max="4165" width="9.44140625" bestFit="1" customWidth="1"/>
    <col min="4166" max="4166" width="12.44140625" bestFit="1" customWidth="1"/>
    <col min="4167" max="4167" width="11.44140625" bestFit="1" customWidth="1"/>
    <col min="4168" max="4170" width="12.44140625" bestFit="1" customWidth="1"/>
    <col min="4171" max="4171" width="9.44140625" bestFit="1" customWidth="1"/>
    <col min="4172" max="4175" width="12.44140625" bestFit="1" customWidth="1"/>
    <col min="4176" max="4176" width="9.44140625" bestFit="1" customWidth="1"/>
    <col min="4177" max="4177" width="6.33203125" bestFit="1" customWidth="1"/>
    <col min="4178" max="4178" width="12.44140625" bestFit="1" customWidth="1"/>
    <col min="4179" max="4179" width="11.44140625" bestFit="1" customWidth="1"/>
    <col min="4180" max="4181" width="8.44140625" bestFit="1" customWidth="1"/>
    <col min="4182" max="4182" width="6.33203125" bestFit="1" customWidth="1"/>
    <col min="4183" max="4186" width="12.44140625" bestFit="1" customWidth="1"/>
    <col min="4187" max="4187" width="6.33203125" bestFit="1" customWidth="1"/>
    <col min="4188" max="4188" width="12.44140625" bestFit="1" customWidth="1"/>
    <col min="4189" max="4189" width="6.33203125" bestFit="1" customWidth="1"/>
    <col min="4190" max="4196" width="12.44140625" bestFit="1" customWidth="1"/>
    <col min="4197" max="4199" width="9.44140625" bestFit="1" customWidth="1"/>
    <col min="4200" max="4201" width="12.44140625" bestFit="1" customWidth="1"/>
    <col min="4202" max="4202" width="6.33203125" bestFit="1" customWidth="1"/>
    <col min="4203" max="4205" width="12.44140625" bestFit="1" customWidth="1"/>
    <col min="4206" max="4206" width="8.44140625" bestFit="1" customWidth="1"/>
    <col min="4207" max="4207" width="12.44140625" bestFit="1" customWidth="1"/>
    <col min="4208" max="4208" width="6.33203125" bestFit="1" customWidth="1"/>
    <col min="4209" max="4209" width="9.44140625" bestFit="1" customWidth="1"/>
    <col min="4210" max="4210" width="6.33203125" bestFit="1" customWidth="1"/>
    <col min="4211" max="4211" width="12.44140625" bestFit="1" customWidth="1"/>
    <col min="4212" max="4212" width="8.44140625" bestFit="1" customWidth="1"/>
    <col min="4213" max="4216" width="12.44140625" bestFit="1" customWidth="1"/>
    <col min="4217" max="4217" width="11.44140625" bestFit="1" customWidth="1"/>
    <col min="4218" max="4220" width="12.44140625" bestFit="1" customWidth="1"/>
    <col min="4221" max="4222" width="9.44140625" bestFit="1" customWidth="1"/>
    <col min="4223" max="4224" width="12.44140625" bestFit="1" customWidth="1"/>
    <col min="4225" max="4225" width="11.44140625" bestFit="1" customWidth="1"/>
    <col min="4226" max="4229" width="12.44140625" bestFit="1" customWidth="1"/>
    <col min="4230" max="4230" width="9.44140625" bestFit="1" customWidth="1"/>
    <col min="4231" max="4234" width="12.44140625" bestFit="1" customWidth="1"/>
    <col min="4235" max="4235" width="9.44140625" bestFit="1" customWidth="1"/>
    <col min="4236" max="4236" width="12.44140625" bestFit="1" customWidth="1"/>
    <col min="4237" max="4237" width="9.44140625" bestFit="1" customWidth="1"/>
    <col min="4238" max="4239" width="12.44140625" bestFit="1" customWidth="1"/>
    <col min="4240" max="4240" width="8.44140625" bestFit="1" customWidth="1"/>
    <col min="4241" max="4241" width="12.44140625" bestFit="1" customWidth="1"/>
    <col min="4242" max="4242" width="10.44140625" bestFit="1" customWidth="1"/>
    <col min="4243" max="4243" width="12.44140625" bestFit="1" customWidth="1"/>
    <col min="4244" max="4244" width="11.44140625" bestFit="1" customWidth="1"/>
    <col min="4245" max="4246" width="9.44140625" bestFit="1" customWidth="1"/>
    <col min="4247" max="4247" width="6.33203125" bestFit="1" customWidth="1"/>
    <col min="4248" max="4250" width="12.44140625" bestFit="1" customWidth="1"/>
    <col min="4251" max="4251" width="8.44140625" bestFit="1" customWidth="1"/>
    <col min="4252" max="4252" width="12.44140625" bestFit="1" customWidth="1"/>
    <col min="4253" max="4253" width="9.44140625" bestFit="1" customWidth="1"/>
    <col min="4254" max="4255" width="12.44140625" bestFit="1" customWidth="1"/>
    <col min="4256" max="4256" width="6.33203125" bestFit="1" customWidth="1"/>
    <col min="4257" max="4260" width="9.44140625" bestFit="1" customWidth="1"/>
    <col min="4261" max="4262" width="12.44140625" bestFit="1" customWidth="1"/>
    <col min="4263" max="4263" width="9.44140625" bestFit="1" customWidth="1"/>
    <col min="4264" max="4264" width="11.44140625" bestFit="1" customWidth="1"/>
    <col min="4265" max="4265" width="9.44140625" bestFit="1" customWidth="1"/>
    <col min="4266" max="4266" width="12.44140625" bestFit="1" customWidth="1"/>
    <col min="4267" max="4267" width="9.44140625" bestFit="1" customWidth="1"/>
    <col min="4268" max="4268" width="11.44140625" bestFit="1" customWidth="1"/>
    <col min="4269" max="4269" width="9.44140625" bestFit="1" customWidth="1"/>
    <col min="4270" max="4270" width="11.44140625" bestFit="1" customWidth="1"/>
    <col min="4271" max="4271" width="12.44140625" bestFit="1" customWidth="1"/>
    <col min="4272" max="4272" width="9.44140625" bestFit="1" customWidth="1"/>
    <col min="4273" max="4273" width="6.33203125" bestFit="1" customWidth="1"/>
    <col min="4274" max="4274" width="11.44140625" bestFit="1" customWidth="1"/>
    <col min="4275" max="4278" width="12.44140625" bestFit="1" customWidth="1"/>
    <col min="4279" max="4279" width="9.44140625" bestFit="1" customWidth="1"/>
    <col min="4280" max="4280" width="8.44140625" bestFit="1" customWidth="1"/>
    <col min="4281" max="4281" width="9.44140625" bestFit="1" customWidth="1"/>
    <col min="4282" max="4282" width="8.44140625" bestFit="1" customWidth="1"/>
    <col min="4283" max="4289" width="12.44140625" bestFit="1" customWidth="1"/>
    <col min="4290" max="4291" width="9.44140625" bestFit="1" customWidth="1"/>
    <col min="4292" max="4294" width="12.44140625" bestFit="1" customWidth="1"/>
    <col min="4295" max="4295" width="8.44140625" bestFit="1" customWidth="1"/>
    <col min="4296" max="4298" width="12.44140625" bestFit="1" customWidth="1"/>
    <col min="4299" max="4299" width="8.44140625" bestFit="1" customWidth="1"/>
    <col min="4300" max="4301" width="12.44140625" bestFit="1" customWidth="1"/>
    <col min="4302" max="4302" width="10.44140625" bestFit="1" customWidth="1"/>
    <col min="4303" max="4305" width="12.44140625" bestFit="1" customWidth="1"/>
    <col min="4306" max="4306" width="11.44140625" bestFit="1" customWidth="1"/>
    <col min="4307" max="4307" width="12.44140625" bestFit="1" customWidth="1"/>
    <col min="4308" max="4308" width="11.44140625" bestFit="1" customWidth="1"/>
    <col min="4309" max="4309" width="6.33203125" bestFit="1" customWidth="1"/>
    <col min="4310" max="4310" width="8.44140625" bestFit="1" customWidth="1"/>
    <col min="4311" max="4311" width="9.44140625" bestFit="1" customWidth="1"/>
    <col min="4312" max="4313" width="12.44140625" bestFit="1" customWidth="1"/>
    <col min="4314" max="4314" width="9.44140625" bestFit="1" customWidth="1"/>
    <col min="4315" max="4315" width="11.44140625" bestFit="1" customWidth="1"/>
    <col min="4316" max="4316" width="12.44140625" bestFit="1" customWidth="1"/>
    <col min="4317" max="4318" width="9.44140625" bestFit="1" customWidth="1"/>
    <col min="4319" max="4319" width="12.44140625" bestFit="1" customWidth="1"/>
    <col min="4320" max="4320" width="9.44140625" bestFit="1" customWidth="1"/>
    <col min="4321" max="4322" width="12.44140625" bestFit="1" customWidth="1"/>
    <col min="4323" max="4323" width="9.44140625" bestFit="1" customWidth="1"/>
    <col min="4324" max="4324" width="11.44140625" bestFit="1" customWidth="1"/>
    <col min="4325" max="4325" width="8.44140625" bestFit="1" customWidth="1"/>
    <col min="4326" max="4327" width="12.44140625" bestFit="1" customWidth="1"/>
    <col min="4328" max="4329" width="9.44140625" bestFit="1" customWidth="1"/>
    <col min="4330" max="4330" width="11.44140625" bestFit="1" customWidth="1"/>
    <col min="4331" max="4331" width="12.44140625" bestFit="1" customWidth="1"/>
    <col min="4332" max="4332" width="9.44140625" bestFit="1" customWidth="1"/>
    <col min="4333" max="4333" width="12.44140625" bestFit="1" customWidth="1"/>
    <col min="4334" max="4334" width="9.44140625" bestFit="1" customWidth="1"/>
    <col min="4335" max="4335" width="6.33203125" bestFit="1" customWidth="1"/>
    <col min="4336" max="4336" width="12.44140625" bestFit="1" customWidth="1"/>
    <col min="4337" max="4337" width="9.44140625" bestFit="1" customWidth="1"/>
    <col min="4338" max="4342" width="12.44140625" bestFit="1" customWidth="1"/>
    <col min="4343" max="4343" width="6.33203125" bestFit="1" customWidth="1"/>
    <col min="4344" max="4348" width="12.44140625" bestFit="1" customWidth="1"/>
    <col min="4349" max="4349" width="10.44140625" bestFit="1" customWidth="1"/>
    <col min="4350" max="4355" width="12.44140625" bestFit="1" customWidth="1"/>
    <col min="4356" max="4356" width="10.44140625" bestFit="1" customWidth="1"/>
    <col min="4357" max="4357" width="12.44140625" bestFit="1" customWidth="1"/>
    <col min="4358" max="4358" width="8.44140625" bestFit="1" customWidth="1"/>
    <col min="4359" max="4359" width="9.44140625" bestFit="1" customWidth="1"/>
    <col min="4360" max="4365" width="12.44140625" bestFit="1" customWidth="1"/>
    <col min="4366" max="4366" width="10.44140625" bestFit="1" customWidth="1"/>
    <col min="4367" max="4367" width="9.44140625" bestFit="1" customWidth="1"/>
    <col min="4368" max="4368" width="12.44140625" bestFit="1" customWidth="1"/>
    <col min="4369" max="4369" width="6.33203125" bestFit="1" customWidth="1"/>
    <col min="4370" max="4370" width="9.44140625" bestFit="1" customWidth="1"/>
    <col min="4371" max="4374" width="12.44140625" bestFit="1" customWidth="1"/>
    <col min="4375" max="4376" width="6.33203125" bestFit="1" customWidth="1"/>
    <col min="4377" max="4377" width="12.44140625" bestFit="1" customWidth="1"/>
    <col min="4378" max="4378" width="6.33203125" bestFit="1" customWidth="1"/>
    <col min="4379" max="4384" width="12.44140625" bestFit="1" customWidth="1"/>
    <col min="4385" max="4385" width="8.44140625" bestFit="1" customWidth="1"/>
    <col min="4386" max="4386" width="9.44140625" bestFit="1" customWidth="1"/>
    <col min="4387" max="4387" width="10.44140625" bestFit="1" customWidth="1"/>
    <col min="4388" max="4389" width="12.44140625" bestFit="1" customWidth="1"/>
    <col min="4390" max="4390" width="9.44140625" bestFit="1" customWidth="1"/>
    <col min="4391" max="4395" width="12.44140625" bestFit="1" customWidth="1"/>
    <col min="4396" max="4396" width="9.44140625" bestFit="1" customWidth="1"/>
    <col min="4397" max="4397" width="10.44140625" bestFit="1" customWidth="1"/>
    <col min="4398" max="4398" width="12.44140625" bestFit="1" customWidth="1"/>
    <col min="4399" max="4399" width="9.44140625" bestFit="1" customWidth="1"/>
    <col min="4400" max="4400" width="12.44140625" bestFit="1" customWidth="1"/>
    <col min="4401" max="4401" width="11.44140625" bestFit="1" customWidth="1"/>
    <col min="4402" max="4402" width="12.44140625" bestFit="1" customWidth="1"/>
    <col min="4403" max="4403" width="9.44140625" bestFit="1" customWidth="1"/>
    <col min="4404" max="4404" width="12.44140625" bestFit="1" customWidth="1"/>
    <col min="4405" max="4405" width="6.33203125" bestFit="1" customWidth="1"/>
    <col min="4406" max="4408" width="12.44140625" bestFit="1" customWidth="1"/>
    <col min="4409" max="4409" width="8.44140625" bestFit="1" customWidth="1"/>
    <col min="4410" max="4411" width="12.44140625" bestFit="1" customWidth="1"/>
    <col min="4412" max="4412" width="9.44140625" bestFit="1" customWidth="1"/>
    <col min="4413" max="4413" width="12.44140625" bestFit="1" customWidth="1"/>
    <col min="4414" max="4414" width="11.44140625" bestFit="1" customWidth="1"/>
    <col min="4415" max="4417" width="12.44140625" bestFit="1" customWidth="1"/>
    <col min="4418" max="4418" width="9.44140625" bestFit="1" customWidth="1"/>
    <col min="4419" max="4419" width="12.44140625" bestFit="1" customWidth="1"/>
    <col min="4420" max="4420" width="6.33203125" bestFit="1" customWidth="1"/>
    <col min="4421" max="4426" width="12.44140625" bestFit="1" customWidth="1"/>
    <col min="4427" max="4427" width="8.44140625" bestFit="1" customWidth="1"/>
    <col min="4428" max="4428" width="12.44140625" bestFit="1" customWidth="1"/>
    <col min="4429" max="4429" width="9.44140625" bestFit="1" customWidth="1"/>
    <col min="4430" max="4430" width="8.44140625" bestFit="1" customWidth="1"/>
    <col min="4431" max="4431" width="9.44140625" bestFit="1" customWidth="1"/>
    <col min="4432" max="4433" width="12.44140625" bestFit="1" customWidth="1"/>
    <col min="4434" max="4434" width="9.44140625" bestFit="1" customWidth="1"/>
    <col min="4435" max="4436" width="11.44140625" bestFit="1" customWidth="1"/>
    <col min="4437" max="4437" width="12.44140625" bestFit="1" customWidth="1"/>
    <col min="4438" max="4438" width="8.44140625" bestFit="1" customWidth="1"/>
    <col min="4439" max="4445" width="12.44140625" bestFit="1" customWidth="1"/>
    <col min="4446" max="4447" width="6.33203125" bestFit="1" customWidth="1"/>
    <col min="4448" max="4448" width="9.44140625" bestFit="1" customWidth="1"/>
    <col min="4449" max="4449" width="12.44140625" bestFit="1" customWidth="1"/>
    <col min="4450" max="4450" width="9.44140625" bestFit="1" customWidth="1"/>
    <col min="4451" max="4454" width="12.44140625" bestFit="1" customWidth="1"/>
    <col min="4455" max="4455" width="11.44140625" bestFit="1" customWidth="1"/>
    <col min="4456" max="4456" width="9.44140625" bestFit="1" customWidth="1"/>
    <col min="4457" max="4458" width="12.44140625" bestFit="1" customWidth="1"/>
    <col min="4459" max="4459" width="8.44140625" bestFit="1" customWidth="1"/>
    <col min="4460" max="4463" width="12.44140625" bestFit="1" customWidth="1"/>
    <col min="4464" max="4464" width="10.44140625" bestFit="1" customWidth="1"/>
    <col min="4465" max="4469" width="12.44140625" bestFit="1" customWidth="1"/>
    <col min="4470" max="4470" width="9.44140625" bestFit="1" customWidth="1"/>
    <col min="4471" max="4479" width="12.44140625" bestFit="1" customWidth="1"/>
    <col min="4480" max="4481" width="6.33203125" bestFit="1" customWidth="1"/>
    <col min="4482" max="4483" width="11.44140625" bestFit="1" customWidth="1"/>
    <col min="4484" max="4488" width="12.44140625" bestFit="1" customWidth="1"/>
    <col min="4489" max="4489" width="11.44140625" bestFit="1" customWidth="1"/>
    <col min="4490" max="4495" width="12.44140625" bestFit="1" customWidth="1"/>
    <col min="4496" max="4496" width="9.44140625" bestFit="1" customWidth="1"/>
    <col min="4497" max="4497" width="12.44140625" bestFit="1" customWidth="1"/>
    <col min="4498" max="4498" width="9.44140625" bestFit="1" customWidth="1"/>
    <col min="4499" max="4499" width="11.44140625" bestFit="1" customWidth="1"/>
    <col min="4500" max="4501" width="12.44140625" bestFit="1" customWidth="1"/>
    <col min="4502" max="4504" width="11.44140625" bestFit="1" customWidth="1"/>
    <col min="4505" max="4506" width="12.44140625" bestFit="1" customWidth="1"/>
    <col min="4507" max="4507" width="11.44140625" bestFit="1" customWidth="1"/>
    <col min="4508" max="4515" width="12.44140625" bestFit="1" customWidth="1"/>
    <col min="4516" max="4516" width="10.44140625" bestFit="1" customWidth="1"/>
    <col min="4517" max="4517" width="11.44140625" bestFit="1" customWidth="1"/>
    <col min="4518" max="4518" width="12.44140625" bestFit="1" customWidth="1"/>
    <col min="4519" max="4519" width="9.44140625" bestFit="1" customWidth="1"/>
    <col min="4520" max="4522" width="12.44140625" bestFit="1" customWidth="1"/>
    <col min="4523" max="4523" width="11.44140625" bestFit="1" customWidth="1"/>
    <col min="4524" max="4525" width="12.44140625" bestFit="1" customWidth="1"/>
    <col min="4526" max="4526" width="9.44140625" bestFit="1" customWidth="1"/>
    <col min="4527" max="4527" width="6.33203125" bestFit="1" customWidth="1"/>
    <col min="4528" max="4529" width="12.44140625" bestFit="1" customWidth="1"/>
    <col min="4530" max="4530" width="9.44140625" bestFit="1" customWidth="1"/>
    <col min="4531" max="4531" width="12.44140625" bestFit="1" customWidth="1"/>
    <col min="4532" max="4532" width="6.33203125" bestFit="1" customWidth="1"/>
    <col min="4533" max="4533" width="12.44140625" bestFit="1" customWidth="1"/>
    <col min="4534" max="4534" width="6.33203125" bestFit="1" customWidth="1"/>
    <col min="4535" max="4535" width="8.44140625" bestFit="1" customWidth="1"/>
    <col min="4536" max="4537" width="12.44140625" bestFit="1" customWidth="1"/>
    <col min="4538" max="4538" width="9.44140625" bestFit="1" customWidth="1"/>
    <col min="4539" max="4540" width="12.44140625" bestFit="1" customWidth="1"/>
    <col min="4541" max="4541" width="9.44140625" bestFit="1" customWidth="1"/>
    <col min="4542" max="4542" width="12.44140625" bestFit="1" customWidth="1"/>
    <col min="4543" max="4543" width="6.33203125" bestFit="1" customWidth="1"/>
    <col min="4544" max="4544" width="12.44140625" bestFit="1" customWidth="1"/>
    <col min="4545" max="4545" width="6.33203125" bestFit="1" customWidth="1"/>
    <col min="4546" max="4548" width="12.44140625" bestFit="1" customWidth="1"/>
    <col min="4549" max="4550" width="9.44140625" bestFit="1" customWidth="1"/>
    <col min="4551" max="4553" width="12.44140625" bestFit="1" customWidth="1"/>
    <col min="4554" max="4554" width="9.44140625" bestFit="1" customWidth="1"/>
    <col min="4555" max="4556" width="12.44140625" bestFit="1" customWidth="1"/>
    <col min="4557" max="4557" width="9.44140625" bestFit="1" customWidth="1"/>
    <col min="4558" max="4558" width="10.44140625" bestFit="1" customWidth="1"/>
    <col min="4559" max="4565" width="12.44140625" bestFit="1" customWidth="1"/>
    <col min="4566" max="4566" width="6.33203125" bestFit="1" customWidth="1"/>
    <col min="4567" max="4568" width="12.44140625" bestFit="1" customWidth="1"/>
    <col min="4569" max="4569" width="9.44140625" bestFit="1" customWidth="1"/>
    <col min="4570" max="4572" width="12.44140625" bestFit="1" customWidth="1"/>
    <col min="4573" max="4574" width="6.33203125" bestFit="1" customWidth="1"/>
    <col min="4575" max="4575" width="9.44140625" bestFit="1" customWidth="1"/>
    <col min="4576" max="4576" width="12.44140625" bestFit="1" customWidth="1"/>
    <col min="4577" max="4577" width="11.44140625" bestFit="1" customWidth="1"/>
    <col min="4578" max="4578" width="12.44140625" bestFit="1" customWidth="1"/>
    <col min="4579" max="4579" width="9.44140625" bestFit="1" customWidth="1"/>
    <col min="4580" max="4580" width="12.44140625" bestFit="1" customWidth="1"/>
    <col min="4581" max="4581" width="8.44140625" bestFit="1" customWidth="1"/>
    <col min="4582" max="4582" width="12.44140625" bestFit="1" customWidth="1"/>
    <col min="4583" max="4583" width="10.44140625" bestFit="1" customWidth="1"/>
    <col min="4584" max="4584" width="12.44140625" bestFit="1" customWidth="1"/>
    <col min="4585" max="4585" width="11.44140625" bestFit="1" customWidth="1"/>
    <col min="4586" max="4586" width="12.44140625" bestFit="1" customWidth="1"/>
    <col min="4587" max="4587" width="8.44140625" bestFit="1" customWidth="1"/>
    <col min="4588" max="4588" width="12.44140625" bestFit="1" customWidth="1"/>
    <col min="4589" max="4589" width="10.44140625" bestFit="1" customWidth="1"/>
    <col min="4590" max="4590" width="12.44140625" bestFit="1" customWidth="1"/>
    <col min="4591" max="4591" width="6.33203125" bestFit="1" customWidth="1"/>
    <col min="4592" max="4593" width="12.44140625" bestFit="1" customWidth="1"/>
    <col min="4594" max="4594" width="9.44140625" bestFit="1" customWidth="1"/>
    <col min="4595" max="4596" width="12.44140625" bestFit="1" customWidth="1"/>
    <col min="4597" max="4597" width="9.44140625" bestFit="1" customWidth="1"/>
    <col min="4598" max="4600" width="12.44140625" bestFit="1" customWidth="1"/>
    <col min="4601" max="4602" width="9.44140625" bestFit="1" customWidth="1"/>
    <col min="4603" max="4603" width="12.44140625" bestFit="1" customWidth="1"/>
    <col min="4604" max="4604" width="9.44140625" bestFit="1" customWidth="1"/>
    <col min="4605" max="4605" width="6.33203125" bestFit="1" customWidth="1"/>
    <col min="4606" max="4607" width="12.44140625" bestFit="1" customWidth="1"/>
    <col min="4608" max="4608" width="11.44140625" bestFit="1" customWidth="1"/>
    <col min="4609" max="4609" width="12.44140625" bestFit="1" customWidth="1"/>
    <col min="4610" max="4610" width="6.33203125" bestFit="1" customWidth="1"/>
    <col min="4611" max="4611" width="9.44140625" bestFit="1" customWidth="1"/>
    <col min="4612" max="4613" width="12.44140625" bestFit="1" customWidth="1"/>
    <col min="4614" max="4614" width="9.44140625" bestFit="1" customWidth="1"/>
    <col min="4615" max="4617" width="12.44140625" bestFit="1" customWidth="1"/>
    <col min="4618" max="4618" width="9.44140625" bestFit="1" customWidth="1"/>
    <col min="4619" max="4619" width="11.44140625" bestFit="1" customWidth="1"/>
    <col min="4620" max="4620" width="12.44140625" bestFit="1" customWidth="1"/>
    <col min="4621" max="4621" width="6.33203125" bestFit="1" customWidth="1"/>
    <col min="4622" max="4622" width="12.44140625" bestFit="1" customWidth="1"/>
    <col min="4623" max="4623" width="10.44140625" bestFit="1" customWidth="1"/>
    <col min="4624" max="4624" width="9.44140625" bestFit="1" customWidth="1"/>
    <col min="4625" max="4625" width="11.44140625" bestFit="1" customWidth="1"/>
    <col min="4626" max="4626" width="6.33203125" bestFit="1" customWidth="1"/>
    <col min="4627" max="4628" width="12.44140625" bestFit="1" customWidth="1"/>
    <col min="4629" max="4629" width="9.44140625" bestFit="1" customWidth="1"/>
    <col min="4630" max="4630" width="12.44140625" bestFit="1" customWidth="1"/>
    <col min="4631" max="4631" width="11.44140625" bestFit="1" customWidth="1"/>
    <col min="4632" max="4633" width="12.44140625" bestFit="1" customWidth="1"/>
    <col min="4634" max="4634" width="6.33203125" bestFit="1" customWidth="1"/>
    <col min="4635" max="4635" width="11.44140625" bestFit="1" customWidth="1"/>
    <col min="4636" max="4636" width="9.44140625" bestFit="1" customWidth="1"/>
    <col min="4637" max="4639" width="12.44140625" bestFit="1" customWidth="1"/>
    <col min="4640" max="4640" width="9.44140625" bestFit="1" customWidth="1"/>
    <col min="4641" max="4645" width="12.44140625" bestFit="1" customWidth="1"/>
    <col min="4646" max="4646" width="10.44140625" bestFit="1" customWidth="1"/>
    <col min="4647" max="4649" width="12.44140625" bestFit="1" customWidth="1"/>
    <col min="4650" max="4651" width="9.44140625" bestFit="1" customWidth="1"/>
    <col min="4652" max="4652" width="8.44140625" bestFit="1" customWidth="1"/>
    <col min="4653" max="4654" width="11.44140625" bestFit="1" customWidth="1"/>
    <col min="4655" max="4657" width="12.44140625" bestFit="1" customWidth="1"/>
    <col min="4658" max="4659" width="9.44140625" bestFit="1" customWidth="1"/>
    <col min="4660" max="4664" width="12.44140625" bestFit="1" customWidth="1"/>
    <col min="4665" max="4665" width="11.44140625" bestFit="1" customWidth="1"/>
    <col min="4666" max="4666" width="12.44140625" bestFit="1" customWidth="1"/>
    <col min="4667" max="4667" width="8.44140625" bestFit="1" customWidth="1"/>
    <col min="4668" max="4668" width="9.44140625" bestFit="1" customWidth="1"/>
    <col min="4669" max="4670" width="12.44140625" bestFit="1" customWidth="1"/>
    <col min="4671" max="4671" width="9.44140625" bestFit="1" customWidth="1"/>
    <col min="4672" max="4674" width="12.44140625" bestFit="1" customWidth="1"/>
    <col min="4675" max="4675" width="8.44140625" bestFit="1" customWidth="1"/>
    <col min="4676" max="4677" width="9.44140625" bestFit="1" customWidth="1"/>
    <col min="4678" max="4678" width="12.44140625" bestFit="1" customWidth="1"/>
    <col min="4679" max="4679" width="9.44140625" bestFit="1" customWidth="1"/>
    <col min="4680" max="4680" width="12.44140625" bestFit="1" customWidth="1"/>
    <col min="4681" max="4681" width="11.44140625" bestFit="1" customWidth="1"/>
    <col min="4682" max="4682" width="12.44140625" bestFit="1" customWidth="1"/>
    <col min="4683" max="4683" width="11.44140625" bestFit="1" customWidth="1"/>
    <col min="4684" max="4685" width="9.44140625" bestFit="1" customWidth="1"/>
    <col min="4686" max="4686" width="12.44140625" bestFit="1" customWidth="1"/>
    <col min="4687" max="4687" width="9.44140625" bestFit="1" customWidth="1"/>
    <col min="4688" max="4688" width="10.44140625" bestFit="1" customWidth="1"/>
    <col min="4689" max="4691" width="12.44140625" bestFit="1" customWidth="1"/>
    <col min="4692" max="4692" width="9.44140625" bestFit="1" customWidth="1"/>
    <col min="4693" max="4693" width="12.44140625" bestFit="1" customWidth="1"/>
    <col min="4694" max="4694" width="11.44140625" bestFit="1" customWidth="1"/>
    <col min="4695" max="4695" width="9.44140625" bestFit="1" customWidth="1"/>
    <col min="4696" max="4700" width="12.44140625" bestFit="1" customWidth="1"/>
    <col min="4701" max="4703" width="9.44140625" bestFit="1" customWidth="1"/>
    <col min="4704" max="4704" width="12.44140625" bestFit="1" customWidth="1"/>
    <col min="4705" max="4705" width="9.44140625" bestFit="1" customWidth="1"/>
    <col min="4706" max="4711" width="12.44140625" bestFit="1" customWidth="1"/>
    <col min="4712" max="4712" width="9.44140625" bestFit="1" customWidth="1"/>
    <col min="4713" max="4714" width="12.44140625" bestFit="1" customWidth="1"/>
    <col min="4715" max="4715" width="9.44140625" bestFit="1" customWidth="1"/>
    <col min="4716" max="4718" width="12.44140625" bestFit="1" customWidth="1"/>
    <col min="4719" max="4719" width="6.33203125" bestFit="1" customWidth="1"/>
    <col min="4720" max="4720" width="12.44140625" bestFit="1" customWidth="1"/>
    <col min="4721" max="4721" width="8.44140625" bestFit="1" customWidth="1"/>
    <col min="4722" max="4722" width="12.44140625" bestFit="1" customWidth="1"/>
    <col min="4723" max="4723" width="9.44140625" bestFit="1" customWidth="1"/>
    <col min="4724" max="4728" width="12.44140625" bestFit="1" customWidth="1"/>
    <col min="4729" max="4729" width="8.44140625" bestFit="1" customWidth="1"/>
    <col min="4730" max="4733" width="12.44140625" bestFit="1" customWidth="1"/>
    <col min="4734" max="4734" width="9.44140625" bestFit="1" customWidth="1"/>
    <col min="4735" max="4739" width="12.44140625" bestFit="1" customWidth="1"/>
    <col min="4740" max="4740" width="11.44140625" bestFit="1" customWidth="1"/>
    <col min="4741" max="4742" width="12.44140625" bestFit="1" customWidth="1"/>
    <col min="4743" max="4743" width="9.44140625" bestFit="1" customWidth="1"/>
    <col min="4744" max="4744" width="12.44140625" bestFit="1" customWidth="1"/>
    <col min="4745" max="4745" width="10.44140625" bestFit="1" customWidth="1"/>
    <col min="4746" max="4747" width="8.44140625" bestFit="1" customWidth="1"/>
    <col min="4748" max="4751" width="12.44140625" bestFit="1" customWidth="1"/>
    <col min="4752" max="4753" width="9.44140625" bestFit="1" customWidth="1"/>
    <col min="4754" max="4756" width="12.44140625" bestFit="1" customWidth="1"/>
    <col min="4757" max="4757" width="9.44140625" bestFit="1" customWidth="1"/>
    <col min="4758" max="4762" width="12.44140625" bestFit="1" customWidth="1"/>
    <col min="4763" max="4764" width="9.44140625" bestFit="1" customWidth="1"/>
    <col min="4765" max="4765" width="10.44140625" bestFit="1" customWidth="1"/>
    <col min="4766" max="4766" width="12.44140625" bestFit="1" customWidth="1"/>
    <col min="4767" max="4767" width="11.44140625" bestFit="1" customWidth="1"/>
    <col min="4768" max="4770" width="12.44140625" bestFit="1" customWidth="1"/>
    <col min="4771" max="4771" width="6.33203125" bestFit="1" customWidth="1"/>
    <col min="4772" max="4777" width="12.44140625" bestFit="1" customWidth="1"/>
    <col min="4778" max="4778" width="8.44140625" bestFit="1" customWidth="1"/>
    <col min="4779" max="4779" width="9.44140625" bestFit="1" customWidth="1"/>
    <col min="4780" max="4781" width="12.44140625" bestFit="1" customWidth="1"/>
    <col min="4782" max="4782" width="9.44140625" bestFit="1" customWidth="1"/>
    <col min="4783" max="4783" width="12.44140625" bestFit="1" customWidth="1"/>
    <col min="4784" max="4784" width="9.44140625" bestFit="1" customWidth="1"/>
    <col min="4785" max="4785" width="12.44140625" bestFit="1" customWidth="1"/>
    <col min="4786" max="4786" width="11.44140625" bestFit="1" customWidth="1"/>
    <col min="4787" max="4787" width="8.44140625" bestFit="1" customWidth="1"/>
    <col min="4788" max="4788" width="12.44140625" bestFit="1" customWidth="1"/>
    <col min="4789" max="4789" width="10.44140625" bestFit="1" customWidth="1"/>
    <col min="4790" max="4793" width="12.44140625" bestFit="1" customWidth="1"/>
    <col min="4794" max="4794" width="6.33203125" bestFit="1" customWidth="1"/>
    <col min="4795" max="4795" width="12.44140625" bestFit="1" customWidth="1"/>
    <col min="4796" max="4797" width="11.44140625" bestFit="1" customWidth="1"/>
    <col min="4798" max="4798" width="12.44140625" bestFit="1" customWidth="1"/>
    <col min="4799" max="4799" width="11.44140625" bestFit="1" customWidth="1"/>
    <col min="4800" max="4801" width="12.44140625" bestFit="1" customWidth="1"/>
    <col min="4802" max="4802" width="9.44140625" bestFit="1" customWidth="1"/>
    <col min="4803" max="4804" width="12.44140625" bestFit="1" customWidth="1"/>
    <col min="4805" max="4805" width="6.33203125" bestFit="1" customWidth="1"/>
    <col min="4806" max="4807" width="12.44140625" bestFit="1" customWidth="1"/>
    <col min="4808" max="4808" width="9.44140625" bestFit="1" customWidth="1"/>
    <col min="4809" max="4810" width="12.44140625" bestFit="1" customWidth="1"/>
    <col min="4811" max="4811" width="9.44140625" bestFit="1" customWidth="1"/>
    <col min="4812" max="4813" width="12.44140625" bestFit="1" customWidth="1"/>
    <col min="4814" max="4814" width="9.44140625" bestFit="1" customWidth="1"/>
    <col min="4815" max="4816" width="12.44140625" bestFit="1" customWidth="1"/>
    <col min="4817" max="4817" width="9.44140625" bestFit="1" customWidth="1"/>
    <col min="4818" max="4820" width="12.44140625" bestFit="1" customWidth="1"/>
    <col min="4821" max="4821" width="9.44140625" bestFit="1" customWidth="1"/>
    <col min="4822" max="4823" width="12.44140625" bestFit="1" customWidth="1"/>
    <col min="4824" max="4824" width="8.44140625" bestFit="1" customWidth="1"/>
    <col min="4825" max="4826" width="9.44140625" bestFit="1" customWidth="1"/>
    <col min="4827" max="4837" width="12.44140625" bestFit="1" customWidth="1"/>
    <col min="4838" max="4838" width="11.44140625" bestFit="1" customWidth="1"/>
    <col min="4839" max="4839" width="12.44140625" bestFit="1" customWidth="1"/>
    <col min="4840" max="4840" width="10.44140625" bestFit="1" customWidth="1"/>
    <col min="4841" max="4841" width="11.44140625" bestFit="1" customWidth="1"/>
    <col min="4842" max="4843" width="12.44140625" bestFit="1" customWidth="1"/>
    <col min="4844" max="4845" width="9.44140625" bestFit="1" customWidth="1"/>
    <col min="4846" max="4850" width="12.44140625" bestFit="1" customWidth="1"/>
    <col min="4851" max="4851" width="11.44140625" bestFit="1" customWidth="1"/>
    <col min="4852" max="4861" width="12.44140625" bestFit="1" customWidth="1"/>
    <col min="4862" max="4863" width="9.44140625" bestFit="1" customWidth="1"/>
    <col min="4864" max="4865" width="12.44140625" bestFit="1" customWidth="1"/>
    <col min="4866" max="4866" width="9.44140625" bestFit="1" customWidth="1"/>
    <col min="4867" max="4867" width="12.44140625" bestFit="1" customWidth="1"/>
    <col min="4868" max="4869" width="8.44140625" bestFit="1" customWidth="1"/>
    <col min="4870" max="4870" width="12.44140625" bestFit="1" customWidth="1"/>
    <col min="4871" max="4872" width="9.44140625" bestFit="1" customWidth="1"/>
    <col min="4873" max="4878" width="12.44140625" bestFit="1" customWidth="1"/>
    <col min="4879" max="4880" width="9.44140625" bestFit="1" customWidth="1"/>
    <col min="4881" max="4883" width="12.44140625" bestFit="1" customWidth="1"/>
    <col min="4884" max="4884" width="8.44140625" bestFit="1" customWidth="1"/>
    <col min="4885" max="4891" width="12.44140625" bestFit="1" customWidth="1"/>
    <col min="4892" max="4892" width="9.44140625" bestFit="1" customWidth="1"/>
    <col min="4893" max="4893" width="12.44140625" bestFit="1" customWidth="1"/>
    <col min="4894" max="4894" width="6.33203125" bestFit="1" customWidth="1"/>
    <col min="4895" max="4903" width="12.44140625" bestFit="1" customWidth="1"/>
    <col min="4904" max="4904" width="9.44140625" bestFit="1" customWidth="1"/>
    <col min="4905" max="4907" width="12.44140625" bestFit="1" customWidth="1"/>
    <col min="4908" max="4908" width="9.44140625" bestFit="1" customWidth="1"/>
    <col min="4909" max="4909" width="11.44140625" bestFit="1" customWidth="1"/>
    <col min="4910" max="4910" width="12.44140625" bestFit="1" customWidth="1"/>
    <col min="4911" max="4911" width="9.44140625" bestFit="1" customWidth="1"/>
    <col min="4912" max="4912" width="12.44140625" bestFit="1" customWidth="1"/>
    <col min="4913" max="4913" width="6.33203125" bestFit="1" customWidth="1"/>
    <col min="4914" max="4916" width="12.44140625" bestFit="1" customWidth="1"/>
    <col min="4917" max="4917" width="11.44140625" bestFit="1" customWidth="1"/>
    <col min="4918" max="4922" width="12.44140625" bestFit="1" customWidth="1"/>
    <col min="4923" max="4923" width="6.33203125" bestFit="1" customWidth="1"/>
    <col min="4924" max="4924" width="8.44140625" bestFit="1" customWidth="1"/>
    <col min="4925" max="4925" width="12.44140625" bestFit="1" customWidth="1"/>
    <col min="4926" max="4926" width="11.44140625" bestFit="1" customWidth="1"/>
    <col min="4927" max="4935" width="12.44140625" bestFit="1" customWidth="1"/>
    <col min="4936" max="4936" width="9.44140625" bestFit="1" customWidth="1"/>
    <col min="4937" max="4937" width="12.44140625" bestFit="1" customWidth="1"/>
    <col min="4938" max="4938" width="8.44140625" bestFit="1" customWidth="1"/>
    <col min="4939" max="4942" width="12.44140625" bestFit="1" customWidth="1"/>
    <col min="4943" max="4943" width="9.44140625" bestFit="1" customWidth="1"/>
    <col min="4944" max="4944" width="6.33203125" bestFit="1" customWidth="1"/>
    <col min="4945" max="4946" width="12.44140625" bestFit="1" customWidth="1"/>
    <col min="4947" max="4947" width="6.33203125" bestFit="1" customWidth="1"/>
    <col min="4948" max="4949" width="12.44140625" bestFit="1" customWidth="1"/>
    <col min="4950" max="4950" width="11.44140625" bestFit="1" customWidth="1"/>
    <col min="4951" max="4951" width="12.44140625" bestFit="1" customWidth="1"/>
    <col min="4952" max="4952" width="6.33203125" bestFit="1" customWidth="1"/>
    <col min="4953" max="4953" width="12.44140625" bestFit="1" customWidth="1"/>
    <col min="4954" max="4954" width="9.44140625" bestFit="1" customWidth="1"/>
    <col min="4955" max="4956" width="12.44140625" bestFit="1" customWidth="1"/>
    <col min="4957" max="4957" width="6.33203125" bestFit="1" customWidth="1"/>
    <col min="4958" max="4958" width="12.44140625" bestFit="1" customWidth="1"/>
    <col min="4959" max="4959" width="9.44140625" bestFit="1" customWidth="1"/>
    <col min="4960" max="4960" width="8.44140625" bestFit="1" customWidth="1"/>
    <col min="4961" max="4961" width="12.44140625" bestFit="1" customWidth="1"/>
    <col min="4962" max="4962" width="8.44140625" bestFit="1" customWidth="1"/>
    <col min="4963" max="4964" width="12.44140625" bestFit="1" customWidth="1"/>
    <col min="4965" max="4966" width="9.44140625" bestFit="1" customWidth="1"/>
    <col min="4967" max="4967" width="12.44140625" bestFit="1" customWidth="1"/>
    <col min="4968" max="4968" width="9.44140625" bestFit="1" customWidth="1"/>
    <col min="4969" max="4971" width="12.44140625" bestFit="1" customWidth="1"/>
    <col min="4972" max="4972" width="9.44140625" bestFit="1" customWidth="1"/>
    <col min="4973" max="4975" width="12.44140625" bestFit="1" customWidth="1"/>
    <col min="4976" max="4976" width="9.44140625" bestFit="1" customWidth="1"/>
    <col min="4977" max="4977" width="12.44140625" bestFit="1" customWidth="1"/>
    <col min="4978" max="4978" width="11.44140625" bestFit="1" customWidth="1"/>
    <col min="4979" max="4979" width="12.44140625" bestFit="1" customWidth="1"/>
    <col min="4980" max="4980" width="9.44140625" bestFit="1" customWidth="1"/>
    <col min="4981" max="4984" width="12.44140625" bestFit="1" customWidth="1"/>
    <col min="4985" max="4985" width="9.44140625" bestFit="1" customWidth="1"/>
    <col min="4986" max="4987" width="12.44140625" bestFit="1" customWidth="1"/>
    <col min="4988" max="4988" width="8.44140625" bestFit="1" customWidth="1"/>
    <col min="4989" max="4990" width="12.44140625" bestFit="1" customWidth="1"/>
    <col min="4991" max="4991" width="9.44140625" bestFit="1" customWidth="1"/>
    <col min="4992" max="4992" width="12.44140625" bestFit="1" customWidth="1"/>
    <col min="4993" max="4994" width="9.44140625" bestFit="1" customWidth="1"/>
    <col min="4995" max="4996" width="11.44140625" bestFit="1" customWidth="1"/>
    <col min="4997" max="4999" width="12.44140625" bestFit="1" customWidth="1"/>
    <col min="5000" max="5000" width="9.44140625" bestFit="1" customWidth="1"/>
    <col min="5001" max="5001" width="12.44140625" bestFit="1" customWidth="1"/>
    <col min="5002" max="5002" width="11.44140625" bestFit="1" customWidth="1"/>
    <col min="5003" max="5003" width="12.44140625" bestFit="1" customWidth="1"/>
    <col min="5004" max="5004" width="9.44140625" bestFit="1" customWidth="1"/>
    <col min="5005" max="5006" width="12.44140625" bestFit="1" customWidth="1"/>
    <col min="5007" max="5007" width="8.44140625" bestFit="1" customWidth="1"/>
    <col min="5008" max="5008" width="12.44140625" bestFit="1" customWidth="1"/>
    <col min="5009" max="5009" width="6.33203125" bestFit="1" customWidth="1"/>
    <col min="5010" max="5010" width="12.44140625" bestFit="1" customWidth="1"/>
    <col min="5011" max="5011" width="8.44140625" bestFit="1" customWidth="1"/>
    <col min="5012" max="5013" width="9.44140625" bestFit="1" customWidth="1"/>
    <col min="5014" max="5015" width="12.44140625" bestFit="1" customWidth="1"/>
    <col min="5016" max="5017" width="9.44140625" bestFit="1" customWidth="1"/>
    <col min="5018" max="5021" width="12.44140625" bestFit="1" customWidth="1"/>
    <col min="5022" max="5022" width="11.44140625" bestFit="1" customWidth="1"/>
    <col min="5023" max="5024" width="12.44140625" bestFit="1" customWidth="1"/>
    <col min="5025" max="5026" width="6.33203125" bestFit="1" customWidth="1"/>
    <col min="5027" max="5029" width="12.44140625" bestFit="1" customWidth="1"/>
    <col min="5030" max="5030" width="11.44140625" bestFit="1" customWidth="1"/>
    <col min="5031" max="5032" width="12.44140625" bestFit="1" customWidth="1"/>
    <col min="5033" max="5033" width="6.33203125" bestFit="1" customWidth="1"/>
    <col min="5034" max="5034" width="9.44140625" bestFit="1" customWidth="1"/>
    <col min="5035" max="5035" width="11.44140625" bestFit="1" customWidth="1"/>
    <col min="5036" max="5036" width="8.44140625" bestFit="1" customWidth="1"/>
    <col min="5037" max="5037" width="12.44140625" bestFit="1" customWidth="1"/>
    <col min="5038" max="5038" width="8.44140625" bestFit="1" customWidth="1"/>
    <col min="5039" max="5039" width="12.44140625" bestFit="1" customWidth="1"/>
    <col min="5040" max="5040" width="9.44140625" bestFit="1" customWidth="1"/>
    <col min="5041" max="5041" width="10.44140625" bestFit="1" customWidth="1"/>
    <col min="5042" max="5043" width="12.44140625" bestFit="1" customWidth="1"/>
    <col min="5044" max="5044" width="9.44140625" bestFit="1" customWidth="1"/>
    <col min="5045" max="5045" width="12.44140625" bestFit="1" customWidth="1"/>
    <col min="5046" max="5046" width="11.44140625" bestFit="1" customWidth="1"/>
    <col min="5047" max="5048" width="12.44140625" bestFit="1" customWidth="1"/>
    <col min="5049" max="5049" width="8.44140625" bestFit="1" customWidth="1"/>
    <col min="5050" max="5050" width="12.44140625" bestFit="1" customWidth="1"/>
    <col min="5051" max="5051" width="9.44140625" bestFit="1" customWidth="1"/>
    <col min="5052" max="5052" width="8.44140625" bestFit="1" customWidth="1"/>
    <col min="5053" max="5055" width="12.44140625" bestFit="1" customWidth="1"/>
    <col min="5056" max="5056" width="9.44140625" bestFit="1" customWidth="1"/>
    <col min="5057" max="5057" width="12.44140625" bestFit="1" customWidth="1"/>
    <col min="5058" max="5058" width="6.33203125" bestFit="1" customWidth="1"/>
    <col min="5059" max="5059" width="12.44140625" bestFit="1" customWidth="1"/>
    <col min="5060" max="5060" width="11.44140625" bestFit="1" customWidth="1"/>
    <col min="5061" max="5061" width="12.44140625" bestFit="1" customWidth="1"/>
    <col min="5062" max="5062" width="8.44140625" bestFit="1" customWidth="1"/>
    <col min="5063" max="5063" width="6.33203125" bestFit="1" customWidth="1"/>
    <col min="5064" max="5065" width="12.44140625" bestFit="1" customWidth="1"/>
    <col min="5066" max="5066" width="8.44140625" bestFit="1" customWidth="1"/>
    <col min="5067" max="5068" width="12.44140625" bestFit="1" customWidth="1"/>
    <col min="5069" max="5071" width="9.44140625" bestFit="1" customWidth="1"/>
    <col min="5072" max="5072" width="12.44140625" bestFit="1" customWidth="1"/>
    <col min="5073" max="5073" width="6.33203125" bestFit="1" customWidth="1"/>
    <col min="5074" max="5074" width="12.44140625" bestFit="1" customWidth="1"/>
    <col min="5075" max="5075" width="9.44140625" bestFit="1" customWidth="1"/>
    <col min="5076" max="5080" width="12.44140625" bestFit="1" customWidth="1"/>
    <col min="5081" max="5081" width="9.44140625" bestFit="1" customWidth="1"/>
    <col min="5082" max="5082" width="8.44140625" bestFit="1" customWidth="1"/>
    <col min="5083" max="5083" width="6.33203125" bestFit="1" customWidth="1"/>
    <col min="5084" max="5084" width="9.44140625" bestFit="1" customWidth="1"/>
    <col min="5085" max="5085" width="12.44140625" bestFit="1" customWidth="1"/>
    <col min="5086" max="5086" width="10.44140625" bestFit="1" customWidth="1"/>
    <col min="5087" max="5087" width="9.44140625" bestFit="1" customWidth="1"/>
    <col min="5088" max="5088" width="12.44140625" bestFit="1" customWidth="1"/>
    <col min="5089" max="5089" width="6.33203125" bestFit="1" customWidth="1"/>
    <col min="5090" max="5090" width="12.44140625" bestFit="1" customWidth="1"/>
    <col min="5091" max="5091" width="6.33203125" bestFit="1" customWidth="1"/>
    <col min="5092" max="5092" width="12.44140625" bestFit="1" customWidth="1"/>
    <col min="5093" max="5093" width="9.44140625" bestFit="1" customWidth="1"/>
    <col min="5094" max="5095" width="12.44140625" bestFit="1" customWidth="1"/>
    <col min="5096" max="5096" width="9.44140625" bestFit="1" customWidth="1"/>
    <col min="5097" max="5097" width="11.44140625" bestFit="1" customWidth="1"/>
    <col min="5098" max="5098" width="9.44140625" bestFit="1" customWidth="1"/>
    <col min="5099" max="5099" width="12.44140625" bestFit="1" customWidth="1"/>
    <col min="5100" max="5101" width="9.44140625" bestFit="1" customWidth="1"/>
    <col min="5102" max="5102" width="12.44140625" bestFit="1" customWidth="1"/>
    <col min="5103" max="5103" width="11.44140625" bestFit="1" customWidth="1"/>
    <col min="5104" max="5104" width="9.44140625" bestFit="1" customWidth="1"/>
    <col min="5105" max="5105" width="6.33203125" bestFit="1" customWidth="1"/>
    <col min="5106" max="5107" width="12.44140625" bestFit="1" customWidth="1"/>
    <col min="5108" max="5108" width="6.33203125" bestFit="1" customWidth="1"/>
    <col min="5109" max="5109" width="12.44140625" bestFit="1" customWidth="1"/>
    <col min="5110" max="5110" width="9.44140625" bestFit="1" customWidth="1"/>
    <col min="5111" max="5111" width="8.44140625" bestFit="1" customWidth="1"/>
    <col min="5112" max="5113" width="12.44140625" bestFit="1" customWidth="1"/>
    <col min="5114" max="5114" width="9.44140625" bestFit="1" customWidth="1"/>
    <col min="5115" max="5115" width="6.33203125" bestFit="1" customWidth="1"/>
    <col min="5116" max="5116" width="12.44140625" bestFit="1" customWidth="1"/>
    <col min="5117" max="5117" width="9.44140625" bestFit="1" customWidth="1"/>
    <col min="5118" max="5118" width="12.44140625" bestFit="1" customWidth="1"/>
    <col min="5119" max="5119" width="10.44140625" bestFit="1" customWidth="1"/>
    <col min="5120" max="5120" width="9.44140625" bestFit="1" customWidth="1"/>
    <col min="5121" max="5122" width="12.44140625" bestFit="1" customWidth="1"/>
    <col min="5123" max="5124" width="9.44140625" bestFit="1" customWidth="1"/>
    <col min="5125" max="5125" width="12.44140625" bestFit="1" customWidth="1"/>
    <col min="5126" max="5126" width="9.44140625" bestFit="1" customWidth="1"/>
    <col min="5127" max="5128" width="12.44140625" bestFit="1" customWidth="1"/>
    <col min="5129" max="5131" width="9.44140625" bestFit="1" customWidth="1"/>
    <col min="5132" max="5133" width="12.44140625" bestFit="1" customWidth="1"/>
    <col min="5134" max="5134" width="6.33203125" bestFit="1" customWidth="1"/>
    <col min="5135" max="5135" width="10.44140625" bestFit="1" customWidth="1"/>
    <col min="5136" max="5140" width="12.44140625" bestFit="1" customWidth="1"/>
    <col min="5141" max="5141" width="11.44140625" bestFit="1" customWidth="1"/>
    <col min="5142" max="5145" width="12.44140625" bestFit="1" customWidth="1"/>
    <col min="5146" max="5147" width="9.44140625" bestFit="1" customWidth="1"/>
    <col min="5148" max="5152" width="12.44140625" bestFit="1" customWidth="1"/>
    <col min="5153" max="5153" width="8.44140625" bestFit="1" customWidth="1"/>
    <col min="5154" max="5155" width="12.44140625" bestFit="1" customWidth="1"/>
    <col min="5156" max="5156" width="9.44140625" bestFit="1" customWidth="1"/>
    <col min="5157" max="5157" width="10.44140625" bestFit="1" customWidth="1"/>
    <col min="5158" max="5158" width="9.44140625" bestFit="1" customWidth="1"/>
    <col min="5159" max="5159" width="8.44140625" bestFit="1" customWidth="1"/>
    <col min="5160" max="5160" width="9.44140625" bestFit="1" customWidth="1"/>
    <col min="5161" max="5162" width="11.44140625" bestFit="1" customWidth="1"/>
    <col min="5163" max="5166" width="12.44140625" bestFit="1" customWidth="1"/>
    <col min="5167" max="5167" width="11.44140625" bestFit="1" customWidth="1"/>
    <col min="5168" max="5169" width="12.44140625" bestFit="1" customWidth="1"/>
    <col min="5170" max="5170" width="8.44140625" bestFit="1" customWidth="1"/>
    <col min="5171" max="5171" width="12.44140625" bestFit="1" customWidth="1"/>
    <col min="5172" max="5172" width="9.44140625" bestFit="1" customWidth="1"/>
    <col min="5173" max="5175" width="12.44140625" bestFit="1" customWidth="1"/>
    <col min="5176" max="5176" width="9.44140625" bestFit="1" customWidth="1"/>
    <col min="5177" max="5178" width="12.44140625" bestFit="1" customWidth="1"/>
    <col min="5179" max="5179" width="11.44140625" bestFit="1" customWidth="1"/>
    <col min="5180" max="5180" width="12.44140625" bestFit="1" customWidth="1"/>
    <col min="5181" max="5181" width="9.44140625" bestFit="1" customWidth="1"/>
    <col min="5182" max="5182" width="12.44140625" bestFit="1" customWidth="1"/>
    <col min="5183" max="5183" width="11.44140625" bestFit="1" customWidth="1"/>
    <col min="5184" max="5184" width="12.44140625" bestFit="1" customWidth="1"/>
    <col min="5185" max="5185" width="9.44140625" bestFit="1" customWidth="1"/>
    <col min="5186" max="5186" width="12.44140625" bestFit="1" customWidth="1"/>
    <col min="5187" max="5187" width="11.44140625" bestFit="1" customWidth="1"/>
    <col min="5188" max="5188" width="12.44140625" bestFit="1" customWidth="1"/>
    <col min="5189" max="5191" width="10.44140625" bestFit="1" customWidth="1"/>
    <col min="5192" max="5192" width="12.44140625" bestFit="1" customWidth="1"/>
    <col min="5193" max="5194" width="11.44140625" bestFit="1" customWidth="1"/>
    <col min="5195" max="5195" width="12.44140625" bestFit="1" customWidth="1"/>
    <col min="5196" max="5196" width="11.44140625" bestFit="1" customWidth="1"/>
    <col min="5197" max="5200" width="12.44140625" bestFit="1" customWidth="1"/>
    <col min="5201" max="5201" width="9.44140625" bestFit="1" customWidth="1"/>
    <col min="5202" max="5204" width="12.44140625" bestFit="1" customWidth="1"/>
    <col min="5205" max="5205" width="11.44140625" bestFit="1" customWidth="1"/>
    <col min="5206" max="5206" width="10.44140625" bestFit="1" customWidth="1"/>
    <col min="5207" max="5207" width="11.44140625" bestFit="1" customWidth="1"/>
    <col min="5208" max="5208" width="12.44140625" bestFit="1" customWidth="1"/>
    <col min="5209" max="5209" width="10.44140625" bestFit="1" customWidth="1"/>
    <col min="5210" max="5210" width="9.44140625" bestFit="1" customWidth="1"/>
    <col min="5211" max="5211" width="12.44140625" bestFit="1" customWidth="1"/>
    <col min="5212" max="5213" width="10.44140625" bestFit="1" customWidth="1"/>
    <col min="5214" max="5214" width="11.44140625" bestFit="1" customWidth="1"/>
    <col min="5215" max="5216" width="10.44140625" bestFit="1" customWidth="1"/>
    <col min="5217" max="5221" width="12.44140625" bestFit="1" customWidth="1"/>
    <col min="5222" max="5222" width="10.44140625" bestFit="1" customWidth="1"/>
    <col min="5223" max="5228" width="12.44140625" bestFit="1" customWidth="1"/>
    <col min="5229" max="5229" width="10.44140625" bestFit="1" customWidth="1"/>
    <col min="5230" max="5231" width="12.44140625" bestFit="1" customWidth="1"/>
    <col min="5232" max="5233" width="10.44140625" bestFit="1" customWidth="1"/>
    <col min="5234" max="5238" width="12.44140625" bestFit="1" customWidth="1"/>
    <col min="5239" max="5239" width="9.44140625" bestFit="1" customWidth="1"/>
    <col min="5240" max="5241" width="10.44140625" bestFit="1" customWidth="1"/>
    <col min="5242" max="5242" width="12.44140625" bestFit="1" customWidth="1"/>
    <col min="5243" max="5243" width="10.44140625" bestFit="1" customWidth="1"/>
    <col min="5244" max="5245" width="12.44140625" bestFit="1" customWidth="1"/>
    <col min="5246" max="5246" width="11.44140625" bestFit="1" customWidth="1"/>
    <col min="5247" max="5247" width="12.44140625" bestFit="1" customWidth="1"/>
    <col min="5248" max="5248" width="7.33203125" bestFit="1" customWidth="1"/>
    <col min="5249" max="5250" width="10.44140625" bestFit="1" customWidth="1"/>
    <col min="5251" max="5254" width="12.44140625" bestFit="1" customWidth="1"/>
    <col min="5255" max="5255" width="10.44140625" bestFit="1" customWidth="1"/>
    <col min="5256" max="5256" width="11.44140625" bestFit="1" customWidth="1"/>
    <col min="5257" max="5257" width="10.44140625" bestFit="1" customWidth="1"/>
    <col min="5258" max="5259" width="12.44140625" bestFit="1" customWidth="1"/>
    <col min="5260" max="5260" width="11.44140625" bestFit="1" customWidth="1"/>
    <col min="5261" max="5261" width="9.44140625" bestFit="1" customWidth="1"/>
    <col min="5262" max="5263" width="12.44140625" bestFit="1" customWidth="1"/>
    <col min="5264" max="5264" width="10.44140625" bestFit="1" customWidth="1"/>
    <col min="5265" max="5267" width="12.44140625" bestFit="1" customWidth="1"/>
    <col min="5268" max="5268" width="10.44140625" bestFit="1" customWidth="1"/>
    <col min="5269" max="5271" width="12.44140625" bestFit="1" customWidth="1"/>
    <col min="5272" max="5272" width="10.44140625" bestFit="1" customWidth="1"/>
    <col min="5273" max="5273" width="12.44140625" bestFit="1" customWidth="1"/>
    <col min="5274" max="5274" width="11.44140625" bestFit="1" customWidth="1"/>
    <col min="5275" max="5276" width="12.44140625" bestFit="1" customWidth="1"/>
    <col min="5277" max="5277" width="11.44140625" bestFit="1" customWidth="1"/>
    <col min="5278" max="5283" width="12.44140625" bestFit="1" customWidth="1"/>
    <col min="5284" max="5284" width="7.33203125" bestFit="1" customWidth="1"/>
    <col min="5285" max="5288" width="12.44140625" bestFit="1" customWidth="1"/>
    <col min="5289" max="5289" width="10.44140625" bestFit="1" customWidth="1"/>
    <col min="5290" max="5290" width="12.44140625" bestFit="1" customWidth="1"/>
    <col min="5291" max="5291" width="10.44140625" bestFit="1" customWidth="1"/>
    <col min="5292" max="5297" width="12.44140625" bestFit="1" customWidth="1"/>
    <col min="5298" max="5298" width="9.44140625" bestFit="1" customWidth="1"/>
    <col min="5299" max="5299" width="12.44140625" bestFit="1" customWidth="1"/>
    <col min="5300" max="5300" width="10.44140625" bestFit="1" customWidth="1"/>
    <col min="5301" max="5303" width="12.44140625" bestFit="1" customWidth="1"/>
    <col min="5304" max="5304" width="10.44140625" bestFit="1" customWidth="1"/>
    <col min="5305" max="5310" width="12.44140625" bestFit="1" customWidth="1"/>
    <col min="5311" max="5311" width="7.33203125" bestFit="1" customWidth="1"/>
    <col min="5312" max="5312" width="10.44140625" bestFit="1" customWidth="1"/>
    <col min="5313" max="5313" width="11.44140625" bestFit="1" customWidth="1"/>
    <col min="5314" max="5314" width="10.44140625" bestFit="1" customWidth="1"/>
    <col min="5315" max="5317" width="12.44140625" bestFit="1" customWidth="1"/>
    <col min="5318" max="5318" width="7.33203125" bestFit="1" customWidth="1"/>
    <col min="5319" max="5319" width="12.44140625" bestFit="1" customWidth="1"/>
    <col min="5320" max="5320" width="11.44140625" bestFit="1" customWidth="1"/>
    <col min="5321" max="5333" width="12.44140625" bestFit="1" customWidth="1"/>
    <col min="5334" max="5334" width="11.44140625" bestFit="1" customWidth="1"/>
    <col min="5335" max="5337" width="12.44140625" bestFit="1" customWidth="1"/>
    <col min="5338" max="5338" width="11.44140625" bestFit="1" customWidth="1"/>
    <col min="5339" max="5339" width="9.44140625" bestFit="1" customWidth="1"/>
    <col min="5340" max="5343" width="12.44140625" bestFit="1" customWidth="1"/>
    <col min="5344" max="5344" width="10.44140625" bestFit="1" customWidth="1"/>
    <col min="5345" max="5349" width="12.44140625" bestFit="1" customWidth="1"/>
    <col min="5350" max="5350" width="10.44140625" bestFit="1" customWidth="1"/>
    <col min="5351" max="5353" width="12.44140625" bestFit="1" customWidth="1"/>
    <col min="5354" max="5354" width="7.33203125" bestFit="1" customWidth="1"/>
    <col min="5355" max="5355" width="12.44140625" bestFit="1" customWidth="1"/>
    <col min="5356" max="5356" width="10.44140625" bestFit="1" customWidth="1"/>
    <col min="5357" max="5360" width="12.44140625" bestFit="1" customWidth="1"/>
    <col min="5361" max="5361" width="10.44140625" bestFit="1" customWidth="1"/>
    <col min="5362" max="5363" width="12.44140625" bestFit="1" customWidth="1"/>
    <col min="5364" max="5364" width="7.33203125" bestFit="1" customWidth="1"/>
    <col min="5365" max="5366" width="10.44140625" bestFit="1" customWidth="1"/>
    <col min="5367" max="5367" width="11.44140625" bestFit="1" customWidth="1"/>
    <col min="5368" max="5368" width="7.33203125" bestFit="1" customWidth="1"/>
    <col min="5369" max="5371" width="12.44140625" bestFit="1" customWidth="1"/>
    <col min="5372" max="5372" width="10.44140625" bestFit="1" customWidth="1"/>
    <col min="5373" max="5373" width="12.44140625" bestFit="1" customWidth="1"/>
    <col min="5374" max="5375" width="10.44140625" bestFit="1" customWidth="1"/>
    <col min="5376" max="5376" width="12.44140625" bestFit="1" customWidth="1"/>
    <col min="5377" max="5377" width="10.44140625" bestFit="1" customWidth="1"/>
    <col min="5378" max="5378" width="12.44140625" bestFit="1" customWidth="1"/>
    <col min="5379" max="5379" width="10.44140625" bestFit="1" customWidth="1"/>
    <col min="5380" max="5382" width="12.44140625" bestFit="1" customWidth="1"/>
    <col min="5383" max="5383" width="10.44140625" bestFit="1" customWidth="1"/>
    <col min="5384" max="5384" width="12.44140625" bestFit="1" customWidth="1"/>
    <col min="5385" max="5385" width="10.44140625" bestFit="1" customWidth="1"/>
    <col min="5386" max="5386" width="12.44140625" bestFit="1" customWidth="1"/>
    <col min="5387" max="5387" width="10.44140625" bestFit="1" customWidth="1"/>
    <col min="5388" max="5394" width="12.44140625" bestFit="1" customWidth="1"/>
    <col min="5395" max="5395" width="10.44140625" bestFit="1" customWidth="1"/>
    <col min="5396" max="5396" width="7.33203125" bestFit="1" customWidth="1"/>
    <col min="5397" max="5397" width="9.44140625" bestFit="1" customWidth="1"/>
    <col min="5398" max="5401" width="12.44140625" bestFit="1" customWidth="1"/>
    <col min="5402" max="5402" width="11.44140625" bestFit="1" customWidth="1"/>
    <col min="5403" max="5403" width="12.44140625" bestFit="1" customWidth="1"/>
    <col min="5404" max="5404" width="10.44140625" bestFit="1" customWidth="1"/>
    <col min="5405" max="5406" width="11.44140625" bestFit="1" customWidth="1"/>
    <col min="5407" max="5413" width="12.44140625" bestFit="1" customWidth="1"/>
    <col min="5414" max="5414" width="11.44140625" bestFit="1" customWidth="1"/>
    <col min="5415" max="5415" width="12.44140625" bestFit="1" customWidth="1"/>
    <col min="5416" max="5416" width="10.44140625" bestFit="1" customWidth="1"/>
    <col min="5417" max="5417" width="11.44140625" bestFit="1" customWidth="1"/>
    <col min="5418" max="5420" width="12.44140625" bestFit="1" customWidth="1"/>
    <col min="5421" max="5423" width="10.44140625" bestFit="1" customWidth="1"/>
    <col min="5424" max="5424" width="12.44140625" bestFit="1" customWidth="1"/>
    <col min="5425" max="5425" width="10.44140625" bestFit="1" customWidth="1"/>
    <col min="5426" max="5427" width="12.44140625" bestFit="1" customWidth="1"/>
    <col min="5428" max="5428" width="11.44140625" bestFit="1" customWidth="1"/>
    <col min="5429" max="5430" width="12.44140625" bestFit="1" customWidth="1"/>
    <col min="5431" max="5431" width="10.44140625" bestFit="1" customWidth="1"/>
    <col min="5432" max="5434" width="12.44140625" bestFit="1" customWidth="1"/>
    <col min="5435" max="5436" width="10.44140625" bestFit="1" customWidth="1"/>
    <col min="5437" max="5437" width="12.44140625" bestFit="1" customWidth="1"/>
    <col min="5438" max="5438" width="7.33203125" bestFit="1" customWidth="1"/>
    <col min="5439" max="5443" width="12.44140625" bestFit="1" customWidth="1"/>
    <col min="5444" max="5444" width="10.44140625" bestFit="1" customWidth="1"/>
    <col min="5445" max="5447" width="12.44140625" bestFit="1" customWidth="1"/>
    <col min="5448" max="5448" width="11.44140625" bestFit="1" customWidth="1"/>
    <col min="5449" max="5453" width="7.33203125" bestFit="1" customWidth="1"/>
    <col min="5454" max="5454" width="12" bestFit="1" customWidth="1"/>
  </cols>
  <sheetData>
    <row r="1" spans="1:18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18" x14ac:dyDescent="0.3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spans="1:18" ht="21" x14ac:dyDescent="0.4">
      <c r="A5" s="3"/>
      <c r="B5" s="3"/>
      <c r="C5" s="44" t="s">
        <v>1</v>
      </c>
      <c r="D5" s="44"/>
      <c r="E5" s="3"/>
      <c r="F5" s="3"/>
      <c r="G5" s="3"/>
      <c r="H5" s="4"/>
      <c r="I5" s="4"/>
      <c r="J5" s="45" t="s">
        <v>2</v>
      </c>
      <c r="K5" s="45"/>
      <c r="L5" s="4"/>
      <c r="M5" s="4"/>
      <c r="N5" s="4"/>
      <c r="O5" s="4"/>
      <c r="P5" s="4"/>
      <c r="Q5" s="4"/>
      <c r="R5" s="4"/>
    </row>
    <row r="6" spans="1:18" x14ac:dyDescent="0.3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9.649999999999999" customHeight="1" x14ac:dyDescent="0.3">
      <c r="A7" s="3"/>
      <c r="B7" s="35" t="s">
        <v>3</v>
      </c>
      <c r="C7" s="35"/>
      <c r="D7" s="35"/>
      <c r="E7" s="35"/>
      <c r="F7" s="35"/>
      <c r="G7" s="3"/>
      <c r="H7" s="4"/>
      <c r="I7" s="4"/>
      <c r="J7" s="25" t="s">
        <v>35</v>
      </c>
      <c r="K7" s="26">
        <v>2015</v>
      </c>
      <c r="L7" s="4"/>
      <c r="M7" s="4"/>
      <c r="P7" s="4"/>
      <c r="Q7" s="4"/>
      <c r="R7" s="4"/>
    </row>
    <row r="8" spans="1:18" x14ac:dyDescent="0.3">
      <c r="A8" s="3"/>
      <c r="B8" s="3"/>
      <c r="C8" s="5"/>
      <c r="D8" s="5"/>
      <c r="E8" s="3"/>
      <c r="F8" s="3"/>
      <c r="G8" s="3"/>
      <c r="H8" s="4"/>
      <c r="I8" s="4"/>
      <c r="J8" s="25" t="s">
        <v>41</v>
      </c>
      <c r="K8" t="s">
        <v>78</v>
      </c>
      <c r="L8" s="4"/>
      <c r="M8" s="4"/>
      <c r="N8" s="25" t="s">
        <v>35</v>
      </c>
      <c r="O8" s="26">
        <v>2017</v>
      </c>
      <c r="P8" s="4"/>
      <c r="Q8" s="4"/>
      <c r="R8" s="4"/>
    </row>
    <row r="9" spans="1:18" x14ac:dyDescent="0.3">
      <c r="A9" s="3"/>
      <c r="B9" s="3"/>
      <c r="C9" s="5"/>
      <c r="D9" s="5"/>
      <c r="E9" s="3"/>
      <c r="F9" s="3"/>
      <c r="G9" s="3"/>
      <c r="H9" s="4"/>
      <c r="I9" s="4"/>
      <c r="J9" s="25" t="s">
        <v>43</v>
      </c>
      <c r="K9" t="s">
        <v>75</v>
      </c>
      <c r="L9" s="4"/>
      <c r="M9" s="4"/>
      <c r="N9" s="25" t="s">
        <v>43</v>
      </c>
      <c r="O9" t="s">
        <v>195</v>
      </c>
      <c r="P9" s="4"/>
      <c r="Q9" s="4"/>
      <c r="R9" s="4"/>
    </row>
    <row r="10" spans="1:18" ht="13.8" customHeight="1" x14ac:dyDescent="0.3">
      <c r="A10" s="3"/>
      <c r="B10" s="3"/>
      <c r="C10" s="41" t="s">
        <v>4</v>
      </c>
      <c r="D10" s="42">
        <f>SUMIFS(Déchets!K:K,Déchets!A:A,"=2017",Déchets!D:D,"=56")/COUNTIFS(Déchets!A:A,"=2017",Déchets!D:D,"=56")</f>
        <v>750863</v>
      </c>
      <c r="E10" s="42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3.4" customHeight="1" x14ac:dyDescent="0.3">
      <c r="A11" s="3"/>
      <c r="B11" s="3"/>
      <c r="C11" s="41"/>
      <c r="D11" s="42"/>
      <c r="E11" s="42"/>
      <c r="F11" s="3"/>
      <c r="G11" s="3"/>
      <c r="H11" s="4"/>
      <c r="I11" s="4"/>
      <c r="J11" s="25" t="s">
        <v>193</v>
      </c>
      <c r="K11" s="27"/>
      <c r="L11" s="27"/>
      <c r="P11" s="4"/>
    </row>
    <row r="12" spans="1:18" ht="13.8" customHeight="1" x14ac:dyDescent="0.3">
      <c r="A12" s="3"/>
      <c r="B12" s="3"/>
      <c r="C12" s="41" t="s">
        <v>5</v>
      </c>
      <c r="D12" s="42">
        <f>COUNTIFS(Déchets!F:F,"=01C",Déchets!A:A,"=2015",Déchets!H:H, "=01D")</f>
        <v>5</v>
      </c>
      <c r="E12" s="42"/>
      <c r="F12" s="3"/>
      <c r="G12" s="3"/>
      <c r="H12" s="4"/>
      <c r="I12" s="4"/>
      <c r="J12" s="26" t="s">
        <v>81</v>
      </c>
      <c r="K12" s="27"/>
      <c r="L12" s="27"/>
      <c r="M12" s="28"/>
      <c r="N12" s="27"/>
      <c r="O12" s="27"/>
      <c r="P12" s="27"/>
      <c r="Q12" s="27"/>
    </row>
    <row r="13" spans="1:18" ht="24.6" customHeight="1" x14ac:dyDescent="0.3">
      <c r="A13" s="3"/>
      <c r="B13" s="3"/>
      <c r="C13" s="41"/>
      <c r="D13" s="42"/>
      <c r="E13" s="42"/>
      <c r="F13" s="3"/>
      <c r="G13" s="3"/>
      <c r="H13" s="4"/>
      <c r="I13" s="4"/>
      <c r="J13" s="26" t="s">
        <v>138</v>
      </c>
      <c r="K13" s="27"/>
      <c r="L13" s="27"/>
      <c r="M13" s="28"/>
      <c r="N13" s="27"/>
      <c r="O13" s="27"/>
      <c r="P13" s="27"/>
      <c r="Q13" s="28"/>
      <c r="R13" s="4"/>
    </row>
    <row r="14" spans="1:18" ht="13.8" customHeight="1" x14ac:dyDescent="0.3">
      <c r="A14" s="3"/>
      <c r="B14" s="3"/>
      <c r="C14" s="41" t="s">
        <v>6</v>
      </c>
      <c r="D14" s="42"/>
      <c r="E14" s="42"/>
      <c r="F14" s="3"/>
      <c r="G14" s="3"/>
      <c r="H14" s="4"/>
      <c r="I14" s="4"/>
      <c r="J14" s="26" t="s">
        <v>89</v>
      </c>
      <c r="K14" s="27"/>
      <c r="L14" s="27"/>
      <c r="M14" s="28"/>
      <c r="N14" s="27"/>
      <c r="O14" s="27"/>
      <c r="P14" s="27"/>
      <c r="Q14" s="28"/>
      <c r="R14" s="4"/>
    </row>
    <row r="15" spans="1:18" ht="22.8" customHeight="1" x14ac:dyDescent="0.3">
      <c r="A15" s="3"/>
      <c r="B15" s="3"/>
      <c r="C15" s="41"/>
      <c r="D15" s="42"/>
      <c r="E15" s="42"/>
      <c r="F15" s="3"/>
      <c r="G15" s="3"/>
      <c r="H15" s="4"/>
      <c r="I15" s="4"/>
      <c r="J15" s="26" t="s">
        <v>139</v>
      </c>
      <c r="K15" s="27"/>
      <c r="L15" s="27"/>
      <c r="M15" s="28"/>
      <c r="N15" s="27"/>
      <c r="O15" s="27"/>
      <c r="P15" s="27"/>
      <c r="Q15" s="28"/>
      <c r="R15" s="4"/>
    </row>
    <row r="16" spans="1:18" x14ac:dyDescent="0.3">
      <c r="A16" s="3"/>
      <c r="B16" s="3"/>
      <c r="C16" s="5"/>
      <c r="D16" s="5"/>
      <c r="E16" s="5"/>
      <c r="F16" s="3"/>
      <c r="G16" s="3"/>
      <c r="H16" s="4"/>
      <c r="I16" s="4"/>
      <c r="J16" s="26" t="s">
        <v>188</v>
      </c>
      <c r="K16" s="27"/>
      <c r="L16" s="27"/>
      <c r="M16" s="28"/>
      <c r="N16" s="27"/>
      <c r="O16" s="27"/>
      <c r="P16" s="27"/>
      <c r="Q16" s="28"/>
      <c r="R16" s="4"/>
    </row>
    <row r="17" spans="1:18" x14ac:dyDescent="0.3">
      <c r="A17" s="3"/>
      <c r="B17" s="3"/>
      <c r="C17" s="5"/>
      <c r="D17" s="5"/>
      <c r="E17" s="5"/>
      <c r="F17" s="3"/>
      <c r="G17" s="3"/>
      <c r="H17" s="4"/>
      <c r="I17" s="4"/>
      <c r="J17" s="26" t="s">
        <v>194</v>
      </c>
      <c r="K17" s="27"/>
      <c r="L17" s="27"/>
      <c r="M17" s="28"/>
      <c r="N17" s="27"/>
      <c r="O17" s="27"/>
      <c r="P17" s="27"/>
      <c r="Q17" s="28"/>
      <c r="R17" s="4"/>
    </row>
    <row r="18" spans="1:18" x14ac:dyDescent="0.3">
      <c r="A18" s="3"/>
      <c r="B18" s="3"/>
      <c r="C18" s="5"/>
      <c r="D18" s="5"/>
      <c r="E18" s="5"/>
      <c r="F18" s="3"/>
      <c r="G18" s="3"/>
      <c r="H18" s="4"/>
      <c r="I18" s="4"/>
      <c r="J18" s="27"/>
      <c r="K18" s="27"/>
      <c r="L18" s="27"/>
      <c r="M18" s="28"/>
      <c r="N18" s="27"/>
      <c r="O18" s="27"/>
      <c r="P18" s="27"/>
      <c r="Q18" s="28"/>
      <c r="R18" s="4"/>
    </row>
    <row r="19" spans="1:18" x14ac:dyDescent="0.3">
      <c r="A19" s="3"/>
      <c r="B19" s="3"/>
      <c r="C19" s="5"/>
      <c r="D19" s="5"/>
      <c r="E19" s="5"/>
      <c r="F19" s="3"/>
      <c r="G19" s="3"/>
      <c r="H19" s="4"/>
      <c r="I19" s="4"/>
      <c r="J19" s="27"/>
      <c r="K19" s="27"/>
      <c r="L19" s="27"/>
      <c r="M19" s="28"/>
      <c r="N19" s="27"/>
      <c r="O19" s="27"/>
      <c r="P19" s="27"/>
      <c r="Q19" s="28"/>
      <c r="R19" s="4"/>
    </row>
    <row r="20" spans="1:18" x14ac:dyDescent="0.3">
      <c r="A20" s="3"/>
      <c r="B20" s="3"/>
      <c r="C20" s="5"/>
      <c r="D20" s="5"/>
      <c r="E20" s="5"/>
      <c r="F20" s="3"/>
      <c r="G20" s="3"/>
      <c r="H20" s="4"/>
      <c r="I20" s="4"/>
      <c r="J20" s="27"/>
      <c r="K20" s="27"/>
      <c r="L20" s="27"/>
      <c r="M20" s="28"/>
      <c r="N20" s="27"/>
      <c r="O20" s="27"/>
      <c r="P20" s="27"/>
      <c r="Q20" s="28"/>
      <c r="R20" s="4"/>
    </row>
    <row r="21" spans="1:18" x14ac:dyDescent="0.3">
      <c r="A21" s="3"/>
      <c r="B21" s="3"/>
      <c r="C21" s="5"/>
      <c r="D21" s="5"/>
      <c r="E21" s="5"/>
      <c r="F21" s="3"/>
      <c r="G21" s="3"/>
      <c r="H21" s="4"/>
      <c r="I21" s="4"/>
      <c r="J21" s="27"/>
      <c r="K21" s="27"/>
      <c r="L21" s="27"/>
      <c r="M21" s="28"/>
      <c r="N21" s="27"/>
      <c r="O21" s="27"/>
      <c r="P21" s="27"/>
      <c r="Q21" s="28"/>
      <c r="R21" s="4"/>
    </row>
    <row r="22" spans="1:18" x14ac:dyDescent="0.3">
      <c r="A22" s="3"/>
      <c r="B22" s="3"/>
      <c r="C22" s="5"/>
      <c r="D22" s="5"/>
      <c r="E22" s="5"/>
      <c r="F22" s="3"/>
      <c r="G22" s="3"/>
      <c r="H22" s="4"/>
      <c r="I22" s="4"/>
      <c r="J22" s="27"/>
      <c r="K22" s="27"/>
      <c r="L22" s="27"/>
      <c r="M22" s="28"/>
      <c r="N22" s="27"/>
      <c r="O22" s="27"/>
      <c r="P22" s="27"/>
      <c r="Q22" s="28"/>
      <c r="R22" s="4"/>
    </row>
    <row r="23" spans="1:18" x14ac:dyDescent="0.3">
      <c r="A23" s="3"/>
      <c r="B23" s="3"/>
      <c r="C23" s="5"/>
      <c r="D23" s="5"/>
      <c r="E23" s="5"/>
      <c r="F23" s="3"/>
      <c r="G23" s="3"/>
      <c r="H23" s="4"/>
      <c r="I23" s="4"/>
      <c r="J23" s="27"/>
      <c r="K23" s="27"/>
      <c r="L23" s="27"/>
      <c r="M23" s="28"/>
      <c r="N23" s="27"/>
      <c r="O23" s="27"/>
      <c r="P23" s="27"/>
      <c r="Q23" s="28"/>
      <c r="R23" s="4"/>
    </row>
    <row r="24" spans="1:18" x14ac:dyDescent="0.3">
      <c r="A24" s="3"/>
      <c r="B24" s="3"/>
      <c r="C24" s="5"/>
      <c r="D24" s="5"/>
      <c r="E24" s="5"/>
      <c r="F24" s="3"/>
      <c r="G24" s="3"/>
      <c r="H24" s="4"/>
      <c r="I24" s="4"/>
      <c r="J24" s="27"/>
      <c r="K24" s="27"/>
      <c r="L24" s="27"/>
      <c r="M24" s="28"/>
      <c r="N24" s="27"/>
      <c r="O24" s="27"/>
      <c r="P24" s="27"/>
      <c r="Q24" s="28"/>
      <c r="R24" s="4"/>
    </row>
    <row r="25" spans="1:18" x14ac:dyDescent="0.3">
      <c r="A25" s="3"/>
      <c r="B25" s="3"/>
      <c r="C25" s="5"/>
      <c r="D25" s="5"/>
      <c r="E25" s="5"/>
      <c r="F25" s="3"/>
      <c r="G25" s="3"/>
      <c r="H25" s="4"/>
      <c r="I25" s="4"/>
      <c r="J25" s="27"/>
      <c r="K25" s="27"/>
      <c r="L25" s="27"/>
      <c r="M25" s="28"/>
      <c r="N25" s="27"/>
      <c r="O25" s="27"/>
      <c r="P25" s="27"/>
      <c r="Q25" s="28"/>
      <c r="R25" s="4"/>
    </row>
    <row r="26" spans="1:18" x14ac:dyDescent="0.3">
      <c r="A26" s="3"/>
      <c r="B26" s="3"/>
      <c r="C26" s="5"/>
      <c r="D26" s="5"/>
      <c r="E26" s="5"/>
      <c r="F26" s="3"/>
      <c r="G26" s="3"/>
      <c r="H26" s="4"/>
      <c r="I26" s="4"/>
      <c r="J26" s="27"/>
      <c r="K26" s="27"/>
      <c r="L26" s="27"/>
      <c r="M26" s="28"/>
      <c r="N26" s="27"/>
      <c r="O26" s="27"/>
      <c r="P26" s="27"/>
      <c r="Q26" s="28"/>
      <c r="R26" s="4"/>
    </row>
    <row r="27" spans="1:18" x14ac:dyDescent="0.3">
      <c r="A27" s="3"/>
      <c r="B27" s="3"/>
      <c r="C27" s="5"/>
      <c r="D27" s="5"/>
      <c r="E27" s="5"/>
      <c r="F27" s="3"/>
      <c r="G27" s="3"/>
      <c r="H27" s="4"/>
      <c r="I27" s="4"/>
      <c r="J27" s="27"/>
      <c r="K27" s="27"/>
      <c r="L27" s="27"/>
      <c r="M27" s="28"/>
      <c r="N27" s="27"/>
      <c r="O27" s="27"/>
      <c r="P27" s="27"/>
      <c r="Q27" s="28"/>
      <c r="R27" s="4"/>
    </row>
    <row r="28" spans="1:18" x14ac:dyDescent="0.3">
      <c r="A28" s="3"/>
      <c r="B28" s="3"/>
      <c r="C28" s="5"/>
      <c r="D28" s="5"/>
      <c r="E28" s="3"/>
      <c r="F28" s="3"/>
      <c r="G28" s="3"/>
      <c r="H28" s="4"/>
      <c r="I28" s="4"/>
      <c r="J28" s="27"/>
      <c r="K28" s="27"/>
      <c r="L28" s="27"/>
      <c r="M28" s="28"/>
      <c r="N28" s="27"/>
      <c r="O28" s="27"/>
      <c r="P28" s="27"/>
      <c r="Q28" s="28"/>
      <c r="R28" s="4"/>
    </row>
    <row r="29" spans="1:18" x14ac:dyDescent="0.3">
      <c r="A29" s="3"/>
      <c r="B29" s="3"/>
      <c r="C29" s="5"/>
      <c r="D29" s="5"/>
      <c r="E29" s="3"/>
      <c r="F29" s="3"/>
      <c r="G29" s="3"/>
      <c r="H29" s="4"/>
      <c r="I29" s="4"/>
      <c r="J29" s="27"/>
      <c r="K29" s="27"/>
      <c r="L29" s="28"/>
      <c r="M29" s="28"/>
      <c r="N29" s="27"/>
      <c r="O29" s="27"/>
      <c r="P29" s="28"/>
      <c r="Q29" s="28"/>
      <c r="R29" s="4"/>
    </row>
    <row r="30" spans="1:18" x14ac:dyDescent="0.3">
      <c r="A30" s="3"/>
      <c r="B30" s="3"/>
      <c r="C30" s="5"/>
      <c r="D30" s="5"/>
      <c r="E30" s="3"/>
      <c r="F30" s="3"/>
      <c r="G30" s="3"/>
      <c r="H30" s="4"/>
      <c r="I30" s="4"/>
      <c r="J30" s="27"/>
      <c r="K30" s="27"/>
      <c r="L30" s="4"/>
      <c r="M30" s="28"/>
      <c r="N30" s="27"/>
      <c r="O30" s="27"/>
      <c r="P30" s="28"/>
      <c r="Q30" s="28"/>
      <c r="R30" s="4"/>
    </row>
    <row r="31" spans="1:18" ht="19.649999999999999" customHeight="1" x14ac:dyDescent="0.3">
      <c r="A31" s="3"/>
      <c r="B31" s="35" t="s">
        <v>7</v>
      </c>
      <c r="C31" s="35"/>
      <c r="D31" s="35"/>
      <c r="E31" s="35"/>
      <c r="F31" s="35"/>
      <c r="G31" s="3"/>
      <c r="H31" s="4"/>
      <c r="I31" s="4"/>
      <c r="J31" s="27"/>
      <c r="K31" s="27"/>
      <c r="L31" s="4"/>
      <c r="M31" s="28"/>
      <c r="N31" s="27"/>
      <c r="O31" s="27"/>
      <c r="P31" s="28"/>
      <c r="Q31" s="28"/>
      <c r="R31" s="4"/>
    </row>
    <row r="32" spans="1:18" x14ac:dyDescent="0.3">
      <c r="A32" s="3"/>
      <c r="B32" s="3"/>
      <c r="C32" s="5"/>
      <c r="D32" s="5"/>
      <c r="E32" s="3"/>
      <c r="F32" s="3"/>
      <c r="G32" s="3"/>
      <c r="H32" s="4"/>
      <c r="I32" s="4"/>
      <c r="J32" s="27"/>
      <c r="K32" s="27"/>
      <c r="L32" s="4"/>
      <c r="M32" s="28"/>
      <c r="N32" s="27"/>
      <c r="O32" s="27"/>
      <c r="P32" s="28"/>
      <c r="Q32" s="28"/>
      <c r="R32" s="4"/>
    </row>
    <row r="33" spans="1:18" x14ac:dyDescent="0.3">
      <c r="A33" s="3"/>
      <c r="B33" s="3"/>
      <c r="C33" s="5"/>
      <c r="D33" s="5"/>
      <c r="E33" s="3"/>
      <c r="F33" s="3"/>
      <c r="G33" s="3"/>
      <c r="H33" s="4"/>
      <c r="I33" s="4"/>
      <c r="J33" s="27"/>
      <c r="K33" s="27"/>
      <c r="L33" s="4"/>
      <c r="M33" s="28"/>
      <c r="N33" s="27"/>
      <c r="O33" s="27"/>
      <c r="P33" s="28"/>
      <c r="Q33" s="28"/>
      <c r="R33" s="4"/>
    </row>
    <row r="34" spans="1:18" x14ac:dyDescent="0.3">
      <c r="A34" s="3"/>
      <c r="B34" s="3"/>
      <c r="C34" s="5"/>
      <c r="D34" s="5"/>
      <c r="E34" s="3"/>
      <c r="F34" s="3"/>
      <c r="G34" s="3"/>
      <c r="H34" s="4"/>
      <c r="I34" s="4"/>
      <c r="J34" s="27"/>
      <c r="K34" s="27"/>
      <c r="L34" s="4"/>
      <c r="M34" s="28"/>
      <c r="N34" s="27"/>
      <c r="O34" s="27"/>
      <c r="P34" s="28"/>
      <c r="Q34" s="28"/>
      <c r="R34" s="4"/>
    </row>
    <row r="35" spans="1:18" ht="22.05" customHeight="1" x14ac:dyDescent="0.3">
      <c r="A35" s="3"/>
      <c r="B35" s="3"/>
      <c r="C35" s="2" t="s">
        <v>8</v>
      </c>
      <c r="D35" s="40" t="s">
        <v>9</v>
      </c>
      <c r="E35" s="40"/>
      <c r="F35" s="3"/>
      <c r="G35" s="3"/>
      <c r="H35" s="4"/>
      <c r="I35" s="4"/>
      <c r="J35" s="27"/>
      <c r="K35" s="27"/>
      <c r="L35" s="4"/>
      <c r="M35" s="28"/>
      <c r="N35" s="27"/>
      <c r="O35" s="27"/>
      <c r="P35" s="28"/>
      <c r="Q35" s="28"/>
      <c r="R35" s="4"/>
    </row>
    <row r="36" spans="1:18" ht="23.4" x14ac:dyDescent="0.3">
      <c r="A36" s="3"/>
      <c r="B36" s="3"/>
      <c r="C36" s="6" t="s">
        <v>10</v>
      </c>
      <c r="D36" s="39">
        <f>AVERAGEIF(Déchets!A2:A5658,"=2017",Déchets!J2:J5658)</f>
        <v>23410.482571100365</v>
      </c>
      <c r="E36" s="39"/>
      <c r="F36" s="3"/>
      <c r="G36" s="3"/>
      <c r="H36" s="4"/>
      <c r="I36" s="4"/>
      <c r="J36" s="27"/>
      <c r="K36" s="27"/>
      <c r="L36" s="4"/>
      <c r="M36" s="28"/>
      <c r="N36" s="27"/>
      <c r="O36" s="27"/>
      <c r="P36" s="28"/>
      <c r="Q36" s="28"/>
      <c r="R36" s="4"/>
    </row>
    <row r="37" spans="1:18" ht="26.4" x14ac:dyDescent="0.3">
      <c r="A37" s="3"/>
      <c r="B37" s="3"/>
      <c r="C37" s="6" t="s">
        <v>11</v>
      </c>
      <c r="D37" s="39" cm="1">
        <f t="array" ref="D37">QUARTILE(IF(Déchets!A2:A5658=2017,Déchets!J2:J5658),1)</f>
        <v>226.47820250000001</v>
      </c>
      <c r="E37" s="39"/>
      <c r="F37" s="3"/>
      <c r="G37" s="3"/>
      <c r="H37" s="4"/>
      <c r="I37" s="4"/>
      <c r="J37" s="27"/>
      <c r="K37" s="27"/>
      <c r="L37" s="4"/>
      <c r="M37" s="28"/>
      <c r="N37" s="27"/>
      <c r="O37" s="27"/>
      <c r="P37" s="28"/>
      <c r="Q37" s="28"/>
      <c r="R37" s="4"/>
    </row>
    <row r="38" spans="1:18" ht="23.4" x14ac:dyDescent="0.3">
      <c r="A38" s="3"/>
      <c r="B38" s="3"/>
      <c r="C38" s="6" t="s">
        <v>12</v>
      </c>
      <c r="D38" s="39" cm="1">
        <f t="array" ref="D38">QUARTILE(IF(Déchets!A3:A5659=2017,Déchets!J3:J5659),2)</f>
        <v>2838.6350000000002</v>
      </c>
      <c r="E38" s="39"/>
      <c r="F38" s="3"/>
      <c r="G38" s="3"/>
      <c r="H38" s="4"/>
      <c r="I38" s="4"/>
      <c r="J38" s="27"/>
      <c r="K38" s="27"/>
      <c r="L38" s="4"/>
      <c r="M38" s="28"/>
      <c r="N38" s="27"/>
      <c r="O38" s="27"/>
      <c r="P38" s="28"/>
      <c r="Q38" s="28"/>
      <c r="R38" s="4"/>
    </row>
    <row r="39" spans="1:18" ht="26.4" x14ac:dyDescent="0.3">
      <c r="A39" s="3"/>
      <c r="B39" s="3"/>
      <c r="C39" s="6" t="s">
        <v>13</v>
      </c>
      <c r="D39" s="39" cm="1">
        <f t="array" ref="D39">QUARTILE(IF(Déchets!A4:A5660=2017,Déchets!J4:J5660),3)</f>
        <v>23691.475895</v>
      </c>
      <c r="E39" s="39"/>
      <c r="F39" s="3"/>
      <c r="G39" s="3"/>
      <c r="H39" s="4"/>
      <c r="I39" s="4"/>
      <c r="J39" s="27"/>
      <c r="K39" s="27"/>
      <c r="L39" s="4"/>
      <c r="M39" s="28"/>
      <c r="N39" s="27"/>
      <c r="O39" s="27"/>
      <c r="P39" s="28"/>
      <c r="Q39" s="28"/>
      <c r="R39" s="4"/>
    </row>
    <row r="40" spans="1:18" ht="23.4" x14ac:dyDescent="0.3">
      <c r="A40" s="3"/>
      <c r="B40" s="3"/>
      <c r="C40" s="6" t="s">
        <v>14</v>
      </c>
      <c r="D40" s="39" cm="1">
        <f t="array" ref="D40">STDEV((IF(Déchets!A4:A5660=2017,Déchets!J4:J5660)))</f>
        <v>57826.974666234106</v>
      </c>
      <c r="E40" s="39"/>
      <c r="F40" s="3"/>
      <c r="G40" s="3"/>
      <c r="H40" s="4"/>
      <c r="I40" s="4"/>
      <c r="J40" s="27"/>
      <c r="K40" s="27"/>
      <c r="L40" s="4"/>
      <c r="M40" s="28"/>
      <c r="N40" s="27"/>
      <c r="O40" s="27"/>
      <c r="P40" s="28"/>
      <c r="Q40" s="28"/>
      <c r="R40" s="4"/>
    </row>
    <row r="41" spans="1:18" x14ac:dyDescent="0.3">
      <c r="A41" s="3"/>
      <c r="B41" s="3"/>
      <c r="C41" s="5"/>
      <c r="D41" s="5"/>
      <c r="E41" s="3"/>
      <c r="F41" s="3"/>
      <c r="G41" s="3"/>
      <c r="H41" s="4"/>
      <c r="I41" s="4"/>
      <c r="J41" s="27"/>
      <c r="K41" s="27"/>
      <c r="L41" s="4"/>
      <c r="M41" s="28"/>
      <c r="N41" s="27"/>
      <c r="O41" s="27"/>
      <c r="P41" s="28"/>
      <c r="Q41" s="28"/>
      <c r="R41" s="4"/>
    </row>
    <row r="42" spans="1:18" x14ac:dyDescent="0.3">
      <c r="A42" s="3"/>
      <c r="B42" s="3"/>
      <c r="C42" s="5"/>
      <c r="D42" s="5"/>
      <c r="E42" s="3"/>
      <c r="F42" s="3"/>
      <c r="G42" s="3"/>
      <c r="H42" s="4"/>
      <c r="I42" s="4"/>
      <c r="J42" s="27"/>
      <c r="K42" s="27"/>
      <c r="L42" s="4"/>
      <c r="M42" s="28"/>
      <c r="N42" s="27"/>
      <c r="O42" s="27"/>
      <c r="P42" s="28"/>
      <c r="Q42" s="28"/>
      <c r="R42" s="4"/>
    </row>
    <row r="43" spans="1:18" x14ac:dyDescent="0.3">
      <c r="A43" s="3"/>
      <c r="B43" s="3"/>
      <c r="C43" s="3"/>
      <c r="D43" s="3"/>
      <c r="E43" s="3"/>
      <c r="F43" s="3"/>
      <c r="G43" s="3"/>
      <c r="H43" s="4"/>
      <c r="I43" s="4"/>
      <c r="L43" s="4"/>
      <c r="M43" s="28"/>
      <c r="N43" s="27"/>
      <c r="O43" s="27"/>
      <c r="P43" s="28"/>
      <c r="Q43" s="28"/>
      <c r="R43" s="4"/>
    </row>
    <row r="44" spans="1:18" x14ac:dyDescent="0.3">
      <c r="A44" s="3"/>
      <c r="B44" s="3"/>
      <c r="C44" s="3"/>
      <c r="D44" s="3"/>
      <c r="E44" s="3"/>
      <c r="F44" s="3"/>
      <c r="G44" s="3"/>
      <c r="H44" s="4"/>
      <c r="I44" s="4"/>
      <c r="L44" s="4"/>
      <c r="M44" s="28"/>
      <c r="N44" s="27"/>
      <c r="O44" s="27"/>
      <c r="P44" s="28"/>
      <c r="Q44" s="28"/>
      <c r="R44" s="4"/>
    </row>
    <row r="45" spans="1:18" ht="54" customHeight="1" x14ac:dyDescent="0.3">
      <c r="A45" s="3"/>
      <c r="B45" s="35" t="s">
        <v>15</v>
      </c>
      <c r="C45" s="35"/>
      <c r="D45" s="35"/>
      <c r="E45" s="35"/>
      <c r="F45" s="35"/>
      <c r="G45" s="3"/>
      <c r="H45" s="4"/>
      <c r="I45" s="4"/>
      <c r="L45" s="4"/>
      <c r="M45" s="28"/>
      <c r="N45" s="27"/>
      <c r="O45" s="27"/>
      <c r="P45" s="28"/>
      <c r="Q45" s="28"/>
      <c r="R45" s="4"/>
    </row>
    <row r="46" spans="1:18" x14ac:dyDescent="0.3">
      <c r="A46" s="3"/>
      <c r="B46" s="3"/>
      <c r="C46" s="3"/>
      <c r="D46" s="3"/>
      <c r="E46" s="3"/>
      <c r="F46" s="3"/>
      <c r="G46" s="3"/>
      <c r="H46" s="4"/>
      <c r="I46" s="4"/>
    </row>
    <row r="47" spans="1:18" x14ac:dyDescent="0.3">
      <c r="A47" s="3"/>
      <c r="B47" s="3"/>
      <c r="C47" s="3"/>
      <c r="D47" s="3"/>
      <c r="E47" s="3"/>
      <c r="F47" s="3"/>
      <c r="G47" s="3"/>
      <c r="H47" s="4"/>
      <c r="I47" s="4"/>
    </row>
    <row r="48" spans="1:18" x14ac:dyDescent="0.3">
      <c r="A48" s="3"/>
      <c r="B48" s="3"/>
      <c r="C48" s="7"/>
      <c r="D48" s="7"/>
      <c r="E48" s="7"/>
      <c r="F48" s="3"/>
      <c r="G48" s="3"/>
      <c r="H48" s="4"/>
      <c r="I48" s="4"/>
    </row>
    <row r="49" spans="1:9" x14ac:dyDescent="0.3">
      <c r="A49" s="3"/>
      <c r="B49" s="3"/>
      <c r="C49" s="25" t="s">
        <v>35</v>
      </c>
      <c r="D49" s="26">
        <v>2017</v>
      </c>
      <c r="E49" s="3"/>
      <c r="F49" s="3"/>
      <c r="G49" s="3"/>
      <c r="H49" s="4"/>
      <c r="I49" s="4"/>
    </row>
    <row r="50" spans="1:9" x14ac:dyDescent="0.3">
      <c r="A50" s="3"/>
      <c r="B50" s="3"/>
      <c r="C50" s="27"/>
      <c r="D50" s="27"/>
      <c r="E50" s="3"/>
      <c r="F50" s="3"/>
      <c r="G50" s="3"/>
      <c r="H50" s="4"/>
      <c r="I50" s="4"/>
    </row>
    <row r="51" spans="1:9" x14ac:dyDescent="0.3">
      <c r="A51" s="3"/>
      <c r="B51" s="3"/>
      <c r="C51" s="25" t="s">
        <v>193</v>
      </c>
      <c r="D51" t="s">
        <v>196</v>
      </c>
      <c r="E51" s="3"/>
      <c r="F51" s="3"/>
      <c r="G51" s="3"/>
      <c r="H51" s="4"/>
      <c r="I51" s="4"/>
    </row>
    <row r="52" spans="1:9" x14ac:dyDescent="0.3">
      <c r="A52" s="3"/>
      <c r="B52" s="3"/>
      <c r="C52" s="26" t="s">
        <v>97</v>
      </c>
      <c r="D52">
        <v>925</v>
      </c>
      <c r="E52" s="3"/>
      <c r="F52" s="3"/>
      <c r="G52" s="3"/>
      <c r="H52" s="4"/>
      <c r="I52" s="4"/>
    </row>
    <row r="53" spans="1:9" x14ac:dyDescent="0.3">
      <c r="A53" s="3"/>
      <c r="B53" s="3"/>
      <c r="C53" s="26" t="s">
        <v>78</v>
      </c>
      <c r="D53">
        <v>8286.6749999999938</v>
      </c>
      <c r="E53" s="3"/>
      <c r="F53" s="3"/>
      <c r="G53" s="3"/>
      <c r="H53" s="4"/>
      <c r="I53" s="4"/>
    </row>
    <row r="54" spans="1:9" x14ac:dyDescent="0.3">
      <c r="A54" s="3"/>
      <c r="B54" s="3"/>
      <c r="C54" s="26" t="s">
        <v>90</v>
      </c>
      <c r="D54">
        <v>185422.96200000003</v>
      </c>
      <c r="E54" s="3"/>
      <c r="F54" s="3"/>
      <c r="G54" s="3"/>
      <c r="H54" s="4"/>
      <c r="I54" s="4"/>
    </row>
    <row r="55" spans="1:9" x14ac:dyDescent="0.3">
      <c r="A55" s="3"/>
      <c r="B55" s="3"/>
      <c r="C55" s="26" t="s">
        <v>74</v>
      </c>
      <c r="D55">
        <v>653948.37999000028</v>
      </c>
      <c r="E55" s="3"/>
      <c r="F55" s="3"/>
      <c r="G55" s="3"/>
      <c r="H55" s="4"/>
      <c r="I55" s="4"/>
    </row>
    <row r="56" spans="1:9" x14ac:dyDescent="0.3">
      <c r="A56" s="3"/>
      <c r="B56" s="3"/>
      <c r="C56" s="26" t="s">
        <v>94</v>
      </c>
      <c r="D56">
        <v>1172881.21799</v>
      </c>
      <c r="E56" s="3"/>
      <c r="F56" s="3"/>
      <c r="G56" s="3"/>
      <c r="H56" s="4"/>
      <c r="I56" s="4"/>
    </row>
    <row r="57" spans="1:9" x14ac:dyDescent="0.3">
      <c r="A57" s="3"/>
      <c r="B57" s="3"/>
      <c r="C57" s="26" t="s">
        <v>86</v>
      </c>
      <c r="D57">
        <v>2002607.8185800007</v>
      </c>
      <c r="E57" s="3"/>
      <c r="F57" s="3"/>
      <c r="G57" s="3"/>
      <c r="H57" s="4"/>
      <c r="I57" s="4"/>
    </row>
    <row r="58" spans="1:9" x14ac:dyDescent="0.3">
      <c r="A58" s="3"/>
      <c r="B58" s="3"/>
      <c r="C58" s="26" t="s">
        <v>82</v>
      </c>
      <c r="D58">
        <v>3241095.8132799999</v>
      </c>
      <c r="E58" s="3"/>
      <c r="F58" s="3"/>
      <c r="G58" s="3"/>
      <c r="H58" s="4"/>
      <c r="I58" s="4"/>
    </row>
    <row r="59" spans="1:9" x14ac:dyDescent="0.3">
      <c r="A59" s="3"/>
      <c r="B59" s="3"/>
      <c r="C59" s="26" t="s">
        <v>70</v>
      </c>
      <c r="D59">
        <v>16988092.076819994</v>
      </c>
      <c r="E59" s="3"/>
      <c r="F59" s="3"/>
      <c r="G59" s="3"/>
      <c r="H59" s="4"/>
      <c r="I59" s="4"/>
    </row>
    <row r="60" spans="1:9" x14ac:dyDescent="0.3">
      <c r="A60" s="3"/>
      <c r="B60" s="3"/>
      <c r="C60" s="26" t="s">
        <v>194</v>
      </c>
      <c r="D60">
        <v>24253259.943659995</v>
      </c>
      <c r="E60" s="3"/>
      <c r="F60" s="3"/>
      <c r="G60" s="3"/>
      <c r="H60" s="4"/>
      <c r="I60" s="4"/>
    </row>
    <row r="61" spans="1:9" ht="30" customHeight="1" x14ac:dyDescent="0.3">
      <c r="A61" s="3"/>
      <c r="B61" s="3"/>
      <c r="C61" s="3"/>
      <c r="D61" s="3"/>
      <c r="E61" s="3"/>
      <c r="F61" s="3"/>
      <c r="G61" s="3"/>
      <c r="H61" s="4"/>
      <c r="I61" s="4"/>
    </row>
    <row r="62" spans="1:9" ht="18" customHeight="1" x14ac:dyDescent="0.3">
      <c r="A62" s="3"/>
      <c r="B62" s="3"/>
      <c r="C62" s="3"/>
      <c r="D62" s="3"/>
      <c r="E62" s="3"/>
      <c r="F62" s="3"/>
      <c r="G62" s="3"/>
      <c r="H62" s="4"/>
      <c r="I62" s="4"/>
    </row>
    <row r="63" spans="1:9" ht="54" customHeight="1" x14ac:dyDescent="0.3">
      <c r="A63" s="3"/>
      <c r="B63" s="35" t="s">
        <v>16</v>
      </c>
      <c r="C63" s="35"/>
      <c r="D63" s="35"/>
      <c r="E63" s="35"/>
      <c r="F63" s="35"/>
      <c r="G63" s="3"/>
      <c r="H63" s="4"/>
      <c r="I63" s="4"/>
    </row>
    <row r="64" spans="1:9" ht="24" customHeight="1" x14ac:dyDescent="0.3">
      <c r="A64" s="3"/>
      <c r="B64" s="8"/>
      <c r="C64" s="8"/>
      <c r="D64" s="8"/>
      <c r="E64" s="8"/>
      <c r="F64" s="8"/>
      <c r="G64" s="3"/>
      <c r="H64" s="4"/>
      <c r="I64" s="4"/>
    </row>
    <row r="65" spans="1:9" x14ac:dyDescent="0.3">
      <c r="A65" s="3"/>
      <c r="B65" s="3"/>
      <c r="C65" s="3"/>
      <c r="D65" s="3"/>
      <c r="E65" s="3"/>
      <c r="F65" s="3"/>
      <c r="G65" s="3"/>
      <c r="H65" s="4"/>
      <c r="I65" s="4"/>
    </row>
    <row r="66" spans="1:9" x14ac:dyDescent="0.3">
      <c r="A66" s="3"/>
      <c r="B66" s="3"/>
      <c r="C66" s="3"/>
      <c r="D66" s="3"/>
      <c r="E66" s="3"/>
      <c r="F66" s="3"/>
      <c r="G66" s="3"/>
      <c r="H66" s="4"/>
      <c r="I66" s="4"/>
    </row>
    <row r="67" spans="1:9" x14ac:dyDescent="0.3">
      <c r="A67" s="3"/>
      <c r="B67" s="3"/>
      <c r="C67" s="3"/>
      <c r="D67" s="3"/>
      <c r="E67" s="3"/>
      <c r="F67" s="3"/>
      <c r="G67" s="3"/>
      <c r="H67" s="4"/>
      <c r="I67" s="4"/>
    </row>
    <row r="68" spans="1:9" x14ac:dyDescent="0.3">
      <c r="A68" s="3"/>
      <c r="B68" s="3"/>
      <c r="C68" s="3"/>
      <c r="D68" s="3"/>
      <c r="E68" s="3"/>
      <c r="F68" s="3"/>
      <c r="G68" s="3"/>
      <c r="H68" s="4"/>
      <c r="I68" s="4"/>
    </row>
    <row r="69" spans="1:9" x14ac:dyDescent="0.3">
      <c r="A69" s="3"/>
      <c r="B69" s="3"/>
      <c r="C69" s="3"/>
      <c r="D69" s="3"/>
      <c r="E69" s="3"/>
      <c r="F69" s="3"/>
      <c r="G69" s="3"/>
      <c r="H69" s="4"/>
      <c r="I69" s="4"/>
    </row>
    <row r="70" spans="1:9" x14ac:dyDescent="0.3">
      <c r="A70" s="3"/>
      <c r="B70" s="3"/>
      <c r="C70" s="3"/>
      <c r="D70" s="3"/>
      <c r="E70" s="3"/>
      <c r="F70" s="3"/>
      <c r="G70" s="3"/>
      <c r="H70" s="4"/>
      <c r="I70" s="4"/>
    </row>
    <row r="71" spans="1:9" x14ac:dyDescent="0.3">
      <c r="A71" s="3"/>
      <c r="B71" s="3"/>
      <c r="C71" s="3"/>
      <c r="D71" s="3"/>
      <c r="E71" s="3"/>
      <c r="F71" s="3"/>
      <c r="G71" s="3"/>
      <c r="H71" s="4"/>
      <c r="I71" s="4"/>
    </row>
    <row r="72" spans="1:9" x14ac:dyDescent="0.3">
      <c r="A72" s="3"/>
      <c r="B72" s="3"/>
      <c r="C72" s="3"/>
      <c r="D72" s="3"/>
      <c r="E72" s="3"/>
      <c r="F72" s="3"/>
      <c r="G72" s="3"/>
      <c r="H72" s="4"/>
      <c r="I72" s="4"/>
    </row>
    <row r="73" spans="1:9" x14ac:dyDescent="0.3">
      <c r="A73" s="3"/>
      <c r="B73" s="3"/>
      <c r="C73" s="3"/>
      <c r="D73" s="3"/>
      <c r="E73" s="3"/>
      <c r="F73" s="3"/>
      <c r="G73" s="3"/>
      <c r="H73" s="4"/>
      <c r="I73" s="4"/>
    </row>
    <row r="74" spans="1:9" x14ac:dyDescent="0.3">
      <c r="A74" s="3"/>
      <c r="B74" s="3"/>
      <c r="C74" s="3"/>
      <c r="D74" s="3"/>
      <c r="E74" s="3"/>
      <c r="F74" s="3"/>
      <c r="G74" s="3"/>
      <c r="H74" s="4"/>
      <c r="I74" s="4"/>
    </row>
    <row r="75" spans="1:9" x14ac:dyDescent="0.3">
      <c r="A75" s="3"/>
      <c r="B75" s="3"/>
      <c r="C75" s="3"/>
      <c r="D75" s="3"/>
      <c r="E75" s="3"/>
      <c r="F75" s="3"/>
      <c r="G75" s="3"/>
      <c r="H75" s="4"/>
      <c r="I75" s="4"/>
    </row>
    <row r="76" spans="1:9" x14ac:dyDescent="0.3">
      <c r="A76" s="3"/>
      <c r="B76" s="3"/>
      <c r="C76" s="3"/>
      <c r="D76" s="3"/>
      <c r="E76" s="3"/>
      <c r="F76" s="3"/>
      <c r="G76" s="3"/>
      <c r="H76" s="4"/>
      <c r="I76" s="4"/>
    </row>
    <row r="77" spans="1:9" x14ac:dyDescent="0.3">
      <c r="A77" s="3"/>
      <c r="B77" s="3"/>
      <c r="C77" s="3"/>
      <c r="D77" s="3"/>
      <c r="E77" s="3"/>
      <c r="F77" s="3"/>
      <c r="G77" s="3"/>
      <c r="H77" s="4"/>
      <c r="I77" s="4"/>
    </row>
    <row r="78" spans="1:9" x14ac:dyDescent="0.3">
      <c r="A78" s="3"/>
      <c r="B78" s="3"/>
      <c r="C78" s="3"/>
      <c r="D78" s="3"/>
      <c r="E78" s="3"/>
      <c r="F78" s="3"/>
      <c r="G78" s="3"/>
      <c r="H78" s="4"/>
      <c r="I78" s="4"/>
    </row>
    <row r="79" spans="1:9" x14ac:dyDescent="0.3">
      <c r="A79" s="3"/>
      <c r="B79" s="3"/>
      <c r="C79" s="3"/>
      <c r="D79" s="3"/>
      <c r="E79" s="3"/>
      <c r="F79" s="3"/>
      <c r="G79" s="3"/>
      <c r="H79" s="4"/>
      <c r="I79" s="4"/>
    </row>
    <row r="80" spans="1:9" x14ac:dyDescent="0.3">
      <c r="A80" s="3"/>
      <c r="B80" s="3"/>
      <c r="C80" s="3"/>
      <c r="D80" s="3"/>
      <c r="E80" s="3"/>
      <c r="F80" s="3"/>
      <c r="G80" s="3"/>
      <c r="H80" s="4"/>
      <c r="I80" s="4"/>
    </row>
    <row r="81" spans="1:9" x14ac:dyDescent="0.3">
      <c r="A81" s="3"/>
      <c r="B81" s="3"/>
      <c r="C81" s="3"/>
      <c r="D81" s="3"/>
      <c r="E81" s="3"/>
      <c r="F81" s="3"/>
      <c r="G81" s="3"/>
      <c r="H81" s="4"/>
      <c r="I81" s="4"/>
    </row>
    <row r="82" spans="1:9" x14ac:dyDescent="0.3">
      <c r="A82" s="3"/>
      <c r="B82" s="3"/>
      <c r="C82" s="3"/>
      <c r="D82" s="3"/>
      <c r="E82" s="3"/>
      <c r="F82" s="3"/>
      <c r="G82" s="3"/>
      <c r="H82" s="4"/>
      <c r="I82" s="4"/>
    </row>
    <row r="83" spans="1:9" x14ac:dyDescent="0.3">
      <c r="A83" s="3"/>
      <c r="B83" s="3"/>
      <c r="C83" s="3"/>
      <c r="D83" s="3"/>
      <c r="E83" s="3"/>
      <c r="F83" s="3"/>
      <c r="G83" s="3"/>
      <c r="H83" s="4"/>
      <c r="I83" s="4"/>
    </row>
    <row r="84" spans="1:9" x14ac:dyDescent="0.3">
      <c r="A84" s="3"/>
      <c r="B84" s="3"/>
      <c r="C84" s="3"/>
      <c r="D84" s="3"/>
      <c r="E84" s="3"/>
      <c r="F84" s="3"/>
      <c r="G84" s="3"/>
      <c r="H84" s="4"/>
      <c r="I84" s="4"/>
    </row>
    <row r="85" spans="1:9" x14ac:dyDescent="0.3">
      <c r="A85" s="3"/>
      <c r="B85" s="3"/>
      <c r="C85" s="3"/>
      <c r="D85" s="3"/>
      <c r="E85" s="3"/>
      <c r="F85" s="3"/>
      <c r="G85" s="3"/>
      <c r="H85" s="4"/>
      <c r="I85" s="4"/>
    </row>
    <row r="86" spans="1:9" x14ac:dyDescent="0.3">
      <c r="A86" s="3"/>
      <c r="B86" s="3"/>
      <c r="C86" s="3"/>
      <c r="D86" s="3"/>
      <c r="E86" s="3"/>
      <c r="F86" s="3"/>
      <c r="G86" s="3"/>
      <c r="H86" s="4"/>
      <c r="I86" s="4"/>
    </row>
    <row r="87" spans="1:9" x14ac:dyDescent="0.3">
      <c r="A87" s="3"/>
      <c r="B87" s="3"/>
      <c r="C87" s="3"/>
      <c r="D87" s="3"/>
      <c r="E87" s="3"/>
      <c r="F87" s="3"/>
      <c r="G87" s="3"/>
      <c r="H87" s="4"/>
      <c r="I87" s="4"/>
    </row>
    <row r="88" spans="1:9" x14ac:dyDescent="0.3">
      <c r="A88" s="3"/>
      <c r="B88" s="3"/>
      <c r="C88" s="3"/>
      <c r="D88" s="3"/>
      <c r="E88" s="3"/>
      <c r="F88" s="3"/>
      <c r="G88" s="3"/>
      <c r="H88" s="4"/>
      <c r="I88" s="4"/>
    </row>
    <row r="89" spans="1:9" ht="21" x14ac:dyDescent="0.3">
      <c r="A89" s="3"/>
      <c r="B89" s="33" t="s">
        <v>17</v>
      </c>
      <c r="C89" s="33"/>
      <c r="D89" s="33"/>
      <c r="E89" s="33"/>
      <c r="F89" s="33"/>
      <c r="G89" s="33"/>
      <c r="H89" s="4"/>
      <c r="I89" s="4"/>
    </row>
    <row r="90" spans="1:9" x14ac:dyDescent="0.3">
      <c r="A90" s="3"/>
      <c r="B90" s="3"/>
      <c r="C90" s="3"/>
      <c r="D90" s="3"/>
      <c r="E90" s="3"/>
      <c r="F90" s="3"/>
      <c r="G90" s="3"/>
      <c r="H90" s="4"/>
      <c r="I90" s="4"/>
    </row>
    <row r="91" spans="1:9" ht="21" x14ac:dyDescent="0.4">
      <c r="A91" s="3"/>
      <c r="B91" s="9"/>
      <c r="C91" s="1" t="s">
        <v>18</v>
      </c>
      <c r="D91" s="36" t="s">
        <v>19</v>
      </c>
      <c r="E91" s="36"/>
      <c r="F91" s="3"/>
      <c r="G91" s="3"/>
      <c r="H91" s="4"/>
      <c r="I91" s="4"/>
    </row>
    <row r="92" spans="1:9" ht="21" x14ac:dyDescent="0.4">
      <c r="A92" s="3"/>
      <c r="B92" s="10" t="s">
        <v>20</v>
      </c>
      <c r="C92" s="29" t="e">
        <f>VLOOKUP(D92,Tableau1[],5,FALSE)</f>
        <v>#N/A</v>
      </c>
      <c r="D92" s="37" cm="1">
        <f t="array" ref="D92">LARGE(IF(Déchets!M:M=2017,Déchets!M:M,Déchets!M:M),1)</f>
        <v>472.71439953361835</v>
      </c>
      <c r="E92" s="38"/>
      <c r="F92" s="3"/>
      <c r="G92" s="3"/>
      <c r="H92" s="4"/>
      <c r="I92" s="4"/>
    </row>
    <row r="93" spans="1:9" ht="21" x14ac:dyDescent="0.4">
      <c r="A93" s="3"/>
      <c r="B93" s="10" t="s">
        <v>22</v>
      </c>
      <c r="C93" s="29" t="e">
        <f>VLOOKUP(D93,Tableau1[],10,FALSE)</f>
        <v>#N/A</v>
      </c>
      <c r="D93" s="37" cm="1">
        <f t="array" ref="D93">LARGE(IF(Déchets!M:M=2017,Déchets!M:M,Déchets!M:M),2)</f>
        <v>469.1069577548983</v>
      </c>
      <c r="E93" s="38"/>
      <c r="F93" s="3"/>
      <c r="G93" s="3"/>
      <c r="H93" s="4"/>
      <c r="I93" s="4"/>
    </row>
    <row r="94" spans="1:9" ht="21" x14ac:dyDescent="0.4">
      <c r="A94" s="3"/>
      <c r="B94" s="10" t="s">
        <v>24</v>
      </c>
      <c r="C94" s="29" t="e">
        <f>VLOOKUP(D94,Tableau1[],10,FALSE)</f>
        <v>#N/A</v>
      </c>
      <c r="D94" s="37" cm="1">
        <f t="array" ref="D94">LARGE(IF(Déchets!M:M=2017,Déchets!M:M,Déchets!M:M),3)</f>
        <v>424.66608548668216</v>
      </c>
      <c r="E94" s="38"/>
      <c r="F94" s="3"/>
      <c r="G94" s="3"/>
      <c r="H94" s="4"/>
      <c r="I94" s="4"/>
    </row>
    <row r="95" spans="1:9" ht="21" x14ac:dyDescent="0.4">
      <c r="A95" s="3"/>
      <c r="B95" s="11" t="s">
        <v>26</v>
      </c>
      <c r="C95" s="30" t="e">
        <f>VLOOKUP(D95,Tableau1[],10,FALSE)</f>
        <v>#N/A</v>
      </c>
      <c r="D95" s="31" cm="1">
        <f t="array" ref="D95">SMALL(IF(Déchets!M:M=2017,Déchets!M:M,Déchets!M:M),1)</f>
        <v>0</v>
      </c>
      <c r="E95" s="32"/>
      <c r="F95" s="3"/>
      <c r="G95" s="3"/>
      <c r="H95" s="4"/>
      <c r="I95" s="4"/>
    </row>
    <row r="96" spans="1:9" ht="21" x14ac:dyDescent="0.4">
      <c r="A96" s="3"/>
      <c r="B96" s="11" t="s">
        <v>28</v>
      </c>
      <c r="C96" s="30" t="e">
        <f>VLOOKUP(D96,Tableau1[],10,FALSE)</f>
        <v>#N/A</v>
      </c>
      <c r="D96" s="31" cm="1">
        <f t="array" ref="D96">SMALL(IF(Déchets!M:M=2017,Déchets!M:M,Déchets!M:M),1)</f>
        <v>0</v>
      </c>
      <c r="E96" s="32"/>
      <c r="F96" s="3"/>
      <c r="G96" s="3"/>
      <c r="H96" s="4"/>
      <c r="I96" s="4"/>
    </row>
    <row r="97" spans="1:13" ht="21" x14ac:dyDescent="0.4">
      <c r="A97" s="3"/>
      <c r="B97" s="11" t="s">
        <v>30</v>
      </c>
      <c r="C97" s="30" t="e">
        <f>VLOOKUP(D97,Tableau1[],10,FALSE)</f>
        <v>#N/A</v>
      </c>
      <c r="D97" s="31" cm="1">
        <f t="array" ref="D97">SMALL(IF(Déchets!M:M=2017,Déchets!M:M,Déchets!M:M),1)</f>
        <v>0</v>
      </c>
      <c r="E97" s="32"/>
      <c r="F97" s="3"/>
      <c r="G97" s="3"/>
      <c r="H97" s="4"/>
      <c r="I97" s="4"/>
    </row>
    <row r="98" spans="1:13" ht="32.4" customHeight="1" x14ac:dyDescent="0.3">
      <c r="A98" s="3"/>
      <c r="B98" s="3"/>
      <c r="C98" s="3"/>
      <c r="D98" s="3"/>
      <c r="E98" s="3"/>
      <c r="F98" s="3"/>
      <c r="G98" s="3"/>
      <c r="H98" s="4"/>
      <c r="I98" s="4"/>
    </row>
    <row r="99" spans="1:13" x14ac:dyDescent="0.3">
      <c r="A99" s="3"/>
      <c r="B99" s="3"/>
      <c r="C99" s="3"/>
      <c r="D99" s="3"/>
      <c r="E99" s="3"/>
      <c r="F99" s="3"/>
      <c r="G99" s="3"/>
      <c r="H99" s="4"/>
      <c r="I99" s="4"/>
    </row>
    <row r="100" spans="1:13" ht="21" x14ac:dyDescent="0.3">
      <c r="A100" s="3"/>
      <c r="B100" s="33" t="s">
        <v>32</v>
      </c>
      <c r="C100" s="33"/>
      <c r="D100" s="33"/>
      <c r="E100" s="33"/>
      <c r="F100" s="33"/>
      <c r="G100" s="33"/>
      <c r="H100" s="4"/>
      <c r="I100" s="4"/>
    </row>
    <row r="101" spans="1:13" ht="37.200000000000003" customHeight="1" x14ac:dyDescent="0.3">
      <c r="A101" s="3"/>
      <c r="B101" s="34" t="s">
        <v>33</v>
      </c>
      <c r="C101" s="34"/>
      <c r="D101" s="34"/>
      <c r="E101" s="34"/>
      <c r="F101" s="34"/>
      <c r="G101" s="34"/>
      <c r="H101" s="4"/>
      <c r="I101" s="4"/>
    </row>
    <row r="102" spans="1:13" x14ac:dyDescent="0.3">
      <c r="A102" s="3"/>
      <c r="B102" s="3"/>
      <c r="C102" s="3"/>
      <c r="D102" s="3"/>
      <c r="E102" s="3"/>
      <c r="F102" s="3"/>
      <c r="G102" s="3"/>
      <c r="H102" s="4"/>
      <c r="I102" s="4"/>
    </row>
    <row r="103" spans="1:13" x14ac:dyDescent="0.3">
      <c r="A103" s="3"/>
      <c r="B103" s="3"/>
      <c r="C103" s="3"/>
      <c r="D103" s="3"/>
      <c r="E103" s="3"/>
      <c r="F103" s="3"/>
      <c r="G103" s="3"/>
      <c r="H103" s="4"/>
      <c r="I103" s="4"/>
    </row>
    <row r="104" spans="1:13" x14ac:dyDescent="0.3">
      <c r="A104" s="3"/>
      <c r="B104" s="3"/>
      <c r="C104" s="3"/>
      <c r="D104" s="3"/>
      <c r="E104" s="3"/>
      <c r="F104" s="3"/>
      <c r="G104" s="3"/>
      <c r="H104" s="4"/>
      <c r="I104" s="4"/>
    </row>
    <row r="105" spans="1:13" x14ac:dyDescent="0.3">
      <c r="A105" s="3"/>
      <c r="B105" s="3"/>
      <c r="C105" s="3"/>
      <c r="D105" s="3"/>
      <c r="E105" s="3"/>
      <c r="F105" s="3"/>
      <c r="G105" s="3"/>
      <c r="H105" s="4"/>
      <c r="I105" s="4"/>
      <c r="J105" s="25" t="s">
        <v>196</v>
      </c>
      <c r="K105" s="25" t="s">
        <v>197</v>
      </c>
    </row>
    <row r="106" spans="1:13" x14ac:dyDescent="0.3">
      <c r="A106" s="3"/>
      <c r="B106" s="3"/>
      <c r="C106" s="3"/>
      <c r="D106" s="3"/>
      <c r="E106" s="3"/>
      <c r="F106" s="3"/>
      <c r="G106" s="3"/>
      <c r="H106" s="4"/>
      <c r="I106" s="4"/>
      <c r="J106" s="25" t="s">
        <v>193</v>
      </c>
      <c r="K106" t="s">
        <v>90</v>
      </c>
      <c r="L106" t="s">
        <v>97</v>
      </c>
      <c r="M106" t="s">
        <v>194</v>
      </c>
    </row>
    <row r="107" spans="1:13" x14ac:dyDescent="0.3">
      <c r="A107" s="3"/>
      <c r="B107" s="3"/>
      <c r="C107" s="3"/>
      <c r="D107" s="3"/>
      <c r="E107" s="3"/>
      <c r="F107" s="3"/>
      <c r="G107" s="3"/>
      <c r="H107" s="4"/>
      <c r="I107" s="4"/>
      <c r="J107" s="26">
        <v>2009</v>
      </c>
      <c r="K107">
        <v>51017.377999999982</v>
      </c>
      <c r="L107">
        <v>129.28</v>
      </c>
      <c r="M107">
        <v>51146.657999999981</v>
      </c>
    </row>
    <row r="108" spans="1:13" x14ac:dyDescent="0.3">
      <c r="A108" s="3"/>
      <c r="B108" s="3"/>
      <c r="C108" s="3"/>
      <c r="D108" s="3"/>
      <c r="E108" s="3"/>
      <c r="F108" s="3"/>
      <c r="G108" s="3"/>
      <c r="H108" s="4"/>
      <c r="I108" s="4"/>
      <c r="J108" s="26">
        <v>2011</v>
      </c>
      <c r="K108">
        <v>58734.489000000001</v>
      </c>
      <c r="L108">
        <v>1088.82</v>
      </c>
      <c r="M108">
        <v>59823.309000000001</v>
      </c>
    </row>
    <row r="109" spans="1:13" x14ac:dyDescent="0.3">
      <c r="A109" s="3"/>
      <c r="B109" s="3"/>
      <c r="C109" s="3"/>
      <c r="D109" s="3"/>
      <c r="E109" s="3"/>
      <c r="F109" s="3"/>
      <c r="G109" s="3"/>
      <c r="H109" s="4"/>
      <c r="I109" s="4"/>
      <c r="J109" s="26">
        <v>2013</v>
      </c>
      <c r="K109">
        <v>113369.97803000004</v>
      </c>
      <c r="L109">
        <v>722</v>
      </c>
      <c r="M109">
        <v>114091.97803000004</v>
      </c>
    </row>
    <row r="110" spans="1:13" x14ac:dyDescent="0.3">
      <c r="A110" s="3"/>
      <c r="B110" s="3"/>
      <c r="C110" s="3"/>
      <c r="D110" s="3"/>
      <c r="E110" s="3"/>
      <c r="F110" s="3"/>
      <c r="G110" s="3"/>
      <c r="H110" s="4"/>
      <c r="I110" s="4"/>
      <c r="J110" s="26">
        <v>2015</v>
      </c>
      <c r="K110">
        <v>126144.78194000004</v>
      </c>
      <c r="L110">
        <v>1015.44</v>
      </c>
      <c r="M110">
        <v>127160.22194000005</v>
      </c>
    </row>
    <row r="111" spans="1:13" x14ac:dyDescent="0.3">
      <c r="A111" s="3"/>
      <c r="B111" s="3"/>
      <c r="C111" s="3"/>
      <c r="D111" s="3"/>
      <c r="E111" s="3"/>
      <c r="F111" s="3"/>
      <c r="G111" s="3"/>
      <c r="H111" s="4"/>
      <c r="I111" s="4"/>
      <c r="J111" s="26">
        <v>2017</v>
      </c>
      <c r="K111">
        <v>185422.96200000003</v>
      </c>
      <c r="L111">
        <v>925</v>
      </c>
      <c r="M111">
        <v>186347.96200000003</v>
      </c>
    </row>
    <row r="112" spans="1:13" x14ac:dyDescent="0.3">
      <c r="A112" s="3"/>
      <c r="B112" s="3"/>
      <c r="C112" s="3"/>
      <c r="D112" s="3"/>
      <c r="E112" s="3"/>
      <c r="F112" s="3"/>
      <c r="G112" s="3"/>
      <c r="H112" s="4"/>
      <c r="I112" s="4"/>
      <c r="J112" s="26" t="s">
        <v>194</v>
      </c>
      <c r="K112">
        <v>534689.58897000016</v>
      </c>
      <c r="L112">
        <v>3880.54</v>
      </c>
      <c r="M112">
        <v>538570.12897000008</v>
      </c>
    </row>
    <row r="113" spans="1:18" x14ac:dyDescent="0.3">
      <c r="A113" s="3"/>
      <c r="B113" s="3"/>
      <c r="C113" s="3"/>
      <c r="D113" s="3"/>
      <c r="E113" s="3"/>
      <c r="F113" s="3"/>
      <c r="G113" s="3"/>
      <c r="H113" s="4"/>
      <c r="I113" s="4"/>
    </row>
    <row r="114" spans="1:18" x14ac:dyDescent="0.3">
      <c r="A114" s="3"/>
      <c r="B114" s="3"/>
      <c r="C114" s="3"/>
      <c r="D114" s="3"/>
      <c r="E114" s="3"/>
      <c r="F114" s="3"/>
      <c r="G114" s="3"/>
      <c r="H114" s="4"/>
      <c r="I114" s="4"/>
    </row>
    <row r="115" spans="1:18" x14ac:dyDescent="0.3">
      <c r="A115" s="3"/>
      <c r="B115" s="3"/>
      <c r="C115" s="3"/>
      <c r="D115" s="3"/>
      <c r="E115" s="3"/>
      <c r="F115" s="3"/>
      <c r="G115" s="3"/>
      <c r="H115" s="4"/>
      <c r="I115" s="4"/>
    </row>
    <row r="116" spans="1:18" x14ac:dyDescent="0.3">
      <c r="A116" s="3"/>
      <c r="B116" s="3"/>
      <c r="C116" s="3"/>
      <c r="D116" s="3"/>
      <c r="E116" s="3"/>
      <c r="F116" s="3"/>
      <c r="G116" s="3"/>
      <c r="H116" s="4"/>
      <c r="I116" s="4"/>
    </row>
    <row r="117" spans="1:18" x14ac:dyDescent="0.3">
      <c r="A117" s="3"/>
      <c r="B117" s="3"/>
      <c r="C117" s="3"/>
      <c r="D117" s="3"/>
      <c r="E117" s="3"/>
      <c r="F117" s="3"/>
      <c r="G117" s="3"/>
      <c r="H117" s="4"/>
      <c r="I117" s="4"/>
    </row>
    <row r="118" spans="1:18" ht="51.6" customHeight="1" x14ac:dyDescent="0.3">
      <c r="A118" s="3"/>
      <c r="B118" s="35" t="s">
        <v>34</v>
      </c>
      <c r="C118" s="35"/>
      <c r="D118" s="35"/>
      <c r="E118" s="35"/>
      <c r="F118" s="35"/>
      <c r="G118" s="35"/>
      <c r="H118" s="4"/>
      <c r="I118" s="4"/>
    </row>
    <row r="119" spans="1:18" x14ac:dyDescent="0.3">
      <c r="A119" s="3"/>
      <c r="B119" s="3"/>
      <c r="C119" s="3"/>
      <c r="D119" s="3"/>
      <c r="E119" s="3"/>
      <c r="F119" s="3"/>
      <c r="G119" s="3"/>
      <c r="H119" s="4"/>
      <c r="I119" s="4"/>
    </row>
    <row r="120" spans="1:18" x14ac:dyDescent="0.3">
      <c r="A120" s="3"/>
      <c r="B120" s="3"/>
      <c r="C120" s="3"/>
      <c r="D120" s="3"/>
      <c r="E120" s="3"/>
      <c r="F120" s="3"/>
      <c r="G120" s="3"/>
      <c r="H120" s="4"/>
      <c r="I120" s="4"/>
      <c r="J120" s="25" t="s">
        <v>196</v>
      </c>
      <c r="K120" s="25" t="s">
        <v>197</v>
      </c>
    </row>
    <row r="121" spans="1:18" x14ac:dyDescent="0.3">
      <c r="A121" s="3"/>
      <c r="B121" s="3"/>
      <c r="C121" s="3"/>
      <c r="D121" s="3"/>
      <c r="E121" s="3"/>
      <c r="F121" s="3"/>
      <c r="G121" s="3"/>
      <c r="H121" s="4"/>
      <c r="I121" s="4"/>
      <c r="K121" t="s">
        <v>70</v>
      </c>
      <c r="Q121" t="s">
        <v>198</v>
      </c>
      <c r="R121" t="s">
        <v>194</v>
      </c>
    </row>
    <row r="122" spans="1:18" x14ac:dyDescent="0.3">
      <c r="A122" s="3"/>
      <c r="B122" s="3"/>
      <c r="C122" s="3"/>
      <c r="D122" s="3"/>
      <c r="E122" s="3"/>
      <c r="F122" s="3"/>
      <c r="G122" s="3"/>
      <c r="H122" s="4"/>
      <c r="I122" s="4"/>
      <c r="J122" s="25" t="s">
        <v>193</v>
      </c>
      <c r="K122" t="s">
        <v>71</v>
      </c>
      <c r="L122" t="s">
        <v>91</v>
      </c>
      <c r="M122" t="s">
        <v>79</v>
      </c>
      <c r="N122" t="s">
        <v>75</v>
      </c>
      <c r="O122" t="s">
        <v>83</v>
      </c>
      <c r="P122" t="s">
        <v>87</v>
      </c>
    </row>
    <row r="123" spans="1:18" x14ac:dyDescent="0.3">
      <c r="A123" s="3"/>
      <c r="B123" s="3"/>
      <c r="C123" s="3"/>
      <c r="D123" s="3"/>
      <c r="E123" s="3"/>
      <c r="F123" s="3"/>
      <c r="G123" s="3"/>
      <c r="H123" s="4"/>
      <c r="I123" s="4"/>
      <c r="J123" s="26">
        <v>2009</v>
      </c>
      <c r="K123">
        <v>10621628.647770004</v>
      </c>
      <c r="L123">
        <v>387258.54</v>
      </c>
      <c r="M123">
        <v>399167.63001999992</v>
      </c>
      <c r="N123">
        <v>6788807.7656199969</v>
      </c>
      <c r="O123">
        <v>231176.88400000002</v>
      </c>
      <c r="P123">
        <v>692571.68</v>
      </c>
      <c r="Q123">
        <v>19120611.147410002</v>
      </c>
      <c r="R123">
        <v>19120611.147410002</v>
      </c>
    </row>
    <row r="124" spans="1:18" x14ac:dyDescent="0.3">
      <c r="A124" s="3"/>
      <c r="B124" s="3"/>
      <c r="C124" s="3"/>
      <c r="D124" s="3"/>
      <c r="E124" s="3"/>
      <c r="F124" s="3"/>
      <c r="G124" s="3"/>
      <c r="H124" s="4"/>
      <c r="I124" s="4"/>
      <c r="J124" s="26">
        <v>2011</v>
      </c>
      <c r="K124">
        <v>10911276.00821</v>
      </c>
      <c r="L124">
        <v>386693.73099999997</v>
      </c>
      <c r="M124">
        <v>382169.40215000004</v>
      </c>
      <c r="N124">
        <v>5965137.0779899992</v>
      </c>
      <c r="O124">
        <v>190298.21498999998</v>
      </c>
      <c r="P124">
        <v>861283.56200999999</v>
      </c>
      <c r="Q124">
        <v>18696857.996350002</v>
      </c>
      <c r="R124">
        <v>18696857.996350002</v>
      </c>
    </row>
    <row r="125" spans="1:18" x14ac:dyDescent="0.3">
      <c r="A125" s="3"/>
      <c r="B125" s="3"/>
      <c r="C125" s="3"/>
      <c r="D125" s="3"/>
      <c r="E125" s="3"/>
      <c r="F125" s="3"/>
      <c r="G125" s="3"/>
      <c r="H125" s="4"/>
      <c r="I125" s="4"/>
      <c r="J125" s="26">
        <v>2013</v>
      </c>
      <c r="K125">
        <v>10592846.940000001</v>
      </c>
      <c r="L125">
        <v>333626.23999999999</v>
      </c>
      <c r="M125">
        <v>464862.56425000005</v>
      </c>
      <c r="N125">
        <v>5035178.962009999</v>
      </c>
      <c r="O125">
        <v>202358.429</v>
      </c>
      <c r="P125">
        <v>1015765.398</v>
      </c>
      <c r="Q125">
        <v>17644638.533259999</v>
      </c>
      <c r="R125">
        <v>17644638.533259999</v>
      </c>
    </row>
    <row r="126" spans="1:18" x14ac:dyDescent="0.3">
      <c r="A126" s="3"/>
      <c r="B126" s="3"/>
      <c r="C126" s="3"/>
      <c r="D126" s="3"/>
      <c r="E126" s="3"/>
      <c r="F126" s="3"/>
      <c r="G126" s="3"/>
      <c r="H126" s="4"/>
      <c r="I126" s="4"/>
      <c r="J126" s="26">
        <v>2015</v>
      </c>
      <c r="K126">
        <v>10782192.216050001</v>
      </c>
      <c r="L126">
        <v>221850.3</v>
      </c>
      <c r="M126">
        <v>270671.90450999996</v>
      </c>
      <c r="N126">
        <v>4800841.0600099992</v>
      </c>
      <c r="O126">
        <v>155976.35700000002</v>
      </c>
      <c r="P126">
        <v>1114332.098</v>
      </c>
      <c r="Q126">
        <v>17345863.935570002</v>
      </c>
      <c r="R126">
        <v>17345863.935570002</v>
      </c>
    </row>
    <row r="127" spans="1:18" x14ac:dyDescent="0.3">
      <c r="A127" s="3"/>
      <c r="B127" s="3"/>
      <c r="C127" s="3"/>
      <c r="D127" s="3"/>
      <c r="E127" s="3"/>
      <c r="F127" s="3"/>
      <c r="G127" s="3"/>
      <c r="H127" s="4"/>
      <c r="I127" s="4"/>
      <c r="J127" s="26">
        <v>2017</v>
      </c>
      <c r="K127">
        <v>10996994.705</v>
      </c>
      <c r="L127">
        <v>102678.39999999999</v>
      </c>
      <c r="M127">
        <v>135306.08482000002</v>
      </c>
      <c r="N127">
        <v>4378415.7919800002</v>
      </c>
      <c r="O127">
        <v>74303.770019999982</v>
      </c>
      <c r="P127">
        <v>1300393.3250000002</v>
      </c>
      <c r="Q127">
        <v>16988092.076820001</v>
      </c>
      <c r="R127">
        <v>16988092.076820001</v>
      </c>
    </row>
    <row r="128" spans="1:18" x14ac:dyDescent="0.3">
      <c r="A128" s="3"/>
      <c r="B128" s="3"/>
      <c r="C128" s="3"/>
      <c r="D128" s="3"/>
      <c r="E128" s="3"/>
      <c r="F128" s="3"/>
      <c r="G128" s="3"/>
      <c r="H128" s="4"/>
      <c r="I128" s="4"/>
      <c r="J128" s="26" t="s">
        <v>194</v>
      </c>
      <c r="K128">
        <v>53904938.517030008</v>
      </c>
      <c r="L128">
        <v>1432107.2109999999</v>
      </c>
      <c r="M128">
        <v>1652177.5857500001</v>
      </c>
      <c r="N128">
        <v>26968380.657609992</v>
      </c>
      <c r="O128">
        <v>854113.65500999987</v>
      </c>
      <c r="P128">
        <v>4984346.0630100006</v>
      </c>
      <c r="Q128">
        <v>89796063.689410001</v>
      </c>
      <c r="R128">
        <v>89796063.689410001</v>
      </c>
    </row>
    <row r="129" spans="1:9" x14ac:dyDescent="0.3">
      <c r="A129" s="3"/>
      <c r="B129" s="3"/>
      <c r="C129" s="3"/>
      <c r="D129" s="3"/>
      <c r="E129" s="3"/>
      <c r="F129" s="3"/>
      <c r="G129" s="3"/>
      <c r="H129" s="4"/>
      <c r="I129" s="4"/>
    </row>
    <row r="130" spans="1:9" x14ac:dyDescent="0.3">
      <c r="A130" s="3"/>
      <c r="B130" s="3"/>
      <c r="C130" s="3"/>
      <c r="D130" s="3"/>
      <c r="E130" s="3"/>
      <c r="F130" s="3"/>
      <c r="G130" s="3"/>
      <c r="H130" s="4"/>
      <c r="I130" s="4"/>
    </row>
    <row r="131" spans="1:9" x14ac:dyDescent="0.3">
      <c r="A131" s="3"/>
      <c r="B131" s="3"/>
      <c r="C131" s="3"/>
      <c r="D131" s="3"/>
      <c r="E131" s="3"/>
      <c r="F131" s="3"/>
      <c r="G131" s="3"/>
      <c r="H131" s="4"/>
      <c r="I131" s="4"/>
    </row>
    <row r="132" spans="1:9" x14ac:dyDescent="0.3">
      <c r="A132" s="3"/>
      <c r="B132" s="3"/>
      <c r="C132" s="3"/>
      <c r="D132" s="3"/>
      <c r="E132" s="3"/>
      <c r="F132" s="3"/>
      <c r="G132" s="3"/>
      <c r="H132" s="4"/>
      <c r="I132" s="4"/>
    </row>
    <row r="133" spans="1:9" x14ac:dyDescent="0.3">
      <c r="A133" s="3"/>
      <c r="B133" s="3"/>
      <c r="C133" s="3"/>
      <c r="D133" s="3"/>
      <c r="E133" s="3"/>
      <c r="F133" s="3"/>
      <c r="G133" s="3"/>
      <c r="H133" s="4"/>
      <c r="I133" s="4"/>
    </row>
    <row r="134" spans="1:9" x14ac:dyDescent="0.3">
      <c r="A134" s="3"/>
      <c r="B134" s="3"/>
      <c r="C134" s="3"/>
      <c r="D134" s="3"/>
      <c r="E134" s="3"/>
      <c r="F134" s="3"/>
      <c r="G134" s="3"/>
      <c r="H134" s="4"/>
      <c r="I134" s="4"/>
    </row>
    <row r="135" spans="1:9" x14ac:dyDescent="0.3">
      <c r="A135" s="3"/>
      <c r="B135" s="3"/>
      <c r="C135" s="3"/>
      <c r="D135" s="3"/>
      <c r="E135" s="3"/>
      <c r="F135" s="3"/>
      <c r="G135" s="3"/>
      <c r="H135" s="4"/>
      <c r="I135" s="4"/>
    </row>
    <row r="136" spans="1:9" x14ac:dyDescent="0.3">
      <c r="A136" s="3"/>
      <c r="B136" s="3"/>
      <c r="C136" s="3"/>
      <c r="D136" s="3"/>
      <c r="E136" s="3"/>
      <c r="F136" s="3"/>
      <c r="G136" s="3"/>
      <c r="H136" s="4"/>
      <c r="I136" s="4"/>
    </row>
    <row r="137" spans="1:9" x14ac:dyDescent="0.3">
      <c r="A137" s="3"/>
      <c r="B137" s="3"/>
      <c r="C137" s="3"/>
      <c r="D137" s="3"/>
      <c r="E137" s="3"/>
      <c r="F137" s="3"/>
      <c r="G137" s="3"/>
      <c r="H137" s="4"/>
      <c r="I137" s="4"/>
    </row>
    <row r="138" spans="1:9" x14ac:dyDescent="0.3">
      <c r="A138" s="3"/>
      <c r="B138" s="3"/>
      <c r="C138" s="3"/>
      <c r="D138" s="3"/>
      <c r="E138" s="3"/>
      <c r="F138" s="3"/>
      <c r="G138" s="3"/>
      <c r="H138" s="4"/>
      <c r="I138" s="4"/>
    </row>
    <row r="139" spans="1:9" x14ac:dyDescent="0.3">
      <c r="A139" s="3"/>
      <c r="B139" s="3"/>
      <c r="C139" s="3"/>
      <c r="D139" s="3"/>
      <c r="E139" s="3"/>
      <c r="F139" s="3"/>
      <c r="G139" s="3"/>
      <c r="H139" s="4"/>
      <c r="I139" s="4"/>
    </row>
    <row r="140" spans="1:9" x14ac:dyDescent="0.3">
      <c r="A140" s="3"/>
      <c r="B140" s="3"/>
      <c r="C140" s="3"/>
      <c r="D140" s="3"/>
      <c r="E140" s="3"/>
      <c r="F140" s="3"/>
      <c r="G140" s="3"/>
      <c r="H140" s="4"/>
      <c r="I140" s="4"/>
    </row>
    <row r="141" spans="1:9" x14ac:dyDescent="0.3">
      <c r="A141" s="3"/>
      <c r="B141" s="3"/>
      <c r="C141" s="3"/>
      <c r="D141" s="3"/>
      <c r="E141" s="3"/>
      <c r="F141" s="3"/>
      <c r="G141" s="3"/>
      <c r="H141" s="4"/>
      <c r="I141" s="4"/>
    </row>
    <row r="142" spans="1:9" x14ac:dyDescent="0.3">
      <c r="A142" s="3"/>
      <c r="B142" s="3"/>
      <c r="C142" s="3"/>
      <c r="D142" s="3"/>
      <c r="E142" s="3"/>
      <c r="F142" s="3"/>
      <c r="G142" s="3"/>
      <c r="H142" s="4"/>
      <c r="I142" s="4"/>
    </row>
    <row r="143" spans="1:9" x14ac:dyDescent="0.3">
      <c r="A143" s="3"/>
      <c r="B143" s="3"/>
      <c r="C143" s="3"/>
      <c r="D143" s="3"/>
      <c r="E143" s="3"/>
      <c r="F143" s="3"/>
      <c r="G143" s="3"/>
      <c r="H143" s="4"/>
      <c r="I143" s="4"/>
    </row>
    <row r="144" spans="1:9" x14ac:dyDescent="0.3">
      <c r="A144" s="3"/>
      <c r="B144" s="3"/>
      <c r="C144" s="3"/>
      <c r="D144" s="3"/>
      <c r="E144" s="3"/>
      <c r="F144" s="3"/>
      <c r="G144" s="3"/>
      <c r="H144" s="4"/>
      <c r="I144" s="4"/>
    </row>
    <row r="145" spans="1:9" x14ac:dyDescent="0.3">
      <c r="A145" s="3"/>
      <c r="B145" s="3"/>
      <c r="C145" s="3"/>
      <c r="D145" s="3"/>
      <c r="E145" s="3"/>
      <c r="F145" s="3"/>
      <c r="G145" s="3"/>
      <c r="H145" s="4"/>
      <c r="I145" s="4"/>
    </row>
    <row r="146" spans="1:9" x14ac:dyDescent="0.3">
      <c r="A146" s="3"/>
      <c r="B146" s="3"/>
      <c r="C146" s="3"/>
      <c r="D146" s="3"/>
      <c r="E146" s="3"/>
      <c r="F146" s="3"/>
      <c r="G146" s="3"/>
      <c r="H146" s="4"/>
      <c r="I146" s="4"/>
    </row>
    <row r="147" spans="1:9" x14ac:dyDescent="0.3">
      <c r="A147" s="3"/>
      <c r="B147" s="3"/>
      <c r="C147" s="3"/>
      <c r="D147" s="3"/>
      <c r="E147" s="3"/>
      <c r="F147" s="3"/>
      <c r="G147" s="3"/>
      <c r="H147" s="4"/>
      <c r="I147" s="4"/>
    </row>
    <row r="148" spans="1:9" x14ac:dyDescent="0.3">
      <c r="A148" s="3"/>
      <c r="B148" s="3"/>
      <c r="C148" s="3"/>
      <c r="D148" s="3"/>
      <c r="E148" s="3"/>
      <c r="F148" s="3"/>
      <c r="G148" s="3"/>
      <c r="H148" s="4"/>
      <c r="I148" s="4"/>
    </row>
    <row r="149" spans="1:9" x14ac:dyDescent="0.3">
      <c r="A149" s="3"/>
      <c r="B149" s="3"/>
      <c r="C149" s="3"/>
      <c r="D149" s="3"/>
      <c r="E149" s="3"/>
      <c r="F149" s="3"/>
      <c r="G149" s="3"/>
      <c r="H149" s="4"/>
      <c r="I149" s="4"/>
    </row>
    <row r="150" spans="1:9" x14ac:dyDescent="0.3">
      <c r="A150" s="3"/>
      <c r="B150" s="3"/>
      <c r="C150" s="3"/>
      <c r="D150" s="3"/>
      <c r="E150" s="3"/>
      <c r="F150" s="3"/>
      <c r="G150" s="3"/>
      <c r="H150" s="4"/>
      <c r="I150" s="4"/>
    </row>
    <row r="151" spans="1:9" x14ac:dyDescent="0.3">
      <c r="A151" s="3"/>
      <c r="B151" s="3"/>
      <c r="C151" s="3"/>
      <c r="D151" s="3"/>
      <c r="E151" s="3"/>
      <c r="F151" s="3"/>
      <c r="G151" s="3"/>
      <c r="H151" s="4"/>
      <c r="I151" s="4"/>
    </row>
    <row r="152" spans="1:9" x14ac:dyDescent="0.3">
      <c r="A152" s="3"/>
      <c r="B152" s="3"/>
      <c r="C152" s="3"/>
      <c r="D152" s="3"/>
      <c r="E152" s="3"/>
      <c r="F152" s="3"/>
      <c r="G152" s="3"/>
      <c r="H152" s="4"/>
      <c r="I152" s="4"/>
    </row>
    <row r="153" spans="1:9" x14ac:dyDescent="0.3">
      <c r="A153" s="3"/>
      <c r="B153" s="3"/>
      <c r="C153" s="3"/>
      <c r="D153" s="3"/>
      <c r="E153" s="3"/>
      <c r="F153" s="3"/>
      <c r="G153" s="3"/>
      <c r="H153" s="4"/>
      <c r="I153" s="4"/>
    </row>
    <row r="154" spans="1:9" x14ac:dyDescent="0.3">
      <c r="A154" s="3"/>
      <c r="B154" s="3"/>
      <c r="C154" s="3"/>
      <c r="D154" s="3"/>
      <c r="E154" s="3"/>
      <c r="F154" s="3"/>
      <c r="G154" s="3"/>
      <c r="H154" s="4"/>
      <c r="I154" s="4"/>
    </row>
    <row r="155" spans="1:9" x14ac:dyDescent="0.3">
      <c r="A155" s="3"/>
      <c r="B155" s="3"/>
      <c r="C155" s="3"/>
      <c r="D155" s="3"/>
      <c r="E155" s="3"/>
      <c r="F155" s="3"/>
      <c r="G155" s="3"/>
      <c r="H155" s="4"/>
      <c r="I155" s="4"/>
    </row>
    <row r="156" spans="1:9" x14ac:dyDescent="0.3">
      <c r="A156" s="3"/>
      <c r="B156" s="3"/>
      <c r="C156" s="3"/>
      <c r="D156" s="3"/>
      <c r="E156" s="3"/>
      <c r="F156" s="3"/>
      <c r="G156" s="3"/>
      <c r="H156" s="4"/>
      <c r="I156" s="4"/>
    </row>
    <row r="157" spans="1:9" x14ac:dyDescent="0.3">
      <c r="A157" s="3"/>
      <c r="B157" s="3"/>
      <c r="C157" s="3"/>
      <c r="D157" s="3"/>
      <c r="E157" s="3"/>
      <c r="F157" s="3"/>
      <c r="G157" s="3"/>
      <c r="H157" s="4"/>
      <c r="I157" s="4"/>
    </row>
    <row r="158" spans="1:9" x14ac:dyDescent="0.3">
      <c r="A158" s="3"/>
      <c r="B158" s="3"/>
      <c r="C158" s="3"/>
      <c r="D158" s="3"/>
      <c r="E158" s="3"/>
      <c r="F158" s="3"/>
      <c r="G158" s="3"/>
      <c r="H158" s="4"/>
      <c r="I158" s="4"/>
    </row>
    <row r="159" spans="1:9" x14ac:dyDescent="0.3">
      <c r="A159" s="3"/>
      <c r="B159" s="3"/>
      <c r="C159" s="3"/>
      <c r="D159" s="3"/>
      <c r="E159" s="3"/>
      <c r="F159" s="3"/>
      <c r="G159" s="3"/>
      <c r="H159" s="4"/>
      <c r="I159" s="4"/>
    </row>
    <row r="160" spans="1:9" x14ac:dyDescent="0.3">
      <c r="A160" s="3"/>
      <c r="B160" s="3"/>
      <c r="C160" s="3"/>
      <c r="D160" s="3"/>
      <c r="E160" s="3"/>
      <c r="F160" s="3"/>
      <c r="G160" s="3"/>
      <c r="H160" s="4"/>
      <c r="I160" s="4"/>
    </row>
    <row r="161" spans="1:20" x14ac:dyDescent="0.3">
      <c r="A161" s="3"/>
      <c r="B161" s="3"/>
      <c r="C161" s="3"/>
      <c r="D161" s="3"/>
      <c r="E161" s="3"/>
      <c r="F161" s="3"/>
      <c r="G161" s="3"/>
      <c r="H161" s="4"/>
      <c r="I161" s="4"/>
    </row>
    <row r="162" spans="1:20" x14ac:dyDescent="0.3">
      <c r="A162" s="3"/>
      <c r="B162" s="3"/>
      <c r="C162" s="3"/>
      <c r="D162" s="3"/>
      <c r="E162" s="3"/>
      <c r="F162" s="3"/>
      <c r="G162" s="3"/>
      <c r="H162" s="4"/>
      <c r="I162" s="4"/>
    </row>
    <row r="163" spans="1:20" x14ac:dyDescent="0.3">
      <c r="A163" s="3"/>
      <c r="B163" s="3"/>
      <c r="C163" s="3"/>
      <c r="D163" s="3"/>
      <c r="E163" s="3"/>
      <c r="F163" s="3"/>
      <c r="G163" s="3"/>
      <c r="H163" s="4"/>
      <c r="I163" s="4"/>
    </row>
    <row r="164" spans="1:20" x14ac:dyDescent="0.3">
      <c r="A164" s="3"/>
      <c r="B164" s="3"/>
      <c r="C164" s="3"/>
      <c r="D164" s="3"/>
      <c r="E164" s="3"/>
      <c r="F164" s="3"/>
      <c r="G164" s="3"/>
      <c r="H164" s="4"/>
      <c r="I164" s="4"/>
    </row>
    <row r="165" spans="1:20" x14ac:dyDescent="0.3">
      <c r="A165" s="3"/>
      <c r="B165" s="3"/>
      <c r="C165" s="3"/>
      <c r="D165" s="3"/>
      <c r="E165" s="3"/>
      <c r="F165" s="3"/>
      <c r="G165" s="3"/>
      <c r="H165" s="4"/>
      <c r="I165" s="4"/>
    </row>
    <row r="166" spans="1:20" x14ac:dyDescent="0.3">
      <c r="A166" s="3"/>
      <c r="B166" s="3"/>
      <c r="C166" s="3"/>
      <c r="D166" s="3"/>
      <c r="E166" s="3"/>
      <c r="F166" s="3"/>
      <c r="G166" s="3"/>
      <c r="H166" s="4"/>
      <c r="I166" s="4"/>
    </row>
    <row r="167" spans="1:20" x14ac:dyDescent="0.3">
      <c r="A167" s="3"/>
      <c r="B167" s="3"/>
      <c r="C167" s="3"/>
      <c r="D167" s="3"/>
      <c r="E167" s="3"/>
      <c r="F167" s="3"/>
      <c r="G167" s="3"/>
      <c r="H167" s="4"/>
      <c r="I167" s="4"/>
    </row>
    <row r="168" spans="1:20" x14ac:dyDescent="0.3">
      <c r="A168" s="3"/>
      <c r="B168" s="3"/>
      <c r="C168" s="3"/>
      <c r="D168" s="3"/>
      <c r="E168" s="3"/>
      <c r="F168" s="3"/>
      <c r="G168" s="3"/>
      <c r="H168" s="4"/>
      <c r="I168" s="4"/>
    </row>
    <row r="169" spans="1:20" x14ac:dyDescent="0.3">
      <c r="A169" s="3"/>
      <c r="B169" s="3"/>
      <c r="C169" s="3"/>
      <c r="D169" s="3"/>
      <c r="E169" s="3"/>
      <c r="F169" s="3"/>
      <c r="G169" s="3"/>
      <c r="H169" s="4"/>
      <c r="I169" s="4"/>
    </row>
    <row r="170" spans="1:20" x14ac:dyDescent="0.3">
      <c r="A170" s="3"/>
      <c r="B170" s="3"/>
      <c r="C170" s="3"/>
      <c r="D170" s="3"/>
      <c r="E170" s="3"/>
      <c r="F170" s="3"/>
      <c r="G170" s="3"/>
      <c r="H170" s="4"/>
      <c r="I170" s="4"/>
    </row>
    <row r="171" spans="1:20" x14ac:dyDescent="0.3">
      <c r="A171" s="3"/>
      <c r="B171" s="3"/>
      <c r="C171" s="3"/>
      <c r="D171" s="3"/>
      <c r="E171" s="3"/>
      <c r="F171" s="3"/>
      <c r="G171" s="3"/>
      <c r="H171" s="4"/>
      <c r="I171" s="4"/>
    </row>
    <row r="172" spans="1:20" x14ac:dyDescent="0.3">
      <c r="A172" s="3"/>
      <c r="B172" s="3"/>
      <c r="C172" s="3"/>
      <c r="D172" s="3"/>
      <c r="E172" s="3"/>
      <c r="F172" s="3"/>
      <c r="G172" s="3"/>
      <c r="H172" s="4"/>
      <c r="I172" s="4"/>
    </row>
    <row r="173" spans="1:20" x14ac:dyDescent="0.3">
      <c r="A173" s="3"/>
      <c r="B173" s="3"/>
      <c r="C173" s="3"/>
      <c r="D173" s="3"/>
      <c r="E173" s="3"/>
      <c r="F173" s="3"/>
      <c r="G173" s="3"/>
      <c r="H173" s="4"/>
      <c r="I173" s="4"/>
    </row>
    <row r="174" spans="1:20" x14ac:dyDescent="0.3">
      <c r="A174" s="3"/>
      <c r="B174" s="3"/>
      <c r="C174" s="3"/>
      <c r="D174" s="3"/>
      <c r="E174" s="3"/>
      <c r="F174" s="3"/>
      <c r="G174" s="3"/>
      <c r="H174" s="4"/>
      <c r="I174" s="4"/>
    </row>
    <row r="175" spans="1:20" x14ac:dyDescent="0.3">
      <c r="A175" s="3"/>
      <c r="B175" s="3"/>
      <c r="C175" s="3"/>
      <c r="D175" s="3"/>
      <c r="E175" s="3"/>
      <c r="F175" s="3"/>
      <c r="G175" s="3"/>
      <c r="H175" s="4"/>
      <c r="I175" s="4"/>
    </row>
    <row r="176" spans="1:20" x14ac:dyDescent="0.3">
      <c r="A176" s="27"/>
      <c r="B176" s="27"/>
      <c r="C176" s="27"/>
      <c r="D176" s="27"/>
      <c r="E176" s="27"/>
      <c r="F176" s="27"/>
      <c r="G176" s="27"/>
      <c r="H176" s="28"/>
      <c r="I176" s="27"/>
      <c r="T176" s="27"/>
    </row>
    <row r="177" spans="1:20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T177" s="27"/>
    </row>
    <row r="178" spans="1:20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T178" s="27"/>
    </row>
    <row r="179" spans="1:20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T179" s="27"/>
    </row>
    <row r="180" spans="1:20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T180" s="27"/>
    </row>
    <row r="181" spans="1:20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T181" s="27"/>
    </row>
    <row r="182" spans="1:20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T182" s="27"/>
    </row>
    <row r="183" spans="1:20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T183" s="27"/>
    </row>
    <row r="184" spans="1:20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T184" s="27"/>
    </row>
    <row r="185" spans="1:20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T185" s="27"/>
    </row>
    <row r="186" spans="1:20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T186" s="27"/>
    </row>
    <row r="187" spans="1:20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T187" s="27"/>
    </row>
    <row r="188" spans="1:20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T188" s="27"/>
    </row>
    <row r="189" spans="1:20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T189" s="27"/>
    </row>
    <row r="190" spans="1:20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T190" s="27"/>
    </row>
    <row r="191" spans="1:20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T191" s="27"/>
    </row>
    <row r="192" spans="1:20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T192" s="27"/>
    </row>
    <row r="193" spans="1:20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T193" s="27"/>
    </row>
    <row r="194" spans="1:20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T194" s="27"/>
    </row>
    <row r="195" spans="1:20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T195" s="27"/>
    </row>
    <row r="196" spans="1:20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T196" s="27"/>
    </row>
    <row r="197" spans="1:20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T197" s="27"/>
    </row>
    <row r="198" spans="1:20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T198" s="27"/>
    </row>
    <row r="199" spans="1:20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T199" s="27"/>
    </row>
    <row r="200" spans="1:20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T200" s="27"/>
    </row>
    <row r="201" spans="1:20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T201" s="27"/>
    </row>
    <row r="202" spans="1:20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T202" s="27"/>
    </row>
    <row r="203" spans="1:20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T203" s="27"/>
    </row>
    <row r="204" spans="1:20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T204" s="27"/>
    </row>
    <row r="205" spans="1:20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T205" s="27"/>
    </row>
    <row r="206" spans="1:20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T206" s="27"/>
    </row>
    <row r="207" spans="1:20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T207" s="27"/>
    </row>
    <row r="208" spans="1:20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T208" s="27"/>
    </row>
    <row r="209" spans="1:20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T209" s="27"/>
    </row>
    <row r="210" spans="1:20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T210" s="27"/>
    </row>
    <row r="211" spans="1:20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T211" s="27"/>
    </row>
    <row r="212" spans="1:20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T212" s="27"/>
    </row>
    <row r="213" spans="1:20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T213" s="27"/>
    </row>
    <row r="214" spans="1:20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T214" s="27"/>
    </row>
    <row r="215" spans="1:20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T215" s="27"/>
    </row>
    <row r="216" spans="1:20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T216" s="27"/>
    </row>
    <row r="217" spans="1:20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T217" s="27"/>
    </row>
    <row r="218" spans="1:20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T218" s="27"/>
    </row>
    <row r="219" spans="1:20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T219" s="27"/>
    </row>
    <row r="220" spans="1:20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T220" s="27"/>
    </row>
    <row r="221" spans="1:20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T221" s="27"/>
    </row>
    <row r="222" spans="1:20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T222" s="27"/>
    </row>
    <row r="223" spans="1:20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T223" s="27"/>
    </row>
    <row r="224" spans="1:20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T224" s="27"/>
    </row>
    <row r="225" spans="1:20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T225" s="27"/>
    </row>
    <row r="226" spans="1:20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T226" s="27"/>
    </row>
    <row r="227" spans="1:20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T227" s="27"/>
    </row>
    <row r="228" spans="1:20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T228" s="27"/>
    </row>
    <row r="229" spans="1:20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T229" s="27"/>
    </row>
    <row r="230" spans="1:20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T230" s="27"/>
    </row>
    <row r="231" spans="1:20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T231" s="27"/>
    </row>
    <row r="232" spans="1:20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T232" s="27"/>
    </row>
    <row r="233" spans="1:20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T233" s="27"/>
    </row>
    <row r="234" spans="1:20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T234" s="27"/>
    </row>
    <row r="235" spans="1:20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T235" s="27"/>
    </row>
    <row r="236" spans="1:20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T236" s="27"/>
    </row>
    <row r="237" spans="1:20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T237" s="27"/>
    </row>
    <row r="238" spans="1:20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T238" s="27"/>
    </row>
    <row r="239" spans="1:20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T239" s="27"/>
    </row>
    <row r="240" spans="1:20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T240" s="27"/>
    </row>
    <row r="241" spans="1:20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T241" s="27"/>
    </row>
    <row r="242" spans="1:20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T242" s="27"/>
    </row>
    <row r="243" spans="1:20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T243" s="27"/>
    </row>
    <row r="244" spans="1:20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T244" s="27"/>
    </row>
    <row r="245" spans="1:20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T245" s="27"/>
    </row>
    <row r="246" spans="1:20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T246" s="27"/>
    </row>
    <row r="247" spans="1:20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T247" s="27"/>
    </row>
    <row r="248" spans="1:20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T248" s="27"/>
    </row>
    <row r="249" spans="1:20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T249" s="27"/>
    </row>
    <row r="250" spans="1:20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T250" s="27"/>
    </row>
    <row r="251" spans="1:20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T251" s="27"/>
    </row>
    <row r="252" spans="1:20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T252" s="27"/>
    </row>
    <row r="253" spans="1:20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T253" s="27"/>
    </row>
    <row r="254" spans="1:20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T254" s="27"/>
    </row>
    <row r="255" spans="1:20" x14ac:dyDescent="0.3">
      <c r="A255" s="27"/>
      <c r="B255" s="27"/>
      <c r="C255" s="27"/>
      <c r="D255" s="27"/>
      <c r="E255" s="27"/>
      <c r="F255" s="27"/>
      <c r="G255" s="27"/>
      <c r="H255" s="27"/>
      <c r="I255" s="27"/>
      <c r="T255" s="27"/>
    </row>
    <row r="256" spans="1:20" x14ac:dyDescent="0.3">
      <c r="A256" s="27"/>
      <c r="B256" s="27"/>
      <c r="C256" s="27"/>
      <c r="D256" s="27"/>
      <c r="E256" s="27"/>
      <c r="F256" s="27"/>
      <c r="G256" s="27"/>
      <c r="H256" s="27"/>
      <c r="I256" s="27"/>
      <c r="T256" s="27"/>
    </row>
    <row r="257" spans="1:20" x14ac:dyDescent="0.3">
      <c r="A257" s="27"/>
      <c r="B257" s="27"/>
      <c r="C257" s="27"/>
      <c r="D257" s="27"/>
      <c r="E257" s="27"/>
      <c r="F257" s="27"/>
      <c r="G257" s="27"/>
      <c r="H257" s="27"/>
      <c r="I257" s="27"/>
      <c r="T257" s="27"/>
    </row>
    <row r="258" spans="1:20" x14ac:dyDescent="0.3">
      <c r="A258" s="27"/>
      <c r="B258" s="27"/>
      <c r="C258" s="27"/>
      <c r="D258" s="27"/>
      <c r="E258" s="27"/>
      <c r="F258" s="27"/>
      <c r="G258" s="27"/>
      <c r="H258" s="27"/>
      <c r="I258" s="27"/>
      <c r="T258" s="27"/>
    </row>
    <row r="259" spans="1:20" x14ac:dyDescent="0.3">
      <c r="A259" s="27"/>
      <c r="B259" s="27"/>
      <c r="C259" s="27"/>
      <c r="D259" s="27"/>
      <c r="E259" s="27"/>
      <c r="F259" s="27"/>
      <c r="G259" s="27"/>
      <c r="H259" s="27"/>
      <c r="I259" s="27"/>
      <c r="T259" s="27"/>
    </row>
    <row r="260" spans="1:20" x14ac:dyDescent="0.3">
      <c r="A260" s="27"/>
      <c r="B260" s="27"/>
      <c r="C260" s="27"/>
      <c r="D260" s="27"/>
      <c r="E260" s="27"/>
      <c r="F260" s="27"/>
      <c r="G260" s="27"/>
      <c r="H260" s="27"/>
      <c r="I260" s="27"/>
      <c r="T260" s="27"/>
    </row>
    <row r="261" spans="1:20" x14ac:dyDescent="0.3">
      <c r="A261" s="27"/>
      <c r="B261" s="27"/>
      <c r="C261" s="27"/>
      <c r="D261" s="27"/>
      <c r="E261" s="27"/>
      <c r="F261" s="27"/>
      <c r="G261" s="27"/>
      <c r="H261" s="27"/>
      <c r="I261" s="27"/>
      <c r="T261" s="27"/>
    </row>
    <row r="262" spans="1:20" x14ac:dyDescent="0.3">
      <c r="A262" s="27"/>
      <c r="B262" s="27"/>
      <c r="C262" s="27"/>
      <c r="D262" s="27"/>
      <c r="E262" s="27"/>
      <c r="F262" s="27"/>
      <c r="G262" s="27"/>
      <c r="H262" s="27"/>
      <c r="I262" s="27"/>
      <c r="T262" s="27"/>
    </row>
    <row r="263" spans="1:20" x14ac:dyDescent="0.3">
      <c r="A263" s="27"/>
      <c r="B263" s="27"/>
      <c r="C263" s="27"/>
      <c r="D263" s="27"/>
      <c r="E263" s="27"/>
      <c r="F263" s="27"/>
      <c r="G263" s="27"/>
      <c r="H263" s="27"/>
      <c r="I263" s="27"/>
      <c r="T263" s="27"/>
    </row>
    <row r="264" spans="1:20" x14ac:dyDescent="0.3">
      <c r="A264" s="27"/>
      <c r="B264" s="27"/>
      <c r="C264" s="27"/>
      <c r="D264" s="27"/>
      <c r="E264" s="27"/>
      <c r="F264" s="27"/>
      <c r="G264" s="27"/>
      <c r="H264" s="27"/>
      <c r="I264" s="27"/>
      <c r="T264" s="27"/>
    </row>
    <row r="265" spans="1:20" x14ac:dyDescent="0.3">
      <c r="A265" s="27"/>
      <c r="B265" s="27"/>
      <c r="C265" s="27"/>
      <c r="D265" s="27"/>
      <c r="E265" s="27"/>
      <c r="F265" s="27"/>
      <c r="G265" s="27"/>
      <c r="H265" s="27"/>
      <c r="I265" s="27"/>
      <c r="T265" s="27"/>
    </row>
    <row r="266" spans="1:20" x14ac:dyDescent="0.3">
      <c r="A266" s="27"/>
      <c r="B266" s="27"/>
      <c r="C266" s="27"/>
      <c r="D266" s="27"/>
      <c r="E266" s="27"/>
      <c r="F266" s="27"/>
      <c r="G266" s="27"/>
      <c r="H266" s="27"/>
      <c r="I266" s="27"/>
      <c r="T266" s="27"/>
    </row>
    <row r="267" spans="1:20" x14ac:dyDescent="0.3">
      <c r="A267" s="27"/>
      <c r="B267" s="27"/>
      <c r="C267" s="27"/>
      <c r="D267" s="27"/>
      <c r="E267" s="27"/>
      <c r="F267" s="27"/>
      <c r="G267" s="27"/>
      <c r="H267" s="27"/>
      <c r="I267" s="27"/>
      <c r="T267" s="27"/>
    </row>
    <row r="268" spans="1:20" x14ac:dyDescent="0.3">
      <c r="A268" s="27"/>
      <c r="B268" s="27"/>
      <c r="C268" s="27"/>
      <c r="D268" s="27"/>
      <c r="E268" s="27"/>
      <c r="F268" s="27"/>
      <c r="G268" s="27"/>
      <c r="H268" s="27"/>
      <c r="I268" s="27"/>
      <c r="T268" s="27"/>
    </row>
    <row r="269" spans="1:20" x14ac:dyDescent="0.3">
      <c r="A269" s="27"/>
      <c r="B269" s="27"/>
      <c r="C269" s="27"/>
      <c r="D269" s="27"/>
      <c r="E269" s="27"/>
      <c r="F269" s="27"/>
      <c r="G269" s="27"/>
      <c r="H269" s="27"/>
      <c r="I269" s="27"/>
      <c r="T269" s="27"/>
    </row>
    <row r="270" spans="1:20" x14ac:dyDescent="0.3">
      <c r="A270" s="27"/>
      <c r="B270" s="27"/>
      <c r="C270" s="27"/>
      <c r="D270" s="27"/>
      <c r="E270" s="27"/>
      <c r="F270" s="27"/>
      <c r="G270" s="27"/>
      <c r="H270" s="27"/>
      <c r="I270" s="27"/>
      <c r="T270" s="27"/>
    </row>
    <row r="271" spans="1:20" x14ac:dyDescent="0.3">
      <c r="A271" s="27"/>
      <c r="B271" s="27"/>
      <c r="C271" s="27"/>
      <c r="D271" s="27"/>
      <c r="E271" s="27"/>
      <c r="F271" s="27"/>
      <c r="G271" s="27"/>
      <c r="H271" s="27"/>
      <c r="I271" s="27"/>
      <c r="T271" s="27"/>
    </row>
    <row r="272" spans="1:20" x14ac:dyDescent="0.3">
      <c r="A272" s="27"/>
      <c r="B272" s="27"/>
      <c r="C272" s="27"/>
      <c r="D272" s="27"/>
      <c r="E272" s="27"/>
      <c r="F272" s="27"/>
      <c r="G272" s="27"/>
      <c r="H272" s="27"/>
      <c r="I272" s="27"/>
      <c r="T272" s="27"/>
    </row>
    <row r="273" spans="1:20" x14ac:dyDescent="0.3">
      <c r="A273" s="27"/>
      <c r="B273" s="27"/>
      <c r="C273" s="27"/>
      <c r="D273" s="27"/>
      <c r="E273" s="27"/>
      <c r="F273" s="27"/>
      <c r="G273" s="27"/>
      <c r="H273" s="27"/>
      <c r="I273" s="27"/>
      <c r="T273" s="27"/>
    </row>
    <row r="274" spans="1:20" x14ac:dyDescent="0.3">
      <c r="A274" s="27"/>
      <c r="B274" s="27"/>
      <c r="C274" s="27"/>
      <c r="D274" s="27"/>
      <c r="E274" s="27"/>
      <c r="F274" s="27"/>
      <c r="G274" s="27"/>
      <c r="H274" s="27"/>
      <c r="I274" s="27"/>
      <c r="T274" s="27"/>
    </row>
    <row r="275" spans="1:20" x14ac:dyDescent="0.3">
      <c r="A275" s="27"/>
      <c r="B275" s="27"/>
      <c r="C275" s="27"/>
      <c r="D275" s="27"/>
      <c r="E275" s="27"/>
      <c r="F275" s="27"/>
      <c r="G275" s="27"/>
      <c r="H275" s="27"/>
      <c r="I275" s="27"/>
      <c r="T275" s="27"/>
    </row>
    <row r="276" spans="1:20" x14ac:dyDescent="0.3">
      <c r="A276" s="27"/>
      <c r="B276" s="27"/>
      <c r="C276" s="27"/>
      <c r="D276" s="27"/>
      <c r="E276" s="27"/>
      <c r="F276" s="27"/>
      <c r="G276" s="27"/>
      <c r="H276" s="27"/>
      <c r="I276" s="27"/>
      <c r="T276" s="27"/>
    </row>
    <row r="277" spans="1:20" x14ac:dyDescent="0.3">
      <c r="A277" s="27"/>
      <c r="B277" s="27"/>
      <c r="C277" s="27"/>
      <c r="D277" s="27"/>
      <c r="E277" s="27"/>
      <c r="F277" s="27"/>
      <c r="G277" s="27"/>
      <c r="H277" s="27"/>
      <c r="I277" s="27"/>
      <c r="T277" s="27"/>
    </row>
    <row r="278" spans="1:20" x14ac:dyDescent="0.3">
      <c r="A278" s="27"/>
      <c r="B278" s="27"/>
      <c r="C278" s="27"/>
      <c r="D278" s="27"/>
      <c r="E278" s="27"/>
      <c r="F278" s="27"/>
      <c r="G278" s="27"/>
      <c r="H278" s="27"/>
      <c r="I278" s="27"/>
      <c r="T278" s="27"/>
    </row>
    <row r="279" spans="1:20" x14ac:dyDescent="0.3">
      <c r="A279" s="27"/>
      <c r="B279" s="27"/>
      <c r="C279" s="27"/>
      <c r="D279" s="27"/>
      <c r="E279" s="27"/>
      <c r="F279" s="27"/>
      <c r="G279" s="27"/>
      <c r="H279" s="27"/>
      <c r="I279" s="27"/>
      <c r="T279" s="27"/>
    </row>
    <row r="280" spans="1:20" x14ac:dyDescent="0.3">
      <c r="A280" s="27"/>
      <c r="B280" s="27"/>
      <c r="C280" s="27"/>
      <c r="D280" s="27"/>
      <c r="E280" s="27"/>
      <c r="F280" s="27"/>
      <c r="G280" s="27"/>
      <c r="H280" s="27"/>
      <c r="I280" s="27"/>
      <c r="T280" s="27"/>
    </row>
    <row r="281" spans="1:20" x14ac:dyDescent="0.3">
      <c r="A281" s="27"/>
      <c r="B281" s="27"/>
      <c r="C281" s="27"/>
      <c r="D281" s="27"/>
      <c r="E281" s="27"/>
      <c r="F281" s="27"/>
      <c r="G281" s="27"/>
      <c r="H281" s="27"/>
      <c r="I281" s="27"/>
      <c r="T281" s="27"/>
    </row>
    <row r="282" spans="1:20" x14ac:dyDescent="0.3">
      <c r="A282" s="27"/>
      <c r="B282" s="27"/>
      <c r="C282" s="27"/>
      <c r="D282" s="27"/>
      <c r="E282" s="27"/>
      <c r="F282" s="27"/>
      <c r="G282" s="27"/>
      <c r="H282" s="27"/>
      <c r="I282" s="27"/>
      <c r="T282" s="27"/>
    </row>
    <row r="283" spans="1:20" x14ac:dyDescent="0.3">
      <c r="A283" s="27"/>
      <c r="B283" s="27"/>
      <c r="C283" s="27"/>
      <c r="D283" s="27"/>
      <c r="E283" s="27"/>
      <c r="F283" s="27"/>
      <c r="G283" s="27"/>
      <c r="H283" s="27"/>
      <c r="I283" s="27"/>
      <c r="T283" s="27"/>
    </row>
    <row r="284" spans="1:20" x14ac:dyDescent="0.3">
      <c r="A284" s="27"/>
      <c r="B284" s="27"/>
      <c r="C284" s="27"/>
      <c r="D284" s="27"/>
      <c r="E284" s="27"/>
      <c r="F284" s="27"/>
      <c r="G284" s="27"/>
      <c r="H284" s="27"/>
      <c r="I284" s="27"/>
      <c r="T284" s="27"/>
    </row>
    <row r="285" spans="1:20" x14ac:dyDescent="0.3">
      <c r="A285" s="27"/>
      <c r="B285" s="27"/>
      <c r="C285" s="27"/>
      <c r="D285" s="27"/>
      <c r="E285" s="27"/>
      <c r="F285" s="27"/>
      <c r="G285" s="27"/>
      <c r="H285" s="27"/>
      <c r="I285" s="27"/>
      <c r="T285" s="27"/>
    </row>
    <row r="286" spans="1:20" x14ac:dyDescent="0.3">
      <c r="A286" s="27"/>
      <c r="B286" s="27"/>
      <c r="C286" s="27"/>
      <c r="D286" s="27"/>
      <c r="E286" s="27"/>
      <c r="F286" s="27"/>
      <c r="G286" s="27"/>
      <c r="H286" s="27"/>
      <c r="I286" s="27"/>
      <c r="T286" s="27"/>
    </row>
    <row r="287" spans="1:20" x14ac:dyDescent="0.3">
      <c r="A287" s="27"/>
      <c r="B287" s="27"/>
      <c r="C287" s="27"/>
      <c r="D287" s="27"/>
      <c r="E287" s="27"/>
      <c r="F287" s="27"/>
      <c r="G287" s="27"/>
      <c r="H287" s="27"/>
      <c r="I287" s="27"/>
      <c r="T287" s="27"/>
    </row>
    <row r="288" spans="1:20" x14ac:dyDescent="0.3">
      <c r="A288" s="27"/>
      <c r="B288" s="27"/>
      <c r="C288" s="27"/>
      <c r="D288" s="27"/>
      <c r="E288" s="27"/>
      <c r="F288" s="27"/>
      <c r="G288" s="27"/>
      <c r="H288" s="27"/>
      <c r="I288" s="27"/>
      <c r="T288" s="27"/>
    </row>
    <row r="289" spans="1:20" x14ac:dyDescent="0.3">
      <c r="A289" s="27"/>
      <c r="B289" s="27"/>
      <c r="C289" s="27"/>
      <c r="D289" s="27"/>
      <c r="E289" s="27"/>
      <c r="F289" s="27"/>
      <c r="G289" s="27"/>
      <c r="H289" s="27"/>
      <c r="I289" s="27"/>
      <c r="T289" s="27"/>
    </row>
    <row r="290" spans="1:20" x14ac:dyDescent="0.3">
      <c r="A290" s="27"/>
      <c r="B290" s="27"/>
      <c r="C290" s="27"/>
      <c r="D290" s="27"/>
      <c r="E290" s="27"/>
      <c r="F290" s="27"/>
      <c r="G290" s="27"/>
      <c r="H290" s="27"/>
      <c r="I290" s="27"/>
      <c r="T290" s="27"/>
    </row>
    <row r="291" spans="1:20" x14ac:dyDescent="0.3">
      <c r="A291" s="27"/>
      <c r="B291" s="27"/>
      <c r="C291" s="27"/>
      <c r="D291" s="27"/>
      <c r="E291" s="27"/>
      <c r="F291" s="27"/>
      <c r="G291" s="27"/>
      <c r="H291" s="27"/>
      <c r="I291" s="27"/>
      <c r="T291" s="27"/>
    </row>
    <row r="292" spans="1:20" x14ac:dyDescent="0.3">
      <c r="A292" s="27"/>
      <c r="B292" s="27"/>
      <c r="C292" s="27"/>
      <c r="D292" s="27"/>
      <c r="E292" s="27"/>
      <c r="F292" s="27"/>
      <c r="G292" s="27"/>
      <c r="H292" s="27"/>
      <c r="I292" s="27"/>
      <c r="T292" s="27"/>
    </row>
    <row r="293" spans="1:20" x14ac:dyDescent="0.3">
      <c r="A293" s="27"/>
      <c r="B293" s="27"/>
      <c r="C293" s="27"/>
      <c r="D293" s="27"/>
      <c r="E293" s="27"/>
      <c r="F293" s="27"/>
      <c r="G293" s="27"/>
      <c r="H293" s="27"/>
      <c r="I293" s="27"/>
      <c r="T293" s="27"/>
    </row>
    <row r="294" spans="1:20" x14ac:dyDescent="0.3">
      <c r="A294" s="27"/>
      <c r="B294" s="27"/>
      <c r="C294" s="27"/>
      <c r="D294" s="27"/>
      <c r="E294" s="27"/>
      <c r="F294" s="27"/>
      <c r="G294" s="27"/>
      <c r="H294" s="27"/>
      <c r="I294" s="27"/>
      <c r="T294" s="27"/>
    </row>
    <row r="295" spans="1:20" x14ac:dyDescent="0.3">
      <c r="A295" s="27"/>
      <c r="B295" s="27"/>
      <c r="C295" s="27"/>
      <c r="D295" s="27"/>
      <c r="E295" s="27"/>
      <c r="F295" s="27"/>
      <c r="G295" s="27"/>
      <c r="H295" s="27"/>
      <c r="I295" s="27"/>
      <c r="T295" s="27"/>
    </row>
    <row r="296" spans="1:20" x14ac:dyDescent="0.3">
      <c r="A296" s="27"/>
      <c r="B296" s="27"/>
      <c r="C296" s="27"/>
      <c r="D296" s="27"/>
      <c r="E296" s="27"/>
      <c r="F296" s="27"/>
      <c r="G296" s="27"/>
      <c r="H296" s="27"/>
      <c r="I296" s="27"/>
      <c r="T296" s="27"/>
    </row>
    <row r="297" spans="1:20" x14ac:dyDescent="0.3">
      <c r="A297" s="27"/>
      <c r="B297" s="27"/>
      <c r="C297" s="27"/>
      <c r="D297" s="27"/>
      <c r="E297" s="27"/>
      <c r="F297" s="27"/>
      <c r="G297" s="27"/>
      <c r="H297" s="27"/>
      <c r="I297" s="27"/>
      <c r="T297" s="27"/>
    </row>
    <row r="298" spans="1:20" x14ac:dyDescent="0.3">
      <c r="A298" s="27"/>
      <c r="B298" s="27"/>
      <c r="C298" s="27"/>
      <c r="D298" s="27"/>
      <c r="E298" s="27"/>
      <c r="F298" s="27"/>
      <c r="G298" s="27"/>
      <c r="H298" s="27"/>
      <c r="I298" s="27"/>
      <c r="T298" s="27"/>
    </row>
    <row r="299" spans="1:20" x14ac:dyDescent="0.3">
      <c r="A299" s="27"/>
      <c r="B299" s="27"/>
      <c r="C299" s="27"/>
      <c r="D299" s="27"/>
      <c r="E299" s="27"/>
      <c r="F299" s="27"/>
      <c r="G299" s="27"/>
      <c r="H299" s="27"/>
      <c r="I299" s="27"/>
      <c r="T299" s="27"/>
    </row>
    <row r="300" spans="1:20" x14ac:dyDescent="0.3">
      <c r="A300" s="27"/>
      <c r="B300" s="27"/>
      <c r="C300" s="27"/>
      <c r="D300" s="27"/>
      <c r="E300" s="27"/>
      <c r="F300" s="27"/>
      <c r="G300" s="27"/>
      <c r="H300" s="27"/>
      <c r="I300" s="27"/>
      <c r="T300" s="27"/>
    </row>
    <row r="301" spans="1:20" x14ac:dyDescent="0.3">
      <c r="A301" s="27"/>
      <c r="B301" s="27"/>
      <c r="C301" s="27"/>
      <c r="D301" s="27"/>
      <c r="E301" s="27"/>
      <c r="F301" s="27"/>
      <c r="G301" s="27"/>
      <c r="H301" s="27"/>
      <c r="I301" s="27"/>
      <c r="T301" s="27"/>
    </row>
    <row r="302" spans="1:20" x14ac:dyDescent="0.3">
      <c r="A302" s="27"/>
      <c r="B302" s="27"/>
      <c r="C302" s="27"/>
      <c r="D302" s="27"/>
      <c r="E302" s="27"/>
      <c r="F302" s="27"/>
      <c r="G302" s="27"/>
      <c r="H302" s="27"/>
      <c r="I302" s="27"/>
      <c r="T302" s="27"/>
    </row>
    <row r="303" spans="1:20" x14ac:dyDescent="0.3">
      <c r="A303" s="27"/>
      <c r="B303" s="27"/>
      <c r="C303" s="27"/>
      <c r="D303" s="27"/>
      <c r="E303" s="27"/>
      <c r="F303" s="27"/>
      <c r="G303" s="27"/>
      <c r="H303" s="27"/>
      <c r="I303" s="27"/>
      <c r="T303" s="27"/>
    </row>
    <row r="304" spans="1:20" x14ac:dyDescent="0.3">
      <c r="A304" s="27"/>
      <c r="B304" s="27"/>
      <c r="C304" s="27"/>
      <c r="D304" s="27"/>
      <c r="E304" s="27"/>
      <c r="F304" s="27"/>
      <c r="G304" s="27"/>
      <c r="H304" s="27"/>
      <c r="I304" s="27"/>
      <c r="T304" s="27"/>
    </row>
    <row r="305" spans="1:20" x14ac:dyDescent="0.3">
      <c r="A305" s="27"/>
      <c r="B305" s="27"/>
      <c r="C305" s="27"/>
      <c r="D305" s="27"/>
      <c r="E305" s="27"/>
      <c r="F305" s="27"/>
      <c r="G305" s="27"/>
      <c r="H305" s="27"/>
      <c r="I305" s="27"/>
      <c r="T305" s="27"/>
    </row>
    <row r="306" spans="1:20" x14ac:dyDescent="0.3">
      <c r="A306" s="27"/>
      <c r="B306" s="27"/>
      <c r="C306" s="27"/>
      <c r="D306" s="27"/>
      <c r="E306" s="27"/>
      <c r="F306" s="27"/>
      <c r="G306" s="27"/>
      <c r="H306" s="27"/>
      <c r="I306" s="27"/>
      <c r="T306" s="27"/>
    </row>
    <row r="307" spans="1:20" x14ac:dyDescent="0.3">
      <c r="A307" s="27"/>
      <c r="B307" s="27"/>
      <c r="C307" s="27"/>
      <c r="D307" s="27"/>
      <c r="E307" s="27"/>
      <c r="F307" s="27"/>
      <c r="G307" s="27"/>
      <c r="H307" s="27"/>
      <c r="I307" s="27"/>
      <c r="T307" s="27"/>
    </row>
    <row r="308" spans="1:20" x14ac:dyDescent="0.3">
      <c r="A308" s="27"/>
      <c r="B308" s="27"/>
      <c r="C308" s="27"/>
      <c r="D308" s="27"/>
      <c r="E308" s="27"/>
      <c r="F308" s="27"/>
      <c r="G308" s="27"/>
      <c r="H308" s="27"/>
      <c r="I308" s="27"/>
      <c r="T308" s="27"/>
    </row>
    <row r="309" spans="1:20" x14ac:dyDescent="0.3">
      <c r="A309" s="27"/>
      <c r="B309" s="27"/>
      <c r="C309" s="27"/>
      <c r="D309" s="27"/>
      <c r="E309" s="27"/>
      <c r="F309" s="27"/>
      <c r="G309" s="27"/>
      <c r="H309" s="27"/>
      <c r="I309" s="27"/>
      <c r="T309" s="27"/>
    </row>
    <row r="310" spans="1:20" x14ac:dyDescent="0.3">
      <c r="A310" s="27"/>
      <c r="B310" s="27"/>
      <c r="C310" s="27"/>
      <c r="D310" s="27"/>
      <c r="E310" s="27"/>
      <c r="F310" s="27"/>
      <c r="G310" s="27"/>
      <c r="H310" s="27"/>
      <c r="I310" s="27"/>
      <c r="T310" s="27"/>
    </row>
    <row r="311" spans="1:20" x14ac:dyDescent="0.3">
      <c r="A311" s="27"/>
      <c r="B311" s="27"/>
      <c r="C311" s="27"/>
      <c r="D311" s="27"/>
      <c r="E311" s="27"/>
      <c r="F311" s="27"/>
      <c r="G311" s="27"/>
      <c r="H311" s="27"/>
      <c r="I311" s="27"/>
      <c r="T311" s="27"/>
    </row>
    <row r="312" spans="1:20" x14ac:dyDescent="0.3">
      <c r="A312" s="27"/>
      <c r="B312" s="27"/>
      <c r="C312" s="27"/>
      <c r="D312" s="27"/>
      <c r="E312" s="27"/>
      <c r="F312" s="27"/>
      <c r="G312" s="27"/>
      <c r="H312" s="27"/>
      <c r="I312" s="27"/>
      <c r="T312" s="27"/>
    </row>
    <row r="313" spans="1:20" x14ac:dyDescent="0.3">
      <c r="A313" s="27"/>
      <c r="B313" s="27"/>
      <c r="C313" s="27"/>
      <c r="D313" s="27"/>
      <c r="E313" s="27"/>
      <c r="F313" s="27"/>
      <c r="G313" s="27"/>
      <c r="H313" s="27"/>
      <c r="I313" s="27"/>
      <c r="T313" s="27"/>
    </row>
    <row r="314" spans="1:20" x14ac:dyDescent="0.3">
      <c r="A314" s="27"/>
      <c r="B314" s="27"/>
      <c r="C314" s="27"/>
      <c r="D314" s="27"/>
      <c r="E314" s="27"/>
      <c r="F314" s="27"/>
      <c r="G314" s="27"/>
      <c r="H314" s="27"/>
      <c r="I314" s="27"/>
      <c r="T314" s="27"/>
    </row>
    <row r="315" spans="1:20" x14ac:dyDescent="0.3">
      <c r="A315" s="27"/>
      <c r="B315" s="27"/>
      <c r="C315" s="27"/>
      <c r="D315" s="27"/>
      <c r="E315" s="27"/>
      <c r="F315" s="27"/>
      <c r="G315" s="27"/>
      <c r="H315" s="27"/>
      <c r="I315" s="27"/>
      <c r="T315" s="27"/>
    </row>
    <row r="316" spans="1:20" x14ac:dyDescent="0.3">
      <c r="A316" s="27"/>
      <c r="B316" s="27"/>
      <c r="C316" s="27"/>
      <c r="D316" s="27"/>
      <c r="E316" s="27"/>
      <c r="F316" s="27"/>
      <c r="G316" s="27"/>
      <c r="H316" s="27"/>
      <c r="I316" s="27"/>
      <c r="T316" s="27"/>
    </row>
    <row r="317" spans="1:20" x14ac:dyDescent="0.3">
      <c r="A317" s="27"/>
      <c r="B317" s="27"/>
      <c r="C317" s="27"/>
      <c r="D317" s="27"/>
      <c r="E317" s="27"/>
      <c r="F317" s="27"/>
      <c r="G317" s="27"/>
      <c r="H317" s="27"/>
      <c r="I317" s="27"/>
      <c r="T317" s="27"/>
    </row>
    <row r="318" spans="1:20" x14ac:dyDescent="0.3">
      <c r="A318" s="27"/>
      <c r="B318" s="27"/>
      <c r="C318" s="27"/>
      <c r="D318" s="27"/>
      <c r="E318" s="27"/>
      <c r="F318" s="27"/>
      <c r="G318" s="27"/>
      <c r="H318" s="27"/>
      <c r="I318" s="27"/>
      <c r="T318" s="27"/>
    </row>
    <row r="319" spans="1:20" x14ac:dyDescent="0.3">
      <c r="A319" s="27"/>
      <c r="B319" s="27"/>
      <c r="C319" s="27"/>
      <c r="D319" s="27"/>
      <c r="E319" s="27"/>
      <c r="F319" s="27"/>
      <c r="G319" s="27"/>
      <c r="H319" s="27"/>
      <c r="I319" s="27"/>
      <c r="T319" s="27"/>
    </row>
    <row r="320" spans="1:20" x14ac:dyDescent="0.3">
      <c r="A320" s="27"/>
      <c r="B320" s="27"/>
      <c r="C320" s="27"/>
      <c r="D320" s="27"/>
      <c r="E320" s="27"/>
      <c r="F320" s="27"/>
      <c r="G320" s="27"/>
      <c r="H320" s="27"/>
      <c r="I320" s="27"/>
      <c r="T320" s="27"/>
    </row>
    <row r="321" spans="1:20" x14ac:dyDescent="0.3">
      <c r="A321" s="27"/>
      <c r="B321" s="27"/>
      <c r="C321" s="27"/>
      <c r="D321" s="27"/>
      <c r="E321" s="27"/>
      <c r="F321" s="27"/>
      <c r="G321" s="27"/>
      <c r="H321" s="27"/>
      <c r="I321" s="27"/>
      <c r="T321" s="27"/>
    </row>
    <row r="322" spans="1:20" x14ac:dyDescent="0.3">
      <c r="A322" s="27"/>
      <c r="B322" s="27"/>
      <c r="C322" s="27"/>
      <c r="D322" s="27"/>
      <c r="E322" s="27"/>
      <c r="F322" s="27"/>
      <c r="G322" s="27"/>
      <c r="H322" s="27"/>
      <c r="I322" s="27"/>
      <c r="T322" s="27"/>
    </row>
    <row r="323" spans="1:20" x14ac:dyDescent="0.3">
      <c r="A323" s="27"/>
      <c r="B323" s="27"/>
      <c r="C323" s="27"/>
      <c r="D323" s="27"/>
      <c r="E323" s="27"/>
      <c r="F323" s="27"/>
      <c r="G323" s="27"/>
      <c r="H323" s="27"/>
      <c r="I323" s="27"/>
      <c r="T323" s="27"/>
    </row>
    <row r="324" spans="1:20" x14ac:dyDescent="0.3">
      <c r="A324" s="27"/>
      <c r="B324" s="27"/>
      <c r="C324" s="27"/>
      <c r="D324" s="27"/>
      <c r="E324" s="27"/>
      <c r="F324" s="27"/>
      <c r="G324" s="27"/>
      <c r="H324" s="27"/>
      <c r="I324" s="27"/>
      <c r="T324" s="27"/>
    </row>
    <row r="325" spans="1:20" x14ac:dyDescent="0.3">
      <c r="A325" s="27"/>
      <c r="B325" s="27"/>
      <c r="C325" s="27"/>
      <c r="D325" s="27"/>
      <c r="E325" s="27"/>
      <c r="F325" s="27"/>
      <c r="G325" s="27"/>
      <c r="H325" s="27"/>
      <c r="I325" s="27"/>
      <c r="T325" s="27"/>
    </row>
    <row r="326" spans="1:20" x14ac:dyDescent="0.3">
      <c r="A326" s="27"/>
      <c r="B326" s="27"/>
      <c r="C326" s="27"/>
      <c r="D326" s="27"/>
      <c r="E326" s="27"/>
      <c r="F326" s="27"/>
      <c r="G326" s="27"/>
      <c r="H326" s="27"/>
      <c r="I326" s="27"/>
      <c r="T326" s="27"/>
    </row>
    <row r="327" spans="1:20" x14ac:dyDescent="0.3">
      <c r="A327" s="27"/>
      <c r="B327" s="27"/>
      <c r="C327" s="27"/>
      <c r="D327" s="27"/>
      <c r="E327" s="27"/>
      <c r="F327" s="27"/>
      <c r="G327" s="27"/>
      <c r="H327" s="27"/>
      <c r="I327" s="27"/>
      <c r="T327" s="27"/>
    </row>
    <row r="328" spans="1:20" x14ac:dyDescent="0.3">
      <c r="A328" s="27"/>
      <c r="B328" s="27"/>
      <c r="C328" s="27"/>
      <c r="D328" s="27"/>
      <c r="E328" s="27"/>
      <c r="F328" s="27"/>
      <c r="G328" s="27"/>
      <c r="H328" s="27"/>
      <c r="I328" s="27"/>
      <c r="T328" s="27"/>
    </row>
    <row r="329" spans="1:20" x14ac:dyDescent="0.3">
      <c r="A329" s="27"/>
      <c r="B329" s="27"/>
      <c r="C329" s="27"/>
      <c r="D329" s="27"/>
      <c r="E329" s="27"/>
      <c r="F329" s="27"/>
      <c r="G329" s="27"/>
      <c r="H329" s="27"/>
      <c r="I329" s="27"/>
      <c r="T329" s="27"/>
    </row>
    <row r="330" spans="1:20" x14ac:dyDescent="0.3">
      <c r="A330" s="27"/>
      <c r="B330" s="27"/>
      <c r="C330" s="27"/>
      <c r="D330" s="27"/>
      <c r="E330" s="27"/>
      <c r="F330" s="27"/>
      <c r="G330" s="27"/>
      <c r="H330" s="27"/>
      <c r="I330" s="27"/>
      <c r="T330" s="27"/>
    </row>
    <row r="331" spans="1:20" x14ac:dyDescent="0.3">
      <c r="A331" s="27"/>
      <c r="B331" s="27"/>
      <c r="C331" s="27"/>
      <c r="D331" s="27"/>
      <c r="E331" s="27"/>
      <c r="F331" s="27"/>
      <c r="G331" s="27"/>
      <c r="H331" s="27"/>
      <c r="I331" s="27"/>
      <c r="T331" s="27"/>
    </row>
    <row r="332" spans="1:20" x14ac:dyDescent="0.3">
      <c r="A332" s="27"/>
      <c r="B332" s="27"/>
      <c r="C332" s="27"/>
      <c r="D332" s="27"/>
      <c r="E332" s="27"/>
      <c r="F332" s="27"/>
      <c r="G332" s="27"/>
      <c r="H332" s="27"/>
      <c r="I332" s="27"/>
      <c r="T332" s="27"/>
    </row>
    <row r="333" spans="1:20" x14ac:dyDescent="0.3">
      <c r="A333" s="27"/>
      <c r="B333" s="27"/>
      <c r="C333" s="27"/>
      <c r="D333" s="27"/>
      <c r="E333" s="27"/>
      <c r="F333" s="27"/>
      <c r="G333" s="27"/>
      <c r="H333" s="27"/>
      <c r="I333" s="27"/>
      <c r="T333" s="27"/>
    </row>
    <row r="334" spans="1:20" x14ac:dyDescent="0.3">
      <c r="A334" s="27"/>
      <c r="B334" s="27"/>
      <c r="C334" s="27"/>
      <c r="D334" s="27"/>
      <c r="E334" s="27"/>
      <c r="F334" s="27"/>
      <c r="G334" s="27"/>
      <c r="H334" s="27"/>
      <c r="I334" s="27"/>
      <c r="T334" s="27"/>
    </row>
    <row r="335" spans="1:20" x14ac:dyDescent="0.3">
      <c r="A335" s="27"/>
      <c r="B335" s="27"/>
      <c r="C335" s="27"/>
      <c r="D335" s="27"/>
      <c r="E335" s="27"/>
      <c r="F335" s="27"/>
      <c r="G335" s="27"/>
      <c r="H335" s="27"/>
      <c r="I335" s="27"/>
      <c r="T335" s="27"/>
    </row>
    <row r="336" spans="1:20" x14ac:dyDescent="0.3">
      <c r="A336" s="27"/>
      <c r="B336" s="27"/>
      <c r="C336" s="27"/>
      <c r="D336" s="27"/>
      <c r="E336" s="27"/>
      <c r="F336" s="27"/>
      <c r="G336" s="27"/>
      <c r="H336" s="27"/>
      <c r="I336" s="27"/>
      <c r="T336" s="27"/>
    </row>
    <row r="337" spans="1:20" x14ac:dyDescent="0.3">
      <c r="A337" s="27"/>
      <c r="B337" s="27"/>
      <c r="C337" s="27"/>
      <c r="D337" s="27"/>
      <c r="E337" s="27"/>
      <c r="F337" s="27"/>
      <c r="G337" s="27"/>
      <c r="H337" s="27"/>
      <c r="I337" s="27"/>
      <c r="T337" s="27"/>
    </row>
    <row r="338" spans="1:20" x14ac:dyDescent="0.3">
      <c r="A338" s="27"/>
      <c r="B338" s="27"/>
      <c r="C338" s="27"/>
      <c r="D338" s="27"/>
      <c r="E338" s="27"/>
      <c r="F338" s="27"/>
      <c r="G338" s="27"/>
      <c r="H338" s="27"/>
      <c r="I338" s="27"/>
      <c r="T338" s="27"/>
    </row>
    <row r="339" spans="1:20" x14ac:dyDescent="0.3">
      <c r="A339" s="27"/>
      <c r="B339" s="27"/>
      <c r="C339" s="27"/>
      <c r="D339" s="27"/>
      <c r="E339" s="27"/>
      <c r="F339" s="27"/>
      <c r="G339" s="27"/>
      <c r="H339" s="27"/>
      <c r="I339" s="27"/>
      <c r="T339" s="27"/>
    </row>
    <row r="340" spans="1:20" x14ac:dyDescent="0.3">
      <c r="A340" s="27"/>
      <c r="B340" s="27"/>
      <c r="C340" s="27"/>
      <c r="D340" s="27"/>
      <c r="E340" s="27"/>
      <c r="F340" s="27"/>
      <c r="G340" s="27"/>
      <c r="H340" s="27"/>
      <c r="I340" s="27"/>
      <c r="T340" s="27"/>
    </row>
    <row r="341" spans="1:20" x14ac:dyDescent="0.3">
      <c r="A341" s="27"/>
      <c r="B341" s="27"/>
      <c r="C341" s="27"/>
      <c r="D341" s="27"/>
      <c r="E341" s="27"/>
      <c r="F341" s="27"/>
      <c r="G341" s="27"/>
      <c r="H341" s="27"/>
      <c r="I341" s="27"/>
      <c r="T341" s="27"/>
    </row>
    <row r="342" spans="1:20" x14ac:dyDescent="0.3">
      <c r="A342" s="27"/>
      <c r="B342" s="27"/>
      <c r="C342" s="27"/>
      <c r="D342" s="27"/>
      <c r="E342" s="27"/>
      <c r="F342" s="27"/>
      <c r="G342" s="27"/>
      <c r="H342" s="27"/>
      <c r="I342" s="27"/>
      <c r="T342" s="27"/>
    </row>
    <row r="343" spans="1:20" x14ac:dyDescent="0.3">
      <c r="A343" s="27"/>
      <c r="B343" s="27"/>
      <c r="C343" s="27"/>
      <c r="D343" s="27"/>
      <c r="E343" s="27"/>
      <c r="F343" s="27"/>
      <c r="G343" s="27"/>
      <c r="H343" s="27"/>
      <c r="I343" s="27"/>
      <c r="T343" s="27"/>
    </row>
    <row r="344" spans="1:20" x14ac:dyDescent="0.3">
      <c r="A344" s="27"/>
      <c r="B344" s="27"/>
      <c r="C344" s="27"/>
      <c r="D344" s="27"/>
      <c r="E344" s="27"/>
      <c r="F344" s="27"/>
      <c r="G344" s="27"/>
      <c r="H344" s="27"/>
      <c r="I344" s="27"/>
      <c r="T344" s="27"/>
    </row>
    <row r="345" spans="1:20" x14ac:dyDescent="0.3">
      <c r="A345" s="27"/>
      <c r="B345" s="27"/>
      <c r="C345" s="27"/>
      <c r="D345" s="27"/>
      <c r="E345" s="27"/>
      <c r="F345" s="27"/>
      <c r="G345" s="27"/>
      <c r="H345" s="27"/>
      <c r="I345" s="27"/>
      <c r="T345" s="27"/>
    </row>
    <row r="346" spans="1:20" x14ac:dyDescent="0.3">
      <c r="A346" s="27"/>
      <c r="B346" s="27"/>
      <c r="C346" s="27"/>
      <c r="D346" s="27"/>
      <c r="E346" s="27"/>
      <c r="F346" s="27"/>
      <c r="G346" s="27"/>
      <c r="H346" s="27"/>
      <c r="I346" s="27"/>
      <c r="T346" s="27"/>
    </row>
    <row r="347" spans="1:20" x14ac:dyDescent="0.3">
      <c r="A347" s="27"/>
      <c r="B347" s="27"/>
      <c r="C347" s="27"/>
      <c r="D347" s="27"/>
      <c r="E347" s="27"/>
      <c r="F347" s="27"/>
      <c r="G347" s="27"/>
      <c r="H347" s="27"/>
      <c r="I347" s="27"/>
      <c r="T347" s="27"/>
    </row>
    <row r="348" spans="1:20" x14ac:dyDescent="0.3">
      <c r="A348" s="27"/>
      <c r="B348" s="27"/>
      <c r="C348" s="27"/>
      <c r="D348" s="27"/>
      <c r="E348" s="27"/>
      <c r="F348" s="27"/>
      <c r="G348" s="27"/>
      <c r="H348" s="27"/>
      <c r="I348" s="27"/>
      <c r="T348" s="27"/>
    </row>
    <row r="349" spans="1:20" x14ac:dyDescent="0.3">
      <c r="A349" s="27"/>
      <c r="B349" s="27"/>
      <c r="C349" s="27"/>
      <c r="D349" s="27"/>
      <c r="E349" s="27"/>
      <c r="F349" s="27"/>
      <c r="G349" s="27"/>
      <c r="H349" s="27"/>
      <c r="I349" s="27"/>
      <c r="T349" s="27"/>
    </row>
    <row r="350" spans="1:20" x14ac:dyDescent="0.3">
      <c r="A350" s="27"/>
      <c r="B350" s="27"/>
      <c r="C350" s="27"/>
      <c r="D350" s="27"/>
      <c r="E350" s="27"/>
      <c r="F350" s="27"/>
      <c r="G350" s="27"/>
      <c r="H350" s="27"/>
      <c r="I350" s="27"/>
      <c r="T350" s="27"/>
    </row>
    <row r="351" spans="1:20" x14ac:dyDescent="0.3">
      <c r="A351" s="27"/>
      <c r="B351" s="27"/>
      <c r="C351" s="27"/>
      <c r="D351" s="27"/>
      <c r="E351" s="27"/>
      <c r="F351" s="27"/>
      <c r="G351" s="27"/>
      <c r="H351" s="27"/>
      <c r="I351" s="27"/>
      <c r="T351" s="27"/>
    </row>
    <row r="352" spans="1:20" x14ac:dyDescent="0.3">
      <c r="A352" s="27"/>
      <c r="B352" s="27"/>
      <c r="C352" s="27"/>
      <c r="D352" s="27"/>
      <c r="E352" s="27"/>
      <c r="F352" s="27"/>
      <c r="G352" s="27"/>
      <c r="H352" s="27"/>
      <c r="I352" s="27"/>
      <c r="T352" s="27"/>
    </row>
    <row r="353" spans="1:20" x14ac:dyDescent="0.3">
      <c r="A353" s="27"/>
      <c r="B353" s="27"/>
      <c r="C353" s="27"/>
      <c r="D353" s="27"/>
      <c r="E353" s="27"/>
      <c r="F353" s="27"/>
      <c r="G353" s="27"/>
      <c r="H353" s="27"/>
      <c r="I353" s="27"/>
      <c r="T353" s="27"/>
    </row>
    <row r="354" spans="1:20" x14ac:dyDescent="0.3">
      <c r="A354" s="27"/>
      <c r="B354" s="27"/>
      <c r="C354" s="27"/>
      <c r="D354" s="27"/>
      <c r="E354" s="27"/>
      <c r="F354" s="27"/>
      <c r="G354" s="27"/>
      <c r="H354" s="27"/>
      <c r="I354" s="27"/>
      <c r="T354" s="27"/>
    </row>
    <row r="355" spans="1:20" x14ac:dyDescent="0.3">
      <c r="A355" s="27"/>
      <c r="B355" s="27"/>
      <c r="C355" s="27"/>
      <c r="D355" s="27"/>
      <c r="E355" s="27"/>
      <c r="F355" s="27"/>
      <c r="G355" s="27"/>
      <c r="H355" s="27"/>
      <c r="I355" s="27"/>
      <c r="T355" s="27"/>
    </row>
    <row r="356" spans="1:20" x14ac:dyDescent="0.3">
      <c r="A356" s="27"/>
      <c r="B356" s="27"/>
      <c r="C356" s="27"/>
      <c r="D356" s="27"/>
      <c r="E356" s="27"/>
      <c r="F356" s="27"/>
      <c r="G356" s="27"/>
      <c r="H356" s="27"/>
      <c r="I356" s="27"/>
      <c r="T356" s="27"/>
    </row>
    <row r="357" spans="1:20" x14ac:dyDescent="0.3">
      <c r="A357" s="27"/>
      <c r="B357" s="27"/>
      <c r="C357" s="27"/>
      <c r="D357" s="27"/>
      <c r="E357" s="27"/>
      <c r="F357" s="27"/>
      <c r="G357" s="27"/>
      <c r="H357" s="27"/>
      <c r="I357" s="27"/>
      <c r="T357" s="27"/>
    </row>
    <row r="358" spans="1:20" x14ac:dyDescent="0.3">
      <c r="A358" s="27"/>
      <c r="B358" s="27"/>
      <c r="C358" s="27"/>
      <c r="D358" s="27"/>
      <c r="E358" s="27"/>
      <c r="F358" s="27"/>
      <c r="G358" s="27"/>
      <c r="H358" s="27"/>
      <c r="I358" s="27"/>
      <c r="T358" s="27"/>
    </row>
    <row r="359" spans="1:20" x14ac:dyDescent="0.3">
      <c r="A359" s="27"/>
      <c r="B359" s="27"/>
      <c r="C359" s="27"/>
      <c r="D359" s="27"/>
      <c r="E359" s="27"/>
      <c r="F359" s="27"/>
      <c r="G359" s="27"/>
      <c r="H359" s="27"/>
      <c r="I359" s="27"/>
      <c r="T359" s="27"/>
    </row>
    <row r="360" spans="1:20" x14ac:dyDescent="0.3">
      <c r="A360" s="27"/>
      <c r="B360" s="27"/>
      <c r="C360" s="27"/>
      <c r="D360" s="27"/>
      <c r="E360" s="27"/>
      <c r="F360" s="27"/>
      <c r="G360" s="27"/>
      <c r="H360" s="27"/>
      <c r="I360" s="27"/>
      <c r="T360" s="27"/>
    </row>
    <row r="361" spans="1:20" x14ac:dyDescent="0.3">
      <c r="A361" s="27"/>
      <c r="B361" s="27"/>
      <c r="C361" s="27"/>
      <c r="D361" s="27"/>
      <c r="E361" s="27"/>
      <c r="F361" s="27"/>
      <c r="G361" s="27"/>
      <c r="H361" s="27"/>
      <c r="I361" s="27"/>
      <c r="T361" s="27"/>
    </row>
    <row r="362" spans="1:20" x14ac:dyDescent="0.3">
      <c r="A362" s="27"/>
      <c r="B362" s="27"/>
      <c r="C362" s="27"/>
      <c r="D362" s="27"/>
      <c r="E362" s="27"/>
      <c r="F362" s="27"/>
      <c r="G362" s="27"/>
      <c r="H362" s="27"/>
      <c r="I362" s="27"/>
      <c r="T362" s="27"/>
    </row>
    <row r="363" spans="1:20" x14ac:dyDescent="0.3">
      <c r="A363" s="27"/>
      <c r="B363" s="27"/>
      <c r="C363" s="27"/>
      <c r="D363" s="27"/>
      <c r="E363" s="27"/>
      <c r="F363" s="27"/>
      <c r="G363" s="27"/>
      <c r="H363" s="27"/>
      <c r="I363" s="27"/>
      <c r="T363" s="27"/>
    </row>
    <row r="364" spans="1:20" x14ac:dyDescent="0.3">
      <c r="A364" s="27"/>
      <c r="B364" s="27"/>
      <c r="C364" s="27"/>
      <c r="D364" s="27"/>
      <c r="E364" s="27"/>
      <c r="F364" s="27"/>
      <c r="G364" s="27"/>
      <c r="H364" s="27"/>
      <c r="I364" s="27"/>
      <c r="T364" s="27"/>
    </row>
    <row r="365" spans="1:20" x14ac:dyDescent="0.3">
      <c r="A365" s="27"/>
      <c r="B365" s="27"/>
      <c r="C365" s="27"/>
      <c r="D365" s="27"/>
      <c r="E365" s="27"/>
      <c r="F365" s="27"/>
      <c r="G365" s="27"/>
      <c r="H365" s="27"/>
      <c r="I365" s="27"/>
      <c r="T365" s="27"/>
    </row>
    <row r="366" spans="1:20" x14ac:dyDescent="0.3">
      <c r="A366" s="27"/>
      <c r="B366" s="27"/>
      <c r="C366" s="27"/>
      <c r="D366" s="27"/>
      <c r="E366" s="27"/>
      <c r="F366" s="27"/>
      <c r="G366" s="27"/>
      <c r="H366" s="27"/>
      <c r="I366" s="27"/>
      <c r="T366" s="27"/>
    </row>
    <row r="367" spans="1:20" x14ac:dyDescent="0.3">
      <c r="A367" s="27"/>
      <c r="B367" s="27"/>
      <c r="C367" s="27"/>
      <c r="D367" s="27"/>
      <c r="E367" s="27"/>
      <c r="F367" s="27"/>
      <c r="G367" s="27"/>
      <c r="H367" s="27"/>
      <c r="I367" s="27"/>
      <c r="T367" s="27"/>
    </row>
    <row r="368" spans="1:20" x14ac:dyDescent="0.3">
      <c r="A368" s="27"/>
      <c r="B368" s="27"/>
      <c r="C368" s="27"/>
      <c r="D368" s="27"/>
      <c r="E368" s="27"/>
      <c r="F368" s="27"/>
      <c r="G368" s="27"/>
      <c r="H368" s="27"/>
      <c r="I368" s="27"/>
      <c r="T368" s="27"/>
    </row>
    <row r="369" spans="1:20" x14ac:dyDescent="0.3">
      <c r="A369" s="27"/>
      <c r="B369" s="27"/>
      <c r="C369" s="27"/>
      <c r="D369" s="27"/>
      <c r="E369" s="27"/>
      <c r="F369" s="27"/>
      <c r="G369" s="27"/>
      <c r="H369" s="27"/>
      <c r="I369" s="27"/>
      <c r="T369" s="27"/>
    </row>
    <row r="370" spans="1:20" x14ac:dyDescent="0.3">
      <c r="A370" s="27"/>
      <c r="B370" s="27"/>
      <c r="C370" s="27"/>
      <c r="D370" s="27"/>
      <c r="E370" s="27"/>
      <c r="F370" s="27"/>
      <c r="G370" s="27"/>
      <c r="H370" s="27"/>
      <c r="I370" s="27"/>
      <c r="T370" s="27"/>
    </row>
    <row r="371" spans="1:20" x14ac:dyDescent="0.3">
      <c r="A371" s="27"/>
      <c r="B371" s="27"/>
      <c r="C371" s="27"/>
      <c r="D371" s="27"/>
      <c r="E371" s="27"/>
      <c r="F371" s="27"/>
      <c r="G371" s="27"/>
      <c r="H371" s="27"/>
      <c r="I371" s="27"/>
      <c r="T371" s="27"/>
    </row>
    <row r="372" spans="1:20" x14ac:dyDescent="0.3">
      <c r="A372" s="27"/>
      <c r="B372" s="27"/>
      <c r="C372" s="27"/>
      <c r="D372" s="27"/>
      <c r="E372" s="27"/>
      <c r="F372" s="27"/>
      <c r="G372" s="27"/>
      <c r="H372" s="27"/>
      <c r="I372" s="27"/>
      <c r="T372" s="27"/>
    </row>
    <row r="373" spans="1:20" x14ac:dyDescent="0.3">
      <c r="A373" s="27"/>
      <c r="B373" s="27"/>
      <c r="C373" s="27"/>
      <c r="D373" s="27"/>
      <c r="E373" s="27"/>
      <c r="F373" s="27"/>
      <c r="G373" s="27"/>
      <c r="H373" s="27"/>
      <c r="I373" s="27"/>
      <c r="T373" s="27"/>
    </row>
    <row r="374" spans="1:20" x14ac:dyDescent="0.3">
      <c r="A374" s="27"/>
      <c r="B374" s="27"/>
      <c r="C374" s="27"/>
      <c r="D374" s="27"/>
      <c r="E374" s="27"/>
      <c r="F374" s="27"/>
      <c r="G374" s="27"/>
      <c r="H374" s="27"/>
      <c r="I374" s="27"/>
      <c r="T374" s="27"/>
    </row>
    <row r="375" spans="1:20" x14ac:dyDescent="0.3">
      <c r="A375" s="27"/>
      <c r="B375" s="27"/>
      <c r="C375" s="27"/>
      <c r="D375" s="27"/>
      <c r="E375" s="27"/>
      <c r="F375" s="27"/>
      <c r="G375" s="27"/>
      <c r="H375" s="27"/>
      <c r="I375" s="27"/>
      <c r="T375" s="27"/>
    </row>
    <row r="376" spans="1:20" x14ac:dyDescent="0.3">
      <c r="A376" s="27"/>
      <c r="B376" s="27"/>
      <c r="C376" s="27"/>
      <c r="D376" s="27"/>
      <c r="E376" s="27"/>
      <c r="F376" s="27"/>
      <c r="G376" s="27"/>
      <c r="H376" s="27"/>
      <c r="I376" s="27"/>
      <c r="T376" s="27"/>
    </row>
    <row r="377" spans="1:20" x14ac:dyDescent="0.3">
      <c r="A377" s="27"/>
      <c r="B377" s="27"/>
      <c r="C377" s="27"/>
      <c r="D377" s="27"/>
      <c r="E377" s="27"/>
      <c r="F377" s="27"/>
      <c r="G377" s="27"/>
      <c r="H377" s="27"/>
      <c r="I377" s="27"/>
      <c r="T377" s="27"/>
    </row>
    <row r="378" spans="1:20" x14ac:dyDescent="0.3">
      <c r="A378" s="27"/>
      <c r="B378" s="27"/>
      <c r="C378" s="27"/>
      <c r="D378" s="27"/>
      <c r="E378" s="27"/>
      <c r="F378" s="27"/>
      <c r="G378" s="27"/>
      <c r="H378" s="27"/>
      <c r="I378" s="27"/>
      <c r="T378" s="27"/>
    </row>
    <row r="379" spans="1:20" x14ac:dyDescent="0.3">
      <c r="A379" s="27"/>
      <c r="B379" s="27"/>
      <c r="C379" s="27"/>
      <c r="D379" s="27"/>
      <c r="E379" s="27"/>
      <c r="F379" s="27"/>
      <c r="G379" s="27"/>
      <c r="H379" s="27"/>
      <c r="I379" s="27"/>
      <c r="T379" s="27"/>
    </row>
    <row r="380" spans="1:20" x14ac:dyDescent="0.3">
      <c r="A380" s="27"/>
      <c r="B380" s="27"/>
      <c r="C380" s="27"/>
      <c r="D380" s="27"/>
      <c r="E380" s="27"/>
      <c r="F380" s="27"/>
      <c r="G380" s="27"/>
      <c r="H380" s="27"/>
      <c r="I380" s="27"/>
      <c r="T380" s="27"/>
    </row>
    <row r="381" spans="1:20" x14ac:dyDescent="0.3">
      <c r="A381" s="27"/>
      <c r="B381" s="27"/>
      <c r="C381" s="27"/>
      <c r="D381" s="27"/>
      <c r="E381" s="27"/>
      <c r="F381" s="27"/>
      <c r="G381" s="27"/>
      <c r="H381" s="27"/>
      <c r="I381" s="27"/>
      <c r="T381" s="27"/>
    </row>
    <row r="382" spans="1:20" x14ac:dyDescent="0.3">
      <c r="A382" s="27"/>
      <c r="B382" s="27"/>
      <c r="C382" s="27"/>
      <c r="D382" s="27"/>
      <c r="E382" s="27"/>
      <c r="F382" s="27"/>
      <c r="G382" s="27"/>
      <c r="H382" s="27"/>
      <c r="I382" s="27"/>
      <c r="T382" s="27"/>
    </row>
    <row r="383" spans="1:20" x14ac:dyDescent="0.3">
      <c r="A383" s="27"/>
      <c r="B383" s="27"/>
      <c r="C383" s="27"/>
      <c r="D383" s="27"/>
      <c r="E383" s="27"/>
      <c r="F383" s="27"/>
      <c r="G383" s="27"/>
      <c r="H383" s="27"/>
      <c r="I383" s="27"/>
      <c r="T383" s="27"/>
    </row>
    <row r="384" spans="1:20" x14ac:dyDescent="0.3">
      <c r="A384" s="27"/>
      <c r="B384" s="27"/>
      <c r="C384" s="27"/>
      <c r="D384" s="27"/>
      <c r="E384" s="27"/>
      <c r="F384" s="27"/>
      <c r="G384" s="27"/>
      <c r="H384" s="27"/>
      <c r="I384" s="27"/>
      <c r="T384" s="27"/>
    </row>
    <row r="385" spans="1:20" x14ac:dyDescent="0.3">
      <c r="A385" s="27"/>
      <c r="B385" s="27"/>
      <c r="C385" s="27"/>
      <c r="D385" s="27"/>
      <c r="E385" s="27"/>
      <c r="F385" s="27"/>
      <c r="G385" s="27"/>
      <c r="H385" s="27"/>
      <c r="I385" s="27"/>
      <c r="T385" s="27"/>
    </row>
    <row r="386" spans="1:20" x14ac:dyDescent="0.3">
      <c r="A386" s="27"/>
      <c r="B386" s="27"/>
      <c r="C386" s="27"/>
      <c r="D386" s="27"/>
      <c r="E386" s="27"/>
      <c r="F386" s="27"/>
      <c r="G386" s="27"/>
      <c r="H386" s="27"/>
      <c r="I386" s="27"/>
      <c r="T386" s="27"/>
    </row>
    <row r="387" spans="1:20" x14ac:dyDescent="0.3">
      <c r="A387" s="27"/>
      <c r="B387" s="27"/>
      <c r="C387" s="27"/>
      <c r="D387" s="27"/>
      <c r="E387" s="27"/>
      <c r="F387" s="27"/>
      <c r="G387" s="27"/>
      <c r="H387" s="27"/>
      <c r="I387" s="27"/>
      <c r="T387" s="27"/>
    </row>
    <row r="388" spans="1:20" x14ac:dyDescent="0.3">
      <c r="A388" s="27"/>
      <c r="B388" s="27"/>
      <c r="C388" s="27"/>
      <c r="D388" s="27"/>
      <c r="E388" s="27"/>
      <c r="F388" s="27"/>
      <c r="G388" s="27"/>
      <c r="H388" s="27"/>
      <c r="I388" s="27"/>
      <c r="T388" s="27"/>
    </row>
    <row r="389" spans="1:20" x14ac:dyDescent="0.3">
      <c r="A389" s="27"/>
      <c r="B389" s="27"/>
      <c r="C389" s="27"/>
      <c r="D389" s="27"/>
      <c r="E389" s="27"/>
      <c r="F389" s="27"/>
      <c r="G389" s="27"/>
      <c r="H389" s="27"/>
      <c r="I389" s="27"/>
      <c r="T389" s="27"/>
    </row>
    <row r="390" spans="1:20" x14ac:dyDescent="0.3">
      <c r="A390" s="27"/>
      <c r="B390" s="27"/>
      <c r="C390" s="27"/>
      <c r="D390" s="27"/>
      <c r="E390" s="27"/>
      <c r="F390" s="27"/>
      <c r="G390" s="27"/>
      <c r="H390" s="27"/>
      <c r="I390" s="27"/>
      <c r="T390" s="27"/>
    </row>
    <row r="391" spans="1:20" x14ac:dyDescent="0.3">
      <c r="A391" s="27"/>
      <c r="B391" s="27"/>
      <c r="C391" s="27"/>
      <c r="D391" s="27"/>
      <c r="E391" s="27"/>
      <c r="F391" s="27"/>
      <c r="G391" s="27"/>
      <c r="H391" s="27"/>
      <c r="I391" s="27"/>
      <c r="T391" s="27"/>
    </row>
    <row r="392" spans="1:20" x14ac:dyDescent="0.3">
      <c r="A392" s="27"/>
      <c r="B392" s="27"/>
      <c r="C392" s="27"/>
      <c r="D392" s="27"/>
      <c r="E392" s="27"/>
      <c r="F392" s="27"/>
      <c r="G392" s="27"/>
      <c r="H392" s="27"/>
      <c r="I392" s="27"/>
      <c r="T392" s="27"/>
    </row>
    <row r="393" spans="1:20" x14ac:dyDescent="0.3">
      <c r="A393" s="27"/>
      <c r="B393" s="27"/>
      <c r="C393" s="27"/>
      <c r="D393" s="27"/>
      <c r="E393" s="27"/>
      <c r="F393" s="27"/>
      <c r="G393" s="27"/>
      <c r="H393" s="27"/>
      <c r="I393" s="27"/>
      <c r="T393" s="27"/>
    </row>
    <row r="394" spans="1:20" x14ac:dyDescent="0.3">
      <c r="A394" s="27"/>
      <c r="B394" s="27"/>
      <c r="C394" s="27"/>
      <c r="D394" s="27"/>
      <c r="E394" s="27"/>
      <c r="F394" s="27"/>
      <c r="G394" s="27"/>
      <c r="H394" s="27"/>
      <c r="I394" s="27"/>
      <c r="T394" s="27"/>
    </row>
    <row r="395" spans="1:20" x14ac:dyDescent="0.3">
      <c r="A395" s="27"/>
      <c r="B395" s="27"/>
      <c r="C395" s="27"/>
      <c r="D395" s="27"/>
      <c r="E395" s="27"/>
      <c r="F395" s="27"/>
      <c r="G395" s="27"/>
      <c r="H395" s="27"/>
      <c r="I395" s="27"/>
      <c r="T395" s="27"/>
    </row>
    <row r="396" spans="1:20" x14ac:dyDescent="0.3">
      <c r="A396" s="27"/>
      <c r="B396" s="27"/>
      <c r="C396" s="27"/>
      <c r="D396" s="27"/>
      <c r="E396" s="27"/>
      <c r="F396" s="27"/>
      <c r="G396" s="27"/>
      <c r="H396" s="27"/>
      <c r="I396" s="27"/>
      <c r="T396" s="27"/>
    </row>
    <row r="397" spans="1:20" x14ac:dyDescent="0.3">
      <c r="A397" s="27"/>
      <c r="B397" s="27"/>
      <c r="C397" s="27"/>
      <c r="D397" s="27"/>
      <c r="E397" s="27"/>
      <c r="F397" s="27"/>
      <c r="G397" s="27"/>
      <c r="H397" s="27"/>
      <c r="I397" s="27"/>
      <c r="T397" s="27"/>
    </row>
    <row r="398" spans="1:20" x14ac:dyDescent="0.3">
      <c r="A398" s="27"/>
      <c r="B398" s="27"/>
      <c r="C398" s="27"/>
      <c r="D398" s="27"/>
      <c r="E398" s="27"/>
      <c r="F398" s="27"/>
      <c r="G398" s="27"/>
      <c r="H398" s="27"/>
      <c r="I398" s="27"/>
      <c r="T398" s="27"/>
    </row>
    <row r="399" spans="1:20" x14ac:dyDescent="0.3">
      <c r="A399" s="27"/>
      <c r="B399" s="27"/>
      <c r="C399" s="27"/>
      <c r="D399" s="27"/>
      <c r="E399" s="27"/>
      <c r="F399" s="27"/>
      <c r="G399" s="27"/>
      <c r="H399" s="27"/>
      <c r="I399" s="27"/>
      <c r="T399" s="27"/>
    </row>
    <row r="400" spans="1:20" x14ac:dyDescent="0.3">
      <c r="A400" s="27"/>
      <c r="B400" s="27"/>
      <c r="C400" s="27"/>
      <c r="D400" s="27"/>
      <c r="E400" s="27"/>
      <c r="F400" s="27"/>
      <c r="G400" s="27"/>
      <c r="H400" s="27"/>
      <c r="I400" s="27"/>
      <c r="T400" s="27"/>
    </row>
    <row r="401" spans="1:20" x14ac:dyDescent="0.3">
      <c r="A401" s="27"/>
      <c r="B401" s="27"/>
      <c r="C401" s="27"/>
      <c r="D401" s="27"/>
      <c r="E401" s="27"/>
      <c r="F401" s="27"/>
      <c r="G401" s="27"/>
      <c r="H401" s="27"/>
      <c r="I401" s="27"/>
      <c r="T401" s="27"/>
    </row>
    <row r="402" spans="1:20" x14ac:dyDescent="0.3">
      <c r="A402" s="27"/>
      <c r="B402" s="27"/>
      <c r="C402" s="27"/>
      <c r="D402" s="27"/>
      <c r="E402" s="27"/>
      <c r="F402" s="27"/>
      <c r="G402" s="27"/>
      <c r="H402" s="27"/>
      <c r="I402" s="27"/>
      <c r="T402" s="27"/>
    </row>
    <row r="403" spans="1:20" x14ac:dyDescent="0.3">
      <c r="A403" s="27"/>
      <c r="B403" s="27"/>
      <c r="C403" s="27"/>
      <c r="D403" s="27"/>
      <c r="E403" s="27"/>
      <c r="F403" s="27"/>
      <c r="G403" s="27"/>
      <c r="H403" s="27"/>
      <c r="I403" s="27"/>
      <c r="T403" s="27"/>
    </row>
    <row r="404" spans="1:20" x14ac:dyDescent="0.3">
      <c r="A404" s="27"/>
      <c r="B404" s="27"/>
      <c r="C404" s="27"/>
      <c r="D404" s="27"/>
      <c r="E404" s="27"/>
      <c r="F404" s="27"/>
      <c r="G404" s="27"/>
      <c r="H404" s="27"/>
      <c r="I404" s="27"/>
      <c r="T404" s="27"/>
    </row>
    <row r="405" spans="1:20" x14ac:dyDescent="0.3">
      <c r="A405" s="27"/>
      <c r="B405" s="27"/>
      <c r="C405" s="27"/>
      <c r="D405" s="27"/>
      <c r="E405" s="27"/>
      <c r="F405" s="27"/>
      <c r="G405" s="27"/>
      <c r="H405" s="27"/>
      <c r="I405" s="27"/>
      <c r="T405" s="27"/>
    </row>
    <row r="406" spans="1:20" x14ac:dyDescent="0.3">
      <c r="A406" s="27"/>
      <c r="B406" s="27"/>
      <c r="C406" s="27"/>
      <c r="D406" s="27"/>
      <c r="E406" s="27"/>
      <c r="F406" s="27"/>
      <c r="G406" s="27"/>
      <c r="H406" s="27"/>
      <c r="I406" s="27"/>
      <c r="T406" s="27"/>
    </row>
    <row r="407" spans="1:20" x14ac:dyDescent="0.3">
      <c r="A407" s="27"/>
      <c r="B407" s="27"/>
      <c r="C407" s="27"/>
      <c r="D407" s="27"/>
      <c r="E407" s="27"/>
      <c r="F407" s="27"/>
      <c r="G407" s="27"/>
      <c r="H407" s="27"/>
      <c r="I407" s="27"/>
      <c r="T407" s="27"/>
    </row>
    <row r="408" spans="1:20" x14ac:dyDescent="0.3">
      <c r="A408" s="27"/>
      <c r="B408" s="27"/>
      <c r="C408" s="27"/>
      <c r="D408" s="27"/>
      <c r="E408" s="27"/>
      <c r="F408" s="27"/>
      <c r="G408" s="27"/>
      <c r="H408" s="27"/>
      <c r="I408" s="27"/>
      <c r="T408" s="27"/>
    </row>
    <row r="409" spans="1:20" x14ac:dyDescent="0.3">
      <c r="A409" s="27"/>
      <c r="B409" s="27"/>
      <c r="C409" s="27"/>
      <c r="D409" s="27"/>
      <c r="E409" s="27"/>
      <c r="F409" s="27"/>
      <c r="G409" s="27"/>
      <c r="H409" s="27"/>
      <c r="I409" s="27"/>
      <c r="T409" s="27"/>
    </row>
    <row r="410" spans="1:20" x14ac:dyDescent="0.3">
      <c r="A410" s="27"/>
      <c r="B410" s="27"/>
      <c r="C410" s="27"/>
      <c r="D410" s="27"/>
      <c r="E410" s="27"/>
      <c r="F410" s="27"/>
      <c r="G410" s="27"/>
      <c r="H410" s="27"/>
      <c r="I410" s="27"/>
      <c r="T410" s="27"/>
    </row>
    <row r="411" spans="1:20" x14ac:dyDescent="0.3">
      <c r="A411" s="27"/>
      <c r="B411" s="27"/>
      <c r="C411" s="27"/>
      <c r="D411" s="27"/>
      <c r="E411" s="27"/>
      <c r="F411" s="27"/>
      <c r="G411" s="27"/>
      <c r="H411" s="27"/>
      <c r="I411" s="27"/>
      <c r="T411" s="27"/>
    </row>
    <row r="412" spans="1:20" x14ac:dyDescent="0.3">
      <c r="A412" s="27"/>
      <c r="B412" s="27"/>
      <c r="C412" s="27"/>
      <c r="D412" s="27"/>
      <c r="E412" s="27"/>
      <c r="F412" s="27"/>
      <c r="G412" s="27"/>
      <c r="H412" s="27"/>
      <c r="I412" s="27"/>
      <c r="T412" s="27"/>
    </row>
    <row r="413" spans="1:20" x14ac:dyDescent="0.3">
      <c r="A413" s="27"/>
      <c r="B413" s="27"/>
      <c r="C413" s="27"/>
      <c r="D413" s="27"/>
      <c r="E413" s="27"/>
      <c r="F413" s="27"/>
      <c r="G413" s="27"/>
      <c r="H413" s="27"/>
      <c r="I413" s="27"/>
      <c r="T413" s="27"/>
    </row>
    <row r="414" spans="1:20" x14ac:dyDescent="0.3">
      <c r="A414" s="27"/>
      <c r="B414" s="27"/>
      <c r="C414" s="27"/>
      <c r="D414" s="27"/>
      <c r="E414" s="27"/>
      <c r="F414" s="27"/>
      <c r="G414" s="27"/>
      <c r="H414" s="27"/>
      <c r="I414" s="27"/>
      <c r="T414" s="27"/>
    </row>
    <row r="415" spans="1:20" x14ac:dyDescent="0.3">
      <c r="A415" s="27"/>
      <c r="B415" s="27"/>
      <c r="C415" s="27"/>
      <c r="D415" s="27"/>
      <c r="E415" s="27"/>
      <c r="F415" s="27"/>
      <c r="G415" s="27"/>
      <c r="H415" s="27"/>
      <c r="I415" s="27"/>
      <c r="T415" s="27"/>
    </row>
    <row r="416" spans="1:20" x14ac:dyDescent="0.3">
      <c r="A416" s="27"/>
      <c r="B416" s="27"/>
      <c r="C416" s="27"/>
      <c r="D416" s="27"/>
      <c r="E416" s="27"/>
      <c r="F416" s="27"/>
      <c r="G416" s="27"/>
      <c r="H416" s="27"/>
      <c r="I416" s="27"/>
      <c r="T416" s="27"/>
    </row>
    <row r="417" spans="1:20" x14ac:dyDescent="0.3">
      <c r="A417" s="27"/>
      <c r="B417" s="27"/>
      <c r="C417" s="27"/>
      <c r="D417" s="27"/>
      <c r="E417" s="27"/>
      <c r="F417" s="27"/>
      <c r="G417" s="27"/>
      <c r="H417" s="27"/>
      <c r="I417" s="27"/>
      <c r="T417" s="27"/>
    </row>
    <row r="418" spans="1:20" x14ac:dyDescent="0.3">
      <c r="A418" s="27"/>
      <c r="B418" s="27"/>
      <c r="C418" s="27"/>
      <c r="D418" s="27"/>
      <c r="E418" s="27"/>
      <c r="F418" s="27"/>
      <c r="G418" s="27"/>
      <c r="H418" s="27"/>
      <c r="I418" s="27"/>
      <c r="T418" s="27"/>
    </row>
    <row r="419" spans="1:20" x14ac:dyDescent="0.3">
      <c r="A419" s="27"/>
      <c r="B419" s="27"/>
      <c r="C419" s="27"/>
      <c r="D419" s="27"/>
      <c r="E419" s="27"/>
      <c r="F419" s="27"/>
      <c r="G419" s="27"/>
      <c r="H419" s="27"/>
      <c r="I419" s="27"/>
      <c r="T419" s="27"/>
    </row>
    <row r="420" spans="1:20" x14ac:dyDescent="0.3">
      <c r="A420" s="27"/>
      <c r="B420" s="27"/>
      <c r="C420" s="27"/>
      <c r="D420" s="27"/>
      <c r="E420" s="27"/>
      <c r="F420" s="27"/>
      <c r="G420" s="27"/>
      <c r="H420" s="27"/>
      <c r="I420" s="27"/>
      <c r="T420" s="27"/>
    </row>
    <row r="421" spans="1:20" x14ac:dyDescent="0.3">
      <c r="A421" s="27"/>
      <c r="B421" s="27"/>
      <c r="C421" s="27"/>
      <c r="D421" s="27"/>
      <c r="E421" s="27"/>
      <c r="F421" s="27"/>
      <c r="G421" s="27"/>
      <c r="H421" s="27"/>
      <c r="I421" s="27"/>
      <c r="T421" s="27"/>
    </row>
    <row r="422" spans="1:20" x14ac:dyDescent="0.3">
      <c r="A422" s="27"/>
      <c r="B422" s="27"/>
      <c r="C422" s="27"/>
      <c r="D422" s="27"/>
      <c r="E422" s="27"/>
      <c r="F422" s="27"/>
      <c r="G422" s="27"/>
      <c r="H422" s="27"/>
      <c r="I422" s="27"/>
      <c r="T422" s="27"/>
    </row>
    <row r="423" spans="1:20" x14ac:dyDescent="0.3">
      <c r="A423" s="27"/>
      <c r="B423" s="27"/>
      <c r="C423" s="27"/>
      <c r="D423" s="27"/>
      <c r="E423" s="27"/>
      <c r="F423" s="27"/>
      <c r="G423" s="27"/>
      <c r="H423" s="27"/>
      <c r="I423" s="27"/>
      <c r="T423" s="27"/>
    </row>
    <row r="424" spans="1:20" x14ac:dyDescent="0.3">
      <c r="A424" s="27"/>
      <c r="B424" s="27"/>
      <c r="C424" s="27"/>
      <c r="D424" s="27"/>
      <c r="E424" s="27"/>
      <c r="F424" s="27"/>
      <c r="G424" s="27"/>
      <c r="H424" s="27"/>
      <c r="I424" s="27"/>
      <c r="T424" s="27"/>
    </row>
    <row r="425" spans="1:20" x14ac:dyDescent="0.3">
      <c r="A425" s="27"/>
      <c r="B425" s="27"/>
      <c r="C425" s="27"/>
      <c r="D425" s="27"/>
      <c r="E425" s="27"/>
      <c r="F425" s="27"/>
      <c r="G425" s="27"/>
      <c r="H425" s="27"/>
      <c r="I425" s="27"/>
      <c r="T425" s="27"/>
    </row>
    <row r="426" spans="1:20" x14ac:dyDescent="0.3">
      <c r="A426" s="27"/>
      <c r="B426" s="27"/>
      <c r="C426" s="27"/>
      <c r="D426" s="27"/>
      <c r="E426" s="27"/>
      <c r="F426" s="27"/>
      <c r="G426" s="27"/>
      <c r="H426" s="27"/>
      <c r="I426" s="27"/>
      <c r="T426" s="27"/>
    </row>
    <row r="427" spans="1:20" x14ac:dyDescent="0.3">
      <c r="A427" s="27"/>
      <c r="B427" s="27"/>
      <c r="C427" s="27"/>
      <c r="D427" s="27"/>
      <c r="E427" s="27"/>
      <c r="F427" s="27"/>
      <c r="G427" s="27"/>
      <c r="H427" s="27"/>
      <c r="I427" s="27"/>
      <c r="T427" s="27"/>
    </row>
    <row r="428" spans="1:20" x14ac:dyDescent="0.3">
      <c r="A428" s="27"/>
      <c r="B428" s="27"/>
      <c r="C428" s="27"/>
      <c r="D428" s="27"/>
      <c r="E428" s="27"/>
      <c r="F428" s="27"/>
      <c r="G428" s="27"/>
      <c r="H428" s="27"/>
      <c r="I428" s="27"/>
      <c r="T428" s="27"/>
    </row>
    <row r="429" spans="1:20" x14ac:dyDescent="0.3">
      <c r="A429" s="27"/>
      <c r="B429" s="27"/>
      <c r="C429" s="27"/>
      <c r="D429" s="27"/>
      <c r="E429" s="27"/>
      <c r="F429" s="27"/>
      <c r="G429" s="27"/>
      <c r="H429" s="27"/>
      <c r="I429" s="27"/>
      <c r="T429" s="27"/>
    </row>
    <row r="430" spans="1:20" x14ac:dyDescent="0.3">
      <c r="A430" s="27"/>
      <c r="B430" s="27"/>
      <c r="C430" s="27"/>
      <c r="D430" s="27"/>
      <c r="E430" s="27"/>
      <c r="F430" s="27"/>
      <c r="G430" s="27"/>
      <c r="H430" s="27"/>
      <c r="I430" s="27"/>
      <c r="T430" s="27"/>
    </row>
    <row r="431" spans="1:20" x14ac:dyDescent="0.3">
      <c r="A431" s="27"/>
      <c r="B431" s="27"/>
      <c r="C431" s="27"/>
      <c r="D431" s="27"/>
      <c r="E431" s="27"/>
      <c r="F431" s="27"/>
      <c r="G431" s="27"/>
      <c r="H431" s="27"/>
      <c r="I431" s="27"/>
      <c r="T431" s="27"/>
    </row>
    <row r="432" spans="1:20" x14ac:dyDescent="0.3">
      <c r="A432" s="27"/>
      <c r="B432" s="27"/>
      <c r="C432" s="27"/>
      <c r="D432" s="27"/>
      <c r="E432" s="27"/>
      <c r="F432" s="27"/>
      <c r="G432" s="27"/>
      <c r="H432" s="27"/>
      <c r="I432" s="27"/>
      <c r="T432" s="27"/>
    </row>
    <row r="433" spans="1:20" x14ac:dyDescent="0.3">
      <c r="A433" s="27"/>
      <c r="B433" s="27"/>
      <c r="C433" s="27"/>
      <c r="D433" s="27"/>
      <c r="E433" s="27"/>
      <c r="F433" s="27"/>
      <c r="G433" s="27"/>
      <c r="H433" s="27"/>
      <c r="I433" s="27"/>
      <c r="T433" s="27"/>
    </row>
    <row r="434" spans="1:20" x14ac:dyDescent="0.3">
      <c r="A434" s="27"/>
      <c r="B434" s="27"/>
      <c r="C434" s="27"/>
      <c r="D434" s="27"/>
      <c r="E434" s="27"/>
      <c r="F434" s="27"/>
      <c r="G434" s="27"/>
      <c r="H434" s="27"/>
      <c r="I434" s="27"/>
      <c r="T434" s="27"/>
    </row>
    <row r="435" spans="1:20" x14ac:dyDescent="0.3">
      <c r="A435" s="27"/>
      <c r="B435" s="27"/>
      <c r="C435" s="27"/>
      <c r="D435" s="27"/>
      <c r="E435" s="27"/>
      <c r="F435" s="27"/>
      <c r="G435" s="27"/>
      <c r="H435" s="27"/>
      <c r="I435" s="27"/>
      <c r="T435" s="27"/>
    </row>
    <row r="436" spans="1:20" x14ac:dyDescent="0.3">
      <c r="A436" s="27"/>
      <c r="B436" s="27"/>
      <c r="C436" s="27"/>
      <c r="D436" s="27"/>
      <c r="E436" s="27"/>
      <c r="F436" s="27"/>
      <c r="G436" s="27"/>
      <c r="H436" s="27"/>
      <c r="I436" s="27"/>
      <c r="T436" s="27"/>
    </row>
    <row r="437" spans="1:20" x14ac:dyDescent="0.3">
      <c r="A437" s="27"/>
      <c r="B437" s="27"/>
      <c r="C437" s="27"/>
      <c r="D437" s="27"/>
      <c r="E437" s="27"/>
      <c r="F437" s="27"/>
      <c r="G437" s="27"/>
      <c r="H437" s="27"/>
      <c r="I437" s="27"/>
      <c r="T437" s="27"/>
    </row>
    <row r="438" spans="1:20" x14ac:dyDescent="0.3">
      <c r="A438" s="27"/>
      <c r="B438" s="27"/>
      <c r="C438" s="27"/>
      <c r="D438" s="27"/>
      <c r="E438" s="27"/>
      <c r="F438" s="27"/>
      <c r="G438" s="27"/>
      <c r="H438" s="27"/>
      <c r="I438" s="27"/>
      <c r="T438" s="27"/>
    </row>
    <row r="439" spans="1:20" x14ac:dyDescent="0.3">
      <c r="A439" s="27"/>
      <c r="B439" s="27"/>
      <c r="C439" s="27"/>
      <c r="D439" s="27"/>
      <c r="E439" s="27"/>
      <c r="F439" s="27"/>
      <c r="G439" s="27"/>
      <c r="H439" s="27"/>
      <c r="I439" s="27"/>
      <c r="T439" s="27"/>
    </row>
    <row r="440" spans="1:20" x14ac:dyDescent="0.3">
      <c r="A440" s="27"/>
      <c r="B440" s="27"/>
      <c r="C440" s="27"/>
      <c r="D440" s="27"/>
      <c r="E440" s="27"/>
      <c r="F440" s="27"/>
      <c r="G440" s="27"/>
      <c r="H440" s="27"/>
      <c r="I440" s="27"/>
      <c r="T440" s="27"/>
    </row>
    <row r="441" spans="1:20" x14ac:dyDescent="0.3">
      <c r="A441" s="27"/>
      <c r="B441" s="27"/>
      <c r="C441" s="27"/>
      <c r="D441" s="27"/>
      <c r="E441" s="27"/>
      <c r="F441" s="27"/>
      <c r="G441" s="27"/>
      <c r="H441" s="27"/>
      <c r="I441" s="27"/>
      <c r="T441" s="27"/>
    </row>
    <row r="442" spans="1:20" x14ac:dyDescent="0.3">
      <c r="A442" s="27"/>
      <c r="B442" s="27"/>
      <c r="C442" s="27"/>
      <c r="D442" s="27"/>
      <c r="E442" s="27"/>
      <c r="F442" s="27"/>
      <c r="G442" s="27"/>
      <c r="H442" s="27"/>
      <c r="I442" s="27"/>
      <c r="T442" s="27"/>
    </row>
    <row r="443" spans="1:20" x14ac:dyDescent="0.3">
      <c r="A443" s="27"/>
      <c r="B443" s="27"/>
      <c r="C443" s="27"/>
      <c r="D443" s="27"/>
      <c r="E443" s="27"/>
      <c r="F443" s="27"/>
      <c r="G443" s="27"/>
      <c r="H443" s="27"/>
      <c r="I443" s="27"/>
      <c r="T443" s="27"/>
    </row>
    <row r="444" spans="1:20" x14ac:dyDescent="0.3">
      <c r="A444" s="27"/>
      <c r="B444" s="27"/>
      <c r="C444" s="27"/>
      <c r="D444" s="27"/>
      <c r="E444" s="27"/>
      <c r="F444" s="27"/>
      <c r="G444" s="27"/>
      <c r="H444" s="27"/>
      <c r="I444" s="27"/>
      <c r="T444" s="27"/>
    </row>
    <row r="445" spans="1:20" x14ac:dyDescent="0.3">
      <c r="A445" s="27"/>
      <c r="B445" s="27"/>
      <c r="C445" s="27"/>
      <c r="D445" s="27"/>
      <c r="E445" s="27"/>
      <c r="F445" s="27"/>
      <c r="G445" s="27"/>
      <c r="H445" s="27"/>
      <c r="I445" s="27"/>
      <c r="T445" s="27"/>
    </row>
    <row r="446" spans="1:20" x14ac:dyDescent="0.3">
      <c r="A446" s="27"/>
      <c r="B446" s="27"/>
      <c r="C446" s="27"/>
      <c r="D446" s="27"/>
      <c r="E446" s="27"/>
      <c r="F446" s="27"/>
      <c r="G446" s="27"/>
      <c r="H446" s="27"/>
      <c r="I446" s="27"/>
      <c r="T446" s="27"/>
    </row>
    <row r="447" spans="1:20" x14ac:dyDescent="0.3">
      <c r="A447" s="27"/>
      <c r="B447" s="27"/>
      <c r="C447" s="27"/>
      <c r="D447" s="27"/>
      <c r="E447" s="27"/>
      <c r="F447" s="27"/>
      <c r="G447" s="27"/>
      <c r="H447" s="27"/>
      <c r="I447" s="27"/>
      <c r="T447" s="27"/>
    </row>
    <row r="448" spans="1:20" x14ac:dyDescent="0.3">
      <c r="A448" s="27"/>
      <c r="B448" s="27"/>
      <c r="C448" s="27"/>
      <c r="D448" s="27"/>
      <c r="E448" s="27"/>
      <c r="F448" s="27"/>
      <c r="G448" s="27"/>
      <c r="H448" s="27"/>
      <c r="I448" s="27"/>
      <c r="T448" s="27"/>
    </row>
    <row r="449" spans="1:20" x14ac:dyDescent="0.3">
      <c r="A449" s="27"/>
      <c r="B449" s="27"/>
      <c r="C449" s="27"/>
      <c r="D449" s="27"/>
      <c r="E449" s="27"/>
      <c r="F449" s="27"/>
      <c r="G449" s="27"/>
      <c r="H449" s="27"/>
      <c r="I449" s="27"/>
      <c r="T449" s="27"/>
    </row>
    <row r="450" spans="1:20" x14ac:dyDescent="0.3">
      <c r="A450" s="27"/>
      <c r="B450" s="27"/>
      <c r="C450" s="27"/>
      <c r="D450" s="27"/>
      <c r="E450" s="27"/>
      <c r="F450" s="27"/>
      <c r="G450" s="27"/>
      <c r="H450" s="27"/>
      <c r="I450" s="27"/>
      <c r="T450" s="27"/>
    </row>
    <row r="451" spans="1:20" x14ac:dyDescent="0.3">
      <c r="A451" s="27"/>
      <c r="B451" s="27"/>
      <c r="C451" s="27"/>
      <c r="D451" s="27"/>
      <c r="E451" s="27"/>
      <c r="F451" s="27"/>
      <c r="G451" s="27"/>
      <c r="H451" s="27"/>
      <c r="I451" s="27"/>
      <c r="T451" s="27"/>
    </row>
    <row r="452" spans="1:20" x14ac:dyDescent="0.3">
      <c r="A452" s="27"/>
      <c r="B452" s="27"/>
      <c r="C452" s="27"/>
      <c r="D452" s="27"/>
      <c r="E452" s="27"/>
      <c r="F452" s="27"/>
      <c r="G452" s="27"/>
      <c r="H452" s="27"/>
      <c r="I452" s="27"/>
      <c r="T452" s="27"/>
    </row>
    <row r="453" spans="1:20" x14ac:dyDescent="0.3">
      <c r="A453" s="27"/>
      <c r="B453" s="27"/>
      <c r="C453" s="27"/>
      <c r="D453" s="27"/>
      <c r="E453" s="27"/>
      <c r="F453" s="27"/>
      <c r="G453" s="27"/>
      <c r="H453" s="27"/>
      <c r="I453" s="27"/>
      <c r="T453" s="27"/>
    </row>
    <row r="454" spans="1:20" x14ac:dyDescent="0.3">
      <c r="A454" s="27"/>
      <c r="B454" s="27"/>
      <c r="C454" s="27"/>
      <c r="D454" s="27"/>
      <c r="E454" s="27"/>
      <c r="F454" s="27"/>
      <c r="G454" s="27"/>
      <c r="H454" s="27"/>
      <c r="I454" s="27"/>
      <c r="T454" s="27"/>
    </row>
    <row r="455" spans="1:20" x14ac:dyDescent="0.3">
      <c r="A455" s="27"/>
      <c r="B455" s="27"/>
      <c r="C455" s="27"/>
      <c r="D455" s="27"/>
      <c r="E455" s="27"/>
      <c r="F455" s="27"/>
      <c r="G455" s="27"/>
      <c r="H455" s="27"/>
      <c r="I455" s="27"/>
      <c r="T455" s="27"/>
    </row>
    <row r="456" spans="1:20" x14ac:dyDescent="0.3">
      <c r="A456" s="27"/>
      <c r="B456" s="27"/>
      <c r="C456" s="27"/>
      <c r="D456" s="27"/>
      <c r="E456" s="27"/>
      <c r="F456" s="27"/>
      <c r="G456" s="27"/>
      <c r="H456" s="27"/>
      <c r="I456" s="27"/>
      <c r="T456" s="27"/>
    </row>
    <row r="457" spans="1:20" x14ac:dyDescent="0.3">
      <c r="A457" s="27"/>
      <c r="B457" s="27"/>
      <c r="C457" s="27"/>
      <c r="D457" s="27"/>
      <c r="E457" s="27"/>
      <c r="F457" s="27"/>
      <c r="G457" s="27"/>
      <c r="H457" s="27"/>
      <c r="I457" s="27"/>
      <c r="T457" s="27"/>
    </row>
    <row r="458" spans="1:20" x14ac:dyDescent="0.3">
      <c r="A458" s="27"/>
      <c r="B458" s="27"/>
      <c r="C458" s="27"/>
      <c r="D458" s="27"/>
      <c r="E458" s="27"/>
      <c r="F458" s="27"/>
      <c r="G458" s="27"/>
      <c r="H458" s="27"/>
      <c r="I458" s="27"/>
      <c r="T458" s="27"/>
    </row>
    <row r="459" spans="1:20" x14ac:dyDescent="0.3">
      <c r="A459" s="27"/>
      <c r="B459" s="27"/>
      <c r="C459" s="27"/>
      <c r="D459" s="27"/>
      <c r="E459" s="27"/>
      <c r="F459" s="27"/>
      <c r="G459" s="27"/>
      <c r="H459" s="27"/>
      <c r="I459" s="27"/>
      <c r="T459" s="27"/>
    </row>
    <row r="460" spans="1:20" x14ac:dyDescent="0.3">
      <c r="A460" s="27"/>
      <c r="B460" s="27"/>
      <c r="C460" s="27"/>
      <c r="D460" s="27"/>
      <c r="E460" s="27"/>
      <c r="F460" s="27"/>
      <c r="G460" s="27"/>
      <c r="H460" s="27"/>
      <c r="I460" s="27"/>
      <c r="T460" s="27"/>
    </row>
    <row r="461" spans="1:20" x14ac:dyDescent="0.3">
      <c r="A461" s="27"/>
      <c r="B461" s="27"/>
      <c r="C461" s="27"/>
      <c r="D461" s="27"/>
      <c r="E461" s="27"/>
      <c r="F461" s="27"/>
      <c r="G461" s="27"/>
      <c r="H461" s="27"/>
      <c r="I461" s="27"/>
      <c r="T461" s="27"/>
    </row>
    <row r="462" spans="1:20" x14ac:dyDescent="0.3">
      <c r="A462" s="27"/>
      <c r="B462" s="27"/>
      <c r="C462" s="27"/>
      <c r="D462" s="27"/>
      <c r="E462" s="27"/>
      <c r="F462" s="27"/>
      <c r="G462" s="27"/>
      <c r="H462" s="27"/>
      <c r="I462" s="27"/>
      <c r="T462" s="27"/>
    </row>
    <row r="463" spans="1:20" x14ac:dyDescent="0.3">
      <c r="A463" s="27"/>
      <c r="B463" s="27"/>
      <c r="C463" s="27"/>
      <c r="D463" s="27"/>
      <c r="E463" s="27"/>
      <c r="F463" s="27"/>
      <c r="G463" s="27"/>
      <c r="H463" s="27"/>
      <c r="I463" s="27"/>
      <c r="T463" s="27"/>
    </row>
    <row r="464" spans="1:20" x14ac:dyDescent="0.3">
      <c r="A464" s="27"/>
      <c r="B464" s="27"/>
      <c r="C464" s="27"/>
      <c r="D464" s="27"/>
      <c r="E464" s="27"/>
      <c r="F464" s="27"/>
      <c r="G464" s="27"/>
      <c r="H464" s="27"/>
      <c r="I464" s="27"/>
      <c r="T464" s="27"/>
    </row>
    <row r="465" spans="1:20" x14ac:dyDescent="0.3">
      <c r="A465" s="27"/>
      <c r="B465" s="27"/>
      <c r="C465" s="27"/>
      <c r="D465" s="27"/>
      <c r="E465" s="27"/>
      <c r="F465" s="27"/>
      <c r="G465" s="27"/>
      <c r="H465" s="27"/>
      <c r="I465" s="27"/>
      <c r="T465" s="27"/>
    </row>
    <row r="466" spans="1:20" x14ac:dyDescent="0.3">
      <c r="A466" s="27"/>
      <c r="B466" s="27"/>
      <c r="C466" s="27"/>
      <c r="D466" s="27"/>
      <c r="E466" s="27"/>
      <c r="F466" s="27"/>
      <c r="G466" s="27"/>
      <c r="H466" s="27"/>
      <c r="I466" s="27"/>
      <c r="T466" s="27"/>
    </row>
    <row r="467" spans="1:20" x14ac:dyDescent="0.3">
      <c r="A467" s="27"/>
      <c r="B467" s="27"/>
      <c r="C467" s="27"/>
      <c r="D467" s="27"/>
      <c r="E467" s="27"/>
      <c r="F467" s="27"/>
      <c r="G467" s="27"/>
      <c r="H467" s="27"/>
      <c r="I467" s="27"/>
      <c r="T467" s="27"/>
    </row>
    <row r="468" spans="1:20" x14ac:dyDescent="0.3">
      <c r="A468" s="27"/>
      <c r="B468" s="27"/>
      <c r="C468" s="27"/>
      <c r="D468" s="27"/>
      <c r="E468" s="27"/>
      <c r="F468" s="27"/>
      <c r="G468" s="27"/>
      <c r="H468" s="27"/>
      <c r="I468" s="27"/>
      <c r="T468" s="27"/>
    </row>
    <row r="469" spans="1:20" x14ac:dyDescent="0.3">
      <c r="A469" s="27"/>
      <c r="B469" s="27"/>
      <c r="C469" s="27"/>
      <c r="D469" s="27"/>
      <c r="E469" s="27"/>
      <c r="F469" s="27"/>
      <c r="G469" s="27"/>
      <c r="H469" s="27"/>
      <c r="I469" s="27"/>
      <c r="T469" s="27"/>
    </row>
    <row r="470" spans="1:20" x14ac:dyDescent="0.3">
      <c r="A470" s="27"/>
      <c r="B470" s="27"/>
      <c r="C470" s="27"/>
      <c r="D470" s="27"/>
      <c r="E470" s="27"/>
      <c r="F470" s="27"/>
      <c r="G470" s="27"/>
      <c r="H470" s="27"/>
      <c r="I470" s="27"/>
      <c r="T470" s="27"/>
    </row>
    <row r="471" spans="1:20" x14ac:dyDescent="0.3">
      <c r="A471" s="27"/>
      <c r="B471" s="27"/>
      <c r="C471" s="27"/>
      <c r="D471" s="27"/>
      <c r="E471" s="27"/>
      <c r="F471" s="27"/>
      <c r="G471" s="27"/>
      <c r="H471" s="27"/>
      <c r="I471" s="27"/>
      <c r="T471" s="27"/>
    </row>
    <row r="472" spans="1:20" x14ac:dyDescent="0.3">
      <c r="A472" s="27"/>
      <c r="B472" s="27"/>
      <c r="C472" s="27"/>
      <c r="D472" s="27"/>
      <c r="E472" s="27"/>
      <c r="F472" s="27"/>
      <c r="G472" s="27"/>
      <c r="H472" s="27"/>
      <c r="I472" s="27"/>
      <c r="T472" s="27"/>
    </row>
    <row r="473" spans="1:20" x14ac:dyDescent="0.3">
      <c r="A473" s="27"/>
      <c r="B473" s="27"/>
      <c r="C473" s="27"/>
      <c r="D473" s="27"/>
      <c r="E473" s="27"/>
      <c r="F473" s="27"/>
      <c r="G473" s="27"/>
      <c r="H473" s="27"/>
      <c r="I473" s="27"/>
      <c r="T473" s="27"/>
    </row>
    <row r="474" spans="1:20" x14ac:dyDescent="0.3">
      <c r="A474" s="27"/>
      <c r="B474" s="27"/>
      <c r="C474" s="27"/>
      <c r="D474" s="27"/>
      <c r="E474" s="27"/>
      <c r="F474" s="27"/>
      <c r="G474" s="27"/>
      <c r="H474" s="27"/>
      <c r="I474" s="27"/>
      <c r="T474" s="27"/>
    </row>
    <row r="475" spans="1:20" x14ac:dyDescent="0.3">
      <c r="A475" s="27"/>
      <c r="B475" s="27"/>
      <c r="C475" s="27"/>
      <c r="D475" s="27"/>
      <c r="E475" s="27"/>
      <c r="F475" s="27"/>
      <c r="G475" s="27"/>
      <c r="H475" s="27"/>
      <c r="I475" s="27"/>
      <c r="T475" s="27"/>
    </row>
    <row r="476" spans="1:20" x14ac:dyDescent="0.3">
      <c r="A476" s="27"/>
      <c r="B476" s="27"/>
      <c r="C476" s="27"/>
      <c r="D476" s="27"/>
      <c r="E476" s="27"/>
      <c r="F476" s="27"/>
      <c r="G476" s="27"/>
      <c r="H476" s="27"/>
      <c r="I476" s="27"/>
      <c r="T476" s="27"/>
    </row>
    <row r="477" spans="1:20" x14ac:dyDescent="0.3">
      <c r="A477" s="27"/>
      <c r="B477" s="27"/>
      <c r="C477" s="27"/>
      <c r="D477" s="27"/>
      <c r="E477" s="27"/>
      <c r="F477" s="27"/>
      <c r="G477" s="27"/>
      <c r="H477" s="27"/>
      <c r="I477" s="27"/>
      <c r="T477" s="27"/>
    </row>
    <row r="478" spans="1:20" x14ac:dyDescent="0.3">
      <c r="A478" s="27"/>
      <c r="B478" s="27"/>
      <c r="C478" s="27"/>
      <c r="D478" s="27"/>
      <c r="E478" s="27"/>
      <c r="F478" s="27"/>
      <c r="G478" s="27"/>
      <c r="H478" s="27"/>
      <c r="I478" s="27"/>
      <c r="T478" s="27"/>
    </row>
    <row r="479" spans="1:20" x14ac:dyDescent="0.3">
      <c r="A479" s="27"/>
      <c r="B479" s="27"/>
      <c r="C479" s="27"/>
      <c r="D479" s="27"/>
      <c r="E479" s="27"/>
      <c r="F479" s="27"/>
      <c r="G479" s="27"/>
      <c r="H479" s="27"/>
      <c r="I479" s="27"/>
      <c r="T479" s="27"/>
    </row>
    <row r="480" spans="1:20" x14ac:dyDescent="0.3">
      <c r="A480" s="27"/>
      <c r="B480" s="27"/>
      <c r="C480" s="27"/>
      <c r="D480" s="27"/>
      <c r="E480" s="27"/>
      <c r="F480" s="27"/>
      <c r="G480" s="27"/>
      <c r="H480" s="27"/>
      <c r="I480" s="27"/>
      <c r="T480" s="27"/>
    </row>
    <row r="481" spans="1:20" x14ac:dyDescent="0.3">
      <c r="A481" s="27"/>
      <c r="B481" s="27"/>
      <c r="C481" s="27"/>
      <c r="D481" s="27"/>
      <c r="E481" s="27"/>
      <c r="F481" s="27"/>
      <c r="G481" s="27"/>
      <c r="H481" s="27"/>
      <c r="I481" s="27"/>
      <c r="T481" s="27"/>
    </row>
    <row r="482" spans="1:20" x14ac:dyDescent="0.3">
      <c r="A482" s="27"/>
      <c r="B482" s="27"/>
      <c r="C482" s="27"/>
      <c r="D482" s="27"/>
      <c r="E482" s="27"/>
      <c r="F482" s="27"/>
      <c r="G482" s="27"/>
      <c r="H482" s="27"/>
      <c r="I482" s="27"/>
      <c r="T482" s="27"/>
    </row>
    <row r="483" spans="1:20" x14ac:dyDescent="0.3">
      <c r="A483" s="27"/>
      <c r="B483" s="27"/>
      <c r="C483" s="27"/>
      <c r="D483" s="27"/>
      <c r="E483" s="27"/>
      <c r="F483" s="27"/>
      <c r="G483" s="27"/>
      <c r="H483" s="27"/>
      <c r="I483" s="27"/>
      <c r="T483" s="27"/>
    </row>
    <row r="484" spans="1:20" x14ac:dyDescent="0.3">
      <c r="A484" s="27"/>
      <c r="B484" s="27"/>
      <c r="C484" s="27"/>
      <c r="D484" s="27"/>
      <c r="E484" s="27"/>
      <c r="F484" s="27"/>
      <c r="G484" s="27"/>
      <c r="H484" s="27"/>
      <c r="I484" s="27"/>
      <c r="T484" s="27"/>
    </row>
    <row r="485" spans="1:20" x14ac:dyDescent="0.3">
      <c r="A485" s="27"/>
      <c r="B485" s="27"/>
      <c r="C485" s="27"/>
      <c r="D485" s="27"/>
      <c r="E485" s="27"/>
      <c r="F485" s="27"/>
      <c r="G485" s="27"/>
      <c r="H485" s="27"/>
      <c r="I485" s="27"/>
      <c r="T485" s="27"/>
    </row>
    <row r="486" spans="1:20" x14ac:dyDescent="0.3">
      <c r="A486" s="27"/>
      <c r="B486" s="27"/>
      <c r="C486" s="27"/>
      <c r="D486" s="27"/>
      <c r="E486" s="27"/>
      <c r="F486" s="27"/>
      <c r="G486" s="27"/>
      <c r="H486" s="27"/>
      <c r="I486" s="27"/>
      <c r="T486" s="27"/>
    </row>
    <row r="487" spans="1:20" x14ac:dyDescent="0.3">
      <c r="A487" s="27"/>
      <c r="B487" s="27"/>
      <c r="C487" s="27"/>
      <c r="D487" s="27"/>
      <c r="E487" s="27"/>
      <c r="F487" s="27"/>
      <c r="G487" s="27"/>
      <c r="H487" s="27"/>
      <c r="I487" s="27"/>
      <c r="T487" s="27"/>
    </row>
    <row r="488" spans="1:20" x14ac:dyDescent="0.3">
      <c r="A488" s="27"/>
      <c r="B488" s="27"/>
      <c r="C488" s="27"/>
      <c r="D488" s="27"/>
      <c r="E488" s="27"/>
      <c r="F488" s="27"/>
      <c r="G488" s="27"/>
      <c r="H488" s="27"/>
      <c r="I488" s="27"/>
      <c r="T488" s="27"/>
    </row>
    <row r="489" spans="1:20" x14ac:dyDescent="0.3">
      <c r="A489" s="27"/>
      <c r="B489" s="27"/>
      <c r="C489" s="27"/>
      <c r="D489" s="27"/>
      <c r="E489" s="27"/>
      <c r="F489" s="27"/>
      <c r="G489" s="27"/>
      <c r="H489" s="27"/>
      <c r="I489" s="27"/>
      <c r="T489" s="27"/>
    </row>
    <row r="490" spans="1:20" x14ac:dyDescent="0.3">
      <c r="A490" s="27"/>
      <c r="B490" s="27"/>
      <c r="C490" s="27"/>
      <c r="D490" s="27"/>
      <c r="E490" s="27"/>
      <c r="F490" s="27"/>
      <c r="G490" s="27"/>
      <c r="H490" s="27"/>
      <c r="I490" s="27"/>
      <c r="T490" s="27"/>
    </row>
    <row r="491" spans="1:20" x14ac:dyDescent="0.3">
      <c r="A491" s="27"/>
      <c r="B491" s="27"/>
      <c r="C491" s="27"/>
      <c r="D491" s="27"/>
      <c r="E491" s="27"/>
      <c r="F491" s="27"/>
      <c r="G491" s="27"/>
      <c r="H491" s="27"/>
      <c r="I491" s="27"/>
      <c r="T491" s="27"/>
    </row>
    <row r="492" spans="1:20" x14ac:dyDescent="0.3">
      <c r="A492" s="27"/>
      <c r="B492" s="27"/>
      <c r="C492" s="27"/>
      <c r="D492" s="27"/>
      <c r="E492" s="27"/>
      <c r="F492" s="27"/>
      <c r="G492" s="27"/>
      <c r="H492" s="27"/>
      <c r="I492" s="27"/>
      <c r="T492" s="27"/>
    </row>
    <row r="493" spans="1:20" x14ac:dyDescent="0.3">
      <c r="A493" s="27"/>
      <c r="B493" s="27"/>
      <c r="C493" s="27"/>
      <c r="D493" s="27"/>
      <c r="E493" s="27"/>
      <c r="F493" s="27"/>
      <c r="G493" s="27"/>
      <c r="H493" s="27"/>
      <c r="I493" s="27"/>
      <c r="T493" s="27"/>
    </row>
    <row r="494" spans="1:20" x14ac:dyDescent="0.3">
      <c r="A494" s="27"/>
      <c r="B494" s="27"/>
      <c r="C494" s="27"/>
      <c r="D494" s="27"/>
      <c r="E494" s="27"/>
      <c r="F494" s="27"/>
      <c r="G494" s="27"/>
      <c r="H494" s="27"/>
      <c r="I494" s="27"/>
      <c r="T494" s="27"/>
    </row>
    <row r="495" spans="1:20" x14ac:dyDescent="0.3">
      <c r="A495" s="27"/>
      <c r="B495" s="27"/>
      <c r="C495" s="27"/>
      <c r="D495" s="27"/>
      <c r="E495" s="27"/>
      <c r="F495" s="27"/>
      <c r="G495" s="27"/>
      <c r="H495" s="27"/>
      <c r="I495" s="27"/>
      <c r="T495" s="27"/>
    </row>
    <row r="496" spans="1:20" x14ac:dyDescent="0.3">
      <c r="A496" s="27"/>
      <c r="B496" s="27"/>
      <c r="C496" s="27"/>
      <c r="D496" s="27"/>
      <c r="E496" s="27"/>
      <c r="F496" s="27"/>
      <c r="G496" s="27"/>
      <c r="H496" s="27"/>
      <c r="I496" s="27"/>
      <c r="T496" s="27"/>
    </row>
    <row r="497" spans="1:20" x14ac:dyDescent="0.3">
      <c r="A497" s="27"/>
      <c r="B497" s="27"/>
      <c r="C497" s="27"/>
      <c r="D497" s="27"/>
      <c r="E497" s="27"/>
      <c r="F497" s="27"/>
      <c r="G497" s="27"/>
      <c r="H497" s="27"/>
      <c r="I497" s="27"/>
      <c r="T497" s="27"/>
    </row>
    <row r="498" spans="1:20" x14ac:dyDescent="0.3">
      <c r="A498" s="27"/>
      <c r="B498" s="27"/>
      <c r="C498" s="27"/>
      <c r="D498" s="27"/>
      <c r="E498" s="27"/>
      <c r="F498" s="27"/>
      <c r="G498" s="27"/>
      <c r="H498" s="27"/>
      <c r="I498" s="27"/>
      <c r="T498" s="27"/>
    </row>
    <row r="499" spans="1:20" x14ac:dyDescent="0.3">
      <c r="A499" s="27"/>
      <c r="B499" s="27"/>
      <c r="C499" s="27"/>
      <c r="D499" s="27"/>
      <c r="E499" s="27"/>
      <c r="F499" s="27"/>
      <c r="G499" s="27"/>
      <c r="H499" s="27"/>
      <c r="I499" s="27"/>
      <c r="T499" s="27"/>
    </row>
    <row r="500" spans="1:20" x14ac:dyDescent="0.3">
      <c r="A500" s="27"/>
      <c r="B500" s="27"/>
      <c r="C500" s="27"/>
      <c r="D500" s="27"/>
      <c r="E500" s="27"/>
      <c r="F500" s="27"/>
      <c r="G500" s="27"/>
      <c r="H500" s="27"/>
      <c r="I500" s="27"/>
      <c r="T500" s="27"/>
    </row>
  </sheetData>
  <mergeCells count="31">
    <mergeCell ref="A1:O4"/>
    <mergeCell ref="P1:R4"/>
    <mergeCell ref="C5:D5"/>
    <mergeCell ref="J5:K5"/>
    <mergeCell ref="B7:F7"/>
    <mergeCell ref="C10:C11"/>
    <mergeCell ref="D10:E11"/>
    <mergeCell ref="C12:C13"/>
    <mergeCell ref="D12:E13"/>
    <mergeCell ref="C14:C15"/>
    <mergeCell ref="D14:E15"/>
    <mergeCell ref="B31:F31"/>
    <mergeCell ref="D35:E35"/>
    <mergeCell ref="D36:E36"/>
    <mergeCell ref="D37:E37"/>
    <mergeCell ref="D38:E38"/>
    <mergeCell ref="D39:E39"/>
    <mergeCell ref="D40:E40"/>
    <mergeCell ref="B45:F45"/>
    <mergeCell ref="B63:F63"/>
    <mergeCell ref="B89:G89"/>
    <mergeCell ref="D91:E91"/>
    <mergeCell ref="D92:E92"/>
    <mergeCell ref="D93:E93"/>
    <mergeCell ref="D94:E94"/>
    <mergeCell ref="D95:E95"/>
    <mergeCell ref="D96:E96"/>
    <mergeCell ref="D97:E97"/>
    <mergeCell ref="B100:G100"/>
    <mergeCell ref="B101:G101"/>
    <mergeCell ref="B118:G118"/>
  </mergeCells>
  <pageMargins left="0.7" right="0.7" top="0.75" bottom="0.75" header="0.51180555555555496" footer="0.51180555555555496"/>
  <pageSetup paperSize="9" firstPageNumber="0" orientation="portrait" horizontalDpi="300" verticalDpi="30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58"/>
  <sheetViews>
    <sheetView zoomScale="70" zoomScaleNormal="70" workbookViewId="0">
      <selection activeCell="G9" sqref="G9"/>
    </sheetView>
  </sheetViews>
  <sheetFormatPr baseColWidth="10" defaultColWidth="10.5546875" defaultRowHeight="14.4" x14ac:dyDescent="0.3"/>
  <cols>
    <col min="2" max="2" width="15.5546875" style="12" customWidth="1"/>
    <col min="3" max="3" width="24.21875" bestFit="1" customWidth="1"/>
    <col min="4" max="4" width="13.33203125" style="12" customWidth="1"/>
    <col min="5" max="5" width="29.109375" customWidth="1"/>
    <col min="6" max="6" width="20.33203125" customWidth="1"/>
    <col min="7" max="7" width="36.88671875" customWidth="1"/>
    <col min="8" max="8" width="20.6640625" customWidth="1"/>
    <col min="9" max="9" width="37.21875" bestFit="1" customWidth="1"/>
    <col min="10" max="10" width="16.88671875" customWidth="1"/>
    <col min="11" max="11" width="12.109375" customWidth="1"/>
    <col min="12" max="12" width="12.77734375" customWidth="1"/>
    <col min="13" max="13" width="15.6640625" customWidth="1"/>
  </cols>
  <sheetData>
    <row r="1" spans="1:13" x14ac:dyDescent="0.3">
      <c r="A1" t="s">
        <v>35</v>
      </c>
      <c r="B1" s="12" t="s">
        <v>36</v>
      </c>
      <c r="C1" s="13" t="s">
        <v>37</v>
      </c>
      <c r="D1" s="12" t="s">
        <v>38</v>
      </c>
      <c r="E1" s="13" t="s">
        <v>39</v>
      </c>
      <c r="F1" t="s">
        <v>40</v>
      </c>
      <c r="G1" s="13" t="s">
        <v>41</v>
      </c>
      <c r="H1" t="s">
        <v>42</v>
      </c>
      <c r="I1" s="13" t="s">
        <v>43</v>
      </c>
      <c r="J1" t="s">
        <v>44</v>
      </c>
      <c r="K1" s="14" t="s">
        <v>45</v>
      </c>
      <c r="L1" s="13" t="s">
        <v>46</v>
      </c>
      <c r="M1" s="13" t="s">
        <v>47</v>
      </c>
    </row>
    <row r="2" spans="1:13" x14ac:dyDescent="0.3">
      <c r="A2" s="21">
        <v>2009</v>
      </c>
      <c r="B2" s="22">
        <v>84</v>
      </c>
      <c r="C2" s="21" t="str">
        <f>VLOOKUP(Tableau1[[#This Row],[CODE_REGION]],Libellés!$I$2:$J$15,2,FALSE)</f>
        <v>Auvergne-Rhône-Alpes</v>
      </c>
      <c r="D2" s="23" t="s">
        <v>48</v>
      </c>
      <c r="E2" s="21" t="str">
        <f>VLOOKUP(Tableau1[[#This Row],[CODE_DEPT]],Libellés!$L$2:$M$102,2,FALSE)</f>
        <v>Ain</v>
      </c>
      <c r="F2" s="21" t="s">
        <v>49</v>
      </c>
      <c r="G2" s="21" t="str">
        <f>VLOOKUP(Tableau1[[#This Row],[CODE_TYPE_DECHET]],Libellés!$A$1:$B$8,2,FALSE)</f>
        <v>Ordures ménagères résiduelles</v>
      </c>
      <c r="H2" s="21" t="s">
        <v>50</v>
      </c>
      <c r="I2" s="21" t="str">
        <f>VLOOKUP(Tableau1[[#This Row],[CODE_DESTINATION]],Libellés!$E$2:$F$7,2,FALSE)</f>
        <v>Incinération avec récupération d'énergie</v>
      </c>
      <c r="J2" s="21">
        <v>98575.126510000002</v>
      </c>
      <c r="K2" s="21">
        <v>588853</v>
      </c>
      <c r="L2" s="21">
        <f>Tableau1[[#This Row],[TONNE_DECHET]]*1000</f>
        <v>98575126.510000005</v>
      </c>
      <c r="M2" s="21">
        <f>Tableau1[[#This Row],[KG_DECHET]]/Tableau1[[#This Row],[Population]]</f>
        <v>167.40192630418798</v>
      </c>
    </row>
    <row r="3" spans="1:13" x14ac:dyDescent="0.3">
      <c r="A3" s="21">
        <v>2009</v>
      </c>
      <c r="B3" s="22">
        <v>84</v>
      </c>
      <c r="C3" s="21" t="str">
        <f>VLOOKUP(Tableau1[[#This Row],[CODE_REGION]],Libellés!$I$2:$J$15,2,FALSE)</f>
        <v>Auvergne-Rhône-Alpes</v>
      </c>
      <c r="D3" s="23" t="s">
        <v>48</v>
      </c>
      <c r="E3" s="21" t="str">
        <f>VLOOKUP(Tableau1[[#This Row],[CODE_DEPT]],Libellés!$L$2:$M$102,2,FALSE)</f>
        <v>Ain</v>
      </c>
      <c r="F3" s="21" t="s">
        <v>49</v>
      </c>
      <c r="G3" s="21" t="str">
        <f>VLOOKUP(Tableau1[[#This Row],[CODE_TYPE_DECHET]],Libellés!$A$1:$B$8,2,FALSE)</f>
        <v>Ordures ménagères résiduelles</v>
      </c>
      <c r="H3" s="21" t="s">
        <v>51</v>
      </c>
      <c r="I3" s="21" t="str">
        <f>VLOOKUP(Tableau1[[#This Row],[CODE_DESTINATION]],Libellés!$E$2:$F$7,2,FALSE)</f>
        <v>Stockage</v>
      </c>
      <c r="J3" s="21">
        <v>35633.558089999999</v>
      </c>
      <c r="K3" s="21">
        <v>588853</v>
      </c>
      <c r="L3" s="21">
        <f>Tableau1[[#This Row],[TONNE_DECHET]]*1000</f>
        <v>35633558.089999996</v>
      </c>
      <c r="M3" s="21">
        <f>Tableau1[[#This Row],[KG_DECHET]]/Tableau1[[#This Row],[Population]]</f>
        <v>60.513503522950543</v>
      </c>
    </row>
    <row r="4" spans="1:13" x14ac:dyDescent="0.3">
      <c r="A4" s="21">
        <v>2009</v>
      </c>
      <c r="B4" s="21">
        <v>84</v>
      </c>
      <c r="C4" s="21" t="str">
        <f>VLOOKUP(Tableau1[[#This Row],[CODE_REGION]],Libellés!$I$2:$J$15,2,FALSE)</f>
        <v>Auvergne-Rhône-Alpes</v>
      </c>
      <c r="D4" s="23" t="s">
        <v>48</v>
      </c>
      <c r="E4" s="21" t="str">
        <f>VLOOKUP(Tableau1[[#This Row],[CODE_DEPT]],Libellés!$L$2:$M$102,2,FALSE)</f>
        <v>Ain</v>
      </c>
      <c r="F4" s="21" t="s">
        <v>50</v>
      </c>
      <c r="G4" s="21" t="str">
        <f>VLOOKUP(Tableau1[[#This Row],[CODE_TYPE_DECHET]],Libellés!$A$1:$B$8,2,FALSE)</f>
        <v>Encombrants</v>
      </c>
      <c r="H4" s="21" t="s">
        <v>50</v>
      </c>
      <c r="I4" s="21" t="str">
        <f>VLOOKUP(Tableau1[[#This Row],[CODE_DESTINATION]],Libellés!$E$2:$F$7,2,FALSE)</f>
        <v>Incinération avec récupération d'énergie</v>
      </c>
      <c r="J4" s="21">
        <v>140.34</v>
      </c>
      <c r="K4" s="21">
        <v>588853</v>
      </c>
      <c r="L4" s="21">
        <f>Tableau1[[#This Row],[TONNE_DECHET]]*1000</f>
        <v>140340</v>
      </c>
      <c r="M4" s="21">
        <f>Tableau1[[#This Row],[KG_DECHET]]/Tableau1[[#This Row],[Population]]</f>
        <v>0.2383277320485758</v>
      </c>
    </row>
    <row r="5" spans="1:13" x14ac:dyDescent="0.3">
      <c r="A5" s="21">
        <v>2009</v>
      </c>
      <c r="B5" s="21">
        <v>84</v>
      </c>
      <c r="C5" s="21" t="str">
        <f>VLOOKUP(Tableau1[[#This Row],[CODE_REGION]],Libellés!$I$2:$J$15,2,FALSE)</f>
        <v>Auvergne-Rhône-Alpes</v>
      </c>
      <c r="D5" s="23" t="s">
        <v>48</v>
      </c>
      <c r="E5" s="21" t="str">
        <f>VLOOKUP(Tableau1[[#This Row],[CODE_DEPT]],Libellés!$L$2:$M$102,2,FALSE)</f>
        <v>Ain</v>
      </c>
      <c r="F5" s="21" t="s">
        <v>50</v>
      </c>
      <c r="G5" s="21" t="str">
        <f>VLOOKUP(Tableau1[[#This Row],[CODE_TYPE_DECHET]],Libellés!$A$1:$B$8,2,FALSE)</f>
        <v>Encombrants</v>
      </c>
      <c r="H5" s="21" t="s">
        <v>51</v>
      </c>
      <c r="I5" s="21" t="str">
        <f>VLOOKUP(Tableau1[[#This Row],[CODE_DESTINATION]],Libellés!$E$2:$F$7,2,FALSE)</f>
        <v>Stockage</v>
      </c>
      <c r="J5" s="21">
        <v>4.9452499999999997</v>
      </c>
      <c r="K5" s="21">
        <v>588853</v>
      </c>
      <c r="L5" s="21">
        <f>Tableau1[[#This Row],[TONNE_DECHET]]*1000</f>
        <v>4945.25</v>
      </c>
      <c r="M5" s="21">
        <f>Tableau1[[#This Row],[KG_DECHET]]/Tableau1[[#This Row],[Population]]</f>
        <v>8.3981061487332156E-3</v>
      </c>
    </row>
    <row r="6" spans="1:13" x14ac:dyDescent="0.3">
      <c r="A6" s="21">
        <v>2009</v>
      </c>
      <c r="B6" s="21">
        <v>84</v>
      </c>
      <c r="C6" s="21" t="str">
        <f>VLOOKUP(Tableau1[[#This Row],[CODE_REGION]],Libellés!$I$2:$J$15,2,FALSE)</f>
        <v>Auvergne-Rhône-Alpes</v>
      </c>
      <c r="D6" s="23" t="s">
        <v>48</v>
      </c>
      <c r="E6" s="21" t="str">
        <f>VLOOKUP(Tableau1[[#This Row],[CODE_DEPT]],Libellés!$L$2:$M$102,2,FALSE)</f>
        <v>Ain</v>
      </c>
      <c r="F6" s="21" t="s">
        <v>50</v>
      </c>
      <c r="G6" s="21" t="str">
        <f>VLOOKUP(Tableau1[[#This Row],[CODE_TYPE_DECHET]],Libellés!$A$1:$B$8,2,FALSE)</f>
        <v>Encombrants</v>
      </c>
      <c r="H6" s="21" t="s">
        <v>52</v>
      </c>
      <c r="I6" s="21" t="str">
        <f>VLOOKUP(Tableau1[[#This Row],[CODE_DESTINATION]],Libellés!$E$2:$F$7,2,FALSE)</f>
        <v>Non précisé</v>
      </c>
      <c r="J6" s="21">
        <v>87.72</v>
      </c>
      <c r="K6" s="21">
        <v>588853</v>
      </c>
      <c r="L6" s="21">
        <f>Tableau1[[#This Row],[TONNE_DECHET]]*1000</f>
        <v>87720</v>
      </c>
      <c r="M6" s="21">
        <f>Tableau1[[#This Row],[KG_DECHET]]/Tableau1[[#This Row],[Population]]</f>
        <v>0.14896756915562967</v>
      </c>
    </row>
    <row r="7" spans="1:13" x14ac:dyDescent="0.3">
      <c r="A7" s="21">
        <v>2009</v>
      </c>
      <c r="B7" s="21">
        <v>84</v>
      </c>
      <c r="C7" s="21" t="str">
        <f>VLOOKUP(Tableau1[[#This Row],[CODE_REGION]],Libellés!$I$2:$J$15,2,FALSE)</f>
        <v>Auvergne-Rhône-Alpes</v>
      </c>
      <c r="D7" s="23" t="s">
        <v>48</v>
      </c>
      <c r="E7" s="21" t="str">
        <f>VLOOKUP(Tableau1[[#This Row],[CODE_DEPT]],Libellés!$L$2:$M$102,2,FALSE)</f>
        <v>Ain</v>
      </c>
      <c r="F7" s="21" t="s">
        <v>53</v>
      </c>
      <c r="G7" s="21" t="str">
        <f>VLOOKUP(Tableau1[[#This Row],[CODE_TYPE_DECHET]],Libellés!$A$1:$B$8,2,FALSE)</f>
        <v>Déchets dangereux</v>
      </c>
      <c r="H7" s="21" t="s">
        <v>50</v>
      </c>
      <c r="I7" s="21" t="str">
        <f>VLOOKUP(Tableau1[[#This Row],[CODE_DESTINATION]],Libellés!$E$2:$F$7,2,FALSE)</f>
        <v>Incinération avec récupération d'énergie</v>
      </c>
      <c r="J7" s="21">
        <v>7.7099999999999998E-3</v>
      </c>
      <c r="K7" s="21">
        <v>588853</v>
      </c>
      <c r="L7" s="21">
        <f>Tableau1[[#This Row],[TONNE_DECHET]]*1000</f>
        <v>7.71</v>
      </c>
      <c r="M7" s="21">
        <f>Tableau1[[#This Row],[KG_DECHET]]/Tableau1[[#This Row],[Population]]</f>
        <v>1.3093250777358696E-5</v>
      </c>
    </row>
    <row r="8" spans="1:13" x14ac:dyDescent="0.3">
      <c r="A8" s="21">
        <v>2009</v>
      </c>
      <c r="B8" s="21">
        <v>84</v>
      </c>
      <c r="C8" s="21" t="str">
        <f>VLOOKUP(Tableau1[[#This Row],[CODE_REGION]],Libellés!$I$2:$J$15,2,FALSE)</f>
        <v>Auvergne-Rhône-Alpes</v>
      </c>
      <c r="D8" s="23" t="s">
        <v>48</v>
      </c>
      <c r="E8" s="21" t="str">
        <f>VLOOKUP(Tableau1[[#This Row],[CODE_DEPT]],Libellés!$L$2:$M$102,2,FALSE)</f>
        <v>Ain</v>
      </c>
      <c r="F8" s="21" t="s">
        <v>53</v>
      </c>
      <c r="G8" s="21" t="str">
        <f>VLOOKUP(Tableau1[[#This Row],[CODE_TYPE_DECHET]],Libellés!$A$1:$B$8,2,FALSE)</f>
        <v>Déchets dangereux</v>
      </c>
      <c r="H8" s="21" t="s">
        <v>52</v>
      </c>
      <c r="I8" s="21" t="str">
        <f>VLOOKUP(Tableau1[[#This Row],[CODE_DESTINATION]],Libellés!$E$2:$F$7,2,FALSE)</f>
        <v>Non précisé</v>
      </c>
      <c r="J8" s="21">
        <v>3.39</v>
      </c>
      <c r="K8" s="21">
        <v>588853</v>
      </c>
      <c r="L8" s="21">
        <f>Tableau1[[#This Row],[TONNE_DECHET]]*1000</f>
        <v>3390</v>
      </c>
      <c r="M8" s="21">
        <f>Tableau1[[#This Row],[KG_DECHET]]/Tableau1[[#This Row],[Population]]</f>
        <v>5.7569546219514885E-3</v>
      </c>
    </row>
    <row r="9" spans="1:13" x14ac:dyDescent="0.3">
      <c r="A9" s="21">
        <v>2009</v>
      </c>
      <c r="B9" s="21">
        <v>84</v>
      </c>
      <c r="C9" s="21" t="str">
        <f>VLOOKUP(Tableau1[[#This Row],[CODE_REGION]],Libellés!$I$2:$J$15,2,FALSE)</f>
        <v>Auvergne-Rhône-Alpes</v>
      </c>
      <c r="D9" s="23" t="s">
        <v>48</v>
      </c>
      <c r="E9" s="21" t="str">
        <f>VLOOKUP(Tableau1[[#This Row],[CODE_DEPT]],Libellés!$L$2:$M$102,2,FALSE)</f>
        <v>Ain</v>
      </c>
      <c r="F9" s="21" t="s">
        <v>51</v>
      </c>
      <c r="G9" s="21" t="str">
        <f>VLOOKUP(Tableau1[[#This Row],[CODE_TYPE_DECHET]],Libellés!$A$1:$B$8,2,FALSE)</f>
        <v>Emballages et papier</v>
      </c>
      <c r="H9" s="21" t="s">
        <v>49</v>
      </c>
      <c r="I9" s="21" t="str">
        <f>VLOOKUP(Tableau1[[#This Row],[CODE_DESTINATION]],Libellés!$E$2:$F$7,2,FALSE)</f>
        <v>Valorisation matière</v>
      </c>
      <c r="J9" s="21">
        <v>22998.70319</v>
      </c>
      <c r="K9" s="21">
        <v>588853</v>
      </c>
      <c r="L9" s="21">
        <f>Tableau1[[#This Row],[TONNE_DECHET]]*1000</f>
        <v>22998703.190000001</v>
      </c>
      <c r="M9" s="21">
        <f>Tableau1[[#This Row],[KG_DECHET]]/Tableau1[[#This Row],[Population]]</f>
        <v>39.056781896330662</v>
      </c>
    </row>
    <row r="10" spans="1:13" x14ac:dyDescent="0.3">
      <c r="A10" s="21">
        <v>2009</v>
      </c>
      <c r="B10" s="21">
        <v>84</v>
      </c>
      <c r="C10" s="21" t="str">
        <f>VLOOKUP(Tableau1[[#This Row],[CODE_REGION]],Libellés!$I$2:$J$15,2,FALSE)</f>
        <v>Auvergne-Rhône-Alpes</v>
      </c>
      <c r="D10" s="23" t="s">
        <v>48</v>
      </c>
      <c r="E10" s="21" t="str">
        <f>VLOOKUP(Tableau1[[#This Row],[CODE_DEPT]],Libellés!$L$2:$M$102,2,FALSE)</f>
        <v>Ain</v>
      </c>
      <c r="F10" s="21" t="s">
        <v>51</v>
      </c>
      <c r="G10" s="21" t="str">
        <f>VLOOKUP(Tableau1[[#This Row],[CODE_TYPE_DECHET]],Libellés!$A$1:$B$8,2,FALSE)</f>
        <v>Emballages et papier</v>
      </c>
      <c r="H10" s="21" t="s">
        <v>51</v>
      </c>
      <c r="I10" s="21" t="str">
        <f>VLOOKUP(Tableau1[[#This Row],[CODE_DESTINATION]],Libellés!$E$2:$F$7,2,FALSE)</f>
        <v>Stockage</v>
      </c>
      <c r="J10" s="21">
        <v>5.2802100000000003</v>
      </c>
      <c r="K10" s="21">
        <v>588853</v>
      </c>
      <c r="L10" s="21">
        <f>Tableau1[[#This Row],[TONNE_DECHET]]*1000</f>
        <v>5280.21</v>
      </c>
      <c r="M10" s="21">
        <f>Tableau1[[#This Row],[KG_DECHET]]/Tableau1[[#This Row],[Population]]</f>
        <v>8.966940815449697E-3</v>
      </c>
    </row>
    <row r="11" spans="1:13" x14ac:dyDescent="0.3">
      <c r="A11" s="21">
        <v>2009</v>
      </c>
      <c r="B11" s="21">
        <v>84</v>
      </c>
      <c r="C11" s="21" t="str">
        <f>VLOOKUP(Tableau1[[#This Row],[CODE_REGION]],Libellés!$I$2:$J$15,2,FALSE)</f>
        <v>Auvergne-Rhône-Alpes</v>
      </c>
      <c r="D11" s="23" t="s">
        <v>48</v>
      </c>
      <c r="E11" s="21" t="str">
        <f>VLOOKUP(Tableau1[[#This Row],[CODE_DEPT]],Libellés!$L$2:$M$102,2,FALSE)</f>
        <v>Ain</v>
      </c>
      <c r="F11" s="21" t="s">
        <v>54</v>
      </c>
      <c r="G11" s="21" t="str">
        <f>VLOOKUP(Tableau1[[#This Row],[CODE_TYPE_DECHET]],Libellés!$A$1:$B$8,2,FALSE)</f>
        <v>Verre</v>
      </c>
      <c r="H11" s="21" t="s">
        <v>49</v>
      </c>
      <c r="I11" s="21" t="str">
        <f>VLOOKUP(Tableau1[[#This Row],[CODE_DESTINATION]],Libellés!$E$2:$F$7,2,FALSE)</f>
        <v>Valorisation matière</v>
      </c>
      <c r="J11" s="21">
        <v>19660.99768</v>
      </c>
      <c r="K11" s="21">
        <v>588853</v>
      </c>
      <c r="L11" s="21">
        <f>Tableau1[[#This Row],[TONNE_DECHET]]*1000</f>
        <v>19660997.68</v>
      </c>
      <c r="M11" s="21">
        <f>Tableau1[[#This Row],[KG_DECHET]]/Tableau1[[#This Row],[Population]]</f>
        <v>33.388634650753247</v>
      </c>
    </row>
    <row r="12" spans="1:13" x14ac:dyDescent="0.3">
      <c r="A12" s="21">
        <v>2009</v>
      </c>
      <c r="B12" s="21">
        <v>84</v>
      </c>
      <c r="C12" s="21" t="str">
        <f>VLOOKUP(Tableau1[[#This Row],[CODE_REGION]],Libellés!$I$2:$J$15,2,FALSE)</f>
        <v>Auvergne-Rhône-Alpes</v>
      </c>
      <c r="D12" s="23" t="s">
        <v>48</v>
      </c>
      <c r="E12" s="21" t="str">
        <f>VLOOKUP(Tableau1[[#This Row],[CODE_DEPT]],Libellés!$L$2:$M$102,2,FALSE)</f>
        <v>Ain</v>
      </c>
      <c r="F12" s="21" t="s">
        <v>55</v>
      </c>
      <c r="G12" s="21" t="str">
        <f>VLOOKUP(Tableau1[[#This Row],[CODE_TYPE_DECHET]],Libellés!$A$1:$B$8,2,FALSE)</f>
        <v>Collectes séparées hors gravats</v>
      </c>
      <c r="H12" s="21" t="s">
        <v>49</v>
      </c>
      <c r="I12" s="21" t="str">
        <f>VLOOKUP(Tableau1[[#This Row],[CODE_DESTINATION]],Libellés!$E$2:$F$7,2,FALSE)</f>
        <v>Valorisation matière</v>
      </c>
      <c r="J12" s="21">
        <v>4.8816699999999997</v>
      </c>
      <c r="K12" s="21">
        <v>588853</v>
      </c>
      <c r="L12" s="21">
        <f>Tableau1[[#This Row],[TONNE_DECHET]]*1000</f>
        <v>4881.67</v>
      </c>
      <c r="M12" s="21">
        <f>Tableau1[[#This Row],[KG_DECHET]]/Tableau1[[#This Row],[Population]]</f>
        <v>8.2901335307793284E-3</v>
      </c>
    </row>
    <row r="13" spans="1:13" x14ac:dyDescent="0.3">
      <c r="A13" s="21">
        <v>2011</v>
      </c>
      <c r="B13" s="21">
        <v>84</v>
      </c>
      <c r="C13" s="21" t="str">
        <f>VLOOKUP(Tableau1[[#This Row],[CODE_REGION]],Libellés!$I$2:$J$15,2,FALSE)</f>
        <v>Auvergne-Rhône-Alpes</v>
      </c>
      <c r="D13" s="23" t="s">
        <v>48</v>
      </c>
      <c r="E13" s="21" t="str">
        <f>VLOOKUP(Tableau1[[#This Row],[CODE_DEPT]],Libellés!$L$2:$M$102,2,FALSE)</f>
        <v>Ain</v>
      </c>
      <c r="F13" s="21" t="s">
        <v>49</v>
      </c>
      <c r="G13" s="21" t="str">
        <f>VLOOKUP(Tableau1[[#This Row],[CODE_TYPE_DECHET]],Libellés!$A$1:$B$8,2,FALSE)</f>
        <v>Ordures ménagères résiduelles</v>
      </c>
      <c r="H13" s="21" t="s">
        <v>50</v>
      </c>
      <c r="I13" s="21" t="str">
        <f>VLOOKUP(Tableau1[[#This Row],[CODE_DESTINATION]],Libellés!$E$2:$F$7,2,FALSE)</f>
        <v>Incinération avec récupération d'énergie</v>
      </c>
      <c r="J13" s="21">
        <v>95112.522100000002</v>
      </c>
      <c r="K13" s="21">
        <v>603827</v>
      </c>
      <c r="L13" s="21">
        <f>Tableau1[[#This Row],[TONNE_DECHET]]*1000</f>
        <v>95112522.100000009</v>
      </c>
      <c r="M13" s="21">
        <f>Tableau1[[#This Row],[KG_DECHET]]/Tableau1[[#This Row],[Population]]</f>
        <v>157.51617946862265</v>
      </c>
    </row>
    <row r="14" spans="1:13" x14ac:dyDescent="0.3">
      <c r="A14" s="21">
        <v>2011</v>
      </c>
      <c r="B14" s="21">
        <v>84</v>
      </c>
      <c r="C14" s="21" t="str">
        <f>VLOOKUP(Tableau1[[#This Row],[CODE_REGION]],Libellés!$I$2:$J$15,2,FALSE)</f>
        <v>Auvergne-Rhône-Alpes</v>
      </c>
      <c r="D14" s="23" t="s">
        <v>48</v>
      </c>
      <c r="E14" s="21" t="str">
        <f>VLOOKUP(Tableau1[[#This Row],[CODE_DEPT]],Libellés!$L$2:$M$102,2,FALSE)</f>
        <v>Ain</v>
      </c>
      <c r="F14" s="21" t="s">
        <v>49</v>
      </c>
      <c r="G14" s="21" t="str">
        <f>VLOOKUP(Tableau1[[#This Row],[CODE_TYPE_DECHET]],Libellés!$A$1:$B$8,2,FALSE)</f>
        <v>Ordures ménagères résiduelles</v>
      </c>
      <c r="H14" s="21" t="s">
        <v>51</v>
      </c>
      <c r="I14" s="21" t="str">
        <f>VLOOKUP(Tableau1[[#This Row],[CODE_DESTINATION]],Libellés!$E$2:$F$7,2,FALSE)</f>
        <v>Stockage</v>
      </c>
      <c r="J14" s="21">
        <v>38031.1417</v>
      </c>
      <c r="K14" s="21">
        <v>603827</v>
      </c>
      <c r="L14" s="21">
        <f>Tableau1[[#This Row],[TONNE_DECHET]]*1000</f>
        <v>38031141.700000003</v>
      </c>
      <c r="M14" s="21">
        <f>Tableau1[[#This Row],[KG_DECHET]]/Tableau1[[#This Row],[Population]]</f>
        <v>62.98350636854596</v>
      </c>
    </row>
    <row r="15" spans="1:13" x14ac:dyDescent="0.3">
      <c r="A15" s="21">
        <v>2011</v>
      </c>
      <c r="B15" s="21">
        <v>84</v>
      </c>
      <c r="C15" s="21" t="str">
        <f>VLOOKUP(Tableau1[[#This Row],[CODE_REGION]],Libellés!$I$2:$J$15,2,FALSE)</f>
        <v>Auvergne-Rhône-Alpes</v>
      </c>
      <c r="D15" s="23" t="s">
        <v>48</v>
      </c>
      <c r="E15" s="21" t="str">
        <f>VLOOKUP(Tableau1[[#This Row],[CODE_DEPT]],Libellés!$L$2:$M$102,2,FALSE)</f>
        <v>Ain</v>
      </c>
      <c r="F15" s="21" t="s">
        <v>50</v>
      </c>
      <c r="G15" s="21" t="str">
        <f>VLOOKUP(Tableau1[[#This Row],[CODE_TYPE_DECHET]],Libellés!$A$1:$B$8,2,FALSE)</f>
        <v>Encombrants</v>
      </c>
      <c r="H15" s="21" t="s">
        <v>49</v>
      </c>
      <c r="I15" s="21" t="str">
        <f>VLOOKUP(Tableau1[[#This Row],[CODE_DESTINATION]],Libellés!$E$2:$F$7,2,FALSE)</f>
        <v>Valorisation matière</v>
      </c>
      <c r="J15" s="21">
        <v>2.9939800000000001</v>
      </c>
      <c r="K15" s="21">
        <v>603827</v>
      </c>
      <c r="L15" s="21">
        <f>Tableau1[[#This Row],[TONNE_DECHET]]*1000</f>
        <v>2993.98</v>
      </c>
      <c r="M15" s="21">
        <f>Tableau1[[#This Row],[KG_DECHET]]/Tableau1[[#This Row],[Population]]</f>
        <v>4.9583407167947107E-3</v>
      </c>
    </row>
    <row r="16" spans="1:13" x14ac:dyDescent="0.3">
      <c r="A16" s="21">
        <v>2011</v>
      </c>
      <c r="B16" s="21">
        <v>84</v>
      </c>
      <c r="C16" s="21" t="str">
        <f>VLOOKUP(Tableau1[[#This Row],[CODE_REGION]],Libellés!$I$2:$J$15,2,FALSE)</f>
        <v>Auvergne-Rhône-Alpes</v>
      </c>
      <c r="D16" s="23" t="s">
        <v>48</v>
      </c>
      <c r="E16" s="21" t="str">
        <f>VLOOKUP(Tableau1[[#This Row],[CODE_DEPT]],Libellés!$L$2:$M$102,2,FALSE)</f>
        <v>Ain</v>
      </c>
      <c r="F16" s="21" t="s">
        <v>50</v>
      </c>
      <c r="G16" s="21" t="str">
        <f>VLOOKUP(Tableau1[[#This Row],[CODE_TYPE_DECHET]],Libellés!$A$1:$B$8,2,FALSE)</f>
        <v>Encombrants</v>
      </c>
      <c r="H16" s="21" t="s">
        <v>51</v>
      </c>
      <c r="I16" s="21" t="str">
        <f>VLOOKUP(Tableau1[[#This Row],[CODE_DESTINATION]],Libellés!$E$2:$F$7,2,FALSE)</f>
        <v>Stockage</v>
      </c>
      <c r="J16" s="21">
        <v>5.5958199999999998</v>
      </c>
      <c r="K16" s="21">
        <v>603827</v>
      </c>
      <c r="L16" s="21">
        <f>Tableau1[[#This Row],[TONNE_DECHET]]*1000</f>
        <v>5595.82</v>
      </c>
      <c r="M16" s="21">
        <f>Tableau1[[#This Row],[KG_DECHET]]/Tableau1[[#This Row],[Population]]</f>
        <v>9.2672570123561882E-3</v>
      </c>
    </row>
    <row r="17" spans="1:13" x14ac:dyDescent="0.3">
      <c r="A17" s="21">
        <v>2011</v>
      </c>
      <c r="B17" s="21">
        <v>84</v>
      </c>
      <c r="C17" s="21" t="str">
        <f>VLOOKUP(Tableau1[[#This Row],[CODE_REGION]],Libellés!$I$2:$J$15,2,FALSE)</f>
        <v>Auvergne-Rhône-Alpes</v>
      </c>
      <c r="D17" s="23" t="s">
        <v>48</v>
      </c>
      <c r="E17" s="21" t="str">
        <f>VLOOKUP(Tableau1[[#This Row],[CODE_DEPT]],Libellés!$L$2:$M$102,2,FALSE)</f>
        <v>Ain</v>
      </c>
      <c r="F17" s="21" t="s">
        <v>53</v>
      </c>
      <c r="G17" s="21" t="str">
        <f>VLOOKUP(Tableau1[[#This Row],[CODE_TYPE_DECHET]],Libellés!$A$1:$B$8,2,FALSE)</f>
        <v>Déchets dangereux</v>
      </c>
      <c r="H17" s="21" t="s">
        <v>52</v>
      </c>
      <c r="I17" s="21" t="str">
        <f>VLOOKUP(Tableau1[[#This Row],[CODE_DESTINATION]],Libellés!$E$2:$F$7,2,FALSE)</f>
        <v>Non précisé</v>
      </c>
      <c r="J17" s="21">
        <v>1.33</v>
      </c>
      <c r="K17" s="21">
        <v>603827</v>
      </c>
      <c r="L17" s="21">
        <f>Tableau1[[#This Row],[TONNE_DECHET]]*1000</f>
        <v>1330</v>
      </c>
      <c r="M17" s="21">
        <f>Tableau1[[#This Row],[KG_DECHET]]/Tableau1[[#This Row],[Population]]</f>
        <v>2.2026176371709115E-3</v>
      </c>
    </row>
    <row r="18" spans="1:13" x14ac:dyDescent="0.3">
      <c r="A18" s="21">
        <v>2011</v>
      </c>
      <c r="B18" s="21">
        <v>84</v>
      </c>
      <c r="C18" s="21" t="str">
        <f>VLOOKUP(Tableau1[[#This Row],[CODE_REGION]],Libellés!$I$2:$J$15,2,FALSE)</f>
        <v>Auvergne-Rhône-Alpes</v>
      </c>
      <c r="D18" s="23" t="s">
        <v>48</v>
      </c>
      <c r="E18" s="21" t="str">
        <f>VLOOKUP(Tableau1[[#This Row],[CODE_DEPT]],Libellés!$L$2:$M$102,2,FALSE)</f>
        <v>Ain</v>
      </c>
      <c r="F18" s="21" t="s">
        <v>51</v>
      </c>
      <c r="G18" s="21" t="str">
        <f>VLOOKUP(Tableau1[[#This Row],[CODE_TYPE_DECHET]],Libellés!$A$1:$B$8,2,FALSE)</f>
        <v>Emballages et papier</v>
      </c>
      <c r="H18" s="21" t="s">
        <v>49</v>
      </c>
      <c r="I18" s="21" t="str">
        <f>VLOOKUP(Tableau1[[#This Row],[CODE_DESTINATION]],Libellés!$E$2:$F$7,2,FALSE)</f>
        <v>Valorisation matière</v>
      </c>
      <c r="J18" s="21">
        <v>24775.141650000001</v>
      </c>
      <c r="K18" s="21">
        <v>603827</v>
      </c>
      <c r="L18" s="21">
        <f>Tableau1[[#This Row],[TONNE_DECHET]]*1000</f>
        <v>24775141.650000002</v>
      </c>
      <c r="M18" s="21">
        <f>Tableau1[[#This Row],[KG_DECHET]]/Tableau1[[#This Row],[Population]]</f>
        <v>41.030198467441835</v>
      </c>
    </row>
    <row r="19" spans="1:13" x14ac:dyDescent="0.3">
      <c r="A19" s="21">
        <v>2011</v>
      </c>
      <c r="B19" s="21">
        <v>84</v>
      </c>
      <c r="C19" s="21" t="str">
        <f>VLOOKUP(Tableau1[[#This Row],[CODE_REGION]],Libellés!$I$2:$J$15,2,FALSE)</f>
        <v>Auvergne-Rhône-Alpes</v>
      </c>
      <c r="D19" s="23" t="s">
        <v>48</v>
      </c>
      <c r="E19" s="21" t="str">
        <f>VLOOKUP(Tableau1[[#This Row],[CODE_DEPT]],Libellés!$L$2:$M$102,2,FALSE)</f>
        <v>Ain</v>
      </c>
      <c r="F19" s="21" t="s">
        <v>51</v>
      </c>
      <c r="G19" s="21" t="str">
        <f>VLOOKUP(Tableau1[[#This Row],[CODE_TYPE_DECHET]],Libellés!$A$1:$B$8,2,FALSE)</f>
        <v>Emballages et papier</v>
      </c>
      <c r="H19" s="21" t="s">
        <v>51</v>
      </c>
      <c r="I19" s="21" t="str">
        <f>VLOOKUP(Tableau1[[#This Row],[CODE_DESTINATION]],Libellés!$E$2:$F$7,2,FALSE)</f>
        <v>Stockage</v>
      </c>
      <c r="J19" s="21">
        <v>4.0609400000000004</v>
      </c>
      <c r="K19" s="21">
        <v>603827</v>
      </c>
      <c r="L19" s="21">
        <f>Tableau1[[#This Row],[TONNE_DECHET]]*1000</f>
        <v>4060.9400000000005</v>
      </c>
      <c r="M19" s="21">
        <f>Tableau1[[#This Row],[KG_DECHET]]/Tableau1[[#This Row],[Population]]</f>
        <v>6.7253368928517614E-3</v>
      </c>
    </row>
    <row r="20" spans="1:13" x14ac:dyDescent="0.3">
      <c r="A20" s="21">
        <v>2011</v>
      </c>
      <c r="B20" s="21">
        <v>84</v>
      </c>
      <c r="C20" s="21" t="str">
        <f>VLOOKUP(Tableau1[[#This Row],[CODE_REGION]],Libellés!$I$2:$J$15,2,FALSE)</f>
        <v>Auvergne-Rhône-Alpes</v>
      </c>
      <c r="D20" s="23" t="s">
        <v>48</v>
      </c>
      <c r="E20" s="21" t="str">
        <f>VLOOKUP(Tableau1[[#This Row],[CODE_DEPT]],Libellés!$L$2:$M$102,2,FALSE)</f>
        <v>Ain</v>
      </c>
      <c r="F20" s="21" t="s">
        <v>54</v>
      </c>
      <c r="G20" s="21" t="str">
        <f>VLOOKUP(Tableau1[[#This Row],[CODE_TYPE_DECHET]],Libellés!$A$1:$B$8,2,FALSE)</f>
        <v>Verre</v>
      </c>
      <c r="H20" s="21" t="s">
        <v>49</v>
      </c>
      <c r="I20" s="21" t="str">
        <f>VLOOKUP(Tableau1[[#This Row],[CODE_DESTINATION]],Libellés!$E$2:$F$7,2,FALSE)</f>
        <v>Valorisation matière</v>
      </c>
      <c r="J20" s="21">
        <v>20039.69729</v>
      </c>
      <c r="K20" s="21">
        <v>603827</v>
      </c>
      <c r="L20" s="21">
        <f>Tableau1[[#This Row],[TONNE_DECHET]]*1000</f>
        <v>20039697.289999999</v>
      </c>
      <c r="M20" s="21">
        <f>Tableau1[[#This Row],[KG_DECHET]]/Tableau1[[#This Row],[Population]]</f>
        <v>33.187812552270763</v>
      </c>
    </row>
    <row r="21" spans="1:13" x14ac:dyDescent="0.3">
      <c r="A21" s="21">
        <v>2011</v>
      </c>
      <c r="B21" s="21">
        <v>84</v>
      </c>
      <c r="C21" s="21" t="str">
        <f>VLOOKUP(Tableau1[[#This Row],[CODE_REGION]],Libellés!$I$2:$J$15,2,FALSE)</f>
        <v>Auvergne-Rhône-Alpes</v>
      </c>
      <c r="D21" s="23" t="s">
        <v>48</v>
      </c>
      <c r="E21" s="21" t="str">
        <f>VLOOKUP(Tableau1[[#This Row],[CODE_DEPT]],Libellés!$L$2:$M$102,2,FALSE)</f>
        <v>Ain</v>
      </c>
      <c r="F21" s="21" t="s">
        <v>55</v>
      </c>
      <c r="G21" s="21" t="str">
        <f>VLOOKUP(Tableau1[[#This Row],[CODE_TYPE_DECHET]],Libellés!$A$1:$B$8,2,FALSE)</f>
        <v>Collectes séparées hors gravats</v>
      </c>
      <c r="H21" s="21" t="s">
        <v>49</v>
      </c>
      <c r="I21" s="21" t="str">
        <f>VLOOKUP(Tableau1[[#This Row],[CODE_DESTINATION]],Libellés!$E$2:$F$7,2,FALSE)</f>
        <v>Valorisation matière</v>
      </c>
      <c r="J21" s="21">
        <v>152.72524999999999</v>
      </c>
      <c r="K21" s="21">
        <v>603827</v>
      </c>
      <c r="L21" s="21">
        <f>Tableau1[[#This Row],[TONNE_DECHET]]*1000</f>
        <v>152725.25</v>
      </c>
      <c r="M21" s="21">
        <f>Tableau1[[#This Row],[KG_DECHET]]/Tableau1[[#This Row],[Population]]</f>
        <v>0.25292881901604269</v>
      </c>
    </row>
    <row r="22" spans="1:13" x14ac:dyDescent="0.3">
      <c r="A22" s="21">
        <v>2013</v>
      </c>
      <c r="B22" s="21">
        <v>84</v>
      </c>
      <c r="C22" s="21" t="str">
        <f>VLOOKUP(Tableau1[[#This Row],[CODE_REGION]],Libellés!$I$2:$J$15,2,FALSE)</f>
        <v>Auvergne-Rhône-Alpes</v>
      </c>
      <c r="D22" s="23" t="s">
        <v>48</v>
      </c>
      <c r="E22" s="21" t="str">
        <f>VLOOKUP(Tableau1[[#This Row],[CODE_DEPT]],Libellés!$L$2:$M$102,2,FALSE)</f>
        <v>Ain</v>
      </c>
      <c r="F22" s="21" t="s">
        <v>49</v>
      </c>
      <c r="G22" s="21" t="str">
        <f>VLOOKUP(Tableau1[[#This Row],[CODE_TYPE_DECHET]],Libellés!$A$1:$B$8,2,FALSE)</f>
        <v>Ordures ménagères résiduelles</v>
      </c>
      <c r="H22" s="21" t="s">
        <v>50</v>
      </c>
      <c r="I22" s="21" t="str">
        <f>VLOOKUP(Tableau1[[#This Row],[CODE_DESTINATION]],Libellés!$E$2:$F$7,2,FALSE)</f>
        <v>Incinération avec récupération d'énergie</v>
      </c>
      <c r="J22" s="21">
        <v>75145.497140000007</v>
      </c>
      <c r="K22" s="21">
        <v>619497</v>
      </c>
      <c r="L22" s="21">
        <f>Tableau1[[#This Row],[TONNE_DECHET]]*1000</f>
        <v>75145497.140000001</v>
      </c>
      <c r="M22" s="21">
        <f>Tableau1[[#This Row],[KG_DECHET]]/Tableau1[[#This Row],[Population]]</f>
        <v>121.30082492732006</v>
      </c>
    </row>
    <row r="23" spans="1:13" x14ac:dyDescent="0.3">
      <c r="A23" s="21">
        <v>2013</v>
      </c>
      <c r="B23" s="21">
        <v>84</v>
      </c>
      <c r="C23" s="21" t="str">
        <f>VLOOKUP(Tableau1[[#This Row],[CODE_REGION]],Libellés!$I$2:$J$15,2,FALSE)</f>
        <v>Auvergne-Rhône-Alpes</v>
      </c>
      <c r="D23" s="23" t="s">
        <v>48</v>
      </c>
      <c r="E23" s="21" t="str">
        <f>VLOOKUP(Tableau1[[#This Row],[CODE_DEPT]],Libellés!$L$2:$M$102,2,FALSE)</f>
        <v>Ain</v>
      </c>
      <c r="F23" s="21" t="s">
        <v>49</v>
      </c>
      <c r="G23" s="21" t="str">
        <f>VLOOKUP(Tableau1[[#This Row],[CODE_TYPE_DECHET]],Libellés!$A$1:$B$8,2,FALSE)</f>
        <v>Ordures ménagères résiduelles</v>
      </c>
      <c r="H23" s="21" t="s">
        <v>53</v>
      </c>
      <c r="I23" s="21" t="str">
        <f>VLOOKUP(Tableau1[[#This Row],[CODE_DESTINATION]],Libellés!$E$2:$F$7,2,FALSE)</f>
        <v>Incinération sans récupération d'énergie</v>
      </c>
      <c r="J23" s="21">
        <v>278.43</v>
      </c>
      <c r="K23" s="21">
        <v>619497</v>
      </c>
      <c r="L23" s="21">
        <f>Tableau1[[#This Row],[TONNE_DECHET]]*1000</f>
        <v>278430</v>
      </c>
      <c r="M23" s="21">
        <f>Tableau1[[#This Row],[KG_DECHET]]/Tableau1[[#This Row],[Population]]</f>
        <v>0.4494452757640473</v>
      </c>
    </row>
    <row r="24" spans="1:13" x14ac:dyDescent="0.3">
      <c r="A24" s="21">
        <v>2013</v>
      </c>
      <c r="B24" s="21">
        <v>84</v>
      </c>
      <c r="C24" s="21" t="str">
        <f>VLOOKUP(Tableau1[[#This Row],[CODE_REGION]],Libellés!$I$2:$J$15,2,FALSE)</f>
        <v>Auvergne-Rhône-Alpes</v>
      </c>
      <c r="D24" s="23" t="s">
        <v>48</v>
      </c>
      <c r="E24" s="21" t="str">
        <f>VLOOKUP(Tableau1[[#This Row],[CODE_DEPT]],Libellés!$L$2:$M$102,2,FALSE)</f>
        <v>Ain</v>
      </c>
      <c r="F24" s="21" t="s">
        <v>49</v>
      </c>
      <c r="G24" s="21" t="str">
        <f>VLOOKUP(Tableau1[[#This Row],[CODE_TYPE_DECHET]],Libellés!$A$1:$B$8,2,FALSE)</f>
        <v>Ordures ménagères résiduelles</v>
      </c>
      <c r="H24" s="21" t="s">
        <v>51</v>
      </c>
      <c r="I24" s="21" t="str">
        <f>VLOOKUP(Tableau1[[#This Row],[CODE_DESTINATION]],Libellés!$E$2:$F$7,2,FALSE)</f>
        <v>Stockage</v>
      </c>
      <c r="J24" s="21">
        <v>50508.451289999997</v>
      </c>
      <c r="K24" s="21">
        <v>619497</v>
      </c>
      <c r="L24" s="21">
        <f>Tableau1[[#This Row],[TONNE_DECHET]]*1000</f>
        <v>50508451.289999999</v>
      </c>
      <c r="M24" s="21">
        <f>Tableau1[[#This Row],[KG_DECHET]]/Tableau1[[#This Row],[Population]]</f>
        <v>81.531389643533387</v>
      </c>
    </row>
    <row r="25" spans="1:13" x14ac:dyDescent="0.3">
      <c r="A25" s="21">
        <v>2013</v>
      </c>
      <c r="B25" s="21">
        <v>84</v>
      </c>
      <c r="C25" s="21" t="str">
        <f>VLOOKUP(Tableau1[[#This Row],[CODE_REGION]],Libellés!$I$2:$J$15,2,FALSE)</f>
        <v>Auvergne-Rhône-Alpes</v>
      </c>
      <c r="D25" s="23" t="s">
        <v>48</v>
      </c>
      <c r="E25" s="21" t="str">
        <f>VLOOKUP(Tableau1[[#This Row],[CODE_DEPT]],Libellés!$L$2:$M$102,2,FALSE)</f>
        <v>Ain</v>
      </c>
      <c r="F25" s="21" t="s">
        <v>50</v>
      </c>
      <c r="G25" s="21" t="str">
        <f>VLOOKUP(Tableau1[[#This Row],[CODE_TYPE_DECHET]],Libellés!$A$1:$B$8,2,FALSE)</f>
        <v>Encombrants</v>
      </c>
      <c r="H25" s="21" t="s">
        <v>51</v>
      </c>
      <c r="I25" s="21" t="str">
        <f>VLOOKUP(Tableau1[[#This Row],[CODE_DESTINATION]],Libellés!$E$2:$F$7,2,FALSE)</f>
        <v>Stockage</v>
      </c>
      <c r="J25" s="21">
        <v>4.70364</v>
      </c>
      <c r="K25" s="21">
        <v>619497</v>
      </c>
      <c r="L25" s="21">
        <f>Tableau1[[#This Row],[TONNE_DECHET]]*1000</f>
        <v>4703.6400000000003</v>
      </c>
      <c r="M25" s="21">
        <f>Tableau1[[#This Row],[KG_DECHET]]/Tableau1[[#This Row],[Population]]</f>
        <v>7.5926759935883471E-3</v>
      </c>
    </row>
    <row r="26" spans="1:13" x14ac:dyDescent="0.3">
      <c r="A26" s="21">
        <v>2013</v>
      </c>
      <c r="B26" s="21">
        <v>84</v>
      </c>
      <c r="C26" s="21" t="str">
        <f>VLOOKUP(Tableau1[[#This Row],[CODE_REGION]],Libellés!$I$2:$J$15,2,FALSE)</f>
        <v>Auvergne-Rhône-Alpes</v>
      </c>
      <c r="D26" s="23" t="s">
        <v>48</v>
      </c>
      <c r="E26" s="21" t="str">
        <f>VLOOKUP(Tableau1[[#This Row],[CODE_DEPT]],Libellés!$L$2:$M$102,2,FALSE)</f>
        <v>Ain</v>
      </c>
      <c r="F26" s="21" t="s">
        <v>53</v>
      </c>
      <c r="G26" s="21" t="str">
        <f>VLOOKUP(Tableau1[[#This Row],[CODE_TYPE_DECHET]],Libellés!$A$1:$B$8,2,FALSE)</f>
        <v>Déchets dangereux</v>
      </c>
      <c r="H26" s="21" t="s">
        <v>50</v>
      </c>
      <c r="I26" s="21" t="str">
        <f>VLOOKUP(Tableau1[[#This Row],[CODE_DESTINATION]],Libellés!$E$2:$F$7,2,FALSE)</f>
        <v>Incinération avec récupération d'énergie</v>
      </c>
      <c r="J26" s="21">
        <v>2.0080000000000001E-2</v>
      </c>
      <c r="K26" s="21">
        <v>619497</v>
      </c>
      <c r="L26" s="21">
        <f>Tableau1[[#This Row],[TONNE_DECHET]]*1000</f>
        <v>20.080000000000002</v>
      </c>
      <c r="M26" s="21">
        <f>Tableau1[[#This Row],[KG_DECHET]]/Tableau1[[#This Row],[Population]]</f>
        <v>3.2413393446618794E-5</v>
      </c>
    </row>
    <row r="27" spans="1:13" x14ac:dyDescent="0.3">
      <c r="A27" s="21">
        <v>2013</v>
      </c>
      <c r="B27" s="21">
        <v>84</v>
      </c>
      <c r="C27" s="21" t="str">
        <f>VLOOKUP(Tableau1[[#This Row],[CODE_REGION]],Libellés!$I$2:$J$15,2,FALSE)</f>
        <v>Auvergne-Rhône-Alpes</v>
      </c>
      <c r="D27" s="23" t="s">
        <v>48</v>
      </c>
      <c r="E27" s="21" t="str">
        <f>VLOOKUP(Tableau1[[#This Row],[CODE_DEPT]],Libellés!$L$2:$M$102,2,FALSE)</f>
        <v>Ain</v>
      </c>
      <c r="F27" s="21" t="s">
        <v>53</v>
      </c>
      <c r="G27" s="21" t="str">
        <f>VLOOKUP(Tableau1[[#This Row],[CODE_TYPE_DECHET]],Libellés!$A$1:$B$8,2,FALSE)</f>
        <v>Déchets dangereux</v>
      </c>
      <c r="H27" s="21" t="s">
        <v>52</v>
      </c>
      <c r="I27" s="21" t="str">
        <f>VLOOKUP(Tableau1[[#This Row],[CODE_DESTINATION]],Libellés!$E$2:$F$7,2,FALSE)</f>
        <v>Non précisé</v>
      </c>
      <c r="J27" s="21">
        <v>1.3</v>
      </c>
      <c r="K27" s="21">
        <v>619497</v>
      </c>
      <c r="L27" s="21">
        <f>Tableau1[[#This Row],[TONNE_DECHET]]*1000</f>
        <v>1300</v>
      </c>
      <c r="M27" s="21">
        <f>Tableau1[[#This Row],[KG_DECHET]]/Tableau1[[#This Row],[Population]]</f>
        <v>2.0984766673607783E-3</v>
      </c>
    </row>
    <row r="28" spans="1:13" x14ac:dyDescent="0.3">
      <c r="A28" s="21">
        <v>2013</v>
      </c>
      <c r="B28" s="21">
        <v>84</v>
      </c>
      <c r="C28" s="21" t="str">
        <f>VLOOKUP(Tableau1[[#This Row],[CODE_REGION]],Libellés!$I$2:$J$15,2,FALSE)</f>
        <v>Auvergne-Rhône-Alpes</v>
      </c>
      <c r="D28" s="23" t="s">
        <v>48</v>
      </c>
      <c r="E28" s="21" t="str">
        <f>VLOOKUP(Tableau1[[#This Row],[CODE_DEPT]],Libellés!$L$2:$M$102,2,FALSE)</f>
        <v>Ain</v>
      </c>
      <c r="F28" s="21" t="s">
        <v>51</v>
      </c>
      <c r="G28" s="21" t="str">
        <f>VLOOKUP(Tableau1[[#This Row],[CODE_TYPE_DECHET]],Libellés!$A$1:$B$8,2,FALSE)</f>
        <v>Emballages et papier</v>
      </c>
      <c r="H28" s="21" t="s">
        <v>49</v>
      </c>
      <c r="I28" s="21" t="str">
        <f>VLOOKUP(Tableau1[[#This Row],[CODE_DESTINATION]],Libellés!$E$2:$F$7,2,FALSE)</f>
        <v>Valorisation matière</v>
      </c>
      <c r="J28" s="21">
        <v>26599.22249</v>
      </c>
      <c r="K28" s="21">
        <v>619497</v>
      </c>
      <c r="L28" s="21">
        <f>Tableau1[[#This Row],[TONNE_DECHET]]*1000</f>
        <v>26599222.489999998</v>
      </c>
      <c r="M28" s="21">
        <f>Tableau1[[#This Row],[KG_DECHET]]/Tableau1[[#This Row],[Population]]</f>
        <v>42.93680597323312</v>
      </c>
    </row>
    <row r="29" spans="1:13" x14ac:dyDescent="0.3">
      <c r="A29" s="21">
        <v>2013</v>
      </c>
      <c r="B29" s="21">
        <v>84</v>
      </c>
      <c r="C29" s="21" t="str">
        <f>VLOOKUP(Tableau1[[#This Row],[CODE_REGION]],Libellés!$I$2:$J$15,2,FALSE)</f>
        <v>Auvergne-Rhône-Alpes</v>
      </c>
      <c r="D29" s="23" t="s">
        <v>48</v>
      </c>
      <c r="E29" s="21" t="str">
        <f>VLOOKUP(Tableau1[[#This Row],[CODE_DEPT]],Libellés!$L$2:$M$102,2,FALSE)</f>
        <v>Ain</v>
      </c>
      <c r="F29" s="21" t="s">
        <v>54</v>
      </c>
      <c r="G29" s="21" t="str">
        <f>VLOOKUP(Tableau1[[#This Row],[CODE_TYPE_DECHET]],Libellés!$A$1:$B$8,2,FALSE)</f>
        <v>Verre</v>
      </c>
      <c r="H29" s="21" t="s">
        <v>49</v>
      </c>
      <c r="I29" s="21" t="str">
        <f>VLOOKUP(Tableau1[[#This Row],[CODE_DESTINATION]],Libellés!$E$2:$F$7,2,FALSE)</f>
        <v>Valorisation matière</v>
      </c>
      <c r="J29" s="21">
        <v>21927.349300000002</v>
      </c>
      <c r="K29" s="21">
        <v>619497</v>
      </c>
      <c r="L29" s="21">
        <f>Tableau1[[#This Row],[TONNE_DECHET]]*1000</f>
        <v>21927349.300000001</v>
      </c>
      <c r="M29" s="21">
        <f>Tableau1[[#This Row],[KG_DECHET]]/Tableau1[[#This Row],[Population]]</f>
        <v>35.395408371630531</v>
      </c>
    </row>
    <row r="30" spans="1:13" x14ac:dyDescent="0.3">
      <c r="A30" s="21">
        <v>2013</v>
      </c>
      <c r="B30" s="21">
        <v>84</v>
      </c>
      <c r="C30" s="21" t="str">
        <f>VLOOKUP(Tableau1[[#This Row],[CODE_REGION]],Libellés!$I$2:$J$15,2,FALSE)</f>
        <v>Auvergne-Rhône-Alpes</v>
      </c>
      <c r="D30" s="23" t="s">
        <v>48</v>
      </c>
      <c r="E30" s="21" t="str">
        <f>VLOOKUP(Tableau1[[#This Row],[CODE_DEPT]],Libellés!$L$2:$M$102,2,FALSE)</f>
        <v>Ain</v>
      </c>
      <c r="F30" s="21" t="s">
        <v>55</v>
      </c>
      <c r="G30" s="21" t="str">
        <f>VLOOKUP(Tableau1[[#This Row],[CODE_TYPE_DECHET]],Libellés!$A$1:$B$8,2,FALSE)</f>
        <v>Collectes séparées hors gravats</v>
      </c>
      <c r="H30" s="21" t="s">
        <v>49</v>
      </c>
      <c r="I30" s="21" t="str">
        <f>VLOOKUP(Tableau1[[#This Row],[CODE_DESTINATION]],Libellés!$E$2:$F$7,2,FALSE)</f>
        <v>Valorisation matière</v>
      </c>
      <c r="J30" s="21">
        <v>204.75904</v>
      </c>
      <c r="K30" s="21">
        <v>619497</v>
      </c>
      <c r="L30" s="21">
        <f>Tableau1[[#This Row],[TONNE_DECHET]]*1000</f>
        <v>204759.04000000001</v>
      </c>
      <c r="M30" s="21">
        <f>Tableau1[[#This Row],[KG_DECHET]]/Tableau1[[#This Row],[Population]]</f>
        <v>0.33052466759322485</v>
      </c>
    </row>
    <row r="31" spans="1:13" x14ac:dyDescent="0.3">
      <c r="A31" s="21">
        <v>2015</v>
      </c>
      <c r="B31" s="21">
        <v>84</v>
      </c>
      <c r="C31" s="21" t="str">
        <f>VLOOKUP(Tableau1[[#This Row],[CODE_REGION]],Libellés!$I$2:$J$15,2,FALSE)</f>
        <v>Auvergne-Rhône-Alpes</v>
      </c>
      <c r="D31" s="23" t="s">
        <v>48</v>
      </c>
      <c r="E31" s="21" t="str">
        <f>VLOOKUP(Tableau1[[#This Row],[CODE_DEPT]],Libellés!$L$2:$M$102,2,FALSE)</f>
        <v>Ain</v>
      </c>
      <c r="F31" s="21" t="s">
        <v>49</v>
      </c>
      <c r="G31" s="21" t="str">
        <f>VLOOKUP(Tableau1[[#This Row],[CODE_TYPE_DECHET]],Libellés!$A$1:$B$8,2,FALSE)</f>
        <v>Ordures ménagères résiduelles</v>
      </c>
      <c r="H31" s="21" t="s">
        <v>49</v>
      </c>
      <c r="I31" s="21" t="str">
        <f>VLOOKUP(Tableau1[[#This Row],[CODE_DESTINATION]],Libellés!$E$2:$F$7,2,FALSE)</f>
        <v>Valorisation matière</v>
      </c>
      <c r="J31" s="21">
        <v>425.10816</v>
      </c>
      <c r="K31" s="21">
        <v>631877</v>
      </c>
      <c r="L31" s="21">
        <f>Tableau1[[#This Row],[TONNE_DECHET]]*1000</f>
        <v>425108.16</v>
      </c>
      <c r="M31" s="21">
        <f>Tableau1[[#This Row],[KG_DECHET]]/Tableau1[[#This Row],[Population]]</f>
        <v>0.6727704284219872</v>
      </c>
    </row>
    <row r="32" spans="1:13" x14ac:dyDescent="0.3">
      <c r="A32" s="21">
        <v>2015</v>
      </c>
      <c r="B32" s="21">
        <v>84</v>
      </c>
      <c r="C32" s="21" t="str">
        <f>VLOOKUP(Tableau1[[#This Row],[CODE_REGION]],Libellés!$I$2:$J$15,2,FALSE)</f>
        <v>Auvergne-Rhône-Alpes</v>
      </c>
      <c r="D32" s="23" t="s">
        <v>48</v>
      </c>
      <c r="E32" s="21" t="str">
        <f>VLOOKUP(Tableau1[[#This Row],[CODE_DEPT]],Libellés!$L$2:$M$102,2,FALSE)</f>
        <v>Ain</v>
      </c>
      <c r="F32" s="21" t="s">
        <v>49</v>
      </c>
      <c r="G32" s="21" t="str">
        <f>VLOOKUP(Tableau1[[#This Row],[CODE_TYPE_DECHET]],Libellés!$A$1:$B$8,2,FALSE)</f>
        <v>Ordures ménagères résiduelles</v>
      </c>
      <c r="H32" s="21" t="s">
        <v>50</v>
      </c>
      <c r="I32" s="21" t="str">
        <f>VLOOKUP(Tableau1[[#This Row],[CODE_DESTINATION]],Libellés!$E$2:$F$7,2,FALSE)</f>
        <v>Incinération avec récupération d'énergie</v>
      </c>
      <c r="J32" s="21">
        <v>61246.22597</v>
      </c>
      <c r="K32" s="21">
        <v>631877</v>
      </c>
      <c r="L32" s="21">
        <f>Tableau1[[#This Row],[TONNE_DECHET]]*1000</f>
        <v>61246225.969999999</v>
      </c>
      <c r="M32" s="21">
        <f>Tableau1[[#This Row],[KG_DECHET]]/Tableau1[[#This Row],[Population]]</f>
        <v>96.927449440318284</v>
      </c>
    </row>
    <row r="33" spans="1:13" x14ac:dyDescent="0.3">
      <c r="A33" s="21">
        <v>2015</v>
      </c>
      <c r="B33" s="21">
        <v>84</v>
      </c>
      <c r="C33" s="21" t="str">
        <f>VLOOKUP(Tableau1[[#This Row],[CODE_REGION]],Libellés!$I$2:$J$15,2,FALSE)</f>
        <v>Auvergne-Rhône-Alpes</v>
      </c>
      <c r="D33" s="23" t="s">
        <v>48</v>
      </c>
      <c r="E33" s="21" t="str">
        <f>VLOOKUP(Tableau1[[#This Row],[CODE_DEPT]],Libellés!$L$2:$M$102,2,FALSE)</f>
        <v>Ain</v>
      </c>
      <c r="F33" s="21" t="s">
        <v>49</v>
      </c>
      <c r="G33" s="21" t="str">
        <f>VLOOKUP(Tableau1[[#This Row],[CODE_TYPE_DECHET]],Libellés!$A$1:$B$8,2,FALSE)</f>
        <v>Ordures ménagères résiduelles</v>
      </c>
      <c r="H33" s="21" t="s">
        <v>51</v>
      </c>
      <c r="I33" s="21" t="str">
        <f>VLOOKUP(Tableau1[[#This Row],[CODE_DESTINATION]],Libellés!$E$2:$F$7,2,FALSE)</f>
        <v>Stockage</v>
      </c>
      <c r="J33" s="21">
        <v>42057.17</v>
      </c>
      <c r="K33" s="21">
        <v>631877</v>
      </c>
      <c r="L33" s="21">
        <f>Tableau1[[#This Row],[TONNE_DECHET]]*1000</f>
        <v>42057170</v>
      </c>
      <c r="M33" s="21">
        <f>Tableau1[[#This Row],[KG_DECHET]]/Tableau1[[#This Row],[Population]]</f>
        <v>66.559108813898902</v>
      </c>
    </row>
    <row r="34" spans="1:13" x14ac:dyDescent="0.3">
      <c r="A34" s="21">
        <v>2015</v>
      </c>
      <c r="B34" s="21">
        <v>84</v>
      </c>
      <c r="C34" s="21" t="str">
        <f>VLOOKUP(Tableau1[[#This Row],[CODE_REGION]],Libellés!$I$2:$J$15,2,FALSE)</f>
        <v>Auvergne-Rhône-Alpes</v>
      </c>
      <c r="D34" s="23" t="s">
        <v>48</v>
      </c>
      <c r="E34" s="21" t="str">
        <f>VLOOKUP(Tableau1[[#This Row],[CODE_DEPT]],Libellés!$L$2:$M$102,2,FALSE)</f>
        <v>Ain</v>
      </c>
      <c r="F34" s="21" t="s">
        <v>49</v>
      </c>
      <c r="G34" s="21" t="str">
        <f>VLOOKUP(Tableau1[[#This Row],[CODE_TYPE_DECHET]],Libellés!$A$1:$B$8,2,FALSE)</f>
        <v>Ordures ménagères résiduelles</v>
      </c>
      <c r="H34" s="21" t="s">
        <v>56</v>
      </c>
      <c r="I34" s="21" t="str">
        <f>VLOOKUP(Tableau1[[#This Row],[CODE_DESTINATION]],Libellés!$E$2:$F$7,2,FALSE)</f>
        <v>Valorisation organique</v>
      </c>
      <c r="J34" s="21">
        <v>17704.38</v>
      </c>
      <c r="K34" s="21">
        <v>631877</v>
      </c>
      <c r="L34" s="21">
        <f>Tableau1[[#This Row],[TONNE_DECHET]]*1000</f>
        <v>17704380</v>
      </c>
      <c r="M34" s="21">
        <f>Tableau1[[#This Row],[KG_DECHET]]/Tableau1[[#This Row],[Population]]</f>
        <v>28.018712502591484</v>
      </c>
    </row>
    <row r="35" spans="1:13" x14ac:dyDescent="0.3">
      <c r="A35" s="21">
        <v>2015</v>
      </c>
      <c r="B35" s="21">
        <v>84</v>
      </c>
      <c r="C35" s="21" t="str">
        <f>VLOOKUP(Tableau1[[#This Row],[CODE_REGION]],Libellés!$I$2:$J$15,2,FALSE)</f>
        <v>Auvergne-Rhône-Alpes</v>
      </c>
      <c r="D35" s="23" t="s">
        <v>48</v>
      </c>
      <c r="E35" s="21" t="str">
        <f>VLOOKUP(Tableau1[[#This Row],[CODE_DEPT]],Libellés!$L$2:$M$102,2,FALSE)</f>
        <v>Ain</v>
      </c>
      <c r="F35" s="21" t="s">
        <v>50</v>
      </c>
      <c r="G35" s="21" t="str">
        <f>VLOOKUP(Tableau1[[#This Row],[CODE_TYPE_DECHET]],Libellés!$A$1:$B$8,2,FALSE)</f>
        <v>Encombrants</v>
      </c>
      <c r="H35" s="21" t="s">
        <v>51</v>
      </c>
      <c r="I35" s="21" t="str">
        <f>VLOOKUP(Tableau1[[#This Row],[CODE_DESTINATION]],Libellés!$E$2:$F$7,2,FALSE)</f>
        <v>Stockage</v>
      </c>
      <c r="J35" s="21">
        <v>121.12835</v>
      </c>
      <c r="K35" s="21">
        <v>631877</v>
      </c>
      <c r="L35" s="21">
        <f>Tableau1[[#This Row],[TONNE_DECHET]]*1000</f>
        <v>121128.34999999999</v>
      </c>
      <c r="M35" s="21">
        <f>Tableau1[[#This Row],[KG_DECHET]]/Tableau1[[#This Row],[Population]]</f>
        <v>0.1916960895870557</v>
      </c>
    </row>
    <row r="36" spans="1:13" x14ac:dyDescent="0.3">
      <c r="A36" s="21">
        <v>2015</v>
      </c>
      <c r="B36" s="21">
        <v>84</v>
      </c>
      <c r="C36" s="21" t="str">
        <f>VLOOKUP(Tableau1[[#This Row],[CODE_REGION]],Libellés!$I$2:$J$15,2,FALSE)</f>
        <v>Auvergne-Rhône-Alpes</v>
      </c>
      <c r="D36" s="23" t="s">
        <v>48</v>
      </c>
      <c r="E36" s="21" t="str">
        <f>VLOOKUP(Tableau1[[#This Row],[CODE_DEPT]],Libellés!$L$2:$M$102,2,FALSE)</f>
        <v>Ain</v>
      </c>
      <c r="F36" s="21" t="s">
        <v>53</v>
      </c>
      <c r="G36" s="21" t="str">
        <f>VLOOKUP(Tableau1[[#This Row],[CODE_TYPE_DECHET]],Libellés!$A$1:$B$8,2,FALSE)</f>
        <v>Déchets dangereux</v>
      </c>
      <c r="H36" s="21" t="s">
        <v>50</v>
      </c>
      <c r="I36" s="21" t="str">
        <f>VLOOKUP(Tableau1[[#This Row],[CODE_DESTINATION]],Libellés!$E$2:$F$7,2,FALSE)</f>
        <v>Incinération avec récupération d'énergie</v>
      </c>
      <c r="J36" s="21">
        <v>0.85</v>
      </c>
      <c r="K36" s="21">
        <v>631877</v>
      </c>
      <c r="L36" s="21">
        <f>Tableau1[[#This Row],[TONNE_DECHET]]*1000</f>
        <v>850</v>
      </c>
      <c r="M36" s="21">
        <f>Tableau1[[#This Row],[KG_DECHET]]/Tableau1[[#This Row],[Population]]</f>
        <v>1.34519851173567E-3</v>
      </c>
    </row>
    <row r="37" spans="1:13" x14ac:dyDescent="0.3">
      <c r="A37" s="21">
        <v>2015</v>
      </c>
      <c r="B37" s="21">
        <v>84</v>
      </c>
      <c r="C37" s="21" t="str">
        <f>VLOOKUP(Tableau1[[#This Row],[CODE_REGION]],Libellés!$I$2:$J$15,2,FALSE)</f>
        <v>Auvergne-Rhône-Alpes</v>
      </c>
      <c r="D37" s="23" t="s">
        <v>48</v>
      </c>
      <c r="E37" s="21" t="str">
        <f>VLOOKUP(Tableau1[[#This Row],[CODE_DEPT]],Libellés!$L$2:$M$102,2,FALSE)</f>
        <v>Ain</v>
      </c>
      <c r="F37" s="21" t="s">
        <v>51</v>
      </c>
      <c r="G37" s="21" t="str">
        <f>VLOOKUP(Tableau1[[#This Row],[CODE_TYPE_DECHET]],Libellés!$A$1:$B$8,2,FALSE)</f>
        <v>Emballages et papier</v>
      </c>
      <c r="H37" s="21" t="s">
        <v>49</v>
      </c>
      <c r="I37" s="21" t="str">
        <f>VLOOKUP(Tableau1[[#This Row],[CODE_DESTINATION]],Libellés!$E$2:$F$7,2,FALSE)</f>
        <v>Valorisation matière</v>
      </c>
      <c r="J37" s="21">
        <v>24117.808489999999</v>
      </c>
      <c r="K37" s="21">
        <v>631877</v>
      </c>
      <c r="L37" s="21">
        <f>Tableau1[[#This Row],[TONNE_DECHET]]*1000</f>
        <v>24117808.489999998</v>
      </c>
      <c r="M37" s="21">
        <f>Tableau1[[#This Row],[KG_DECHET]]/Tableau1[[#This Row],[Population]]</f>
        <v>38.168517749498712</v>
      </c>
    </row>
    <row r="38" spans="1:13" x14ac:dyDescent="0.3">
      <c r="A38" s="21">
        <v>2015</v>
      </c>
      <c r="B38" s="21">
        <v>84</v>
      </c>
      <c r="C38" s="21" t="str">
        <f>VLOOKUP(Tableau1[[#This Row],[CODE_REGION]],Libellés!$I$2:$J$15,2,FALSE)</f>
        <v>Auvergne-Rhône-Alpes</v>
      </c>
      <c r="D38" s="23" t="s">
        <v>48</v>
      </c>
      <c r="E38" s="21" t="str">
        <f>VLOOKUP(Tableau1[[#This Row],[CODE_DEPT]],Libellés!$L$2:$M$102,2,FALSE)</f>
        <v>Ain</v>
      </c>
      <c r="F38" s="21" t="s">
        <v>51</v>
      </c>
      <c r="G38" s="21" t="str">
        <f>VLOOKUP(Tableau1[[#This Row],[CODE_TYPE_DECHET]],Libellés!$A$1:$B$8,2,FALSE)</f>
        <v>Emballages et papier</v>
      </c>
      <c r="H38" s="21" t="s">
        <v>52</v>
      </c>
      <c r="I38" s="21" t="str">
        <f>VLOOKUP(Tableau1[[#This Row],[CODE_DESTINATION]],Libellés!$E$2:$F$7,2,FALSE)</f>
        <v>Non précisé</v>
      </c>
      <c r="J38" s="21">
        <v>1535.1</v>
      </c>
      <c r="K38" s="21">
        <v>631877</v>
      </c>
      <c r="L38" s="21">
        <f>Tableau1[[#This Row],[TONNE_DECHET]]*1000</f>
        <v>1535100</v>
      </c>
      <c r="M38" s="21">
        <f>Tableau1[[#This Row],[KG_DECHET]]/Tableau1[[#This Row],[Population]]</f>
        <v>2.4294285121946202</v>
      </c>
    </row>
    <row r="39" spans="1:13" x14ac:dyDescent="0.3">
      <c r="A39" s="21">
        <v>2015</v>
      </c>
      <c r="B39" s="21">
        <v>84</v>
      </c>
      <c r="C39" s="21" t="str">
        <f>VLOOKUP(Tableau1[[#This Row],[CODE_REGION]],Libellés!$I$2:$J$15,2,FALSE)</f>
        <v>Auvergne-Rhône-Alpes</v>
      </c>
      <c r="D39" s="23" t="s">
        <v>48</v>
      </c>
      <c r="E39" s="21" t="str">
        <f>VLOOKUP(Tableau1[[#This Row],[CODE_DEPT]],Libellés!$L$2:$M$102,2,FALSE)</f>
        <v>Ain</v>
      </c>
      <c r="F39" s="21" t="s">
        <v>54</v>
      </c>
      <c r="G39" s="21" t="str">
        <f>VLOOKUP(Tableau1[[#This Row],[CODE_TYPE_DECHET]],Libellés!$A$1:$B$8,2,FALSE)</f>
        <v>Verre</v>
      </c>
      <c r="H39" s="21" t="s">
        <v>49</v>
      </c>
      <c r="I39" s="21" t="str">
        <f>VLOOKUP(Tableau1[[#This Row],[CODE_DESTINATION]],Libellés!$E$2:$F$7,2,FALSE)</f>
        <v>Valorisation matière</v>
      </c>
      <c r="J39" s="21">
        <v>20821.881740000001</v>
      </c>
      <c r="K39" s="21">
        <v>631877</v>
      </c>
      <c r="L39" s="21">
        <f>Tableau1[[#This Row],[TONNE_DECHET]]*1000</f>
        <v>20821881.740000002</v>
      </c>
      <c r="M39" s="21">
        <f>Tableau1[[#This Row],[KG_DECHET]]/Tableau1[[#This Row],[Population]]</f>
        <v>32.952428621393089</v>
      </c>
    </row>
    <row r="40" spans="1:13" x14ac:dyDescent="0.3">
      <c r="A40" s="21">
        <v>2015</v>
      </c>
      <c r="B40" s="21">
        <v>84</v>
      </c>
      <c r="C40" s="21" t="str">
        <f>VLOOKUP(Tableau1[[#This Row],[CODE_REGION]],Libellés!$I$2:$J$15,2,FALSE)</f>
        <v>Auvergne-Rhône-Alpes</v>
      </c>
      <c r="D40" s="23" t="s">
        <v>48</v>
      </c>
      <c r="E40" s="21" t="str">
        <f>VLOOKUP(Tableau1[[#This Row],[CODE_DEPT]],Libellés!$L$2:$M$102,2,FALSE)</f>
        <v>Ain</v>
      </c>
      <c r="F40" s="21" t="s">
        <v>55</v>
      </c>
      <c r="G40" s="21" t="str">
        <f>VLOOKUP(Tableau1[[#This Row],[CODE_TYPE_DECHET]],Libellés!$A$1:$B$8,2,FALSE)</f>
        <v>Collectes séparées hors gravats</v>
      </c>
      <c r="H40" s="21" t="s">
        <v>49</v>
      </c>
      <c r="I40" s="21" t="str">
        <f>VLOOKUP(Tableau1[[#This Row],[CODE_DESTINATION]],Libellés!$E$2:$F$7,2,FALSE)</f>
        <v>Valorisation matière</v>
      </c>
      <c r="J40" s="21">
        <v>199.03</v>
      </c>
      <c r="K40" s="21">
        <v>631877</v>
      </c>
      <c r="L40" s="21">
        <f>Tableau1[[#This Row],[TONNE_DECHET]]*1000</f>
        <v>199030</v>
      </c>
      <c r="M40" s="21">
        <f>Tableau1[[#This Row],[KG_DECHET]]/Tableau1[[#This Row],[Population]]</f>
        <v>0.31498218798911815</v>
      </c>
    </row>
    <row r="41" spans="1:13" x14ac:dyDescent="0.3">
      <c r="A41" s="21">
        <v>2017</v>
      </c>
      <c r="B41" s="21">
        <v>84</v>
      </c>
      <c r="C41" s="21" t="str">
        <f>VLOOKUP(Tableau1[[#This Row],[CODE_REGION]],Libellés!$I$2:$J$15,2,FALSE)</f>
        <v>Auvergne-Rhône-Alpes</v>
      </c>
      <c r="D41" s="23" t="s">
        <v>48</v>
      </c>
      <c r="E41" s="21" t="str">
        <f>VLOOKUP(Tableau1[[#This Row],[CODE_DEPT]],Libellés!$L$2:$M$102,2,FALSE)</f>
        <v>Ain</v>
      </c>
      <c r="F41" s="21" t="s">
        <v>49</v>
      </c>
      <c r="G41" s="21" t="str">
        <f>VLOOKUP(Tableau1[[#This Row],[CODE_TYPE_DECHET]],Libellés!$A$1:$B$8,2,FALSE)</f>
        <v>Ordures ménagères résiduelles</v>
      </c>
      <c r="H41" s="21" t="s">
        <v>49</v>
      </c>
      <c r="I41" s="21" t="str">
        <f>VLOOKUP(Tableau1[[#This Row],[CODE_DESTINATION]],Libellés!$E$2:$F$7,2,FALSE)</f>
        <v>Valorisation matière</v>
      </c>
      <c r="J41" s="21">
        <v>594.98</v>
      </c>
      <c r="K41" s="21">
        <v>643350</v>
      </c>
      <c r="L41" s="21">
        <f>Tableau1[[#This Row],[TONNE_DECHET]]*1000</f>
        <v>594980</v>
      </c>
      <c r="M41" s="21">
        <f>Tableau1[[#This Row],[KG_DECHET]]/Tableau1[[#This Row],[Population]]</f>
        <v>0.92481541928965572</v>
      </c>
    </row>
    <row r="42" spans="1:13" x14ac:dyDescent="0.3">
      <c r="A42" s="21">
        <v>2017</v>
      </c>
      <c r="B42" s="21">
        <v>84</v>
      </c>
      <c r="C42" s="21" t="str">
        <f>VLOOKUP(Tableau1[[#This Row],[CODE_REGION]],Libellés!$I$2:$J$15,2,FALSE)</f>
        <v>Auvergne-Rhône-Alpes</v>
      </c>
      <c r="D42" s="23" t="s">
        <v>48</v>
      </c>
      <c r="E42" s="21" t="str">
        <f>VLOOKUP(Tableau1[[#This Row],[CODE_DEPT]],Libellés!$L$2:$M$102,2,FALSE)</f>
        <v>Ain</v>
      </c>
      <c r="F42" s="21" t="s">
        <v>49</v>
      </c>
      <c r="G42" s="21" t="str">
        <f>VLOOKUP(Tableau1[[#This Row],[CODE_TYPE_DECHET]],Libellés!$A$1:$B$8,2,FALSE)</f>
        <v>Ordures ménagères résiduelles</v>
      </c>
      <c r="H42" s="21" t="s">
        <v>50</v>
      </c>
      <c r="I42" s="21" t="str">
        <f>VLOOKUP(Tableau1[[#This Row],[CODE_DESTINATION]],Libellés!$E$2:$F$7,2,FALSE)</f>
        <v>Incinération avec récupération d'énergie</v>
      </c>
      <c r="J42" s="21">
        <v>60150.884440000002</v>
      </c>
      <c r="K42" s="21">
        <v>643350</v>
      </c>
      <c r="L42" s="21">
        <f>Tableau1[[#This Row],[TONNE_DECHET]]*1000</f>
        <v>60150884.440000005</v>
      </c>
      <c r="M42" s="21">
        <f>Tableau1[[#This Row],[KG_DECHET]]/Tableau1[[#This Row],[Population]]</f>
        <v>93.496361918085029</v>
      </c>
    </row>
    <row r="43" spans="1:13" x14ac:dyDescent="0.3">
      <c r="A43" s="21">
        <v>2017</v>
      </c>
      <c r="B43" s="21">
        <v>84</v>
      </c>
      <c r="C43" s="21" t="str">
        <f>VLOOKUP(Tableau1[[#This Row],[CODE_REGION]],Libellés!$I$2:$J$15,2,FALSE)</f>
        <v>Auvergne-Rhône-Alpes</v>
      </c>
      <c r="D43" s="23" t="s">
        <v>48</v>
      </c>
      <c r="E43" s="21" t="str">
        <f>VLOOKUP(Tableau1[[#This Row],[CODE_DEPT]],Libellés!$L$2:$M$102,2,FALSE)</f>
        <v>Ain</v>
      </c>
      <c r="F43" s="21" t="s">
        <v>49</v>
      </c>
      <c r="G43" s="21" t="str">
        <f>VLOOKUP(Tableau1[[#This Row],[CODE_TYPE_DECHET]],Libellés!$A$1:$B$8,2,FALSE)</f>
        <v>Ordures ménagères résiduelles</v>
      </c>
      <c r="H43" s="21" t="s">
        <v>51</v>
      </c>
      <c r="I43" s="21" t="str">
        <f>VLOOKUP(Tableau1[[#This Row],[CODE_DESTINATION]],Libellés!$E$2:$F$7,2,FALSE)</f>
        <v>Stockage</v>
      </c>
      <c r="J43" s="21">
        <v>33545.851540000003</v>
      </c>
      <c r="K43" s="21">
        <v>643350</v>
      </c>
      <c r="L43" s="21">
        <f>Tableau1[[#This Row],[TONNE_DECHET]]*1000</f>
        <v>33545851.540000003</v>
      </c>
      <c r="M43" s="21">
        <f>Tableau1[[#This Row],[KG_DECHET]]/Tableau1[[#This Row],[Population]]</f>
        <v>52.142459843009256</v>
      </c>
    </row>
    <row r="44" spans="1:13" x14ac:dyDescent="0.3">
      <c r="A44" s="21">
        <v>2017</v>
      </c>
      <c r="B44" s="21">
        <v>84</v>
      </c>
      <c r="C44" s="21" t="str">
        <f>VLOOKUP(Tableau1[[#This Row],[CODE_REGION]],Libellés!$I$2:$J$15,2,FALSE)</f>
        <v>Auvergne-Rhône-Alpes</v>
      </c>
      <c r="D44" s="23" t="s">
        <v>48</v>
      </c>
      <c r="E44" s="21" t="str">
        <f>VLOOKUP(Tableau1[[#This Row],[CODE_DEPT]],Libellés!$L$2:$M$102,2,FALSE)</f>
        <v>Ain</v>
      </c>
      <c r="F44" s="21" t="s">
        <v>49</v>
      </c>
      <c r="G44" s="21" t="str">
        <f>VLOOKUP(Tableau1[[#This Row],[CODE_TYPE_DECHET]],Libellés!$A$1:$B$8,2,FALSE)</f>
        <v>Ordures ménagères résiduelles</v>
      </c>
      <c r="H44" s="21" t="s">
        <v>56</v>
      </c>
      <c r="I44" s="21" t="str">
        <f>VLOOKUP(Tableau1[[#This Row],[CODE_DESTINATION]],Libellés!$E$2:$F$7,2,FALSE)</f>
        <v>Valorisation organique</v>
      </c>
      <c r="J44" s="21">
        <v>26470.82</v>
      </c>
      <c r="K44" s="21">
        <v>643350</v>
      </c>
      <c r="L44" s="21">
        <f>Tableau1[[#This Row],[TONNE_DECHET]]*1000</f>
        <v>26470820</v>
      </c>
      <c r="M44" s="21">
        <f>Tableau1[[#This Row],[KG_DECHET]]/Tableau1[[#This Row],[Population]]</f>
        <v>41.145286391544261</v>
      </c>
    </row>
    <row r="45" spans="1:13" x14ac:dyDescent="0.3">
      <c r="A45" s="21">
        <v>2017</v>
      </c>
      <c r="B45" s="21">
        <v>84</v>
      </c>
      <c r="C45" s="21" t="str">
        <f>VLOOKUP(Tableau1[[#This Row],[CODE_REGION]],Libellés!$I$2:$J$15,2,FALSE)</f>
        <v>Auvergne-Rhône-Alpes</v>
      </c>
      <c r="D45" s="23" t="s">
        <v>48</v>
      </c>
      <c r="E45" s="21" t="str">
        <f>VLOOKUP(Tableau1[[#This Row],[CODE_DEPT]],Libellés!$L$2:$M$102,2,FALSE)</f>
        <v>Ain</v>
      </c>
      <c r="F45" s="21" t="s">
        <v>53</v>
      </c>
      <c r="G45" s="21" t="str">
        <f>VLOOKUP(Tableau1[[#This Row],[CODE_TYPE_DECHET]],Libellés!$A$1:$B$8,2,FALSE)</f>
        <v>Déchets dangereux</v>
      </c>
      <c r="H45" s="21" t="s">
        <v>50</v>
      </c>
      <c r="I45" s="21" t="str">
        <f>VLOOKUP(Tableau1[[#This Row],[CODE_DESTINATION]],Libellés!$E$2:$F$7,2,FALSE)</f>
        <v>Incinération avec récupération d'énergie</v>
      </c>
      <c r="J45" s="21">
        <v>1.06</v>
      </c>
      <c r="K45" s="21">
        <v>643350</v>
      </c>
      <c r="L45" s="21">
        <f>Tableau1[[#This Row],[TONNE_DECHET]]*1000</f>
        <v>1060</v>
      </c>
      <c r="M45" s="21">
        <f>Tableau1[[#This Row],[KG_DECHET]]/Tableau1[[#This Row],[Population]]</f>
        <v>1.6476257091785186E-3</v>
      </c>
    </row>
    <row r="46" spans="1:13" x14ac:dyDescent="0.3">
      <c r="A46" s="21">
        <v>2017</v>
      </c>
      <c r="B46" s="21">
        <v>84</v>
      </c>
      <c r="C46" s="21" t="str">
        <f>VLOOKUP(Tableau1[[#This Row],[CODE_REGION]],Libellés!$I$2:$J$15,2,FALSE)</f>
        <v>Auvergne-Rhône-Alpes</v>
      </c>
      <c r="D46" s="23" t="s">
        <v>48</v>
      </c>
      <c r="E46" s="21" t="str">
        <f>VLOOKUP(Tableau1[[#This Row],[CODE_DEPT]],Libellés!$L$2:$M$102,2,FALSE)</f>
        <v>Ain</v>
      </c>
      <c r="F46" s="21" t="s">
        <v>51</v>
      </c>
      <c r="G46" s="21" t="str">
        <f>VLOOKUP(Tableau1[[#This Row],[CODE_TYPE_DECHET]],Libellés!$A$1:$B$8,2,FALSE)</f>
        <v>Emballages et papier</v>
      </c>
      <c r="H46" s="21" t="s">
        <v>49</v>
      </c>
      <c r="I46" s="21" t="str">
        <f>VLOOKUP(Tableau1[[#This Row],[CODE_DESTINATION]],Libellés!$E$2:$F$7,2,FALSE)</f>
        <v>Valorisation matière</v>
      </c>
      <c r="J46" s="21">
        <v>24540.507030000001</v>
      </c>
      <c r="K46" s="21">
        <v>643350</v>
      </c>
      <c r="L46" s="21">
        <f>Tableau1[[#This Row],[TONNE_DECHET]]*1000</f>
        <v>24540507.030000001</v>
      </c>
      <c r="M46" s="21">
        <f>Tableau1[[#This Row],[KG_DECHET]]/Tableau1[[#This Row],[Population]]</f>
        <v>38.144877640475634</v>
      </c>
    </row>
    <row r="47" spans="1:13" x14ac:dyDescent="0.3">
      <c r="A47" s="21">
        <v>2017</v>
      </c>
      <c r="B47" s="21">
        <v>84</v>
      </c>
      <c r="C47" s="21" t="str">
        <f>VLOOKUP(Tableau1[[#This Row],[CODE_REGION]],Libellés!$I$2:$J$15,2,FALSE)</f>
        <v>Auvergne-Rhône-Alpes</v>
      </c>
      <c r="D47" s="23" t="s">
        <v>48</v>
      </c>
      <c r="E47" s="21" t="str">
        <f>VLOOKUP(Tableau1[[#This Row],[CODE_DEPT]],Libellés!$L$2:$M$102,2,FALSE)</f>
        <v>Ain</v>
      </c>
      <c r="F47" s="21" t="s">
        <v>51</v>
      </c>
      <c r="G47" s="21" t="str">
        <f>VLOOKUP(Tableau1[[#This Row],[CODE_TYPE_DECHET]],Libellés!$A$1:$B$8,2,FALSE)</f>
        <v>Emballages et papier</v>
      </c>
      <c r="H47" s="21" t="s">
        <v>52</v>
      </c>
      <c r="I47" s="21" t="str">
        <f>VLOOKUP(Tableau1[[#This Row],[CODE_DESTINATION]],Libellés!$E$2:$F$7,2,FALSE)</f>
        <v>Non précisé</v>
      </c>
      <c r="J47" s="21">
        <v>4073.09</v>
      </c>
      <c r="K47" s="21">
        <v>643350</v>
      </c>
      <c r="L47" s="21">
        <f>Tableau1[[#This Row],[TONNE_DECHET]]*1000</f>
        <v>4073090</v>
      </c>
      <c r="M47" s="21">
        <f>Tableau1[[#This Row],[KG_DECHET]]/Tableau1[[#This Row],[Population]]</f>
        <v>6.3310639620735216</v>
      </c>
    </row>
    <row r="48" spans="1:13" x14ac:dyDescent="0.3">
      <c r="A48" s="21">
        <v>2017</v>
      </c>
      <c r="B48" s="21">
        <v>84</v>
      </c>
      <c r="C48" s="21" t="str">
        <f>VLOOKUP(Tableau1[[#This Row],[CODE_REGION]],Libellés!$I$2:$J$15,2,FALSE)</f>
        <v>Auvergne-Rhône-Alpes</v>
      </c>
      <c r="D48" s="23" t="s">
        <v>48</v>
      </c>
      <c r="E48" s="21" t="str">
        <f>VLOOKUP(Tableau1[[#This Row],[CODE_DEPT]],Libellés!$L$2:$M$102,2,FALSE)</f>
        <v>Ain</v>
      </c>
      <c r="F48" s="21" t="s">
        <v>54</v>
      </c>
      <c r="G48" s="21" t="str">
        <f>VLOOKUP(Tableau1[[#This Row],[CODE_TYPE_DECHET]],Libellés!$A$1:$B$8,2,FALSE)</f>
        <v>Verre</v>
      </c>
      <c r="H48" s="21" t="s">
        <v>49</v>
      </c>
      <c r="I48" s="21" t="str">
        <f>VLOOKUP(Tableau1[[#This Row],[CODE_DESTINATION]],Libellés!$E$2:$F$7,2,FALSE)</f>
        <v>Valorisation matière</v>
      </c>
      <c r="J48" s="21">
        <v>21445.200980000001</v>
      </c>
      <c r="K48" s="21">
        <v>643350</v>
      </c>
      <c r="L48" s="21">
        <f>Tableau1[[#This Row],[TONNE_DECHET]]*1000</f>
        <v>21445200.98</v>
      </c>
      <c r="M48" s="21">
        <f>Tableau1[[#This Row],[KG_DECHET]]/Tableau1[[#This Row],[Population]]</f>
        <v>33.333645729385253</v>
      </c>
    </row>
    <row r="49" spans="1:13" x14ac:dyDescent="0.3">
      <c r="A49" s="21">
        <v>2017</v>
      </c>
      <c r="B49" s="21">
        <v>84</v>
      </c>
      <c r="C49" s="21" t="str">
        <f>VLOOKUP(Tableau1[[#This Row],[CODE_REGION]],Libellés!$I$2:$J$15,2,FALSE)</f>
        <v>Auvergne-Rhône-Alpes</v>
      </c>
      <c r="D49" s="23" t="s">
        <v>48</v>
      </c>
      <c r="E49" s="21" t="str">
        <f>VLOOKUP(Tableau1[[#This Row],[CODE_DEPT]],Libellés!$L$2:$M$102,2,FALSE)</f>
        <v>Ain</v>
      </c>
      <c r="F49" s="21" t="s">
        <v>54</v>
      </c>
      <c r="G49" s="21" t="str">
        <f>VLOOKUP(Tableau1[[#This Row],[CODE_TYPE_DECHET]],Libellés!$A$1:$B$8,2,FALSE)</f>
        <v>Verre</v>
      </c>
      <c r="H49" s="21" t="s">
        <v>52</v>
      </c>
      <c r="I49" s="21" t="str">
        <f>VLOOKUP(Tableau1[[#This Row],[CODE_DESTINATION]],Libellés!$E$2:$F$7,2,FALSE)</f>
        <v>Non précisé</v>
      </c>
      <c r="J49" s="21">
        <v>318.42</v>
      </c>
      <c r="K49" s="21">
        <v>643350</v>
      </c>
      <c r="L49" s="21">
        <f>Tableau1[[#This Row],[TONNE_DECHET]]*1000</f>
        <v>318420</v>
      </c>
      <c r="M49" s="21">
        <f>Tableau1[[#This Row],[KG_DECHET]]/Tableau1[[#This Row],[Population]]</f>
        <v>0.49494054558172068</v>
      </c>
    </row>
    <row r="50" spans="1:13" x14ac:dyDescent="0.3">
      <c r="A50" s="21">
        <v>2017</v>
      </c>
      <c r="B50" s="21">
        <v>84</v>
      </c>
      <c r="C50" s="21" t="str">
        <f>VLOOKUP(Tableau1[[#This Row],[CODE_REGION]],Libellés!$I$2:$J$15,2,FALSE)</f>
        <v>Auvergne-Rhône-Alpes</v>
      </c>
      <c r="D50" s="23" t="s">
        <v>48</v>
      </c>
      <c r="E50" s="21" t="str">
        <f>VLOOKUP(Tableau1[[#This Row],[CODE_DEPT]],Libellés!$L$2:$M$102,2,FALSE)</f>
        <v>Ain</v>
      </c>
      <c r="F50" s="21" t="s">
        <v>55</v>
      </c>
      <c r="G50" s="21" t="str">
        <f>VLOOKUP(Tableau1[[#This Row],[CODE_TYPE_DECHET]],Libellés!$A$1:$B$8,2,FALSE)</f>
        <v>Collectes séparées hors gravats</v>
      </c>
      <c r="H50" s="21" t="s">
        <v>49</v>
      </c>
      <c r="I50" s="21" t="str">
        <f>VLOOKUP(Tableau1[[#This Row],[CODE_DESTINATION]],Libellés!$E$2:$F$7,2,FALSE)</f>
        <v>Valorisation matière</v>
      </c>
      <c r="J50" s="21">
        <v>1210.1089999999999</v>
      </c>
      <c r="K50" s="21">
        <v>643350</v>
      </c>
      <c r="L50" s="21">
        <f>Tableau1[[#This Row],[TONNE_DECHET]]*1000</f>
        <v>1210109</v>
      </c>
      <c r="M50" s="21">
        <f>Tableau1[[#This Row],[KG_DECHET]]/Tableau1[[#This Row],[Population]]</f>
        <v>1.8809497163285924</v>
      </c>
    </row>
    <row r="51" spans="1:13" x14ac:dyDescent="0.3">
      <c r="A51" s="21">
        <v>2009</v>
      </c>
      <c r="B51" s="21">
        <v>32</v>
      </c>
      <c r="C51" s="21" t="str">
        <f>VLOOKUP(Tableau1[[#This Row],[CODE_REGION]],Libellés!$I$2:$J$15,2,FALSE)</f>
        <v>Hauts-de-France</v>
      </c>
      <c r="D51" s="23" t="s">
        <v>57</v>
      </c>
      <c r="E51" s="21" t="str">
        <f>VLOOKUP(Tableau1[[#This Row],[CODE_DEPT]],Libellés!$L$2:$M$102,2,FALSE)</f>
        <v>Aisne</v>
      </c>
      <c r="F51" s="21" t="s">
        <v>49</v>
      </c>
      <c r="G51" s="21" t="str">
        <f>VLOOKUP(Tableau1[[#This Row],[CODE_TYPE_DECHET]],Libellés!$A$1:$B$8,2,FALSE)</f>
        <v>Ordures ménagères résiduelles</v>
      </c>
      <c r="H51" s="21" t="s">
        <v>51</v>
      </c>
      <c r="I51" s="21" t="str">
        <f>VLOOKUP(Tableau1[[#This Row],[CODE_DESTINATION]],Libellés!$E$2:$F$7,2,FALSE)</f>
        <v>Stockage</v>
      </c>
      <c r="J51" s="21">
        <v>144724.67000000001</v>
      </c>
      <c r="K51" s="21">
        <v>539870</v>
      </c>
      <c r="L51" s="21">
        <f>Tableau1[[#This Row],[TONNE_DECHET]]*1000</f>
        <v>144724670</v>
      </c>
      <c r="M51" s="21">
        <f>Tableau1[[#This Row],[KG_DECHET]]/Tableau1[[#This Row],[Population]]</f>
        <v>268.0731842851057</v>
      </c>
    </row>
    <row r="52" spans="1:13" x14ac:dyDescent="0.3">
      <c r="A52" s="21">
        <v>2009</v>
      </c>
      <c r="B52" s="21">
        <v>32</v>
      </c>
      <c r="C52" s="21" t="str">
        <f>VLOOKUP(Tableau1[[#This Row],[CODE_REGION]],Libellés!$I$2:$J$15,2,FALSE)</f>
        <v>Hauts-de-France</v>
      </c>
      <c r="D52" s="23" t="s">
        <v>57</v>
      </c>
      <c r="E52" s="21" t="str">
        <f>VLOOKUP(Tableau1[[#This Row],[CODE_DEPT]],Libellés!$L$2:$M$102,2,FALSE)</f>
        <v>Aisne</v>
      </c>
      <c r="F52" s="21" t="s">
        <v>49</v>
      </c>
      <c r="G52" s="21" t="str">
        <f>VLOOKUP(Tableau1[[#This Row],[CODE_TYPE_DECHET]],Libellés!$A$1:$B$8,2,FALSE)</f>
        <v>Ordures ménagères résiduelles</v>
      </c>
      <c r="H52" s="21" t="s">
        <v>52</v>
      </c>
      <c r="I52" s="21" t="str">
        <f>VLOOKUP(Tableau1[[#This Row],[CODE_DESTINATION]],Libellés!$E$2:$F$7,2,FALSE)</f>
        <v>Non précisé</v>
      </c>
      <c r="J52" s="21">
        <v>85.093490000000003</v>
      </c>
      <c r="K52" s="21">
        <v>539870</v>
      </c>
      <c r="L52" s="21">
        <f>Tableau1[[#This Row],[TONNE_DECHET]]*1000</f>
        <v>85093.49</v>
      </c>
      <c r="M52" s="21">
        <f>Tableau1[[#This Row],[KG_DECHET]]/Tableau1[[#This Row],[Population]]</f>
        <v>0.15761848222720284</v>
      </c>
    </row>
    <row r="53" spans="1:13" x14ac:dyDescent="0.3">
      <c r="A53" s="21">
        <v>2009</v>
      </c>
      <c r="B53" s="21">
        <v>32</v>
      </c>
      <c r="C53" s="21" t="str">
        <f>VLOOKUP(Tableau1[[#This Row],[CODE_REGION]],Libellés!$I$2:$J$15,2,FALSE)</f>
        <v>Hauts-de-France</v>
      </c>
      <c r="D53" s="23" t="s">
        <v>57</v>
      </c>
      <c r="E53" s="21" t="str">
        <f>VLOOKUP(Tableau1[[#This Row],[CODE_DEPT]],Libellés!$L$2:$M$102,2,FALSE)</f>
        <v>Aisne</v>
      </c>
      <c r="F53" s="21" t="s">
        <v>50</v>
      </c>
      <c r="G53" s="21" t="str">
        <f>VLOOKUP(Tableau1[[#This Row],[CODE_TYPE_DECHET]],Libellés!$A$1:$B$8,2,FALSE)</f>
        <v>Encombrants</v>
      </c>
      <c r="H53" s="21" t="s">
        <v>51</v>
      </c>
      <c r="I53" s="21" t="str">
        <f>VLOOKUP(Tableau1[[#This Row],[CODE_DESTINATION]],Libellés!$E$2:$F$7,2,FALSE)</f>
        <v>Stockage</v>
      </c>
      <c r="J53" s="21">
        <v>3731.44</v>
      </c>
      <c r="K53" s="21">
        <v>539870</v>
      </c>
      <c r="L53" s="21">
        <f>Tableau1[[#This Row],[TONNE_DECHET]]*1000</f>
        <v>3731440</v>
      </c>
      <c r="M53" s="21">
        <f>Tableau1[[#This Row],[KG_DECHET]]/Tableau1[[#This Row],[Population]]</f>
        <v>6.9117380110026492</v>
      </c>
    </row>
    <row r="54" spans="1:13" x14ac:dyDescent="0.3">
      <c r="A54" s="21">
        <v>2009</v>
      </c>
      <c r="B54" s="21">
        <v>32</v>
      </c>
      <c r="C54" s="21" t="str">
        <f>VLOOKUP(Tableau1[[#This Row],[CODE_REGION]],Libellés!$I$2:$J$15,2,FALSE)</f>
        <v>Hauts-de-France</v>
      </c>
      <c r="D54" s="23" t="s">
        <v>57</v>
      </c>
      <c r="E54" s="21" t="str">
        <f>VLOOKUP(Tableau1[[#This Row],[CODE_DEPT]],Libellés!$L$2:$M$102,2,FALSE)</f>
        <v>Aisne</v>
      </c>
      <c r="F54" s="21" t="s">
        <v>53</v>
      </c>
      <c r="G54" s="21" t="str">
        <f>VLOOKUP(Tableau1[[#This Row],[CODE_TYPE_DECHET]],Libellés!$A$1:$B$8,2,FALSE)</f>
        <v>Déchets dangereux</v>
      </c>
      <c r="H54" s="21" t="s">
        <v>52</v>
      </c>
      <c r="I54" s="21" t="str">
        <f>VLOOKUP(Tableau1[[#This Row],[CODE_DESTINATION]],Libellés!$E$2:$F$7,2,FALSE)</f>
        <v>Non précisé</v>
      </c>
      <c r="J54" s="21">
        <v>0.30499999999999999</v>
      </c>
      <c r="K54" s="21">
        <v>539870</v>
      </c>
      <c r="L54" s="21">
        <f>Tableau1[[#This Row],[TONNE_DECHET]]*1000</f>
        <v>305</v>
      </c>
      <c r="M54" s="21">
        <f>Tableau1[[#This Row],[KG_DECHET]]/Tableau1[[#This Row],[Population]]</f>
        <v>5.6495082149406336E-4</v>
      </c>
    </row>
    <row r="55" spans="1:13" x14ac:dyDescent="0.3">
      <c r="A55" s="21">
        <v>2009</v>
      </c>
      <c r="B55" s="21">
        <v>32</v>
      </c>
      <c r="C55" s="21" t="str">
        <f>VLOOKUP(Tableau1[[#This Row],[CODE_REGION]],Libellés!$I$2:$J$15,2,FALSE)</f>
        <v>Hauts-de-France</v>
      </c>
      <c r="D55" s="23" t="s">
        <v>57</v>
      </c>
      <c r="E55" s="21" t="str">
        <f>VLOOKUP(Tableau1[[#This Row],[CODE_DEPT]],Libellés!$L$2:$M$102,2,FALSE)</f>
        <v>Aisne</v>
      </c>
      <c r="F55" s="21" t="s">
        <v>51</v>
      </c>
      <c r="G55" s="21" t="str">
        <f>VLOOKUP(Tableau1[[#This Row],[CODE_TYPE_DECHET]],Libellés!$A$1:$B$8,2,FALSE)</f>
        <v>Emballages et papier</v>
      </c>
      <c r="H55" s="21" t="s">
        <v>49</v>
      </c>
      <c r="I55" s="21" t="str">
        <f>VLOOKUP(Tableau1[[#This Row],[CODE_DESTINATION]],Libellés!$E$2:$F$7,2,FALSE)</f>
        <v>Valorisation matière</v>
      </c>
      <c r="J55" s="21">
        <v>25895.41</v>
      </c>
      <c r="K55" s="21">
        <v>539870</v>
      </c>
      <c r="L55" s="21">
        <f>Tableau1[[#This Row],[TONNE_DECHET]]*1000</f>
        <v>25895410</v>
      </c>
      <c r="M55" s="21">
        <f>Tableau1[[#This Row],[KG_DECHET]]/Tableau1[[#This Row],[Population]]</f>
        <v>47.966010335821586</v>
      </c>
    </row>
    <row r="56" spans="1:13" x14ac:dyDescent="0.3">
      <c r="A56" s="21">
        <v>2009</v>
      </c>
      <c r="B56" s="21">
        <v>32</v>
      </c>
      <c r="C56" s="21" t="str">
        <f>VLOOKUP(Tableau1[[#This Row],[CODE_REGION]],Libellés!$I$2:$J$15,2,FALSE)</f>
        <v>Hauts-de-France</v>
      </c>
      <c r="D56" s="23" t="s">
        <v>57</v>
      </c>
      <c r="E56" s="21" t="str">
        <f>VLOOKUP(Tableau1[[#This Row],[CODE_DEPT]],Libellés!$L$2:$M$102,2,FALSE)</f>
        <v>Aisne</v>
      </c>
      <c r="F56" s="21" t="s">
        <v>51</v>
      </c>
      <c r="G56" s="21" t="str">
        <f>VLOOKUP(Tableau1[[#This Row],[CODE_TYPE_DECHET]],Libellés!$A$1:$B$8,2,FALSE)</f>
        <v>Emballages et papier</v>
      </c>
      <c r="H56" s="21" t="s">
        <v>52</v>
      </c>
      <c r="I56" s="21" t="str">
        <f>VLOOKUP(Tableau1[[#This Row],[CODE_DESTINATION]],Libellés!$E$2:$F$7,2,FALSE)</f>
        <v>Non précisé</v>
      </c>
      <c r="J56" s="21">
        <v>155.90690000000001</v>
      </c>
      <c r="K56" s="21">
        <v>539870</v>
      </c>
      <c r="L56" s="21">
        <f>Tableau1[[#This Row],[TONNE_DECHET]]*1000</f>
        <v>155906.9</v>
      </c>
      <c r="M56" s="21">
        <f>Tableau1[[#This Row],[KG_DECHET]]/Tableau1[[#This Row],[Population]]</f>
        <v>0.28878600403800914</v>
      </c>
    </row>
    <row r="57" spans="1:13" x14ac:dyDescent="0.3">
      <c r="A57" s="21">
        <v>2009</v>
      </c>
      <c r="B57" s="21">
        <v>32</v>
      </c>
      <c r="C57" s="21" t="str">
        <f>VLOOKUP(Tableau1[[#This Row],[CODE_REGION]],Libellés!$I$2:$J$15,2,FALSE)</f>
        <v>Hauts-de-France</v>
      </c>
      <c r="D57" s="23" t="s">
        <v>57</v>
      </c>
      <c r="E57" s="21" t="str">
        <f>VLOOKUP(Tableau1[[#This Row],[CODE_DEPT]],Libellés!$L$2:$M$102,2,FALSE)</f>
        <v>Aisne</v>
      </c>
      <c r="F57" s="21" t="s">
        <v>56</v>
      </c>
      <c r="G57" s="21" t="str">
        <f>VLOOKUP(Tableau1[[#This Row],[CODE_TYPE_DECHET]],Libellés!$A$1:$B$8,2,FALSE)</f>
        <v>Biodéchets</v>
      </c>
      <c r="H57" s="21" t="s">
        <v>56</v>
      </c>
      <c r="I57" s="21" t="str">
        <f>VLOOKUP(Tableau1[[#This Row],[CODE_DESTINATION]],Libellés!$E$2:$F$7,2,FALSE)</f>
        <v>Valorisation organique</v>
      </c>
      <c r="J57" s="21">
        <v>10640.02</v>
      </c>
      <c r="K57" s="21">
        <v>539870</v>
      </c>
      <c r="L57" s="21">
        <f>Tableau1[[#This Row],[TONNE_DECHET]]*1000</f>
        <v>10640020</v>
      </c>
      <c r="M57" s="21">
        <f>Tableau1[[#This Row],[KG_DECHET]]/Tableau1[[#This Row],[Population]]</f>
        <v>19.708485376109063</v>
      </c>
    </row>
    <row r="58" spans="1:13" x14ac:dyDescent="0.3">
      <c r="A58" s="21">
        <v>2009</v>
      </c>
      <c r="B58" s="21">
        <v>32</v>
      </c>
      <c r="C58" s="21" t="str">
        <f>VLOOKUP(Tableau1[[#This Row],[CODE_REGION]],Libellés!$I$2:$J$15,2,FALSE)</f>
        <v>Hauts-de-France</v>
      </c>
      <c r="D58" s="23" t="s">
        <v>57</v>
      </c>
      <c r="E58" s="21" t="str">
        <f>VLOOKUP(Tableau1[[#This Row],[CODE_DEPT]],Libellés!$L$2:$M$102,2,FALSE)</f>
        <v>Aisne</v>
      </c>
      <c r="F58" s="21" t="s">
        <v>54</v>
      </c>
      <c r="G58" s="21" t="str">
        <f>VLOOKUP(Tableau1[[#This Row],[CODE_TYPE_DECHET]],Libellés!$A$1:$B$8,2,FALSE)</f>
        <v>Verre</v>
      </c>
      <c r="H58" s="21" t="s">
        <v>49</v>
      </c>
      <c r="I58" s="21" t="str">
        <f>VLOOKUP(Tableau1[[#This Row],[CODE_DESTINATION]],Libellés!$E$2:$F$7,2,FALSE)</f>
        <v>Valorisation matière</v>
      </c>
      <c r="J58" s="21">
        <v>21722.86</v>
      </c>
      <c r="K58" s="21">
        <v>539870</v>
      </c>
      <c r="L58" s="21">
        <f>Tableau1[[#This Row],[TONNE_DECHET]]*1000</f>
        <v>21722860</v>
      </c>
      <c r="M58" s="21">
        <f>Tableau1[[#This Row],[KG_DECHET]]/Tableau1[[#This Row],[Population]]</f>
        <v>40.237205253116493</v>
      </c>
    </row>
    <row r="59" spans="1:13" x14ac:dyDescent="0.3">
      <c r="A59" s="21">
        <v>2009</v>
      </c>
      <c r="B59" s="21">
        <v>32</v>
      </c>
      <c r="C59" s="21" t="str">
        <f>VLOOKUP(Tableau1[[#This Row],[CODE_REGION]],Libellés!$I$2:$J$15,2,FALSE)</f>
        <v>Hauts-de-France</v>
      </c>
      <c r="D59" s="23" t="s">
        <v>57</v>
      </c>
      <c r="E59" s="21" t="str">
        <f>VLOOKUP(Tableau1[[#This Row],[CODE_DEPT]],Libellés!$L$2:$M$102,2,FALSE)</f>
        <v>Aisne</v>
      </c>
      <c r="F59" s="21" t="s">
        <v>54</v>
      </c>
      <c r="G59" s="21" t="str">
        <f>VLOOKUP(Tableau1[[#This Row],[CODE_TYPE_DECHET]],Libellés!$A$1:$B$8,2,FALSE)</f>
        <v>Verre</v>
      </c>
      <c r="H59" s="21" t="s">
        <v>52</v>
      </c>
      <c r="I59" s="21" t="str">
        <f>VLOOKUP(Tableau1[[#This Row],[CODE_DESTINATION]],Libellés!$E$2:$F$7,2,FALSE)</f>
        <v>Non précisé</v>
      </c>
      <c r="J59" s="21">
        <v>16.45655</v>
      </c>
      <c r="K59" s="21">
        <v>539870</v>
      </c>
      <c r="L59" s="21">
        <f>Tableau1[[#This Row],[TONNE_DECHET]]*1000</f>
        <v>16456.55</v>
      </c>
      <c r="M59" s="21">
        <f>Tableau1[[#This Row],[KG_DECHET]]/Tableau1[[#This Row],[Population]]</f>
        <v>3.048243095560042E-2</v>
      </c>
    </row>
    <row r="60" spans="1:13" x14ac:dyDescent="0.3">
      <c r="A60" s="21">
        <v>2011</v>
      </c>
      <c r="B60" s="21">
        <v>32</v>
      </c>
      <c r="C60" s="21" t="str">
        <f>VLOOKUP(Tableau1[[#This Row],[CODE_REGION]],Libellés!$I$2:$J$15,2,FALSE)</f>
        <v>Hauts-de-France</v>
      </c>
      <c r="D60" s="23" t="s">
        <v>57</v>
      </c>
      <c r="E60" s="21" t="str">
        <f>VLOOKUP(Tableau1[[#This Row],[CODE_DEPT]],Libellés!$L$2:$M$102,2,FALSE)</f>
        <v>Aisne</v>
      </c>
      <c r="F60" s="21" t="s">
        <v>49</v>
      </c>
      <c r="G60" s="21" t="str">
        <f>VLOOKUP(Tableau1[[#This Row],[CODE_TYPE_DECHET]],Libellés!$A$1:$B$8,2,FALSE)</f>
        <v>Ordures ménagères résiduelles</v>
      </c>
      <c r="H60" s="21" t="s">
        <v>51</v>
      </c>
      <c r="I60" s="21" t="str">
        <f>VLOOKUP(Tableau1[[#This Row],[CODE_DESTINATION]],Libellés!$E$2:$F$7,2,FALSE)</f>
        <v>Stockage</v>
      </c>
      <c r="J60" s="21">
        <v>134945.73801</v>
      </c>
      <c r="K60" s="21">
        <v>541302</v>
      </c>
      <c r="L60" s="21">
        <f>Tableau1[[#This Row],[TONNE_DECHET]]*1000</f>
        <v>134945738.00999999</v>
      </c>
      <c r="M60" s="21">
        <f>Tableau1[[#This Row],[KG_DECHET]]/Tableau1[[#This Row],[Population]]</f>
        <v>249.29842862210003</v>
      </c>
    </row>
    <row r="61" spans="1:13" x14ac:dyDescent="0.3">
      <c r="A61" s="21">
        <v>2011</v>
      </c>
      <c r="B61" s="21">
        <v>32</v>
      </c>
      <c r="C61" s="21" t="str">
        <f>VLOOKUP(Tableau1[[#This Row],[CODE_REGION]],Libellés!$I$2:$J$15,2,FALSE)</f>
        <v>Hauts-de-France</v>
      </c>
      <c r="D61" s="23" t="s">
        <v>57</v>
      </c>
      <c r="E61" s="21" t="str">
        <f>VLOOKUP(Tableau1[[#This Row],[CODE_DEPT]],Libellés!$L$2:$M$102,2,FALSE)</f>
        <v>Aisne</v>
      </c>
      <c r="F61" s="21" t="s">
        <v>49</v>
      </c>
      <c r="G61" s="21" t="str">
        <f>VLOOKUP(Tableau1[[#This Row],[CODE_TYPE_DECHET]],Libellés!$A$1:$B$8,2,FALSE)</f>
        <v>Ordures ménagères résiduelles</v>
      </c>
      <c r="H61" s="21" t="s">
        <v>52</v>
      </c>
      <c r="I61" s="21" t="str">
        <f>VLOOKUP(Tableau1[[#This Row],[CODE_DESTINATION]],Libellés!$E$2:$F$7,2,FALSE)</f>
        <v>Non précisé</v>
      </c>
      <c r="J61" s="21">
        <v>1495.61222</v>
      </c>
      <c r="K61" s="21">
        <v>541302</v>
      </c>
      <c r="L61" s="21">
        <f>Tableau1[[#This Row],[TONNE_DECHET]]*1000</f>
        <v>1495612.22</v>
      </c>
      <c r="M61" s="21">
        <f>Tableau1[[#This Row],[KG_DECHET]]/Tableau1[[#This Row],[Population]]</f>
        <v>2.7629903824482449</v>
      </c>
    </row>
    <row r="62" spans="1:13" x14ac:dyDescent="0.3">
      <c r="A62" s="21">
        <v>2011</v>
      </c>
      <c r="B62" s="21">
        <v>32</v>
      </c>
      <c r="C62" s="21" t="str">
        <f>VLOOKUP(Tableau1[[#This Row],[CODE_REGION]],Libellés!$I$2:$J$15,2,FALSE)</f>
        <v>Hauts-de-France</v>
      </c>
      <c r="D62" s="23" t="s">
        <v>57</v>
      </c>
      <c r="E62" s="21" t="str">
        <f>VLOOKUP(Tableau1[[#This Row],[CODE_DEPT]],Libellés!$L$2:$M$102,2,FALSE)</f>
        <v>Aisne</v>
      </c>
      <c r="F62" s="21" t="s">
        <v>50</v>
      </c>
      <c r="G62" s="21" t="str">
        <f>VLOOKUP(Tableau1[[#This Row],[CODE_TYPE_DECHET]],Libellés!$A$1:$B$8,2,FALSE)</f>
        <v>Encombrants</v>
      </c>
      <c r="H62" s="21" t="s">
        <v>51</v>
      </c>
      <c r="I62" s="21" t="str">
        <f>VLOOKUP(Tableau1[[#This Row],[CODE_DESTINATION]],Libellés!$E$2:$F$7,2,FALSE)</f>
        <v>Stockage</v>
      </c>
      <c r="J62" s="21">
        <v>3685.33</v>
      </c>
      <c r="K62" s="21">
        <v>541302</v>
      </c>
      <c r="L62" s="21">
        <f>Tableau1[[#This Row],[TONNE_DECHET]]*1000</f>
        <v>3685330</v>
      </c>
      <c r="M62" s="21">
        <f>Tableau1[[#This Row],[KG_DECHET]]/Tableau1[[#This Row],[Population]]</f>
        <v>6.8082696904870108</v>
      </c>
    </row>
    <row r="63" spans="1:13" x14ac:dyDescent="0.3">
      <c r="A63" s="21">
        <v>2011</v>
      </c>
      <c r="B63" s="21">
        <v>32</v>
      </c>
      <c r="C63" s="21" t="str">
        <f>VLOOKUP(Tableau1[[#This Row],[CODE_REGION]],Libellés!$I$2:$J$15,2,FALSE)</f>
        <v>Hauts-de-France</v>
      </c>
      <c r="D63" s="23" t="s">
        <v>57</v>
      </c>
      <c r="E63" s="21" t="str">
        <f>VLOOKUP(Tableau1[[#This Row],[CODE_DEPT]],Libellés!$L$2:$M$102,2,FALSE)</f>
        <v>Aisne</v>
      </c>
      <c r="F63" s="21" t="s">
        <v>53</v>
      </c>
      <c r="G63" s="21" t="str">
        <f>VLOOKUP(Tableau1[[#This Row],[CODE_TYPE_DECHET]],Libellés!$A$1:$B$8,2,FALSE)</f>
        <v>Déchets dangereux</v>
      </c>
      <c r="H63" s="21" t="s">
        <v>49</v>
      </c>
      <c r="I63" s="21" t="str">
        <f>VLOOKUP(Tableau1[[#This Row],[CODE_DESTINATION]],Libellés!$E$2:$F$7,2,FALSE)</f>
        <v>Valorisation matière</v>
      </c>
      <c r="J63" s="21">
        <v>87.22</v>
      </c>
      <c r="K63" s="21">
        <v>541302</v>
      </c>
      <c r="L63" s="21">
        <f>Tableau1[[#This Row],[TONNE_DECHET]]*1000</f>
        <v>87220</v>
      </c>
      <c r="M63" s="21">
        <f>Tableau1[[#This Row],[KG_DECHET]]/Tableau1[[#This Row],[Population]]</f>
        <v>0.16113001614625477</v>
      </c>
    </row>
    <row r="64" spans="1:13" x14ac:dyDescent="0.3">
      <c r="A64" s="21">
        <v>2011</v>
      </c>
      <c r="B64" s="21">
        <v>32</v>
      </c>
      <c r="C64" s="21" t="str">
        <f>VLOOKUP(Tableau1[[#This Row],[CODE_REGION]],Libellés!$I$2:$J$15,2,FALSE)</f>
        <v>Hauts-de-France</v>
      </c>
      <c r="D64" s="23" t="s">
        <v>57</v>
      </c>
      <c r="E64" s="21" t="str">
        <f>VLOOKUP(Tableau1[[#This Row],[CODE_DEPT]],Libellés!$L$2:$M$102,2,FALSE)</f>
        <v>Aisne</v>
      </c>
      <c r="F64" s="21" t="s">
        <v>51</v>
      </c>
      <c r="G64" s="21" t="str">
        <f>VLOOKUP(Tableau1[[#This Row],[CODE_TYPE_DECHET]],Libellés!$A$1:$B$8,2,FALSE)</f>
        <v>Emballages et papier</v>
      </c>
      <c r="H64" s="21" t="s">
        <v>49</v>
      </c>
      <c r="I64" s="21" t="str">
        <f>VLOOKUP(Tableau1[[#This Row],[CODE_DESTINATION]],Libellés!$E$2:$F$7,2,FALSE)</f>
        <v>Valorisation matière</v>
      </c>
      <c r="J64" s="21">
        <v>29464.895049999999</v>
      </c>
      <c r="K64" s="21">
        <v>541302</v>
      </c>
      <c r="L64" s="21">
        <f>Tableau1[[#This Row],[TONNE_DECHET]]*1000</f>
        <v>29464895.050000001</v>
      </c>
      <c r="M64" s="21">
        <f>Tableau1[[#This Row],[KG_DECHET]]/Tableau1[[#This Row],[Population]]</f>
        <v>54.433375546367834</v>
      </c>
    </row>
    <row r="65" spans="1:13" x14ac:dyDescent="0.3">
      <c r="A65" s="21">
        <v>2011</v>
      </c>
      <c r="B65" s="21">
        <v>32</v>
      </c>
      <c r="C65" s="21" t="str">
        <f>VLOOKUP(Tableau1[[#This Row],[CODE_REGION]],Libellés!$I$2:$J$15,2,FALSE)</f>
        <v>Hauts-de-France</v>
      </c>
      <c r="D65" s="23" t="s">
        <v>57</v>
      </c>
      <c r="E65" s="21" t="str">
        <f>VLOOKUP(Tableau1[[#This Row],[CODE_DEPT]],Libellés!$L$2:$M$102,2,FALSE)</f>
        <v>Aisne</v>
      </c>
      <c r="F65" s="21" t="s">
        <v>51</v>
      </c>
      <c r="G65" s="21" t="str">
        <f>VLOOKUP(Tableau1[[#This Row],[CODE_TYPE_DECHET]],Libellés!$A$1:$B$8,2,FALSE)</f>
        <v>Emballages et papier</v>
      </c>
      <c r="H65" s="21" t="s">
        <v>52</v>
      </c>
      <c r="I65" s="21" t="str">
        <f>VLOOKUP(Tableau1[[#This Row],[CODE_DESTINATION]],Libellés!$E$2:$F$7,2,FALSE)</f>
        <v>Non précisé</v>
      </c>
      <c r="J65" s="21">
        <v>572.44588999999996</v>
      </c>
      <c r="K65" s="21">
        <v>541302</v>
      </c>
      <c r="L65" s="21">
        <f>Tableau1[[#This Row],[TONNE_DECHET]]*1000</f>
        <v>572445.89</v>
      </c>
      <c r="M65" s="21">
        <f>Tableau1[[#This Row],[KG_DECHET]]/Tableau1[[#This Row],[Population]]</f>
        <v>1.057535146738789</v>
      </c>
    </row>
    <row r="66" spans="1:13" x14ac:dyDescent="0.3">
      <c r="A66" s="21">
        <v>2011</v>
      </c>
      <c r="B66" s="21">
        <v>32</v>
      </c>
      <c r="C66" s="21" t="str">
        <f>VLOOKUP(Tableau1[[#This Row],[CODE_REGION]],Libellés!$I$2:$J$15,2,FALSE)</f>
        <v>Hauts-de-France</v>
      </c>
      <c r="D66" s="23" t="s">
        <v>57</v>
      </c>
      <c r="E66" s="21" t="str">
        <f>VLOOKUP(Tableau1[[#This Row],[CODE_DEPT]],Libellés!$L$2:$M$102,2,FALSE)</f>
        <v>Aisne</v>
      </c>
      <c r="F66" s="21" t="s">
        <v>56</v>
      </c>
      <c r="G66" s="21" t="str">
        <f>VLOOKUP(Tableau1[[#This Row],[CODE_TYPE_DECHET]],Libellés!$A$1:$B$8,2,FALSE)</f>
        <v>Biodéchets</v>
      </c>
      <c r="H66" s="21" t="s">
        <v>50</v>
      </c>
      <c r="I66" s="21" t="str">
        <f>VLOOKUP(Tableau1[[#This Row],[CODE_DESTINATION]],Libellés!$E$2:$F$7,2,FALSE)</f>
        <v>Incinération avec récupération d'énergie</v>
      </c>
      <c r="J66" s="21">
        <v>1370.24</v>
      </c>
      <c r="K66" s="21">
        <v>541302</v>
      </c>
      <c r="L66" s="21">
        <f>Tableau1[[#This Row],[TONNE_DECHET]]*1000</f>
        <v>1370240</v>
      </c>
      <c r="M66" s="21">
        <f>Tableau1[[#This Row],[KG_DECHET]]/Tableau1[[#This Row],[Population]]</f>
        <v>2.531378047744143</v>
      </c>
    </row>
    <row r="67" spans="1:13" x14ac:dyDescent="0.3">
      <c r="A67" s="21">
        <v>2011</v>
      </c>
      <c r="B67" s="21">
        <v>32</v>
      </c>
      <c r="C67" s="21" t="str">
        <f>VLOOKUP(Tableau1[[#This Row],[CODE_REGION]],Libellés!$I$2:$J$15,2,FALSE)</f>
        <v>Hauts-de-France</v>
      </c>
      <c r="D67" s="23" t="s">
        <v>57</v>
      </c>
      <c r="E67" s="21" t="str">
        <f>VLOOKUP(Tableau1[[#This Row],[CODE_DEPT]],Libellés!$L$2:$M$102,2,FALSE)</f>
        <v>Aisne</v>
      </c>
      <c r="F67" s="21" t="s">
        <v>56</v>
      </c>
      <c r="G67" s="21" t="str">
        <f>VLOOKUP(Tableau1[[#This Row],[CODE_TYPE_DECHET]],Libellés!$A$1:$B$8,2,FALSE)</f>
        <v>Biodéchets</v>
      </c>
      <c r="H67" s="21" t="s">
        <v>56</v>
      </c>
      <c r="I67" s="21" t="str">
        <f>VLOOKUP(Tableau1[[#This Row],[CODE_DESTINATION]],Libellés!$E$2:$F$7,2,FALSE)</f>
        <v>Valorisation organique</v>
      </c>
      <c r="J67" s="21">
        <v>10449.788920000001</v>
      </c>
      <c r="K67" s="21">
        <v>541302</v>
      </c>
      <c r="L67" s="21">
        <f>Tableau1[[#This Row],[TONNE_DECHET]]*1000</f>
        <v>10449788.920000002</v>
      </c>
      <c r="M67" s="21">
        <f>Tableau1[[#This Row],[KG_DECHET]]/Tableau1[[#This Row],[Population]]</f>
        <v>19.304914668706196</v>
      </c>
    </row>
    <row r="68" spans="1:13" x14ac:dyDescent="0.3">
      <c r="A68" s="21">
        <v>2011</v>
      </c>
      <c r="B68" s="21">
        <v>32</v>
      </c>
      <c r="C68" s="21" t="str">
        <f>VLOOKUP(Tableau1[[#This Row],[CODE_REGION]],Libellés!$I$2:$J$15,2,FALSE)</f>
        <v>Hauts-de-France</v>
      </c>
      <c r="D68" s="23" t="s">
        <v>57</v>
      </c>
      <c r="E68" s="21" t="str">
        <f>VLOOKUP(Tableau1[[#This Row],[CODE_DEPT]],Libellés!$L$2:$M$102,2,FALSE)</f>
        <v>Aisne</v>
      </c>
      <c r="F68" s="21" t="s">
        <v>54</v>
      </c>
      <c r="G68" s="21" t="str">
        <f>VLOOKUP(Tableau1[[#This Row],[CODE_TYPE_DECHET]],Libellés!$A$1:$B$8,2,FALSE)</f>
        <v>Verre</v>
      </c>
      <c r="H68" s="21" t="s">
        <v>49</v>
      </c>
      <c r="I68" s="21" t="str">
        <f>VLOOKUP(Tableau1[[#This Row],[CODE_DESTINATION]],Libellés!$E$2:$F$7,2,FALSE)</f>
        <v>Valorisation matière</v>
      </c>
      <c r="J68" s="21">
        <v>19723.565579999999</v>
      </c>
      <c r="K68" s="21">
        <v>541302</v>
      </c>
      <c r="L68" s="21">
        <f>Tableau1[[#This Row],[TONNE_DECHET]]*1000</f>
        <v>19723565.579999998</v>
      </c>
      <c r="M68" s="21">
        <f>Tableau1[[#This Row],[KG_DECHET]]/Tableau1[[#This Row],[Population]]</f>
        <v>36.437267144773152</v>
      </c>
    </row>
    <row r="69" spans="1:13" x14ac:dyDescent="0.3">
      <c r="A69" s="21">
        <v>2011</v>
      </c>
      <c r="B69" s="21">
        <v>32</v>
      </c>
      <c r="C69" s="21" t="str">
        <f>VLOOKUP(Tableau1[[#This Row],[CODE_REGION]],Libellés!$I$2:$J$15,2,FALSE)</f>
        <v>Hauts-de-France</v>
      </c>
      <c r="D69" s="23" t="s">
        <v>57</v>
      </c>
      <c r="E69" s="21" t="str">
        <f>VLOOKUP(Tableau1[[#This Row],[CODE_DEPT]],Libellés!$L$2:$M$102,2,FALSE)</f>
        <v>Aisne</v>
      </c>
      <c r="F69" s="21" t="s">
        <v>54</v>
      </c>
      <c r="G69" s="21" t="str">
        <f>VLOOKUP(Tableau1[[#This Row],[CODE_TYPE_DECHET]],Libellés!$A$1:$B$8,2,FALSE)</f>
        <v>Verre</v>
      </c>
      <c r="H69" s="21" t="s">
        <v>52</v>
      </c>
      <c r="I69" s="21" t="str">
        <f>VLOOKUP(Tableau1[[#This Row],[CODE_DESTINATION]],Libellés!$E$2:$F$7,2,FALSE)</f>
        <v>Non précisé</v>
      </c>
      <c r="J69" s="21">
        <v>621.87336000000005</v>
      </c>
      <c r="K69" s="21">
        <v>541302</v>
      </c>
      <c r="L69" s="21">
        <f>Tableau1[[#This Row],[TONNE_DECHET]]*1000</f>
        <v>621873.3600000001</v>
      </c>
      <c r="M69" s="21">
        <f>Tableau1[[#This Row],[KG_DECHET]]/Tableau1[[#This Row],[Population]]</f>
        <v>1.1488473347595245</v>
      </c>
    </row>
    <row r="70" spans="1:13" x14ac:dyDescent="0.3">
      <c r="A70" s="21">
        <v>2013</v>
      </c>
      <c r="B70" s="21">
        <v>32</v>
      </c>
      <c r="C70" s="21" t="str">
        <f>VLOOKUP(Tableau1[[#This Row],[CODE_REGION]],Libellés!$I$2:$J$15,2,FALSE)</f>
        <v>Hauts-de-France</v>
      </c>
      <c r="D70" s="23" t="s">
        <v>57</v>
      </c>
      <c r="E70" s="21" t="str">
        <f>VLOOKUP(Tableau1[[#This Row],[CODE_DEPT]],Libellés!$L$2:$M$102,2,FALSE)</f>
        <v>Aisne</v>
      </c>
      <c r="F70" s="21" t="s">
        <v>49</v>
      </c>
      <c r="G70" s="21" t="str">
        <f>VLOOKUP(Tableau1[[#This Row],[CODE_TYPE_DECHET]],Libellés!$A$1:$B$8,2,FALSE)</f>
        <v>Ordures ménagères résiduelles</v>
      </c>
      <c r="H70" s="21" t="s">
        <v>49</v>
      </c>
      <c r="I70" s="21" t="str">
        <f>VLOOKUP(Tableau1[[#This Row],[CODE_DESTINATION]],Libellés!$E$2:$F$7,2,FALSE)</f>
        <v>Valorisation matière</v>
      </c>
      <c r="J70" s="21">
        <v>834.24</v>
      </c>
      <c r="K70" s="21">
        <v>540067</v>
      </c>
      <c r="L70" s="21">
        <f>Tableau1[[#This Row],[TONNE_DECHET]]*1000</f>
        <v>834240</v>
      </c>
      <c r="M70" s="21">
        <f>Tableau1[[#This Row],[KG_DECHET]]/Tableau1[[#This Row],[Population]]</f>
        <v>1.5446972320101025</v>
      </c>
    </row>
    <row r="71" spans="1:13" x14ac:dyDescent="0.3">
      <c r="A71" s="21">
        <v>2013</v>
      </c>
      <c r="B71" s="21">
        <v>32</v>
      </c>
      <c r="C71" s="21" t="str">
        <f>VLOOKUP(Tableau1[[#This Row],[CODE_REGION]],Libellés!$I$2:$J$15,2,FALSE)</f>
        <v>Hauts-de-France</v>
      </c>
      <c r="D71" s="23" t="s">
        <v>57</v>
      </c>
      <c r="E71" s="21" t="str">
        <f>VLOOKUP(Tableau1[[#This Row],[CODE_DEPT]],Libellés!$L$2:$M$102,2,FALSE)</f>
        <v>Aisne</v>
      </c>
      <c r="F71" s="21" t="s">
        <v>49</v>
      </c>
      <c r="G71" s="21" t="str">
        <f>VLOOKUP(Tableau1[[#This Row],[CODE_TYPE_DECHET]],Libellés!$A$1:$B$8,2,FALSE)</f>
        <v>Ordures ménagères résiduelles</v>
      </c>
      <c r="H71" s="21" t="s">
        <v>51</v>
      </c>
      <c r="I71" s="21" t="str">
        <f>VLOOKUP(Tableau1[[#This Row],[CODE_DESTINATION]],Libellés!$E$2:$F$7,2,FALSE)</f>
        <v>Stockage</v>
      </c>
      <c r="J71" s="21">
        <v>64998.790379999999</v>
      </c>
      <c r="K71" s="21">
        <v>540067</v>
      </c>
      <c r="L71" s="21">
        <f>Tableau1[[#This Row],[TONNE_DECHET]]*1000</f>
        <v>64998790.379999995</v>
      </c>
      <c r="M71" s="21">
        <f>Tableau1[[#This Row],[KG_DECHET]]/Tableau1[[#This Row],[Population]]</f>
        <v>120.35319762177654</v>
      </c>
    </row>
    <row r="72" spans="1:13" x14ac:dyDescent="0.3">
      <c r="A72" s="21">
        <v>2013</v>
      </c>
      <c r="B72" s="21">
        <v>32</v>
      </c>
      <c r="C72" s="21" t="str">
        <f>VLOOKUP(Tableau1[[#This Row],[CODE_REGION]],Libellés!$I$2:$J$15,2,FALSE)</f>
        <v>Hauts-de-France</v>
      </c>
      <c r="D72" s="23" t="s">
        <v>57</v>
      </c>
      <c r="E72" s="21" t="str">
        <f>VLOOKUP(Tableau1[[#This Row],[CODE_DEPT]],Libellés!$L$2:$M$102,2,FALSE)</f>
        <v>Aisne</v>
      </c>
      <c r="F72" s="21" t="s">
        <v>49</v>
      </c>
      <c r="G72" s="21" t="str">
        <f>VLOOKUP(Tableau1[[#This Row],[CODE_TYPE_DECHET]],Libellés!$A$1:$B$8,2,FALSE)</f>
        <v>Ordures ménagères résiduelles</v>
      </c>
      <c r="H72" s="21" t="s">
        <v>52</v>
      </c>
      <c r="I72" s="21" t="str">
        <f>VLOOKUP(Tableau1[[#This Row],[CODE_DESTINATION]],Libellés!$E$2:$F$7,2,FALSE)</f>
        <v>Non précisé</v>
      </c>
      <c r="J72" s="21">
        <v>66559.60557</v>
      </c>
      <c r="K72" s="21">
        <v>540067</v>
      </c>
      <c r="L72" s="21">
        <f>Tableau1[[#This Row],[TONNE_DECHET]]*1000</f>
        <v>66559605.57</v>
      </c>
      <c r="M72" s="21">
        <f>Tableau1[[#This Row],[KG_DECHET]]/Tableau1[[#This Row],[Population]]</f>
        <v>123.24323754274933</v>
      </c>
    </row>
    <row r="73" spans="1:13" x14ac:dyDescent="0.3">
      <c r="A73" s="21">
        <v>2013</v>
      </c>
      <c r="B73" s="21">
        <v>32</v>
      </c>
      <c r="C73" s="21" t="str">
        <f>VLOOKUP(Tableau1[[#This Row],[CODE_REGION]],Libellés!$I$2:$J$15,2,FALSE)</f>
        <v>Hauts-de-France</v>
      </c>
      <c r="D73" s="23" t="s">
        <v>57</v>
      </c>
      <c r="E73" s="21" t="str">
        <f>VLOOKUP(Tableau1[[#This Row],[CODE_DEPT]],Libellés!$L$2:$M$102,2,FALSE)</f>
        <v>Aisne</v>
      </c>
      <c r="F73" s="21" t="s">
        <v>50</v>
      </c>
      <c r="G73" s="21" t="str">
        <f>VLOOKUP(Tableau1[[#This Row],[CODE_TYPE_DECHET]],Libellés!$A$1:$B$8,2,FALSE)</f>
        <v>Encombrants</v>
      </c>
      <c r="H73" s="21" t="s">
        <v>49</v>
      </c>
      <c r="I73" s="21" t="str">
        <f>VLOOKUP(Tableau1[[#This Row],[CODE_DESTINATION]],Libellés!$E$2:$F$7,2,FALSE)</f>
        <v>Valorisation matière</v>
      </c>
      <c r="J73" s="21">
        <v>125.67</v>
      </c>
      <c r="K73" s="21">
        <v>540067</v>
      </c>
      <c r="L73" s="21">
        <f>Tableau1[[#This Row],[TONNE_DECHET]]*1000</f>
        <v>125670</v>
      </c>
      <c r="M73" s="21">
        <f>Tableau1[[#This Row],[KG_DECHET]]/Tableau1[[#This Row],[Population]]</f>
        <v>0.23269335101015245</v>
      </c>
    </row>
    <row r="74" spans="1:13" x14ac:dyDescent="0.3">
      <c r="A74" s="21">
        <v>2013</v>
      </c>
      <c r="B74" s="21">
        <v>32</v>
      </c>
      <c r="C74" s="21" t="str">
        <f>VLOOKUP(Tableau1[[#This Row],[CODE_REGION]],Libellés!$I$2:$J$15,2,FALSE)</f>
        <v>Hauts-de-France</v>
      </c>
      <c r="D74" s="23" t="s">
        <v>57</v>
      </c>
      <c r="E74" s="21" t="str">
        <f>VLOOKUP(Tableau1[[#This Row],[CODE_DEPT]],Libellés!$L$2:$M$102,2,FALSE)</f>
        <v>Aisne</v>
      </c>
      <c r="F74" s="21" t="s">
        <v>50</v>
      </c>
      <c r="G74" s="21" t="str">
        <f>VLOOKUP(Tableau1[[#This Row],[CODE_TYPE_DECHET]],Libellés!$A$1:$B$8,2,FALSE)</f>
        <v>Encombrants</v>
      </c>
      <c r="H74" s="21" t="s">
        <v>51</v>
      </c>
      <c r="I74" s="21" t="str">
        <f>VLOOKUP(Tableau1[[#This Row],[CODE_DESTINATION]],Libellés!$E$2:$F$7,2,FALSE)</f>
        <v>Stockage</v>
      </c>
      <c r="J74" s="21">
        <v>3661.88067</v>
      </c>
      <c r="K74" s="21">
        <v>540067</v>
      </c>
      <c r="L74" s="21">
        <f>Tableau1[[#This Row],[TONNE_DECHET]]*1000</f>
        <v>3661880.67</v>
      </c>
      <c r="M74" s="21">
        <f>Tableau1[[#This Row],[KG_DECHET]]/Tableau1[[#This Row],[Population]]</f>
        <v>6.7804192257627296</v>
      </c>
    </row>
    <row r="75" spans="1:13" x14ac:dyDescent="0.3">
      <c r="A75" s="21">
        <v>2013</v>
      </c>
      <c r="B75" s="21">
        <v>32</v>
      </c>
      <c r="C75" s="21" t="str">
        <f>VLOOKUP(Tableau1[[#This Row],[CODE_REGION]],Libellés!$I$2:$J$15,2,FALSE)</f>
        <v>Hauts-de-France</v>
      </c>
      <c r="D75" s="23" t="s">
        <v>57</v>
      </c>
      <c r="E75" s="21" t="str">
        <f>VLOOKUP(Tableau1[[#This Row],[CODE_DEPT]],Libellés!$L$2:$M$102,2,FALSE)</f>
        <v>Aisne</v>
      </c>
      <c r="F75" s="21" t="s">
        <v>51</v>
      </c>
      <c r="G75" s="21" t="str">
        <f>VLOOKUP(Tableau1[[#This Row],[CODE_TYPE_DECHET]],Libellés!$A$1:$B$8,2,FALSE)</f>
        <v>Emballages et papier</v>
      </c>
      <c r="H75" s="21" t="s">
        <v>49</v>
      </c>
      <c r="I75" s="21" t="str">
        <f>VLOOKUP(Tableau1[[#This Row],[CODE_DESTINATION]],Libellés!$E$2:$F$7,2,FALSE)</f>
        <v>Valorisation matière</v>
      </c>
      <c r="J75" s="21">
        <v>28846.668249999999</v>
      </c>
      <c r="K75" s="21">
        <v>540067</v>
      </c>
      <c r="L75" s="21">
        <f>Tableau1[[#This Row],[TONNE_DECHET]]*1000</f>
        <v>28846668.25</v>
      </c>
      <c r="M75" s="21">
        <f>Tableau1[[#This Row],[KG_DECHET]]/Tableau1[[#This Row],[Population]]</f>
        <v>53.413128834015041</v>
      </c>
    </row>
    <row r="76" spans="1:13" x14ac:dyDescent="0.3">
      <c r="A76" s="21">
        <v>2013</v>
      </c>
      <c r="B76" s="21">
        <v>32</v>
      </c>
      <c r="C76" s="21" t="str">
        <f>VLOOKUP(Tableau1[[#This Row],[CODE_REGION]],Libellés!$I$2:$J$15,2,FALSE)</f>
        <v>Hauts-de-France</v>
      </c>
      <c r="D76" s="23" t="s">
        <v>57</v>
      </c>
      <c r="E76" s="21" t="str">
        <f>VLOOKUP(Tableau1[[#This Row],[CODE_DEPT]],Libellés!$L$2:$M$102,2,FALSE)</f>
        <v>Aisne</v>
      </c>
      <c r="F76" s="21" t="s">
        <v>51</v>
      </c>
      <c r="G76" s="21" t="str">
        <f>VLOOKUP(Tableau1[[#This Row],[CODE_TYPE_DECHET]],Libellés!$A$1:$B$8,2,FALSE)</f>
        <v>Emballages et papier</v>
      </c>
      <c r="H76" s="21" t="s">
        <v>52</v>
      </c>
      <c r="I76" s="21" t="str">
        <f>VLOOKUP(Tableau1[[#This Row],[CODE_DESTINATION]],Libellés!$E$2:$F$7,2,FALSE)</f>
        <v>Non précisé</v>
      </c>
      <c r="J76" s="21">
        <v>171.02529000000001</v>
      </c>
      <c r="K76" s="21">
        <v>540067</v>
      </c>
      <c r="L76" s="21">
        <f>Tableau1[[#This Row],[TONNE_DECHET]]*1000</f>
        <v>171025.29</v>
      </c>
      <c r="M76" s="21">
        <f>Tableau1[[#This Row],[KG_DECHET]]/Tableau1[[#This Row],[Population]]</f>
        <v>0.31667420894074255</v>
      </c>
    </row>
    <row r="77" spans="1:13" x14ac:dyDescent="0.3">
      <c r="A77" s="21">
        <v>2013</v>
      </c>
      <c r="B77" s="21">
        <v>32</v>
      </c>
      <c r="C77" s="21" t="str">
        <f>VLOOKUP(Tableau1[[#This Row],[CODE_REGION]],Libellés!$I$2:$J$15,2,FALSE)</f>
        <v>Hauts-de-France</v>
      </c>
      <c r="D77" s="23" t="s">
        <v>57</v>
      </c>
      <c r="E77" s="21" t="str">
        <f>VLOOKUP(Tableau1[[#This Row],[CODE_DEPT]],Libellés!$L$2:$M$102,2,FALSE)</f>
        <v>Aisne</v>
      </c>
      <c r="F77" s="21" t="s">
        <v>56</v>
      </c>
      <c r="G77" s="21" t="str">
        <f>VLOOKUP(Tableau1[[#This Row],[CODE_TYPE_DECHET]],Libellés!$A$1:$B$8,2,FALSE)</f>
        <v>Biodéchets</v>
      </c>
      <c r="H77" s="21" t="s">
        <v>56</v>
      </c>
      <c r="I77" s="21" t="str">
        <f>VLOOKUP(Tableau1[[#This Row],[CODE_DESTINATION]],Libellés!$E$2:$F$7,2,FALSE)</f>
        <v>Valorisation organique</v>
      </c>
      <c r="J77" s="21">
        <v>10611.096530000001</v>
      </c>
      <c r="K77" s="21">
        <v>540067</v>
      </c>
      <c r="L77" s="21">
        <f>Tableau1[[#This Row],[TONNE_DECHET]]*1000</f>
        <v>10611096.530000001</v>
      </c>
      <c r="M77" s="21">
        <f>Tableau1[[#This Row],[KG_DECHET]]/Tableau1[[#This Row],[Population]]</f>
        <v>19.647740983989024</v>
      </c>
    </row>
    <row r="78" spans="1:13" x14ac:dyDescent="0.3">
      <c r="A78" s="21">
        <v>2013</v>
      </c>
      <c r="B78" s="21">
        <v>32</v>
      </c>
      <c r="C78" s="21" t="str">
        <f>VLOOKUP(Tableau1[[#This Row],[CODE_REGION]],Libellés!$I$2:$J$15,2,FALSE)</f>
        <v>Hauts-de-France</v>
      </c>
      <c r="D78" s="23" t="s">
        <v>57</v>
      </c>
      <c r="E78" s="21" t="str">
        <f>VLOOKUP(Tableau1[[#This Row],[CODE_DEPT]],Libellés!$L$2:$M$102,2,FALSE)</f>
        <v>Aisne</v>
      </c>
      <c r="F78" s="21" t="s">
        <v>54</v>
      </c>
      <c r="G78" s="21" t="str">
        <f>VLOOKUP(Tableau1[[#This Row],[CODE_TYPE_DECHET]],Libellés!$A$1:$B$8,2,FALSE)</f>
        <v>Verre</v>
      </c>
      <c r="H78" s="21" t="s">
        <v>49</v>
      </c>
      <c r="I78" s="21" t="str">
        <f>VLOOKUP(Tableau1[[#This Row],[CODE_DESTINATION]],Libellés!$E$2:$F$7,2,FALSE)</f>
        <v>Valorisation matière</v>
      </c>
      <c r="J78" s="21">
        <v>19899.123370000001</v>
      </c>
      <c r="K78" s="21">
        <v>540067</v>
      </c>
      <c r="L78" s="21">
        <f>Tableau1[[#This Row],[TONNE_DECHET]]*1000</f>
        <v>19899123.370000001</v>
      </c>
      <c r="M78" s="21">
        <f>Tableau1[[#This Row],[KG_DECHET]]/Tableau1[[#This Row],[Population]]</f>
        <v>36.845656872202895</v>
      </c>
    </row>
    <row r="79" spans="1:13" x14ac:dyDescent="0.3">
      <c r="A79" s="21">
        <v>2013</v>
      </c>
      <c r="B79" s="21">
        <v>32</v>
      </c>
      <c r="C79" s="21" t="str">
        <f>VLOOKUP(Tableau1[[#This Row],[CODE_REGION]],Libellés!$I$2:$J$15,2,FALSE)</f>
        <v>Hauts-de-France</v>
      </c>
      <c r="D79" s="23" t="s">
        <v>57</v>
      </c>
      <c r="E79" s="21" t="str">
        <f>VLOOKUP(Tableau1[[#This Row],[CODE_DEPT]],Libellés!$L$2:$M$102,2,FALSE)</f>
        <v>Aisne</v>
      </c>
      <c r="F79" s="21" t="s">
        <v>54</v>
      </c>
      <c r="G79" s="21" t="str">
        <f>VLOOKUP(Tableau1[[#This Row],[CODE_TYPE_DECHET]],Libellés!$A$1:$B$8,2,FALSE)</f>
        <v>Verre</v>
      </c>
      <c r="H79" s="21" t="s">
        <v>52</v>
      </c>
      <c r="I79" s="21" t="str">
        <f>VLOOKUP(Tableau1[[#This Row],[CODE_DESTINATION]],Libellés!$E$2:$F$7,2,FALSE)</f>
        <v>Non précisé</v>
      </c>
      <c r="J79" s="21">
        <v>169.03899999999999</v>
      </c>
      <c r="K79" s="21">
        <v>540067</v>
      </c>
      <c r="L79" s="21">
        <f>Tableau1[[#This Row],[TONNE_DECHET]]*1000</f>
        <v>169039</v>
      </c>
      <c r="M79" s="21">
        <f>Tableau1[[#This Row],[KG_DECHET]]/Tableau1[[#This Row],[Population]]</f>
        <v>0.31299635045281421</v>
      </c>
    </row>
    <row r="80" spans="1:13" x14ac:dyDescent="0.3">
      <c r="A80" s="21">
        <v>2013</v>
      </c>
      <c r="B80" s="21">
        <v>32</v>
      </c>
      <c r="C80" s="21" t="str">
        <f>VLOOKUP(Tableau1[[#This Row],[CODE_REGION]],Libellés!$I$2:$J$15,2,FALSE)</f>
        <v>Hauts-de-France</v>
      </c>
      <c r="D80" s="23" t="s">
        <v>57</v>
      </c>
      <c r="E80" s="21" t="str">
        <f>VLOOKUP(Tableau1[[#This Row],[CODE_DEPT]],Libellés!$L$2:$M$102,2,FALSE)</f>
        <v>Aisne</v>
      </c>
      <c r="F80" s="21" t="s">
        <v>55</v>
      </c>
      <c r="G80" s="21" t="str">
        <f>VLOOKUP(Tableau1[[#This Row],[CODE_TYPE_DECHET]],Libellés!$A$1:$B$8,2,FALSE)</f>
        <v>Collectes séparées hors gravats</v>
      </c>
      <c r="H80" s="21" t="s">
        <v>49</v>
      </c>
      <c r="I80" s="21" t="str">
        <f>VLOOKUP(Tableau1[[#This Row],[CODE_DESTINATION]],Libellés!$E$2:$F$7,2,FALSE)</f>
        <v>Valorisation matière</v>
      </c>
      <c r="J80" s="21">
        <v>785.29</v>
      </c>
      <c r="K80" s="21">
        <v>540067</v>
      </c>
      <c r="L80" s="21">
        <f>Tableau1[[#This Row],[TONNE_DECHET]]*1000</f>
        <v>785290</v>
      </c>
      <c r="M80" s="21">
        <f>Tableau1[[#This Row],[KG_DECHET]]/Tableau1[[#This Row],[Population]]</f>
        <v>1.4540603295517038</v>
      </c>
    </row>
    <row r="81" spans="1:13" x14ac:dyDescent="0.3">
      <c r="A81" s="21">
        <v>2013</v>
      </c>
      <c r="B81" s="21">
        <v>32</v>
      </c>
      <c r="C81" s="21" t="str">
        <f>VLOOKUP(Tableau1[[#This Row],[CODE_REGION]],Libellés!$I$2:$J$15,2,FALSE)</f>
        <v>Hauts-de-France</v>
      </c>
      <c r="D81" s="23" t="s">
        <v>57</v>
      </c>
      <c r="E81" s="21" t="str">
        <f>VLOOKUP(Tableau1[[#This Row],[CODE_DEPT]],Libellés!$L$2:$M$102,2,FALSE)</f>
        <v>Aisne</v>
      </c>
      <c r="F81" s="21" t="s">
        <v>55</v>
      </c>
      <c r="G81" s="21" t="str">
        <f>VLOOKUP(Tableau1[[#This Row],[CODE_TYPE_DECHET]],Libellés!$A$1:$B$8,2,FALSE)</f>
        <v>Collectes séparées hors gravats</v>
      </c>
      <c r="H81" s="21" t="s">
        <v>51</v>
      </c>
      <c r="I81" s="21" t="str">
        <f>VLOOKUP(Tableau1[[#This Row],[CODE_DESTINATION]],Libellés!$E$2:$F$7,2,FALSE)</f>
        <v>Stockage</v>
      </c>
      <c r="J81" s="21">
        <v>671</v>
      </c>
      <c r="K81" s="21">
        <v>540067</v>
      </c>
      <c r="L81" s="21">
        <f>Tableau1[[#This Row],[TONNE_DECHET]]*1000</f>
        <v>671000</v>
      </c>
      <c r="M81" s="21">
        <f>Tableau1[[#This Row],[KG_DECHET]]/Tableau1[[#This Row],[Population]]</f>
        <v>1.2424384381937796</v>
      </c>
    </row>
    <row r="82" spans="1:13" x14ac:dyDescent="0.3">
      <c r="A82" s="21">
        <v>2015</v>
      </c>
      <c r="B82" s="21">
        <v>32</v>
      </c>
      <c r="C82" s="21" t="str">
        <f>VLOOKUP(Tableau1[[#This Row],[CODE_REGION]],Libellés!$I$2:$J$15,2,FALSE)</f>
        <v>Hauts-de-France</v>
      </c>
      <c r="D82" s="23" t="s">
        <v>57</v>
      </c>
      <c r="E82" s="21" t="str">
        <f>VLOOKUP(Tableau1[[#This Row],[CODE_DEPT]],Libellés!$L$2:$M$102,2,FALSE)</f>
        <v>Aisne</v>
      </c>
      <c r="F82" s="21" t="s">
        <v>49</v>
      </c>
      <c r="G82" s="21" t="str">
        <f>VLOOKUP(Tableau1[[#This Row],[CODE_TYPE_DECHET]],Libellés!$A$1:$B$8,2,FALSE)</f>
        <v>Ordures ménagères résiduelles</v>
      </c>
      <c r="H82" s="21" t="s">
        <v>49</v>
      </c>
      <c r="I82" s="21" t="str">
        <f>VLOOKUP(Tableau1[[#This Row],[CODE_DESTINATION]],Libellés!$E$2:$F$7,2,FALSE)</f>
        <v>Valorisation matière</v>
      </c>
      <c r="J82" s="21">
        <v>1943</v>
      </c>
      <c r="K82" s="21">
        <v>538707</v>
      </c>
      <c r="L82" s="21">
        <f>Tableau1[[#This Row],[TONNE_DECHET]]*1000</f>
        <v>1943000</v>
      </c>
      <c r="M82" s="21">
        <f>Tableau1[[#This Row],[KG_DECHET]]/Tableau1[[#This Row],[Population]]</f>
        <v>3.6067843930002765</v>
      </c>
    </row>
    <row r="83" spans="1:13" x14ac:dyDescent="0.3">
      <c r="A83" s="21">
        <v>2015</v>
      </c>
      <c r="B83" s="21">
        <v>32</v>
      </c>
      <c r="C83" s="21" t="str">
        <f>VLOOKUP(Tableau1[[#This Row],[CODE_REGION]],Libellés!$I$2:$J$15,2,FALSE)</f>
        <v>Hauts-de-France</v>
      </c>
      <c r="D83" s="23" t="s">
        <v>57</v>
      </c>
      <c r="E83" s="21" t="str">
        <f>VLOOKUP(Tableau1[[#This Row],[CODE_DEPT]],Libellés!$L$2:$M$102,2,FALSE)</f>
        <v>Aisne</v>
      </c>
      <c r="F83" s="21" t="s">
        <v>49</v>
      </c>
      <c r="G83" s="21" t="str">
        <f>VLOOKUP(Tableau1[[#This Row],[CODE_TYPE_DECHET]],Libellés!$A$1:$B$8,2,FALSE)</f>
        <v>Ordures ménagères résiduelles</v>
      </c>
      <c r="H83" s="21" t="s">
        <v>51</v>
      </c>
      <c r="I83" s="21" t="str">
        <f>VLOOKUP(Tableau1[[#This Row],[CODE_DESTINATION]],Libellés!$E$2:$F$7,2,FALSE)</f>
        <v>Stockage</v>
      </c>
      <c r="J83" s="21">
        <v>117478.33838</v>
      </c>
      <c r="K83" s="21">
        <v>538707</v>
      </c>
      <c r="L83" s="21">
        <f>Tableau1[[#This Row],[TONNE_DECHET]]*1000</f>
        <v>117478338.38</v>
      </c>
      <c r="M83" s="21">
        <f>Tableau1[[#This Row],[KG_DECHET]]/Tableau1[[#This Row],[Population]]</f>
        <v>218.07464610632496</v>
      </c>
    </row>
    <row r="84" spans="1:13" x14ac:dyDescent="0.3">
      <c r="A84" s="21">
        <v>2015</v>
      </c>
      <c r="B84" s="21">
        <v>32</v>
      </c>
      <c r="C84" s="21" t="str">
        <f>VLOOKUP(Tableau1[[#This Row],[CODE_REGION]],Libellés!$I$2:$J$15,2,FALSE)</f>
        <v>Hauts-de-France</v>
      </c>
      <c r="D84" s="23" t="s">
        <v>57</v>
      </c>
      <c r="E84" s="21" t="str">
        <f>VLOOKUP(Tableau1[[#This Row],[CODE_DEPT]],Libellés!$L$2:$M$102,2,FALSE)</f>
        <v>Aisne</v>
      </c>
      <c r="F84" s="21" t="s">
        <v>49</v>
      </c>
      <c r="G84" s="21" t="str">
        <f>VLOOKUP(Tableau1[[#This Row],[CODE_TYPE_DECHET]],Libellés!$A$1:$B$8,2,FALSE)</f>
        <v>Ordures ménagères résiduelles</v>
      </c>
      <c r="H84" s="21" t="s">
        <v>52</v>
      </c>
      <c r="I84" s="21" t="str">
        <f>VLOOKUP(Tableau1[[#This Row],[CODE_DESTINATION]],Libellés!$E$2:$F$7,2,FALSE)</f>
        <v>Non précisé</v>
      </c>
      <c r="J84" s="21">
        <v>6573.2614000000003</v>
      </c>
      <c r="K84" s="21">
        <v>538707</v>
      </c>
      <c r="L84" s="21">
        <f>Tableau1[[#This Row],[TONNE_DECHET]]*1000</f>
        <v>6573261.4000000004</v>
      </c>
      <c r="M84" s="21">
        <f>Tableau1[[#This Row],[KG_DECHET]]/Tableau1[[#This Row],[Population]]</f>
        <v>12.201923123330493</v>
      </c>
    </row>
    <row r="85" spans="1:13" x14ac:dyDescent="0.3">
      <c r="A85" s="21">
        <v>2015</v>
      </c>
      <c r="B85" s="21">
        <v>32</v>
      </c>
      <c r="C85" s="21" t="str">
        <f>VLOOKUP(Tableau1[[#This Row],[CODE_REGION]],Libellés!$I$2:$J$15,2,FALSE)</f>
        <v>Hauts-de-France</v>
      </c>
      <c r="D85" s="23" t="s">
        <v>57</v>
      </c>
      <c r="E85" s="21" t="str">
        <f>VLOOKUP(Tableau1[[#This Row],[CODE_DEPT]],Libellés!$L$2:$M$102,2,FALSE)</f>
        <v>Aisne</v>
      </c>
      <c r="F85" s="21" t="s">
        <v>50</v>
      </c>
      <c r="G85" s="21" t="str">
        <f>VLOOKUP(Tableau1[[#This Row],[CODE_TYPE_DECHET]],Libellés!$A$1:$B$8,2,FALSE)</f>
        <v>Encombrants</v>
      </c>
      <c r="H85" s="21" t="s">
        <v>51</v>
      </c>
      <c r="I85" s="21" t="str">
        <f>VLOOKUP(Tableau1[[#This Row],[CODE_DESTINATION]],Libellés!$E$2:$F$7,2,FALSE)</f>
        <v>Stockage</v>
      </c>
      <c r="J85" s="21">
        <v>1309.11302</v>
      </c>
      <c r="K85" s="21">
        <v>538707</v>
      </c>
      <c r="L85" s="21">
        <f>Tableau1[[#This Row],[TONNE_DECHET]]*1000</f>
        <v>1309113.02</v>
      </c>
      <c r="M85" s="21">
        <f>Tableau1[[#This Row],[KG_DECHET]]/Tableau1[[#This Row],[Population]]</f>
        <v>2.4301021148787747</v>
      </c>
    </row>
    <row r="86" spans="1:13" x14ac:dyDescent="0.3">
      <c r="A86" s="21">
        <v>2015</v>
      </c>
      <c r="B86" s="21">
        <v>32</v>
      </c>
      <c r="C86" s="21" t="str">
        <f>VLOOKUP(Tableau1[[#This Row],[CODE_REGION]],Libellés!$I$2:$J$15,2,FALSE)</f>
        <v>Hauts-de-France</v>
      </c>
      <c r="D86" s="23" t="s">
        <v>57</v>
      </c>
      <c r="E86" s="21" t="str">
        <f>VLOOKUP(Tableau1[[#This Row],[CODE_DEPT]],Libellés!$L$2:$M$102,2,FALSE)</f>
        <v>Aisne</v>
      </c>
      <c r="F86" s="21" t="s">
        <v>53</v>
      </c>
      <c r="G86" s="21" t="str">
        <f>VLOOKUP(Tableau1[[#This Row],[CODE_TYPE_DECHET]],Libellés!$A$1:$B$8,2,FALSE)</f>
        <v>Déchets dangereux</v>
      </c>
      <c r="H86" s="21" t="s">
        <v>49</v>
      </c>
      <c r="I86" s="21" t="str">
        <f>VLOOKUP(Tableau1[[#This Row],[CODE_DESTINATION]],Libellés!$E$2:$F$7,2,FALSE)</f>
        <v>Valorisation matière</v>
      </c>
      <c r="J86" s="21">
        <v>196.14400000000001</v>
      </c>
      <c r="K86" s="21">
        <v>538707</v>
      </c>
      <c r="L86" s="21">
        <f>Tableau1[[#This Row],[TONNE_DECHET]]*1000</f>
        <v>196144</v>
      </c>
      <c r="M86" s="21">
        <f>Tableau1[[#This Row],[KG_DECHET]]/Tableau1[[#This Row],[Population]]</f>
        <v>0.36410145032457347</v>
      </c>
    </row>
    <row r="87" spans="1:13" x14ac:dyDescent="0.3">
      <c r="A87" s="21">
        <v>2015</v>
      </c>
      <c r="B87" s="21">
        <v>32</v>
      </c>
      <c r="C87" s="21" t="str">
        <f>VLOOKUP(Tableau1[[#This Row],[CODE_REGION]],Libellés!$I$2:$J$15,2,FALSE)</f>
        <v>Hauts-de-France</v>
      </c>
      <c r="D87" s="23" t="s">
        <v>57</v>
      </c>
      <c r="E87" s="21" t="str">
        <f>VLOOKUP(Tableau1[[#This Row],[CODE_DEPT]],Libellés!$L$2:$M$102,2,FALSE)</f>
        <v>Aisne</v>
      </c>
      <c r="F87" s="21" t="s">
        <v>53</v>
      </c>
      <c r="G87" s="21" t="str">
        <f>VLOOKUP(Tableau1[[#This Row],[CODE_TYPE_DECHET]],Libellés!$A$1:$B$8,2,FALSE)</f>
        <v>Déchets dangereux</v>
      </c>
      <c r="H87" s="21" t="s">
        <v>50</v>
      </c>
      <c r="I87" s="21" t="str">
        <f>VLOOKUP(Tableau1[[#This Row],[CODE_DESTINATION]],Libellés!$E$2:$F$7,2,FALSE)</f>
        <v>Incinération avec récupération d'énergie</v>
      </c>
      <c r="J87" s="21">
        <v>2.1059999999999999</v>
      </c>
      <c r="K87" s="21">
        <v>538707</v>
      </c>
      <c r="L87" s="21">
        <f>Tableau1[[#This Row],[TONNE_DECHET]]*1000</f>
        <v>2106</v>
      </c>
      <c r="M87" s="21">
        <f>Tableau1[[#This Row],[KG_DECHET]]/Tableau1[[#This Row],[Population]]</f>
        <v>3.9093607471222761E-3</v>
      </c>
    </row>
    <row r="88" spans="1:13" x14ac:dyDescent="0.3">
      <c r="A88" s="21">
        <v>2015</v>
      </c>
      <c r="B88" s="21">
        <v>32</v>
      </c>
      <c r="C88" s="21" t="str">
        <f>VLOOKUP(Tableau1[[#This Row],[CODE_REGION]],Libellés!$I$2:$J$15,2,FALSE)</f>
        <v>Hauts-de-France</v>
      </c>
      <c r="D88" s="23" t="s">
        <v>57</v>
      </c>
      <c r="E88" s="21" t="str">
        <f>VLOOKUP(Tableau1[[#This Row],[CODE_DEPT]],Libellés!$L$2:$M$102,2,FALSE)</f>
        <v>Aisne</v>
      </c>
      <c r="F88" s="21" t="s">
        <v>53</v>
      </c>
      <c r="G88" s="21" t="str">
        <f>VLOOKUP(Tableau1[[#This Row],[CODE_TYPE_DECHET]],Libellés!$A$1:$B$8,2,FALSE)</f>
        <v>Déchets dangereux</v>
      </c>
      <c r="H88" s="21" t="s">
        <v>53</v>
      </c>
      <c r="I88" s="21" t="str">
        <f>VLOOKUP(Tableau1[[#This Row],[CODE_DESTINATION]],Libellés!$E$2:$F$7,2,FALSE)</f>
        <v>Incinération sans récupération d'énergie</v>
      </c>
      <c r="J88" s="21">
        <v>0.17</v>
      </c>
      <c r="K88" s="21">
        <v>538707</v>
      </c>
      <c r="L88" s="21">
        <f>Tableau1[[#This Row],[TONNE_DECHET]]*1000</f>
        <v>170</v>
      </c>
      <c r="M88" s="21">
        <f>Tableau1[[#This Row],[KG_DECHET]]/Tableau1[[#This Row],[Population]]</f>
        <v>3.1557043067938602E-4</v>
      </c>
    </row>
    <row r="89" spans="1:13" x14ac:dyDescent="0.3">
      <c r="A89" s="21">
        <v>2015</v>
      </c>
      <c r="B89" s="21">
        <v>32</v>
      </c>
      <c r="C89" s="21" t="str">
        <f>VLOOKUP(Tableau1[[#This Row],[CODE_REGION]],Libellés!$I$2:$J$15,2,FALSE)</f>
        <v>Hauts-de-France</v>
      </c>
      <c r="D89" s="23" t="s">
        <v>57</v>
      </c>
      <c r="E89" s="21" t="str">
        <f>VLOOKUP(Tableau1[[#This Row],[CODE_DEPT]],Libellés!$L$2:$M$102,2,FALSE)</f>
        <v>Aisne</v>
      </c>
      <c r="F89" s="21" t="s">
        <v>51</v>
      </c>
      <c r="G89" s="21" t="str">
        <f>VLOOKUP(Tableau1[[#This Row],[CODE_TYPE_DECHET]],Libellés!$A$1:$B$8,2,FALSE)</f>
        <v>Emballages et papier</v>
      </c>
      <c r="H89" s="21" t="s">
        <v>49</v>
      </c>
      <c r="I89" s="21" t="str">
        <f>VLOOKUP(Tableau1[[#This Row],[CODE_DESTINATION]],Libellés!$E$2:$F$7,2,FALSE)</f>
        <v>Valorisation matière</v>
      </c>
      <c r="J89" s="21">
        <v>23225.48314</v>
      </c>
      <c r="K89" s="21">
        <v>538707</v>
      </c>
      <c r="L89" s="21">
        <f>Tableau1[[#This Row],[TONNE_DECHET]]*1000</f>
        <v>23225483.140000001</v>
      </c>
      <c r="M89" s="21">
        <f>Tableau1[[#This Row],[KG_DECHET]]/Tableau1[[#This Row],[Population]]</f>
        <v>43.113386571921289</v>
      </c>
    </row>
    <row r="90" spans="1:13" x14ac:dyDescent="0.3">
      <c r="A90" s="21">
        <v>2015</v>
      </c>
      <c r="B90" s="21">
        <v>32</v>
      </c>
      <c r="C90" s="21" t="str">
        <f>VLOOKUP(Tableau1[[#This Row],[CODE_REGION]],Libellés!$I$2:$J$15,2,FALSE)</f>
        <v>Hauts-de-France</v>
      </c>
      <c r="D90" s="23" t="s">
        <v>57</v>
      </c>
      <c r="E90" s="21" t="str">
        <f>VLOOKUP(Tableau1[[#This Row],[CODE_DEPT]],Libellés!$L$2:$M$102,2,FALSE)</f>
        <v>Aisne</v>
      </c>
      <c r="F90" s="21" t="s">
        <v>51</v>
      </c>
      <c r="G90" s="21" t="str">
        <f>VLOOKUP(Tableau1[[#This Row],[CODE_TYPE_DECHET]],Libellés!$A$1:$B$8,2,FALSE)</f>
        <v>Emballages et papier</v>
      </c>
      <c r="H90" s="21" t="s">
        <v>52</v>
      </c>
      <c r="I90" s="21" t="str">
        <f>VLOOKUP(Tableau1[[#This Row],[CODE_DESTINATION]],Libellés!$E$2:$F$7,2,FALSE)</f>
        <v>Non précisé</v>
      </c>
      <c r="J90" s="21">
        <v>1590.0444199999999</v>
      </c>
      <c r="K90" s="21">
        <v>538707</v>
      </c>
      <c r="L90" s="21">
        <f>Tableau1[[#This Row],[TONNE_DECHET]]*1000</f>
        <v>1590044.42</v>
      </c>
      <c r="M90" s="21">
        <f>Tableau1[[#This Row],[KG_DECHET]]/Tableau1[[#This Row],[Population]]</f>
        <v>2.9515941318750265</v>
      </c>
    </row>
    <row r="91" spans="1:13" x14ac:dyDescent="0.3">
      <c r="A91" s="21">
        <v>2015</v>
      </c>
      <c r="B91" s="21">
        <v>32</v>
      </c>
      <c r="C91" s="21" t="str">
        <f>VLOOKUP(Tableau1[[#This Row],[CODE_REGION]],Libellés!$I$2:$J$15,2,FALSE)</f>
        <v>Hauts-de-France</v>
      </c>
      <c r="D91" s="23" t="s">
        <v>57</v>
      </c>
      <c r="E91" s="21" t="str">
        <f>VLOOKUP(Tableau1[[#This Row],[CODE_DEPT]],Libellés!$L$2:$M$102,2,FALSE)</f>
        <v>Aisne</v>
      </c>
      <c r="F91" s="21" t="s">
        <v>56</v>
      </c>
      <c r="G91" s="21" t="str">
        <f>VLOOKUP(Tableau1[[#This Row],[CODE_TYPE_DECHET]],Libellés!$A$1:$B$8,2,FALSE)</f>
        <v>Biodéchets</v>
      </c>
      <c r="H91" s="21" t="s">
        <v>56</v>
      </c>
      <c r="I91" s="21" t="str">
        <f>VLOOKUP(Tableau1[[#This Row],[CODE_DESTINATION]],Libellés!$E$2:$F$7,2,FALSE)</f>
        <v>Valorisation organique</v>
      </c>
      <c r="J91" s="21">
        <v>9272.8262099999993</v>
      </c>
      <c r="K91" s="21">
        <v>538707</v>
      </c>
      <c r="L91" s="21">
        <f>Tableau1[[#This Row],[TONNE_DECHET]]*1000</f>
        <v>9272826.209999999</v>
      </c>
      <c r="M91" s="21">
        <f>Tableau1[[#This Row],[KG_DECHET]]/Tableau1[[#This Row],[Population]]</f>
        <v>17.213116239439991</v>
      </c>
    </row>
    <row r="92" spans="1:13" x14ac:dyDescent="0.3">
      <c r="A92" s="21">
        <v>2015</v>
      </c>
      <c r="B92" s="21">
        <v>32</v>
      </c>
      <c r="C92" s="21" t="str">
        <f>VLOOKUP(Tableau1[[#This Row],[CODE_REGION]],Libellés!$I$2:$J$15,2,FALSE)</f>
        <v>Hauts-de-France</v>
      </c>
      <c r="D92" s="23" t="s">
        <v>57</v>
      </c>
      <c r="E92" s="21" t="str">
        <f>VLOOKUP(Tableau1[[#This Row],[CODE_DEPT]],Libellés!$L$2:$M$102,2,FALSE)</f>
        <v>Aisne</v>
      </c>
      <c r="F92" s="21" t="s">
        <v>54</v>
      </c>
      <c r="G92" s="21" t="str">
        <f>VLOOKUP(Tableau1[[#This Row],[CODE_TYPE_DECHET]],Libellés!$A$1:$B$8,2,FALSE)</f>
        <v>Verre</v>
      </c>
      <c r="H92" s="21" t="s">
        <v>49</v>
      </c>
      <c r="I92" s="21" t="str">
        <f>VLOOKUP(Tableau1[[#This Row],[CODE_DESTINATION]],Libellés!$E$2:$F$7,2,FALSE)</f>
        <v>Valorisation matière</v>
      </c>
      <c r="J92" s="21">
        <v>18667.0157</v>
      </c>
      <c r="K92" s="21">
        <v>538707</v>
      </c>
      <c r="L92" s="21">
        <f>Tableau1[[#This Row],[TONNE_DECHET]]*1000</f>
        <v>18667015.699999999</v>
      </c>
      <c r="M92" s="21">
        <f>Tableau1[[#This Row],[KG_DECHET]]/Tableau1[[#This Row],[Population]]</f>
        <v>34.651518729105057</v>
      </c>
    </row>
    <row r="93" spans="1:13" x14ac:dyDescent="0.3">
      <c r="A93" s="21">
        <v>2015</v>
      </c>
      <c r="B93" s="21">
        <v>32</v>
      </c>
      <c r="C93" s="21" t="str">
        <f>VLOOKUP(Tableau1[[#This Row],[CODE_REGION]],Libellés!$I$2:$J$15,2,FALSE)</f>
        <v>Hauts-de-France</v>
      </c>
      <c r="D93" s="23" t="s">
        <v>57</v>
      </c>
      <c r="E93" s="21" t="str">
        <f>VLOOKUP(Tableau1[[#This Row],[CODE_DEPT]],Libellés!$L$2:$M$102,2,FALSE)</f>
        <v>Aisne</v>
      </c>
      <c r="F93" s="21" t="s">
        <v>54</v>
      </c>
      <c r="G93" s="21" t="str">
        <f>VLOOKUP(Tableau1[[#This Row],[CODE_TYPE_DECHET]],Libellés!$A$1:$B$8,2,FALSE)</f>
        <v>Verre</v>
      </c>
      <c r="H93" s="21" t="s">
        <v>52</v>
      </c>
      <c r="I93" s="21" t="str">
        <f>VLOOKUP(Tableau1[[#This Row],[CODE_DESTINATION]],Libellés!$E$2:$F$7,2,FALSE)</f>
        <v>Non précisé</v>
      </c>
      <c r="J93" s="21">
        <v>1182.6208099999999</v>
      </c>
      <c r="K93" s="21">
        <v>538707</v>
      </c>
      <c r="L93" s="21">
        <f>Tableau1[[#This Row],[TONNE_DECHET]]*1000</f>
        <v>1182620.8099999998</v>
      </c>
      <c r="M93" s="21">
        <f>Tableau1[[#This Row],[KG_DECHET]]/Tableau1[[#This Row],[Population]]</f>
        <v>2.1952950490712015</v>
      </c>
    </row>
    <row r="94" spans="1:13" x14ac:dyDescent="0.3">
      <c r="A94" s="21">
        <v>2015</v>
      </c>
      <c r="B94" s="21">
        <v>32</v>
      </c>
      <c r="C94" s="21" t="str">
        <f>VLOOKUP(Tableau1[[#This Row],[CODE_REGION]],Libellés!$I$2:$J$15,2,FALSE)</f>
        <v>Hauts-de-France</v>
      </c>
      <c r="D94" s="23" t="s">
        <v>57</v>
      </c>
      <c r="E94" s="21" t="str">
        <f>VLOOKUP(Tableau1[[#This Row],[CODE_DEPT]],Libellés!$L$2:$M$102,2,FALSE)</f>
        <v>Aisne</v>
      </c>
      <c r="F94" s="21" t="s">
        <v>55</v>
      </c>
      <c r="G94" s="21" t="str">
        <f>VLOOKUP(Tableau1[[#This Row],[CODE_TYPE_DECHET]],Libellés!$A$1:$B$8,2,FALSE)</f>
        <v>Collectes séparées hors gravats</v>
      </c>
      <c r="H94" s="21" t="s">
        <v>49</v>
      </c>
      <c r="I94" s="21" t="str">
        <f>VLOOKUP(Tableau1[[#This Row],[CODE_DESTINATION]],Libellés!$E$2:$F$7,2,FALSE)</f>
        <v>Valorisation matière</v>
      </c>
      <c r="J94" s="21">
        <v>995.673</v>
      </c>
      <c r="K94" s="21">
        <v>538707</v>
      </c>
      <c r="L94" s="21">
        <f>Tableau1[[#This Row],[TONNE_DECHET]]*1000</f>
        <v>995673</v>
      </c>
      <c r="M94" s="21">
        <f>Tableau1[[#This Row],[KG_DECHET]]/Tableau1[[#This Row],[Population]]</f>
        <v>1.8482644554460959</v>
      </c>
    </row>
    <row r="95" spans="1:13" x14ac:dyDescent="0.3">
      <c r="A95" s="21">
        <v>2017</v>
      </c>
      <c r="B95" s="21">
        <v>32</v>
      </c>
      <c r="C95" s="21" t="str">
        <f>VLOOKUP(Tableau1[[#This Row],[CODE_REGION]],Libellés!$I$2:$J$15,2,FALSE)</f>
        <v>Hauts-de-France</v>
      </c>
      <c r="D95" s="23" t="s">
        <v>57</v>
      </c>
      <c r="E95" s="21" t="str">
        <f>VLOOKUP(Tableau1[[#This Row],[CODE_DEPT]],Libellés!$L$2:$M$102,2,FALSE)</f>
        <v>Aisne</v>
      </c>
      <c r="F95" s="21" t="s">
        <v>49</v>
      </c>
      <c r="G95" s="21" t="str">
        <f>VLOOKUP(Tableau1[[#This Row],[CODE_TYPE_DECHET]],Libellés!$A$1:$B$8,2,FALSE)</f>
        <v>Ordures ménagères résiduelles</v>
      </c>
      <c r="H95" s="21" t="s">
        <v>50</v>
      </c>
      <c r="I95" s="21" t="str">
        <f>VLOOKUP(Tableau1[[#This Row],[CODE_DESTINATION]],Libellés!$E$2:$F$7,2,FALSE)</f>
        <v>Incinération avec récupération d'énergie</v>
      </c>
      <c r="J95" s="21">
        <v>4.9936499999999997</v>
      </c>
      <c r="K95" s="21">
        <v>534531</v>
      </c>
      <c r="L95" s="21">
        <f>Tableau1[[#This Row],[TONNE_DECHET]]*1000</f>
        <v>4993.6499999999996</v>
      </c>
      <c r="M95" s="21">
        <f>Tableau1[[#This Row],[KG_DECHET]]/Tableau1[[#This Row],[Population]]</f>
        <v>9.3421148633100783E-3</v>
      </c>
    </row>
    <row r="96" spans="1:13" x14ac:dyDescent="0.3">
      <c r="A96" s="21">
        <v>2017</v>
      </c>
      <c r="B96" s="21">
        <v>32</v>
      </c>
      <c r="C96" s="21" t="str">
        <f>VLOOKUP(Tableau1[[#This Row],[CODE_REGION]],Libellés!$I$2:$J$15,2,FALSE)</f>
        <v>Hauts-de-France</v>
      </c>
      <c r="D96" s="23" t="s">
        <v>57</v>
      </c>
      <c r="E96" s="21" t="str">
        <f>VLOOKUP(Tableau1[[#This Row],[CODE_DEPT]],Libellés!$L$2:$M$102,2,FALSE)</f>
        <v>Aisne</v>
      </c>
      <c r="F96" s="21" t="s">
        <v>49</v>
      </c>
      <c r="G96" s="21" t="str">
        <f>VLOOKUP(Tableau1[[#This Row],[CODE_TYPE_DECHET]],Libellés!$A$1:$B$8,2,FALSE)</f>
        <v>Ordures ménagères résiduelles</v>
      </c>
      <c r="H96" s="21" t="s">
        <v>51</v>
      </c>
      <c r="I96" s="21" t="str">
        <f>VLOOKUP(Tableau1[[#This Row],[CODE_DESTINATION]],Libellés!$E$2:$F$7,2,FALSE)</f>
        <v>Stockage</v>
      </c>
      <c r="J96" s="21">
        <v>120837.1225</v>
      </c>
      <c r="K96" s="21">
        <v>534531</v>
      </c>
      <c r="L96" s="21">
        <f>Tableau1[[#This Row],[TONNE_DECHET]]*1000</f>
        <v>120837122.5</v>
      </c>
      <c r="M96" s="21">
        <f>Tableau1[[#This Row],[KG_DECHET]]/Tableau1[[#This Row],[Population]]</f>
        <v>226.06195431134958</v>
      </c>
    </row>
    <row r="97" spans="1:13" x14ac:dyDescent="0.3">
      <c r="A97" s="21">
        <v>2017</v>
      </c>
      <c r="B97" s="21">
        <v>32</v>
      </c>
      <c r="C97" s="21" t="str">
        <f>VLOOKUP(Tableau1[[#This Row],[CODE_REGION]],Libellés!$I$2:$J$15,2,FALSE)</f>
        <v>Hauts-de-France</v>
      </c>
      <c r="D97" s="23" t="s">
        <v>57</v>
      </c>
      <c r="E97" s="21" t="str">
        <f>VLOOKUP(Tableau1[[#This Row],[CODE_DEPT]],Libellés!$L$2:$M$102,2,FALSE)</f>
        <v>Aisne</v>
      </c>
      <c r="F97" s="21" t="s">
        <v>50</v>
      </c>
      <c r="G97" s="21" t="str">
        <f>VLOOKUP(Tableau1[[#This Row],[CODE_TYPE_DECHET]],Libellés!$A$1:$B$8,2,FALSE)</f>
        <v>Encombrants</v>
      </c>
      <c r="H97" s="21" t="s">
        <v>51</v>
      </c>
      <c r="I97" s="21" t="str">
        <f>VLOOKUP(Tableau1[[#This Row],[CODE_DESTINATION]],Libellés!$E$2:$F$7,2,FALSE)</f>
        <v>Stockage</v>
      </c>
      <c r="J97" s="21">
        <v>1304.57942</v>
      </c>
      <c r="K97" s="21">
        <v>534531</v>
      </c>
      <c r="L97" s="21">
        <f>Tableau1[[#This Row],[TONNE_DECHET]]*1000</f>
        <v>1304579.42</v>
      </c>
      <c r="M97" s="21">
        <f>Tableau1[[#This Row],[KG_DECHET]]/Tableau1[[#This Row],[Population]]</f>
        <v>2.4406057272637134</v>
      </c>
    </row>
    <row r="98" spans="1:13" x14ac:dyDescent="0.3">
      <c r="A98" s="21">
        <v>2017</v>
      </c>
      <c r="B98" s="21">
        <v>32</v>
      </c>
      <c r="C98" s="21" t="str">
        <f>VLOOKUP(Tableau1[[#This Row],[CODE_REGION]],Libellés!$I$2:$J$15,2,FALSE)</f>
        <v>Hauts-de-France</v>
      </c>
      <c r="D98" s="23" t="s">
        <v>57</v>
      </c>
      <c r="E98" s="21" t="str">
        <f>VLOOKUP(Tableau1[[#This Row],[CODE_DEPT]],Libellés!$L$2:$M$102,2,FALSE)</f>
        <v>Aisne</v>
      </c>
      <c r="F98" s="21" t="s">
        <v>53</v>
      </c>
      <c r="G98" s="21" t="str">
        <f>VLOOKUP(Tableau1[[#This Row],[CODE_TYPE_DECHET]],Libellés!$A$1:$B$8,2,FALSE)</f>
        <v>Déchets dangereux</v>
      </c>
      <c r="H98" s="21" t="s">
        <v>49</v>
      </c>
      <c r="I98" s="21" t="str">
        <f>VLOOKUP(Tableau1[[#This Row],[CODE_DESTINATION]],Libellés!$E$2:$F$7,2,FALSE)</f>
        <v>Valorisation matière</v>
      </c>
      <c r="J98" s="21">
        <v>8.4000000000000005E-2</v>
      </c>
      <c r="K98" s="21">
        <v>534531</v>
      </c>
      <c r="L98" s="21">
        <f>Tableau1[[#This Row],[TONNE_DECHET]]*1000</f>
        <v>84</v>
      </c>
      <c r="M98" s="21">
        <f>Tableau1[[#This Row],[KG_DECHET]]/Tableau1[[#This Row],[Population]]</f>
        <v>1.5714710652890105E-4</v>
      </c>
    </row>
    <row r="99" spans="1:13" x14ac:dyDescent="0.3">
      <c r="A99" s="21">
        <v>2017</v>
      </c>
      <c r="B99" s="21">
        <v>32</v>
      </c>
      <c r="C99" s="21" t="str">
        <f>VLOOKUP(Tableau1[[#This Row],[CODE_REGION]],Libellés!$I$2:$J$15,2,FALSE)</f>
        <v>Hauts-de-France</v>
      </c>
      <c r="D99" s="23" t="s">
        <v>57</v>
      </c>
      <c r="E99" s="21" t="str">
        <f>VLOOKUP(Tableau1[[#This Row],[CODE_DEPT]],Libellés!$L$2:$M$102,2,FALSE)</f>
        <v>Aisne</v>
      </c>
      <c r="F99" s="21" t="s">
        <v>53</v>
      </c>
      <c r="G99" s="21" t="str">
        <f>VLOOKUP(Tableau1[[#This Row],[CODE_TYPE_DECHET]],Libellés!$A$1:$B$8,2,FALSE)</f>
        <v>Déchets dangereux</v>
      </c>
      <c r="H99" s="21" t="s">
        <v>52</v>
      </c>
      <c r="I99" s="21" t="str">
        <f>VLOOKUP(Tableau1[[#This Row],[CODE_DESTINATION]],Libellés!$E$2:$F$7,2,FALSE)</f>
        <v>Non précisé</v>
      </c>
      <c r="J99" s="21">
        <v>4.2000000000000002E-4</v>
      </c>
      <c r="K99" s="21">
        <v>534531</v>
      </c>
      <c r="L99" s="21">
        <f>Tableau1[[#This Row],[TONNE_DECHET]]*1000</f>
        <v>0.42000000000000004</v>
      </c>
      <c r="M99" s="21">
        <f>Tableau1[[#This Row],[KG_DECHET]]/Tableau1[[#This Row],[Population]]</f>
        <v>7.8573553264450524E-7</v>
      </c>
    </row>
    <row r="100" spans="1:13" x14ac:dyDescent="0.3">
      <c r="A100" s="21">
        <v>2017</v>
      </c>
      <c r="B100" s="21">
        <v>32</v>
      </c>
      <c r="C100" s="21" t="str">
        <f>VLOOKUP(Tableau1[[#This Row],[CODE_REGION]],Libellés!$I$2:$J$15,2,FALSE)</f>
        <v>Hauts-de-France</v>
      </c>
      <c r="D100" s="23" t="s">
        <v>57</v>
      </c>
      <c r="E100" s="21" t="str">
        <f>VLOOKUP(Tableau1[[#This Row],[CODE_DEPT]],Libellés!$L$2:$M$102,2,FALSE)</f>
        <v>Aisne</v>
      </c>
      <c r="F100" s="21" t="s">
        <v>51</v>
      </c>
      <c r="G100" s="21" t="str">
        <f>VLOOKUP(Tableau1[[#This Row],[CODE_TYPE_DECHET]],Libellés!$A$1:$B$8,2,FALSE)</f>
        <v>Emballages et papier</v>
      </c>
      <c r="H100" s="21" t="s">
        <v>49</v>
      </c>
      <c r="I100" s="21" t="str">
        <f>VLOOKUP(Tableau1[[#This Row],[CODE_DESTINATION]],Libellés!$E$2:$F$7,2,FALSE)</f>
        <v>Valorisation matière</v>
      </c>
      <c r="J100" s="21">
        <v>28352.218390000002</v>
      </c>
      <c r="K100" s="21">
        <v>534531</v>
      </c>
      <c r="L100" s="21">
        <f>Tableau1[[#This Row],[TONNE_DECHET]]*1000</f>
        <v>28352218.390000001</v>
      </c>
      <c r="M100" s="21">
        <f>Tableau1[[#This Row],[KG_DECHET]]/Tableau1[[#This Row],[Population]]</f>
        <v>53.041298615047587</v>
      </c>
    </row>
    <row r="101" spans="1:13" x14ac:dyDescent="0.3">
      <c r="A101" s="21">
        <v>2017</v>
      </c>
      <c r="B101" s="21">
        <v>32</v>
      </c>
      <c r="C101" s="21" t="str">
        <f>VLOOKUP(Tableau1[[#This Row],[CODE_REGION]],Libellés!$I$2:$J$15,2,FALSE)</f>
        <v>Hauts-de-France</v>
      </c>
      <c r="D101" s="23" t="s">
        <v>57</v>
      </c>
      <c r="E101" s="21" t="str">
        <f>VLOOKUP(Tableau1[[#This Row],[CODE_DEPT]],Libellés!$L$2:$M$102,2,FALSE)</f>
        <v>Aisne</v>
      </c>
      <c r="F101" s="21" t="s">
        <v>56</v>
      </c>
      <c r="G101" s="21" t="str">
        <f>VLOOKUP(Tableau1[[#This Row],[CODE_TYPE_DECHET]],Libellés!$A$1:$B$8,2,FALSE)</f>
        <v>Biodéchets</v>
      </c>
      <c r="H101" s="21" t="s">
        <v>49</v>
      </c>
      <c r="I101" s="21" t="str">
        <f>VLOOKUP(Tableau1[[#This Row],[CODE_DESTINATION]],Libellés!$E$2:$F$7,2,FALSE)</f>
        <v>Valorisation matière</v>
      </c>
      <c r="J101" s="21">
        <v>4176.62</v>
      </c>
      <c r="K101" s="21">
        <v>534531</v>
      </c>
      <c r="L101" s="21">
        <f>Tableau1[[#This Row],[TONNE_DECHET]]*1000</f>
        <v>4176620</v>
      </c>
      <c r="M101" s="21">
        <f>Tableau1[[#This Row],[KG_DECHET]]/Tableau1[[#This Row],[Population]]</f>
        <v>7.8136160484611743</v>
      </c>
    </row>
    <row r="102" spans="1:13" x14ac:dyDescent="0.3">
      <c r="A102" s="21">
        <v>2017</v>
      </c>
      <c r="B102" s="21">
        <v>32</v>
      </c>
      <c r="C102" s="21" t="str">
        <f>VLOOKUP(Tableau1[[#This Row],[CODE_REGION]],Libellés!$I$2:$J$15,2,FALSE)</f>
        <v>Hauts-de-France</v>
      </c>
      <c r="D102" s="23" t="s">
        <v>57</v>
      </c>
      <c r="E102" s="21" t="str">
        <f>VLOOKUP(Tableau1[[#This Row],[CODE_DEPT]],Libellés!$L$2:$M$102,2,FALSE)</f>
        <v>Aisne</v>
      </c>
      <c r="F102" s="21" t="s">
        <v>56</v>
      </c>
      <c r="G102" s="21" t="str">
        <f>VLOOKUP(Tableau1[[#This Row],[CODE_TYPE_DECHET]],Libellés!$A$1:$B$8,2,FALSE)</f>
        <v>Biodéchets</v>
      </c>
      <c r="H102" s="21" t="s">
        <v>56</v>
      </c>
      <c r="I102" s="21" t="str">
        <f>VLOOKUP(Tableau1[[#This Row],[CODE_DESTINATION]],Libellés!$E$2:$F$7,2,FALSE)</f>
        <v>Valorisation organique</v>
      </c>
      <c r="J102" s="21">
        <v>4518.82</v>
      </c>
      <c r="K102" s="21">
        <v>534531</v>
      </c>
      <c r="L102" s="21">
        <f>Tableau1[[#This Row],[TONNE_DECHET]]*1000</f>
        <v>4518820</v>
      </c>
      <c r="M102" s="21">
        <f>Tableau1[[#This Row],[KG_DECHET]]/Tableau1[[#This Row],[Population]]</f>
        <v>8.4538034276777214</v>
      </c>
    </row>
    <row r="103" spans="1:13" x14ac:dyDescent="0.3">
      <c r="A103" s="21">
        <v>2017</v>
      </c>
      <c r="B103" s="21">
        <v>32</v>
      </c>
      <c r="C103" s="21" t="str">
        <f>VLOOKUP(Tableau1[[#This Row],[CODE_REGION]],Libellés!$I$2:$J$15,2,FALSE)</f>
        <v>Hauts-de-France</v>
      </c>
      <c r="D103" s="23" t="s">
        <v>57</v>
      </c>
      <c r="E103" s="21" t="str">
        <f>VLOOKUP(Tableau1[[#This Row],[CODE_DEPT]],Libellés!$L$2:$M$102,2,FALSE)</f>
        <v>Aisne</v>
      </c>
      <c r="F103" s="21" t="s">
        <v>54</v>
      </c>
      <c r="G103" s="21" t="str">
        <f>VLOOKUP(Tableau1[[#This Row],[CODE_TYPE_DECHET]],Libellés!$A$1:$B$8,2,FALSE)</f>
        <v>Verre</v>
      </c>
      <c r="H103" s="21" t="s">
        <v>49</v>
      </c>
      <c r="I103" s="21" t="str">
        <f>VLOOKUP(Tableau1[[#This Row],[CODE_DESTINATION]],Libellés!$E$2:$F$7,2,FALSE)</f>
        <v>Valorisation matière</v>
      </c>
      <c r="J103" s="21">
        <v>18835.949550000001</v>
      </c>
      <c r="K103" s="21">
        <v>534531</v>
      </c>
      <c r="L103" s="21">
        <f>Tableau1[[#This Row],[TONNE_DECHET]]*1000</f>
        <v>18835949.550000001</v>
      </c>
      <c r="M103" s="21">
        <f>Tableau1[[#This Row],[KG_DECHET]]/Tableau1[[#This Row],[Population]]</f>
        <v>35.238273458414952</v>
      </c>
    </row>
    <row r="104" spans="1:13" x14ac:dyDescent="0.3">
      <c r="A104" s="21">
        <v>2017</v>
      </c>
      <c r="B104" s="21">
        <v>32</v>
      </c>
      <c r="C104" s="21" t="str">
        <f>VLOOKUP(Tableau1[[#This Row],[CODE_REGION]],Libellés!$I$2:$J$15,2,FALSE)</f>
        <v>Hauts-de-France</v>
      </c>
      <c r="D104" s="23" t="s">
        <v>57</v>
      </c>
      <c r="E104" s="21" t="str">
        <f>VLOOKUP(Tableau1[[#This Row],[CODE_DEPT]],Libellés!$L$2:$M$102,2,FALSE)</f>
        <v>Aisne</v>
      </c>
      <c r="F104" s="21" t="s">
        <v>55</v>
      </c>
      <c r="G104" s="21" t="str">
        <f>VLOOKUP(Tableau1[[#This Row],[CODE_TYPE_DECHET]],Libellés!$A$1:$B$8,2,FALSE)</f>
        <v>Collectes séparées hors gravats</v>
      </c>
      <c r="H104" s="21" t="s">
        <v>49</v>
      </c>
      <c r="I104" s="21" t="str">
        <f>VLOOKUP(Tableau1[[#This Row],[CODE_DESTINATION]],Libellés!$E$2:$F$7,2,FALSE)</f>
        <v>Valorisation matière</v>
      </c>
      <c r="J104" s="21">
        <v>1656.0456099999999</v>
      </c>
      <c r="K104" s="21">
        <v>534531</v>
      </c>
      <c r="L104" s="21">
        <f>Tableau1[[#This Row],[TONNE_DECHET]]*1000</f>
        <v>1656045.6099999999</v>
      </c>
      <c r="M104" s="21">
        <f>Tableau1[[#This Row],[KG_DECHET]]/Tableau1[[#This Row],[Population]]</f>
        <v>3.0981282844212963</v>
      </c>
    </row>
    <row r="105" spans="1:13" x14ac:dyDescent="0.3">
      <c r="A105" s="21">
        <v>2009</v>
      </c>
      <c r="B105" s="21">
        <v>84</v>
      </c>
      <c r="C105" s="21" t="str">
        <f>VLOOKUP(Tableau1[[#This Row],[CODE_REGION]],Libellés!$I$2:$J$15,2,FALSE)</f>
        <v>Auvergne-Rhône-Alpes</v>
      </c>
      <c r="D105" s="23" t="s">
        <v>58</v>
      </c>
      <c r="E105" s="21" t="str">
        <f>VLOOKUP(Tableau1[[#This Row],[CODE_DEPT]],Libellés!$L$2:$M$102,2,FALSE)</f>
        <v>Allier</v>
      </c>
      <c r="F105" s="21" t="s">
        <v>49</v>
      </c>
      <c r="G105" s="21" t="str">
        <f>VLOOKUP(Tableau1[[#This Row],[CODE_TYPE_DECHET]],Libellés!$A$1:$B$8,2,FALSE)</f>
        <v>Ordures ménagères résiduelles</v>
      </c>
      <c r="H105" s="21" t="s">
        <v>50</v>
      </c>
      <c r="I105" s="21" t="str">
        <f>VLOOKUP(Tableau1[[#This Row],[CODE_DESTINATION]],Libellés!$E$2:$F$7,2,FALSE)</f>
        <v>Incinération avec récupération d'énergie</v>
      </c>
      <c r="J105" s="21">
        <v>33016.14</v>
      </c>
      <c r="K105" s="21">
        <v>343046</v>
      </c>
      <c r="L105" s="21">
        <f>Tableau1[[#This Row],[TONNE_DECHET]]*1000</f>
        <v>33016140</v>
      </c>
      <c r="M105" s="21">
        <f>Tableau1[[#This Row],[KG_DECHET]]/Tableau1[[#This Row],[Population]]</f>
        <v>96.244060563306377</v>
      </c>
    </row>
    <row r="106" spans="1:13" x14ac:dyDescent="0.3">
      <c r="A106" s="21">
        <v>2009</v>
      </c>
      <c r="B106" s="21">
        <v>84</v>
      </c>
      <c r="C106" s="21" t="str">
        <f>VLOOKUP(Tableau1[[#This Row],[CODE_REGION]],Libellés!$I$2:$J$15,2,FALSE)</f>
        <v>Auvergne-Rhône-Alpes</v>
      </c>
      <c r="D106" s="23" t="s">
        <v>58</v>
      </c>
      <c r="E106" s="21" t="str">
        <f>VLOOKUP(Tableau1[[#This Row],[CODE_DEPT]],Libellés!$L$2:$M$102,2,FALSE)</f>
        <v>Allier</v>
      </c>
      <c r="F106" s="21" t="s">
        <v>49</v>
      </c>
      <c r="G106" s="21" t="str">
        <f>VLOOKUP(Tableau1[[#This Row],[CODE_TYPE_DECHET]],Libellés!$A$1:$B$8,2,FALSE)</f>
        <v>Ordures ménagères résiduelles</v>
      </c>
      <c r="H106" s="21" t="s">
        <v>51</v>
      </c>
      <c r="I106" s="21" t="str">
        <f>VLOOKUP(Tableau1[[#This Row],[CODE_DESTINATION]],Libellés!$E$2:$F$7,2,FALSE)</f>
        <v>Stockage</v>
      </c>
      <c r="J106" s="21">
        <v>37287.325380000002</v>
      </c>
      <c r="K106" s="21">
        <v>343046</v>
      </c>
      <c r="L106" s="21">
        <f>Tableau1[[#This Row],[TONNE_DECHET]]*1000</f>
        <v>37287325.380000003</v>
      </c>
      <c r="M106" s="21">
        <f>Tableau1[[#This Row],[KG_DECHET]]/Tableau1[[#This Row],[Population]]</f>
        <v>108.69482629151776</v>
      </c>
    </row>
    <row r="107" spans="1:13" x14ac:dyDescent="0.3">
      <c r="A107" s="21">
        <v>2009</v>
      </c>
      <c r="B107" s="21">
        <v>84</v>
      </c>
      <c r="C107" s="21" t="str">
        <f>VLOOKUP(Tableau1[[#This Row],[CODE_REGION]],Libellés!$I$2:$J$15,2,FALSE)</f>
        <v>Auvergne-Rhône-Alpes</v>
      </c>
      <c r="D107" s="23" t="s">
        <v>58</v>
      </c>
      <c r="E107" s="21" t="str">
        <f>VLOOKUP(Tableau1[[#This Row],[CODE_DEPT]],Libellés!$L$2:$M$102,2,FALSE)</f>
        <v>Allier</v>
      </c>
      <c r="F107" s="21" t="s">
        <v>49</v>
      </c>
      <c r="G107" s="21" t="str">
        <f>VLOOKUP(Tableau1[[#This Row],[CODE_TYPE_DECHET]],Libellés!$A$1:$B$8,2,FALSE)</f>
        <v>Ordures ménagères résiduelles</v>
      </c>
      <c r="H107" s="21" t="s">
        <v>52</v>
      </c>
      <c r="I107" s="21" t="str">
        <f>VLOOKUP(Tableau1[[#This Row],[CODE_DESTINATION]],Libellés!$E$2:$F$7,2,FALSE)</f>
        <v>Non précisé</v>
      </c>
      <c r="J107" s="21">
        <v>34878.901559999998</v>
      </c>
      <c r="K107" s="21">
        <v>343046</v>
      </c>
      <c r="L107" s="21">
        <f>Tableau1[[#This Row],[TONNE_DECHET]]*1000</f>
        <v>34878901.559999995</v>
      </c>
      <c r="M107" s="21">
        <f>Tableau1[[#This Row],[KG_DECHET]]/Tableau1[[#This Row],[Population]]</f>
        <v>101.67412405333394</v>
      </c>
    </row>
    <row r="108" spans="1:13" x14ac:dyDescent="0.3">
      <c r="A108" s="21">
        <v>2009</v>
      </c>
      <c r="B108" s="21">
        <v>84</v>
      </c>
      <c r="C108" s="21" t="str">
        <f>VLOOKUP(Tableau1[[#This Row],[CODE_REGION]],Libellés!$I$2:$J$15,2,FALSE)</f>
        <v>Auvergne-Rhône-Alpes</v>
      </c>
      <c r="D108" s="23" t="s">
        <v>58</v>
      </c>
      <c r="E108" s="21" t="str">
        <f>VLOOKUP(Tableau1[[#This Row],[CODE_DEPT]],Libellés!$L$2:$M$102,2,FALSE)</f>
        <v>Allier</v>
      </c>
      <c r="F108" s="21" t="s">
        <v>50</v>
      </c>
      <c r="G108" s="21" t="str">
        <f>VLOOKUP(Tableau1[[#This Row],[CODE_TYPE_DECHET]],Libellés!$A$1:$B$8,2,FALSE)</f>
        <v>Encombrants</v>
      </c>
      <c r="H108" s="21" t="s">
        <v>49</v>
      </c>
      <c r="I108" s="21" t="str">
        <f>VLOOKUP(Tableau1[[#This Row],[CODE_DESTINATION]],Libellés!$E$2:$F$7,2,FALSE)</f>
        <v>Valorisation matière</v>
      </c>
      <c r="J108" s="21">
        <v>403.72</v>
      </c>
      <c r="K108" s="21">
        <v>343046</v>
      </c>
      <c r="L108" s="21">
        <f>Tableau1[[#This Row],[TONNE_DECHET]]*1000</f>
        <v>403720</v>
      </c>
      <c r="M108" s="21">
        <f>Tableau1[[#This Row],[KG_DECHET]]/Tableau1[[#This Row],[Population]]</f>
        <v>1.176868408318418</v>
      </c>
    </row>
    <row r="109" spans="1:13" x14ac:dyDescent="0.3">
      <c r="A109" s="21">
        <v>2009</v>
      </c>
      <c r="B109" s="21">
        <v>84</v>
      </c>
      <c r="C109" s="21" t="str">
        <f>VLOOKUP(Tableau1[[#This Row],[CODE_REGION]],Libellés!$I$2:$J$15,2,FALSE)</f>
        <v>Auvergne-Rhône-Alpes</v>
      </c>
      <c r="D109" s="23" t="s">
        <v>58</v>
      </c>
      <c r="E109" s="21" t="str">
        <f>VLOOKUP(Tableau1[[#This Row],[CODE_DEPT]],Libellés!$L$2:$M$102,2,FALSE)</f>
        <v>Allier</v>
      </c>
      <c r="F109" s="21" t="s">
        <v>50</v>
      </c>
      <c r="G109" s="21" t="str">
        <f>VLOOKUP(Tableau1[[#This Row],[CODE_TYPE_DECHET]],Libellés!$A$1:$B$8,2,FALSE)</f>
        <v>Encombrants</v>
      </c>
      <c r="H109" s="21" t="s">
        <v>51</v>
      </c>
      <c r="I109" s="21" t="str">
        <f>VLOOKUP(Tableau1[[#This Row],[CODE_DESTINATION]],Libellés!$E$2:$F$7,2,FALSE)</f>
        <v>Stockage</v>
      </c>
      <c r="J109" s="21">
        <v>73.212540000000004</v>
      </c>
      <c r="K109" s="21">
        <v>343046</v>
      </c>
      <c r="L109" s="21">
        <f>Tableau1[[#This Row],[TONNE_DECHET]]*1000</f>
        <v>73212.540000000008</v>
      </c>
      <c r="M109" s="21">
        <f>Tableau1[[#This Row],[KG_DECHET]]/Tableau1[[#This Row],[Population]]</f>
        <v>0.21341901669163904</v>
      </c>
    </row>
    <row r="110" spans="1:13" x14ac:dyDescent="0.3">
      <c r="A110" s="21">
        <v>2009</v>
      </c>
      <c r="B110" s="21">
        <v>84</v>
      </c>
      <c r="C110" s="21" t="str">
        <f>VLOOKUP(Tableau1[[#This Row],[CODE_REGION]],Libellés!$I$2:$J$15,2,FALSE)</f>
        <v>Auvergne-Rhône-Alpes</v>
      </c>
      <c r="D110" s="23" t="s">
        <v>58</v>
      </c>
      <c r="E110" s="21" t="str">
        <f>VLOOKUP(Tableau1[[#This Row],[CODE_DEPT]],Libellés!$L$2:$M$102,2,FALSE)</f>
        <v>Allier</v>
      </c>
      <c r="F110" s="21" t="s">
        <v>53</v>
      </c>
      <c r="G110" s="21" t="str">
        <f>VLOOKUP(Tableau1[[#This Row],[CODE_TYPE_DECHET]],Libellés!$A$1:$B$8,2,FALSE)</f>
        <v>Déchets dangereux</v>
      </c>
      <c r="H110" s="21" t="s">
        <v>50</v>
      </c>
      <c r="I110" s="21" t="str">
        <f>VLOOKUP(Tableau1[[#This Row],[CODE_DESTINATION]],Libellés!$E$2:$F$7,2,FALSE)</f>
        <v>Incinération avec récupération d'énergie</v>
      </c>
      <c r="J110" s="21">
        <v>5.9880000000000003E-2</v>
      </c>
      <c r="K110" s="21">
        <v>343046</v>
      </c>
      <c r="L110" s="21">
        <f>Tableau1[[#This Row],[TONNE_DECHET]]*1000</f>
        <v>59.88</v>
      </c>
      <c r="M110" s="21">
        <f>Tableau1[[#This Row],[KG_DECHET]]/Tableau1[[#This Row],[Population]]</f>
        <v>1.7455384992100186E-4</v>
      </c>
    </row>
    <row r="111" spans="1:13" x14ac:dyDescent="0.3">
      <c r="A111" s="21">
        <v>2009</v>
      </c>
      <c r="B111" s="21">
        <v>84</v>
      </c>
      <c r="C111" s="21" t="str">
        <f>VLOOKUP(Tableau1[[#This Row],[CODE_REGION]],Libellés!$I$2:$J$15,2,FALSE)</f>
        <v>Auvergne-Rhône-Alpes</v>
      </c>
      <c r="D111" s="23" t="s">
        <v>58</v>
      </c>
      <c r="E111" s="21" t="str">
        <f>VLOOKUP(Tableau1[[#This Row],[CODE_DEPT]],Libellés!$L$2:$M$102,2,FALSE)</f>
        <v>Allier</v>
      </c>
      <c r="F111" s="21" t="s">
        <v>51</v>
      </c>
      <c r="G111" s="21" t="str">
        <f>VLOOKUP(Tableau1[[#This Row],[CODE_TYPE_DECHET]],Libellés!$A$1:$B$8,2,FALSE)</f>
        <v>Emballages et papier</v>
      </c>
      <c r="H111" s="21" t="s">
        <v>49</v>
      </c>
      <c r="I111" s="21" t="str">
        <f>VLOOKUP(Tableau1[[#This Row],[CODE_DESTINATION]],Libellés!$E$2:$F$7,2,FALSE)</f>
        <v>Valorisation matière</v>
      </c>
      <c r="J111" s="21">
        <v>12042.538500000001</v>
      </c>
      <c r="K111" s="21">
        <v>343046</v>
      </c>
      <c r="L111" s="21">
        <f>Tableau1[[#This Row],[TONNE_DECHET]]*1000</f>
        <v>12042538.5</v>
      </c>
      <c r="M111" s="21">
        <f>Tableau1[[#This Row],[KG_DECHET]]/Tableau1[[#This Row],[Population]]</f>
        <v>35.104733767483076</v>
      </c>
    </row>
    <row r="112" spans="1:13" x14ac:dyDescent="0.3">
      <c r="A112" s="21">
        <v>2009</v>
      </c>
      <c r="B112" s="21">
        <v>84</v>
      </c>
      <c r="C112" s="21" t="str">
        <f>VLOOKUP(Tableau1[[#This Row],[CODE_REGION]],Libellés!$I$2:$J$15,2,FALSE)</f>
        <v>Auvergne-Rhône-Alpes</v>
      </c>
      <c r="D112" s="23" t="s">
        <v>58</v>
      </c>
      <c r="E112" s="21" t="str">
        <f>VLOOKUP(Tableau1[[#This Row],[CODE_DEPT]],Libellés!$L$2:$M$102,2,FALSE)</f>
        <v>Allier</v>
      </c>
      <c r="F112" s="21" t="s">
        <v>51</v>
      </c>
      <c r="G112" s="21" t="str">
        <f>VLOOKUP(Tableau1[[#This Row],[CODE_TYPE_DECHET]],Libellés!$A$1:$B$8,2,FALSE)</f>
        <v>Emballages et papier</v>
      </c>
      <c r="H112" s="21" t="s">
        <v>51</v>
      </c>
      <c r="I112" s="21" t="str">
        <f>VLOOKUP(Tableau1[[#This Row],[CODE_DESTINATION]],Libellés!$E$2:$F$7,2,FALSE)</f>
        <v>Stockage</v>
      </c>
      <c r="J112" s="21">
        <v>6.3887200000000002</v>
      </c>
      <c r="K112" s="21">
        <v>343046</v>
      </c>
      <c r="L112" s="21">
        <f>Tableau1[[#This Row],[TONNE_DECHET]]*1000</f>
        <v>6388.72</v>
      </c>
      <c r="M112" s="21">
        <f>Tableau1[[#This Row],[KG_DECHET]]/Tableau1[[#This Row],[Population]]</f>
        <v>1.8623508217556831E-2</v>
      </c>
    </row>
    <row r="113" spans="1:13" x14ac:dyDescent="0.3">
      <c r="A113" s="21">
        <v>2009</v>
      </c>
      <c r="B113" s="21">
        <v>84</v>
      </c>
      <c r="C113" s="21" t="str">
        <f>VLOOKUP(Tableau1[[#This Row],[CODE_REGION]],Libellés!$I$2:$J$15,2,FALSE)</f>
        <v>Auvergne-Rhône-Alpes</v>
      </c>
      <c r="D113" s="23" t="s">
        <v>58</v>
      </c>
      <c r="E113" s="21" t="str">
        <f>VLOOKUP(Tableau1[[#This Row],[CODE_DEPT]],Libellés!$L$2:$M$102,2,FALSE)</f>
        <v>Allier</v>
      </c>
      <c r="F113" s="21" t="s">
        <v>51</v>
      </c>
      <c r="G113" s="21" t="str">
        <f>VLOOKUP(Tableau1[[#This Row],[CODE_TYPE_DECHET]],Libellés!$A$1:$B$8,2,FALSE)</f>
        <v>Emballages et papier</v>
      </c>
      <c r="H113" s="21" t="s">
        <v>52</v>
      </c>
      <c r="I113" s="21" t="str">
        <f>VLOOKUP(Tableau1[[#This Row],[CODE_DESTINATION]],Libellés!$E$2:$F$7,2,FALSE)</f>
        <v>Non précisé</v>
      </c>
      <c r="J113" s="21">
        <v>1996.77971</v>
      </c>
      <c r="K113" s="21">
        <v>343046</v>
      </c>
      <c r="L113" s="21">
        <f>Tableau1[[#This Row],[TONNE_DECHET]]*1000</f>
        <v>1996779.71</v>
      </c>
      <c r="M113" s="21">
        <f>Tableau1[[#This Row],[KG_DECHET]]/Tableau1[[#This Row],[Population]]</f>
        <v>5.8207345662097794</v>
      </c>
    </row>
    <row r="114" spans="1:13" x14ac:dyDescent="0.3">
      <c r="A114" s="21">
        <v>2009</v>
      </c>
      <c r="B114" s="21">
        <v>84</v>
      </c>
      <c r="C114" s="21" t="str">
        <f>VLOOKUP(Tableau1[[#This Row],[CODE_REGION]],Libellés!$I$2:$J$15,2,FALSE)</f>
        <v>Auvergne-Rhône-Alpes</v>
      </c>
      <c r="D114" s="23" t="s">
        <v>58</v>
      </c>
      <c r="E114" s="21" t="str">
        <f>VLOOKUP(Tableau1[[#This Row],[CODE_DEPT]],Libellés!$L$2:$M$102,2,FALSE)</f>
        <v>Allier</v>
      </c>
      <c r="F114" s="21" t="s">
        <v>56</v>
      </c>
      <c r="G114" s="21" t="str">
        <f>VLOOKUP(Tableau1[[#This Row],[CODE_TYPE_DECHET]],Libellés!$A$1:$B$8,2,FALSE)</f>
        <v>Biodéchets</v>
      </c>
      <c r="H114" s="21" t="s">
        <v>49</v>
      </c>
      <c r="I114" s="21" t="str">
        <f>VLOOKUP(Tableau1[[#This Row],[CODE_DESTINATION]],Libellés!$E$2:$F$7,2,FALSE)</f>
        <v>Valorisation matière</v>
      </c>
      <c r="J114" s="21">
        <v>627.76647000000003</v>
      </c>
      <c r="K114" s="21">
        <v>343046</v>
      </c>
      <c r="L114" s="21">
        <f>Tableau1[[#This Row],[TONNE_DECHET]]*1000</f>
        <v>627766.47</v>
      </c>
      <c r="M114" s="21">
        <f>Tableau1[[#This Row],[KG_DECHET]]/Tableau1[[#This Row],[Population]]</f>
        <v>1.8299775248800452</v>
      </c>
    </row>
    <row r="115" spans="1:13" x14ac:dyDescent="0.3">
      <c r="A115" s="21">
        <v>2009</v>
      </c>
      <c r="B115" s="21">
        <v>84</v>
      </c>
      <c r="C115" s="21" t="str">
        <f>VLOOKUP(Tableau1[[#This Row],[CODE_REGION]],Libellés!$I$2:$J$15,2,FALSE)</f>
        <v>Auvergne-Rhône-Alpes</v>
      </c>
      <c r="D115" s="23" t="s">
        <v>58</v>
      </c>
      <c r="E115" s="21" t="str">
        <f>VLOOKUP(Tableau1[[#This Row],[CODE_DEPT]],Libellés!$L$2:$M$102,2,FALSE)</f>
        <v>Allier</v>
      </c>
      <c r="F115" s="21" t="s">
        <v>54</v>
      </c>
      <c r="G115" s="21" t="str">
        <f>VLOOKUP(Tableau1[[#This Row],[CODE_TYPE_DECHET]],Libellés!$A$1:$B$8,2,FALSE)</f>
        <v>Verre</v>
      </c>
      <c r="H115" s="21" t="s">
        <v>49</v>
      </c>
      <c r="I115" s="21" t="str">
        <f>VLOOKUP(Tableau1[[#This Row],[CODE_DESTINATION]],Libellés!$E$2:$F$7,2,FALSE)</f>
        <v>Valorisation matière</v>
      </c>
      <c r="J115" s="21">
        <v>7420.2599300000002</v>
      </c>
      <c r="K115" s="21">
        <v>343046</v>
      </c>
      <c r="L115" s="21">
        <f>Tableau1[[#This Row],[TONNE_DECHET]]*1000</f>
        <v>7420259.9299999997</v>
      </c>
      <c r="M115" s="21">
        <f>Tableau1[[#This Row],[KG_DECHET]]/Tableau1[[#This Row],[Population]]</f>
        <v>21.63050998991389</v>
      </c>
    </row>
    <row r="116" spans="1:13" x14ac:dyDescent="0.3">
      <c r="A116" s="21">
        <v>2009</v>
      </c>
      <c r="B116" s="21">
        <v>84</v>
      </c>
      <c r="C116" s="21" t="str">
        <f>VLOOKUP(Tableau1[[#This Row],[CODE_REGION]],Libellés!$I$2:$J$15,2,FALSE)</f>
        <v>Auvergne-Rhône-Alpes</v>
      </c>
      <c r="D116" s="23" t="s">
        <v>58</v>
      </c>
      <c r="E116" s="21" t="str">
        <f>VLOOKUP(Tableau1[[#This Row],[CODE_DEPT]],Libellés!$L$2:$M$102,2,FALSE)</f>
        <v>Allier</v>
      </c>
      <c r="F116" s="21" t="s">
        <v>54</v>
      </c>
      <c r="G116" s="21" t="str">
        <f>VLOOKUP(Tableau1[[#This Row],[CODE_TYPE_DECHET]],Libellés!$A$1:$B$8,2,FALSE)</f>
        <v>Verre</v>
      </c>
      <c r="H116" s="21" t="s">
        <v>52</v>
      </c>
      <c r="I116" s="21" t="str">
        <f>VLOOKUP(Tableau1[[#This Row],[CODE_DESTINATION]],Libellés!$E$2:$F$7,2,FALSE)</f>
        <v>Non précisé</v>
      </c>
      <c r="J116" s="21">
        <v>3591.0558000000001</v>
      </c>
      <c r="K116" s="21">
        <v>343046</v>
      </c>
      <c r="L116" s="21">
        <f>Tableau1[[#This Row],[TONNE_DECHET]]*1000</f>
        <v>3591055.8000000003</v>
      </c>
      <c r="M116" s="21">
        <f>Tableau1[[#This Row],[KG_DECHET]]/Tableau1[[#This Row],[Population]]</f>
        <v>10.468146545944277</v>
      </c>
    </row>
    <row r="117" spans="1:13" x14ac:dyDescent="0.3">
      <c r="A117" s="21">
        <v>2009</v>
      </c>
      <c r="B117" s="21">
        <v>84</v>
      </c>
      <c r="C117" s="21" t="str">
        <f>VLOOKUP(Tableau1[[#This Row],[CODE_REGION]],Libellés!$I$2:$J$15,2,FALSE)</f>
        <v>Auvergne-Rhône-Alpes</v>
      </c>
      <c r="D117" s="23" t="s">
        <v>58</v>
      </c>
      <c r="E117" s="21" t="str">
        <f>VLOOKUP(Tableau1[[#This Row],[CODE_DEPT]],Libellés!$L$2:$M$102,2,FALSE)</f>
        <v>Allier</v>
      </c>
      <c r="F117" s="21" t="s">
        <v>55</v>
      </c>
      <c r="G117" s="21" t="str">
        <f>VLOOKUP(Tableau1[[#This Row],[CODE_TYPE_DECHET]],Libellés!$A$1:$B$8,2,FALSE)</f>
        <v>Collectes séparées hors gravats</v>
      </c>
      <c r="H117" s="21" t="s">
        <v>49</v>
      </c>
      <c r="I117" s="21" t="str">
        <f>VLOOKUP(Tableau1[[#This Row],[CODE_DESTINATION]],Libellés!$E$2:$F$7,2,FALSE)</f>
        <v>Valorisation matière</v>
      </c>
      <c r="J117" s="21">
        <v>4.43438</v>
      </c>
      <c r="K117" s="21">
        <v>343046</v>
      </c>
      <c r="L117" s="21">
        <f>Tableau1[[#This Row],[TONNE_DECHET]]*1000</f>
        <v>4434.38</v>
      </c>
      <c r="M117" s="21">
        <f>Tableau1[[#This Row],[KG_DECHET]]/Tableau1[[#This Row],[Population]]</f>
        <v>1.292648799286393E-2</v>
      </c>
    </row>
    <row r="118" spans="1:13" x14ac:dyDescent="0.3">
      <c r="A118" s="21">
        <v>2011</v>
      </c>
      <c r="B118" s="21">
        <v>84</v>
      </c>
      <c r="C118" s="21" t="str">
        <f>VLOOKUP(Tableau1[[#This Row],[CODE_REGION]],Libellés!$I$2:$J$15,2,FALSE)</f>
        <v>Auvergne-Rhône-Alpes</v>
      </c>
      <c r="D118" s="23" t="s">
        <v>58</v>
      </c>
      <c r="E118" s="21" t="str">
        <f>VLOOKUP(Tableau1[[#This Row],[CODE_DEPT]],Libellés!$L$2:$M$102,2,FALSE)</f>
        <v>Allier</v>
      </c>
      <c r="F118" s="21" t="s">
        <v>49</v>
      </c>
      <c r="G118" s="21" t="str">
        <f>VLOOKUP(Tableau1[[#This Row],[CODE_TYPE_DECHET]],Libellés!$A$1:$B$8,2,FALSE)</f>
        <v>Ordures ménagères résiduelles</v>
      </c>
      <c r="H118" s="21" t="s">
        <v>50</v>
      </c>
      <c r="I118" s="21" t="str">
        <f>VLOOKUP(Tableau1[[#This Row],[CODE_DESTINATION]],Libellés!$E$2:$F$7,2,FALSE)</f>
        <v>Incinération avec récupération d'énergie</v>
      </c>
      <c r="J118" s="21">
        <v>30315</v>
      </c>
      <c r="K118" s="21">
        <v>342729</v>
      </c>
      <c r="L118" s="21">
        <f>Tableau1[[#This Row],[TONNE_DECHET]]*1000</f>
        <v>30315000</v>
      </c>
      <c r="M118" s="21">
        <f>Tableau1[[#This Row],[KG_DECHET]]/Tableau1[[#This Row],[Population]]</f>
        <v>88.451808863562761</v>
      </c>
    </row>
    <row r="119" spans="1:13" x14ac:dyDescent="0.3">
      <c r="A119" s="21">
        <v>2011</v>
      </c>
      <c r="B119" s="21">
        <v>84</v>
      </c>
      <c r="C119" s="21" t="str">
        <f>VLOOKUP(Tableau1[[#This Row],[CODE_REGION]],Libellés!$I$2:$J$15,2,FALSE)</f>
        <v>Auvergne-Rhône-Alpes</v>
      </c>
      <c r="D119" s="23" t="s">
        <v>58</v>
      </c>
      <c r="E119" s="21" t="str">
        <f>VLOOKUP(Tableau1[[#This Row],[CODE_DEPT]],Libellés!$L$2:$M$102,2,FALSE)</f>
        <v>Allier</v>
      </c>
      <c r="F119" s="21" t="s">
        <v>49</v>
      </c>
      <c r="G119" s="21" t="str">
        <f>VLOOKUP(Tableau1[[#This Row],[CODE_TYPE_DECHET]],Libellés!$A$1:$B$8,2,FALSE)</f>
        <v>Ordures ménagères résiduelles</v>
      </c>
      <c r="H119" s="21" t="s">
        <v>51</v>
      </c>
      <c r="I119" s="21" t="str">
        <f>VLOOKUP(Tableau1[[#This Row],[CODE_DESTINATION]],Libellés!$E$2:$F$7,2,FALSE)</f>
        <v>Stockage</v>
      </c>
      <c r="J119" s="21">
        <v>66807.127280000001</v>
      </c>
      <c r="K119" s="21">
        <v>342729</v>
      </c>
      <c r="L119" s="21">
        <f>Tableau1[[#This Row],[TONNE_DECHET]]*1000</f>
        <v>66807127.280000001</v>
      </c>
      <c r="M119" s="21">
        <f>Tableau1[[#This Row],[KG_DECHET]]/Tableau1[[#This Row],[Population]]</f>
        <v>194.92697519031071</v>
      </c>
    </row>
    <row r="120" spans="1:13" x14ac:dyDescent="0.3">
      <c r="A120" s="21">
        <v>2011</v>
      </c>
      <c r="B120" s="21">
        <v>84</v>
      </c>
      <c r="C120" s="21" t="str">
        <f>VLOOKUP(Tableau1[[#This Row],[CODE_REGION]],Libellés!$I$2:$J$15,2,FALSE)</f>
        <v>Auvergne-Rhône-Alpes</v>
      </c>
      <c r="D120" s="23" t="s">
        <v>58</v>
      </c>
      <c r="E120" s="21" t="str">
        <f>VLOOKUP(Tableau1[[#This Row],[CODE_DEPT]],Libellés!$L$2:$M$102,2,FALSE)</f>
        <v>Allier</v>
      </c>
      <c r="F120" s="21" t="s">
        <v>49</v>
      </c>
      <c r="G120" s="21" t="str">
        <f>VLOOKUP(Tableau1[[#This Row],[CODE_TYPE_DECHET]],Libellés!$A$1:$B$8,2,FALSE)</f>
        <v>Ordures ménagères résiduelles</v>
      </c>
      <c r="H120" s="21" t="s">
        <v>52</v>
      </c>
      <c r="I120" s="21" t="str">
        <f>VLOOKUP(Tableau1[[#This Row],[CODE_DESTINATION]],Libellés!$E$2:$F$7,2,FALSE)</f>
        <v>Non précisé</v>
      </c>
      <c r="J120" s="21">
        <v>2947.5228099999999</v>
      </c>
      <c r="K120" s="21">
        <v>342729</v>
      </c>
      <c r="L120" s="21">
        <f>Tableau1[[#This Row],[TONNE_DECHET]]*1000</f>
        <v>2947522.81</v>
      </c>
      <c r="M120" s="21">
        <f>Tableau1[[#This Row],[KG_DECHET]]/Tableau1[[#This Row],[Population]]</f>
        <v>8.6001558374108988</v>
      </c>
    </row>
    <row r="121" spans="1:13" x14ac:dyDescent="0.3">
      <c r="A121" s="21">
        <v>2011</v>
      </c>
      <c r="B121" s="21">
        <v>84</v>
      </c>
      <c r="C121" s="21" t="str">
        <f>VLOOKUP(Tableau1[[#This Row],[CODE_REGION]],Libellés!$I$2:$J$15,2,FALSE)</f>
        <v>Auvergne-Rhône-Alpes</v>
      </c>
      <c r="D121" s="23" t="s">
        <v>58</v>
      </c>
      <c r="E121" s="21" t="str">
        <f>VLOOKUP(Tableau1[[#This Row],[CODE_DEPT]],Libellés!$L$2:$M$102,2,FALSE)</f>
        <v>Allier</v>
      </c>
      <c r="F121" s="21" t="s">
        <v>50</v>
      </c>
      <c r="G121" s="21" t="str">
        <f>VLOOKUP(Tableau1[[#This Row],[CODE_TYPE_DECHET]],Libellés!$A$1:$B$8,2,FALSE)</f>
        <v>Encombrants</v>
      </c>
      <c r="H121" s="21" t="s">
        <v>49</v>
      </c>
      <c r="I121" s="21" t="str">
        <f>VLOOKUP(Tableau1[[#This Row],[CODE_DESTINATION]],Libellés!$E$2:$F$7,2,FALSE)</f>
        <v>Valorisation matière</v>
      </c>
      <c r="J121" s="21">
        <v>170.24</v>
      </c>
      <c r="K121" s="21">
        <v>342729</v>
      </c>
      <c r="L121" s="21">
        <f>Tableau1[[#This Row],[TONNE_DECHET]]*1000</f>
        <v>170240</v>
      </c>
      <c r="M121" s="21">
        <f>Tableau1[[#This Row],[KG_DECHET]]/Tableau1[[#This Row],[Population]]</f>
        <v>0.49671898205287557</v>
      </c>
    </row>
    <row r="122" spans="1:13" x14ac:dyDescent="0.3">
      <c r="A122" s="21">
        <v>2011</v>
      </c>
      <c r="B122" s="21">
        <v>84</v>
      </c>
      <c r="C122" s="21" t="str">
        <f>VLOOKUP(Tableau1[[#This Row],[CODE_REGION]],Libellés!$I$2:$J$15,2,FALSE)</f>
        <v>Auvergne-Rhône-Alpes</v>
      </c>
      <c r="D122" s="23" t="s">
        <v>58</v>
      </c>
      <c r="E122" s="21" t="str">
        <f>VLOOKUP(Tableau1[[#This Row],[CODE_DEPT]],Libellés!$L$2:$M$102,2,FALSE)</f>
        <v>Allier</v>
      </c>
      <c r="F122" s="21" t="s">
        <v>50</v>
      </c>
      <c r="G122" s="21" t="str">
        <f>VLOOKUP(Tableau1[[#This Row],[CODE_TYPE_DECHET]],Libellés!$A$1:$B$8,2,FALSE)</f>
        <v>Encombrants</v>
      </c>
      <c r="H122" s="21" t="s">
        <v>51</v>
      </c>
      <c r="I122" s="21" t="str">
        <f>VLOOKUP(Tableau1[[#This Row],[CODE_DESTINATION]],Libellés!$E$2:$F$7,2,FALSE)</f>
        <v>Stockage</v>
      </c>
      <c r="J122" s="21">
        <v>3.83012</v>
      </c>
      <c r="K122" s="21">
        <v>342729</v>
      </c>
      <c r="L122" s="21">
        <f>Tableau1[[#This Row],[TONNE_DECHET]]*1000</f>
        <v>3830.12</v>
      </c>
      <c r="M122" s="21">
        <f>Tableau1[[#This Row],[KG_DECHET]]/Tableau1[[#This Row],[Population]]</f>
        <v>1.1175360124179745E-2</v>
      </c>
    </row>
    <row r="123" spans="1:13" x14ac:dyDescent="0.3">
      <c r="A123" s="21">
        <v>2011</v>
      </c>
      <c r="B123" s="21">
        <v>84</v>
      </c>
      <c r="C123" s="21" t="str">
        <f>VLOOKUP(Tableau1[[#This Row],[CODE_REGION]],Libellés!$I$2:$J$15,2,FALSE)</f>
        <v>Auvergne-Rhône-Alpes</v>
      </c>
      <c r="D123" s="23" t="s">
        <v>58</v>
      </c>
      <c r="E123" s="21" t="str">
        <f>VLOOKUP(Tableau1[[#This Row],[CODE_DEPT]],Libellés!$L$2:$M$102,2,FALSE)</f>
        <v>Allier</v>
      </c>
      <c r="F123" s="21" t="s">
        <v>53</v>
      </c>
      <c r="G123" s="21" t="str">
        <f>VLOOKUP(Tableau1[[#This Row],[CODE_TYPE_DECHET]],Libellés!$A$1:$B$8,2,FALSE)</f>
        <v>Déchets dangereux</v>
      </c>
      <c r="H123" s="21" t="s">
        <v>50</v>
      </c>
      <c r="I123" s="21" t="str">
        <f>VLOOKUP(Tableau1[[#This Row],[CODE_DESTINATION]],Libellés!$E$2:$F$7,2,FALSE)</f>
        <v>Incinération avec récupération d'énergie</v>
      </c>
      <c r="J123" s="21">
        <v>1.6160300000000001</v>
      </c>
      <c r="K123" s="21">
        <v>342729</v>
      </c>
      <c r="L123" s="21">
        <f>Tableau1[[#This Row],[TONNE_DECHET]]*1000</f>
        <v>1616.03</v>
      </c>
      <c r="M123" s="21">
        <f>Tableau1[[#This Row],[KG_DECHET]]/Tableau1[[#This Row],[Population]]</f>
        <v>4.7151831330293032E-3</v>
      </c>
    </row>
    <row r="124" spans="1:13" x14ac:dyDescent="0.3">
      <c r="A124" s="21">
        <v>2011</v>
      </c>
      <c r="B124" s="21">
        <v>84</v>
      </c>
      <c r="C124" s="21" t="str">
        <f>VLOOKUP(Tableau1[[#This Row],[CODE_REGION]],Libellés!$I$2:$J$15,2,FALSE)</f>
        <v>Auvergne-Rhône-Alpes</v>
      </c>
      <c r="D124" s="23" t="s">
        <v>58</v>
      </c>
      <c r="E124" s="21" t="str">
        <f>VLOOKUP(Tableau1[[#This Row],[CODE_DEPT]],Libellés!$L$2:$M$102,2,FALSE)</f>
        <v>Allier</v>
      </c>
      <c r="F124" s="21" t="s">
        <v>51</v>
      </c>
      <c r="G124" s="21" t="str">
        <f>VLOOKUP(Tableau1[[#This Row],[CODE_TYPE_DECHET]],Libellés!$A$1:$B$8,2,FALSE)</f>
        <v>Emballages et papier</v>
      </c>
      <c r="H124" s="21" t="s">
        <v>49</v>
      </c>
      <c r="I124" s="21" t="str">
        <f>VLOOKUP(Tableau1[[#This Row],[CODE_DESTINATION]],Libellés!$E$2:$F$7,2,FALSE)</f>
        <v>Valorisation matière</v>
      </c>
      <c r="J124" s="21">
        <v>16903.759030000001</v>
      </c>
      <c r="K124" s="21">
        <v>342729</v>
      </c>
      <c r="L124" s="21">
        <f>Tableau1[[#This Row],[TONNE_DECHET]]*1000</f>
        <v>16903759.030000001</v>
      </c>
      <c r="M124" s="21">
        <f>Tableau1[[#This Row],[KG_DECHET]]/Tableau1[[#This Row],[Population]]</f>
        <v>49.321064251930828</v>
      </c>
    </row>
    <row r="125" spans="1:13" x14ac:dyDescent="0.3">
      <c r="A125" s="21">
        <v>2011</v>
      </c>
      <c r="B125" s="21">
        <v>84</v>
      </c>
      <c r="C125" s="21" t="str">
        <f>VLOOKUP(Tableau1[[#This Row],[CODE_REGION]],Libellés!$I$2:$J$15,2,FALSE)</f>
        <v>Auvergne-Rhône-Alpes</v>
      </c>
      <c r="D125" s="23" t="s">
        <v>58</v>
      </c>
      <c r="E125" s="21" t="str">
        <f>VLOOKUP(Tableau1[[#This Row],[CODE_DEPT]],Libellés!$L$2:$M$102,2,FALSE)</f>
        <v>Allier</v>
      </c>
      <c r="F125" s="21" t="s">
        <v>51</v>
      </c>
      <c r="G125" s="21" t="str">
        <f>VLOOKUP(Tableau1[[#This Row],[CODE_TYPE_DECHET]],Libellés!$A$1:$B$8,2,FALSE)</f>
        <v>Emballages et papier</v>
      </c>
      <c r="H125" s="21" t="s">
        <v>51</v>
      </c>
      <c r="I125" s="21" t="str">
        <f>VLOOKUP(Tableau1[[#This Row],[CODE_DESTINATION]],Libellés!$E$2:$F$7,2,FALSE)</f>
        <v>Stockage</v>
      </c>
      <c r="J125" s="21">
        <v>6.79366</v>
      </c>
      <c r="K125" s="21">
        <v>342729</v>
      </c>
      <c r="L125" s="21">
        <f>Tableau1[[#This Row],[TONNE_DECHET]]*1000</f>
        <v>6793.66</v>
      </c>
      <c r="M125" s="21">
        <f>Tableau1[[#This Row],[KG_DECHET]]/Tableau1[[#This Row],[Population]]</f>
        <v>1.9822250232691133E-2</v>
      </c>
    </row>
    <row r="126" spans="1:13" x14ac:dyDescent="0.3">
      <c r="A126" s="21">
        <v>2011</v>
      </c>
      <c r="B126" s="21">
        <v>84</v>
      </c>
      <c r="C126" s="21" t="str">
        <f>VLOOKUP(Tableau1[[#This Row],[CODE_REGION]],Libellés!$I$2:$J$15,2,FALSE)</f>
        <v>Auvergne-Rhône-Alpes</v>
      </c>
      <c r="D126" s="23" t="s">
        <v>58</v>
      </c>
      <c r="E126" s="21" t="str">
        <f>VLOOKUP(Tableau1[[#This Row],[CODE_DEPT]],Libellés!$L$2:$M$102,2,FALSE)</f>
        <v>Allier</v>
      </c>
      <c r="F126" s="21" t="s">
        <v>51</v>
      </c>
      <c r="G126" s="21" t="str">
        <f>VLOOKUP(Tableau1[[#This Row],[CODE_TYPE_DECHET]],Libellés!$A$1:$B$8,2,FALSE)</f>
        <v>Emballages et papier</v>
      </c>
      <c r="H126" s="21" t="s">
        <v>52</v>
      </c>
      <c r="I126" s="21" t="str">
        <f>VLOOKUP(Tableau1[[#This Row],[CODE_DESTINATION]],Libellés!$E$2:$F$7,2,FALSE)</f>
        <v>Non précisé</v>
      </c>
      <c r="J126" s="21">
        <v>157.97635</v>
      </c>
      <c r="K126" s="21">
        <v>342729</v>
      </c>
      <c r="L126" s="21">
        <f>Tableau1[[#This Row],[TONNE_DECHET]]*1000</f>
        <v>157976.35</v>
      </c>
      <c r="M126" s="21">
        <f>Tableau1[[#This Row],[KG_DECHET]]/Tableau1[[#This Row],[Population]]</f>
        <v>0.46093662923184209</v>
      </c>
    </row>
    <row r="127" spans="1:13" x14ac:dyDescent="0.3">
      <c r="A127" s="21">
        <v>2011</v>
      </c>
      <c r="B127" s="21">
        <v>84</v>
      </c>
      <c r="C127" s="21" t="str">
        <f>VLOOKUP(Tableau1[[#This Row],[CODE_REGION]],Libellés!$I$2:$J$15,2,FALSE)</f>
        <v>Auvergne-Rhône-Alpes</v>
      </c>
      <c r="D127" s="23" t="s">
        <v>58</v>
      </c>
      <c r="E127" s="21" t="str">
        <f>VLOOKUP(Tableau1[[#This Row],[CODE_DEPT]],Libellés!$L$2:$M$102,2,FALSE)</f>
        <v>Allier</v>
      </c>
      <c r="F127" s="21" t="s">
        <v>56</v>
      </c>
      <c r="G127" s="21" t="str">
        <f>VLOOKUP(Tableau1[[#This Row],[CODE_TYPE_DECHET]],Libellés!$A$1:$B$8,2,FALSE)</f>
        <v>Biodéchets</v>
      </c>
      <c r="H127" s="21" t="s">
        <v>49</v>
      </c>
      <c r="I127" s="21" t="str">
        <f>VLOOKUP(Tableau1[[#This Row],[CODE_DESTINATION]],Libellés!$E$2:$F$7,2,FALSE)</f>
        <v>Valorisation matière</v>
      </c>
      <c r="J127" s="21">
        <v>551.57725000000005</v>
      </c>
      <c r="K127" s="21">
        <v>342729</v>
      </c>
      <c r="L127" s="21">
        <f>Tableau1[[#This Row],[TONNE_DECHET]]*1000</f>
        <v>551577.25</v>
      </c>
      <c r="M127" s="21">
        <f>Tableau1[[#This Row],[KG_DECHET]]/Tableau1[[#This Row],[Population]]</f>
        <v>1.6093684806363044</v>
      </c>
    </row>
    <row r="128" spans="1:13" x14ac:dyDescent="0.3">
      <c r="A128" s="21">
        <v>2011</v>
      </c>
      <c r="B128" s="21">
        <v>84</v>
      </c>
      <c r="C128" s="21" t="str">
        <f>VLOOKUP(Tableau1[[#This Row],[CODE_REGION]],Libellés!$I$2:$J$15,2,FALSE)</f>
        <v>Auvergne-Rhône-Alpes</v>
      </c>
      <c r="D128" s="23" t="s">
        <v>58</v>
      </c>
      <c r="E128" s="21" t="str">
        <f>VLOOKUP(Tableau1[[#This Row],[CODE_DEPT]],Libellés!$L$2:$M$102,2,FALSE)</f>
        <v>Allier</v>
      </c>
      <c r="F128" s="21" t="s">
        <v>54</v>
      </c>
      <c r="G128" s="21" t="str">
        <f>VLOOKUP(Tableau1[[#This Row],[CODE_TYPE_DECHET]],Libellés!$A$1:$B$8,2,FALSE)</f>
        <v>Verre</v>
      </c>
      <c r="H128" s="21" t="s">
        <v>49</v>
      </c>
      <c r="I128" s="21" t="str">
        <f>VLOOKUP(Tableau1[[#This Row],[CODE_DESTINATION]],Libellés!$E$2:$F$7,2,FALSE)</f>
        <v>Valorisation matière</v>
      </c>
      <c r="J128" s="21">
        <v>9882.6807800000006</v>
      </c>
      <c r="K128" s="21">
        <v>342729</v>
      </c>
      <c r="L128" s="21">
        <f>Tableau1[[#This Row],[TONNE_DECHET]]*1000</f>
        <v>9882680.7800000012</v>
      </c>
      <c r="M128" s="21">
        <f>Tableau1[[#This Row],[KG_DECHET]]/Tableau1[[#This Row],[Population]]</f>
        <v>28.835262787800279</v>
      </c>
    </row>
    <row r="129" spans="1:13" x14ac:dyDescent="0.3">
      <c r="A129" s="21">
        <v>2011</v>
      </c>
      <c r="B129" s="21">
        <v>84</v>
      </c>
      <c r="C129" s="21" t="str">
        <f>VLOOKUP(Tableau1[[#This Row],[CODE_REGION]],Libellés!$I$2:$J$15,2,FALSE)</f>
        <v>Auvergne-Rhône-Alpes</v>
      </c>
      <c r="D129" s="23" t="s">
        <v>58</v>
      </c>
      <c r="E129" s="21" t="str">
        <f>VLOOKUP(Tableau1[[#This Row],[CODE_DEPT]],Libellés!$L$2:$M$102,2,FALSE)</f>
        <v>Allier</v>
      </c>
      <c r="F129" s="21" t="s">
        <v>54</v>
      </c>
      <c r="G129" s="21" t="str">
        <f>VLOOKUP(Tableau1[[#This Row],[CODE_TYPE_DECHET]],Libellés!$A$1:$B$8,2,FALSE)</f>
        <v>Verre</v>
      </c>
      <c r="H129" s="21" t="s">
        <v>52</v>
      </c>
      <c r="I129" s="21" t="str">
        <f>VLOOKUP(Tableau1[[#This Row],[CODE_DESTINATION]],Libellés!$E$2:$F$7,2,FALSE)</f>
        <v>Non précisé</v>
      </c>
      <c r="J129" s="21">
        <v>412.36279999999999</v>
      </c>
      <c r="K129" s="21">
        <v>342729</v>
      </c>
      <c r="L129" s="21">
        <f>Tableau1[[#This Row],[TONNE_DECHET]]*1000</f>
        <v>412362.8</v>
      </c>
      <c r="M129" s="21">
        <f>Tableau1[[#This Row],[KG_DECHET]]/Tableau1[[#This Row],[Population]]</f>
        <v>1.2031745198101123</v>
      </c>
    </row>
    <row r="130" spans="1:13" x14ac:dyDescent="0.3">
      <c r="A130" s="21">
        <v>2011</v>
      </c>
      <c r="B130" s="21">
        <v>84</v>
      </c>
      <c r="C130" s="21" t="str">
        <f>VLOOKUP(Tableau1[[#This Row],[CODE_REGION]],Libellés!$I$2:$J$15,2,FALSE)</f>
        <v>Auvergne-Rhône-Alpes</v>
      </c>
      <c r="D130" s="23" t="s">
        <v>58</v>
      </c>
      <c r="E130" s="21" t="str">
        <f>VLOOKUP(Tableau1[[#This Row],[CODE_DEPT]],Libellés!$L$2:$M$102,2,FALSE)</f>
        <v>Allier</v>
      </c>
      <c r="F130" s="21" t="s">
        <v>55</v>
      </c>
      <c r="G130" s="21" t="str">
        <f>VLOOKUP(Tableau1[[#This Row],[CODE_TYPE_DECHET]],Libellés!$A$1:$B$8,2,FALSE)</f>
        <v>Collectes séparées hors gravats</v>
      </c>
      <c r="H130" s="21" t="s">
        <v>49</v>
      </c>
      <c r="I130" s="21" t="str">
        <f>VLOOKUP(Tableau1[[#This Row],[CODE_DESTINATION]],Libellés!$E$2:$F$7,2,FALSE)</f>
        <v>Valorisation matière</v>
      </c>
      <c r="J130" s="21">
        <v>219.03038000000001</v>
      </c>
      <c r="K130" s="21">
        <v>342729</v>
      </c>
      <c r="L130" s="21">
        <f>Tableau1[[#This Row],[TONNE_DECHET]]*1000</f>
        <v>219030.38</v>
      </c>
      <c r="M130" s="21">
        <f>Tableau1[[#This Row],[KG_DECHET]]/Tableau1[[#This Row],[Population]]</f>
        <v>0.63907746353532968</v>
      </c>
    </row>
    <row r="131" spans="1:13" x14ac:dyDescent="0.3">
      <c r="A131" s="21">
        <v>2013</v>
      </c>
      <c r="B131" s="21">
        <v>84</v>
      </c>
      <c r="C131" s="21" t="str">
        <f>VLOOKUP(Tableau1[[#This Row],[CODE_REGION]],Libellés!$I$2:$J$15,2,FALSE)</f>
        <v>Auvergne-Rhône-Alpes</v>
      </c>
      <c r="D131" s="23" t="s">
        <v>58</v>
      </c>
      <c r="E131" s="21" t="str">
        <f>VLOOKUP(Tableau1[[#This Row],[CODE_DEPT]],Libellés!$L$2:$M$102,2,FALSE)</f>
        <v>Allier</v>
      </c>
      <c r="F131" s="21" t="s">
        <v>49</v>
      </c>
      <c r="G131" s="21" t="str">
        <f>VLOOKUP(Tableau1[[#This Row],[CODE_TYPE_DECHET]],Libellés!$A$1:$B$8,2,FALSE)</f>
        <v>Ordures ménagères résiduelles</v>
      </c>
      <c r="H131" s="21" t="s">
        <v>50</v>
      </c>
      <c r="I131" s="21" t="str">
        <f>VLOOKUP(Tableau1[[#This Row],[CODE_DESTINATION]],Libellés!$E$2:$F$7,2,FALSE)</f>
        <v>Incinération avec récupération d'énergie</v>
      </c>
      <c r="J131" s="21">
        <v>28625.58</v>
      </c>
      <c r="K131" s="21">
        <v>343431</v>
      </c>
      <c r="L131" s="21">
        <f>Tableau1[[#This Row],[TONNE_DECHET]]*1000</f>
        <v>28625580</v>
      </c>
      <c r="M131" s="21">
        <f>Tableau1[[#This Row],[KG_DECHET]]/Tableau1[[#This Row],[Population]]</f>
        <v>83.351764983359104</v>
      </c>
    </row>
    <row r="132" spans="1:13" x14ac:dyDescent="0.3">
      <c r="A132" s="21">
        <v>2013</v>
      </c>
      <c r="B132" s="21">
        <v>84</v>
      </c>
      <c r="C132" s="21" t="str">
        <f>VLOOKUP(Tableau1[[#This Row],[CODE_REGION]],Libellés!$I$2:$J$15,2,FALSE)</f>
        <v>Auvergne-Rhône-Alpes</v>
      </c>
      <c r="D132" s="23" t="s">
        <v>58</v>
      </c>
      <c r="E132" s="21" t="str">
        <f>VLOOKUP(Tableau1[[#This Row],[CODE_DEPT]],Libellés!$L$2:$M$102,2,FALSE)</f>
        <v>Allier</v>
      </c>
      <c r="F132" s="21" t="s">
        <v>49</v>
      </c>
      <c r="G132" s="21" t="str">
        <f>VLOOKUP(Tableau1[[#This Row],[CODE_TYPE_DECHET]],Libellés!$A$1:$B$8,2,FALSE)</f>
        <v>Ordures ménagères résiduelles</v>
      </c>
      <c r="H132" s="21" t="s">
        <v>51</v>
      </c>
      <c r="I132" s="21" t="str">
        <f>VLOOKUP(Tableau1[[#This Row],[CODE_DESTINATION]],Libellés!$E$2:$F$7,2,FALSE)</f>
        <v>Stockage</v>
      </c>
      <c r="J132" s="21">
        <v>64110.315649999997</v>
      </c>
      <c r="K132" s="21">
        <v>343431</v>
      </c>
      <c r="L132" s="21">
        <f>Tableau1[[#This Row],[TONNE_DECHET]]*1000</f>
        <v>64110315.649999999</v>
      </c>
      <c r="M132" s="21">
        <f>Tableau1[[#This Row],[KG_DECHET]]/Tableau1[[#This Row],[Population]]</f>
        <v>186.67597173813661</v>
      </c>
    </row>
    <row r="133" spans="1:13" x14ac:dyDescent="0.3">
      <c r="A133" s="21">
        <v>2013</v>
      </c>
      <c r="B133" s="21">
        <v>84</v>
      </c>
      <c r="C133" s="21" t="str">
        <f>VLOOKUP(Tableau1[[#This Row],[CODE_REGION]],Libellés!$I$2:$J$15,2,FALSE)</f>
        <v>Auvergne-Rhône-Alpes</v>
      </c>
      <c r="D133" s="23" t="s">
        <v>58</v>
      </c>
      <c r="E133" s="21" t="str">
        <f>VLOOKUP(Tableau1[[#This Row],[CODE_DEPT]],Libellés!$L$2:$M$102,2,FALSE)</f>
        <v>Allier</v>
      </c>
      <c r="F133" s="21" t="s">
        <v>49</v>
      </c>
      <c r="G133" s="21" t="str">
        <f>VLOOKUP(Tableau1[[#This Row],[CODE_TYPE_DECHET]],Libellés!$A$1:$B$8,2,FALSE)</f>
        <v>Ordures ménagères résiduelles</v>
      </c>
      <c r="H133" s="21" t="s">
        <v>52</v>
      </c>
      <c r="I133" s="21" t="str">
        <f>VLOOKUP(Tableau1[[#This Row],[CODE_DESTINATION]],Libellés!$E$2:$F$7,2,FALSE)</f>
        <v>Non précisé</v>
      </c>
      <c r="J133" s="21">
        <v>1507.9021499999999</v>
      </c>
      <c r="K133" s="21">
        <v>343431</v>
      </c>
      <c r="L133" s="21">
        <f>Tableau1[[#This Row],[TONNE_DECHET]]*1000</f>
        <v>1507902.15</v>
      </c>
      <c r="M133" s="21">
        <f>Tableau1[[#This Row],[KG_DECHET]]/Tableau1[[#This Row],[Population]]</f>
        <v>4.3906990050403136</v>
      </c>
    </row>
    <row r="134" spans="1:13" x14ac:dyDescent="0.3">
      <c r="A134" s="21">
        <v>2013</v>
      </c>
      <c r="B134" s="21">
        <v>84</v>
      </c>
      <c r="C134" s="21" t="str">
        <f>VLOOKUP(Tableau1[[#This Row],[CODE_REGION]],Libellés!$I$2:$J$15,2,FALSE)</f>
        <v>Auvergne-Rhône-Alpes</v>
      </c>
      <c r="D134" s="23" t="s">
        <v>58</v>
      </c>
      <c r="E134" s="21" t="str">
        <f>VLOOKUP(Tableau1[[#This Row],[CODE_DEPT]],Libellés!$L$2:$M$102,2,FALSE)</f>
        <v>Allier</v>
      </c>
      <c r="F134" s="21" t="s">
        <v>50</v>
      </c>
      <c r="G134" s="21" t="str">
        <f>VLOOKUP(Tableau1[[#This Row],[CODE_TYPE_DECHET]],Libellés!$A$1:$B$8,2,FALSE)</f>
        <v>Encombrants</v>
      </c>
      <c r="H134" s="21" t="s">
        <v>49</v>
      </c>
      <c r="I134" s="21" t="str">
        <f>VLOOKUP(Tableau1[[#This Row],[CODE_DESTINATION]],Libellés!$E$2:$F$7,2,FALSE)</f>
        <v>Valorisation matière</v>
      </c>
      <c r="J134" s="21">
        <v>126</v>
      </c>
      <c r="K134" s="21">
        <v>343431</v>
      </c>
      <c r="L134" s="21">
        <f>Tableau1[[#This Row],[TONNE_DECHET]]*1000</f>
        <v>126000</v>
      </c>
      <c r="M134" s="21">
        <f>Tableau1[[#This Row],[KG_DECHET]]/Tableau1[[#This Row],[Population]]</f>
        <v>0.3668859246835609</v>
      </c>
    </row>
    <row r="135" spans="1:13" x14ac:dyDescent="0.3">
      <c r="A135" s="21">
        <v>2013</v>
      </c>
      <c r="B135" s="21">
        <v>84</v>
      </c>
      <c r="C135" s="21" t="str">
        <f>VLOOKUP(Tableau1[[#This Row],[CODE_REGION]],Libellés!$I$2:$J$15,2,FALSE)</f>
        <v>Auvergne-Rhône-Alpes</v>
      </c>
      <c r="D135" s="23" t="s">
        <v>58</v>
      </c>
      <c r="E135" s="21" t="str">
        <f>VLOOKUP(Tableau1[[#This Row],[CODE_DEPT]],Libellés!$L$2:$M$102,2,FALSE)</f>
        <v>Allier</v>
      </c>
      <c r="F135" s="21" t="s">
        <v>50</v>
      </c>
      <c r="G135" s="21" t="str">
        <f>VLOOKUP(Tableau1[[#This Row],[CODE_TYPE_DECHET]],Libellés!$A$1:$B$8,2,FALSE)</f>
        <v>Encombrants</v>
      </c>
      <c r="H135" s="21" t="s">
        <v>51</v>
      </c>
      <c r="I135" s="21" t="str">
        <f>VLOOKUP(Tableau1[[#This Row],[CODE_DESTINATION]],Libellés!$E$2:$F$7,2,FALSE)</f>
        <v>Stockage</v>
      </c>
      <c r="J135" s="21">
        <v>94.850489999999994</v>
      </c>
      <c r="K135" s="21">
        <v>343431</v>
      </c>
      <c r="L135" s="21">
        <f>Tableau1[[#This Row],[TONNE_DECHET]]*1000</f>
        <v>94850.489999999991</v>
      </c>
      <c r="M135" s="21">
        <f>Tableau1[[#This Row],[KG_DECHET]]/Tableau1[[#This Row],[Population]]</f>
        <v>0.27618499785983208</v>
      </c>
    </row>
    <row r="136" spans="1:13" x14ac:dyDescent="0.3">
      <c r="A136" s="21">
        <v>2013</v>
      </c>
      <c r="B136" s="21">
        <v>84</v>
      </c>
      <c r="C136" s="21" t="str">
        <f>VLOOKUP(Tableau1[[#This Row],[CODE_REGION]],Libellés!$I$2:$J$15,2,FALSE)</f>
        <v>Auvergne-Rhône-Alpes</v>
      </c>
      <c r="D136" s="23" t="s">
        <v>58</v>
      </c>
      <c r="E136" s="21" t="str">
        <f>VLOOKUP(Tableau1[[#This Row],[CODE_DEPT]],Libellés!$L$2:$M$102,2,FALSE)</f>
        <v>Allier</v>
      </c>
      <c r="F136" s="21" t="s">
        <v>53</v>
      </c>
      <c r="G136" s="21" t="str">
        <f>VLOOKUP(Tableau1[[#This Row],[CODE_TYPE_DECHET]],Libellés!$A$1:$B$8,2,FALSE)</f>
        <v>Déchets dangereux</v>
      </c>
      <c r="H136" s="21" t="s">
        <v>50</v>
      </c>
      <c r="I136" s="21" t="str">
        <f>VLOOKUP(Tableau1[[#This Row],[CODE_DESTINATION]],Libellés!$E$2:$F$7,2,FALSE)</f>
        <v>Incinération avec récupération d'énergie</v>
      </c>
      <c r="J136" s="21">
        <v>3.4281100000000002</v>
      </c>
      <c r="K136" s="21">
        <v>343431</v>
      </c>
      <c r="L136" s="21">
        <f>Tableau1[[#This Row],[TONNE_DECHET]]*1000</f>
        <v>3428.11</v>
      </c>
      <c r="M136" s="21">
        <f>Tableau1[[#This Row],[KG_DECHET]]/Tableau1[[#This Row],[Population]]</f>
        <v>9.9819468830711269E-3</v>
      </c>
    </row>
    <row r="137" spans="1:13" x14ac:dyDescent="0.3">
      <c r="A137" s="21">
        <v>2013</v>
      </c>
      <c r="B137" s="21">
        <v>84</v>
      </c>
      <c r="C137" s="21" t="str">
        <f>VLOOKUP(Tableau1[[#This Row],[CODE_REGION]],Libellés!$I$2:$J$15,2,FALSE)</f>
        <v>Auvergne-Rhône-Alpes</v>
      </c>
      <c r="D137" s="23" t="s">
        <v>58</v>
      </c>
      <c r="E137" s="21" t="str">
        <f>VLOOKUP(Tableau1[[#This Row],[CODE_DEPT]],Libellés!$L$2:$M$102,2,FALSE)</f>
        <v>Allier</v>
      </c>
      <c r="F137" s="21" t="s">
        <v>51</v>
      </c>
      <c r="G137" s="21" t="str">
        <f>VLOOKUP(Tableau1[[#This Row],[CODE_TYPE_DECHET]],Libellés!$A$1:$B$8,2,FALSE)</f>
        <v>Emballages et papier</v>
      </c>
      <c r="H137" s="21" t="s">
        <v>49</v>
      </c>
      <c r="I137" s="21" t="str">
        <f>VLOOKUP(Tableau1[[#This Row],[CODE_DESTINATION]],Libellés!$E$2:$F$7,2,FALSE)</f>
        <v>Valorisation matière</v>
      </c>
      <c r="J137" s="21">
        <v>15115.37147</v>
      </c>
      <c r="K137" s="21">
        <v>343431</v>
      </c>
      <c r="L137" s="21">
        <f>Tableau1[[#This Row],[TONNE_DECHET]]*1000</f>
        <v>15115371.470000001</v>
      </c>
      <c r="M137" s="21">
        <f>Tableau1[[#This Row],[KG_DECHET]]/Tableau1[[#This Row],[Population]]</f>
        <v>44.012833640527504</v>
      </c>
    </row>
    <row r="138" spans="1:13" x14ac:dyDescent="0.3">
      <c r="A138" s="21">
        <v>2013</v>
      </c>
      <c r="B138" s="21">
        <v>84</v>
      </c>
      <c r="C138" s="21" t="str">
        <f>VLOOKUP(Tableau1[[#This Row],[CODE_REGION]],Libellés!$I$2:$J$15,2,FALSE)</f>
        <v>Auvergne-Rhône-Alpes</v>
      </c>
      <c r="D138" s="23" t="s">
        <v>58</v>
      </c>
      <c r="E138" s="21" t="str">
        <f>VLOOKUP(Tableau1[[#This Row],[CODE_DEPT]],Libellés!$L$2:$M$102,2,FALSE)</f>
        <v>Allier</v>
      </c>
      <c r="F138" s="21" t="s">
        <v>51</v>
      </c>
      <c r="G138" s="21" t="str">
        <f>VLOOKUP(Tableau1[[#This Row],[CODE_TYPE_DECHET]],Libellés!$A$1:$B$8,2,FALSE)</f>
        <v>Emballages et papier</v>
      </c>
      <c r="H138" s="21" t="s">
        <v>52</v>
      </c>
      <c r="I138" s="21" t="str">
        <f>VLOOKUP(Tableau1[[#This Row],[CODE_DESTINATION]],Libellés!$E$2:$F$7,2,FALSE)</f>
        <v>Non précisé</v>
      </c>
      <c r="J138" s="21">
        <v>146.48615000000001</v>
      </c>
      <c r="K138" s="21">
        <v>343431</v>
      </c>
      <c r="L138" s="21">
        <f>Tableau1[[#This Row],[TONNE_DECHET]]*1000</f>
        <v>146486.15000000002</v>
      </c>
      <c r="M138" s="21">
        <f>Tableau1[[#This Row],[KG_DECHET]]/Tableau1[[#This Row],[Population]]</f>
        <v>0.42653735393718106</v>
      </c>
    </row>
    <row r="139" spans="1:13" x14ac:dyDescent="0.3">
      <c r="A139" s="21">
        <v>2013</v>
      </c>
      <c r="B139" s="21">
        <v>84</v>
      </c>
      <c r="C139" s="21" t="str">
        <f>VLOOKUP(Tableau1[[#This Row],[CODE_REGION]],Libellés!$I$2:$J$15,2,FALSE)</f>
        <v>Auvergne-Rhône-Alpes</v>
      </c>
      <c r="D139" s="23" t="s">
        <v>58</v>
      </c>
      <c r="E139" s="21" t="str">
        <f>VLOOKUP(Tableau1[[#This Row],[CODE_DEPT]],Libellés!$L$2:$M$102,2,FALSE)</f>
        <v>Allier</v>
      </c>
      <c r="F139" s="21" t="s">
        <v>56</v>
      </c>
      <c r="G139" s="21" t="str">
        <f>VLOOKUP(Tableau1[[#This Row],[CODE_TYPE_DECHET]],Libellés!$A$1:$B$8,2,FALSE)</f>
        <v>Biodéchets</v>
      </c>
      <c r="H139" s="21" t="s">
        <v>56</v>
      </c>
      <c r="I139" s="21" t="str">
        <f>VLOOKUP(Tableau1[[#This Row],[CODE_DESTINATION]],Libellés!$E$2:$F$7,2,FALSE)</f>
        <v>Valorisation organique</v>
      </c>
      <c r="J139" s="21">
        <v>598.4</v>
      </c>
      <c r="K139" s="21">
        <v>343431</v>
      </c>
      <c r="L139" s="21">
        <f>Tableau1[[#This Row],[TONNE_DECHET]]*1000</f>
        <v>598400</v>
      </c>
      <c r="M139" s="21">
        <f>Tableau1[[#This Row],[KG_DECHET]]/Tableau1[[#This Row],[Population]]</f>
        <v>1.7424169629416097</v>
      </c>
    </row>
    <row r="140" spans="1:13" x14ac:dyDescent="0.3">
      <c r="A140" s="21">
        <v>2013</v>
      </c>
      <c r="B140" s="21">
        <v>84</v>
      </c>
      <c r="C140" s="21" t="str">
        <f>VLOOKUP(Tableau1[[#This Row],[CODE_REGION]],Libellés!$I$2:$J$15,2,FALSE)</f>
        <v>Auvergne-Rhône-Alpes</v>
      </c>
      <c r="D140" s="23" t="s">
        <v>58</v>
      </c>
      <c r="E140" s="21" t="str">
        <f>VLOOKUP(Tableau1[[#This Row],[CODE_DEPT]],Libellés!$L$2:$M$102,2,FALSE)</f>
        <v>Allier</v>
      </c>
      <c r="F140" s="21" t="s">
        <v>54</v>
      </c>
      <c r="G140" s="21" t="str">
        <f>VLOOKUP(Tableau1[[#This Row],[CODE_TYPE_DECHET]],Libellés!$A$1:$B$8,2,FALSE)</f>
        <v>Verre</v>
      </c>
      <c r="H140" s="21" t="s">
        <v>49</v>
      </c>
      <c r="I140" s="21" t="str">
        <f>VLOOKUP(Tableau1[[#This Row],[CODE_DESTINATION]],Libellés!$E$2:$F$7,2,FALSE)</f>
        <v>Valorisation matière</v>
      </c>
      <c r="J140" s="21">
        <v>9396.31286</v>
      </c>
      <c r="K140" s="21">
        <v>343431</v>
      </c>
      <c r="L140" s="21">
        <f>Tableau1[[#This Row],[TONNE_DECHET]]*1000</f>
        <v>9396312.8599999994</v>
      </c>
      <c r="M140" s="21">
        <f>Tableau1[[#This Row],[KG_DECHET]]/Tableau1[[#This Row],[Population]]</f>
        <v>27.360118509977259</v>
      </c>
    </row>
    <row r="141" spans="1:13" x14ac:dyDescent="0.3">
      <c r="A141" s="21">
        <v>2013</v>
      </c>
      <c r="B141" s="21">
        <v>84</v>
      </c>
      <c r="C141" s="21" t="str">
        <f>VLOOKUP(Tableau1[[#This Row],[CODE_REGION]],Libellés!$I$2:$J$15,2,FALSE)</f>
        <v>Auvergne-Rhône-Alpes</v>
      </c>
      <c r="D141" s="23" t="s">
        <v>58</v>
      </c>
      <c r="E141" s="21" t="str">
        <f>VLOOKUP(Tableau1[[#This Row],[CODE_DEPT]],Libellés!$L$2:$M$102,2,FALSE)</f>
        <v>Allier</v>
      </c>
      <c r="F141" s="21" t="s">
        <v>54</v>
      </c>
      <c r="G141" s="21" t="str">
        <f>VLOOKUP(Tableau1[[#This Row],[CODE_TYPE_DECHET]],Libellés!$A$1:$B$8,2,FALSE)</f>
        <v>Verre</v>
      </c>
      <c r="H141" s="21" t="s">
        <v>52</v>
      </c>
      <c r="I141" s="21" t="str">
        <f>VLOOKUP(Tableau1[[#This Row],[CODE_DESTINATION]],Libellés!$E$2:$F$7,2,FALSE)</f>
        <v>Non précisé</v>
      </c>
      <c r="J141" s="21">
        <v>276.07751999999999</v>
      </c>
      <c r="K141" s="21">
        <v>343431</v>
      </c>
      <c r="L141" s="21">
        <f>Tableau1[[#This Row],[TONNE_DECHET]]*1000</f>
        <v>276077.52</v>
      </c>
      <c r="M141" s="21">
        <f>Tableau1[[#This Row],[KG_DECHET]]/Tableau1[[#This Row],[Population]]</f>
        <v>0.803880604837653</v>
      </c>
    </row>
    <row r="142" spans="1:13" x14ac:dyDescent="0.3">
      <c r="A142" s="21">
        <v>2013</v>
      </c>
      <c r="B142" s="21">
        <v>84</v>
      </c>
      <c r="C142" s="21" t="str">
        <f>VLOOKUP(Tableau1[[#This Row],[CODE_REGION]],Libellés!$I$2:$J$15,2,FALSE)</f>
        <v>Auvergne-Rhône-Alpes</v>
      </c>
      <c r="D142" s="23" t="s">
        <v>58</v>
      </c>
      <c r="E142" s="21" t="str">
        <f>VLOOKUP(Tableau1[[#This Row],[CODE_DEPT]],Libellés!$L$2:$M$102,2,FALSE)</f>
        <v>Allier</v>
      </c>
      <c r="F142" s="21" t="s">
        <v>55</v>
      </c>
      <c r="G142" s="21" t="str">
        <f>VLOOKUP(Tableau1[[#This Row],[CODE_TYPE_DECHET]],Libellés!$A$1:$B$8,2,FALSE)</f>
        <v>Collectes séparées hors gravats</v>
      </c>
      <c r="H142" s="21" t="s">
        <v>49</v>
      </c>
      <c r="I142" s="21" t="str">
        <f>VLOOKUP(Tableau1[[#This Row],[CODE_DESTINATION]],Libellés!$E$2:$F$7,2,FALSE)</f>
        <v>Valorisation matière</v>
      </c>
      <c r="J142" s="21">
        <v>848.63769000000002</v>
      </c>
      <c r="K142" s="21">
        <v>343431</v>
      </c>
      <c r="L142" s="21">
        <f>Tableau1[[#This Row],[TONNE_DECHET]]*1000</f>
        <v>848637.69000000006</v>
      </c>
      <c r="M142" s="21">
        <f>Tableau1[[#This Row],[KG_DECHET]]/Tableau1[[#This Row],[Population]]</f>
        <v>2.4710573302934216</v>
      </c>
    </row>
    <row r="143" spans="1:13" x14ac:dyDescent="0.3">
      <c r="A143" s="21">
        <v>2015</v>
      </c>
      <c r="B143" s="21">
        <v>84</v>
      </c>
      <c r="C143" s="21" t="str">
        <f>VLOOKUP(Tableau1[[#This Row],[CODE_REGION]],Libellés!$I$2:$J$15,2,FALSE)</f>
        <v>Auvergne-Rhône-Alpes</v>
      </c>
      <c r="D143" s="23" t="s">
        <v>58</v>
      </c>
      <c r="E143" s="21" t="str">
        <f>VLOOKUP(Tableau1[[#This Row],[CODE_DEPT]],Libellés!$L$2:$M$102,2,FALSE)</f>
        <v>Allier</v>
      </c>
      <c r="F143" s="21" t="s">
        <v>49</v>
      </c>
      <c r="G143" s="21" t="str">
        <f>VLOOKUP(Tableau1[[#This Row],[CODE_TYPE_DECHET]],Libellés!$A$1:$B$8,2,FALSE)</f>
        <v>Ordures ménagères résiduelles</v>
      </c>
      <c r="H143" s="21" t="s">
        <v>50</v>
      </c>
      <c r="I143" s="21" t="str">
        <f>VLOOKUP(Tableau1[[#This Row],[CODE_DESTINATION]],Libellés!$E$2:$F$7,2,FALSE)</f>
        <v>Incinération avec récupération d'énergie</v>
      </c>
      <c r="J143" s="21">
        <v>26736.639999999999</v>
      </c>
      <c r="K143" s="21">
        <v>341613</v>
      </c>
      <c r="L143" s="21">
        <f>Tableau1[[#This Row],[TONNE_DECHET]]*1000</f>
        <v>26736640</v>
      </c>
      <c r="M143" s="21">
        <f>Tableau1[[#This Row],[KG_DECHET]]/Tableau1[[#This Row],[Population]]</f>
        <v>78.26587395678736</v>
      </c>
    </row>
    <row r="144" spans="1:13" x14ac:dyDescent="0.3">
      <c r="A144" s="21">
        <v>2015</v>
      </c>
      <c r="B144" s="21">
        <v>84</v>
      </c>
      <c r="C144" s="21" t="str">
        <f>VLOOKUP(Tableau1[[#This Row],[CODE_REGION]],Libellés!$I$2:$J$15,2,FALSE)</f>
        <v>Auvergne-Rhône-Alpes</v>
      </c>
      <c r="D144" s="23" t="s">
        <v>58</v>
      </c>
      <c r="E144" s="21" t="str">
        <f>VLOOKUP(Tableau1[[#This Row],[CODE_DEPT]],Libellés!$L$2:$M$102,2,FALSE)</f>
        <v>Allier</v>
      </c>
      <c r="F144" s="21" t="s">
        <v>49</v>
      </c>
      <c r="G144" s="21" t="str">
        <f>VLOOKUP(Tableau1[[#This Row],[CODE_TYPE_DECHET]],Libellés!$A$1:$B$8,2,FALSE)</f>
        <v>Ordures ménagères résiduelles</v>
      </c>
      <c r="H144" s="21" t="s">
        <v>51</v>
      </c>
      <c r="I144" s="21" t="str">
        <f>VLOOKUP(Tableau1[[#This Row],[CODE_DESTINATION]],Libellés!$E$2:$F$7,2,FALSE)</f>
        <v>Stockage</v>
      </c>
      <c r="J144" s="21">
        <v>64879.302770000002</v>
      </c>
      <c r="K144" s="21">
        <v>341613</v>
      </c>
      <c r="L144" s="21">
        <f>Tableau1[[#This Row],[TONNE_DECHET]]*1000</f>
        <v>64879302.770000003</v>
      </c>
      <c r="M144" s="21">
        <f>Tableau1[[#This Row],[KG_DECHET]]/Tableau1[[#This Row],[Population]]</f>
        <v>189.92047366464391</v>
      </c>
    </row>
    <row r="145" spans="1:13" x14ac:dyDescent="0.3">
      <c r="A145" s="21">
        <v>2015</v>
      </c>
      <c r="B145" s="21">
        <v>84</v>
      </c>
      <c r="C145" s="21" t="str">
        <f>VLOOKUP(Tableau1[[#This Row],[CODE_REGION]],Libellés!$I$2:$J$15,2,FALSE)</f>
        <v>Auvergne-Rhône-Alpes</v>
      </c>
      <c r="D145" s="23" t="s">
        <v>58</v>
      </c>
      <c r="E145" s="21" t="str">
        <f>VLOOKUP(Tableau1[[#This Row],[CODE_DEPT]],Libellés!$L$2:$M$102,2,FALSE)</f>
        <v>Allier</v>
      </c>
      <c r="F145" s="21" t="s">
        <v>50</v>
      </c>
      <c r="G145" s="21" t="str">
        <f>VLOOKUP(Tableau1[[#This Row],[CODE_TYPE_DECHET]],Libellés!$A$1:$B$8,2,FALSE)</f>
        <v>Encombrants</v>
      </c>
      <c r="H145" s="21" t="s">
        <v>49</v>
      </c>
      <c r="I145" s="21" t="str">
        <f>VLOOKUP(Tableau1[[#This Row],[CODE_DESTINATION]],Libellés!$E$2:$F$7,2,FALSE)</f>
        <v>Valorisation matière</v>
      </c>
      <c r="J145" s="21">
        <v>152.56</v>
      </c>
      <c r="K145" s="21">
        <v>341613</v>
      </c>
      <c r="L145" s="21">
        <f>Tableau1[[#This Row],[TONNE_DECHET]]*1000</f>
        <v>152560</v>
      </c>
      <c r="M145" s="21">
        <f>Tableau1[[#This Row],[KG_DECHET]]/Tableau1[[#This Row],[Population]]</f>
        <v>0.44658722004139184</v>
      </c>
    </row>
    <row r="146" spans="1:13" x14ac:dyDescent="0.3">
      <c r="A146" s="21">
        <v>2015</v>
      </c>
      <c r="B146" s="21">
        <v>84</v>
      </c>
      <c r="C146" s="21" t="str">
        <f>VLOOKUP(Tableau1[[#This Row],[CODE_REGION]],Libellés!$I$2:$J$15,2,FALSE)</f>
        <v>Auvergne-Rhône-Alpes</v>
      </c>
      <c r="D146" s="23" t="s">
        <v>58</v>
      </c>
      <c r="E146" s="21" t="str">
        <f>VLOOKUP(Tableau1[[#This Row],[CODE_DEPT]],Libellés!$L$2:$M$102,2,FALSE)</f>
        <v>Allier</v>
      </c>
      <c r="F146" s="21" t="s">
        <v>50</v>
      </c>
      <c r="G146" s="21" t="str">
        <f>VLOOKUP(Tableau1[[#This Row],[CODE_TYPE_DECHET]],Libellés!$A$1:$B$8,2,FALSE)</f>
        <v>Encombrants</v>
      </c>
      <c r="H146" s="21" t="s">
        <v>51</v>
      </c>
      <c r="I146" s="21" t="str">
        <f>VLOOKUP(Tableau1[[#This Row],[CODE_DESTINATION]],Libellés!$E$2:$F$7,2,FALSE)</f>
        <v>Stockage</v>
      </c>
      <c r="J146" s="21">
        <v>118.16466</v>
      </c>
      <c r="K146" s="21">
        <v>341613</v>
      </c>
      <c r="L146" s="21">
        <f>Tableau1[[#This Row],[TONNE_DECHET]]*1000</f>
        <v>118164.66</v>
      </c>
      <c r="M146" s="21">
        <f>Tableau1[[#This Row],[KG_DECHET]]/Tableau1[[#This Row],[Population]]</f>
        <v>0.3459021173081821</v>
      </c>
    </row>
    <row r="147" spans="1:13" x14ac:dyDescent="0.3">
      <c r="A147" s="21">
        <v>2015</v>
      </c>
      <c r="B147" s="21">
        <v>84</v>
      </c>
      <c r="C147" s="21" t="str">
        <f>VLOOKUP(Tableau1[[#This Row],[CODE_REGION]],Libellés!$I$2:$J$15,2,FALSE)</f>
        <v>Auvergne-Rhône-Alpes</v>
      </c>
      <c r="D147" s="23" t="s">
        <v>58</v>
      </c>
      <c r="E147" s="21" t="str">
        <f>VLOOKUP(Tableau1[[#This Row],[CODE_DEPT]],Libellés!$L$2:$M$102,2,FALSE)</f>
        <v>Allier</v>
      </c>
      <c r="F147" s="21" t="s">
        <v>53</v>
      </c>
      <c r="G147" s="21" t="str">
        <f>VLOOKUP(Tableau1[[#This Row],[CODE_TYPE_DECHET]],Libellés!$A$1:$B$8,2,FALSE)</f>
        <v>Déchets dangereux</v>
      </c>
      <c r="H147" s="21" t="s">
        <v>50</v>
      </c>
      <c r="I147" s="21" t="str">
        <f>VLOOKUP(Tableau1[[#This Row],[CODE_DESTINATION]],Libellés!$E$2:$F$7,2,FALSE)</f>
        <v>Incinération avec récupération d'énergie</v>
      </c>
      <c r="J147" s="21">
        <v>2.5931000000000002</v>
      </c>
      <c r="K147" s="21">
        <v>341613</v>
      </c>
      <c r="L147" s="21">
        <f>Tableau1[[#This Row],[TONNE_DECHET]]*1000</f>
        <v>2593.1000000000004</v>
      </c>
      <c r="M147" s="21">
        <f>Tableau1[[#This Row],[KG_DECHET]]/Tableau1[[#This Row],[Population]]</f>
        <v>7.5907532792955784E-3</v>
      </c>
    </row>
    <row r="148" spans="1:13" x14ac:dyDescent="0.3">
      <c r="A148" s="21">
        <v>2015</v>
      </c>
      <c r="B148" s="21">
        <v>84</v>
      </c>
      <c r="C148" s="21" t="str">
        <f>VLOOKUP(Tableau1[[#This Row],[CODE_REGION]],Libellés!$I$2:$J$15,2,FALSE)</f>
        <v>Auvergne-Rhône-Alpes</v>
      </c>
      <c r="D148" s="23" t="s">
        <v>58</v>
      </c>
      <c r="E148" s="21" t="str">
        <f>VLOOKUP(Tableau1[[#This Row],[CODE_DEPT]],Libellés!$L$2:$M$102,2,FALSE)</f>
        <v>Allier</v>
      </c>
      <c r="F148" s="21" t="s">
        <v>51</v>
      </c>
      <c r="G148" s="21" t="str">
        <f>VLOOKUP(Tableau1[[#This Row],[CODE_TYPE_DECHET]],Libellés!$A$1:$B$8,2,FALSE)</f>
        <v>Emballages et papier</v>
      </c>
      <c r="H148" s="21" t="s">
        <v>49</v>
      </c>
      <c r="I148" s="21" t="str">
        <f>VLOOKUP(Tableau1[[#This Row],[CODE_DESTINATION]],Libellés!$E$2:$F$7,2,FALSE)</f>
        <v>Valorisation matière</v>
      </c>
      <c r="J148" s="21">
        <v>17385.352900000002</v>
      </c>
      <c r="K148" s="21">
        <v>341613</v>
      </c>
      <c r="L148" s="21">
        <f>Tableau1[[#This Row],[TONNE_DECHET]]*1000</f>
        <v>17385352.900000002</v>
      </c>
      <c r="M148" s="21">
        <f>Tableau1[[#This Row],[KG_DECHET]]/Tableau1[[#This Row],[Population]]</f>
        <v>50.891953467812996</v>
      </c>
    </row>
    <row r="149" spans="1:13" x14ac:dyDescent="0.3">
      <c r="A149" s="21">
        <v>2015</v>
      </c>
      <c r="B149" s="21">
        <v>84</v>
      </c>
      <c r="C149" s="21" t="str">
        <f>VLOOKUP(Tableau1[[#This Row],[CODE_REGION]],Libellés!$I$2:$J$15,2,FALSE)</f>
        <v>Auvergne-Rhône-Alpes</v>
      </c>
      <c r="D149" s="23" t="s">
        <v>58</v>
      </c>
      <c r="E149" s="21" t="str">
        <f>VLOOKUP(Tableau1[[#This Row],[CODE_DEPT]],Libellés!$L$2:$M$102,2,FALSE)</f>
        <v>Allier</v>
      </c>
      <c r="F149" s="21" t="s">
        <v>51</v>
      </c>
      <c r="G149" s="21" t="str">
        <f>VLOOKUP(Tableau1[[#This Row],[CODE_TYPE_DECHET]],Libellés!$A$1:$B$8,2,FALSE)</f>
        <v>Emballages et papier</v>
      </c>
      <c r="H149" s="21" t="s">
        <v>52</v>
      </c>
      <c r="I149" s="21" t="str">
        <f>VLOOKUP(Tableau1[[#This Row],[CODE_DESTINATION]],Libellés!$E$2:$F$7,2,FALSE)</f>
        <v>Non précisé</v>
      </c>
      <c r="J149" s="21">
        <v>1.76688</v>
      </c>
      <c r="K149" s="21">
        <v>341613</v>
      </c>
      <c r="L149" s="21">
        <f>Tableau1[[#This Row],[TONNE_DECHET]]*1000</f>
        <v>1766.88</v>
      </c>
      <c r="M149" s="21">
        <f>Tableau1[[#This Row],[KG_DECHET]]/Tableau1[[#This Row],[Population]]</f>
        <v>5.1721685064678455E-3</v>
      </c>
    </row>
    <row r="150" spans="1:13" x14ac:dyDescent="0.3">
      <c r="A150" s="21">
        <v>2015</v>
      </c>
      <c r="B150" s="21">
        <v>84</v>
      </c>
      <c r="C150" s="21" t="str">
        <f>VLOOKUP(Tableau1[[#This Row],[CODE_REGION]],Libellés!$I$2:$J$15,2,FALSE)</f>
        <v>Auvergne-Rhône-Alpes</v>
      </c>
      <c r="D150" s="23" t="s">
        <v>58</v>
      </c>
      <c r="E150" s="21" t="str">
        <f>VLOOKUP(Tableau1[[#This Row],[CODE_DEPT]],Libellés!$L$2:$M$102,2,FALSE)</f>
        <v>Allier</v>
      </c>
      <c r="F150" s="21" t="s">
        <v>56</v>
      </c>
      <c r="G150" s="21" t="str">
        <f>VLOOKUP(Tableau1[[#This Row],[CODE_TYPE_DECHET]],Libellés!$A$1:$B$8,2,FALSE)</f>
        <v>Biodéchets</v>
      </c>
      <c r="H150" s="21" t="s">
        <v>56</v>
      </c>
      <c r="I150" s="21" t="str">
        <f>VLOOKUP(Tableau1[[#This Row],[CODE_DESTINATION]],Libellés!$E$2:$F$7,2,FALSE)</f>
        <v>Valorisation organique</v>
      </c>
      <c r="J150" s="21">
        <v>586.28</v>
      </c>
      <c r="K150" s="21">
        <v>341613</v>
      </c>
      <c r="L150" s="21">
        <f>Tableau1[[#This Row],[TONNE_DECHET]]*1000</f>
        <v>586280</v>
      </c>
      <c r="M150" s="21">
        <f>Tableau1[[#This Row],[KG_DECHET]]/Tableau1[[#This Row],[Population]]</f>
        <v>1.7162110341234087</v>
      </c>
    </row>
    <row r="151" spans="1:13" x14ac:dyDescent="0.3">
      <c r="A151" s="21">
        <v>2015</v>
      </c>
      <c r="B151" s="21">
        <v>84</v>
      </c>
      <c r="C151" s="21" t="str">
        <f>VLOOKUP(Tableau1[[#This Row],[CODE_REGION]],Libellés!$I$2:$J$15,2,FALSE)</f>
        <v>Auvergne-Rhône-Alpes</v>
      </c>
      <c r="D151" s="23" t="s">
        <v>58</v>
      </c>
      <c r="E151" s="21" t="str">
        <f>VLOOKUP(Tableau1[[#This Row],[CODE_DEPT]],Libellés!$L$2:$M$102,2,FALSE)</f>
        <v>Allier</v>
      </c>
      <c r="F151" s="21" t="s">
        <v>54</v>
      </c>
      <c r="G151" s="21" t="str">
        <f>VLOOKUP(Tableau1[[#This Row],[CODE_TYPE_DECHET]],Libellés!$A$1:$B$8,2,FALSE)</f>
        <v>Verre</v>
      </c>
      <c r="H151" s="21" t="s">
        <v>49</v>
      </c>
      <c r="I151" s="21" t="str">
        <f>VLOOKUP(Tableau1[[#This Row],[CODE_DESTINATION]],Libellés!$E$2:$F$7,2,FALSE)</f>
        <v>Valorisation matière</v>
      </c>
      <c r="J151" s="21">
        <v>9627.1771000000008</v>
      </c>
      <c r="K151" s="21">
        <v>341613</v>
      </c>
      <c r="L151" s="21">
        <f>Tableau1[[#This Row],[TONNE_DECHET]]*1000</f>
        <v>9627177.1000000015</v>
      </c>
      <c r="M151" s="21">
        <f>Tableau1[[#This Row],[KG_DECHET]]/Tableau1[[#This Row],[Population]]</f>
        <v>28.181530269632599</v>
      </c>
    </row>
    <row r="152" spans="1:13" x14ac:dyDescent="0.3">
      <c r="A152" s="21">
        <v>2015</v>
      </c>
      <c r="B152" s="21">
        <v>84</v>
      </c>
      <c r="C152" s="21" t="str">
        <f>VLOOKUP(Tableau1[[#This Row],[CODE_REGION]],Libellés!$I$2:$J$15,2,FALSE)</f>
        <v>Auvergne-Rhône-Alpes</v>
      </c>
      <c r="D152" s="23" t="s">
        <v>58</v>
      </c>
      <c r="E152" s="21" t="str">
        <f>VLOOKUP(Tableau1[[#This Row],[CODE_DEPT]],Libellés!$L$2:$M$102,2,FALSE)</f>
        <v>Allier</v>
      </c>
      <c r="F152" s="21" t="s">
        <v>54</v>
      </c>
      <c r="G152" s="21" t="str">
        <f>VLOOKUP(Tableau1[[#This Row],[CODE_TYPE_DECHET]],Libellés!$A$1:$B$8,2,FALSE)</f>
        <v>Verre</v>
      </c>
      <c r="H152" s="21" t="s">
        <v>52</v>
      </c>
      <c r="I152" s="21" t="str">
        <f>VLOOKUP(Tableau1[[#This Row],[CODE_DESTINATION]],Libellés!$E$2:$F$7,2,FALSE)</f>
        <v>Non précisé</v>
      </c>
      <c r="J152" s="21">
        <v>2.9238</v>
      </c>
      <c r="K152" s="21">
        <v>341613</v>
      </c>
      <c r="L152" s="21">
        <f>Tableau1[[#This Row],[TONNE_DECHET]]*1000</f>
        <v>2923.8</v>
      </c>
      <c r="M152" s="21">
        <f>Tableau1[[#This Row],[KG_DECHET]]/Tableau1[[#This Row],[Population]]</f>
        <v>8.5588077737088469E-3</v>
      </c>
    </row>
    <row r="153" spans="1:13" x14ac:dyDescent="0.3">
      <c r="A153" s="21">
        <v>2015</v>
      </c>
      <c r="B153" s="21">
        <v>84</v>
      </c>
      <c r="C153" s="21" t="str">
        <f>VLOOKUP(Tableau1[[#This Row],[CODE_REGION]],Libellés!$I$2:$J$15,2,FALSE)</f>
        <v>Auvergne-Rhône-Alpes</v>
      </c>
      <c r="D153" s="23" t="s">
        <v>58</v>
      </c>
      <c r="E153" s="21" t="str">
        <f>VLOOKUP(Tableau1[[#This Row],[CODE_DEPT]],Libellés!$L$2:$M$102,2,FALSE)</f>
        <v>Allier</v>
      </c>
      <c r="F153" s="21" t="s">
        <v>55</v>
      </c>
      <c r="G153" s="21" t="str">
        <f>VLOOKUP(Tableau1[[#This Row],[CODE_TYPE_DECHET]],Libellés!$A$1:$B$8,2,FALSE)</f>
        <v>Collectes séparées hors gravats</v>
      </c>
      <c r="H153" s="21" t="s">
        <v>49</v>
      </c>
      <c r="I153" s="21" t="str">
        <f>VLOOKUP(Tableau1[[#This Row],[CODE_DESTINATION]],Libellés!$E$2:$F$7,2,FALSE)</f>
        <v>Valorisation matière</v>
      </c>
      <c r="J153" s="21">
        <v>1202.6991700000001</v>
      </c>
      <c r="K153" s="21">
        <v>341613</v>
      </c>
      <c r="L153" s="21">
        <f>Tableau1[[#This Row],[TONNE_DECHET]]*1000</f>
        <v>1202699.1700000002</v>
      </c>
      <c r="M153" s="21">
        <f>Tableau1[[#This Row],[KG_DECHET]]/Tableau1[[#This Row],[Population]]</f>
        <v>3.5206481310722957</v>
      </c>
    </row>
    <row r="154" spans="1:13" x14ac:dyDescent="0.3">
      <c r="A154" s="21">
        <v>2017</v>
      </c>
      <c r="B154" s="21">
        <v>84</v>
      </c>
      <c r="C154" s="21" t="str">
        <f>VLOOKUP(Tableau1[[#This Row],[CODE_REGION]],Libellés!$I$2:$J$15,2,FALSE)</f>
        <v>Auvergne-Rhône-Alpes</v>
      </c>
      <c r="D154" s="23" t="s">
        <v>58</v>
      </c>
      <c r="E154" s="21" t="str">
        <f>VLOOKUP(Tableau1[[#This Row],[CODE_DEPT]],Libellés!$L$2:$M$102,2,FALSE)</f>
        <v>Allier</v>
      </c>
      <c r="F154" s="21" t="s">
        <v>49</v>
      </c>
      <c r="G154" s="21" t="str">
        <f>VLOOKUP(Tableau1[[#This Row],[CODE_TYPE_DECHET]],Libellés!$A$1:$B$8,2,FALSE)</f>
        <v>Ordures ménagères résiduelles</v>
      </c>
      <c r="H154" s="21" t="s">
        <v>50</v>
      </c>
      <c r="I154" s="21" t="str">
        <f>VLOOKUP(Tableau1[[#This Row],[CODE_DESTINATION]],Libellés!$E$2:$F$7,2,FALSE)</f>
        <v>Incinération avec récupération d'énergie</v>
      </c>
      <c r="J154" s="21">
        <v>26208.89</v>
      </c>
      <c r="K154" s="21">
        <v>337988</v>
      </c>
      <c r="L154" s="21">
        <f>Tableau1[[#This Row],[TONNE_DECHET]]*1000</f>
        <v>26208890</v>
      </c>
      <c r="M154" s="21">
        <f>Tableau1[[#This Row],[KG_DECHET]]/Tableau1[[#This Row],[Population]]</f>
        <v>77.543847710569608</v>
      </c>
    </row>
    <row r="155" spans="1:13" x14ac:dyDescent="0.3">
      <c r="A155" s="21">
        <v>2017</v>
      </c>
      <c r="B155" s="21">
        <v>84</v>
      </c>
      <c r="C155" s="21" t="str">
        <f>VLOOKUP(Tableau1[[#This Row],[CODE_REGION]],Libellés!$I$2:$J$15,2,FALSE)</f>
        <v>Auvergne-Rhône-Alpes</v>
      </c>
      <c r="D155" s="23" t="s">
        <v>58</v>
      </c>
      <c r="E155" s="21" t="str">
        <f>VLOOKUP(Tableau1[[#This Row],[CODE_DEPT]],Libellés!$L$2:$M$102,2,FALSE)</f>
        <v>Allier</v>
      </c>
      <c r="F155" s="21" t="s">
        <v>49</v>
      </c>
      <c r="G155" s="21" t="str">
        <f>VLOOKUP(Tableau1[[#This Row],[CODE_TYPE_DECHET]],Libellés!$A$1:$B$8,2,FALSE)</f>
        <v>Ordures ménagères résiduelles</v>
      </c>
      <c r="H155" s="21" t="s">
        <v>51</v>
      </c>
      <c r="I155" s="21" t="str">
        <f>VLOOKUP(Tableau1[[#This Row],[CODE_DESTINATION]],Libellés!$E$2:$F$7,2,FALSE)</f>
        <v>Stockage</v>
      </c>
      <c r="J155" s="21">
        <v>61387.371700000003</v>
      </c>
      <c r="K155" s="21">
        <v>337988</v>
      </c>
      <c r="L155" s="21">
        <f>Tableau1[[#This Row],[TONNE_DECHET]]*1000</f>
        <v>61387371.700000003</v>
      </c>
      <c r="M155" s="21">
        <f>Tableau1[[#This Row],[KG_DECHET]]/Tableau1[[#This Row],[Population]]</f>
        <v>181.62589115589904</v>
      </c>
    </row>
    <row r="156" spans="1:13" x14ac:dyDescent="0.3">
      <c r="A156" s="21">
        <v>2017</v>
      </c>
      <c r="B156" s="21">
        <v>84</v>
      </c>
      <c r="C156" s="21" t="str">
        <f>VLOOKUP(Tableau1[[#This Row],[CODE_REGION]],Libellés!$I$2:$J$15,2,FALSE)</f>
        <v>Auvergne-Rhône-Alpes</v>
      </c>
      <c r="D156" s="23" t="s">
        <v>58</v>
      </c>
      <c r="E156" s="21" t="str">
        <f>VLOOKUP(Tableau1[[#This Row],[CODE_DEPT]],Libellés!$L$2:$M$102,2,FALSE)</f>
        <v>Allier</v>
      </c>
      <c r="F156" s="21" t="s">
        <v>50</v>
      </c>
      <c r="G156" s="21" t="str">
        <f>VLOOKUP(Tableau1[[#This Row],[CODE_TYPE_DECHET]],Libellés!$A$1:$B$8,2,FALSE)</f>
        <v>Encombrants</v>
      </c>
      <c r="H156" s="21" t="s">
        <v>49</v>
      </c>
      <c r="I156" s="21" t="str">
        <f>VLOOKUP(Tableau1[[#This Row],[CODE_DESTINATION]],Libellés!$E$2:$F$7,2,FALSE)</f>
        <v>Valorisation matière</v>
      </c>
      <c r="J156" s="21">
        <v>209.88</v>
      </c>
      <c r="K156" s="21">
        <v>337988</v>
      </c>
      <c r="L156" s="21">
        <f>Tableau1[[#This Row],[TONNE_DECHET]]*1000</f>
        <v>209880</v>
      </c>
      <c r="M156" s="21">
        <f>Tableau1[[#This Row],[KG_DECHET]]/Tableau1[[#This Row],[Population]]</f>
        <v>0.6209687917914245</v>
      </c>
    </row>
    <row r="157" spans="1:13" x14ac:dyDescent="0.3">
      <c r="A157" s="21">
        <v>2017</v>
      </c>
      <c r="B157" s="21">
        <v>84</v>
      </c>
      <c r="C157" s="21" t="str">
        <f>VLOOKUP(Tableau1[[#This Row],[CODE_REGION]],Libellés!$I$2:$J$15,2,FALSE)</f>
        <v>Auvergne-Rhône-Alpes</v>
      </c>
      <c r="D157" s="23" t="s">
        <v>58</v>
      </c>
      <c r="E157" s="21" t="str">
        <f>VLOOKUP(Tableau1[[#This Row],[CODE_DEPT]],Libellés!$L$2:$M$102,2,FALSE)</f>
        <v>Allier</v>
      </c>
      <c r="F157" s="21" t="s">
        <v>50</v>
      </c>
      <c r="G157" s="21" t="str">
        <f>VLOOKUP(Tableau1[[#This Row],[CODE_TYPE_DECHET]],Libellés!$A$1:$B$8,2,FALSE)</f>
        <v>Encombrants</v>
      </c>
      <c r="H157" s="21" t="s">
        <v>51</v>
      </c>
      <c r="I157" s="21" t="str">
        <f>VLOOKUP(Tableau1[[#This Row],[CODE_DESTINATION]],Libellés!$E$2:$F$7,2,FALSE)</f>
        <v>Stockage</v>
      </c>
      <c r="J157" s="21">
        <v>1.55199</v>
      </c>
      <c r="K157" s="21">
        <v>337988</v>
      </c>
      <c r="L157" s="21">
        <f>Tableau1[[#This Row],[TONNE_DECHET]]*1000</f>
        <v>1551.99</v>
      </c>
      <c r="M157" s="21">
        <f>Tableau1[[#This Row],[KG_DECHET]]/Tableau1[[#This Row],[Population]]</f>
        <v>4.5918494147721223E-3</v>
      </c>
    </row>
    <row r="158" spans="1:13" x14ac:dyDescent="0.3">
      <c r="A158" s="21">
        <v>2017</v>
      </c>
      <c r="B158" s="21">
        <v>84</v>
      </c>
      <c r="C158" s="21" t="str">
        <f>VLOOKUP(Tableau1[[#This Row],[CODE_REGION]],Libellés!$I$2:$J$15,2,FALSE)</f>
        <v>Auvergne-Rhône-Alpes</v>
      </c>
      <c r="D158" s="23" t="s">
        <v>58</v>
      </c>
      <c r="E158" s="21" t="str">
        <f>VLOOKUP(Tableau1[[#This Row],[CODE_DEPT]],Libellés!$L$2:$M$102,2,FALSE)</f>
        <v>Allier</v>
      </c>
      <c r="F158" s="21" t="s">
        <v>53</v>
      </c>
      <c r="G158" s="21" t="str">
        <f>VLOOKUP(Tableau1[[#This Row],[CODE_TYPE_DECHET]],Libellés!$A$1:$B$8,2,FALSE)</f>
        <v>Déchets dangereux</v>
      </c>
      <c r="H158" s="21" t="s">
        <v>50</v>
      </c>
      <c r="I158" s="21" t="str">
        <f>VLOOKUP(Tableau1[[#This Row],[CODE_DESTINATION]],Libellés!$E$2:$F$7,2,FALSE)</f>
        <v>Incinération avec récupération d'énergie</v>
      </c>
      <c r="J158" s="21">
        <v>27.379539999999999</v>
      </c>
      <c r="K158" s="21">
        <v>337988</v>
      </c>
      <c r="L158" s="21">
        <f>Tableau1[[#This Row],[TONNE_DECHET]]*1000</f>
        <v>27379.539999999997</v>
      </c>
      <c r="M158" s="21">
        <f>Tableau1[[#This Row],[KG_DECHET]]/Tableau1[[#This Row],[Population]]</f>
        <v>8.1007432216528383E-2</v>
      </c>
    </row>
    <row r="159" spans="1:13" x14ac:dyDescent="0.3">
      <c r="A159" s="21">
        <v>2017</v>
      </c>
      <c r="B159" s="21">
        <v>84</v>
      </c>
      <c r="C159" s="21" t="str">
        <f>VLOOKUP(Tableau1[[#This Row],[CODE_REGION]],Libellés!$I$2:$J$15,2,FALSE)</f>
        <v>Auvergne-Rhône-Alpes</v>
      </c>
      <c r="D159" s="23" t="s">
        <v>58</v>
      </c>
      <c r="E159" s="21" t="str">
        <f>VLOOKUP(Tableau1[[#This Row],[CODE_DEPT]],Libellés!$L$2:$M$102,2,FALSE)</f>
        <v>Allier</v>
      </c>
      <c r="F159" s="21" t="s">
        <v>51</v>
      </c>
      <c r="G159" s="21" t="str">
        <f>VLOOKUP(Tableau1[[#This Row],[CODE_TYPE_DECHET]],Libellés!$A$1:$B$8,2,FALSE)</f>
        <v>Emballages et papier</v>
      </c>
      <c r="H159" s="21" t="s">
        <v>49</v>
      </c>
      <c r="I159" s="21" t="str">
        <f>VLOOKUP(Tableau1[[#This Row],[CODE_DESTINATION]],Libellés!$E$2:$F$7,2,FALSE)</f>
        <v>Valorisation matière</v>
      </c>
      <c r="J159" s="21">
        <v>18562.770189999999</v>
      </c>
      <c r="K159" s="21">
        <v>337988</v>
      </c>
      <c r="L159" s="21">
        <f>Tableau1[[#This Row],[TONNE_DECHET]]*1000</f>
        <v>18562770.189999998</v>
      </c>
      <c r="M159" s="21">
        <f>Tableau1[[#This Row],[KG_DECHET]]/Tableau1[[#This Row],[Population]]</f>
        <v>54.921388303726751</v>
      </c>
    </row>
    <row r="160" spans="1:13" x14ac:dyDescent="0.3">
      <c r="A160" s="21">
        <v>2017</v>
      </c>
      <c r="B160" s="21">
        <v>84</v>
      </c>
      <c r="C160" s="21" t="str">
        <f>VLOOKUP(Tableau1[[#This Row],[CODE_REGION]],Libellés!$I$2:$J$15,2,FALSE)</f>
        <v>Auvergne-Rhône-Alpes</v>
      </c>
      <c r="D160" s="23" t="s">
        <v>58</v>
      </c>
      <c r="E160" s="21" t="str">
        <f>VLOOKUP(Tableau1[[#This Row],[CODE_DEPT]],Libellés!$L$2:$M$102,2,FALSE)</f>
        <v>Allier</v>
      </c>
      <c r="F160" s="21" t="s">
        <v>56</v>
      </c>
      <c r="G160" s="21" t="str">
        <f>VLOOKUP(Tableau1[[#This Row],[CODE_TYPE_DECHET]],Libellés!$A$1:$B$8,2,FALSE)</f>
        <v>Biodéchets</v>
      </c>
      <c r="H160" s="21" t="s">
        <v>56</v>
      </c>
      <c r="I160" s="21" t="str">
        <f>VLOOKUP(Tableau1[[#This Row],[CODE_DESTINATION]],Libellés!$E$2:$F$7,2,FALSE)</f>
        <v>Valorisation organique</v>
      </c>
      <c r="J160" s="21">
        <v>1621.58</v>
      </c>
      <c r="K160" s="21">
        <v>337988</v>
      </c>
      <c r="L160" s="21">
        <f>Tableau1[[#This Row],[TONNE_DECHET]]*1000</f>
        <v>1621580</v>
      </c>
      <c r="M160" s="21">
        <f>Tableau1[[#This Row],[KG_DECHET]]/Tableau1[[#This Row],[Population]]</f>
        <v>4.7977442986141519</v>
      </c>
    </row>
    <row r="161" spans="1:13" x14ac:dyDescent="0.3">
      <c r="A161" s="21">
        <v>2017</v>
      </c>
      <c r="B161" s="21">
        <v>84</v>
      </c>
      <c r="C161" s="21" t="str">
        <f>VLOOKUP(Tableau1[[#This Row],[CODE_REGION]],Libellés!$I$2:$J$15,2,FALSE)</f>
        <v>Auvergne-Rhône-Alpes</v>
      </c>
      <c r="D161" s="23" t="s">
        <v>58</v>
      </c>
      <c r="E161" s="21" t="str">
        <f>VLOOKUP(Tableau1[[#This Row],[CODE_DEPT]],Libellés!$L$2:$M$102,2,FALSE)</f>
        <v>Allier</v>
      </c>
      <c r="F161" s="21" t="s">
        <v>54</v>
      </c>
      <c r="G161" s="21" t="str">
        <f>VLOOKUP(Tableau1[[#This Row],[CODE_TYPE_DECHET]],Libellés!$A$1:$B$8,2,FALSE)</f>
        <v>Verre</v>
      </c>
      <c r="H161" s="21" t="s">
        <v>49</v>
      </c>
      <c r="I161" s="21" t="str">
        <f>VLOOKUP(Tableau1[[#This Row],[CODE_DESTINATION]],Libellés!$E$2:$F$7,2,FALSE)</f>
        <v>Valorisation matière</v>
      </c>
      <c r="J161" s="21">
        <v>10443.72846</v>
      </c>
      <c r="K161" s="21">
        <v>337988</v>
      </c>
      <c r="L161" s="21">
        <f>Tableau1[[#This Row],[TONNE_DECHET]]*1000</f>
        <v>10443728.460000001</v>
      </c>
      <c r="M161" s="21">
        <f>Tableau1[[#This Row],[KG_DECHET]]/Tableau1[[#This Row],[Population]]</f>
        <v>30.899701942080785</v>
      </c>
    </row>
    <row r="162" spans="1:13" x14ac:dyDescent="0.3">
      <c r="A162" s="21">
        <v>2017</v>
      </c>
      <c r="B162" s="21">
        <v>84</v>
      </c>
      <c r="C162" s="21" t="str">
        <f>VLOOKUP(Tableau1[[#This Row],[CODE_REGION]],Libellés!$I$2:$J$15,2,FALSE)</f>
        <v>Auvergne-Rhône-Alpes</v>
      </c>
      <c r="D162" s="23" t="s">
        <v>58</v>
      </c>
      <c r="E162" s="21" t="str">
        <f>VLOOKUP(Tableau1[[#This Row],[CODE_DEPT]],Libellés!$L$2:$M$102,2,FALSE)</f>
        <v>Allier</v>
      </c>
      <c r="F162" s="21" t="s">
        <v>55</v>
      </c>
      <c r="G162" s="21" t="str">
        <f>VLOOKUP(Tableau1[[#This Row],[CODE_TYPE_DECHET]],Libellés!$A$1:$B$8,2,FALSE)</f>
        <v>Collectes séparées hors gravats</v>
      </c>
      <c r="H162" s="21" t="s">
        <v>49</v>
      </c>
      <c r="I162" s="21" t="str">
        <f>VLOOKUP(Tableau1[[#This Row],[CODE_DESTINATION]],Libellés!$E$2:$F$7,2,FALSE)</f>
        <v>Valorisation matière</v>
      </c>
      <c r="J162" s="21">
        <v>722.57991000000004</v>
      </c>
      <c r="K162" s="21">
        <v>337988</v>
      </c>
      <c r="L162" s="21">
        <f>Tableau1[[#This Row],[TONNE_DECHET]]*1000</f>
        <v>722579.91</v>
      </c>
      <c r="M162" s="21">
        <f>Tableau1[[#This Row],[KG_DECHET]]/Tableau1[[#This Row],[Population]]</f>
        <v>2.1378862859036416</v>
      </c>
    </row>
    <row r="163" spans="1:13" x14ac:dyDescent="0.3">
      <c r="A163" s="21">
        <v>2009</v>
      </c>
      <c r="B163" s="21">
        <v>93</v>
      </c>
      <c r="C163" s="21" t="str">
        <f>VLOOKUP(Tableau1[[#This Row],[CODE_REGION]],Libellés!$I$2:$J$15,2,FALSE)</f>
        <v>PACA</v>
      </c>
      <c r="D163" s="23" t="s">
        <v>59</v>
      </c>
      <c r="E163" s="21" t="str">
        <f>VLOOKUP(Tableau1[[#This Row],[CODE_DEPT]],Libellés!$L$2:$M$102,2,FALSE)</f>
        <v>Alpes-de-Haute-Provence</v>
      </c>
      <c r="F163" s="21" t="s">
        <v>49</v>
      </c>
      <c r="G163" s="21" t="str">
        <f>VLOOKUP(Tableau1[[#This Row],[CODE_TYPE_DECHET]],Libellés!$A$1:$B$8,2,FALSE)</f>
        <v>Ordures ménagères résiduelles</v>
      </c>
      <c r="H163" s="21" t="s">
        <v>50</v>
      </c>
      <c r="I163" s="21" t="str">
        <f>VLOOKUP(Tableau1[[#This Row],[CODE_DESTINATION]],Libellés!$E$2:$F$7,2,FALSE)</f>
        <v>Incinération avec récupération d'énergie</v>
      </c>
      <c r="J163" s="21">
        <v>512.93471</v>
      </c>
      <c r="K163" s="21">
        <v>159450</v>
      </c>
      <c r="L163" s="21">
        <f>Tableau1[[#This Row],[TONNE_DECHET]]*1000</f>
        <v>512934.71</v>
      </c>
      <c r="M163" s="21">
        <f>Tableau1[[#This Row],[KG_DECHET]]/Tableau1[[#This Row],[Population]]</f>
        <v>3.2169000313577927</v>
      </c>
    </row>
    <row r="164" spans="1:13" x14ac:dyDescent="0.3">
      <c r="A164" s="21">
        <v>2009</v>
      </c>
      <c r="B164" s="21">
        <v>93</v>
      </c>
      <c r="C164" s="21" t="str">
        <f>VLOOKUP(Tableau1[[#This Row],[CODE_REGION]],Libellés!$I$2:$J$15,2,FALSE)</f>
        <v>PACA</v>
      </c>
      <c r="D164" s="23" t="s">
        <v>59</v>
      </c>
      <c r="E164" s="21" t="str">
        <f>VLOOKUP(Tableau1[[#This Row],[CODE_DEPT]],Libellés!$L$2:$M$102,2,FALSE)</f>
        <v>Alpes-de-Haute-Provence</v>
      </c>
      <c r="F164" s="21" t="s">
        <v>49</v>
      </c>
      <c r="G164" s="21" t="str">
        <f>VLOOKUP(Tableau1[[#This Row],[CODE_TYPE_DECHET]],Libellés!$A$1:$B$8,2,FALSE)</f>
        <v>Ordures ménagères résiduelles</v>
      </c>
      <c r="H164" s="21" t="s">
        <v>51</v>
      </c>
      <c r="I164" s="21" t="str">
        <f>VLOOKUP(Tableau1[[#This Row],[CODE_DESTINATION]],Libellés!$E$2:$F$7,2,FALSE)</f>
        <v>Stockage</v>
      </c>
      <c r="J164" s="21">
        <v>61263.630080000003</v>
      </c>
      <c r="K164" s="21">
        <v>159450</v>
      </c>
      <c r="L164" s="21">
        <f>Tableau1[[#This Row],[TONNE_DECHET]]*1000</f>
        <v>61263630.080000006</v>
      </c>
      <c r="M164" s="21">
        <f>Tableau1[[#This Row],[KG_DECHET]]/Tableau1[[#This Row],[Population]]</f>
        <v>384.2184388836626</v>
      </c>
    </row>
    <row r="165" spans="1:13" x14ac:dyDescent="0.3">
      <c r="A165" s="21">
        <v>2009</v>
      </c>
      <c r="B165" s="21">
        <v>93</v>
      </c>
      <c r="C165" s="21" t="str">
        <f>VLOOKUP(Tableau1[[#This Row],[CODE_REGION]],Libellés!$I$2:$J$15,2,FALSE)</f>
        <v>PACA</v>
      </c>
      <c r="D165" s="23" t="s">
        <v>59</v>
      </c>
      <c r="E165" s="21" t="str">
        <f>VLOOKUP(Tableau1[[#This Row],[CODE_DEPT]],Libellés!$L$2:$M$102,2,FALSE)</f>
        <v>Alpes-de-Haute-Provence</v>
      </c>
      <c r="F165" s="21" t="s">
        <v>49</v>
      </c>
      <c r="G165" s="21" t="str">
        <f>VLOOKUP(Tableau1[[#This Row],[CODE_TYPE_DECHET]],Libellés!$A$1:$B$8,2,FALSE)</f>
        <v>Ordures ménagères résiduelles</v>
      </c>
      <c r="H165" s="21" t="s">
        <v>52</v>
      </c>
      <c r="I165" s="21" t="str">
        <f>VLOOKUP(Tableau1[[#This Row],[CODE_DESTINATION]],Libellés!$E$2:$F$7,2,FALSE)</f>
        <v>Non précisé</v>
      </c>
      <c r="J165" s="21">
        <v>31.398209999999999</v>
      </c>
      <c r="K165" s="21">
        <v>159450</v>
      </c>
      <c r="L165" s="21">
        <f>Tableau1[[#This Row],[TONNE_DECHET]]*1000</f>
        <v>31398.21</v>
      </c>
      <c r="M165" s="21">
        <f>Tableau1[[#This Row],[KG_DECHET]]/Tableau1[[#This Row],[Population]]</f>
        <v>0.19691571025399812</v>
      </c>
    </row>
    <row r="166" spans="1:13" x14ac:dyDescent="0.3">
      <c r="A166" s="21">
        <v>2009</v>
      </c>
      <c r="B166" s="21">
        <v>93</v>
      </c>
      <c r="C166" s="21" t="str">
        <f>VLOOKUP(Tableau1[[#This Row],[CODE_REGION]],Libellés!$I$2:$J$15,2,FALSE)</f>
        <v>PACA</v>
      </c>
      <c r="D166" s="23" t="s">
        <v>59</v>
      </c>
      <c r="E166" s="21" t="str">
        <f>VLOOKUP(Tableau1[[#This Row],[CODE_DEPT]],Libellés!$L$2:$M$102,2,FALSE)</f>
        <v>Alpes-de-Haute-Provence</v>
      </c>
      <c r="F166" s="21" t="s">
        <v>50</v>
      </c>
      <c r="G166" s="21" t="str">
        <f>VLOOKUP(Tableau1[[#This Row],[CODE_TYPE_DECHET]],Libellés!$A$1:$B$8,2,FALSE)</f>
        <v>Encombrants</v>
      </c>
      <c r="H166" s="21" t="s">
        <v>51</v>
      </c>
      <c r="I166" s="21" t="str">
        <f>VLOOKUP(Tableau1[[#This Row],[CODE_DESTINATION]],Libellés!$E$2:$F$7,2,FALSE)</f>
        <v>Stockage</v>
      </c>
      <c r="J166" s="21">
        <v>867.82</v>
      </c>
      <c r="K166" s="21">
        <v>159450</v>
      </c>
      <c r="L166" s="21">
        <f>Tableau1[[#This Row],[TONNE_DECHET]]*1000</f>
        <v>867820</v>
      </c>
      <c r="M166" s="21">
        <f>Tableau1[[#This Row],[KG_DECHET]]/Tableau1[[#This Row],[Population]]</f>
        <v>5.4425838820947003</v>
      </c>
    </row>
    <row r="167" spans="1:13" x14ac:dyDescent="0.3">
      <c r="A167" s="21">
        <v>2009</v>
      </c>
      <c r="B167" s="21">
        <v>93</v>
      </c>
      <c r="C167" s="21" t="str">
        <f>VLOOKUP(Tableau1[[#This Row],[CODE_REGION]],Libellés!$I$2:$J$15,2,FALSE)</f>
        <v>PACA</v>
      </c>
      <c r="D167" s="23" t="s">
        <v>59</v>
      </c>
      <c r="E167" s="21" t="str">
        <f>VLOOKUP(Tableau1[[#This Row],[CODE_DEPT]],Libellés!$L$2:$M$102,2,FALSE)</f>
        <v>Alpes-de-Haute-Provence</v>
      </c>
      <c r="F167" s="21" t="s">
        <v>50</v>
      </c>
      <c r="G167" s="21" t="str">
        <f>VLOOKUP(Tableau1[[#This Row],[CODE_TYPE_DECHET]],Libellés!$A$1:$B$8,2,FALSE)</f>
        <v>Encombrants</v>
      </c>
      <c r="H167" s="21" t="s">
        <v>52</v>
      </c>
      <c r="I167" s="21" t="str">
        <f>VLOOKUP(Tableau1[[#This Row],[CODE_DESTINATION]],Libellés!$E$2:$F$7,2,FALSE)</f>
        <v>Non précisé</v>
      </c>
      <c r="J167" s="21">
        <v>178.76</v>
      </c>
      <c r="K167" s="21">
        <v>159450</v>
      </c>
      <c r="L167" s="21">
        <f>Tableau1[[#This Row],[TONNE_DECHET]]*1000</f>
        <v>178760</v>
      </c>
      <c r="M167" s="21">
        <f>Tableau1[[#This Row],[KG_DECHET]]/Tableau1[[#This Row],[Population]]</f>
        <v>1.1211037942928819</v>
      </c>
    </row>
    <row r="168" spans="1:13" x14ac:dyDescent="0.3">
      <c r="A168" s="21">
        <v>2009</v>
      </c>
      <c r="B168" s="21">
        <v>93</v>
      </c>
      <c r="C168" s="21" t="str">
        <f>VLOOKUP(Tableau1[[#This Row],[CODE_REGION]],Libellés!$I$2:$J$15,2,FALSE)</f>
        <v>PACA</v>
      </c>
      <c r="D168" s="23" t="s">
        <v>59</v>
      </c>
      <c r="E168" s="21" t="str">
        <f>VLOOKUP(Tableau1[[#This Row],[CODE_DEPT]],Libellés!$L$2:$M$102,2,FALSE)</f>
        <v>Alpes-de-Haute-Provence</v>
      </c>
      <c r="F168" s="21" t="s">
        <v>51</v>
      </c>
      <c r="G168" s="21" t="str">
        <f>VLOOKUP(Tableau1[[#This Row],[CODE_TYPE_DECHET]],Libellés!$A$1:$B$8,2,FALSE)</f>
        <v>Emballages et papier</v>
      </c>
      <c r="H168" s="21" t="s">
        <v>49</v>
      </c>
      <c r="I168" s="21" t="str">
        <f>VLOOKUP(Tableau1[[#This Row],[CODE_DESTINATION]],Libellés!$E$2:$F$7,2,FALSE)</f>
        <v>Valorisation matière</v>
      </c>
      <c r="J168" s="21">
        <v>5852.6475700000001</v>
      </c>
      <c r="K168" s="21">
        <v>159450</v>
      </c>
      <c r="L168" s="21">
        <f>Tableau1[[#This Row],[TONNE_DECHET]]*1000</f>
        <v>5852647.5700000003</v>
      </c>
      <c r="M168" s="21">
        <f>Tableau1[[#This Row],[KG_DECHET]]/Tableau1[[#This Row],[Population]]</f>
        <v>36.705221511445593</v>
      </c>
    </row>
    <row r="169" spans="1:13" x14ac:dyDescent="0.3">
      <c r="A169" s="21">
        <v>2009</v>
      </c>
      <c r="B169" s="21">
        <v>93</v>
      </c>
      <c r="C169" s="21" t="str">
        <f>VLOOKUP(Tableau1[[#This Row],[CODE_REGION]],Libellés!$I$2:$J$15,2,FALSE)</f>
        <v>PACA</v>
      </c>
      <c r="D169" s="23" t="s">
        <v>59</v>
      </c>
      <c r="E169" s="21" t="str">
        <f>VLOOKUP(Tableau1[[#This Row],[CODE_DEPT]],Libellés!$L$2:$M$102,2,FALSE)</f>
        <v>Alpes-de-Haute-Provence</v>
      </c>
      <c r="F169" s="21" t="s">
        <v>51</v>
      </c>
      <c r="G169" s="21" t="str">
        <f>VLOOKUP(Tableau1[[#This Row],[CODE_TYPE_DECHET]],Libellés!$A$1:$B$8,2,FALSE)</f>
        <v>Emballages et papier</v>
      </c>
      <c r="H169" s="21" t="s">
        <v>52</v>
      </c>
      <c r="I169" s="21" t="str">
        <f>VLOOKUP(Tableau1[[#This Row],[CODE_DESTINATION]],Libellés!$E$2:$F$7,2,FALSE)</f>
        <v>Non précisé</v>
      </c>
      <c r="J169" s="21">
        <v>4.8383000000000003</v>
      </c>
      <c r="K169" s="21">
        <v>159450</v>
      </c>
      <c r="L169" s="21">
        <f>Tableau1[[#This Row],[TONNE_DECHET]]*1000</f>
        <v>4838.3</v>
      </c>
      <c r="M169" s="21">
        <f>Tableau1[[#This Row],[KG_DECHET]]/Tableau1[[#This Row],[Population]]</f>
        <v>3.0343681404829102E-2</v>
      </c>
    </row>
    <row r="170" spans="1:13" x14ac:dyDescent="0.3">
      <c r="A170" s="21">
        <v>2009</v>
      </c>
      <c r="B170" s="21">
        <v>93</v>
      </c>
      <c r="C170" s="21" t="str">
        <f>VLOOKUP(Tableau1[[#This Row],[CODE_REGION]],Libellés!$I$2:$J$15,2,FALSE)</f>
        <v>PACA</v>
      </c>
      <c r="D170" s="23" t="s">
        <v>59</v>
      </c>
      <c r="E170" s="21" t="str">
        <f>VLOOKUP(Tableau1[[#This Row],[CODE_DEPT]],Libellés!$L$2:$M$102,2,FALSE)</f>
        <v>Alpes-de-Haute-Provence</v>
      </c>
      <c r="F170" s="21" t="s">
        <v>56</v>
      </c>
      <c r="G170" s="21" t="str">
        <f>VLOOKUP(Tableau1[[#This Row],[CODE_TYPE_DECHET]],Libellés!$A$1:$B$8,2,FALSE)</f>
        <v>Biodéchets</v>
      </c>
      <c r="H170" s="21" t="s">
        <v>52</v>
      </c>
      <c r="I170" s="21" t="str">
        <f>VLOOKUP(Tableau1[[#This Row],[CODE_DESTINATION]],Libellés!$E$2:$F$7,2,FALSE)</f>
        <v>Non précisé</v>
      </c>
      <c r="J170" s="21">
        <v>28.4</v>
      </c>
      <c r="K170" s="21">
        <v>159450</v>
      </c>
      <c r="L170" s="21">
        <f>Tableau1[[#This Row],[TONNE_DECHET]]*1000</f>
        <v>28400</v>
      </c>
      <c r="M170" s="21">
        <f>Tableau1[[#This Row],[KG_DECHET]]/Tableau1[[#This Row],[Population]]</f>
        <v>0.17811226089683285</v>
      </c>
    </row>
    <row r="171" spans="1:13" x14ac:dyDescent="0.3">
      <c r="A171" s="21">
        <v>2009</v>
      </c>
      <c r="B171" s="21">
        <v>93</v>
      </c>
      <c r="C171" s="21" t="str">
        <f>VLOOKUP(Tableau1[[#This Row],[CODE_REGION]],Libellés!$I$2:$J$15,2,FALSE)</f>
        <v>PACA</v>
      </c>
      <c r="D171" s="23" t="s">
        <v>59</v>
      </c>
      <c r="E171" s="21" t="str">
        <f>VLOOKUP(Tableau1[[#This Row],[CODE_DEPT]],Libellés!$L$2:$M$102,2,FALSE)</f>
        <v>Alpes-de-Haute-Provence</v>
      </c>
      <c r="F171" s="21" t="s">
        <v>54</v>
      </c>
      <c r="G171" s="21" t="str">
        <f>VLOOKUP(Tableau1[[#This Row],[CODE_TYPE_DECHET]],Libellés!$A$1:$B$8,2,FALSE)</f>
        <v>Verre</v>
      </c>
      <c r="H171" s="21" t="s">
        <v>49</v>
      </c>
      <c r="I171" s="21" t="str">
        <f>VLOOKUP(Tableau1[[#This Row],[CODE_DESTINATION]],Libellés!$E$2:$F$7,2,FALSE)</f>
        <v>Valorisation matière</v>
      </c>
      <c r="J171" s="21">
        <v>4931.9011899999996</v>
      </c>
      <c r="K171" s="21">
        <v>159450</v>
      </c>
      <c r="L171" s="21">
        <f>Tableau1[[#This Row],[TONNE_DECHET]]*1000</f>
        <v>4931901.1899999995</v>
      </c>
      <c r="M171" s="21">
        <f>Tableau1[[#This Row],[KG_DECHET]]/Tableau1[[#This Row],[Population]]</f>
        <v>30.930706741925366</v>
      </c>
    </row>
    <row r="172" spans="1:13" x14ac:dyDescent="0.3">
      <c r="A172" s="21">
        <v>2009</v>
      </c>
      <c r="B172" s="21">
        <v>93</v>
      </c>
      <c r="C172" s="21" t="str">
        <f>VLOOKUP(Tableau1[[#This Row],[CODE_REGION]],Libellés!$I$2:$J$15,2,FALSE)</f>
        <v>PACA</v>
      </c>
      <c r="D172" s="23" t="s">
        <v>59</v>
      </c>
      <c r="E172" s="21" t="str">
        <f>VLOOKUP(Tableau1[[#This Row],[CODE_DEPT]],Libellés!$L$2:$M$102,2,FALSE)</f>
        <v>Alpes-de-Haute-Provence</v>
      </c>
      <c r="F172" s="21" t="s">
        <v>54</v>
      </c>
      <c r="G172" s="21" t="str">
        <f>VLOOKUP(Tableau1[[#This Row],[CODE_TYPE_DECHET]],Libellés!$A$1:$B$8,2,FALSE)</f>
        <v>Verre</v>
      </c>
      <c r="H172" s="21" t="s">
        <v>52</v>
      </c>
      <c r="I172" s="21" t="str">
        <f>VLOOKUP(Tableau1[[#This Row],[CODE_DESTINATION]],Libellés!$E$2:$F$7,2,FALSE)</f>
        <v>Non précisé</v>
      </c>
      <c r="J172" s="21">
        <v>50.408160000000002</v>
      </c>
      <c r="K172" s="21">
        <v>159450</v>
      </c>
      <c r="L172" s="21">
        <f>Tableau1[[#This Row],[TONNE_DECHET]]*1000</f>
        <v>50408.160000000003</v>
      </c>
      <c r="M172" s="21">
        <f>Tableau1[[#This Row],[KG_DECHET]]/Tableau1[[#This Row],[Population]]</f>
        <v>0.31613772342427093</v>
      </c>
    </row>
    <row r="173" spans="1:13" x14ac:dyDescent="0.3">
      <c r="A173" s="21">
        <v>2009</v>
      </c>
      <c r="B173" s="21">
        <v>93</v>
      </c>
      <c r="C173" s="21" t="str">
        <f>VLOOKUP(Tableau1[[#This Row],[CODE_REGION]],Libellés!$I$2:$J$15,2,FALSE)</f>
        <v>PACA</v>
      </c>
      <c r="D173" s="23" t="s">
        <v>59</v>
      </c>
      <c r="E173" s="21" t="str">
        <f>VLOOKUP(Tableau1[[#This Row],[CODE_DEPT]],Libellés!$L$2:$M$102,2,FALSE)</f>
        <v>Alpes-de-Haute-Provence</v>
      </c>
      <c r="F173" s="21" t="s">
        <v>55</v>
      </c>
      <c r="G173" s="21" t="str">
        <f>VLOOKUP(Tableau1[[#This Row],[CODE_TYPE_DECHET]],Libellés!$A$1:$B$8,2,FALSE)</f>
        <v>Collectes séparées hors gravats</v>
      </c>
      <c r="H173" s="21" t="s">
        <v>49</v>
      </c>
      <c r="I173" s="21" t="str">
        <f>VLOOKUP(Tableau1[[#This Row],[CODE_DESTINATION]],Libellés!$E$2:$F$7,2,FALSE)</f>
        <v>Valorisation matière</v>
      </c>
      <c r="J173" s="21">
        <v>55.39</v>
      </c>
      <c r="K173" s="21">
        <v>159450</v>
      </c>
      <c r="L173" s="21">
        <f>Tableau1[[#This Row],[TONNE_DECHET]]*1000</f>
        <v>55390</v>
      </c>
      <c r="M173" s="21">
        <f>Tableau1[[#This Row],[KG_DECHET]]/Tableau1[[#This Row],[Population]]</f>
        <v>0.34738162433364689</v>
      </c>
    </row>
    <row r="174" spans="1:13" x14ac:dyDescent="0.3">
      <c r="A174" s="21">
        <v>2011</v>
      </c>
      <c r="B174" s="21">
        <v>93</v>
      </c>
      <c r="C174" s="21" t="str">
        <f>VLOOKUP(Tableau1[[#This Row],[CODE_REGION]],Libellés!$I$2:$J$15,2,FALSE)</f>
        <v>PACA</v>
      </c>
      <c r="D174" s="23" t="s">
        <v>59</v>
      </c>
      <c r="E174" s="21" t="str">
        <f>VLOOKUP(Tableau1[[#This Row],[CODE_DEPT]],Libellés!$L$2:$M$102,2,FALSE)</f>
        <v>Alpes-de-Haute-Provence</v>
      </c>
      <c r="F174" s="21" t="s">
        <v>49</v>
      </c>
      <c r="G174" s="21" t="str">
        <f>VLOOKUP(Tableau1[[#This Row],[CODE_TYPE_DECHET]],Libellés!$A$1:$B$8,2,FALSE)</f>
        <v>Ordures ménagères résiduelles</v>
      </c>
      <c r="H174" s="21" t="s">
        <v>50</v>
      </c>
      <c r="I174" s="21" t="str">
        <f>VLOOKUP(Tableau1[[#This Row],[CODE_DESTINATION]],Libellés!$E$2:$F$7,2,FALSE)</f>
        <v>Incinération avec récupération d'énergie</v>
      </c>
      <c r="J174" s="21">
        <v>445.72375</v>
      </c>
      <c r="K174" s="21">
        <v>160959</v>
      </c>
      <c r="L174" s="21">
        <f>Tableau1[[#This Row],[TONNE_DECHET]]*1000</f>
        <v>445723.75</v>
      </c>
      <c r="M174" s="21">
        <f>Tableau1[[#This Row],[KG_DECHET]]/Tableau1[[#This Row],[Population]]</f>
        <v>2.7691756907038436</v>
      </c>
    </row>
    <row r="175" spans="1:13" x14ac:dyDescent="0.3">
      <c r="A175" s="21">
        <v>2011</v>
      </c>
      <c r="B175" s="21">
        <v>93</v>
      </c>
      <c r="C175" s="21" t="str">
        <f>VLOOKUP(Tableau1[[#This Row],[CODE_REGION]],Libellés!$I$2:$J$15,2,FALSE)</f>
        <v>PACA</v>
      </c>
      <c r="D175" s="23" t="s">
        <v>59</v>
      </c>
      <c r="E175" s="21" t="str">
        <f>VLOOKUP(Tableau1[[#This Row],[CODE_DEPT]],Libellés!$L$2:$M$102,2,FALSE)</f>
        <v>Alpes-de-Haute-Provence</v>
      </c>
      <c r="F175" s="21" t="s">
        <v>49</v>
      </c>
      <c r="G175" s="21" t="str">
        <f>VLOOKUP(Tableau1[[#This Row],[CODE_TYPE_DECHET]],Libellés!$A$1:$B$8,2,FALSE)</f>
        <v>Ordures ménagères résiduelles</v>
      </c>
      <c r="H175" s="21" t="s">
        <v>51</v>
      </c>
      <c r="I175" s="21" t="str">
        <f>VLOOKUP(Tableau1[[#This Row],[CODE_DESTINATION]],Libellés!$E$2:$F$7,2,FALSE)</f>
        <v>Stockage</v>
      </c>
      <c r="J175" s="21">
        <v>60649.636559999999</v>
      </c>
      <c r="K175" s="21">
        <v>160959</v>
      </c>
      <c r="L175" s="21">
        <f>Tableau1[[#This Row],[TONNE_DECHET]]*1000</f>
        <v>60649636.560000002</v>
      </c>
      <c r="M175" s="21">
        <f>Tableau1[[#This Row],[KG_DECHET]]/Tableau1[[#This Row],[Population]]</f>
        <v>376.80177287383748</v>
      </c>
    </row>
    <row r="176" spans="1:13" x14ac:dyDescent="0.3">
      <c r="A176" s="21">
        <v>2011</v>
      </c>
      <c r="B176" s="21">
        <v>93</v>
      </c>
      <c r="C176" s="21" t="str">
        <f>VLOOKUP(Tableau1[[#This Row],[CODE_REGION]],Libellés!$I$2:$J$15,2,FALSE)</f>
        <v>PACA</v>
      </c>
      <c r="D176" s="23" t="s">
        <v>59</v>
      </c>
      <c r="E176" s="21" t="str">
        <f>VLOOKUP(Tableau1[[#This Row],[CODE_DEPT]],Libellés!$L$2:$M$102,2,FALSE)</f>
        <v>Alpes-de-Haute-Provence</v>
      </c>
      <c r="F176" s="21" t="s">
        <v>49</v>
      </c>
      <c r="G176" s="21" t="str">
        <f>VLOOKUP(Tableau1[[#This Row],[CODE_TYPE_DECHET]],Libellés!$A$1:$B$8,2,FALSE)</f>
        <v>Ordures ménagères résiduelles</v>
      </c>
      <c r="H176" s="21" t="s">
        <v>52</v>
      </c>
      <c r="I176" s="21" t="str">
        <f>VLOOKUP(Tableau1[[#This Row],[CODE_DESTINATION]],Libellés!$E$2:$F$7,2,FALSE)</f>
        <v>Non précisé</v>
      </c>
      <c r="J176" s="21">
        <v>22.033909999999999</v>
      </c>
      <c r="K176" s="21">
        <v>160959</v>
      </c>
      <c r="L176" s="21">
        <f>Tableau1[[#This Row],[TONNE_DECHET]]*1000</f>
        <v>22033.91</v>
      </c>
      <c r="M176" s="21">
        <f>Tableau1[[#This Row],[KG_DECHET]]/Tableau1[[#This Row],[Population]]</f>
        <v>0.13689144440509696</v>
      </c>
    </row>
    <row r="177" spans="1:13" x14ac:dyDescent="0.3">
      <c r="A177" s="21">
        <v>2011</v>
      </c>
      <c r="B177" s="21">
        <v>93</v>
      </c>
      <c r="C177" s="21" t="str">
        <f>VLOOKUP(Tableau1[[#This Row],[CODE_REGION]],Libellés!$I$2:$J$15,2,FALSE)</f>
        <v>PACA</v>
      </c>
      <c r="D177" s="23" t="s">
        <v>59</v>
      </c>
      <c r="E177" s="21" t="str">
        <f>VLOOKUP(Tableau1[[#This Row],[CODE_DEPT]],Libellés!$L$2:$M$102,2,FALSE)</f>
        <v>Alpes-de-Haute-Provence</v>
      </c>
      <c r="F177" s="21" t="s">
        <v>51</v>
      </c>
      <c r="G177" s="21" t="str">
        <f>VLOOKUP(Tableau1[[#This Row],[CODE_TYPE_DECHET]],Libellés!$A$1:$B$8,2,FALSE)</f>
        <v>Emballages et papier</v>
      </c>
      <c r="H177" s="21" t="s">
        <v>49</v>
      </c>
      <c r="I177" s="21" t="str">
        <f>VLOOKUP(Tableau1[[#This Row],[CODE_DESTINATION]],Libellés!$E$2:$F$7,2,FALSE)</f>
        <v>Valorisation matière</v>
      </c>
      <c r="J177" s="21">
        <v>5361.7109200000004</v>
      </c>
      <c r="K177" s="21">
        <v>160959</v>
      </c>
      <c r="L177" s="21">
        <f>Tableau1[[#This Row],[TONNE_DECHET]]*1000</f>
        <v>5361710.9200000009</v>
      </c>
      <c r="M177" s="21">
        <f>Tableau1[[#This Row],[KG_DECHET]]/Tableau1[[#This Row],[Population]]</f>
        <v>33.31103523257476</v>
      </c>
    </row>
    <row r="178" spans="1:13" x14ac:dyDescent="0.3">
      <c r="A178" s="21">
        <v>2011</v>
      </c>
      <c r="B178" s="21">
        <v>93</v>
      </c>
      <c r="C178" s="21" t="str">
        <f>VLOOKUP(Tableau1[[#This Row],[CODE_REGION]],Libellés!$I$2:$J$15,2,FALSE)</f>
        <v>PACA</v>
      </c>
      <c r="D178" s="23" t="s">
        <v>59</v>
      </c>
      <c r="E178" s="21" t="str">
        <f>VLOOKUP(Tableau1[[#This Row],[CODE_DEPT]],Libellés!$L$2:$M$102,2,FALSE)</f>
        <v>Alpes-de-Haute-Provence</v>
      </c>
      <c r="F178" s="21" t="s">
        <v>51</v>
      </c>
      <c r="G178" s="21" t="str">
        <f>VLOOKUP(Tableau1[[#This Row],[CODE_TYPE_DECHET]],Libellés!$A$1:$B$8,2,FALSE)</f>
        <v>Emballages et papier</v>
      </c>
      <c r="H178" s="21" t="s">
        <v>52</v>
      </c>
      <c r="I178" s="21" t="str">
        <f>VLOOKUP(Tableau1[[#This Row],[CODE_DESTINATION]],Libellés!$E$2:$F$7,2,FALSE)</f>
        <v>Non précisé</v>
      </c>
      <c r="J178" s="21">
        <v>1.1253</v>
      </c>
      <c r="K178" s="21">
        <v>160959</v>
      </c>
      <c r="L178" s="21">
        <f>Tableau1[[#This Row],[TONNE_DECHET]]*1000</f>
        <v>1125.3</v>
      </c>
      <c r="M178" s="21">
        <f>Tableau1[[#This Row],[KG_DECHET]]/Tableau1[[#This Row],[Population]]</f>
        <v>6.9912213669319516E-3</v>
      </c>
    </row>
    <row r="179" spans="1:13" x14ac:dyDescent="0.3">
      <c r="A179" s="21">
        <v>2011</v>
      </c>
      <c r="B179" s="21">
        <v>93</v>
      </c>
      <c r="C179" s="21" t="str">
        <f>VLOOKUP(Tableau1[[#This Row],[CODE_REGION]],Libellés!$I$2:$J$15,2,FALSE)</f>
        <v>PACA</v>
      </c>
      <c r="D179" s="23" t="s">
        <v>59</v>
      </c>
      <c r="E179" s="21" t="str">
        <f>VLOOKUP(Tableau1[[#This Row],[CODE_DEPT]],Libellés!$L$2:$M$102,2,FALSE)</f>
        <v>Alpes-de-Haute-Provence</v>
      </c>
      <c r="F179" s="21" t="s">
        <v>54</v>
      </c>
      <c r="G179" s="21" t="str">
        <f>VLOOKUP(Tableau1[[#This Row],[CODE_TYPE_DECHET]],Libellés!$A$1:$B$8,2,FALSE)</f>
        <v>Verre</v>
      </c>
      <c r="H179" s="21" t="s">
        <v>49</v>
      </c>
      <c r="I179" s="21" t="str">
        <f>VLOOKUP(Tableau1[[#This Row],[CODE_DESTINATION]],Libellés!$E$2:$F$7,2,FALSE)</f>
        <v>Valorisation matière</v>
      </c>
      <c r="J179" s="21">
        <v>4099.6787100000001</v>
      </c>
      <c r="K179" s="21">
        <v>160959</v>
      </c>
      <c r="L179" s="21">
        <f>Tableau1[[#This Row],[TONNE_DECHET]]*1000</f>
        <v>4099678.71</v>
      </c>
      <c r="M179" s="21">
        <f>Tableau1[[#This Row],[KG_DECHET]]/Tableau1[[#This Row],[Population]]</f>
        <v>25.470329152144334</v>
      </c>
    </row>
    <row r="180" spans="1:13" x14ac:dyDescent="0.3">
      <c r="A180" s="21">
        <v>2011</v>
      </c>
      <c r="B180" s="21">
        <v>93</v>
      </c>
      <c r="C180" s="21" t="str">
        <f>VLOOKUP(Tableau1[[#This Row],[CODE_REGION]],Libellés!$I$2:$J$15,2,FALSE)</f>
        <v>PACA</v>
      </c>
      <c r="D180" s="23" t="s">
        <v>59</v>
      </c>
      <c r="E180" s="21" t="str">
        <f>VLOOKUP(Tableau1[[#This Row],[CODE_DEPT]],Libellés!$L$2:$M$102,2,FALSE)</f>
        <v>Alpes-de-Haute-Provence</v>
      </c>
      <c r="F180" s="21" t="s">
        <v>54</v>
      </c>
      <c r="G180" s="21" t="str">
        <f>VLOOKUP(Tableau1[[#This Row],[CODE_TYPE_DECHET]],Libellés!$A$1:$B$8,2,FALSE)</f>
        <v>Verre</v>
      </c>
      <c r="H180" s="21" t="s">
        <v>52</v>
      </c>
      <c r="I180" s="21" t="str">
        <f>VLOOKUP(Tableau1[[#This Row],[CODE_DESTINATION]],Libellés!$E$2:$F$7,2,FALSE)</f>
        <v>Non précisé</v>
      </c>
      <c r="J180" s="21">
        <v>2.1437499999999998</v>
      </c>
      <c r="K180" s="21">
        <v>160959</v>
      </c>
      <c r="L180" s="21">
        <f>Tableau1[[#This Row],[TONNE_DECHET]]*1000</f>
        <v>2143.75</v>
      </c>
      <c r="M180" s="21">
        <f>Tableau1[[#This Row],[KG_DECHET]]/Tableau1[[#This Row],[Population]]</f>
        <v>1.3318609086786075E-2</v>
      </c>
    </row>
    <row r="181" spans="1:13" x14ac:dyDescent="0.3">
      <c r="A181" s="21">
        <v>2011</v>
      </c>
      <c r="B181" s="21">
        <v>93</v>
      </c>
      <c r="C181" s="21" t="str">
        <f>VLOOKUP(Tableau1[[#This Row],[CODE_REGION]],Libellés!$I$2:$J$15,2,FALSE)</f>
        <v>PACA</v>
      </c>
      <c r="D181" s="23" t="s">
        <v>59</v>
      </c>
      <c r="E181" s="21" t="str">
        <f>VLOOKUP(Tableau1[[#This Row],[CODE_DEPT]],Libellés!$L$2:$M$102,2,FALSE)</f>
        <v>Alpes-de-Haute-Provence</v>
      </c>
      <c r="F181" s="21" t="s">
        <v>55</v>
      </c>
      <c r="G181" s="21" t="str">
        <f>VLOOKUP(Tableau1[[#This Row],[CODE_TYPE_DECHET]],Libellés!$A$1:$B$8,2,FALSE)</f>
        <v>Collectes séparées hors gravats</v>
      </c>
      <c r="H181" s="21" t="s">
        <v>49</v>
      </c>
      <c r="I181" s="21" t="str">
        <f>VLOOKUP(Tableau1[[#This Row],[CODE_DESTINATION]],Libellés!$E$2:$F$7,2,FALSE)</f>
        <v>Valorisation matière</v>
      </c>
      <c r="J181" s="21">
        <v>45.411999999999999</v>
      </c>
      <c r="K181" s="21">
        <v>160959</v>
      </c>
      <c r="L181" s="21">
        <f>Tableau1[[#This Row],[TONNE_DECHET]]*1000</f>
        <v>45412</v>
      </c>
      <c r="M181" s="21">
        <f>Tableau1[[#This Row],[KG_DECHET]]/Tableau1[[#This Row],[Population]]</f>
        <v>0.28213395957976878</v>
      </c>
    </row>
    <row r="182" spans="1:13" x14ac:dyDescent="0.3">
      <c r="A182" s="21">
        <v>2013</v>
      </c>
      <c r="B182" s="21">
        <v>93</v>
      </c>
      <c r="C182" s="21" t="str">
        <f>VLOOKUP(Tableau1[[#This Row],[CODE_REGION]],Libellés!$I$2:$J$15,2,FALSE)</f>
        <v>PACA</v>
      </c>
      <c r="D182" s="23" t="s">
        <v>59</v>
      </c>
      <c r="E182" s="21" t="str">
        <f>VLOOKUP(Tableau1[[#This Row],[CODE_DEPT]],Libellés!$L$2:$M$102,2,FALSE)</f>
        <v>Alpes-de-Haute-Provence</v>
      </c>
      <c r="F182" s="21" t="s">
        <v>49</v>
      </c>
      <c r="G182" s="21" t="str">
        <f>VLOOKUP(Tableau1[[#This Row],[CODE_TYPE_DECHET]],Libellés!$A$1:$B$8,2,FALSE)</f>
        <v>Ordures ménagères résiduelles</v>
      </c>
      <c r="H182" s="21" t="s">
        <v>50</v>
      </c>
      <c r="I182" s="21" t="str">
        <f>VLOOKUP(Tableau1[[#This Row],[CODE_DESTINATION]],Libellés!$E$2:$F$7,2,FALSE)</f>
        <v>Incinération avec récupération d'énergie</v>
      </c>
      <c r="J182" s="21">
        <v>409.51197000000002</v>
      </c>
      <c r="K182" s="21">
        <v>161916</v>
      </c>
      <c r="L182" s="21">
        <f>Tableau1[[#This Row],[TONNE_DECHET]]*1000</f>
        <v>409511.97000000003</v>
      </c>
      <c r="M182" s="21">
        <f>Tableau1[[#This Row],[KG_DECHET]]/Tableau1[[#This Row],[Population]]</f>
        <v>2.529163084562366</v>
      </c>
    </row>
    <row r="183" spans="1:13" x14ac:dyDescent="0.3">
      <c r="A183" s="21">
        <v>2013</v>
      </c>
      <c r="B183" s="21">
        <v>93</v>
      </c>
      <c r="C183" s="21" t="str">
        <f>VLOOKUP(Tableau1[[#This Row],[CODE_REGION]],Libellés!$I$2:$J$15,2,FALSE)</f>
        <v>PACA</v>
      </c>
      <c r="D183" s="23" t="s">
        <v>59</v>
      </c>
      <c r="E183" s="21" t="str">
        <f>VLOOKUP(Tableau1[[#This Row],[CODE_DEPT]],Libellés!$L$2:$M$102,2,FALSE)</f>
        <v>Alpes-de-Haute-Provence</v>
      </c>
      <c r="F183" s="21" t="s">
        <v>49</v>
      </c>
      <c r="G183" s="21" t="str">
        <f>VLOOKUP(Tableau1[[#This Row],[CODE_TYPE_DECHET]],Libellés!$A$1:$B$8,2,FALSE)</f>
        <v>Ordures ménagères résiduelles</v>
      </c>
      <c r="H183" s="21" t="s">
        <v>51</v>
      </c>
      <c r="I183" s="21" t="str">
        <f>VLOOKUP(Tableau1[[#This Row],[CODE_DESTINATION]],Libellés!$E$2:$F$7,2,FALSE)</f>
        <v>Stockage</v>
      </c>
      <c r="J183" s="21">
        <v>59768.9038</v>
      </c>
      <c r="K183" s="21">
        <v>161916</v>
      </c>
      <c r="L183" s="21">
        <f>Tableau1[[#This Row],[TONNE_DECHET]]*1000</f>
        <v>59768903.799999997</v>
      </c>
      <c r="M183" s="21">
        <f>Tableau1[[#This Row],[KG_DECHET]]/Tableau1[[#This Row],[Population]]</f>
        <v>369.1352540823637</v>
      </c>
    </row>
    <row r="184" spans="1:13" x14ac:dyDescent="0.3">
      <c r="A184" s="21">
        <v>2013</v>
      </c>
      <c r="B184" s="21">
        <v>93</v>
      </c>
      <c r="C184" s="21" t="str">
        <f>VLOOKUP(Tableau1[[#This Row],[CODE_REGION]],Libellés!$I$2:$J$15,2,FALSE)</f>
        <v>PACA</v>
      </c>
      <c r="D184" s="23" t="s">
        <v>59</v>
      </c>
      <c r="E184" s="21" t="str">
        <f>VLOOKUP(Tableau1[[#This Row],[CODE_DEPT]],Libellés!$L$2:$M$102,2,FALSE)</f>
        <v>Alpes-de-Haute-Provence</v>
      </c>
      <c r="F184" s="21" t="s">
        <v>51</v>
      </c>
      <c r="G184" s="21" t="str">
        <f>VLOOKUP(Tableau1[[#This Row],[CODE_TYPE_DECHET]],Libellés!$A$1:$B$8,2,FALSE)</f>
        <v>Emballages et papier</v>
      </c>
      <c r="H184" s="21" t="s">
        <v>49</v>
      </c>
      <c r="I184" s="21" t="str">
        <f>VLOOKUP(Tableau1[[#This Row],[CODE_DESTINATION]],Libellés!$E$2:$F$7,2,FALSE)</f>
        <v>Valorisation matière</v>
      </c>
      <c r="J184" s="21">
        <v>5349.6974399999999</v>
      </c>
      <c r="K184" s="21">
        <v>161916</v>
      </c>
      <c r="L184" s="21">
        <f>Tableau1[[#This Row],[TONNE_DECHET]]*1000</f>
        <v>5349697.4399999995</v>
      </c>
      <c r="M184" s="21">
        <f>Tableau1[[#This Row],[KG_DECHET]]/Tableau1[[#This Row],[Population]]</f>
        <v>33.039955532498333</v>
      </c>
    </row>
    <row r="185" spans="1:13" x14ac:dyDescent="0.3">
      <c r="A185" s="21">
        <v>2013</v>
      </c>
      <c r="B185" s="21">
        <v>93</v>
      </c>
      <c r="C185" s="21" t="str">
        <f>VLOOKUP(Tableau1[[#This Row],[CODE_REGION]],Libellés!$I$2:$J$15,2,FALSE)</f>
        <v>PACA</v>
      </c>
      <c r="D185" s="23" t="s">
        <v>59</v>
      </c>
      <c r="E185" s="21" t="str">
        <f>VLOOKUP(Tableau1[[#This Row],[CODE_DEPT]],Libellés!$L$2:$M$102,2,FALSE)</f>
        <v>Alpes-de-Haute-Provence</v>
      </c>
      <c r="F185" s="21" t="s">
        <v>51</v>
      </c>
      <c r="G185" s="21" t="str">
        <f>VLOOKUP(Tableau1[[#This Row],[CODE_TYPE_DECHET]],Libellés!$A$1:$B$8,2,FALSE)</f>
        <v>Emballages et papier</v>
      </c>
      <c r="H185" s="21" t="s">
        <v>52</v>
      </c>
      <c r="I185" s="21" t="str">
        <f>VLOOKUP(Tableau1[[#This Row],[CODE_DESTINATION]],Libellés!$E$2:$F$7,2,FALSE)</f>
        <v>Non précisé</v>
      </c>
      <c r="J185" s="21">
        <v>2.0347499999999998</v>
      </c>
      <c r="K185" s="21">
        <v>161916</v>
      </c>
      <c r="L185" s="21">
        <f>Tableau1[[#This Row],[TONNE_DECHET]]*1000</f>
        <v>2034.7499999999998</v>
      </c>
      <c r="M185" s="21">
        <f>Tableau1[[#This Row],[KG_DECHET]]/Tableau1[[#This Row],[Population]]</f>
        <v>1.2566701252501295E-2</v>
      </c>
    </row>
    <row r="186" spans="1:13" x14ac:dyDescent="0.3">
      <c r="A186" s="21">
        <v>2013</v>
      </c>
      <c r="B186" s="21">
        <v>93</v>
      </c>
      <c r="C186" s="21" t="str">
        <f>VLOOKUP(Tableau1[[#This Row],[CODE_REGION]],Libellés!$I$2:$J$15,2,FALSE)</f>
        <v>PACA</v>
      </c>
      <c r="D186" s="23" t="s">
        <v>59</v>
      </c>
      <c r="E186" s="21" t="str">
        <f>VLOOKUP(Tableau1[[#This Row],[CODE_DEPT]],Libellés!$L$2:$M$102,2,FALSE)</f>
        <v>Alpes-de-Haute-Provence</v>
      </c>
      <c r="F186" s="21" t="s">
        <v>56</v>
      </c>
      <c r="G186" s="21" t="str">
        <f>VLOOKUP(Tableau1[[#This Row],[CODE_TYPE_DECHET]],Libellés!$A$1:$B$8,2,FALSE)</f>
        <v>Biodéchets</v>
      </c>
      <c r="H186" s="21" t="s">
        <v>56</v>
      </c>
      <c r="I186" s="21" t="str">
        <f>VLOOKUP(Tableau1[[#This Row],[CODE_DESTINATION]],Libellés!$E$2:$F$7,2,FALSE)</f>
        <v>Valorisation organique</v>
      </c>
      <c r="J186" s="21">
        <v>134</v>
      </c>
      <c r="K186" s="21">
        <v>161916</v>
      </c>
      <c r="L186" s="21">
        <f>Tableau1[[#This Row],[TONNE_DECHET]]*1000</f>
        <v>134000</v>
      </c>
      <c r="M186" s="21">
        <f>Tableau1[[#This Row],[KG_DECHET]]/Tableau1[[#This Row],[Population]]</f>
        <v>0.82758961436794387</v>
      </c>
    </row>
    <row r="187" spans="1:13" x14ac:dyDescent="0.3">
      <c r="A187" s="21">
        <v>2013</v>
      </c>
      <c r="B187" s="21">
        <v>93</v>
      </c>
      <c r="C187" s="21" t="str">
        <f>VLOOKUP(Tableau1[[#This Row],[CODE_REGION]],Libellés!$I$2:$J$15,2,FALSE)</f>
        <v>PACA</v>
      </c>
      <c r="D187" s="23" t="s">
        <v>59</v>
      </c>
      <c r="E187" s="21" t="str">
        <f>VLOOKUP(Tableau1[[#This Row],[CODE_DEPT]],Libellés!$L$2:$M$102,2,FALSE)</f>
        <v>Alpes-de-Haute-Provence</v>
      </c>
      <c r="F187" s="21" t="s">
        <v>54</v>
      </c>
      <c r="G187" s="21" t="str">
        <f>VLOOKUP(Tableau1[[#This Row],[CODE_TYPE_DECHET]],Libellés!$A$1:$B$8,2,FALSE)</f>
        <v>Verre</v>
      </c>
      <c r="H187" s="21" t="s">
        <v>49</v>
      </c>
      <c r="I187" s="21" t="str">
        <f>VLOOKUP(Tableau1[[#This Row],[CODE_DESTINATION]],Libellés!$E$2:$F$7,2,FALSE)</f>
        <v>Valorisation matière</v>
      </c>
      <c r="J187" s="21">
        <v>4179.3678200000004</v>
      </c>
      <c r="K187" s="21">
        <v>161916</v>
      </c>
      <c r="L187" s="21">
        <f>Tableau1[[#This Row],[TONNE_DECHET]]*1000</f>
        <v>4179367.8200000003</v>
      </c>
      <c r="M187" s="21">
        <f>Tableau1[[#This Row],[KG_DECHET]]/Tableau1[[#This Row],[Population]]</f>
        <v>25.811950764593988</v>
      </c>
    </row>
    <row r="188" spans="1:13" x14ac:dyDescent="0.3">
      <c r="A188" s="21">
        <v>2013</v>
      </c>
      <c r="B188" s="21">
        <v>93</v>
      </c>
      <c r="C188" s="21" t="str">
        <f>VLOOKUP(Tableau1[[#This Row],[CODE_REGION]],Libellés!$I$2:$J$15,2,FALSE)</f>
        <v>PACA</v>
      </c>
      <c r="D188" s="23" t="s">
        <v>59</v>
      </c>
      <c r="E188" s="21" t="str">
        <f>VLOOKUP(Tableau1[[#This Row],[CODE_DEPT]],Libellés!$L$2:$M$102,2,FALSE)</f>
        <v>Alpes-de-Haute-Provence</v>
      </c>
      <c r="F188" s="21" t="s">
        <v>54</v>
      </c>
      <c r="G188" s="21" t="str">
        <f>VLOOKUP(Tableau1[[#This Row],[CODE_TYPE_DECHET]],Libellés!$A$1:$B$8,2,FALSE)</f>
        <v>Verre</v>
      </c>
      <c r="H188" s="21" t="s">
        <v>52</v>
      </c>
      <c r="I188" s="21" t="str">
        <f>VLOOKUP(Tableau1[[#This Row],[CODE_DESTINATION]],Libellés!$E$2:$F$7,2,FALSE)</f>
        <v>Non précisé</v>
      </c>
      <c r="J188" s="21">
        <v>3.6484000000000001</v>
      </c>
      <c r="K188" s="21">
        <v>161916</v>
      </c>
      <c r="L188" s="21">
        <f>Tableau1[[#This Row],[TONNE_DECHET]]*1000</f>
        <v>3648.4</v>
      </c>
      <c r="M188" s="21">
        <f>Tableau1[[#This Row],[KG_DECHET]]/Tableau1[[#This Row],[Population]]</f>
        <v>2.2532671261641841E-2</v>
      </c>
    </row>
    <row r="189" spans="1:13" x14ac:dyDescent="0.3">
      <c r="A189" s="21">
        <v>2013</v>
      </c>
      <c r="B189" s="21">
        <v>93</v>
      </c>
      <c r="C189" s="21" t="str">
        <f>VLOOKUP(Tableau1[[#This Row],[CODE_REGION]],Libellés!$I$2:$J$15,2,FALSE)</f>
        <v>PACA</v>
      </c>
      <c r="D189" s="23" t="s">
        <v>59</v>
      </c>
      <c r="E189" s="21" t="str">
        <f>VLOOKUP(Tableau1[[#This Row],[CODE_DEPT]],Libellés!$L$2:$M$102,2,FALSE)</f>
        <v>Alpes-de-Haute-Provence</v>
      </c>
      <c r="F189" s="21" t="s">
        <v>55</v>
      </c>
      <c r="G189" s="21" t="str">
        <f>VLOOKUP(Tableau1[[#This Row],[CODE_TYPE_DECHET]],Libellés!$A$1:$B$8,2,FALSE)</f>
        <v>Collectes séparées hors gravats</v>
      </c>
      <c r="H189" s="21" t="s">
        <v>49</v>
      </c>
      <c r="I189" s="21" t="str">
        <f>VLOOKUP(Tableau1[[#This Row],[CODE_DESTINATION]],Libellés!$E$2:$F$7,2,FALSE)</f>
        <v>Valorisation matière</v>
      </c>
      <c r="J189" s="21">
        <v>77.7</v>
      </c>
      <c r="K189" s="21">
        <v>161916</v>
      </c>
      <c r="L189" s="21">
        <f>Tableau1[[#This Row],[TONNE_DECHET]]*1000</f>
        <v>77700</v>
      </c>
      <c r="M189" s="21">
        <f>Tableau1[[#This Row],[KG_DECHET]]/Tableau1[[#This Row],[Population]]</f>
        <v>0.47987845549544206</v>
      </c>
    </row>
    <row r="190" spans="1:13" x14ac:dyDescent="0.3">
      <c r="A190" s="21">
        <v>2015</v>
      </c>
      <c r="B190" s="21">
        <v>93</v>
      </c>
      <c r="C190" s="21" t="str">
        <f>VLOOKUP(Tableau1[[#This Row],[CODE_REGION]],Libellés!$I$2:$J$15,2,FALSE)</f>
        <v>PACA</v>
      </c>
      <c r="D190" s="23" t="s">
        <v>59</v>
      </c>
      <c r="E190" s="21" t="str">
        <f>VLOOKUP(Tableau1[[#This Row],[CODE_DEPT]],Libellés!$L$2:$M$102,2,FALSE)</f>
        <v>Alpes-de-Haute-Provence</v>
      </c>
      <c r="F190" s="21" t="s">
        <v>49</v>
      </c>
      <c r="G190" s="21" t="str">
        <f>VLOOKUP(Tableau1[[#This Row],[CODE_TYPE_DECHET]],Libellés!$A$1:$B$8,2,FALSE)</f>
        <v>Ordures ménagères résiduelles</v>
      </c>
      <c r="H190" s="21" t="s">
        <v>50</v>
      </c>
      <c r="I190" s="21" t="str">
        <f>VLOOKUP(Tableau1[[#This Row],[CODE_DESTINATION]],Libellés!$E$2:$F$7,2,FALSE)</f>
        <v>Incinération avec récupération d'énergie</v>
      </c>
      <c r="J190" s="21">
        <v>395.27965999999998</v>
      </c>
      <c r="K190" s="21">
        <v>161799</v>
      </c>
      <c r="L190" s="21">
        <f>Tableau1[[#This Row],[TONNE_DECHET]]*1000</f>
        <v>395279.66</v>
      </c>
      <c r="M190" s="21">
        <f>Tableau1[[#This Row],[KG_DECHET]]/Tableau1[[#This Row],[Population]]</f>
        <v>2.44302906692872</v>
      </c>
    </row>
    <row r="191" spans="1:13" x14ac:dyDescent="0.3">
      <c r="A191" s="21">
        <v>2015</v>
      </c>
      <c r="B191" s="21">
        <v>93</v>
      </c>
      <c r="C191" s="21" t="str">
        <f>VLOOKUP(Tableau1[[#This Row],[CODE_REGION]],Libellés!$I$2:$J$15,2,FALSE)</f>
        <v>PACA</v>
      </c>
      <c r="D191" s="23" t="s">
        <v>59</v>
      </c>
      <c r="E191" s="21" t="str">
        <f>VLOOKUP(Tableau1[[#This Row],[CODE_DEPT]],Libellés!$L$2:$M$102,2,FALSE)</f>
        <v>Alpes-de-Haute-Provence</v>
      </c>
      <c r="F191" s="21" t="s">
        <v>49</v>
      </c>
      <c r="G191" s="21" t="str">
        <f>VLOOKUP(Tableau1[[#This Row],[CODE_TYPE_DECHET]],Libellés!$A$1:$B$8,2,FALSE)</f>
        <v>Ordures ménagères résiduelles</v>
      </c>
      <c r="H191" s="21" t="s">
        <v>51</v>
      </c>
      <c r="I191" s="21" t="str">
        <f>VLOOKUP(Tableau1[[#This Row],[CODE_DESTINATION]],Libellés!$E$2:$F$7,2,FALSE)</f>
        <v>Stockage</v>
      </c>
      <c r="J191" s="21">
        <v>59056.92164</v>
      </c>
      <c r="K191" s="21">
        <v>161799</v>
      </c>
      <c r="L191" s="21">
        <f>Tableau1[[#This Row],[TONNE_DECHET]]*1000</f>
        <v>59056921.640000001</v>
      </c>
      <c r="M191" s="21">
        <f>Tableau1[[#This Row],[KG_DECHET]]/Tableau1[[#This Row],[Population]]</f>
        <v>365.0017715807885</v>
      </c>
    </row>
    <row r="192" spans="1:13" x14ac:dyDescent="0.3">
      <c r="A192" s="21">
        <v>2015</v>
      </c>
      <c r="B192" s="21">
        <v>93</v>
      </c>
      <c r="C192" s="21" t="str">
        <f>VLOOKUP(Tableau1[[#This Row],[CODE_REGION]],Libellés!$I$2:$J$15,2,FALSE)</f>
        <v>PACA</v>
      </c>
      <c r="D192" s="23" t="s">
        <v>59</v>
      </c>
      <c r="E192" s="21" t="str">
        <f>VLOOKUP(Tableau1[[#This Row],[CODE_DEPT]],Libellés!$L$2:$M$102,2,FALSE)</f>
        <v>Alpes-de-Haute-Provence</v>
      </c>
      <c r="F192" s="21" t="s">
        <v>51</v>
      </c>
      <c r="G192" s="21" t="str">
        <f>VLOOKUP(Tableau1[[#This Row],[CODE_TYPE_DECHET]],Libellés!$A$1:$B$8,2,FALSE)</f>
        <v>Emballages et papier</v>
      </c>
      <c r="H192" s="21" t="s">
        <v>49</v>
      </c>
      <c r="I192" s="21" t="str">
        <f>VLOOKUP(Tableau1[[#This Row],[CODE_DESTINATION]],Libellés!$E$2:$F$7,2,FALSE)</f>
        <v>Valorisation matière</v>
      </c>
      <c r="J192" s="21">
        <v>5607.5331399999995</v>
      </c>
      <c r="K192" s="21">
        <v>161799</v>
      </c>
      <c r="L192" s="21">
        <f>Tableau1[[#This Row],[TONNE_DECHET]]*1000</f>
        <v>5607533.1399999997</v>
      </c>
      <c r="M192" s="21">
        <f>Tableau1[[#This Row],[KG_DECHET]]/Tableau1[[#This Row],[Population]]</f>
        <v>34.657402950574479</v>
      </c>
    </row>
    <row r="193" spans="1:13" x14ac:dyDescent="0.3">
      <c r="A193" s="21">
        <v>2015</v>
      </c>
      <c r="B193" s="21">
        <v>93</v>
      </c>
      <c r="C193" s="21" t="str">
        <f>VLOOKUP(Tableau1[[#This Row],[CODE_REGION]],Libellés!$I$2:$J$15,2,FALSE)</f>
        <v>PACA</v>
      </c>
      <c r="D193" s="23" t="s">
        <v>59</v>
      </c>
      <c r="E193" s="21" t="str">
        <f>VLOOKUP(Tableau1[[#This Row],[CODE_DEPT]],Libellés!$L$2:$M$102,2,FALSE)</f>
        <v>Alpes-de-Haute-Provence</v>
      </c>
      <c r="F193" s="21" t="s">
        <v>56</v>
      </c>
      <c r="G193" s="21" t="str">
        <f>VLOOKUP(Tableau1[[#This Row],[CODE_TYPE_DECHET]],Libellés!$A$1:$B$8,2,FALSE)</f>
        <v>Biodéchets</v>
      </c>
      <c r="H193" s="21" t="s">
        <v>56</v>
      </c>
      <c r="I193" s="21" t="str">
        <f>VLOOKUP(Tableau1[[#This Row],[CODE_DESTINATION]],Libellés!$E$2:$F$7,2,FALSE)</f>
        <v>Valorisation organique</v>
      </c>
      <c r="J193" s="21">
        <v>122.3</v>
      </c>
      <c r="K193" s="21">
        <v>161799</v>
      </c>
      <c r="L193" s="21">
        <f>Tableau1[[#This Row],[TONNE_DECHET]]*1000</f>
        <v>122300</v>
      </c>
      <c r="M193" s="21">
        <f>Tableau1[[#This Row],[KG_DECHET]]/Tableau1[[#This Row],[Population]]</f>
        <v>0.75587611789936893</v>
      </c>
    </row>
    <row r="194" spans="1:13" x14ac:dyDescent="0.3">
      <c r="A194" s="21">
        <v>2015</v>
      </c>
      <c r="B194" s="21">
        <v>93</v>
      </c>
      <c r="C194" s="21" t="str">
        <f>VLOOKUP(Tableau1[[#This Row],[CODE_REGION]],Libellés!$I$2:$J$15,2,FALSE)</f>
        <v>PACA</v>
      </c>
      <c r="D194" s="23" t="s">
        <v>59</v>
      </c>
      <c r="E194" s="21" t="str">
        <f>VLOOKUP(Tableau1[[#This Row],[CODE_DEPT]],Libellés!$L$2:$M$102,2,FALSE)</f>
        <v>Alpes-de-Haute-Provence</v>
      </c>
      <c r="F194" s="21" t="s">
        <v>54</v>
      </c>
      <c r="G194" s="21" t="str">
        <f>VLOOKUP(Tableau1[[#This Row],[CODE_TYPE_DECHET]],Libellés!$A$1:$B$8,2,FALSE)</f>
        <v>Verre</v>
      </c>
      <c r="H194" s="21" t="s">
        <v>49</v>
      </c>
      <c r="I194" s="21" t="str">
        <f>VLOOKUP(Tableau1[[#This Row],[CODE_DESTINATION]],Libellés!$E$2:$F$7,2,FALSE)</f>
        <v>Valorisation matière</v>
      </c>
      <c r="J194" s="21">
        <v>4326.3834500000003</v>
      </c>
      <c r="K194" s="21">
        <v>161799</v>
      </c>
      <c r="L194" s="21">
        <f>Tableau1[[#This Row],[TONNE_DECHET]]*1000</f>
        <v>4326383.45</v>
      </c>
      <c r="M194" s="21">
        <f>Tableau1[[#This Row],[KG_DECHET]]/Tableau1[[#This Row],[Population]]</f>
        <v>26.739247152330979</v>
      </c>
    </row>
    <row r="195" spans="1:13" x14ac:dyDescent="0.3">
      <c r="A195" s="21">
        <v>2015</v>
      </c>
      <c r="B195" s="21">
        <v>93</v>
      </c>
      <c r="C195" s="21" t="str">
        <f>VLOOKUP(Tableau1[[#This Row],[CODE_REGION]],Libellés!$I$2:$J$15,2,FALSE)</f>
        <v>PACA</v>
      </c>
      <c r="D195" s="23" t="s">
        <v>59</v>
      </c>
      <c r="E195" s="21" t="str">
        <f>VLOOKUP(Tableau1[[#This Row],[CODE_DEPT]],Libellés!$L$2:$M$102,2,FALSE)</f>
        <v>Alpes-de-Haute-Provence</v>
      </c>
      <c r="F195" s="21" t="s">
        <v>55</v>
      </c>
      <c r="G195" s="21" t="str">
        <f>VLOOKUP(Tableau1[[#This Row],[CODE_TYPE_DECHET]],Libellés!$A$1:$B$8,2,FALSE)</f>
        <v>Collectes séparées hors gravats</v>
      </c>
      <c r="H195" s="21" t="s">
        <v>49</v>
      </c>
      <c r="I195" s="21" t="str">
        <f>VLOOKUP(Tableau1[[#This Row],[CODE_DESTINATION]],Libellés!$E$2:$F$7,2,FALSE)</f>
        <v>Valorisation matière</v>
      </c>
      <c r="J195" s="21">
        <v>207.18817999999999</v>
      </c>
      <c r="K195" s="21">
        <v>161799</v>
      </c>
      <c r="L195" s="21">
        <f>Tableau1[[#This Row],[TONNE_DECHET]]*1000</f>
        <v>207188.18</v>
      </c>
      <c r="M195" s="21">
        <f>Tableau1[[#This Row],[KG_DECHET]]/Tableau1[[#This Row],[Population]]</f>
        <v>1.2805281862063425</v>
      </c>
    </row>
    <row r="196" spans="1:13" x14ac:dyDescent="0.3">
      <c r="A196" s="21">
        <v>2017</v>
      </c>
      <c r="B196" s="21">
        <v>93</v>
      </c>
      <c r="C196" s="21" t="str">
        <f>VLOOKUP(Tableau1[[#This Row],[CODE_REGION]],Libellés!$I$2:$J$15,2,FALSE)</f>
        <v>PACA</v>
      </c>
      <c r="D196" s="23" t="s">
        <v>59</v>
      </c>
      <c r="E196" s="21" t="str">
        <f>VLOOKUP(Tableau1[[#This Row],[CODE_DEPT]],Libellés!$L$2:$M$102,2,FALSE)</f>
        <v>Alpes-de-Haute-Provence</v>
      </c>
      <c r="F196" s="21" t="s">
        <v>49</v>
      </c>
      <c r="G196" s="21" t="str">
        <f>VLOOKUP(Tableau1[[#This Row],[CODE_TYPE_DECHET]],Libellés!$A$1:$B$8,2,FALSE)</f>
        <v>Ordures ménagères résiduelles</v>
      </c>
      <c r="H196" s="21" t="s">
        <v>50</v>
      </c>
      <c r="I196" s="21" t="str">
        <f>VLOOKUP(Tableau1[[#This Row],[CODE_DESTINATION]],Libellés!$E$2:$F$7,2,FALSE)</f>
        <v>Incinération avec récupération d'énergie</v>
      </c>
      <c r="J196" s="21">
        <v>409.31236000000001</v>
      </c>
      <c r="K196" s="21">
        <v>163915</v>
      </c>
      <c r="L196" s="21">
        <f>Tableau1[[#This Row],[TONNE_DECHET]]*1000</f>
        <v>409312.36</v>
      </c>
      <c r="M196" s="21">
        <f>Tableau1[[#This Row],[KG_DECHET]]/Tableau1[[#This Row],[Population]]</f>
        <v>2.4971013025043467</v>
      </c>
    </row>
    <row r="197" spans="1:13" x14ac:dyDescent="0.3">
      <c r="A197" s="21">
        <v>2017</v>
      </c>
      <c r="B197" s="21">
        <v>93</v>
      </c>
      <c r="C197" s="21" t="str">
        <f>VLOOKUP(Tableau1[[#This Row],[CODE_REGION]],Libellés!$I$2:$J$15,2,FALSE)</f>
        <v>PACA</v>
      </c>
      <c r="D197" s="23" t="s">
        <v>59</v>
      </c>
      <c r="E197" s="21" t="str">
        <f>VLOOKUP(Tableau1[[#This Row],[CODE_DEPT]],Libellés!$L$2:$M$102,2,FALSE)</f>
        <v>Alpes-de-Haute-Provence</v>
      </c>
      <c r="F197" s="21" t="s">
        <v>49</v>
      </c>
      <c r="G197" s="21" t="str">
        <f>VLOOKUP(Tableau1[[#This Row],[CODE_TYPE_DECHET]],Libellés!$A$1:$B$8,2,FALSE)</f>
        <v>Ordures ménagères résiduelles</v>
      </c>
      <c r="H197" s="21" t="s">
        <v>51</v>
      </c>
      <c r="I197" s="21" t="str">
        <f>VLOOKUP(Tableau1[[#This Row],[CODE_DESTINATION]],Libellés!$E$2:$F$7,2,FALSE)</f>
        <v>Stockage</v>
      </c>
      <c r="J197" s="21">
        <v>58843.096510000003</v>
      </c>
      <c r="K197" s="21">
        <v>163915</v>
      </c>
      <c r="L197" s="21">
        <f>Tableau1[[#This Row],[TONNE_DECHET]]*1000</f>
        <v>58843096.510000005</v>
      </c>
      <c r="M197" s="21">
        <f>Tableau1[[#This Row],[KG_DECHET]]/Tableau1[[#This Row],[Population]]</f>
        <v>358.98542848427542</v>
      </c>
    </row>
    <row r="198" spans="1:13" x14ac:dyDescent="0.3">
      <c r="A198" s="21">
        <v>2017</v>
      </c>
      <c r="B198" s="21">
        <v>93</v>
      </c>
      <c r="C198" s="21" t="str">
        <f>VLOOKUP(Tableau1[[#This Row],[CODE_REGION]],Libellés!$I$2:$J$15,2,FALSE)</f>
        <v>PACA</v>
      </c>
      <c r="D198" s="23" t="s">
        <v>59</v>
      </c>
      <c r="E198" s="21" t="str">
        <f>VLOOKUP(Tableau1[[#This Row],[CODE_DEPT]],Libellés!$L$2:$M$102,2,FALSE)</f>
        <v>Alpes-de-Haute-Provence</v>
      </c>
      <c r="F198" s="21" t="s">
        <v>51</v>
      </c>
      <c r="G198" s="21" t="str">
        <f>VLOOKUP(Tableau1[[#This Row],[CODE_TYPE_DECHET]],Libellés!$A$1:$B$8,2,FALSE)</f>
        <v>Emballages et papier</v>
      </c>
      <c r="H198" s="21" t="s">
        <v>49</v>
      </c>
      <c r="I198" s="21" t="str">
        <f>VLOOKUP(Tableau1[[#This Row],[CODE_DESTINATION]],Libellés!$E$2:$F$7,2,FALSE)</f>
        <v>Valorisation matière</v>
      </c>
      <c r="J198" s="21">
        <v>5241.7269200000001</v>
      </c>
      <c r="K198" s="21">
        <v>163915</v>
      </c>
      <c r="L198" s="21">
        <f>Tableau1[[#This Row],[TONNE_DECHET]]*1000</f>
        <v>5241726.92</v>
      </c>
      <c r="M198" s="21">
        <f>Tableau1[[#This Row],[KG_DECHET]]/Tableau1[[#This Row],[Population]]</f>
        <v>31.978323643351736</v>
      </c>
    </row>
    <row r="199" spans="1:13" x14ac:dyDescent="0.3">
      <c r="A199" s="21">
        <v>2017</v>
      </c>
      <c r="B199" s="21">
        <v>93</v>
      </c>
      <c r="C199" s="21" t="str">
        <f>VLOOKUP(Tableau1[[#This Row],[CODE_REGION]],Libellés!$I$2:$J$15,2,FALSE)</f>
        <v>PACA</v>
      </c>
      <c r="D199" s="23" t="s">
        <v>59</v>
      </c>
      <c r="E199" s="21" t="str">
        <f>VLOOKUP(Tableau1[[#This Row],[CODE_DEPT]],Libellés!$L$2:$M$102,2,FALSE)</f>
        <v>Alpes-de-Haute-Provence</v>
      </c>
      <c r="F199" s="21" t="s">
        <v>56</v>
      </c>
      <c r="G199" s="21" t="str">
        <f>VLOOKUP(Tableau1[[#This Row],[CODE_TYPE_DECHET]],Libellés!$A$1:$B$8,2,FALSE)</f>
        <v>Biodéchets</v>
      </c>
      <c r="H199" s="21" t="s">
        <v>56</v>
      </c>
      <c r="I199" s="21" t="str">
        <f>VLOOKUP(Tableau1[[#This Row],[CODE_DESTINATION]],Libellés!$E$2:$F$7,2,FALSE)</f>
        <v>Valorisation organique</v>
      </c>
      <c r="J199" s="21">
        <v>480</v>
      </c>
      <c r="K199" s="21">
        <v>163915</v>
      </c>
      <c r="L199" s="21">
        <f>Tableau1[[#This Row],[TONNE_DECHET]]*1000</f>
        <v>480000</v>
      </c>
      <c r="M199" s="21">
        <f>Tableau1[[#This Row],[KG_DECHET]]/Tableau1[[#This Row],[Population]]</f>
        <v>2.9283470091205808</v>
      </c>
    </row>
    <row r="200" spans="1:13" x14ac:dyDescent="0.3">
      <c r="A200" s="21">
        <v>2017</v>
      </c>
      <c r="B200" s="21">
        <v>93</v>
      </c>
      <c r="C200" s="21" t="str">
        <f>VLOOKUP(Tableau1[[#This Row],[CODE_REGION]],Libellés!$I$2:$J$15,2,FALSE)</f>
        <v>PACA</v>
      </c>
      <c r="D200" s="23" t="s">
        <v>59</v>
      </c>
      <c r="E200" s="21" t="str">
        <f>VLOOKUP(Tableau1[[#This Row],[CODE_DEPT]],Libellés!$L$2:$M$102,2,FALSE)</f>
        <v>Alpes-de-Haute-Provence</v>
      </c>
      <c r="F200" s="21" t="s">
        <v>54</v>
      </c>
      <c r="G200" s="21" t="str">
        <f>VLOOKUP(Tableau1[[#This Row],[CODE_TYPE_DECHET]],Libellés!$A$1:$B$8,2,FALSE)</f>
        <v>Verre</v>
      </c>
      <c r="H200" s="21" t="s">
        <v>49</v>
      </c>
      <c r="I200" s="21" t="str">
        <f>VLOOKUP(Tableau1[[#This Row],[CODE_DESTINATION]],Libellés!$E$2:$F$7,2,FALSE)</f>
        <v>Valorisation matière</v>
      </c>
      <c r="J200" s="21">
        <v>4572.7885299999998</v>
      </c>
      <c r="K200" s="21">
        <v>163915</v>
      </c>
      <c r="L200" s="21">
        <f>Tableau1[[#This Row],[TONNE_DECHET]]*1000</f>
        <v>4572788.53</v>
      </c>
      <c r="M200" s="21">
        <f>Tableau1[[#This Row],[KG_DECHET]]/Tableau1[[#This Row],[Population]]</f>
        <v>27.897315864929997</v>
      </c>
    </row>
    <row r="201" spans="1:13" x14ac:dyDescent="0.3">
      <c r="A201" s="21">
        <v>2017</v>
      </c>
      <c r="B201" s="21">
        <v>93</v>
      </c>
      <c r="C201" s="21" t="str">
        <f>VLOOKUP(Tableau1[[#This Row],[CODE_REGION]],Libellés!$I$2:$J$15,2,FALSE)</f>
        <v>PACA</v>
      </c>
      <c r="D201" s="23" t="s">
        <v>59</v>
      </c>
      <c r="E201" s="21" t="str">
        <f>VLOOKUP(Tableau1[[#This Row],[CODE_DEPT]],Libellés!$L$2:$M$102,2,FALSE)</f>
        <v>Alpes-de-Haute-Provence</v>
      </c>
      <c r="F201" s="21" t="s">
        <v>55</v>
      </c>
      <c r="G201" s="21" t="str">
        <f>VLOOKUP(Tableau1[[#This Row],[CODE_TYPE_DECHET]],Libellés!$A$1:$B$8,2,FALSE)</f>
        <v>Collectes séparées hors gravats</v>
      </c>
      <c r="H201" s="21" t="s">
        <v>49</v>
      </c>
      <c r="I201" s="21" t="str">
        <f>VLOOKUP(Tableau1[[#This Row],[CODE_DESTINATION]],Libellés!$E$2:$F$7,2,FALSE)</f>
        <v>Valorisation matière</v>
      </c>
      <c r="J201" s="21">
        <v>194.46053000000001</v>
      </c>
      <c r="K201" s="21">
        <v>163915</v>
      </c>
      <c r="L201" s="21">
        <f>Tableau1[[#This Row],[TONNE_DECHET]]*1000</f>
        <v>194460.53</v>
      </c>
      <c r="M201" s="21">
        <f>Tableau1[[#This Row],[KG_DECHET]]/Tableau1[[#This Row],[Population]]</f>
        <v>1.1863498154531311</v>
      </c>
    </row>
    <row r="202" spans="1:13" x14ac:dyDescent="0.3">
      <c r="A202" s="21">
        <v>2009</v>
      </c>
      <c r="B202" s="21">
        <v>93</v>
      </c>
      <c r="C202" s="21" t="str">
        <f>VLOOKUP(Tableau1[[#This Row],[CODE_REGION]],Libellés!$I$2:$J$15,2,FALSE)</f>
        <v>PACA</v>
      </c>
      <c r="D202" s="23" t="s">
        <v>60</v>
      </c>
      <c r="E202" s="21" t="str">
        <f>VLOOKUP(Tableau1[[#This Row],[CODE_DEPT]],Libellés!$L$2:$M$102,2,FALSE)</f>
        <v>Hautes-Alpes</v>
      </c>
      <c r="F202" s="21" t="s">
        <v>49</v>
      </c>
      <c r="G202" s="21" t="str">
        <f>VLOOKUP(Tableau1[[#This Row],[CODE_TYPE_DECHET]],Libellés!$A$1:$B$8,2,FALSE)</f>
        <v>Ordures ménagères résiduelles</v>
      </c>
      <c r="H202" s="21" t="s">
        <v>51</v>
      </c>
      <c r="I202" s="21" t="str">
        <f>VLOOKUP(Tableau1[[#This Row],[CODE_DESTINATION]],Libellés!$E$2:$F$7,2,FALSE)</f>
        <v>Stockage</v>
      </c>
      <c r="J202" s="21">
        <v>52641.09218</v>
      </c>
      <c r="K202" s="21">
        <v>135836</v>
      </c>
      <c r="L202" s="21">
        <f>Tableau1[[#This Row],[TONNE_DECHET]]*1000</f>
        <v>52641092.18</v>
      </c>
      <c r="M202" s="21">
        <f>Tableau1[[#This Row],[KG_DECHET]]/Tableau1[[#This Row],[Population]]</f>
        <v>387.53417488736414</v>
      </c>
    </row>
    <row r="203" spans="1:13" x14ac:dyDescent="0.3">
      <c r="A203" s="21">
        <v>2009</v>
      </c>
      <c r="B203" s="21">
        <v>93</v>
      </c>
      <c r="C203" s="21" t="str">
        <f>VLOOKUP(Tableau1[[#This Row],[CODE_REGION]],Libellés!$I$2:$J$15,2,FALSE)</f>
        <v>PACA</v>
      </c>
      <c r="D203" s="23" t="s">
        <v>60</v>
      </c>
      <c r="E203" s="21" t="str">
        <f>VLOOKUP(Tableau1[[#This Row],[CODE_DEPT]],Libellés!$L$2:$M$102,2,FALSE)</f>
        <v>Hautes-Alpes</v>
      </c>
      <c r="F203" s="21" t="s">
        <v>51</v>
      </c>
      <c r="G203" s="21" t="str">
        <f>VLOOKUP(Tableau1[[#This Row],[CODE_TYPE_DECHET]],Libellés!$A$1:$B$8,2,FALSE)</f>
        <v>Emballages et papier</v>
      </c>
      <c r="H203" s="21" t="s">
        <v>49</v>
      </c>
      <c r="I203" s="21" t="str">
        <f>VLOOKUP(Tableau1[[#This Row],[CODE_DESTINATION]],Libellés!$E$2:$F$7,2,FALSE)</f>
        <v>Valorisation matière</v>
      </c>
      <c r="J203" s="21">
        <v>6615.1560600000003</v>
      </c>
      <c r="K203" s="21">
        <v>135836</v>
      </c>
      <c r="L203" s="21">
        <f>Tableau1[[#This Row],[TONNE_DECHET]]*1000</f>
        <v>6615156.0600000005</v>
      </c>
      <c r="M203" s="21">
        <f>Tableau1[[#This Row],[KG_DECHET]]/Tableau1[[#This Row],[Population]]</f>
        <v>48.699579345681563</v>
      </c>
    </row>
    <row r="204" spans="1:13" x14ac:dyDescent="0.3">
      <c r="A204" s="21">
        <v>2009</v>
      </c>
      <c r="B204" s="21">
        <v>93</v>
      </c>
      <c r="C204" s="21" t="str">
        <f>VLOOKUP(Tableau1[[#This Row],[CODE_REGION]],Libellés!$I$2:$J$15,2,FALSE)</f>
        <v>PACA</v>
      </c>
      <c r="D204" s="23" t="s">
        <v>60</v>
      </c>
      <c r="E204" s="21" t="str">
        <f>VLOOKUP(Tableau1[[#This Row],[CODE_DEPT]],Libellés!$L$2:$M$102,2,FALSE)</f>
        <v>Hautes-Alpes</v>
      </c>
      <c r="F204" s="21" t="s">
        <v>51</v>
      </c>
      <c r="G204" s="21" t="str">
        <f>VLOOKUP(Tableau1[[#This Row],[CODE_TYPE_DECHET]],Libellés!$A$1:$B$8,2,FALSE)</f>
        <v>Emballages et papier</v>
      </c>
      <c r="H204" s="21" t="s">
        <v>52</v>
      </c>
      <c r="I204" s="21" t="str">
        <f>VLOOKUP(Tableau1[[#This Row],[CODE_DESTINATION]],Libellés!$E$2:$F$7,2,FALSE)</f>
        <v>Non précisé</v>
      </c>
      <c r="J204" s="21">
        <v>41.568199999999997</v>
      </c>
      <c r="K204" s="21">
        <v>135836</v>
      </c>
      <c r="L204" s="21">
        <f>Tableau1[[#This Row],[TONNE_DECHET]]*1000</f>
        <v>41568.199999999997</v>
      </c>
      <c r="M204" s="21">
        <f>Tableau1[[#This Row],[KG_DECHET]]/Tableau1[[#This Row],[Population]]</f>
        <v>0.30601755057569419</v>
      </c>
    </row>
    <row r="205" spans="1:13" x14ac:dyDescent="0.3">
      <c r="A205" s="21">
        <v>2009</v>
      </c>
      <c r="B205" s="21">
        <v>93</v>
      </c>
      <c r="C205" s="21" t="str">
        <f>VLOOKUP(Tableau1[[#This Row],[CODE_REGION]],Libellés!$I$2:$J$15,2,FALSE)</f>
        <v>PACA</v>
      </c>
      <c r="D205" s="23" t="s">
        <v>60</v>
      </c>
      <c r="E205" s="21" t="str">
        <f>VLOOKUP(Tableau1[[#This Row],[CODE_DEPT]],Libellés!$L$2:$M$102,2,FALSE)</f>
        <v>Hautes-Alpes</v>
      </c>
      <c r="F205" s="21" t="s">
        <v>54</v>
      </c>
      <c r="G205" s="21" t="str">
        <f>VLOOKUP(Tableau1[[#This Row],[CODE_TYPE_DECHET]],Libellés!$A$1:$B$8,2,FALSE)</f>
        <v>Verre</v>
      </c>
      <c r="H205" s="21" t="s">
        <v>49</v>
      </c>
      <c r="I205" s="21" t="str">
        <f>VLOOKUP(Tableau1[[#This Row],[CODE_DESTINATION]],Libellés!$E$2:$F$7,2,FALSE)</f>
        <v>Valorisation matière</v>
      </c>
      <c r="J205" s="21">
        <v>5189.6568200000002</v>
      </c>
      <c r="K205" s="21">
        <v>135836</v>
      </c>
      <c r="L205" s="21">
        <f>Tableau1[[#This Row],[TONNE_DECHET]]*1000</f>
        <v>5189656.82</v>
      </c>
      <c r="M205" s="21">
        <f>Tableau1[[#This Row],[KG_DECHET]]/Tableau1[[#This Row],[Population]]</f>
        <v>38.205312435584091</v>
      </c>
    </row>
    <row r="206" spans="1:13" x14ac:dyDescent="0.3">
      <c r="A206" s="21">
        <v>2009</v>
      </c>
      <c r="B206" s="21">
        <v>93</v>
      </c>
      <c r="C206" s="21" t="str">
        <f>VLOOKUP(Tableau1[[#This Row],[CODE_REGION]],Libellés!$I$2:$J$15,2,FALSE)</f>
        <v>PACA</v>
      </c>
      <c r="D206" s="23" t="s">
        <v>60</v>
      </c>
      <c r="E206" s="21" t="str">
        <f>VLOOKUP(Tableau1[[#This Row],[CODE_DEPT]],Libellés!$L$2:$M$102,2,FALSE)</f>
        <v>Hautes-Alpes</v>
      </c>
      <c r="F206" s="21" t="s">
        <v>54</v>
      </c>
      <c r="G206" s="21" t="str">
        <f>VLOOKUP(Tableau1[[#This Row],[CODE_TYPE_DECHET]],Libellés!$A$1:$B$8,2,FALSE)</f>
        <v>Verre</v>
      </c>
      <c r="H206" s="21" t="s">
        <v>52</v>
      </c>
      <c r="I206" s="21" t="str">
        <f>VLOOKUP(Tableau1[[#This Row],[CODE_DESTINATION]],Libellés!$E$2:$F$7,2,FALSE)</f>
        <v>Non précisé</v>
      </c>
      <c r="J206" s="21">
        <v>101.60554999999999</v>
      </c>
      <c r="K206" s="21">
        <v>135836</v>
      </c>
      <c r="L206" s="21">
        <f>Tableau1[[#This Row],[TONNE_DECHET]]*1000</f>
        <v>101605.54999999999</v>
      </c>
      <c r="M206" s="21">
        <f>Tableau1[[#This Row],[KG_DECHET]]/Tableau1[[#This Row],[Population]]</f>
        <v>0.74800163432374323</v>
      </c>
    </row>
    <row r="207" spans="1:13" x14ac:dyDescent="0.3">
      <c r="A207" s="21">
        <v>2011</v>
      </c>
      <c r="B207" s="21">
        <v>93</v>
      </c>
      <c r="C207" s="21" t="str">
        <f>VLOOKUP(Tableau1[[#This Row],[CODE_REGION]],Libellés!$I$2:$J$15,2,FALSE)</f>
        <v>PACA</v>
      </c>
      <c r="D207" s="23" t="s">
        <v>60</v>
      </c>
      <c r="E207" s="21" t="str">
        <f>VLOOKUP(Tableau1[[#This Row],[CODE_DEPT]],Libellés!$L$2:$M$102,2,FALSE)</f>
        <v>Hautes-Alpes</v>
      </c>
      <c r="F207" s="21" t="s">
        <v>49</v>
      </c>
      <c r="G207" s="21" t="str">
        <f>VLOOKUP(Tableau1[[#This Row],[CODE_TYPE_DECHET]],Libellés!$A$1:$B$8,2,FALSE)</f>
        <v>Ordures ménagères résiduelles</v>
      </c>
      <c r="H207" s="21" t="s">
        <v>51</v>
      </c>
      <c r="I207" s="21" t="str">
        <f>VLOOKUP(Tableau1[[#This Row],[CODE_DESTINATION]],Libellés!$E$2:$F$7,2,FALSE)</f>
        <v>Stockage</v>
      </c>
      <c r="J207" s="21">
        <v>49239.797400000003</v>
      </c>
      <c r="K207" s="21">
        <v>138605</v>
      </c>
      <c r="L207" s="21">
        <f>Tableau1[[#This Row],[TONNE_DECHET]]*1000</f>
        <v>49239797.400000006</v>
      </c>
      <c r="M207" s="21">
        <f>Tableau1[[#This Row],[KG_DECHET]]/Tableau1[[#This Row],[Population]]</f>
        <v>355.25267775332787</v>
      </c>
    </row>
    <row r="208" spans="1:13" x14ac:dyDescent="0.3">
      <c r="A208" s="21">
        <v>2011</v>
      </c>
      <c r="B208" s="21">
        <v>93</v>
      </c>
      <c r="C208" s="21" t="str">
        <f>VLOOKUP(Tableau1[[#This Row],[CODE_REGION]],Libellés!$I$2:$J$15,2,FALSE)</f>
        <v>PACA</v>
      </c>
      <c r="D208" s="23" t="s">
        <v>60</v>
      </c>
      <c r="E208" s="21" t="str">
        <f>VLOOKUP(Tableau1[[#This Row],[CODE_DEPT]],Libellés!$L$2:$M$102,2,FALSE)</f>
        <v>Hautes-Alpes</v>
      </c>
      <c r="F208" s="21" t="s">
        <v>50</v>
      </c>
      <c r="G208" s="21" t="str">
        <f>VLOOKUP(Tableau1[[#This Row],[CODE_TYPE_DECHET]],Libellés!$A$1:$B$8,2,FALSE)</f>
        <v>Encombrants</v>
      </c>
      <c r="H208" s="21" t="s">
        <v>51</v>
      </c>
      <c r="I208" s="21" t="str">
        <f>VLOOKUP(Tableau1[[#This Row],[CODE_DESTINATION]],Libellés!$E$2:$F$7,2,FALSE)</f>
        <v>Stockage</v>
      </c>
      <c r="J208" s="21">
        <v>1144.05</v>
      </c>
      <c r="K208" s="21">
        <v>138605</v>
      </c>
      <c r="L208" s="21">
        <f>Tableau1[[#This Row],[TONNE_DECHET]]*1000</f>
        <v>1144050</v>
      </c>
      <c r="M208" s="21">
        <f>Tableau1[[#This Row],[KG_DECHET]]/Tableau1[[#This Row],[Population]]</f>
        <v>8.2540312398542621</v>
      </c>
    </row>
    <row r="209" spans="1:13" x14ac:dyDescent="0.3">
      <c r="A209" s="21">
        <v>2011</v>
      </c>
      <c r="B209" s="21">
        <v>93</v>
      </c>
      <c r="C209" s="21" t="str">
        <f>VLOOKUP(Tableau1[[#This Row],[CODE_REGION]],Libellés!$I$2:$J$15,2,FALSE)</f>
        <v>PACA</v>
      </c>
      <c r="D209" s="23" t="s">
        <v>60</v>
      </c>
      <c r="E209" s="21" t="str">
        <f>VLOOKUP(Tableau1[[#This Row],[CODE_DEPT]],Libellés!$L$2:$M$102,2,FALSE)</f>
        <v>Hautes-Alpes</v>
      </c>
      <c r="F209" s="21" t="s">
        <v>53</v>
      </c>
      <c r="G209" s="21" t="str">
        <f>VLOOKUP(Tableau1[[#This Row],[CODE_TYPE_DECHET]],Libellés!$A$1:$B$8,2,FALSE)</f>
        <v>Déchets dangereux</v>
      </c>
      <c r="H209" s="21" t="s">
        <v>53</v>
      </c>
      <c r="I209" s="21" t="str">
        <f>VLOOKUP(Tableau1[[#This Row],[CODE_DESTINATION]],Libellés!$E$2:$F$7,2,FALSE)</f>
        <v>Incinération sans récupération d'énergie</v>
      </c>
      <c r="J209" s="21">
        <v>1.84</v>
      </c>
      <c r="K209" s="21">
        <v>138605</v>
      </c>
      <c r="L209" s="21">
        <f>Tableau1[[#This Row],[TONNE_DECHET]]*1000</f>
        <v>1840</v>
      </c>
      <c r="M209" s="21">
        <f>Tableau1[[#This Row],[KG_DECHET]]/Tableau1[[#This Row],[Population]]</f>
        <v>1.3275134374661809E-2</v>
      </c>
    </row>
    <row r="210" spans="1:13" x14ac:dyDescent="0.3">
      <c r="A210" s="21">
        <v>2011</v>
      </c>
      <c r="B210" s="21">
        <v>93</v>
      </c>
      <c r="C210" s="21" t="str">
        <f>VLOOKUP(Tableau1[[#This Row],[CODE_REGION]],Libellés!$I$2:$J$15,2,FALSE)</f>
        <v>PACA</v>
      </c>
      <c r="D210" s="23" t="s">
        <v>60</v>
      </c>
      <c r="E210" s="21" t="str">
        <f>VLOOKUP(Tableau1[[#This Row],[CODE_DEPT]],Libellés!$L$2:$M$102,2,FALSE)</f>
        <v>Hautes-Alpes</v>
      </c>
      <c r="F210" s="21" t="s">
        <v>51</v>
      </c>
      <c r="G210" s="21" t="str">
        <f>VLOOKUP(Tableau1[[#This Row],[CODE_TYPE_DECHET]],Libellés!$A$1:$B$8,2,FALSE)</f>
        <v>Emballages et papier</v>
      </c>
      <c r="H210" s="21" t="s">
        <v>49</v>
      </c>
      <c r="I210" s="21" t="str">
        <f>VLOOKUP(Tableau1[[#This Row],[CODE_DESTINATION]],Libellés!$E$2:$F$7,2,FALSE)</f>
        <v>Valorisation matière</v>
      </c>
      <c r="J210" s="21">
        <v>7157.0932400000002</v>
      </c>
      <c r="K210" s="21">
        <v>138605</v>
      </c>
      <c r="L210" s="21">
        <f>Tableau1[[#This Row],[TONNE_DECHET]]*1000</f>
        <v>7157093.2400000002</v>
      </c>
      <c r="M210" s="21">
        <f>Tableau1[[#This Row],[KG_DECHET]]/Tableau1[[#This Row],[Population]]</f>
        <v>51.636616572273731</v>
      </c>
    </row>
    <row r="211" spans="1:13" x14ac:dyDescent="0.3">
      <c r="A211" s="21">
        <v>2011</v>
      </c>
      <c r="B211" s="21">
        <v>93</v>
      </c>
      <c r="C211" s="21" t="str">
        <f>VLOOKUP(Tableau1[[#This Row],[CODE_REGION]],Libellés!$I$2:$J$15,2,FALSE)</f>
        <v>PACA</v>
      </c>
      <c r="D211" s="23" t="s">
        <v>60</v>
      </c>
      <c r="E211" s="21" t="str">
        <f>VLOOKUP(Tableau1[[#This Row],[CODE_DEPT]],Libellés!$L$2:$M$102,2,FALSE)</f>
        <v>Hautes-Alpes</v>
      </c>
      <c r="F211" s="21" t="s">
        <v>51</v>
      </c>
      <c r="G211" s="21" t="str">
        <f>VLOOKUP(Tableau1[[#This Row],[CODE_TYPE_DECHET]],Libellés!$A$1:$B$8,2,FALSE)</f>
        <v>Emballages et papier</v>
      </c>
      <c r="H211" s="21" t="s">
        <v>52</v>
      </c>
      <c r="I211" s="21" t="str">
        <f>VLOOKUP(Tableau1[[#This Row],[CODE_DESTINATION]],Libellés!$E$2:$F$7,2,FALSE)</f>
        <v>Non précisé</v>
      </c>
      <c r="J211" s="21">
        <v>14.072240000000001</v>
      </c>
      <c r="K211" s="21">
        <v>138605</v>
      </c>
      <c r="L211" s="21">
        <f>Tableau1[[#This Row],[TONNE_DECHET]]*1000</f>
        <v>14072.240000000002</v>
      </c>
      <c r="M211" s="21">
        <f>Tableau1[[#This Row],[KG_DECHET]]/Tableau1[[#This Row],[Population]]</f>
        <v>0.10152765051765811</v>
      </c>
    </row>
    <row r="212" spans="1:13" x14ac:dyDescent="0.3">
      <c r="A212" s="21">
        <v>2011</v>
      </c>
      <c r="B212" s="21">
        <v>93</v>
      </c>
      <c r="C212" s="21" t="str">
        <f>VLOOKUP(Tableau1[[#This Row],[CODE_REGION]],Libellés!$I$2:$J$15,2,FALSE)</f>
        <v>PACA</v>
      </c>
      <c r="D212" s="23" t="s">
        <v>60</v>
      </c>
      <c r="E212" s="21" t="str">
        <f>VLOOKUP(Tableau1[[#This Row],[CODE_DEPT]],Libellés!$L$2:$M$102,2,FALSE)</f>
        <v>Hautes-Alpes</v>
      </c>
      <c r="F212" s="21" t="s">
        <v>54</v>
      </c>
      <c r="G212" s="21" t="str">
        <f>VLOOKUP(Tableau1[[#This Row],[CODE_TYPE_DECHET]],Libellés!$A$1:$B$8,2,FALSE)</f>
        <v>Verre</v>
      </c>
      <c r="H212" s="21" t="s">
        <v>49</v>
      </c>
      <c r="I212" s="21" t="str">
        <f>VLOOKUP(Tableau1[[#This Row],[CODE_DESTINATION]],Libellés!$E$2:$F$7,2,FALSE)</f>
        <v>Valorisation matière</v>
      </c>
      <c r="J212" s="21">
        <v>5094.0174200000001</v>
      </c>
      <c r="K212" s="21">
        <v>138605</v>
      </c>
      <c r="L212" s="21">
        <f>Tableau1[[#This Row],[TONNE_DECHET]]*1000</f>
        <v>5094017.42</v>
      </c>
      <c r="M212" s="21">
        <f>Tableau1[[#This Row],[KG_DECHET]]/Tableau1[[#This Row],[Population]]</f>
        <v>36.75204660726525</v>
      </c>
    </row>
    <row r="213" spans="1:13" x14ac:dyDescent="0.3">
      <c r="A213" s="21">
        <v>2011</v>
      </c>
      <c r="B213" s="21">
        <v>93</v>
      </c>
      <c r="C213" s="21" t="str">
        <f>VLOOKUP(Tableau1[[#This Row],[CODE_REGION]],Libellés!$I$2:$J$15,2,FALSE)</f>
        <v>PACA</v>
      </c>
      <c r="D213" s="23" t="s">
        <v>60</v>
      </c>
      <c r="E213" s="21" t="str">
        <f>VLOOKUP(Tableau1[[#This Row],[CODE_DEPT]],Libellés!$L$2:$M$102,2,FALSE)</f>
        <v>Hautes-Alpes</v>
      </c>
      <c r="F213" s="21" t="s">
        <v>54</v>
      </c>
      <c r="G213" s="21" t="str">
        <f>VLOOKUP(Tableau1[[#This Row],[CODE_TYPE_DECHET]],Libellés!$A$1:$B$8,2,FALSE)</f>
        <v>Verre</v>
      </c>
      <c r="H213" s="21" t="s">
        <v>52</v>
      </c>
      <c r="I213" s="21" t="str">
        <f>VLOOKUP(Tableau1[[#This Row],[CODE_DESTINATION]],Libellés!$E$2:$F$7,2,FALSE)</f>
        <v>Non précisé</v>
      </c>
      <c r="J213" s="21">
        <v>13.36209</v>
      </c>
      <c r="K213" s="21">
        <v>138605</v>
      </c>
      <c r="L213" s="21">
        <f>Tableau1[[#This Row],[TONNE_DECHET]]*1000</f>
        <v>13362.09</v>
      </c>
      <c r="M213" s="21">
        <f>Tableau1[[#This Row],[KG_DECHET]]/Tableau1[[#This Row],[Population]]</f>
        <v>9.6404097976263481E-2</v>
      </c>
    </row>
    <row r="214" spans="1:13" x14ac:dyDescent="0.3">
      <c r="A214" s="21">
        <v>2011</v>
      </c>
      <c r="B214" s="21">
        <v>93</v>
      </c>
      <c r="C214" s="21" t="str">
        <f>VLOOKUP(Tableau1[[#This Row],[CODE_REGION]],Libellés!$I$2:$J$15,2,FALSE)</f>
        <v>PACA</v>
      </c>
      <c r="D214" s="23" t="s">
        <v>60</v>
      </c>
      <c r="E214" s="21" t="str">
        <f>VLOOKUP(Tableau1[[#This Row],[CODE_DEPT]],Libellés!$L$2:$M$102,2,FALSE)</f>
        <v>Hautes-Alpes</v>
      </c>
      <c r="F214" s="21" t="s">
        <v>55</v>
      </c>
      <c r="G214" s="21" t="str">
        <f>VLOOKUP(Tableau1[[#This Row],[CODE_TYPE_DECHET]],Libellés!$A$1:$B$8,2,FALSE)</f>
        <v>Collectes séparées hors gravats</v>
      </c>
      <c r="H214" s="21" t="s">
        <v>49</v>
      </c>
      <c r="I214" s="21" t="str">
        <f>VLOOKUP(Tableau1[[#This Row],[CODE_DESTINATION]],Libellés!$E$2:$F$7,2,FALSE)</f>
        <v>Valorisation matière</v>
      </c>
      <c r="J214" s="21">
        <v>290.12</v>
      </c>
      <c r="K214" s="21">
        <v>138605</v>
      </c>
      <c r="L214" s="21">
        <f>Tableau1[[#This Row],[TONNE_DECHET]]*1000</f>
        <v>290120</v>
      </c>
      <c r="M214" s="21">
        <f>Tableau1[[#This Row],[KG_DECHET]]/Tableau1[[#This Row],[Population]]</f>
        <v>2.0931423830309153</v>
      </c>
    </row>
    <row r="215" spans="1:13" x14ac:dyDescent="0.3">
      <c r="A215" s="21">
        <v>2013</v>
      </c>
      <c r="B215" s="21">
        <v>93</v>
      </c>
      <c r="C215" s="21" t="str">
        <f>VLOOKUP(Tableau1[[#This Row],[CODE_REGION]],Libellés!$I$2:$J$15,2,FALSE)</f>
        <v>PACA</v>
      </c>
      <c r="D215" s="23" t="s">
        <v>60</v>
      </c>
      <c r="E215" s="21" t="str">
        <f>VLOOKUP(Tableau1[[#This Row],[CODE_DEPT]],Libellés!$L$2:$M$102,2,FALSE)</f>
        <v>Hautes-Alpes</v>
      </c>
      <c r="F215" s="21" t="s">
        <v>49</v>
      </c>
      <c r="G215" s="21" t="str">
        <f>VLOOKUP(Tableau1[[#This Row],[CODE_TYPE_DECHET]],Libellés!$A$1:$B$8,2,FALSE)</f>
        <v>Ordures ménagères résiduelles</v>
      </c>
      <c r="H215" s="21" t="s">
        <v>51</v>
      </c>
      <c r="I215" s="21" t="str">
        <f>VLOOKUP(Tableau1[[#This Row],[CODE_DESTINATION]],Libellés!$E$2:$F$7,2,FALSE)</f>
        <v>Stockage</v>
      </c>
      <c r="J215" s="21">
        <v>46775.036699999997</v>
      </c>
      <c r="K215" s="21">
        <v>139279</v>
      </c>
      <c r="L215" s="21">
        <f>Tableau1[[#This Row],[TONNE_DECHET]]*1000</f>
        <v>46775036.699999996</v>
      </c>
      <c r="M215" s="21">
        <f>Tableau1[[#This Row],[KG_DECHET]]/Tableau1[[#This Row],[Population]]</f>
        <v>335.83696537166406</v>
      </c>
    </row>
    <row r="216" spans="1:13" x14ac:dyDescent="0.3">
      <c r="A216" s="21">
        <v>2013</v>
      </c>
      <c r="B216" s="21">
        <v>93</v>
      </c>
      <c r="C216" s="21" t="str">
        <f>VLOOKUP(Tableau1[[#This Row],[CODE_REGION]],Libellés!$I$2:$J$15,2,FALSE)</f>
        <v>PACA</v>
      </c>
      <c r="D216" s="23" t="s">
        <v>60</v>
      </c>
      <c r="E216" s="21" t="str">
        <f>VLOOKUP(Tableau1[[#This Row],[CODE_DEPT]],Libellés!$L$2:$M$102,2,FALSE)</f>
        <v>Hautes-Alpes</v>
      </c>
      <c r="F216" s="21" t="s">
        <v>50</v>
      </c>
      <c r="G216" s="21" t="str">
        <f>VLOOKUP(Tableau1[[#This Row],[CODE_TYPE_DECHET]],Libellés!$A$1:$B$8,2,FALSE)</f>
        <v>Encombrants</v>
      </c>
      <c r="H216" s="21" t="s">
        <v>51</v>
      </c>
      <c r="I216" s="21" t="str">
        <f>VLOOKUP(Tableau1[[#This Row],[CODE_DESTINATION]],Libellés!$E$2:$F$7,2,FALSE)</f>
        <v>Stockage</v>
      </c>
      <c r="J216" s="21">
        <v>841.85</v>
      </c>
      <c r="K216" s="21">
        <v>139279</v>
      </c>
      <c r="L216" s="21">
        <f>Tableau1[[#This Row],[TONNE_DECHET]]*1000</f>
        <v>841850</v>
      </c>
      <c r="M216" s="21">
        <f>Tableau1[[#This Row],[KG_DECHET]]/Tableau1[[#This Row],[Population]]</f>
        <v>6.0443426503636584</v>
      </c>
    </row>
    <row r="217" spans="1:13" x14ac:dyDescent="0.3">
      <c r="A217" s="21">
        <v>2013</v>
      </c>
      <c r="B217" s="21">
        <v>93</v>
      </c>
      <c r="C217" s="21" t="str">
        <f>VLOOKUP(Tableau1[[#This Row],[CODE_REGION]],Libellés!$I$2:$J$15,2,FALSE)</f>
        <v>PACA</v>
      </c>
      <c r="D217" s="23" t="s">
        <v>60</v>
      </c>
      <c r="E217" s="21" t="str">
        <f>VLOOKUP(Tableau1[[#This Row],[CODE_DEPT]],Libellés!$L$2:$M$102,2,FALSE)</f>
        <v>Hautes-Alpes</v>
      </c>
      <c r="F217" s="21" t="s">
        <v>53</v>
      </c>
      <c r="G217" s="21" t="str">
        <f>VLOOKUP(Tableau1[[#This Row],[CODE_TYPE_DECHET]],Libellés!$A$1:$B$8,2,FALSE)</f>
        <v>Déchets dangereux</v>
      </c>
      <c r="H217" s="21" t="s">
        <v>53</v>
      </c>
      <c r="I217" s="21" t="str">
        <f>VLOOKUP(Tableau1[[#This Row],[CODE_DESTINATION]],Libellés!$E$2:$F$7,2,FALSE)</f>
        <v>Incinération sans récupération d'énergie</v>
      </c>
      <c r="J217" s="21">
        <v>1.72</v>
      </c>
      <c r="K217" s="21">
        <v>139279</v>
      </c>
      <c r="L217" s="21">
        <f>Tableau1[[#This Row],[TONNE_DECHET]]*1000</f>
        <v>1720</v>
      </c>
      <c r="M217" s="21">
        <f>Tableau1[[#This Row],[KG_DECHET]]/Tableau1[[#This Row],[Population]]</f>
        <v>1.2349313248946359E-2</v>
      </c>
    </row>
    <row r="218" spans="1:13" x14ac:dyDescent="0.3">
      <c r="A218" s="21">
        <v>2013</v>
      </c>
      <c r="B218" s="21">
        <v>93</v>
      </c>
      <c r="C218" s="21" t="str">
        <f>VLOOKUP(Tableau1[[#This Row],[CODE_REGION]],Libellés!$I$2:$J$15,2,FALSE)</f>
        <v>PACA</v>
      </c>
      <c r="D218" s="23" t="s">
        <v>60</v>
      </c>
      <c r="E218" s="21" t="str">
        <f>VLOOKUP(Tableau1[[#This Row],[CODE_DEPT]],Libellés!$L$2:$M$102,2,FALSE)</f>
        <v>Hautes-Alpes</v>
      </c>
      <c r="F218" s="21" t="s">
        <v>51</v>
      </c>
      <c r="G218" s="21" t="str">
        <f>VLOOKUP(Tableau1[[#This Row],[CODE_TYPE_DECHET]],Libellés!$A$1:$B$8,2,FALSE)</f>
        <v>Emballages et papier</v>
      </c>
      <c r="H218" s="21" t="s">
        <v>49</v>
      </c>
      <c r="I218" s="21" t="str">
        <f>VLOOKUP(Tableau1[[#This Row],[CODE_DESTINATION]],Libellés!$E$2:$F$7,2,FALSE)</f>
        <v>Valorisation matière</v>
      </c>
      <c r="J218" s="21">
        <v>7318.1614300000001</v>
      </c>
      <c r="K218" s="21">
        <v>139279</v>
      </c>
      <c r="L218" s="21">
        <f>Tableau1[[#This Row],[TONNE_DECHET]]*1000</f>
        <v>7318161.4299999997</v>
      </c>
      <c r="M218" s="21">
        <f>Tableau1[[#This Row],[KG_DECHET]]/Tableau1[[#This Row],[Population]]</f>
        <v>52.543179014783277</v>
      </c>
    </row>
    <row r="219" spans="1:13" x14ac:dyDescent="0.3">
      <c r="A219" s="21">
        <v>2013</v>
      </c>
      <c r="B219" s="21">
        <v>93</v>
      </c>
      <c r="C219" s="21" t="str">
        <f>VLOOKUP(Tableau1[[#This Row],[CODE_REGION]],Libellés!$I$2:$J$15,2,FALSE)</f>
        <v>PACA</v>
      </c>
      <c r="D219" s="23" t="s">
        <v>60</v>
      </c>
      <c r="E219" s="21" t="str">
        <f>VLOOKUP(Tableau1[[#This Row],[CODE_DEPT]],Libellés!$L$2:$M$102,2,FALSE)</f>
        <v>Hautes-Alpes</v>
      </c>
      <c r="F219" s="21" t="s">
        <v>51</v>
      </c>
      <c r="G219" s="21" t="str">
        <f>VLOOKUP(Tableau1[[#This Row],[CODE_TYPE_DECHET]],Libellés!$A$1:$B$8,2,FALSE)</f>
        <v>Emballages et papier</v>
      </c>
      <c r="H219" s="21" t="s">
        <v>52</v>
      </c>
      <c r="I219" s="21" t="str">
        <f>VLOOKUP(Tableau1[[#This Row],[CODE_DESTINATION]],Libellés!$E$2:$F$7,2,FALSE)</f>
        <v>Non précisé</v>
      </c>
      <c r="J219" s="21">
        <v>7.4795600000000002</v>
      </c>
      <c r="K219" s="21">
        <v>139279</v>
      </c>
      <c r="L219" s="21">
        <f>Tableau1[[#This Row],[TONNE_DECHET]]*1000</f>
        <v>7479.56</v>
      </c>
      <c r="M219" s="21">
        <f>Tableau1[[#This Row],[KG_DECHET]]/Tableau1[[#This Row],[Population]]</f>
        <v>5.3701993839703047E-2</v>
      </c>
    </row>
    <row r="220" spans="1:13" x14ac:dyDescent="0.3">
      <c r="A220" s="21">
        <v>2013</v>
      </c>
      <c r="B220" s="21">
        <v>93</v>
      </c>
      <c r="C220" s="21" t="str">
        <f>VLOOKUP(Tableau1[[#This Row],[CODE_REGION]],Libellés!$I$2:$J$15,2,FALSE)</f>
        <v>PACA</v>
      </c>
      <c r="D220" s="23" t="s">
        <v>60</v>
      </c>
      <c r="E220" s="21" t="str">
        <f>VLOOKUP(Tableau1[[#This Row],[CODE_DEPT]],Libellés!$L$2:$M$102,2,FALSE)</f>
        <v>Hautes-Alpes</v>
      </c>
      <c r="F220" s="21" t="s">
        <v>54</v>
      </c>
      <c r="G220" s="21" t="str">
        <f>VLOOKUP(Tableau1[[#This Row],[CODE_TYPE_DECHET]],Libellés!$A$1:$B$8,2,FALSE)</f>
        <v>Verre</v>
      </c>
      <c r="H220" s="21" t="s">
        <v>49</v>
      </c>
      <c r="I220" s="21" t="str">
        <f>VLOOKUP(Tableau1[[#This Row],[CODE_DESTINATION]],Libellés!$E$2:$F$7,2,FALSE)</f>
        <v>Valorisation matière</v>
      </c>
      <c r="J220" s="21">
        <v>5189.5068700000002</v>
      </c>
      <c r="K220" s="21">
        <v>139279</v>
      </c>
      <c r="L220" s="21">
        <f>Tableau1[[#This Row],[TONNE_DECHET]]*1000</f>
        <v>5189506.87</v>
      </c>
      <c r="M220" s="21">
        <f>Tableau1[[#This Row],[KG_DECHET]]/Tableau1[[#This Row],[Population]]</f>
        <v>37.259794154179744</v>
      </c>
    </row>
    <row r="221" spans="1:13" x14ac:dyDescent="0.3">
      <c r="A221" s="21">
        <v>2013</v>
      </c>
      <c r="B221" s="21">
        <v>93</v>
      </c>
      <c r="C221" s="21" t="str">
        <f>VLOOKUP(Tableau1[[#This Row],[CODE_REGION]],Libellés!$I$2:$J$15,2,FALSE)</f>
        <v>PACA</v>
      </c>
      <c r="D221" s="23" t="s">
        <v>60</v>
      </c>
      <c r="E221" s="21" t="str">
        <f>VLOOKUP(Tableau1[[#This Row],[CODE_DEPT]],Libellés!$L$2:$M$102,2,FALSE)</f>
        <v>Hautes-Alpes</v>
      </c>
      <c r="F221" s="21" t="s">
        <v>54</v>
      </c>
      <c r="G221" s="21" t="str">
        <f>VLOOKUP(Tableau1[[#This Row],[CODE_TYPE_DECHET]],Libellés!$A$1:$B$8,2,FALSE)</f>
        <v>Verre</v>
      </c>
      <c r="H221" s="21" t="s">
        <v>52</v>
      </c>
      <c r="I221" s="21" t="str">
        <f>VLOOKUP(Tableau1[[#This Row],[CODE_DESTINATION]],Libellés!$E$2:$F$7,2,FALSE)</f>
        <v>Non précisé</v>
      </c>
      <c r="J221" s="21">
        <v>12.32493</v>
      </c>
      <c r="K221" s="21">
        <v>139279</v>
      </c>
      <c r="L221" s="21">
        <f>Tableau1[[#This Row],[TONNE_DECHET]]*1000</f>
        <v>12324.93</v>
      </c>
      <c r="M221" s="21">
        <f>Tableau1[[#This Row],[KG_DECHET]]/Tableau1[[#This Row],[Population]]</f>
        <v>8.849094264031189E-2</v>
      </c>
    </row>
    <row r="222" spans="1:13" x14ac:dyDescent="0.3">
      <c r="A222" s="21">
        <v>2013</v>
      </c>
      <c r="B222" s="21">
        <v>93</v>
      </c>
      <c r="C222" s="21" t="str">
        <f>VLOOKUP(Tableau1[[#This Row],[CODE_REGION]],Libellés!$I$2:$J$15,2,FALSE)</f>
        <v>PACA</v>
      </c>
      <c r="D222" s="23" t="s">
        <v>60</v>
      </c>
      <c r="E222" s="21" t="str">
        <f>VLOOKUP(Tableau1[[#This Row],[CODE_DEPT]],Libellés!$L$2:$M$102,2,FALSE)</f>
        <v>Hautes-Alpes</v>
      </c>
      <c r="F222" s="21" t="s">
        <v>55</v>
      </c>
      <c r="G222" s="21" t="str">
        <f>VLOOKUP(Tableau1[[#This Row],[CODE_TYPE_DECHET]],Libellés!$A$1:$B$8,2,FALSE)</f>
        <v>Collectes séparées hors gravats</v>
      </c>
      <c r="H222" s="21" t="s">
        <v>49</v>
      </c>
      <c r="I222" s="21" t="str">
        <f>VLOOKUP(Tableau1[[#This Row],[CODE_DESTINATION]],Libellés!$E$2:$F$7,2,FALSE)</f>
        <v>Valorisation matière</v>
      </c>
      <c r="J222" s="21">
        <v>383.66</v>
      </c>
      <c r="K222" s="21">
        <v>139279</v>
      </c>
      <c r="L222" s="21">
        <f>Tableau1[[#This Row],[TONNE_DECHET]]*1000</f>
        <v>383660</v>
      </c>
      <c r="M222" s="21">
        <f>Tableau1[[#This Row],[KG_DECHET]]/Tableau1[[#This Row],[Population]]</f>
        <v>2.7546148378434654</v>
      </c>
    </row>
    <row r="223" spans="1:13" x14ac:dyDescent="0.3">
      <c r="A223" s="21">
        <v>2015</v>
      </c>
      <c r="B223" s="21">
        <v>93</v>
      </c>
      <c r="C223" s="21" t="str">
        <f>VLOOKUP(Tableau1[[#This Row],[CODE_REGION]],Libellés!$I$2:$J$15,2,FALSE)</f>
        <v>PACA</v>
      </c>
      <c r="D223" s="23" t="s">
        <v>60</v>
      </c>
      <c r="E223" s="21" t="str">
        <f>VLOOKUP(Tableau1[[#This Row],[CODE_DEPT]],Libellés!$L$2:$M$102,2,FALSE)</f>
        <v>Hautes-Alpes</v>
      </c>
      <c r="F223" s="21" t="s">
        <v>49</v>
      </c>
      <c r="G223" s="21" t="str">
        <f>VLOOKUP(Tableau1[[#This Row],[CODE_TYPE_DECHET]],Libellés!$A$1:$B$8,2,FALSE)</f>
        <v>Ordures ménagères résiduelles</v>
      </c>
      <c r="H223" s="21" t="s">
        <v>51</v>
      </c>
      <c r="I223" s="21" t="str">
        <f>VLOOKUP(Tableau1[[#This Row],[CODE_DESTINATION]],Libellés!$E$2:$F$7,2,FALSE)</f>
        <v>Stockage</v>
      </c>
      <c r="J223" s="21">
        <v>46231.981249999997</v>
      </c>
      <c r="K223" s="21">
        <v>140916</v>
      </c>
      <c r="L223" s="21">
        <f>Tableau1[[#This Row],[TONNE_DECHET]]*1000</f>
        <v>46231981.25</v>
      </c>
      <c r="M223" s="21">
        <f>Tableau1[[#This Row],[KG_DECHET]]/Tableau1[[#This Row],[Population]]</f>
        <v>328.08184485792953</v>
      </c>
    </row>
    <row r="224" spans="1:13" x14ac:dyDescent="0.3">
      <c r="A224" s="21">
        <v>2015</v>
      </c>
      <c r="B224" s="21">
        <v>93</v>
      </c>
      <c r="C224" s="21" t="str">
        <f>VLOOKUP(Tableau1[[#This Row],[CODE_REGION]],Libellés!$I$2:$J$15,2,FALSE)</f>
        <v>PACA</v>
      </c>
      <c r="D224" s="23" t="s">
        <v>60</v>
      </c>
      <c r="E224" s="21" t="str">
        <f>VLOOKUP(Tableau1[[#This Row],[CODE_DEPT]],Libellés!$L$2:$M$102,2,FALSE)</f>
        <v>Hautes-Alpes</v>
      </c>
      <c r="F224" s="21" t="s">
        <v>49</v>
      </c>
      <c r="G224" s="21" t="str">
        <f>VLOOKUP(Tableau1[[#This Row],[CODE_TYPE_DECHET]],Libellés!$A$1:$B$8,2,FALSE)</f>
        <v>Ordures ménagères résiduelles</v>
      </c>
      <c r="H224" s="21" t="s">
        <v>52</v>
      </c>
      <c r="I224" s="21" t="str">
        <f>VLOOKUP(Tableau1[[#This Row],[CODE_DESTINATION]],Libellés!$E$2:$F$7,2,FALSE)</f>
        <v>Non précisé</v>
      </c>
      <c r="J224" s="21">
        <v>97.975579999999994</v>
      </c>
      <c r="K224" s="21">
        <v>140916</v>
      </c>
      <c r="L224" s="21">
        <f>Tableau1[[#This Row],[TONNE_DECHET]]*1000</f>
        <v>97975.579999999987</v>
      </c>
      <c r="M224" s="21">
        <f>Tableau1[[#This Row],[KG_DECHET]]/Tableau1[[#This Row],[Population]]</f>
        <v>0.69527647676630044</v>
      </c>
    </row>
    <row r="225" spans="1:13" x14ac:dyDescent="0.3">
      <c r="A225" s="21">
        <v>2015</v>
      </c>
      <c r="B225" s="21">
        <v>93</v>
      </c>
      <c r="C225" s="21" t="str">
        <f>VLOOKUP(Tableau1[[#This Row],[CODE_REGION]],Libellés!$I$2:$J$15,2,FALSE)</f>
        <v>PACA</v>
      </c>
      <c r="D225" s="23" t="s">
        <v>60</v>
      </c>
      <c r="E225" s="21" t="str">
        <f>VLOOKUP(Tableau1[[#This Row],[CODE_DEPT]],Libellés!$L$2:$M$102,2,FALSE)</f>
        <v>Hautes-Alpes</v>
      </c>
      <c r="F225" s="21" t="s">
        <v>50</v>
      </c>
      <c r="G225" s="21" t="str">
        <f>VLOOKUP(Tableau1[[#This Row],[CODE_TYPE_DECHET]],Libellés!$A$1:$B$8,2,FALSE)</f>
        <v>Encombrants</v>
      </c>
      <c r="H225" s="21" t="s">
        <v>49</v>
      </c>
      <c r="I225" s="21" t="str">
        <f>VLOOKUP(Tableau1[[#This Row],[CODE_DESTINATION]],Libellés!$E$2:$F$7,2,FALSE)</f>
        <v>Valorisation matière</v>
      </c>
      <c r="J225" s="21">
        <v>4.7</v>
      </c>
      <c r="K225" s="21">
        <v>140916</v>
      </c>
      <c r="L225" s="21">
        <f>Tableau1[[#This Row],[TONNE_DECHET]]*1000</f>
        <v>4700</v>
      </c>
      <c r="M225" s="21">
        <f>Tableau1[[#This Row],[KG_DECHET]]/Tableau1[[#This Row],[Population]]</f>
        <v>3.3353203326804623E-2</v>
      </c>
    </row>
    <row r="226" spans="1:13" x14ac:dyDescent="0.3">
      <c r="A226" s="21">
        <v>2015</v>
      </c>
      <c r="B226" s="21">
        <v>93</v>
      </c>
      <c r="C226" s="21" t="str">
        <f>VLOOKUP(Tableau1[[#This Row],[CODE_REGION]],Libellés!$I$2:$J$15,2,FALSE)</f>
        <v>PACA</v>
      </c>
      <c r="D226" s="23" t="s">
        <v>60</v>
      </c>
      <c r="E226" s="21" t="str">
        <f>VLOOKUP(Tableau1[[#This Row],[CODE_DEPT]],Libellés!$L$2:$M$102,2,FALSE)</f>
        <v>Hautes-Alpes</v>
      </c>
      <c r="F226" s="21" t="s">
        <v>50</v>
      </c>
      <c r="G226" s="21" t="str">
        <f>VLOOKUP(Tableau1[[#This Row],[CODE_TYPE_DECHET]],Libellés!$A$1:$B$8,2,FALSE)</f>
        <v>Encombrants</v>
      </c>
      <c r="H226" s="21" t="s">
        <v>51</v>
      </c>
      <c r="I226" s="21" t="str">
        <f>VLOOKUP(Tableau1[[#This Row],[CODE_DESTINATION]],Libellés!$E$2:$F$7,2,FALSE)</f>
        <v>Stockage</v>
      </c>
      <c r="J226" s="21">
        <v>19.78</v>
      </c>
      <c r="K226" s="21">
        <v>140916</v>
      </c>
      <c r="L226" s="21">
        <f>Tableau1[[#This Row],[TONNE_DECHET]]*1000</f>
        <v>19780</v>
      </c>
      <c r="M226" s="21">
        <f>Tableau1[[#This Row],[KG_DECHET]]/Tableau1[[#This Row],[Population]]</f>
        <v>0.14036731102216923</v>
      </c>
    </row>
    <row r="227" spans="1:13" x14ac:dyDescent="0.3">
      <c r="A227" s="21">
        <v>2015</v>
      </c>
      <c r="B227" s="21">
        <v>93</v>
      </c>
      <c r="C227" s="21" t="str">
        <f>VLOOKUP(Tableau1[[#This Row],[CODE_REGION]],Libellés!$I$2:$J$15,2,FALSE)</f>
        <v>PACA</v>
      </c>
      <c r="D227" s="23" t="s">
        <v>60</v>
      </c>
      <c r="E227" s="21" t="str">
        <f>VLOOKUP(Tableau1[[#This Row],[CODE_DEPT]],Libellés!$L$2:$M$102,2,FALSE)</f>
        <v>Hautes-Alpes</v>
      </c>
      <c r="F227" s="21" t="s">
        <v>51</v>
      </c>
      <c r="G227" s="21" t="str">
        <f>VLOOKUP(Tableau1[[#This Row],[CODE_TYPE_DECHET]],Libellés!$A$1:$B$8,2,FALSE)</f>
        <v>Emballages et papier</v>
      </c>
      <c r="H227" s="21" t="s">
        <v>49</v>
      </c>
      <c r="I227" s="21" t="str">
        <f>VLOOKUP(Tableau1[[#This Row],[CODE_DESTINATION]],Libellés!$E$2:$F$7,2,FALSE)</f>
        <v>Valorisation matière</v>
      </c>
      <c r="J227" s="21">
        <v>7270.3208199999999</v>
      </c>
      <c r="K227" s="21">
        <v>140916</v>
      </c>
      <c r="L227" s="21">
        <f>Tableau1[[#This Row],[TONNE_DECHET]]*1000</f>
        <v>7270320.8200000003</v>
      </c>
      <c r="M227" s="21">
        <f>Tableau1[[#This Row],[KG_DECHET]]/Tableau1[[#This Row],[Population]]</f>
        <v>51.593295438417215</v>
      </c>
    </row>
    <row r="228" spans="1:13" x14ac:dyDescent="0.3">
      <c r="A228" s="21">
        <v>2015</v>
      </c>
      <c r="B228" s="21">
        <v>93</v>
      </c>
      <c r="C228" s="21" t="str">
        <f>VLOOKUP(Tableau1[[#This Row],[CODE_REGION]],Libellés!$I$2:$J$15,2,FALSE)</f>
        <v>PACA</v>
      </c>
      <c r="D228" s="23" t="s">
        <v>60</v>
      </c>
      <c r="E228" s="21" t="str">
        <f>VLOOKUP(Tableau1[[#This Row],[CODE_DEPT]],Libellés!$L$2:$M$102,2,FALSE)</f>
        <v>Hautes-Alpes</v>
      </c>
      <c r="F228" s="21" t="s">
        <v>51</v>
      </c>
      <c r="G228" s="21" t="str">
        <f>VLOOKUP(Tableau1[[#This Row],[CODE_TYPE_DECHET]],Libellés!$A$1:$B$8,2,FALSE)</f>
        <v>Emballages et papier</v>
      </c>
      <c r="H228" s="21" t="s">
        <v>52</v>
      </c>
      <c r="I228" s="21" t="str">
        <f>VLOOKUP(Tableau1[[#This Row],[CODE_DESTINATION]],Libellés!$E$2:$F$7,2,FALSE)</f>
        <v>Non précisé</v>
      </c>
      <c r="J228" s="21">
        <v>6.8975099999999996</v>
      </c>
      <c r="K228" s="21">
        <v>140916</v>
      </c>
      <c r="L228" s="21">
        <f>Tableau1[[#This Row],[TONNE_DECHET]]*1000</f>
        <v>6897.5099999999993</v>
      </c>
      <c r="M228" s="21">
        <f>Tableau1[[#This Row],[KG_DECHET]]/Tableau1[[#This Row],[Population]]</f>
        <v>4.8947670952908112E-2</v>
      </c>
    </row>
    <row r="229" spans="1:13" x14ac:dyDescent="0.3">
      <c r="A229" s="21">
        <v>2015</v>
      </c>
      <c r="B229" s="21">
        <v>93</v>
      </c>
      <c r="C229" s="21" t="str">
        <f>VLOOKUP(Tableau1[[#This Row],[CODE_REGION]],Libellés!$I$2:$J$15,2,FALSE)</f>
        <v>PACA</v>
      </c>
      <c r="D229" s="23" t="s">
        <v>60</v>
      </c>
      <c r="E229" s="21" t="str">
        <f>VLOOKUP(Tableau1[[#This Row],[CODE_DEPT]],Libellés!$L$2:$M$102,2,FALSE)</f>
        <v>Hautes-Alpes</v>
      </c>
      <c r="F229" s="21" t="s">
        <v>54</v>
      </c>
      <c r="G229" s="21" t="str">
        <f>VLOOKUP(Tableau1[[#This Row],[CODE_TYPE_DECHET]],Libellés!$A$1:$B$8,2,FALSE)</f>
        <v>Verre</v>
      </c>
      <c r="H229" s="21" t="s">
        <v>49</v>
      </c>
      <c r="I229" s="21" t="str">
        <f>VLOOKUP(Tableau1[[#This Row],[CODE_DESTINATION]],Libellés!$E$2:$F$7,2,FALSE)</f>
        <v>Valorisation matière</v>
      </c>
      <c r="J229" s="21">
        <v>5794.5610200000001</v>
      </c>
      <c r="K229" s="21">
        <v>140916</v>
      </c>
      <c r="L229" s="21">
        <f>Tableau1[[#This Row],[TONNE_DECHET]]*1000</f>
        <v>5794561.0200000005</v>
      </c>
      <c r="M229" s="21">
        <f>Tableau1[[#This Row],[KG_DECHET]]/Tableau1[[#This Row],[Population]]</f>
        <v>41.120674870135403</v>
      </c>
    </row>
    <row r="230" spans="1:13" x14ac:dyDescent="0.3">
      <c r="A230" s="21">
        <v>2015</v>
      </c>
      <c r="B230" s="21">
        <v>93</v>
      </c>
      <c r="C230" s="21" t="str">
        <f>VLOOKUP(Tableau1[[#This Row],[CODE_REGION]],Libellés!$I$2:$J$15,2,FALSE)</f>
        <v>PACA</v>
      </c>
      <c r="D230" s="23" t="s">
        <v>60</v>
      </c>
      <c r="E230" s="21" t="str">
        <f>VLOOKUP(Tableau1[[#This Row],[CODE_DEPT]],Libellés!$L$2:$M$102,2,FALSE)</f>
        <v>Hautes-Alpes</v>
      </c>
      <c r="F230" s="21" t="s">
        <v>54</v>
      </c>
      <c r="G230" s="21" t="str">
        <f>VLOOKUP(Tableau1[[#This Row],[CODE_TYPE_DECHET]],Libellés!$A$1:$B$8,2,FALSE)</f>
        <v>Verre</v>
      </c>
      <c r="H230" s="21" t="s">
        <v>52</v>
      </c>
      <c r="I230" s="21" t="str">
        <f>VLOOKUP(Tableau1[[#This Row],[CODE_DESTINATION]],Libellés!$E$2:$F$7,2,FALSE)</f>
        <v>Non précisé</v>
      </c>
      <c r="J230" s="21">
        <v>12.27993</v>
      </c>
      <c r="K230" s="21">
        <v>140916</v>
      </c>
      <c r="L230" s="21">
        <f>Tableau1[[#This Row],[TONNE_DECHET]]*1000</f>
        <v>12279.93</v>
      </c>
      <c r="M230" s="21">
        <f>Tableau1[[#This Row],[KG_DECHET]]/Tableau1[[#This Row],[Population]]</f>
        <v>8.7143617474239973E-2</v>
      </c>
    </row>
    <row r="231" spans="1:13" x14ac:dyDescent="0.3">
      <c r="A231" s="21">
        <v>2015</v>
      </c>
      <c r="B231" s="21">
        <v>93</v>
      </c>
      <c r="C231" s="21" t="str">
        <f>VLOOKUP(Tableau1[[#This Row],[CODE_REGION]],Libellés!$I$2:$J$15,2,FALSE)</f>
        <v>PACA</v>
      </c>
      <c r="D231" s="23" t="s">
        <v>60</v>
      </c>
      <c r="E231" s="21" t="str">
        <f>VLOOKUP(Tableau1[[#This Row],[CODE_DEPT]],Libellés!$L$2:$M$102,2,FALSE)</f>
        <v>Hautes-Alpes</v>
      </c>
      <c r="F231" s="21" t="s">
        <v>55</v>
      </c>
      <c r="G231" s="21" t="str">
        <f>VLOOKUP(Tableau1[[#This Row],[CODE_TYPE_DECHET]],Libellés!$A$1:$B$8,2,FALSE)</f>
        <v>Collectes séparées hors gravats</v>
      </c>
      <c r="H231" s="21" t="s">
        <v>49</v>
      </c>
      <c r="I231" s="21" t="str">
        <f>VLOOKUP(Tableau1[[#This Row],[CODE_DESTINATION]],Libellés!$E$2:$F$7,2,FALSE)</f>
        <v>Valorisation matière</v>
      </c>
      <c r="J231" s="21">
        <v>384.8</v>
      </c>
      <c r="K231" s="21">
        <v>140916</v>
      </c>
      <c r="L231" s="21">
        <f>Tableau1[[#This Row],[TONNE_DECHET]]*1000</f>
        <v>384800</v>
      </c>
      <c r="M231" s="21">
        <f>Tableau1[[#This Row],[KG_DECHET]]/Tableau1[[#This Row],[Population]]</f>
        <v>2.7307048170541317</v>
      </c>
    </row>
    <row r="232" spans="1:13" x14ac:dyDescent="0.3">
      <c r="A232" s="21">
        <v>2017</v>
      </c>
      <c r="B232" s="21">
        <v>93</v>
      </c>
      <c r="C232" s="21" t="str">
        <f>VLOOKUP(Tableau1[[#This Row],[CODE_REGION]],Libellés!$I$2:$J$15,2,FALSE)</f>
        <v>PACA</v>
      </c>
      <c r="D232" s="23" t="s">
        <v>60</v>
      </c>
      <c r="E232" s="21" t="str">
        <f>VLOOKUP(Tableau1[[#This Row],[CODE_DEPT]],Libellés!$L$2:$M$102,2,FALSE)</f>
        <v>Hautes-Alpes</v>
      </c>
      <c r="F232" s="21" t="s">
        <v>49</v>
      </c>
      <c r="G232" s="21" t="str">
        <f>VLOOKUP(Tableau1[[#This Row],[CODE_TYPE_DECHET]],Libellés!$A$1:$B$8,2,FALSE)</f>
        <v>Ordures ménagères résiduelles</v>
      </c>
      <c r="H232" s="21" t="s">
        <v>51</v>
      </c>
      <c r="I232" s="21" t="str">
        <f>VLOOKUP(Tableau1[[#This Row],[CODE_DESTINATION]],Libellés!$E$2:$F$7,2,FALSE)</f>
        <v>Stockage</v>
      </c>
      <c r="J232" s="21">
        <v>44417.482510000002</v>
      </c>
      <c r="K232" s="21">
        <v>141284</v>
      </c>
      <c r="L232" s="21">
        <f>Tableau1[[#This Row],[TONNE_DECHET]]*1000</f>
        <v>44417482.510000005</v>
      </c>
      <c r="M232" s="21">
        <f>Tableau1[[#This Row],[KG_DECHET]]/Tableau1[[#This Row],[Population]]</f>
        <v>314.38437834432779</v>
      </c>
    </row>
    <row r="233" spans="1:13" x14ac:dyDescent="0.3">
      <c r="A233" s="21">
        <v>2017</v>
      </c>
      <c r="B233" s="21">
        <v>93</v>
      </c>
      <c r="C233" s="21" t="str">
        <f>VLOOKUP(Tableau1[[#This Row],[CODE_REGION]],Libellés!$I$2:$J$15,2,FALSE)</f>
        <v>PACA</v>
      </c>
      <c r="D233" s="23" t="s">
        <v>60</v>
      </c>
      <c r="E233" s="21" t="str">
        <f>VLOOKUP(Tableau1[[#This Row],[CODE_DEPT]],Libellés!$L$2:$M$102,2,FALSE)</f>
        <v>Hautes-Alpes</v>
      </c>
      <c r="F233" s="21" t="s">
        <v>50</v>
      </c>
      <c r="G233" s="21" t="str">
        <f>VLOOKUP(Tableau1[[#This Row],[CODE_TYPE_DECHET]],Libellés!$A$1:$B$8,2,FALSE)</f>
        <v>Encombrants</v>
      </c>
      <c r="H233" s="21" t="s">
        <v>49</v>
      </c>
      <c r="I233" s="21" t="str">
        <f>VLOOKUP(Tableau1[[#This Row],[CODE_DESTINATION]],Libellés!$E$2:$F$7,2,FALSE)</f>
        <v>Valorisation matière</v>
      </c>
      <c r="J233" s="21">
        <v>8.6999999999999993</v>
      </c>
      <c r="K233" s="21">
        <v>141284</v>
      </c>
      <c r="L233" s="21">
        <f>Tableau1[[#This Row],[TONNE_DECHET]]*1000</f>
        <v>8700</v>
      </c>
      <c r="M233" s="21">
        <f>Tableau1[[#This Row],[KG_DECHET]]/Tableau1[[#This Row],[Population]]</f>
        <v>6.157809801534498E-2</v>
      </c>
    </row>
    <row r="234" spans="1:13" x14ac:dyDescent="0.3">
      <c r="A234" s="21">
        <v>2017</v>
      </c>
      <c r="B234" s="21">
        <v>93</v>
      </c>
      <c r="C234" s="21" t="str">
        <f>VLOOKUP(Tableau1[[#This Row],[CODE_REGION]],Libellés!$I$2:$J$15,2,FALSE)</f>
        <v>PACA</v>
      </c>
      <c r="D234" s="23" t="s">
        <v>60</v>
      </c>
      <c r="E234" s="21" t="str">
        <f>VLOOKUP(Tableau1[[#This Row],[CODE_DEPT]],Libellés!$L$2:$M$102,2,FALSE)</f>
        <v>Hautes-Alpes</v>
      </c>
      <c r="F234" s="21" t="s">
        <v>51</v>
      </c>
      <c r="G234" s="21" t="str">
        <f>VLOOKUP(Tableau1[[#This Row],[CODE_TYPE_DECHET]],Libellés!$A$1:$B$8,2,FALSE)</f>
        <v>Emballages et papier</v>
      </c>
      <c r="H234" s="21" t="s">
        <v>49</v>
      </c>
      <c r="I234" s="21" t="str">
        <f>VLOOKUP(Tableau1[[#This Row],[CODE_DESTINATION]],Libellés!$E$2:$F$7,2,FALSE)</f>
        <v>Valorisation matière</v>
      </c>
      <c r="J234" s="21">
        <v>7571.9630900000002</v>
      </c>
      <c r="K234" s="21">
        <v>141284</v>
      </c>
      <c r="L234" s="21">
        <f>Tableau1[[#This Row],[TONNE_DECHET]]*1000</f>
        <v>7571963.0899999999</v>
      </c>
      <c r="M234" s="21">
        <f>Tableau1[[#This Row],[KG_DECHET]]/Tableau1[[#This Row],[Population]]</f>
        <v>53.593917853401656</v>
      </c>
    </row>
    <row r="235" spans="1:13" x14ac:dyDescent="0.3">
      <c r="A235" s="21">
        <v>2017</v>
      </c>
      <c r="B235" s="21">
        <v>93</v>
      </c>
      <c r="C235" s="21" t="str">
        <f>VLOOKUP(Tableau1[[#This Row],[CODE_REGION]],Libellés!$I$2:$J$15,2,FALSE)</f>
        <v>PACA</v>
      </c>
      <c r="D235" s="23" t="s">
        <v>60</v>
      </c>
      <c r="E235" s="21" t="str">
        <f>VLOOKUP(Tableau1[[#This Row],[CODE_DEPT]],Libellés!$L$2:$M$102,2,FALSE)</f>
        <v>Hautes-Alpes</v>
      </c>
      <c r="F235" s="21" t="s">
        <v>54</v>
      </c>
      <c r="G235" s="21" t="str">
        <f>VLOOKUP(Tableau1[[#This Row],[CODE_TYPE_DECHET]],Libellés!$A$1:$B$8,2,FALSE)</f>
        <v>Verre</v>
      </c>
      <c r="H235" s="21" t="s">
        <v>49</v>
      </c>
      <c r="I235" s="21" t="str">
        <f>VLOOKUP(Tableau1[[#This Row],[CODE_DESTINATION]],Libellés!$E$2:$F$7,2,FALSE)</f>
        <v>Valorisation matière</v>
      </c>
      <c r="J235" s="21">
        <v>5825.8978100000004</v>
      </c>
      <c r="K235" s="21">
        <v>141284</v>
      </c>
      <c r="L235" s="21">
        <f>Tableau1[[#This Row],[TONNE_DECHET]]*1000</f>
        <v>5825897.8100000005</v>
      </c>
      <c r="M235" s="21">
        <f>Tableau1[[#This Row],[KG_DECHET]]/Tableau1[[#This Row],[Population]]</f>
        <v>41.235368548455597</v>
      </c>
    </row>
    <row r="236" spans="1:13" x14ac:dyDescent="0.3">
      <c r="A236" s="21">
        <v>2017</v>
      </c>
      <c r="B236" s="21">
        <v>93</v>
      </c>
      <c r="C236" s="21" t="str">
        <f>VLOOKUP(Tableau1[[#This Row],[CODE_REGION]],Libellés!$I$2:$J$15,2,FALSE)</f>
        <v>PACA</v>
      </c>
      <c r="D236" s="23" t="s">
        <v>60</v>
      </c>
      <c r="E236" s="21" t="str">
        <f>VLOOKUP(Tableau1[[#This Row],[CODE_DEPT]],Libellés!$L$2:$M$102,2,FALSE)</f>
        <v>Hautes-Alpes</v>
      </c>
      <c r="F236" s="21" t="s">
        <v>55</v>
      </c>
      <c r="G236" s="21" t="str">
        <f>VLOOKUP(Tableau1[[#This Row],[CODE_TYPE_DECHET]],Libellés!$A$1:$B$8,2,FALSE)</f>
        <v>Collectes séparées hors gravats</v>
      </c>
      <c r="H236" s="21" t="s">
        <v>49</v>
      </c>
      <c r="I236" s="21" t="str">
        <f>VLOOKUP(Tableau1[[#This Row],[CODE_DESTINATION]],Libellés!$E$2:$F$7,2,FALSE)</f>
        <v>Valorisation matière</v>
      </c>
      <c r="J236" s="21">
        <v>450.83947000000001</v>
      </c>
      <c r="K236" s="21">
        <v>141284</v>
      </c>
      <c r="L236" s="21">
        <f>Tableau1[[#This Row],[TONNE_DECHET]]*1000</f>
        <v>450839.47000000003</v>
      </c>
      <c r="M236" s="21">
        <f>Tableau1[[#This Row],[KG_DECHET]]/Tableau1[[#This Row],[Population]]</f>
        <v>3.1910157554995613</v>
      </c>
    </row>
    <row r="237" spans="1:13" x14ac:dyDescent="0.3">
      <c r="A237" s="21">
        <v>2009</v>
      </c>
      <c r="B237" s="21">
        <v>93</v>
      </c>
      <c r="C237" s="21" t="str">
        <f>VLOOKUP(Tableau1[[#This Row],[CODE_REGION]],Libellés!$I$2:$J$15,2,FALSE)</f>
        <v>PACA</v>
      </c>
      <c r="D237" s="23" t="s">
        <v>61</v>
      </c>
      <c r="E237" s="21" t="str">
        <f>VLOOKUP(Tableau1[[#This Row],[CODE_DEPT]],Libellés!$L$2:$M$102,2,FALSE)</f>
        <v>Alpes-Maritimes</v>
      </c>
      <c r="F237" s="21" t="s">
        <v>49</v>
      </c>
      <c r="G237" s="21" t="str">
        <f>VLOOKUP(Tableau1[[#This Row],[CODE_TYPE_DECHET]],Libellés!$A$1:$B$8,2,FALSE)</f>
        <v>Ordures ménagères résiduelles</v>
      </c>
      <c r="H237" s="21" t="s">
        <v>50</v>
      </c>
      <c r="I237" s="21" t="str">
        <f>VLOOKUP(Tableau1[[#This Row],[CODE_DESTINATION]],Libellés!$E$2:$F$7,2,FALSE)</f>
        <v>Incinération avec récupération d'énergie</v>
      </c>
      <c r="J237" s="21">
        <v>372069.35999000003</v>
      </c>
      <c r="K237" s="21">
        <v>1079100</v>
      </c>
      <c r="L237" s="21">
        <f>Tableau1[[#This Row],[TONNE_DECHET]]*1000</f>
        <v>372069359.99000001</v>
      </c>
      <c r="M237" s="21">
        <f>Tableau1[[#This Row],[KG_DECHET]]/Tableau1[[#This Row],[Population]]</f>
        <v>344.79599665461961</v>
      </c>
    </row>
    <row r="238" spans="1:13" x14ac:dyDescent="0.3">
      <c r="A238" s="21">
        <v>2009</v>
      </c>
      <c r="B238" s="21">
        <v>93</v>
      </c>
      <c r="C238" s="21" t="str">
        <f>VLOOKUP(Tableau1[[#This Row],[CODE_REGION]],Libellés!$I$2:$J$15,2,FALSE)</f>
        <v>PACA</v>
      </c>
      <c r="D238" s="23" t="s">
        <v>61</v>
      </c>
      <c r="E238" s="21" t="str">
        <f>VLOOKUP(Tableau1[[#This Row],[CODE_DEPT]],Libellés!$L$2:$M$102,2,FALSE)</f>
        <v>Alpes-Maritimes</v>
      </c>
      <c r="F238" s="21" t="s">
        <v>49</v>
      </c>
      <c r="G238" s="21" t="str">
        <f>VLOOKUP(Tableau1[[#This Row],[CODE_TYPE_DECHET]],Libellés!$A$1:$B$8,2,FALSE)</f>
        <v>Ordures ménagères résiduelles</v>
      </c>
      <c r="H238" s="21" t="s">
        <v>51</v>
      </c>
      <c r="I238" s="21" t="str">
        <f>VLOOKUP(Tableau1[[#This Row],[CODE_DESTINATION]],Libellés!$E$2:$F$7,2,FALSE)</f>
        <v>Stockage</v>
      </c>
      <c r="J238" s="21">
        <v>115614.64001</v>
      </c>
      <c r="K238" s="21">
        <v>1079100</v>
      </c>
      <c r="L238" s="21">
        <f>Tableau1[[#This Row],[TONNE_DECHET]]*1000</f>
        <v>115614640.01000001</v>
      </c>
      <c r="M238" s="21">
        <f>Tableau1[[#This Row],[KG_DECHET]]/Tableau1[[#This Row],[Population]]</f>
        <v>107.13987583171162</v>
      </c>
    </row>
    <row r="239" spans="1:13" x14ac:dyDescent="0.3">
      <c r="A239" s="21">
        <v>2009</v>
      </c>
      <c r="B239" s="21">
        <v>93</v>
      </c>
      <c r="C239" s="21" t="str">
        <f>VLOOKUP(Tableau1[[#This Row],[CODE_REGION]],Libellés!$I$2:$J$15,2,FALSE)</f>
        <v>PACA</v>
      </c>
      <c r="D239" s="23" t="s">
        <v>61</v>
      </c>
      <c r="E239" s="21" t="str">
        <f>VLOOKUP(Tableau1[[#This Row],[CODE_DEPT]],Libellés!$L$2:$M$102,2,FALSE)</f>
        <v>Alpes-Maritimes</v>
      </c>
      <c r="F239" s="21" t="s">
        <v>50</v>
      </c>
      <c r="G239" s="21" t="str">
        <f>VLOOKUP(Tableau1[[#This Row],[CODE_TYPE_DECHET]],Libellés!$A$1:$B$8,2,FALSE)</f>
        <v>Encombrants</v>
      </c>
      <c r="H239" s="21" t="s">
        <v>49</v>
      </c>
      <c r="I239" s="21" t="str">
        <f>VLOOKUP(Tableau1[[#This Row],[CODE_DESTINATION]],Libellés!$E$2:$F$7,2,FALSE)</f>
        <v>Valorisation matière</v>
      </c>
      <c r="J239" s="21">
        <v>26632.94</v>
      </c>
      <c r="K239" s="21">
        <v>1079100</v>
      </c>
      <c r="L239" s="21">
        <f>Tableau1[[#This Row],[TONNE_DECHET]]*1000</f>
        <v>26632940</v>
      </c>
      <c r="M239" s="21">
        <f>Tableau1[[#This Row],[KG_DECHET]]/Tableau1[[#This Row],[Population]]</f>
        <v>24.680696877027152</v>
      </c>
    </row>
    <row r="240" spans="1:13" x14ac:dyDescent="0.3">
      <c r="A240" s="21">
        <v>2009</v>
      </c>
      <c r="B240" s="21">
        <v>93</v>
      </c>
      <c r="C240" s="21" t="str">
        <f>VLOOKUP(Tableau1[[#This Row],[CODE_REGION]],Libellés!$I$2:$J$15,2,FALSE)</f>
        <v>PACA</v>
      </c>
      <c r="D240" s="23" t="s">
        <v>61</v>
      </c>
      <c r="E240" s="21" t="str">
        <f>VLOOKUP(Tableau1[[#This Row],[CODE_DEPT]],Libellés!$L$2:$M$102,2,FALSE)</f>
        <v>Alpes-Maritimes</v>
      </c>
      <c r="F240" s="21" t="s">
        <v>50</v>
      </c>
      <c r="G240" s="21" t="str">
        <f>VLOOKUP(Tableau1[[#This Row],[CODE_TYPE_DECHET]],Libellés!$A$1:$B$8,2,FALSE)</f>
        <v>Encombrants</v>
      </c>
      <c r="H240" s="21" t="s">
        <v>51</v>
      </c>
      <c r="I240" s="21" t="str">
        <f>VLOOKUP(Tableau1[[#This Row],[CODE_DESTINATION]],Libellés!$E$2:$F$7,2,FALSE)</f>
        <v>Stockage</v>
      </c>
      <c r="J240" s="21">
        <v>7821.4</v>
      </c>
      <c r="K240" s="21">
        <v>1079100</v>
      </c>
      <c r="L240" s="21">
        <f>Tableau1[[#This Row],[TONNE_DECHET]]*1000</f>
        <v>7821400</v>
      </c>
      <c r="M240" s="21">
        <f>Tableau1[[#This Row],[KG_DECHET]]/Tableau1[[#This Row],[Population]]</f>
        <v>7.2480771012881107</v>
      </c>
    </row>
    <row r="241" spans="1:13" x14ac:dyDescent="0.3">
      <c r="A241" s="21">
        <v>2009</v>
      </c>
      <c r="B241" s="21">
        <v>93</v>
      </c>
      <c r="C241" s="21" t="str">
        <f>VLOOKUP(Tableau1[[#This Row],[CODE_REGION]],Libellés!$I$2:$J$15,2,FALSE)</f>
        <v>PACA</v>
      </c>
      <c r="D241" s="23" t="s">
        <v>61</v>
      </c>
      <c r="E241" s="21" t="str">
        <f>VLOOKUP(Tableau1[[#This Row],[CODE_DEPT]],Libellés!$L$2:$M$102,2,FALSE)</f>
        <v>Alpes-Maritimes</v>
      </c>
      <c r="F241" s="21" t="s">
        <v>53</v>
      </c>
      <c r="G241" s="21" t="str">
        <f>VLOOKUP(Tableau1[[#This Row],[CODE_TYPE_DECHET]],Libellés!$A$1:$B$8,2,FALSE)</f>
        <v>Déchets dangereux</v>
      </c>
      <c r="H241" s="21" t="s">
        <v>49</v>
      </c>
      <c r="I241" s="21" t="str">
        <f>VLOOKUP(Tableau1[[#This Row],[CODE_DESTINATION]],Libellés!$E$2:$F$7,2,FALSE)</f>
        <v>Valorisation matière</v>
      </c>
      <c r="J241" s="21">
        <v>1.92</v>
      </c>
      <c r="K241" s="21">
        <v>1079100</v>
      </c>
      <c r="L241" s="21">
        <f>Tableau1[[#This Row],[TONNE_DECHET]]*1000</f>
        <v>1920</v>
      </c>
      <c r="M241" s="21">
        <f>Tableau1[[#This Row],[KG_DECHET]]/Tableau1[[#This Row],[Population]]</f>
        <v>1.7792604948568252E-3</v>
      </c>
    </row>
    <row r="242" spans="1:13" x14ac:dyDescent="0.3">
      <c r="A242" s="21">
        <v>2009</v>
      </c>
      <c r="B242" s="21">
        <v>93</v>
      </c>
      <c r="C242" s="21" t="str">
        <f>VLOOKUP(Tableau1[[#This Row],[CODE_REGION]],Libellés!$I$2:$J$15,2,FALSE)</f>
        <v>PACA</v>
      </c>
      <c r="D242" s="23" t="s">
        <v>61</v>
      </c>
      <c r="E242" s="21" t="str">
        <f>VLOOKUP(Tableau1[[#This Row],[CODE_DEPT]],Libellés!$L$2:$M$102,2,FALSE)</f>
        <v>Alpes-Maritimes</v>
      </c>
      <c r="F242" s="21" t="s">
        <v>51</v>
      </c>
      <c r="G242" s="21" t="str">
        <f>VLOOKUP(Tableau1[[#This Row],[CODE_TYPE_DECHET]],Libellés!$A$1:$B$8,2,FALSE)</f>
        <v>Emballages et papier</v>
      </c>
      <c r="H242" s="21" t="s">
        <v>49</v>
      </c>
      <c r="I242" s="21" t="str">
        <f>VLOOKUP(Tableau1[[#This Row],[CODE_DESTINATION]],Libellés!$E$2:$F$7,2,FALSE)</f>
        <v>Valorisation matière</v>
      </c>
      <c r="J242" s="21">
        <v>41865.421999999999</v>
      </c>
      <c r="K242" s="21">
        <v>1079100</v>
      </c>
      <c r="L242" s="21">
        <f>Tableau1[[#This Row],[TONNE_DECHET]]*1000</f>
        <v>41865422</v>
      </c>
      <c r="M242" s="21">
        <f>Tableau1[[#This Row],[KG_DECHET]]/Tableau1[[#This Row],[Population]]</f>
        <v>38.79661013807803</v>
      </c>
    </row>
    <row r="243" spans="1:13" x14ac:dyDescent="0.3">
      <c r="A243" s="21">
        <v>2009</v>
      </c>
      <c r="B243" s="21">
        <v>93</v>
      </c>
      <c r="C243" s="21" t="str">
        <f>VLOOKUP(Tableau1[[#This Row],[CODE_REGION]],Libellés!$I$2:$J$15,2,FALSE)</f>
        <v>PACA</v>
      </c>
      <c r="D243" s="23" t="s">
        <v>61</v>
      </c>
      <c r="E243" s="21" t="str">
        <f>VLOOKUP(Tableau1[[#This Row],[CODE_DEPT]],Libellés!$L$2:$M$102,2,FALSE)</f>
        <v>Alpes-Maritimes</v>
      </c>
      <c r="F243" s="21" t="s">
        <v>51</v>
      </c>
      <c r="G243" s="21" t="str">
        <f>VLOOKUP(Tableau1[[#This Row],[CODE_TYPE_DECHET]],Libellés!$A$1:$B$8,2,FALSE)</f>
        <v>Emballages et papier</v>
      </c>
      <c r="H243" s="21" t="s">
        <v>52</v>
      </c>
      <c r="I243" s="21" t="str">
        <f>VLOOKUP(Tableau1[[#This Row],[CODE_DESTINATION]],Libellés!$E$2:$F$7,2,FALSE)</f>
        <v>Non précisé</v>
      </c>
      <c r="J243" s="21">
        <v>1300.3609799999999</v>
      </c>
      <c r="K243" s="21">
        <v>1079100</v>
      </c>
      <c r="L243" s="21">
        <f>Tableau1[[#This Row],[TONNE_DECHET]]*1000</f>
        <v>1300360.98</v>
      </c>
      <c r="M243" s="21">
        <f>Tableau1[[#This Row],[KG_DECHET]]/Tableau1[[#This Row],[Population]]</f>
        <v>1.2050421462329719</v>
      </c>
    </row>
    <row r="244" spans="1:13" x14ac:dyDescent="0.3">
      <c r="A244" s="21">
        <v>2009</v>
      </c>
      <c r="B244" s="21">
        <v>93</v>
      </c>
      <c r="C244" s="21" t="str">
        <f>VLOOKUP(Tableau1[[#This Row],[CODE_REGION]],Libellés!$I$2:$J$15,2,FALSE)</f>
        <v>PACA</v>
      </c>
      <c r="D244" s="23" t="s">
        <v>61</v>
      </c>
      <c r="E244" s="21" t="str">
        <f>VLOOKUP(Tableau1[[#This Row],[CODE_DEPT]],Libellés!$L$2:$M$102,2,FALSE)</f>
        <v>Alpes-Maritimes</v>
      </c>
      <c r="F244" s="21" t="s">
        <v>56</v>
      </c>
      <c r="G244" s="21" t="str">
        <f>VLOOKUP(Tableau1[[#This Row],[CODE_TYPE_DECHET]],Libellés!$A$1:$B$8,2,FALSE)</f>
        <v>Biodéchets</v>
      </c>
      <c r="H244" s="21" t="s">
        <v>49</v>
      </c>
      <c r="I244" s="21" t="str">
        <f>VLOOKUP(Tableau1[[#This Row],[CODE_DESTINATION]],Libellés!$E$2:$F$7,2,FALSE)</f>
        <v>Valorisation matière</v>
      </c>
      <c r="J244" s="21">
        <v>155</v>
      </c>
      <c r="K244" s="21">
        <v>1079100</v>
      </c>
      <c r="L244" s="21">
        <f>Tableau1[[#This Row],[TONNE_DECHET]]*1000</f>
        <v>155000</v>
      </c>
      <c r="M244" s="21">
        <f>Tableau1[[#This Row],[KG_DECHET]]/Tableau1[[#This Row],[Population]]</f>
        <v>0.14363821703271246</v>
      </c>
    </row>
    <row r="245" spans="1:13" x14ac:dyDescent="0.3">
      <c r="A245" s="21">
        <v>2009</v>
      </c>
      <c r="B245" s="21">
        <v>93</v>
      </c>
      <c r="C245" s="21" t="str">
        <f>VLOOKUP(Tableau1[[#This Row],[CODE_REGION]],Libellés!$I$2:$J$15,2,FALSE)</f>
        <v>PACA</v>
      </c>
      <c r="D245" s="23" t="s">
        <v>61</v>
      </c>
      <c r="E245" s="21" t="str">
        <f>VLOOKUP(Tableau1[[#This Row],[CODE_DEPT]],Libellés!$L$2:$M$102,2,FALSE)</f>
        <v>Alpes-Maritimes</v>
      </c>
      <c r="F245" s="21" t="s">
        <v>56</v>
      </c>
      <c r="G245" s="21" t="str">
        <f>VLOOKUP(Tableau1[[#This Row],[CODE_TYPE_DECHET]],Libellés!$A$1:$B$8,2,FALSE)</f>
        <v>Biodéchets</v>
      </c>
      <c r="H245" s="21" t="s">
        <v>56</v>
      </c>
      <c r="I245" s="21" t="str">
        <f>VLOOKUP(Tableau1[[#This Row],[CODE_DESTINATION]],Libellés!$E$2:$F$7,2,FALSE)</f>
        <v>Valorisation organique</v>
      </c>
      <c r="J245" s="21">
        <v>4472.59</v>
      </c>
      <c r="K245" s="21">
        <v>1079100</v>
      </c>
      <c r="L245" s="21">
        <f>Tableau1[[#This Row],[TONNE_DECHET]]*1000</f>
        <v>4472590</v>
      </c>
      <c r="M245" s="21">
        <f>Tableau1[[#This Row],[KG_DECHET]]/Tableau1[[#This Row],[Population]]</f>
        <v>4.1447409878602537</v>
      </c>
    </row>
    <row r="246" spans="1:13" x14ac:dyDescent="0.3">
      <c r="A246" s="21">
        <v>2009</v>
      </c>
      <c r="B246" s="21">
        <v>93</v>
      </c>
      <c r="C246" s="21" t="str">
        <f>VLOOKUP(Tableau1[[#This Row],[CODE_REGION]],Libellés!$I$2:$J$15,2,FALSE)</f>
        <v>PACA</v>
      </c>
      <c r="D246" s="23" t="s">
        <v>61</v>
      </c>
      <c r="E246" s="21" t="str">
        <f>VLOOKUP(Tableau1[[#This Row],[CODE_DEPT]],Libellés!$L$2:$M$102,2,FALSE)</f>
        <v>Alpes-Maritimes</v>
      </c>
      <c r="F246" s="21" t="s">
        <v>54</v>
      </c>
      <c r="G246" s="21" t="str">
        <f>VLOOKUP(Tableau1[[#This Row],[CODE_TYPE_DECHET]],Libellés!$A$1:$B$8,2,FALSE)</f>
        <v>Verre</v>
      </c>
      <c r="H246" s="21" t="s">
        <v>49</v>
      </c>
      <c r="I246" s="21" t="str">
        <f>VLOOKUP(Tableau1[[#This Row],[CODE_DESTINATION]],Libellés!$E$2:$F$7,2,FALSE)</f>
        <v>Valorisation matière</v>
      </c>
      <c r="J246" s="21">
        <v>24431.980009999999</v>
      </c>
      <c r="K246" s="21">
        <v>1079100</v>
      </c>
      <c r="L246" s="21">
        <f>Tableau1[[#This Row],[TONNE_DECHET]]*1000</f>
        <v>24431980.009999998</v>
      </c>
      <c r="M246" s="21">
        <f>Tableau1[[#This Row],[KG_DECHET]]/Tableau1[[#This Row],[Population]]</f>
        <v>22.641071272356591</v>
      </c>
    </row>
    <row r="247" spans="1:13" x14ac:dyDescent="0.3">
      <c r="A247" s="21">
        <v>2009</v>
      </c>
      <c r="B247" s="21">
        <v>93</v>
      </c>
      <c r="C247" s="21" t="str">
        <f>VLOOKUP(Tableau1[[#This Row],[CODE_REGION]],Libellés!$I$2:$J$15,2,FALSE)</f>
        <v>PACA</v>
      </c>
      <c r="D247" s="23" t="s">
        <v>61</v>
      </c>
      <c r="E247" s="21" t="str">
        <f>VLOOKUP(Tableau1[[#This Row],[CODE_DEPT]],Libellés!$L$2:$M$102,2,FALSE)</f>
        <v>Alpes-Maritimes</v>
      </c>
      <c r="F247" s="21" t="s">
        <v>55</v>
      </c>
      <c r="G247" s="21" t="str">
        <f>VLOOKUP(Tableau1[[#This Row],[CODE_TYPE_DECHET]],Libellés!$A$1:$B$8,2,FALSE)</f>
        <v>Collectes séparées hors gravats</v>
      </c>
      <c r="H247" s="21" t="s">
        <v>49</v>
      </c>
      <c r="I247" s="21" t="str">
        <f>VLOOKUP(Tableau1[[#This Row],[CODE_DESTINATION]],Libellés!$E$2:$F$7,2,FALSE)</f>
        <v>Valorisation matière</v>
      </c>
      <c r="J247" s="21">
        <v>478.7</v>
      </c>
      <c r="K247" s="21">
        <v>1079100</v>
      </c>
      <c r="L247" s="21">
        <f>Tableau1[[#This Row],[TONNE_DECHET]]*1000</f>
        <v>478700</v>
      </c>
      <c r="M247" s="21">
        <f>Tableau1[[#This Row],[KG_DECHET]]/Tableau1[[#This Row],[Population]]</f>
        <v>0.44361041608748031</v>
      </c>
    </row>
    <row r="248" spans="1:13" x14ac:dyDescent="0.3">
      <c r="A248" s="21">
        <v>2011</v>
      </c>
      <c r="B248" s="21">
        <v>93</v>
      </c>
      <c r="C248" s="21" t="str">
        <f>VLOOKUP(Tableau1[[#This Row],[CODE_REGION]],Libellés!$I$2:$J$15,2,FALSE)</f>
        <v>PACA</v>
      </c>
      <c r="D248" s="23" t="s">
        <v>61</v>
      </c>
      <c r="E248" s="21" t="str">
        <f>VLOOKUP(Tableau1[[#This Row],[CODE_DEPT]],Libellés!$L$2:$M$102,2,FALSE)</f>
        <v>Alpes-Maritimes</v>
      </c>
      <c r="F248" s="21" t="s">
        <v>49</v>
      </c>
      <c r="G248" s="21" t="str">
        <f>VLOOKUP(Tableau1[[#This Row],[CODE_TYPE_DECHET]],Libellés!$A$1:$B$8,2,FALSE)</f>
        <v>Ordures ménagères résiduelles</v>
      </c>
      <c r="H248" s="21" t="s">
        <v>49</v>
      </c>
      <c r="I248" s="21" t="str">
        <f>VLOOKUP(Tableau1[[#This Row],[CODE_DESTINATION]],Libellés!$E$2:$F$7,2,FALSE)</f>
        <v>Valorisation matière</v>
      </c>
      <c r="J248" s="21">
        <v>19379.619989999999</v>
      </c>
      <c r="K248" s="21">
        <v>1081244</v>
      </c>
      <c r="L248" s="21">
        <f>Tableau1[[#This Row],[TONNE_DECHET]]*1000</f>
        <v>19379619.989999998</v>
      </c>
      <c r="M248" s="21">
        <f>Tableau1[[#This Row],[KG_DECHET]]/Tableau1[[#This Row],[Population]]</f>
        <v>17.923447427222715</v>
      </c>
    </row>
    <row r="249" spans="1:13" x14ac:dyDescent="0.3">
      <c r="A249" s="21">
        <v>2011</v>
      </c>
      <c r="B249" s="21">
        <v>93</v>
      </c>
      <c r="C249" s="21" t="str">
        <f>VLOOKUP(Tableau1[[#This Row],[CODE_REGION]],Libellés!$I$2:$J$15,2,FALSE)</f>
        <v>PACA</v>
      </c>
      <c r="D249" s="23" t="s">
        <v>61</v>
      </c>
      <c r="E249" s="21" t="str">
        <f>VLOOKUP(Tableau1[[#This Row],[CODE_DEPT]],Libellés!$L$2:$M$102,2,FALSE)</f>
        <v>Alpes-Maritimes</v>
      </c>
      <c r="F249" s="21" t="s">
        <v>49</v>
      </c>
      <c r="G249" s="21" t="str">
        <f>VLOOKUP(Tableau1[[#This Row],[CODE_TYPE_DECHET]],Libellés!$A$1:$B$8,2,FALSE)</f>
        <v>Ordures ménagères résiduelles</v>
      </c>
      <c r="H249" s="21" t="s">
        <v>50</v>
      </c>
      <c r="I249" s="21" t="str">
        <f>VLOOKUP(Tableau1[[#This Row],[CODE_DESTINATION]],Libellés!$E$2:$F$7,2,FALSE)</f>
        <v>Incinération avec récupération d'énergie</v>
      </c>
      <c r="J249" s="21">
        <v>408565.84</v>
      </c>
      <c r="K249" s="21">
        <v>1081244</v>
      </c>
      <c r="L249" s="21">
        <f>Tableau1[[#This Row],[TONNE_DECHET]]*1000</f>
        <v>408565840</v>
      </c>
      <c r="M249" s="21">
        <f>Tableau1[[#This Row],[KG_DECHET]]/Tableau1[[#This Row],[Population]]</f>
        <v>377.866457524851</v>
      </c>
    </row>
    <row r="250" spans="1:13" x14ac:dyDescent="0.3">
      <c r="A250" s="21">
        <v>2011</v>
      </c>
      <c r="B250" s="21">
        <v>93</v>
      </c>
      <c r="C250" s="21" t="str">
        <f>VLOOKUP(Tableau1[[#This Row],[CODE_REGION]],Libellés!$I$2:$J$15,2,FALSE)</f>
        <v>PACA</v>
      </c>
      <c r="D250" s="23" t="s">
        <v>61</v>
      </c>
      <c r="E250" s="21" t="str">
        <f>VLOOKUP(Tableau1[[#This Row],[CODE_DEPT]],Libellés!$L$2:$M$102,2,FALSE)</f>
        <v>Alpes-Maritimes</v>
      </c>
      <c r="F250" s="21" t="s">
        <v>49</v>
      </c>
      <c r="G250" s="21" t="str">
        <f>VLOOKUP(Tableau1[[#This Row],[CODE_TYPE_DECHET]],Libellés!$A$1:$B$8,2,FALSE)</f>
        <v>Ordures ménagères résiduelles</v>
      </c>
      <c r="H250" s="21" t="s">
        <v>51</v>
      </c>
      <c r="I250" s="21" t="str">
        <f>VLOOKUP(Tableau1[[#This Row],[CODE_DESTINATION]],Libellés!$E$2:$F$7,2,FALSE)</f>
        <v>Stockage</v>
      </c>
      <c r="J250" s="21">
        <v>64499.709990000003</v>
      </c>
      <c r="K250" s="21">
        <v>1081244</v>
      </c>
      <c r="L250" s="21">
        <f>Tableau1[[#This Row],[TONNE_DECHET]]*1000</f>
        <v>64499709.990000002</v>
      </c>
      <c r="M250" s="21">
        <f>Tableau1[[#This Row],[KG_DECHET]]/Tableau1[[#This Row],[Population]]</f>
        <v>59.653241997181027</v>
      </c>
    </row>
    <row r="251" spans="1:13" x14ac:dyDescent="0.3">
      <c r="A251" s="21">
        <v>2011</v>
      </c>
      <c r="B251" s="21">
        <v>93</v>
      </c>
      <c r="C251" s="21" t="str">
        <f>VLOOKUP(Tableau1[[#This Row],[CODE_REGION]],Libellés!$I$2:$J$15,2,FALSE)</f>
        <v>PACA</v>
      </c>
      <c r="D251" s="23" t="s">
        <v>61</v>
      </c>
      <c r="E251" s="21" t="str">
        <f>VLOOKUP(Tableau1[[#This Row],[CODE_DEPT]],Libellés!$L$2:$M$102,2,FALSE)</f>
        <v>Alpes-Maritimes</v>
      </c>
      <c r="F251" s="21" t="s">
        <v>50</v>
      </c>
      <c r="G251" s="21" t="str">
        <f>VLOOKUP(Tableau1[[#This Row],[CODE_TYPE_DECHET]],Libellés!$A$1:$B$8,2,FALSE)</f>
        <v>Encombrants</v>
      </c>
      <c r="H251" s="21" t="s">
        <v>49</v>
      </c>
      <c r="I251" s="21" t="str">
        <f>VLOOKUP(Tableau1[[#This Row],[CODE_DESTINATION]],Libellés!$E$2:$F$7,2,FALSE)</f>
        <v>Valorisation matière</v>
      </c>
      <c r="J251" s="21">
        <v>24790</v>
      </c>
      <c r="K251" s="21">
        <v>1081244</v>
      </c>
      <c r="L251" s="21">
        <f>Tableau1[[#This Row],[TONNE_DECHET]]*1000</f>
        <v>24790000</v>
      </c>
      <c r="M251" s="21">
        <f>Tableau1[[#This Row],[KG_DECHET]]/Tableau1[[#This Row],[Population]]</f>
        <v>22.9272948566651</v>
      </c>
    </row>
    <row r="252" spans="1:13" x14ac:dyDescent="0.3">
      <c r="A252" s="21">
        <v>2011</v>
      </c>
      <c r="B252" s="21">
        <v>93</v>
      </c>
      <c r="C252" s="21" t="str">
        <f>VLOOKUP(Tableau1[[#This Row],[CODE_REGION]],Libellés!$I$2:$J$15,2,FALSE)</f>
        <v>PACA</v>
      </c>
      <c r="D252" s="23" t="s">
        <v>61</v>
      </c>
      <c r="E252" s="21" t="str">
        <f>VLOOKUP(Tableau1[[#This Row],[CODE_DEPT]],Libellés!$L$2:$M$102,2,FALSE)</f>
        <v>Alpes-Maritimes</v>
      </c>
      <c r="F252" s="21" t="s">
        <v>50</v>
      </c>
      <c r="G252" s="21" t="str">
        <f>VLOOKUP(Tableau1[[#This Row],[CODE_TYPE_DECHET]],Libellés!$A$1:$B$8,2,FALSE)</f>
        <v>Encombrants</v>
      </c>
      <c r="H252" s="21" t="s">
        <v>51</v>
      </c>
      <c r="I252" s="21" t="str">
        <f>VLOOKUP(Tableau1[[#This Row],[CODE_DESTINATION]],Libellés!$E$2:$F$7,2,FALSE)</f>
        <v>Stockage</v>
      </c>
      <c r="J252" s="21">
        <v>4602.2700000000004</v>
      </c>
      <c r="K252" s="21">
        <v>1081244</v>
      </c>
      <c r="L252" s="21">
        <f>Tableau1[[#This Row],[TONNE_DECHET]]*1000</f>
        <v>4602270</v>
      </c>
      <c r="M252" s="21">
        <f>Tableau1[[#This Row],[KG_DECHET]]/Tableau1[[#This Row],[Population]]</f>
        <v>4.2564583017339288</v>
      </c>
    </row>
    <row r="253" spans="1:13" x14ac:dyDescent="0.3">
      <c r="A253" s="21">
        <v>2011</v>
      </c>
      <c r="B253" s="21">
        <v>93</v>
      </c>
      <c r="C253" s="21" t="str">
        <f>VLOOKUP(Tableau1[[#This Row],[CODE_REGION]],Libellés!$I$2:$J$15,2,FALSE)</f>
        <v>PACA</v>
      </c>
      <c r="D253" s="23" t="s">
        <v>61</v>
      </c>
      <c r="E253" s="21" t="str">
        <f>VLOOKUP(Tableau1[[#This Row],[CODE_DEPT]],Libellés!$L$2:$M$102,2,FALSE)</f>
        <v>Alpes-Maritimes</v>
      </c>
      <c r="F253" s="21" t="s">
        <v>53</v>
      </c>
      <c r="G253" s="21" t="str">
        <f>VLOOKUP(Tableau1[[#This Row],[CODE_TYPE_DECHET]],Libellés!$A$1:$B$8,2,FALSE)</f>
        <v>Déchets dangereux</v>
      </c>
      <c r="H253" s="21" t="s">
        <v>49</v>
      </c>
      <c r="I253" s="21" t="str">
        <f>VLOOKUP(Tableau1[[#This Row],[CODE_DESTINATION]],Libellés!$E$2:$F$7,2,FALSE)</f>
        <v>Valorisation matière</v>
      </c>
      <c r="J253" s="21">
        <v>3.53</v>
      </c>
      <c r="K253" s="21">
        <v>1081244</v>
      </c>
      <c r="L253" s="21">
        <f>Tableau1[[#This Row],[TONNE_DECHET]]*1000</f>
        <v>3530</v>
      </c>
      <c r="M253" s="21">
        <f>Tableau1[[#This Row],[KG_DECHET]]/Tableau1[[#This Row],[Population]]</f>
        <v>3.2647580009692537E-3</v>
      </c>
    </row>
    <row r="254" spans="1:13" x14ac:dyDescent="0.3">
      <c r="A254" s="21">
        <v>2011</v>
      </c>
      <c r="B254" s="21">
        <v>93</v>
      </c>
      <c r="C254" s="21" t="str">
        <f>VLOOKUP(Tableau1[[#This Row],[CODE_REGION]],Libellés!$I$2:$J$15,2,FALSE)</f>
        <v>PACA</v>
      </c>
      <c r="D254" s="23" t="s">
        <v>61</v>
      </c>
      <c r="E254" s="21" t="str">
        <f>VLOOKUP(Tableau1[[#This Row],[CODE_DEPT]],Libellés!$L$2:$M$102,2,FALSE)</f>
        <v>Alpes-Maritimes</v>
      </c>
      <c r="F254" s="21" t="s">
        <v>51</v>
      </c>
      <c r="G254" s="21" t="str">
        <f>VLOOKUP(Tableau1[[#This Row],[CODE_TYPE_DECHET]],Libellés!$A$1:$B$8,2,FALSE)</f>
        <v>Emballages et papier</v>
      </c>
      <c r="H254" s="21" t="s">
        <v>49</v>
      </c>
      <c r="I254" s="21" t="str">
        <f>VLOOKUP(Tableau1[[#This Row],[CODE_DESTINATION]],Libellés!$E$2:$F$7,2,FALSE)</f>
        <v>Valorisation matière</v>
      </c>
      <c r="J254" s="21">
        <v>45918.53</v>
      </c>
      <c r="K254" s="21">
        <v>1081244</v>
      </c>
      <c r="L254" s="21">
        <f>Tableau1[[#This Row],[TONNE_DECHET]]*1000</f>
        <v>45918530</v>
      </c>
      <c r="M254" s="21">
        <f>Tableau1[[#This Row],[KG_DECHET]]/Tableau1[[#This Row],[Population]]</f>
        <v>42.468240286188873</v>
      </c>
    </row>
    <row r="255" spans="1:13" x14ac:dyDescent="0.3">
      <c r="A255" s="21">
        <v>2011</v>
      </c>
      <c r="B255" s="21">
        <v>93</v>
      </c>
      <c r="C255" s="21" t="str">
        <f>VLOOKUP(Tableau1[[#This Row],[CODE_REGION]],Libellés!$I$2:$J$15,2,FALSE)</f>
        <v>PACA</v>
      </c>
      <c r="D255" s="23" t="s">
        <v>61</v>
      </c>
      <c r="E255" s="21" t="str">
        <f>VLOOKUP(Tableau1[[#This Row],[CODE_DEPT]],Libellés!$L$2:$M$102,2,FALSE)</f>
        <v>Alpes-Maritimes</v>
      </c>
      <c r="F255" s="21" t="s">
        <v>56</v>
      </c>
      <c r="G255" s="21" t="str">
        <f>VLOOKUP(Tableau1[[#This Row],[CODE_TYPE_DECHET]],Libellés!$A$1:$B$8,2,FALSE)</f>
        <v>Biodéchets</v>
      </c>
      <c r="H255" s="21" t="s">
        <v>56</v>
      </c>
      <c r="I255" s="21" t="str">
        <f>VLOOKUP(Tableau1[[#This Row],[CODE_DESTINATION]],Libellés!$E$2:$F$7,2,FALSE)</f>
        <v>Valorisation organique</v>
      </c>
      <c r="J255" s="21">
        <v>3404</v>
      </c>
      <c r="K255" s="21">
        <v>1081244</v>
      </c>
      <c r="L255" s="21">
        <f>Tableau1[[#This Row],[TONNE_DECHET]]*1000</f>
        <v>3404000</v>
      </c>
      <c r="M255" s="21">
        <f>Tableau1[[#This Row],[KG_DECHET]]/Tableau1[[#This Row],[Population]]</f>
        <v>3.1482255624077453</v>
      </c>
    </row>
    <row r="256" spans="1:13" x14ac:dyDescent="0.3">
      <c r="A256" s="21">
        <v>2011</v>
      </c>
      <c r="B256" s="21">
        <v>93</v>
      </c>
      <c r="C256" s="21" t="str">
        <f>VLOOKUP(Tableau1[[#This Row],[CODE_REGION]],Libellés!$I$2:$J$15,2,FALSE)</f>
        <v>PACA</v>
      </c>
      <c r="D256" s="23" t="s">
        <v>61</v>
      </c>
      <c r="E256" s="21" t="str">
        <f>VLOOKUP(Tableau1[[#This Row],[CODE_DEPT]],Libellés!$L$2:$M$102,2,FALSE)</f>
        <v>Alpes-Maritimes</v>
      </c>
      <c r="F256" s="21" t="s">
        <v>54</v>
      </c>
      <c r="G256" s="21" t="str">
        <f>VLOOKUP(Tableau1[[#This Row],[CODE_TYPE_DECHET]],Libellés!$A$1:$B$8,2,FALSE)</f>
        <v>Verre</v>
      </c>
      <c r="H256" s="21" t="s">
        <v>49</v>
      </c>
      <c r="I256" s="21" t="str">
        <f>VLOOKUP(Tableau1[[#This Row],[CODE_DESTINATION]],Libellés!$E$2:$F$7,2,FALSE)</f>
        <v>Valorisation matière</v>
      </c>
      <c r="J256" s="21">
        <v>25390.07</v>
      </c>
      <c r="K256" s="21">
        <v>1081244</v>
      </c>
      <c r="L256" s="21">
        <f>Tableau1[[#This Row],[TONNE_DECHET]]*1000</f>
        <v>25390070</v>
      </c>
      <c r="M256" s="21">
        <f>Tableau1[[#This Row],[KG_DECHET]]/Tableau1[[#This Row],[Population]]</f>
        <v>23.48227597101117</v>
      </c>
    </row>
    <row r="257" spans="1:13" x14ac:dyDescent="0.3">
      <c r="A257" s="21">
        <v>2011</v>
      </c>
      <c r="B257" s="21">
        <v>93</v>
      </c>
      <c r="C257" s="21" t="str">
        <f>VLOOKUP(Tableau1[[#This Row],[CODE_REGION]],Libellés!$I$2:$J$15,2,FALSE)</f>
        <v>PACA</v>
      </c>
      <c r="D257" s="23" t="s">
        <v>61</v>
      </c>
      <c r="E257" s="21" t="str">
        <f>VLOOKUP(Tableau1[[#This Row],[CODE_DEPT]],Libellés!$L$2:$M$102,2,FALSE)</f>
        <v>Alpes-Maritimes</v>
      </c>
      <c r="F257" s="21" t="s">
        <v>55</v>
      </c>
      <c r="G257" s="21" t="str">
        <f>VLOOKUP(Tableau1[[#This Row],[CODE_TYPE_DECHET]],Libellés!$A$1:$B$8,2,FALSE)</f>
        <v>Collectes séparées hors gravats</v>
      </c>
      <c r="H257" s="21" t="s">
        <v>49</v>
      </c>
      <c r="I257" s="21" t="str">
        <f>VLOOKUP(Tableau1[[#This Row],[CODE_DESTINATION]],Libellés!$E$2:$F$7,2,FALSE)</f>
        <v>Valorisation matière</v>
      </c>
      <c r="J257" s="21">
        <v>344.05</v>
      </c>
      <c r="K257" s="21">
        <v>1081244</v>
      </c>
      <c r="L257" s="21">
        <f>Tableau1[[#This Row],[TONNE_DECHET]]*1000</f>
        <v>344050</v>
      </c>
      <c r="M257" s="21">
        <f>Tableau1[[#This Row],[KG_DECHET]]/Tableau1[[#This Row],[Population]]</f>
        <v>0.31819829751656425</v>
      </c>
    </row>
    <row r="258" spans="1:13" x14ac:dyDescent="0.3">
      <c r="A258" s="21">
        <v>2013</v>
      </c>
      <c r="B258" s="21">
        <v>93</v>
      </c>
      <c r="C258" s="21" t="str">
        <f>VLOOKUP(Tableau1[[#This Row],[CODE_REGION]],Libellés!$I$2:$J$15,2,FALSE)</f>
        <v>PACA</v>
      </c>
      <c r="D258" s="23" t="s">
        <v>61</v>
      </c>
      <c r="E258" s="21" t="str">
        <f>VLOOKUP(Tableau1[[#This Row],[CODE_DEPT]],Libellés!$L$2:$M$102,2,FALSE)</f>
        <v>Alpes-Maritimes</v>
      </c>
      <c r="F258" s="21" t="s">
        <v>49</v>
      </c>
      <c r="G258" s="21" t="str">
        <f>VLOOKUP(Tableau1[[#This Row],[CODE_TYPE_DECHET]],Libellés!$A$1:$B$8,2,FALSE)</f>
        <v>Ordures ménagères résiduelles</v>
      </c>
      <c r="H258" s="21" t="s">
        <v>49</v>
      </c>
      <c r="I258" s="21" t="str">
        <f>VLOOKUP(Tableau1[[#This Row],[CODE_DESTINATION]],Libellés!$E$2:$F$7,2,FALSE)</f>
        <v>Valorisation matière</v>
      </c>
      <c r="J258" s="21">
        <v>21880.23</v>
      </c>
      <c r="K258" s="21">
        <v>1080771</v>
      </c>
      <c r="L258" s="21">
        <f>Tableau1[[#This Row],[TONNE_DECHET]]*1000</f>
        <v>21880230</v>
      </c>
      <c r="M258" s="21">
        <f>Tableau1[[#This Row],[KG_DECHET]]/Tableau1[[#This Row],[Population]]</f>
        <v>20.24501952772604</v>
      </c>
    </row>
    <row r="259" spans="1:13" x14ac:dyDescent="0.3">
      <c r="A259" s="21">
        <v>2013</v>
      </c>
      <c r="B259" s="21">
        <v>93</v>
      </c>
      <c r="C259" s="21" t="str">
        <f>VLOOKUP(Tableau1[[#This Row],[CODE_REGION]],Libellés!$I$2:$J$15,2,FALSE)</f>
        <v>PACA</v>
      </c>
      <c r="D259" s="23" t="s">
        <v>61</v>
      </c>
      <c r="E259" s="21" t="str">
        <f>VLOOKUP(Tableau1[[#This Row],[CODE_DEPT]],Libellés!$L$2:$M$102,2,FALSE)</f>
        <v>Alpes-Maritimes</v>
      </c>
      <c r="F259" s="21" t="s">
        <v>49</v>
      </c>
      <c r="G259" s="21" t="str">
        <f>VLOOKUP(Tableau1[[#This Row],[CODE_TYPE_DECHET]],Libellés!$A$1:$B$8,2,FALSE)</f>
        <v>Ordures ménagères résiduelles</v>
      </c>
      <c r="H259" s="21" t="s">
        <v>50</v>
      </c>
      <c r="I259" s="21" t="str">
        <f>VLOOKUP(Tableau1[[#This Row],[CODE_DESTINATION]],Libellés!$E$2:$F$7,2,FALSE)</f>
        <v>Incinération avec récupération d'énergie</v>
      </c>
      <c r="J259" s="21">
        <v>413158.68</v>
      </c>
      <c r="K259" s="21">
        <v>1080771</v>
      </c>
      <c r="L259" s="21">
        <f>Tableau1[[#This Row],[TONNE_DECHET]]*1000</f>
        <v>413158680</v>
      </c>
      <c r="M259" s="21">
        <f>Tableau1[[#This Row],[KG_DECHET]]/Tableau1[[#This Row],[Population]]</f>
        <v>382.28142687026207</v>
      </c>
    </row>
    <row r="260" spans="1:13" x14ac:dyDescent="0.3">
      <c r="A260" s="21">
        <v>2013</v>
      </c>
      <c r="B260" s="21">
        <v>93</v>
      </c>
      <c r="C260" s="21" t="str">
        <f>VLOOKUP(Tableau1[[#This Row],[CODE_REGION]],Libellés!$I$2:$J$15,2,FALSE)</f>
        <v>PACA</v>
      </c>
      <c r="D260" s="23" t="s">
        <v>61</v>
      </c>
      <c r="E260" s="21" t="str">
        <f>VLOOKUP(Tableau1[[#This Row],[CODE_DEPT]],Libellés!$L$2:$M$102,2,FALSE)</f>
        <v>Alpes-Maritimes</v>
      </c>
      <c r="F260" s="21" t="s">
        <v>49</v>
      </c>
      <c r="G260" s="21" t="str">
        <f>VLOOKUP(Tableau1[[#This Row],[CODE_TYPE_DECHET]],Libellés!$A$1:$B$8,2,FALSE)</f>
        <v>Ordures ménagères résiduelles</v>
      </c>
      <c r="H260" s="21" t="s">
        <v>51</v>
      </c>
      <c r="I260" s="21" t="str">
        <f>VLOOKUP(Tableau1[[#This Row],[CODE_DESTINATION]],Libellés!$E$2:$F$7,2,FALSE)</f>
        <v>Stockage</v>
      </c>
      <c r="J260" s="21">
        <v>39985.519999999997</v>
      </c>
      <c r="K260" s="21">
        <v>1080771</v>
      </c>
      <c r="L260" s="21">
        <f>Tableau1[[#This Row],[TONNE_DECHET]]*1000</f>
        <v>39985520</v>
      </c>
      <c r="M260" s="21">
        <f>Tableau1[[#This Row],[KG_DECHET]]/Tableau1[[#This Row],[Population]]</f>
        <v>36.99721772697454</v>
      </c>
    </row>
    <row r="261" spans="1:13" x14ac:dyDescent="0.3">
      <c r="A261" s="21">
        <v>2013</v>
      </c>
      <c r="B261" s="21">
        <v>93</v>
      </c>
      <c r="C261" s="21" t="str">
        <f>VLOOKUP(Tableau1[[#This Row],[CODE_REGION]],Libellés!$I$2:$J$15,2,FALSE)</f>
        <v>PACA</v>
      </c>
      <c r="D261" s="23" t="s">
        <v>61</v>
      </c>
      <c r="E261" s="21" t="str">
        <f>VLOOKUP(Tableau1[[#This Row],[CODE_DEPT]],Libellés!$L$2:$M$102,2,FALSE)</f>
        <v>Alpes-Maritimes</v>
      </c>
      <c r="F261" s="21" t="s">
        <v>50</v>
      </c>
      <c r="G261" s="21" t="str">
        <f>VLOOKUP(Tableau1[[#This Row],[CODE_TYPE_DECHET]],Libellés!$A$1:$B$8,2,FALSE)</f>
        <v>Encombrants</v>
      </c>
      <c r="H261" s="21" t="s">
        <v>49</v>
      </c>
      <c r="I261" s="21" t="str">
        <f>VLOOKUP(Tableau1[[#This Row],[CODE_DESTINATION]],Libellés!$E$2:$F$7,2,FALSE)</f>
        <v>Valorisation matière</v>
      </c>
      <c r="J261" s="21">
        <v>7373.3</v>
      </c>
      <c r="K261" s="21">
        <v>1080771</v>
      </c>
      <c r="L261" s="21">
        <f>Tableau1[[#This Row],[TONNE_DECHET]]*1000</f>
        <v>7373300</v>
      </c>
      <c r="M261" s="21">
        <f>Tableau1[[#This Row],[KG_DECHET]]/Tableau1[[#This Row],[Population]]</f>
        <v>6.8222592945221514</v>
      </c>
    </row>
    <row r="262" spans="1:13" x14ac:dyDescent="0.3">
      <c r="A262" s="21">
        <v>2013</v>
      </c>
      <c r="B262" s="21">
        <v>93</v>
      </c>
      <c r="C262" s="21" t="str">
        <f>VLOOKUP(Tableau1[[#This Row],[CODE_REGION]],Libellés!$I$2:$J$15,2,FALSE)</f>
        <v>PACA</v>
      </c>
      <c r="D262" s="23" t="s">
        <v>61</v>
      </c>
      <c r="E262" s="21" t="str">
        <f>VLOOKUP(Tableau1[[#This Row],[CODE_DEPT]],Libellés!$L$2:$M$102,2,FALSE)</f>
        <v>Alpes-Maritimes</v>
      </c>
      <c r="F262" s="21" t="s">
        <v>50</v>
      </c>
      <c r="G262" s="21" t="str">
        <f>VLOOKUP(Tableau1[[#This Row],[CODE_TYPE_DECHET]],Libellés!$A$1:$B$8,2,FALSE)</f>
        <v>Encombrants</v>
      </c>
      <c r="H262" s="21" t="s">
        <v>50</v>
      </c>
      <c r="I262" s="21" t="str">
        <f>VLOOKUP(Tableau1[[#This Row],[CODE_DESTINATION]],Libellés!$E$2:$F$7,2,FALSE)</f>
        <v>Incinération avec récupération d'énergie</v>
      </c>
      <c r="J262" s="21">
        <v>13482.1</v>
      </c>
      <c r="K262" s="21">
        <v>1080771</v>
      </c>
      <c r="L262" s="21">
        <f>Tableau1[[#This Row],[TONNE_DECHET]]*1000</f>
        <v>13482100</v>
      </c>
      <c r="M262" s="21">
        <f>Tableau1[[#This Row],[KG_DECHET]]/Tableau1[[#This Row],[Population]]</f>
        <v>12.474520504343658</v>
      </c>
    </row>
    <row r="263" spans="1:13" x14ac:dyDescent="0.3">
      <c r="A263" s="21">
        <v>2013</v>
      </c>
      <c r="B263" s="21">
        <v>93</v>
      </c>
      <c r="C263" s="21" t="str">
        <f>VLOOKUP(Tableau1[[#This Row],[CODE_REGION]],Libellés!$I$2:$J$15,2,FALSE)</f>
        <v>PACA</v>
      </c>
      <c r="D263" s="23" t="s">
        <v>61</v>
      </c>
      <c r="E263" s="21" t="str">
        <f>VLOOKUP(Tableau1[[#This Row],[CODE_DEPT]],Libellés!$L$2:$M$102,2,FALSE)</f>
        <v>Alpes-Maritimes</v>
      </c>
      <c r="F263" s="21" t="s">
        <v>50</v>
      </c>
      <c r="G263" s="21" t="str">
        <f>VLOOKUP(Tableau1[[#This Row],[CODE_TYPE_DECHET]],Libellés!$A$1:$B$8,2,FALSE)</f>
        <v>Encombrants</v>
      </c>
      <c r="H263" s="21" t="s">
        <v>51</v>
      </c>
      <c r="I263" s="21" t="str">
        <f>VLOOKUP(Tableau1[[#This Row],[CODE_DESTINATION]],Libellés!$E$2:$F$7,2,FALSE)</f>
        <v>Stockage</v>
      </c>
      <c r="J263" s="21">
        <v>10939.54</v>
      </c>
      <c r="K263" s="21">
        <v>1080771</v>
      </c>
      <c r="L263" s="21">
        <f>Tableau1[[#This Row],[TONNE_DECHET]]*1000</f>
        <v>10939540</v>
      </c>
      <c r="M263" s="21">
        <f>Tableau1[[#This Row],[KG_DECHET]]/Tableau1[[#This Row],[Population]]</f>
        <v>10.121977736264204</v>
      </c>
    </row>
    <row r="264" spans="1:13" x14ac:dyDescent="0.3">
      <c r="A264" s="21">
        <v>2013</v>
      </c>
      <c r="B264" s="21">
        <v>93</v>
      </c>
      <c r="C264" s="21" t="str">
        <f>VLOOKUP(Tableau1[[#This Row],[CODE_REGION]],Libellés!$I$2:$J$15,2,FALSE)</f>
        <v>PACA</v>
      </c>
      <c r="D264" s="23" t="s">
        <v>61</v>
      </c>
      <c r="E264" s="21" t="str">
        <f>VLOOKUP(Tableau1[[#This Row],[CODE_DEPT]],Libellés!$L$2:$M$102,2,FALSE)</f>
        <v>Alpes-Maritimes</v>
      </c>
      <c r="F264" s="21" t="s">
        <v>50</v>
      </c>
      <c r="G264" s="21" t="str">
        <f>VLOOKUP(Tableau1[[#This Row],[CODE_TYPE_DECHET]],Libellés!$A$1:$B$8,2,FALSE)</f>
        <v>Encombrants</v>
      </c>
      <c r="H264" s="21" t="s">
        <v>56</v>
      </c>
      <c r="I264" s="21" t="str">
        <f>VLOOKUP(Tableau1[[#This Row],[CODE_DESTINATION]],Libellés!$E$2:$F$7,2,FALSE)</f>
        <v>Valorisation organique</v>
      </c>
      <c r="J264" s="21">
        <v>572</v>
      </c>
      <c r="K264" s="21">
        <v>1080771</v>
      </c>
      <c r="L264" s="21">
        <f>Tableau1[[#This Row],[TONNE_DECHET]]*1000</f>
        <v>572000</v>
      </c>
      <c r="M264" s="21">
        <f>Tableau1[[#This Row],[KG_DECHET]]/Tableau1[[#This Row],[Population]]</f>
        <v>0.52925180264829463</v>
      </c>
    </row>
    <row r="265" spans="1:13" x14ac:dyDescent="0.3">
      <c r="A265" s="21">
        <v>2013</v>
      </c>
      <c r="B265" s="21">
        <v>93</v>
      </c>
      <c r="C265" s="21" t="str">
        <f>VLOOKUP(Tableau1[[#This Row],[CODE_REGION]],Libellés!$I$2:$J$15,2,FALSE)</f>
        <v>PACA</v>
      </c>
      <c r="D265" s="23" t="s">
        <v>61</v>
      </c>
      <c r="E265" s="21" t="str">
        <f>VLOOKUP(Tableau1[[#This Row],[CODE_DEPT]],Libellés!$L$2:$M$102,2,FALSE)</f>
        <v>Alpes-Maritimes</v>
      </c>
      <c r="F265" s="21" t="s">
        <v>53</v>
      </c>
      <c r="G265" s="21" t="str">
        <f>VLOOKUP(Tableau1[[#This Row],[CODE_TYPE_DECHET]],Libellés!$A$1:$B$8,2,FALSE)</f>
        <v>Déchets dangereux</v>
      </c>
      <c r="H265" s="21" t="s">
        <v>49</v>
      </c>
      <c r="I265" s="21" t="str">
        <f>VLOOKUP(Tableau1[[#This Row],[CODE_DESTINATION]],Libellés!$E$2:$F$7,2,FALSE)</f>
        <v>Valorisation matière</v>
      </c>
      <c r="J265" s="21">
        <v>36.19</v>
      </c>
      <c r="K265" s="21">
        <v>1080771</v>
      </c>
      <c r="L265" s="21">
        <f>Tableau1[[#This Row],[TONNE_DECHET]]*1000</f>
        <v>36190</v>
      </c>
      <c r="M265" s="21">
        <f>Tableau1[[#This Row],[KG_DECHET]]/Tableau1[[#This Row],[Population]]</f>
        <v>3.3485354436786331E-2</v>
      </c>
    </row>
    <row r="266" spans="1:13" x14ac:dyDescent="0.3">
      <c r="A266" s="21">
        <v>2013</v>
      </c>
      <c r="B266" s="21">
        <v>93</v>
      </c>
      <c r="C266" s="21" t="str">
        <f>VLOOKUP(Tableau1[[#This Row],[CODE_REGION]],Libellés!$I$2:$J$15,2,FALSE)</f>
        <v>PACA</v>
      </c>
      <c r="D266" s="23" t="s">
        <v>61</v>
      </c>
      <c r="E266" s="21" t="str">
        <f>VLOOKUP(Tableau1[[#This Row],[CODE_DEPT]],Libellés!$L$2:$M$102,2,FALSE)</f>
        <v>Alpes-Maritimes</v>
      </c>
      <c r="F266" s="21" t="s">
        <v>53</v>
      </c>
      <c r="G266" s="21" t="str">
        <f>VLOOKUP(Tableau1[[#This Row],[CODE_TYPE_DECHET]],Libellés!$A$1:$B$8,2,FALSE)</f>
        <v>Déchets dangereux</v>
      </c>
      <c r="H266" s="21" t="s">
        <v>50</v>
      </c>
      <c r="I266" s="21" t="str">
        <f>VLOOKUP(Tableau1[[#This Row],[CODE_DESTINATION]],Libellés!$E$2:$F$7,2,FALSE)</f>
        <v>Incinération avec récupération d'énergie</v>
      </c>
      <c r="J266" s="21">
        <v>0.31</v>
      </c>
      <c r="K266" s="21">
        <v>1080771</v>
      </c>
      <c r="L266" s="21">
        <f>Tableau1[[#This Row],[TONNE_DECHET]]*1000</f>
        <v>310</v>
      </c>
      <c r="M266" s="21">
        <f>Tableau1[[#This Row],[KG_DECHET]]/Tableau1[[#This Row],[Population]]</f>
        <v>2.868322706660338E-4</v>
      </c>
    </row>
    <row r="267" spans="1:13" x14ac:dyDescent="0.3">
      <c r="A267" s="21">
        <v>2013</v>
      </c>
      <c r="B267" s="21">
        <v>93</v>
      </c>
      <c r="C267" s="21" t="str">
        <f>VLOOKUP(Tableau1[[#This Row],[CODE_REGION]],Libellés!$I$2:$J$15,2,FALSE)</f>
        <v>PACA</v>
      </c>
      <c r="D267" s="23" t="s">
        <v>61</v>
      </c>
      <c r="E267" s="21" t="str">
        <f>VLOOKUP(Tableau1[[#This Row],[CODE_DEPT]],Libellés!$L$2:$M$102,2,FALSE)</f>
        <v>Alpes-Maritimes</v>
      </c>
      <c r="F267" s="21" t="s">
        <v>51</v>
      </c>
      <c r="G267" s="21" t="str">
        <f>VLOOKUP(Tableau1[[#This Row],[CODE_TYPE_DECHET]],Libellés!$A$1:$B$8,2,FALSE)</f>
        <v>Emballages et papier</v>
      </c>
      <c r="H267" s="21" t="s">
        <v>49</v>
      </c>
      <c r="I267" s="21" t="str">
        <f>VLOOKUP(Tableau1[[#This Row],[CODE_DESTINATION]],Libellés!$E$2:$F$7,2,FALSE)</f>
        <v>Valorisation matière</v>
      </c>
      <c r="J267" s="21">
        <v>45177.7</v>
      </c>
      <c r="K267" s="21">
        <v>1080771</v>
      </c>
      <c r="L267" s="21">
        <f>Tableau1[[#This Row],[TONNE_DECHET]]*1000</f>
        <v>45177700</v>
      </c>
      <c r="M267" s="21">
        <f>Tableau1[[#This Row],[KG_DECHET]]/Tableau1[[#This Row],[Population]]</f>
        <v>41.801362175706046</v>
      </c>
    </row>
    <row r="268" spans="1:13" x14ac:dyDescent="0.3">
      <c r="A268" s="21">
        <v>2013</v>
      </c>
      <c r="B268" s="21">
        <v>93</v>
      </c>
      <c r="C268" s="21" t="str">
        <f>VLOOKUP(Tableau1[[#This Row],[CODE_REGION]],Libellés!$I$2:$J$15,2,FALSE)</f>
        <v>PACA</v>
      </c>
      <c r="D268" s="23" t="s">
        <v>61</v>
      </c>
      <c r="E268" s="21" t="str">
        <f>VLOOKUP(Tableau1[[#This Row],[CODE_DEPT]],Libellés!$L$2:$M$102,2,FALSE)</f>
        <v>Alpes-Maritimes</v>
      </c>
      <c r="F268" s="21" t="s">
        <v>56</v>
      </c>
      <c r="G268" s="21" t="str">
        <f>VLOOKUP(Tableau1[[#This Row],[CODE_TYPE_DECHET]],Libellés!$A$1:$B$8,2,FALSE)</f>
        <v>Biodéchets</v>
      </c>
      <c r="H268" s="21" t="s">
        <v>56</v>
      </c>
      <c r="I268" s="21" t="str">
        <f>VLOOKUP(Tableau1[[#This Row],[CODE_DESTINATION]],Libellés!$E$2:$F$7,2,FALSE)</f>
        <v>Valorisation organique</v>
      </c>
      <c r="J268" s="21">
        <v>2519</v>
      </c>
      <c r="K268" s="21">
        <v>1080771</v>
      </c>
      <c r="L268" s="21">
        <f>Tableau1[[#This Row],[TONNE_DECHET]]*1000</f>
        <v>2519000</v>
      </c>
      <c r="M268" s="21">
        <f>Tableau1[[#This Row],[KG_DECHET]]/Tableau1[[#This Row],[Population]]</f>
        <v>2.3307435155088356</v>
      </c>
    </row>
    <row r="269" spans="1:13" x14ac:dyDescent="0.3">
      <c r="A269" s="21">
        <v>2013</v>
      </c>
      <c r="B269" s="21">
        <v>93</v>
      </c>
      <c r="C269" s="21" t="str">
        <f>VLOOKUP(Tableau1[[#This Row],[CODE_REGION]],Libellés!$I$2:$J$15,2,FALSE)</f>
        <v>PACA</v>
      </c>
      <c r="D269" s="23" t="s">
        <v>61</v>
      </c>
      <c r="E269" s="21" t="str">
        <f>VLOOKUP(Tableau1[[#This Row],[CODE_DEPT]],Libellés!$L$2:$M$102,2,FALSE)</f>
        <v>Alpes-Maritimes</v>
      </c>
      <c r="F269" s="21" t="s">
        <v>54</v>
      </c>
      <c r="G269" s="21" t="str">
        <f>VLOOKUP(Tableau1[[#This Row],[CODE_TYPE_DECHET]],Libellés!$A$1:$B$8,2,FALSE)</f>
        <v>Verre</v>
      </c>
      <c r="H269" s="21" t="s">
        <v>49</v>
      </c>
      <c r="I269" s="21" t="str">
        <f>VLOOKUP(Tableau1[[#This Row],[CODE_DESTINATION]],Libellés!$E$2:$F$7,2,FALSE)</f>
        <v>Valorisation matière</v>
      </c>
      <c r="J269" s="21">
        <v>24149.89</v>
      </c>
      <c r="K269" s="21">
        <v>1080771</v>
      </c>
      <c r="L269" s="21">
        <f>Tableau1[[#This Row],[TONNE_DECHET]]*1000</f>
        <v>24149890</v>
      </c>
      <c r="M269" s="21">
        <f>Tableau1[[#This Row],[KG_DECHET]]/Tableau1[[#This Row],[Population]]</f>
        <v>22.345057371080461</v>
      </c>
    </row>
    <row r="270" spans="1:13" x14ac:dyDescent="0.3">
      <c r="A270" s="21">
        <v>2013</v>
      </c>
      <c r="B270" s="21">
        <v>93</v>
      </c>
      <c r="C270" s="21" t="str">
        <f>VLOOKUP(Tableau1[[#This Row],[CODE_REGION]],Libellés!$I$2:$J$15,2,FALSE)</f>
        <v>PACA</v>
      </c>
      <c r="D270" s="23" t="s">
        <v>61</v>
      </c>
      <c r="E270" s="21" t="str">
        <f>VLOOKUP(Tableau1[[#This Row],[CODE_DEPT]],Libellés!$L$2:$M$102,2,FALSE)</f>
        <v>Alpes-Maritimes</v>
      </c>
      <c r="F270" s="21" t="s">
        <v>55</v>
      </c>
      <c r="G270" s="21" t="str">
        <f>VLOOKUP(Tableau1[[#This Row],[CODE_TYPE_DECHET]],Libellés!$A$1:$B$8,2,FALSE)</f>
        <v>Collectes séparées hors gravats</v>
      </c>
      <c r="H270" s="21" t="s">
        <v>49</v>
      </c>
      <c r="I270" s="21" t="str">
        <f>VLOOKUP(Tableau1[[#This Row],[CODE_DESTINATION]],Libellés!$E$2:$F$7,2,FALSE)</f>
        <v>Valorisation matière</v>
      </c>
      <c r="J270" s="21">
        <v>331</v>
      </c>
      <c r="K270" s="21">
        <v>1080771</v>
      </c>
      <c r="L270" s="21">
        <f>Tableau1[[#This Row],[TONNE_DECHET]]*1000</f>
        <v>331000</v>
      </c>
      <c r="M270" s="21">
        <f>Tableau1[[#This Row],[KG_DECHET]]/Tableau1[[#This Row],[Population]]</f>
        <v>0.30626284384018448</v>
      </c>
    </row>
    <row r="271" spans="1:13" x14ac:dyDescent="0.3">
      <c r="A271" s="21">
        <v>2013</v>
      </c>
      <c r="B271" s="21">
        <v>93</v>
      </c>
      <c r="C271" s="21" t="str">
        <f>VLOOKUP(Tableau1[[#This Row],[CODE_REGION]],Libellés!$I$2:$J$15,2,FALSE)</f>
        <v>PACA</v>
      </c>
      <c r="D271" s="23" t="s">
        <v>61</v>
      </c>
      <c r="E271" s="21" t="str">
        <f>VLOOKUP(Tableau1[[#This Row],[CODE_DEPT]],Libellés!$L$2:$M$102,2,FALSE)</f>
        <v>Alpes-Maritimes</v>
      </c>
      <c r="F271" s="21" t="s">
        <v>55</v>
      </c>
      <c r="G271" s="21" t="str">
        <f>VLOOKUP(Tableau1[[#This Row],[CODE_TYPE_DECHET]],Libellés!$A$1:$B$8,2,FALSE)</f>
        <v>Collectes séparées hors gravats</v>
      </c>
      <c r="H271" s="21" t="s">
        <v>50</v>
      </c>
      <c r="I271" s="21" t="str">
        <f>VLOOKUP(Tableau1[[#This Row],[CODE_DESTINATION]],Libellés!$E$2:$F$7,2,FALSE)</f>
        <v>Incinération avec récupération d'énergie</v>
      </c>
      <c r="J271" s="21">
        <v>2536</v>
      </c>
      <c r="K271" s="21">
        <v>1080771</v>
      </c>
      <c r="L271" s="21">
        <f>Tableau1[[#This Row],[TONNE_DECHET]]*1000</f>
        <v>2536000</v>
      </c>
      <c r="M271" s="21">
        <f>Tableau1[[#This Row],[KG_DECHET]]/Tableau1[[#This Row],[Population]]</f>
        <v>2.3464730271260055</v>
      </c>
    </row>
    <row r="272" spans="1:13" x14ac:dyDescent="0.3">
      <c r="A272" s="21">
        <v>2015</v>
      </c>
      <c r="B272" s="21">
        <v>93</v>
      </c>
      <c r="C272" s="21" t="str">
        <f>VLOOKUP(Tableau1[[#This Row],[CODE_REGION]],Libellés!$I$2:$J$15,2,FALSE)</f>
        <v>PACA</v>
      </c>
      <c r="D272" s="23" t="s">
        <v>61</v>
      </c>
      <c r="E272" s="21" t="str">
        <f>VLOOKUP(Tableau1[[#This Row],[CODE_DEPT]],Libellés!$L$2:$M$102,2,FALSE)</f>
        <v>Alpes-Maritimes</v>
      </c>
      <c r="F272" s="21" t="s">
        <v>49</v>
      </c>
      <c r="G272" s="21" t="str">
        <f>VLOOKUP(Tableau1[[#This Row],[CODE_TYPE_DECHET]],Libellés!$A$1:$B$8,2,FALSE)</f>
        <v>Ordures ménagères résiduelles</v>
      </c>
      <c r="H272" s="21" t="s">
        <v>49</v>
      </c>
      <c r="I272" s="21" t="str">
        <f>VLOOKUP(Tableau1[[#This Row],[CODE_DESTINATION]],Libellés!$E$2:$F$7,2,FALSE)</f>
        <v>Valorisation matière</v>
      </c>
      <c r="J272" s="21">
        <v>20746.900000000001</v>
      </c>
      <c r="K272" s="21">
        <v>1082440</v>
      </c>
      <c r="L272" s="21">
        <f>Tableau1[[#This Row],[TONNE_DECHET]]*1000</f>
        <v>20746900</v>
      </c>
      <c r="M272" s="21">
        <f>Tableau1[[#This Row],[KG_DECHET]]/Tableau1[[#This Row],[Population]]</f>
        <v>19.166789845164629</v>
      </c>
    </row>
    <row r="273" spans="1:13" x14ac:dyDescent="0.3">
      <c r="A273" s="21">
        <v>2015</v>
      </c>
      <c r="B273" s="21">
        <v>93</v>
      </c>
      <c r="C273" s="21" t="str">
        <f>VLOOKUP(Tableau1[[#This Row],[CODE_REGION]],Libellés!$I$2:$J$15,2,FALSE)</f>
        <v>PACA</v>
      </c>
      <c r="D273" s="23" t="s">
        <v>61</v>
      </c>
      <c r="E273" s="21" t="str">
        <f>VLOOKUP(Tableau1[[#This Row],[CODE_DEPT]],Libellés!$L$2:$M$102,2,FALSE)</f>
        <v>Alpes-Maritimes</v>
      </c>
      <c r="F273" s="21" t="s">
        <v>49</v>
      </c>
      <c r="G273" s="21" t="str">
        <f>VLOOKUP(Tableau1[[#This Row],[CODE_TYPE_DECHET]],Libellés!$A$1:$B$8,2,FALSE)</f>
        <v>Ordures ménagères résiduelles</v>
      </c>
      <c r="H273" s="21" t="s">
        <v>50</v>
      </c>
      <c r="I273" s="21" t="str">
        <f>VLOOKUP(Tableau1[[#This Row],[CODE_DESTINATION]],Libellés!$E$2:$F$7,2,FALSE)</f>
        <v>Incinération avec récupération d'énergie</v>
      </c>
      <c r="J273" s="21">
        <v>396940.62</v>
      </c>
      <c r="K273" s="21">
        <v>1082440</v>
      </c>
      <c r="L273" s="21">
        <f>Tableau1[[#This Row],[TONNE_DECHET]]*1000</f>
        <v>396940620</v>
      </c>
      <c r="M273" s="21">
        <f>Tableau1[[#This Row],[KG_DECHET]]/Tableau1[[#This Row],[Population]]</f>
        <v>366.70912013598905</v>
      </c>
    </row>
    <row r="274" spans="1:13" x14ac:dyDescent="0.3">
      <c r="A274" s="21">
        <v>2015</v>
      </c>
      <c r="B274" s="21">
        <v>93</v>
      </c>
      <c r="C274" s="21" t="str">
        <f>VLOOKUP(Tableau1[[#This Row],[CODE_REGION]],Libellés!$I$2:$J$15,2,FALSE)</f>
        <v>PACA</v>
      </c>
      <c r="D274" s="23" t="s">
        <v>61</v>
      </c>
      <c r="E274" s="21" t="str">
        <f>VLOOKUP(Tableau1[[#This Row],[CODE_DEPT]],Libellés!$L$2:$M$102,2,FALSE)</f>
        <v>Alpes-Maritimes</v>
      </c>
      <c r="F274" s="21" t="s">
        <v>49</v>
      </c>
      <c r="G274" s="21" t="str">
        <f>VLOOKUP(Tableau1[[#This Row],[CODE_TYPE_DECHET]],Libellés!$A$1:$B$8,2,FALSE)</f>
        <v>Ordures ménagères résiduelles</v>
      </c>
      <c r="H274" s="21" t="s">
        <v>51</v>
      </c>
      <c r="I274" s="21" t="str">
        <f>VLOOKUP(Tableau1[[#This Row],[CODE_DESTINATION]],Libellés!$E$2:$F$7,2,FALSE)</f>
        <v>Stockage</v>
      </c>
      <c r="J274" s="21">
        <v>34320.519999999997</v>
      </c>
      <c r="K274" s="21">
        <v>1082440</v>
      </c>
      <c r="L274" s="21">
        <f>Tableau1[[#This Row],[TONNE_DECHET]]*1000</f>
        <v>34320520</v>
      </c>
      <c r="M274" s="21">
        <f>Tableau1[[#This Row],[KG_DECHET]]/Tableau1[[#This Row],[Population]]</f>
        <v>31.706625771405342</v>
      </c>
    </row>
    <row r="275" spans="1:13" x14ac:dyDescent="0.3">
      <c r="A275" s="21">
        <v>2015</v>
      </c>
      <c r="B275" s="21">
        <v>93</v>
      </c>
      <c r="C275" s="21" t="str">
        <f>VLOOKUP(Tableau1[[#This Row],[CODE_REGION]],Libellés!$I$2:$J$15,2,FALSE)</f>
        <v>PACA</v>
      </c>
      <c r="D275" s="23" t="s">
        <v>61</v>
      </c>
      <c r="E275" s="21" t="str">
        <f>VLOOKUP(Tableau1[[#This Row],[CODE_DEPT]],Libellés!$L$2:$M$102,2,FALSE)</f>
        <v>Alpes-Maritimes</v>
      </c>
      <c r="F275" s="21" t="s">
        <v>50</v>
      </c>
      <c r="G275" s="21" t="str">
        <f>VLOOKUP(Tableau1[[#This Row],[CODE_TYPE_DECHET]],Libellés!$A$1:$B$8,2,FALSE)</f>
        <v>Encombrants</v>
      </c>
      <c r="H275" s="21" t="s">
        <v>49</v>
      </c>
      <c r="I275" s="21" t="str">
        <f>VLOOKUP(Tableau1[[#This Row],[CODE_DESTINATION]],Libellés!$E$2:$F$7,2,FALSE)</f>
        <v>Valorisation matière</v>
      </c>
      <c r="J275" s="21">
        <v>16177</v>
      </c>
      <c r="K275" s="21">
        <v>1082440</v>
      </c>
      <c r="L275" s="21">
        <f>Tableau1[[#This Row],[TONNE_DECHET]]*1000</f>
        <v>16177000</v>
      </c>
      <c r="M275" s="21">
        <f>Tableau1[[#This Row],[KG_DECHET]]/Tableau1[[#This Row],[Population]]</f>
        <v>14.944939211411256</v>
      </c>
    </row>
    <row r="276" spans="1:13" x14ac:dyDescent="0.3">
      <c r="A276" s="21">
        <v>2015</v>
      </c>
      <c r="B276" s="21">
        <v>93</v>
      </c>
      <c r="C276" s="21" t="str">
        <f>VLOOKUP(Tableau1[[#This Row],[CODE_REGION]],Libellés!$I$2:$J$15,2,FALSE)</f>
        <v>PACA</v>
      </c>
      <c r="D276" s="23" t="s">
        <v>61</v>
      </c>
      <c r="E276" s="21" t="str">
        <f>VLOOKUP(Tableau1[[#This Row],[CODE_DEPT]],Libellés!$L$2:$M$102,2,FALSE)</f>
        <v>Alpes-Maritimes</v>
      </c>
      <c r="F276" s="21" t="s">
        <v>50</v>
      </c>
      <c r="G276" s="21" t="str">
        <f>VLOOKUP(Tableau1[[#This Row],[CODE_TYPE_DECHET]],Libellés!$A$1:$B$8,2,FALSE)</f>
        <v>Encombrants</v>
      </c>
      <c r="H276" s="21" t="s">
        <v>50</v>
      </c>
      <c r="I276" s="21" t="str">
        <f>VLOOKUP(Tableau1[[#This Row],[CODE_DESTINATION]],Libellés!$E$2:$F$7,2,FALSE)</f>
        <v>Incinération avec récupération d'énergie</v>
      </c>
      <c r="J276" s="21">
        <v>1066</v>
      </c>
      <c r="K276" s="21">
        <v>1082440</v>
      </c>
      <c r="L276" s="21">
        <f>Tableau1[[#This Row],[TONNE_DECHET]]*1000</f>
        <v>1066000</v>
      </c>
      <c r="M276" s="21">
        <f>Tableau1[[#This Row],[KG_DECHET]]/Tableau1[[#This Row],[Population]]</f>
        <v>0.98481209120135993</v>
      </c>
    </row>
    <row r="277" spans="1:13" x14ac:dyDescent="0.3">
      <c r="A277" s="21">
        <v>2015</v>
      </c>
      <c r="B277" s="21">
        <v>93</v>
      </c>
      <c r="C277" s="21" t="str">
        <f>VLOOKUP(Tableau1[[#This Row],[CODE_REGION]],Libellés!$I$2:$J$15,2,FALSE)</f>
        <v>PACA</v>
      </c>
      <c r="D277" s="23" t="s">
        <v>61</v>
      </c>
      <c r="E277" s="21" t="str">
        <f>VLOOKUP(Tableau1[[#This Row],[CODE_DEPT]],Libellés!$L$2:$M$102,2,FALSE)</f>
        <v>Alpes-Maritimes</v>
      </c>
      <c r="F277" s="21" t="s">
        <v>50</v>
      </c>
      <c r="G277" s="21" t="str">
        <f>VLOOKUP(Tableau1[[#This Row],[CODE_TYPE_DECHET]],Libellés!$A$1:$B$8,2,FALSE)</f>
        <v>Encombrants</v>
      </c>
      <c r="H277" s="21" t="s">
        <v>51</v>
      </c>
      <c r="I277" s="21" t="str">
        <f>VLOOKUP(Tableau1[[#This Row],[CODE_DESTINATION]],Libellés!$E$2:$F$7,2,FALSE)</f>
        <v>Stockage</v>
      </c>
      <c r="J277" s="21">
        <v>9755.5</v>
      </c>
      <c r="K277" s="21">
        <v>1082440</v>
      </c>
      <c r="L277" s="21">
        <f>Tableau1[[#This Row],[TONNE_DECHET]]*1000</f>
        <v>9755500</v>
      </c>
      <c r="M277" s="21">
        <f>Tableau1[[#This Row],[KG_DECHET]]/Tableau1[[#This Row],[Population]]</f>
        <v>9.0125087764679801</v>
      </c>
    </row>
    <row r="278" spans="1:13" x14ac:dyDescent="0.3">
      <c r="A278" s="21">
        <v>2015</v>
      </c>
      <c r="B278" s="21">
        <v>93</v>
      </c>
      <c r="C278" s="21" t="str">
        <f>VLOOKUP(Tableau1[[#This Row],[CODE_REGION]],Libellés!$I$2:$J$15,2,FALSE)</f>
        <v>PACA</v>
      </c>
      <c r="D278" s="23" t="s">
        <v>61</v>
      </c>
      <c r="E278" s="21" t="str">
        <f>VLOOKUP(Tableau1[[#This Row],[CODE_DEPT]],Libellés!$L$2:$M$102,2,FALSE)</f>
        <v>Alpes-Maritimes</v>
      </c>
      <c r="F278" s="21" t="s">
        <v>51</v>
      </c>
      <c r="G278" s="21" t="str">
        <f>VLOOKUP(Tableau1[[#This Row],[CODE_TYPE_DECHET]],Libellés!$A$1:$B$8,2,FALSE)</f>
        <v>Emballages et papier</v>
      </c>
      <c r="H278" s="21" t="s">
        <v>49</v>
      </c>
      <c r="I278" s="21" t="str">
        <f>VLOOKUP(Tableau1[[#This Row],[CODE_DESTINATION]],Libellés!$E$2:$F$7,2,FALSE)</f>
        <v>Valorisation matière</v>
      </c>
      <c r="J278" s="21">
        <v>43358.96</v>
      </c>
      <c r="K278" s="21">
        <v>1082440</v>
      </c>
      <c r="L278" s="21">
        <f>Tableau1[[#This Row],[TONNE_DECHET]]*1000</f>
        <v>43358960</v>
      </c>
      <c r="M278" s="21">
        <f>Tableau1[[#This Row],[KG_DECHET]]/Tableau1[[#This Row],[Population]]</f>
        <v>40.056686744761834</v>
      </c>
    </row>
    <row r="279" spans="1:13" x14ac:dyDescent="0.3">
      <c r="A279" s="21">
        <v>2015</v>
      </c>
      <c r="B279" s="21">
        <v>93</v>
      </c>
      <c r="C279" s="21" t="str">
        <f>VLOOKUP(Tableau1[[#This Row],[CODE_REGION]],Libellés!$I$2:$J$15,2,FALSE)</f>
        <v>PACA</v>
      </c>
      <c r="D279" s="23" t="s">
        <v>61</v>
      </c>
      <c r="E279" s="21" t="str">
        <f>VLOOKUP(Tableau1[[#This Row],[CODE_DEPT]],Libellés!$L$2:$M$102,2,FALSE)</f>
        <v>Alpes-Maritimes</v>
      </c>
      <c r="F279" s="21" t="s">
        <v>56</v>
      </c>
      <c r="G279" s="21" t="str">
        <f>VLOOKUP(Tableau1[[#This Row],[CODE_TYPE_DECHET]],Libellés!$A$1:$B$8,2,FALSE)</f>
        <v>Biodéchets</v>
      </c>
      <c r="H279" s="21" t="s">
        <v>56</v>
      </c>
      <c r="I279" s="21" t="str">
        <f>VLOOKUP(Tableau1[[#This Row],[CODE_DESTINATION]],Libellés!$E$2:$F$7,2,FALSE)</f>
        <v>Valorisation organique</v>
      </c>
      <c r="J279" s="21">
        <v>5905</v>
      </c>
      <c r="K279" s="21">
        <v>1082440</v>
      </c>
      <c r="L279" s="21">
        <f>Tableau1[[#This Row],[TONNE_DECHET]]*1000</f>
        <v>5905000</v>
      </c>
      <c r="M279" s="21">
        <f>Tableau1[[#This Row],[KG_DECHET]]/Tableau1[[#This Row],[Population]]</f>
        <v>5.4552677284653193</v>
      </c>
    </row>
    <row r="280" spans="1:13" x14ac:dyDescent="0.3">
      <c r="A280" s="21">
        <v>2015</v>
      </c>
      <c r="B280" s="21">
        <v>93</v>
      </c>
      <c r="C280" s="21" t="str">
        <f>VLOOKUP(Tableau1[[#This Row],[CODE_REGION]],Libellés!$I$2:$J$15,2,FALSE)</f>
        <v>PACA</v>
      </c>
      <c r="D280" s="23" t="s">
        <v>61</v>
      </c>
      <c r="E280" s="21" t="str">
        <f>VLOOKUP(Tableau1[[#This Row],[CODE_DEPT]],Libellés!$L$2:$M$102,2,FALSE)</f>
        <v>Alpes-Maritimes</v>
      </c>
      <c r="F280" s="21" t="s">
        <v>54</v>
      </c>
      <c r="G280" s="21" t="str">
        <f>VLOOKUP(Tableau1[[#This Row],[CODE_TYPE_DECHET]],Libellés!$A$1:$B$8,2,FALSE)</f>
        <v>Verre</v>
      </c>
      <c r="H280" s="21" t="s">
        <v>49</v>
      </c>
      <c r="I280" s="21" t="str">
        <f>VLOOKUP(Tableau1[[#This Row],[CODE_DESTINATION]],Libellés!$E$2:$F$7,2,FALSE)</f>
        <v>Valorisation matière</v>
      </c>
      <c r="J280" s="21">
        <v>24674.22</v>
      </c>
      <c r="K280" s="21">
        <v>1082440</v>
      </c>
      <c r="L280" s="21">
        <f>Tableau1[[#This Row],[TONNE_DECHET]]*1000</f>
        <v>24674220</v>
      </c>
      <c r="M280" s="21">
        <f>Tableau1[[#This Row],[KG_DECHET]]/Tableau1[[#This Row],[Population]]</f>
        <v>22.795000184767748</v>
      </c>
    </row>
    <row r="281" spans="1:13" x14ac:dyDescent="0.3">
      <c r="A281" s="21">
        <v>2015</v>
      </c>
      <c r="B281" s="21">
        <v>93</v>
      </c>
      <c r="C281" s="21" t="str">
        <f>VLOOKUP(Tableau1[[#This Row],[CODE_REGION]],Libellés!$I$2:$J$15,2,FALSE)</f>
        <v>PACA</v>
      </c>
      <c r="D281" s="23" t="s">
        <v>61</v>
      </c>
      <c r="E281" s="21" t="str">
        <f>VLOOKUP(Tableau1[[#This Row],[CODE_DEPT]],Libellés!$L$2:$M$102,2,FALSE)</f>
        <v>Alpes-Maritimes</v>
      </c>
      <c r="F281" s="21" t="s">
        <v>62</v>
      </c>
      <c r="G281" s="21" t="str">
        <f>VLOOKUP(Tableau1[[#This Row],[CODE_TYPE_DECHET]],Libellés!$A$2:$B$9,2,FALSE)</f>
        <v>Collectes séparées de gravats</v>
      </c>
      <c r="H281" s="21" t="s">
        <v>49</v>
      </c>
      <c r="I281" s="21" t="str">
        <f>VLOOKUP(Tableau1[[#This Row],[CODE_DESTINATION]],Libellés!$E$2:$F$7,2,FALSE)</f>
        <v>Valorisation matière</v>
      </c>
      <c r="J281" s="21">
        <v>45</v>
      </c>
      <c r="K281" s="21">
        <v>1082440</v>
      </c>
      <c r="L281" s="21">
        <f>Tableau1[[#This Row],[TONNE_DECHET]]*1000</f>
        <v>45000</v>
      </c>
      <c r="M281" s="21">
        <f>Tableau1[[#This Row],[KG_DECHET]]/Tableau1[[#This Row],[Population]]</f>
        <v>4.1572743061971104E-2</v>
      </c>
    </row>
    <row r="282" spans="1:13" x14ac:dyDescent="0.3">
      <c r="A282" s="21">
        <v>2015</v>
      </c>
      <c r="B282" s="21">
        <v>93</v>
      </c>
      <c r="C282" s="21" t="str">
        <f>VLOOKUP(Tableau1[[#This Row],[CODE_REGION]],Libellés!$I$2:$J$15,2,FALSE)</f>
        <v>PACA</v>
      </c>
      <c r="D282" s="23" t="s">
        <v>61</v>
      </c>
      <c r="E282" s="21" t="str">
        <f>VLOOKUP(Tableau1[[#This Row],[CODE_DEPT]],Libellés!$L$2:$M$102,2,FALSE)</f>
        <v>Alpes-Maritimes</v>
      </c>
      <c r="F282" s="21" t="s">
        <v>62</v>
      </c>
      <c r="G282" s="21" t="str">
        <f>VLOOKUP(Tableau1[[#This Row],[CODE_TYPE_DECHET]],Libellés!$A$2:$B$9,2,FALSE)</f>
        <v>Collectes séparées de gravats</v>
      </c>
      <c r="H282" s="21" t="s">
        <v>51</v>
      </c>
      <c r="I282" s="21" t="str">
        <f>VLOOKUP(Tableau1[[#This Row],[CODE_DESTINATION]],Libellés!$E$2:$F$7,2,FALSE)</f>
        <v>Stockage</v>
      </c>
      <c r="J282" s="21">
        <v>573</v>
      </c>
      <c r="K282" s="21">
        <v>1082440</v>
      </c>
      <c r="L282" s="21">
        <f>Tableau1[[#This Row],[TONNE_DECHET]]*1000</f>
        <v>573000</v>
      </c>
      <c r="M282" s="21">
        <f>Tableau1[[#This Row],[KG_DECHET]]/Tableau1[[#This Row],[Population]]</f>
        <v>0.52935959498909868</v>
      </c>
    </row>
    <row r="283" spans="1:13" x14ac:dyDescent="0.3">
      <c r="A283" s="21">
        <v>2015</v>
      </c>
      <c r="B283" s="21">
        <v>93</v>
      </c>
      <c r="C283" s="21" t="str">
        <f>VLOOKUP(Tableau1[[#This Row],[CODE_REGION]],Libellés!$I$2:$J$15,2,FALSE)</f>
        <v>PACA</v>
      </c>
      <c r="D283" s="23" t="s">
        <v>61</v>
      </c>
      <c r="E283" s="21" t="str">
        <f>VLOOKUP(Tableau1[[#This Row],[CODE_DEPT]],Libellés!$L$2:$M$102,2,FALSE)</f>
        <v>Alpes-Maritimes</v>
      </c>
      <c r="F283" s="21" t="s">
        <v>55</v>
      </c>
      <c r="G283" s="21" t="str">
        <f>VLOOKUP(Tableau1[[#This Row],[CODE_TYPE_DECHET]],Libellés!$A$1:$B$8,2,FALSE)</f>
        <v>Collectes séparées hors gravats</v>
      </c>
      <c r="H283" s="21" t="s">
        <v>49</v>
      </c>
      <c r="I283" s="21" t="str">
        <f>VLOOKUP(Tableau1[[#This Row],[CODE_DESTINATION]],Libellés!$E$2:$F$7,2,FALSE)</f>
        <v>Valorisation matière</v>
      </c>
      <c r="J283" s="21">
        <v>4749.1030000000001</v>
      </c>
      <c r="K283" s="21">
        <v>1082440</v>
      </c>
      <c r="L283" s="21">
        <f>Tableau1[[#This Row],[TONNE_DECHET]]*1000</f>
        <v>4749103</v>
      </c>
      <c r="M283" s="21">
        <f>Tableau1[[#This Row],[KG_DECHET]]/Tableau1[[#This Row],[Population]]</f>
        <v>4.3874053065296925</v>
      </c>
    </row>
    <row r="284" spans="1:13" x14ac:dyDescent="0.3">
      <c r="A284" s="21">
        <v>2015</v>
      </c>
      <c r="B284" s="21">
        <v>93</v>
      </c>
      <c r="C284" s="21" t="str">
        <f>VLOOKUP(Tableau1[[#This Row],[CODE_REGION]],Libellés!$I$2:$J$15,2,FALSE)</f>
        <v>PACA</v>
      </c>
      <c r="D284" s="23" t="s">
        <v>61</v>
      </c>
      <c r="E284" s="21" t="str">
        <f>VLOOKUP(Tableau1[[#This Row],[CODE_DEPT]],Libellés!$L$2:$M$102,2,FALSE)</f>
        <v>Alpes-Maritimes</v>
      </c>
      <c r="F284" s="21" t="s">
        <v>55</v>
      </c>
      <c r="G284" s="21" t="str">
        <f>VLOOKUP(Tableau1[[#This Row],[CODE_TYPE_DECHET]],Libellés!$A$1:$B$8,2,FALSE)</f>
        <v>Collectes séparées hors gravats</v>
      </c>
      <c r="H284" s="21" t="s">
        <v>50</v>
      </c>
      <c r="I284" s="21" t="str">
        <f>VLOOKUP(Tableau1[[#This Row],[CODE_DESTINATION]],Libellés!$E$2:$F$7,2,FALSE)</f>
        <v>Incinération avec récupération d'énergie</v>
      </c>
      <c r="J284" s="21">
        <v>10419</v>
      </c>
      <c r="K284" s="21">
        <v>1082440</v>
      </c>
      <c r="L284" s="21">
        <f>Tableau1[[#This Row],[TONNE_DECHET]]*1000</f>
        <v>10419000</v>
      </c>
      <c r="M284" s="21">
        <f>Tableau1[[#This Row],[KG_DECHET]]/Tableau1[[#This Row],[Population]]</f>
        <v>9.6254757769483756</v>
      </c>
    </row>
    <row r="285" spans="1:13" x14ac:dyDescent="0.3">
      <c r="A285" s="21">
        <v>2015</v>
      </c>
      <c r="B285" s="21">
        <v>93</v>
      </c>
      <c r="C285" s="21" t="str">
        <f>VLOOKUP(Tableau1[[#This Row],[CODE_REGION]],Libellés!$I$2:$J$15,2,FALSE)</f>
        <v>PACA</v>
      </c>
      <c r="D285" s="23" t="s">
        <v>61</v>
      </c>
      <c r="E285" s="21" t="str">
        <f>VLOOKUP(Tableau1[[#This Row],[CODE_DEPT]],Libellés!$L$2:$M$102,2,FALSE)</f>
        <v>Alpes-Maritimes</v>
      </c>
      <c r="F285" s="21" t="s">
        <v>55</v>
      </c>
      <c r="G285" s="21" t="str">
        <f>VLOOKUP(Tableau1[[#This Row],[CODE_TYPE_DECHET]],Libellés!$A$1:$B$8,2,FALSE)</f>
        <v>Collectes séparées hors gravats</v>
      </c>
      <c r="H285" s="21" t="s">
        <v>51</v>
      </c>
      <c r="I285" s="21" t="str">
        <f>VLOOKUP(Tableau1[[#This Row],[CODE_DESTINATION]],Libellés!$E$2:$F$7,2,FALSE)</f>
        <v>Stockage</v>
      </c>
      <c r="J285" s="21">
        <v>1543</v>
      </c>
      <c r="K285" s="21">
        <v>1082440</v>
      </c>
      <c r="L285" s="21">
        <f>Tableau1[[#This Row],[TONNE_DECHET]]*1000</f>
        <v>1543000</v>
      </c>
      <c r="M285" s="21">
        <f>Tableau1[[#This Row],[KG_DECHET]]/Tableau1[[#This Row],[Population]]</f>
        <v>1.4254831676582536</v>
      </c>
    </row>
    <row r="286" spans="1:13" x14ac:dyDescent="0.3">
      <c r="A286" s="21">
        <v>2017</v>
      </c>
      <c r="B286" s="21">
        <v>93</v>
      </c>
      <c r="C286" s="21" t="str">
        <f>VLOOKUP(Tableau1[[#This Row],[CODE_REGION]],Libellés!$I$2:$J$15,2,FALSE)</f>
        <v>PACA</v>
      </c>
      <c r="D286" s="23" t="s">
        <v>61</v>
      </c>
      <c r="E286" s="21" t="str">
        <f>VLOOKUP(Tableau1[[#This Row],[CODE_DEPT]],Libellés!$L$2:$M$102,2,FALSE)</f>
        <v>Alpes-Maritimes</v>
      </c>
      <c r="F286" s="21" t="s">
        <v>49</v>
      </c>
      <c r="G286" s="21" t="str">
        <f>VLOOKUP(Tableau1[[#This Row],[CODE_TYPE_DECHET]],Libellés!$A$1:$B$8,2,FALSE)</f>
        <v>Ordures ménagères résiduelles</v>
      </c>
      <c r="H286" s="21" t="s">
        <v>49</v>
      </c>
      <c r="I286" s="21" t="str">
        <f>VLOOKUP(Tableau1[[#This Row],[CODE_DESTINATION]],Libellés!$E$2:$F$7,2,FALSE)</f>
        <v>Valorisation matière</v>
      </c>
      <c r="J286" s="21">
        <v>16445.7</v>
      </c>
      <c r="K286" s="21">
        <v>1083310</v>
      </c>
      <c r="L286" s="21">
        <f>Tableau1[[#This Row],[TONNE_DECHET]]*1000</f>
        <v>16445700</v>
      </c>
      <c r="M286" s="21">
        <f>Tableau1[[#This Row],[KG_DECHET]]/Tableau1[[#This Row],[Population]]</f>
        <v>15.180973128652001</v>
      </c>
    </row>
    <row r="287" spans="1:13" x14ac:dyDescent="0.3">
      <c r="A287" s="21">
        <v>2017</v>
      </c>
      <c r="B287" s="21">
        <v>93</v>
      </c>
      <c r="C287" s="21" t="str">
        <f>VLOOKUP(Tableau1[[#This Row],[CODE_REGION]],Libellés!$I$2:$J$15,2,FALSE)</f>
        <v>PACA</v>
      </c>
      <c r="D287" s="23" t="s">
        <v>61</v>
      </c>
      <c r="E287" s="21" t="str">
        <f>VLOOKUP(Tableau1[[#This Row],[CODE_DEPT]],Libellés!$L$2:$M$102,2,FALSE)</f>
        <v>Alpes-Maritimes</v>
      </c>
      <c r="F287" s="21" t="s">
        <v>49</v>
      </c>
      <c r="G287" s="21" t="str">
        <f>VLOOKUP(Tableau1[[#This Row],[CODE_TYPE_DECHET]],Libellés!$A$1:$B$8,2,FALSE)</f>
        <v>Ordures ménagères résiduelles</v>
      </c>
      <c r="H287" s="21" t="s">
        <v>50</v>
      </c>
      <c r="I287" s="21" t="str">
        <f>VLOOKUP(Tableau1[[#This Row],[CODE_DESTINATION]],Libellés!$E$2:$F$7,2,FALSE)</f>
        <v>Incinération avec récupération d'énergie</v>
      </c>
      <c r="J287" s="21">
        <v>369305.89</v>
      </c>
      <c r="K287" s="21">
        <v>1083310</v>
      </c>
      <c r="L287" s="21">
        <f>Tableau1[[#This Row],[TONNE_DECHET]]*1000</f>
        <v>369305890</v>
      </c>
      <c r="M287" s="21">
        <f>Tableau1[[#This Row],[KG_DECHET]]/Tableau1[[#This Row],[Population]]</f>
        <v>340.90508718649323</v>
      </c>
    </row>
    <row r="288" spans="1:13" x14ac:dyDescent="0.3">
      <c r="A288" s="21">
        <v>2017</v>
      </c>
      <c r="B288" s="21">
        <v>93</v>
      </c>
      <c r="C288" s="21" t="str">
        <f>VLOOKUP(Tableau1[[#This Row],[CODE_REGION]],Libellés!$I$2:$J$15,2,FALSE)</f>
        <v>PACA</v>
      </c>
      <c r="D288" s="23" t="s">
        <v>61</v>
      </c>
      <c r="E288" s="21" t="str">
        <f>VLOOKUP(Tableau1[[#This Row],[CODE_DEPT]],Libellés!$L$2:$M$102,2,FALSE)</f>
        <v>Alpes-Maritimes</v>
      </c>
      <c r="F288" s="21" t="s">
        <v>49</v>
      </c>
      <c r="G288" s="21" t="str">
        <f>VLOOKUP(Tableau1[[#This Row],[CODE_TYPE_DECHET]],Libellés!$A$1:$B$8,2,FALSE)</f>
        <v>Ordures ménagères résiduelles</v>
      </c>
      <c r="H288" s="21" t="s">
        <v>51</v>
      </c>
      <c r="I288" s="21" t="str">
        <f>VLOOKUP(Tableau1[[#This Row],[CODE_DESTINATION]],Libellés!$E$2:$F$7,2,FALSE)</f>
        <v>Stockage</v>
      </c>
      <c r="J288" s="21">
        <v>40018.11</v>
      </c>
      <c r="K288" s="21">
        <v>1083310</v>
      </c>
      <c r="L288" s="21">
        <f>Tableau1[[#This Row],[TONNE_DECHET]]*1000</f>
        <v>40018110</v>
      </c>
      <c r="M288" s="21">
        <f>Tableau1[[#This Row],[KG_DECHET]]/Tableau1[[#This Row],[Population]]</f>
        <v>36.940589489619775</v>
      </c>
    </row>
    <row r="289" spans="1:13" x14ac:dyDescent="0.3">
      <c r="A289" s="21">
        <v>2017</v>
      </c>
      <c r="B289" s="21">
        <v>93</v>
      </c>
      <c r="C289" s="21" t="str">
        <f>VLOOKUP(Tableau1[[#This Row],[CODE_REGION]],Libellés!$I$2:$J$15,2,FALSE)</f>
        <v>PACA</v>
      </c>
      <c r="D289" s="23" t="s">
        <v>61</v>
      </c>
      <c r="E289" s="21" t="str">
        <f>VLOOKUP(Tableau1[[#This Row],[CODE_DEPT]],Libellés!$L$2:$M$102,2,FALSE)</f>
        <v>Alpes-Maritimes</v>
      </c>
      <c r="F289" s="21" t="s">
        <v>50</v>
      </c>
      <c r="G289" s="21" t="str">
        <f>VLOOKUP(Tableau1[[#This Row],[CODE_TYPE_DECHET]],Libellés!$A$1:$B$8,2,FALSE)</f>
        <v>Encombrants</v>
      </c>
      <c r="H289" s="21" t="s">
        <v>49</v>
      </c>
      <c r="I289" s="21" t="str">
        <f>VLOOKUP(Tableau1[[#This Row],[CODE_DESTINATION]],Libellés!$E$2:$F$7,2,FALSE)</f>
        <v>Valorisation matière</v>
      </c>
      <c r="J289" s="21">
        <v>21449.599999999999</v>
      </c>
      <c r="K289" s="21">
        <v>1083310</v>
      </c>
      <c r="L289" s="21">
        <f>Tableau1[[#This Row],[TONNE_DECHET]]*1000</f>
        <v>21449600</v>
      </c>
      <c r="M289" s="21">
        <f>Tableau1[[#This Row],[KG_DECHET]]/Tableau1[[#This Row],[Population]]</f>
        <v>19.800057232001919</v>
      </c>
    </row>
    <row r="290" spans="1:13" x14ac:dyDescent="0.3">
      <c r="A290" s="21">
        <v>2017</v>
      </c>
      <c r="B290" s="21">
        <v>93</v>
      </c>
      <c r="C290" s="21" t="str">
        <f>VLOOKUP(Tableau1[[#This Row],[CODE_REGION]],Libellés!$I$2:$J$15,2,FALSE)</f>
        <v>PACA</v>
      </c>
      <c r="D290" s="23" t="s">
        <v>61</v>
      </c>
      <c r="E290" s="21" t="str">
        <f>VLOOKUP(Tableau1[[#This Row],[CODE_DEPT]],Libellés!$L$2:$M$102,2,FALSE)</f>
        <v>Alpes-Maritimes</v>
      </c>
      <c r="F290" s="21" t="s">
        <v>50</v>
      </c>
      <c r="G290" s="21" t="str">
        <f>VLOOKUP(Tableau1[[#This Row],[CODE_TYPE_DECHET]],Libellés!$A$1:$B$8,2,FALSE)</f>
        <v>Encombrants</v>
      </c>
      <c r="H290" s="21" t="s">
        <v>50</v>
      </c>
      <c r="I290" s="21" t="str">
        <f>VLOOKUP(Tableau1[[#This Row],[CODE_DESTINATION]],Libellés!$E$2:$F$7,2,FALSE)</f>
        <v>Incinération avec récupération d'énergie</v>
      </c>
      <c r="J290" s="21">
        <v>84.09</v>
      </c>
      <c r="K290" s="21">
        <v>1083310</v>
      </c>
      <c r="L290" s="21">
        <f>Tableau1[[#This Row],[TONNE_DECHET]]*1000</f>
        <v>84090</v>
      </c>
      <c r="M290" s="21">
        <f>Tableau1[[#This Row],[KG_DECHET]]/Tableau1[[#This Row],[Population]]</f>
        <v>7.7623210346068991E-2</v>
      </c>
    </row>
    <row r="291" spans="1:13" x14ac:dyDescent="0.3">
      <c r="A291" s="21">
        <v>2017</v>
      </c>
      <c r="B291" s="21">
        <v>93</v>
      </c>
      <c r="C291" s="21" t="str">
        <f>VLOOKUP(Tableau1[[#This Row],[CODE_REGION]],Libellés!$I$2:$J$15,2,FALSE)</f>
        <v>PACA</v>
      </c>
      <c r="D291" s="23" t="s">
        <v>61</v>
      </c>
      <c r="E291" s="21" t="str">
        <f>VLOOKUP(Tableau1[[#This Row],[CODE_DEPT]],Libellés!$L$2:$M$102,2,FALSE)</f>
        <v>Alpes-Maritimes</v>
      </c>
      <c r="F291" s="21" t="s">
        <v>50</v>
      </c>
      <c r="G291" s="21" t="str">
        <f>VLOOKUP(Tableau1[[#This Row],[CODE_TYPE_DECHET]],Libellés!$A$1:$B$8,2,FALSE)</f>
        <v>Encombrants</v>
      </c>
      <c r="H291" s="21" t="s">
        <v>51</v>
      </c>
      <c r="I291" s="21" t="str">
        <f>VLOOKUP(Tableau1[[#This Row],[CODE_DESTINATION]],Libellés!$E$2:$F$7,2,FALSE)</f>
        <v>Stockage</v>
      </c>
      <c r="J291" s="21">
        <v>2332.3000000000002</v>
      </c>
      <c r="K291" s="21">
        <v>1083310</v>
      </c>
      <c r="L291" s="21">
        <f>Tableau1[[#This Row],[TONNE_DECHET]]*1000</f>
        <v>2332300</v>
      </c>
      <c r="M291" s="21">
        <f>Tableau1[[#This Row],[KG_DECHET]]/Tableau1[[#This Row],[Population]]</f>
        <v>2.1529386786792331</v>
      </c>
    </row>
    <row r="292" spans="1:13" x14ac:dyDescent="0.3">
      <c r="A292" s="21">
        <v>2017</v>
      </c>
      <c r="B292" s="21">
        <v>93</v>
      </c>
      <c r="C292" s="21" t="str">
        <f>VLOOKUP(Tableau1[[#This Row],[CODE_REGION]],Libellés!$I$2:$J$15,2,FALSE)</f>
        <v>PACA</v>
      </c>
      <c r="D292" s="23" t="s">
        <v>61</v>
      </c>
      <c r="E292" s="21" t="str">
        <f>VLOOKUP(Tableau1[[#This Row],[CODE_DEPT]],Libellés!$L$2:$M$102,2,FALSE)</f>
        <v>Alpes-Maritimes</v>
      </c>
      <c r="F292" s="21" t="s">
        <v>51</v>
      </c>
      <c r="G292" s="21" t="str">
        <f>VLOOKUP(Tableau1[[#This Row],[CODE_TYPE_DECHET]],Libellés!$A$1:$B$8,2,FALSE)</f>
        <v>Emballages et papier</v>
      </c>
      <c r="H292" s="21" t="s">
        <v>49</v>
      </c>
      <c r="I292" s="21" t="str">
        <f>VLOOKUP(Tableau1[[#This Row],[CODE_DESTINATION]],Libellés!$E$2:$F$7,2,FALSE)</f>
        <v>Valorisation matière</v>
      </c>
      <c r="J292" s="21">
        <v>46606.61</v>
      </c>
      <c r="K292" s="21">
        <v>1083310</v>
      </c>
      <c r="L292" s="21">
        <f>Tableau1[[#This Row],[TONNE_DECHET]]*1000</f>
        <v>46606610</v>
      </c>
      <c r="M292" s="21">
        <f>Tableau1[[#This Row],[KG_DECHET]]/Tableau1[[#This Row],[Population]]</f>
        <v>43.022412790429335</v>
      </c>
    </row>
    <row r="293" spans="1:13" x14ac:dyDescent="0.3">
      <c r="A293" s="21">
        <v>2017</v>
      </c>
      <c r="B293" s="21">
        <v>93</v>
      </c>
      <c r="C293" s="21" t="str">
        <f>VLOOKUP(Tableau1[[#This Row],[CODE_REGION]],Libellés!$I$2:$J$15,2,FALSE)</f>
        <v>PACA</v>
      </c>
      <c r="D293" s="23" t="s">
        <v>61</v>
      </c>
      <c r="E293" s="21" t="str">
        <f>VLOOKUP(Tableau1[[#This Row],[CODE_DEPT]],Libellés!$L$2:$M$102,2,FALSE)</f>
        <v>Alpes-Maritimes</v>
      </c>
      <c r="F293" s="21" t="s">
        <v>56</v>
      </c>
      <c r="G293" s="21" t="str">
        <f>VLOOKUP(Tableau1[[#This Row],[CODE_TYPE_DECHET]],Libellés!$A$1:$B$8,2,FALSE)</f>
        <v>Biodéchets</v>
      </c>
      <c r="H293" s="21" t="s">
        <v>56</v>
      </c>
      <c r="I293" s="21" t="str">
        <f>VLOOKUP(Tableau1[[#This Row],[CODE_DESTINATION]],Libellés!$E$2:$F$7,2,FALSE)</f>
        <v>Valorisation organique</v>
      </c>
      <c r="J293" s="21">
        <v>7385</v>
      </c>
      <c r="K293" s="21">
        <v>1083310</v>
      </c>
      <c r="L293" s="21">
        <f>Tableau1[[#This Row],[TONNE_DECHET]]*1000</f>
        <v>7385000</v>
      </c>
      <c r="M293" s="21">
        <f>Tableau1[[#This Row],[KG_DECHET]]/Tableau1[[#This Row],[Population]]</f>
        <v>6.8170699061210547</v>
      </c>
    </row>
    <row r="294" spans="1:13" x14ac:dyDescent="0.3">
      <c r="A294" s="21">
        <v>2017</v>
      </c>
      <c r="B294" s="21">
        <v>93</v>
      </c>
      <c r="C294" s="21" t="str">
        <f>VLOOKUP(Tableau1[[#This Row],[CODE_REGION]],Libellés!$I$2:$J$15,2,FALSE)</f>
        <v>PACA</v>
      </c>
      <c r="D294" s="23" t="s">
        <v>61</v>
      </c>
      <c r="E294" s="21" t="str">
        <f>VLOOKUP(Tableau1[[#This Row],[CODE_DEPT]],Libellés!$L$2:$M$102,2,FALSE)</f>
        <v>Alpes-Maritimes</v>
      </c>
      <c r="F294" s="21" t="s">
        <v>54</v>
      </c>
      <c r="G294" s="21" t="str">
        <f>VLOOKUP(Tableau1[[#This Row],[CODE_TYPE_DECHET]],Libellés!$A$1:$B$8,2,FALSE)</f>
        <v>Verre</v>
      </c>
      <c r="H294" s="21" t="s">
        <v>49</v>
      </c>
      <c r="I294" s="21" t="str">
        <f>VLOOKUP(Tableau1[[#This Row],[CODE_DESTINATION]],Libellés!$E$2:$F$7,2,FALSE)</f>
        <v>Valorisation matière</v>
      </c>
      <c r="J294" s="21">
        <v>28113.23</v>
      </c>
      <c r="K294" s="21">
        <v>1083310</v>
      </c>
      <c r="L294" s="21">
        <f>Tableau1[[#This Row],[TONNE_DECHET]]*1000</f>
        <v>28113230</v>
      </c>
      <c r="M294" s="21">
        <f>Tableau1[[#This Row],[KG_DECHET]]/Tableau1[[#This Row],[Population]]</f>
        <v>25.951232795783294</v>
      </c>
    </row>
    <row r="295" spans="1:13" x14ac:dyDescent="0.3">
      <c r="A295" s="21">
        <v>2017</v>
      </c>
      <c r="B295" s="21">
        <v>93</v>
      </c>
      <c r="C295" s="21" t="str">
        <f>VLOOKUP(Tableau1[[#This Row],[CODE_REGION]],Libellés!$I$2:$J$15,2,FALSE)</f>
        <v>PACA</v>
      </c>
      <c r="D295" s="23" t="s">
        <v>61</v>
      </c>
      <c r="E295" s="21" t="str">
        <f>VLOOKUP(Tableau1[[#This Row],[CODE_DEPT]],Libellés!$L$2:$M$102,2,FALSE)</f>
        <v>Alpes-Maritimes</v>
      </c>
      <c r="F295" s="21" t="s">
        <v>62</v>
      </c>
      <c r="G295" s="21" t="str">
        <f>VLOOKUP(Tableau1[[#This Row],[CODE_TYPE_DECHET]],Libellés!$A$2:$B$9,2,FALSE)</f>
        <v>Collectes séparées de gravats</v>
      </c>
      <c r="H295" s="21" t="s">
        <v>49</v>
      </c>
      <c r="I295" s="21" t="str">
        <f>VLOOKUP(Tableau1[[#This Row],[CODE_DESTINATION]],Libellés!$E$2:$F$7,2,FALSE)</f>
        <v>Valorisation matière</v>
      </c>
      <c r="J295" s="21">
        <v>85.9</v>
      </c>
      <c r="K295" s="21">
        <v>1083310</v>
      </c>
      <c r="L295" s="21">
        <f>Tableau1[[#This Row],[TONNE_DECHET]]*1000</f>
        <v>85900</v>
      </c>
      <c r="M295" s="21">
        <f>Tableau1[[#This Row],[KG_DECHET]]/Tableau1[[#This Row],[Population]]</f>
        <v>7.9294015563412132E-2</v>
      </c>
    </row>
    <row r="296" spans="1:13" x14ac:dyDescent="0.3">
      <c r="A296" s="21">
        <v>2017</v>
      </c>
      <c r="B296" s="21">
        <v>93</v>
      </c>
      <c r="C296" s="21" t="str">
        <f>VLOOKUP(Tableau1[[#This Row],[CODE_REGION]],Libellés!$I$2:$J$15,2,FALSE)</f>
        <v>PACA</v>
      </c>
      <c r="D296" s="23" t="s">
        <v>61</v>
      </c>
      <c r="E296" s="21" t="str">
        <f>VLOOKUP(Tableau1[[#This Row],[CODE_DEPT]],Libellés!$L$2:$M$102,2,FALSE)</f>
        <v>Alpes-Maritimes</v>
      </c>
      <c r="F296" s="21" t="s">
        <v>62</v>
      </c>
      <c r="G296" s="21" t="str">
        <f>VLOOKUP(Tableau1[[#This Row],[CODE_TYPE_DECHET]],Libellés!$A$2:$B$9,2,FALSE)</f>
        <v>Collectes séparées de gravats</v>
      </c>
      <c r="H296" s="21" t="s">
        <v>51</v>
      </c>
      <c r="I296" s="21" t="str">
        <f>VLOOKUP(Tableau1[[#This Row],[CODE_DESTINATION]],Libellés!$E$2:$F$7,2,FALSE)</f>
        <v>Stockage</v>
      </c>
      <c r="J296" s="21">
        <v>839.1</v>
      </c>
      <c r="K296" s="21">
        <v>1083310</v>
      </c>
      <c r="L296" s="21">
        <f>Tableau1[[#This Row],[TONNE_DECHET]]*1000</f>
        <v>839100</v>
      </c>
      <c r="M296" s="21">
        <f>Tableau1[[#This Row],[KG_DECHET]]/Tableau1[[#This Row],[Population]]</f>
        <v>0.77457052921139835</v>
      </c>
    </row>
    <row r="297" spans="1:13" x14ac:dyDescent="0.3">
      <c r="A297" s="21">
        <v>2017</v>
      </c>
      <c r="B297" s="21">
        <v>93</v>
      </c>
      <c r="C297" s="21" t="str">
        <f>VLOOKUP(Tableau1[[#This Row],[CODE_REGION]],Libellés!$I$2:$J$15,2,FALSE)</f>
        <v>PACA</v>
      </c>
      <c r="D297" s="23" t="s">
        <v>61</v>
      </c>
      <c r="E297" s="21" t="str">
        <f>VLOOKUP(Tableau1[[#This Row],[CODE_DEPT]],Libellés!$L$2:$M$102,2,FALSE)</f>
        <v>Alpes-Maritimes</v>
      </c>
      <c r="F297" s="21" t="s">
        <v>55</v>
      </c>
      <c r="G297" s="21" t="str">
        <f>VLOOKUP(Tableau1[[#This Row],[CODE_TYPE_DECHET]],Libellés!$A$1:$B$8,2,FALSE)</f>
        <v>Collectes séparées hors gravats</v>
      </c>
      <c r="H297" s="21" t="s">
        <v>49</v>
      </c>
      <c r="I297" s="21" t="str">
        <f>VLOOKUP(Tableau1[[#This Row],[CODE_DESTINATION]],Libellés!$E$2:$F$7,2,FALSE)</f>
        <v>Valorisation matière</v>
      </c>
      <c r="J297" s="21">
        <v>7272.65</v>
      </c>
      <c r="K297" s="21">
        <v>1083310</v>
      </c>
      <c r="L297" s="21">
        <f>Tableau1[[#This Row],[TONNE_DECHET]]*1000</f>
        <v>7272650</v>
      </c>
      <c r="M297" s="21">
        <f>Tableau1[[#This Row],[KG_DECHET]]/Tableau1[[#This Row],[Population]]</f>
        <v>6.7133599800611092</v>
      </c>
    </row>
    <row r="298" spans="1:13" x14ac:dyDescent="0.3">
      <c r="A298" s="21">
        <v>2017</v>
      </c>
      <c r="B298" s="21">
        <v>93</v>
      </c>
      <c r="C298" s="21" t="str">
        <f>VLOOKUP(Tableau1[[#This Row],[CODE_REGION]],Libellés!$I$2:$J$15,2,FALSE)</f>
        <v>PACA</v>
      </c>
      <c r="D298" s="23" t="s">
        <v>61</v>
      </c>
      <c r="E298" s="21" t="str">
        <f>VLOOKUP(Tableau1[[#This Row],[CODE_DEPT]],Libellés!$L$2:$M$102,2,FALSE)</f>
        <v>Alpes-Maritimes</v>
      </c>
      <c r="F298" s="21" t="s">
        <v>55</v>
      </c>
      <c r="G298" s="21" t="str">
        <f>VLOOKUP(Tableau1[[#This Row],[CODE_TYPE_DECHET]],Libellés!$A$1:$B$8,2,FALSE)</f>
        <v>Collectes séparées hors gravats</v>
      </c>
      <c r="H298" s="21" t="s">
        <v>50</v>
      </c>
      <c r="I298" s="21" t="str">
        <f>VLOOKUP(Tableau1[[#This Row],[CODE_DESTINATION]],Libellés!$E$2:$F$7,2,FALSE)</f>
        <v>Incinération avec récupération d'énergie</v>
      </c>
      <c r="J298" s="21">
        <v>28657</v>
      </c>
      <c r="K298" s="21">
        <v>1083310</v>
      </c>
      <c r="L298" s="21">
        <f>Tableau1[[#This Row],[TONNE_DECHET]]*1000</f>
        <v>28657000</v>
      </c>
      <c r="M298" s="21">
        <f>Tableau1[[#This Row],[KG_DECHET]]/Tableau1[[#This Row],[Population]]</f>
        <v>26.453185145526213</v>
      </c>
    </row>
    <row r="299" spans="1:13" x14ac:dyDescent="0.3">
      <c r="A299" s="21">
        <v>2017</v>
      </c>
      <c r="B299" s="21">
        <v>93</v>
      </c>
      <c r="C299" s="21" t="str">
        <f>VLOOKUP(Tableau1[[#This Row],[CODE_REGION]],Libellés!$I$2:$J$15,2,FALSE)</f>
        <v>PACA</v>
      </c>
      <c r="D299" s="23" t="s">
        <v>61</v>
      </c>
      <c r="E299" s="21" t="str">
        <f>VLOOKUP(Tableau1[[#This Row],[CODE_DEPT]],Libellés!$L$2:$M$102,2,FALSE)</f>
        <v>Alpes-Maritimes</v>
      </c>
      <c r="F299" s="21" t="s">
        <v>55</v>
      </c>
      <c r="G299" s="21" t="str">
        <f>VLOOKUP(Tableau1[[#This Row],[CODE_TYPE_DECHET]],Libellés!$A$1:$B$8,2,FALSE)</f>
        <v>Collectes séparées hors gravats</v>
      </c>
      <c r="H299" s="21" t="s">
        <v>51</v>
      </c>
      <c r="I299" s="21" t="str">
        <f>VLOOKUP(Tableau1[[#This Row],[CODE_DESTINATION]],Libellés!$E$2:$F$7,2,FALSE)</f>
        <v>Stockage</v>
      </c>
      <c r="J299" s="21">
        <v>79</v>
      </c>
      <c r="K299" s="21">
        <v>1083310</v>
      </c>
      <c r="L299" s="21">
        <f>Tableau1[[#This Row],[TONNE_DECHET]]*1000</f>
        <v>79000</v>
      </c>
      <c r="M299" s="21">
        <f>Tableau1[[#This Row],[KG_DECHET]]/Tableau1[[#This Row],[Population]]</f>
        <v>7.2924647607794629E-2</v>
      </c>
    </row>
    <row r="300" spans="1:13" x14ac:dyDescent="0.3">
      <c r="A300" s="21">
        <v>2009</v>
      </c>
      <c r="B300" s="21">
        <v>84</v>
      </c>
      <c r="C300" s="21" t="str">
        <f>VLOOKUP(Tableau1[[#This Row],[CODE_REGION]],Libellés!$I$2:$J$15,2,FALSE)</f>
        <v>Auvergne-Rhône-Alpes</v>
      </c>
      <c r="D300" s="23" t="s">
        <v>63</v>
      </c>
      <c r="E300" s="21" t="str">
        <f>VLOOKUP(Tableau1[[#This Row],[CODE_DEPT]],Libellés!$L$2:$M$102,2,FALSE)</f>
        <v>Ardèche</v>
      </c>
      <c r="F300" s="21" t="s">
        <v>49</v>
      </c>
      <c r="G300" s="21" t="str">
        <f>VLOOKUP(Tableau1[[#This Row],[CODE_TYPE_DECHET]],Libellés!$A$1:$B$8,2,FALSE)</f>
        <v>Ordures ménagères résiduelles</v>
      </c>
      <c r="H300" s="21" t="s">
        <v>51</v>
      </c>
      <c r="I300" s="21" t="str">
        <f>VLOOKUP(Tableau1[[#This Row],[CODE_DESTINATION]],Libellés!$E$2:$F$7,2,FALSE)</f>
        <v>Stockage</v>
      </c>
      <c r="J300" s="21">
        <v>66946.291410000005</v>
      </c>
      <c r="K300" s="21">
        <v>313578</v>
      </c>
      <c r="L300" s="21">
        <f>Tableau1[[#This Row],[TONNE_DECHET]]*1000</f>
        <v>66946291.410000004</v>
      </c>
      <c r="M300" s="21">
        <f>Tableau1[[#This Row],[KG_DECHET]]/Tableau1[[#This Row],[Population]]</f>
        <v>213.49167164150546</v>
      </c>
    </row>
    <row r="301" spans="1:13" x14ac:dyDescent="0.3">
      <c r="A301" s="21">
        <v>2009</v>
      </c>
      <c r="B301" s="21">
        <v>84</v>
      </c>
      <c r="C301" s="21" t="str">
        <f>VLOOKUP(Tableau1[[#This Row],[CODE_REGION]],Libellés!$I$2:$J$15,2,FALSE)</f>
        <v>Auvergne-Rhône-Alpes</v>
      </c>
      <c r="D301" s="23" t="s">
        <v>63</v>
      </c>
      <c r="E301" s="21" t="str">
        <f>VLOOKUP(Tableau1[[#This Row],[CODE_DEPT]],Libellés!$L$2:$M$102,2,FALSE)</f>
        <v>Ardèche</v>
      </c>
      <c r="F301" s="21" t="s">
        <v>49</v>
      </c>
      <c r="G301" s="21" t="str">
        <f>VLOOKUP(Tableau1[[#This Row],[CODE_TYPE_DECHET]],Libellés!$A$1:$B$8,2,FALSE)</f>
        <v>Ordures ménagères résiduelles</v>
      </c>
      <c r="H301" s="21" t="s">
        <v>56</v>
      </c>
      <c r="I301" s="21" t="str">
        <f>VLOOKUP(Tableau1[[#This Row],[CODE_DESTINATION]],Libellés!$E$2:$F$7,2,FALSE)</f>
        <v>Valorisation organique</v>
      </c>
      <c r="J301" s="21">
        <v>20833.41318</v>
      </c>
      <c r="K301" s="21">
        <v>313578</v>
      </c>
      <c r="L301" s="21">
        <f>Tableau1[[#This Row],[TONNE_DECHET]]*1000</f>
        <v>20833413.18</v>
      </c>
      <c r="M301" s="21">
        <f>Tableau1[[#This Row],[KG_DECHET]]/Tableau1[[#This Row],[Population]]</f>
        <v>66.437738553087271</v>
      </c>
    </row>
    <row r="302" spans="1:13" x14ac:dyDescent="0.3">
      <c r="A302" s="21">
        <v>2009</v>
      </c>
      <c r="B302" s="21">
        <v>84</v>
      </c>
      <c r="C302" s="21" t="str">
        <f>VLOOKUP(Tableau1[[#This Row],[CODE_REGION]],Libellés!$I$2:$J$15,2,FALSE)</f>
        <v>Auvergne-Rhône-Alpes</v>
      </c>
      <c r="D302" s="23" t="s">
        <v>63</v>
      </c>
      <c r="E302" s="21" t="str">
        <f>VLOOKUP(Tableau1[[#This Row],[CODE_DEPT]],Libellés!$L$2:$M$102,2,FALSE)</f>
        <v>Ardèche</v>
      </c>
      <c r="F302" s="21" t="s">
        <v>49</v>
      </c>
      <c r="G302" s="21" t="str">
        <f>VLOOKUP(Tableau1[[#This Row],[CODE_TYPE_DECHET]],Libellés!$A$1:$B$8,2,FALSE)</f>
        <v>Ordures ménagères résiduelles</v>
      </c>
      <c r="H302" s="21" t="s">
        <v>52</v>
      </c>
      <c r="I302" s="21" t="str">
        <f>VLOOKUP(Tableau1[[#This Row],[CODE_DESTINATION]],Libellés!$E$2:$F$7,2,FALSE)</f>
        <v>Non précisé</v>
      </c>
      <c r="J302" s="21">
        <v>1308.72</v>
      </c>
      <c r="K302" s="21">
        <v>313578</v>
      </c>
      <c r="L302" s="21">
        <f>Tableau1[[#This Row],[TONNE_DECHET]]*1000</f>
        <v>1308720</v>
      </c>
      <c r="M302" s="21">
        <f>Tableau1[[#This Row],[KG_DECHET]]/Tableau1[[#This Row],[Population]]</f>
        <v>4.1735070700112891</v>
      </c>
    </row>
    <row r="303" spans="1:13" x14ac:dyDescent="0.3">
      <c r="A303" s="21">
        <v>2009</v>
      </c>
      <c r="B303" s="21">
        <v>84</v>
      </c>
      <c r="C303" s="21" t="str">
        <f>VLOOKUP(Tableau1[[#This Row],[CODE_REGION]],Libellés!$I$2:$J$15,2,FALSE)</f>
        <v>Auvergne-Rhône-Alpes</v>
      </c>
      <c r="D303" s="23" t="s">
        <v>63</v>
      </c>
      <c r="E303" s="21" t="str">
        <f>VLOOKUP(Tableau1[[#This Row],[CODE_DEPT]],Libellés!$L$2:$M$102,2,FALSE)</f>
        <v>Ardèche</v>
      </c>
      <c r="F303" s="21" t="s">
        <v>50</v>
      </c>
      <c r="G303" s="21" t="str">
        <f>VLOOKUP(Tableau1[[#This Row],[CODE_TYPE_DECHET]],Libellés!$A$1:$B$8,2,FALSE)</f>
        <v>Encombrants</v>
      </c>
      <c r="H303" s="21" t="s">
        <v>49</v>
      </c>
      <c r="I303" s="21" t="str">
        <f>VLOOKUP(Tableau1[[#This Row],[CODE_DESTINATION]],Libellés!$E$2:$F$7,2,FALSE)</f>
        <v>Valorisation matière</v>
      </c>
      <c r="J303" s="21">
        <v>80</v>
      </c>
      <c r="K303" s="21">
        <v>313578</v>
      </c>
      <c r="L303" s="21">
        <f>Tableau1[[#This Row],[TONNE_DECHET]]*1000</f>
        <v>80000</v>
      </c>
      <c r="M303" s="21">
        <f>Tableau1[[#This Row],[KG_DECHET]]/Tableau1[[#This Row],[Population]]</f>
        <v>0.25511993826097495</v>
      </c>
    </row>
    <row r="304" spans="1:13" x14ac:dyDescent="0.3">
      <c r="A304" s="21">
        <v>2009</v>
      </c>
      <c r="B304" s="21">
        <v>84</v>
      </c>
      <c r="C304" s="21" t="str">
        <f>VLOOKUP(Tableau1[[#This Row],[CODE_REGION]],Libellés!$I$2:$J$15,2,FALSE)</f>
        <v>Auvergne-Rhône-Alpes</v>
      </c>
      <c r="D304" s="23" t="s">
        <v>63</v>
      </c>
      <c r="E304" s="21" t="str">
        <f>VLOOKUP(Tableau1[[#This Row],[CODE_DEPT]],Libellés!$L$2:$M$102,2,FALSE)</f>
        <v>Ardèche</v>
      </c>
      <c r="F304" s="21" t="s">
        <v>50</v>
      </c>
      <c r="G304" s="21" t="str">
        <f>VLOOKUP(Tableau1[[#This Row],[CODE_TYPE_DECHET]],Libellés!$A$1:$B$8,2,FALSE)</f>
        <v>Encombrants</v>
      </c>
      <c r="H304" s="21" t="s">
        <v>51</v>
      </c>
      <c r="I304" s="21" t="str">
        <f>VLOOKUP(Tableau1[[#This Row],[CODE_DESTINATION]],Libellés!$E$2:$F$7,2,FALSE)</f>
        <v>Stockage</v>
      </c>
      <c r="J304" s="21">
        <v>293.08</v>
      </c>
      <c r="K304" s="21">
        <v>313578</v>
      </c>
      <c r="L304" s="21">
        <f>Tableau1[[#This Row],[TONNE_DECHET]]*1000</f>
        <v>293080</v>
      </c>
      <c r="M304" s="21">
        <f>Tableau1[[#This Row],[KG_DECHET]]/Tableau1[[#This Row],[Population]]</f>
        <v>0.93463189381908174</v>
      </c>
    </row>
    <row r="305" spans="1:13" x14ac:dyDescent="0.3">
      <c r="A305" s="21">
        <v>2009</v>
      </c>
      <c r="B305" s="21">
        <v>84</v>
      </c>
      <c r="C305" s="21" t="str">
        <f>VLOOKUP(Tableau1[[#This Row],[CODE_REGION]],Libellés!$I$2:$J$15,2,FALSE)</f>
        <v>Auvergne-Rhône-Alpes</v>
      </c>
      <c r="D305" s="23" t="s">
        <v>63</v>
      </c>
      <c r="E305" s="21" t="str">
        <f>VLOOKUP(Tableau1[[#This Row],[CODE_DEPT]],Libellés!$L$2:$M$102,2,FALSE)</f>
        <v>Ardèche</v>
      </c>
      <c r="F305" s="21" t="s">
        <v>53</v>
      </c>
      <c r="G305" s="21" t="str">
        <f>VLOOKUP(Tableau1[[#This Row],[CODE_TYPE_DECHET]],Libellés!$A$1:$B$8,2,FALSE)</f>
        <v>Déchets dangereux</v>
      </c>
      <c r="H305" s="21" t="s">
        <v>50</v>
      </c>
      <c r="I305" s="21" t="str">
        <f>VLOOKUP(Tableau1[[#This Row],[CODE_DESTINATION]],Libellés!$E$2:$F$7,2,FALSE)</f>
        <v>Incinération avec récupération d'énergie</v>
      </c>
      <c r="J305" s="21">
        <v>0.28004000000000001</v>
      </c>
      <c r="K305" s="21">
        <v>313578</v>
      </c>
      <c r="L305" s="21">
        <f>Tableau1[[#This Row],[TONNE_DECHET]]*1000</f>
        <v>280.04000000000002</v>
      </c>
      <c r="M305" s="21">
        <f>Tableau1[[#This Row],[KG_DECHET]]/Tableau1[[#This Row],[Population]]</f>
        <v>8.9304734388254289E-4</v>
      </c>
    </row>
    <row r="306" spans="1:13" x14ac:dyDescent="0.3">
      <c r="A306" s="21">
        <v>2009</v>
      </c>
      <c r="B306" s="21">
        <v>84</v>
      </c>
      <c r="C306" s="21" t="str">
        <f>VLOOKUP(Tableau1[[#This Row],[CODE_REGION]],Libellés!$I$2:$J$15,2,FALSE)</f>
        <v>Auvergne-Rhône-Alpes</v>
      </c>
      <c r="D306" s="23" t="s">
        <v>63</v>
      </c>
      <c r="E306" s="21" t="str">
        <f>VLOOKUP(Tableau1[[#This Row],[CODE_DEPT]],Libellés!$L$2:$M$102,2,FALSE)</f>
        <v>Ardèche</v>
      </c>
      <c r="F306" s="21" t="s">
        <v>53</v>
      </c>
      <c r="G306" s="21" t="str">
        <f>VLOOKUP(Tableau1[[#This Row],[CODE_TYPE_DECHET]],Libellés!$A$1:$B$8,2,FALSE)</f>
        <v>Déchets dangereux</v>
      </c>
      <c r="H306" s="21" t="s">
        <v>52</v>
      </c>
      <c r="I306" s="21" t="str">
        <f>VLOOKUP(Tableau1[[#This Row],[CODE_DESTINATION]],Libellés!$E$2:$F$7,2,FALSE)</f>
        <v>Non précisé</v>
      </c>
      <c r="J306" s="21">
        <v>0.04</v>
      </c>
      <c r="K306" s="21">
        <v>313578</v>
      </c>
      <c r="L306" s="21">
        <f>Tableau1[[#This Row],[TONNE_DECHET]]*1000</f>
        <v>40</v>
      </c>
      <c r="M306" s="21">
        <f>Tableau1[[#This Row],[KG_DECHET]]/Tableau1[[#This Row],[Population]]</f>
        <v>1.2755996913048747E-4</v>
      </c>
    </row>
    <row r="307" spans="1:13" x14ac:dyDescent="0.3">
      <c r="A307" s="21">
        <v>2009</v>
      </c>
      <c r="B307" s="21">
        <v>84</v>
      </c>
      <c r="C307" s="21" t="str">
        <f>VLOOKUP(Tableau1[[#This Row],[CODE_REGION]],Libellés!$I$2:$J$15,2,FALSE)</f>
        <v>Auvergne-Rhône-Alpes</v>
      </c>
      <c r="D307" s="23" t="s">
        <v>63</v>
      </c>
      <c r="E307" s="21" t="str">
        <f>VLOOKUP(Tableau1[[#This Row],[CODE_DEPT]],Libellés!$L$2:$M$102,2,FALSE)</f>
        <v>Ardèche</v>
      </c>
      <c r="F307" s="21" t="s">
        <v>51</v>
      </c>
      <c r="G307" s="21" t="str">
        <f>VLOOKUP(Tableau1[[#This Row],[CODE_TYPE_DECHET]],Libellés!$A$1:$B$8,2,FALSE)</f>
        <v>Emballages et papier</v>
      </c>
      <c r="H307" s="21" t="s">
        <v>49</v>
      </c>
      <c r="I307" s="21" t="str">
        <f>VLOOKUP(Tableau1[[#This Row],[CODE_DESTINATION]],Libellés!$E$2:$F$7,2,FALSE)</f>
        <v>Valorisation matière</v>
      </c>
      <c r="J307" s="21">
        <v>12424.563</v>
      </c>
      <c r="K307" s="21">
        <v>313578</v>
      </c>
      <c r="L307" s="21">
        <f>Tableau1[[#This Row],[TONNE_DECHET]]*1000</f>
        <v>12424563</v>
      </c>
      <c r="M307" s="21">
        <f>Tableau1[[#This Row],[KG_DECHET]]/Tableau1[[#This Row],[Population]]</f>
        <v>39.621921818494918</v>
      </c>
    </row>
    <row r="308" spans="1:13" x14ac:dyDescent="0.3">
      <c r="A308" s="21">
        <v>2009</v>
      </c>
      <c r="B308" s="21">
        <v>84</v>
      </c>
      <c r="C308" s="21" t="str">
        <f>VLOOKUP(Tableau1[[#This Row],[CODE_REGION]],Libellés!$I$2:$J$15,2,FALSE)</f>
        <v>Auvergne-Rhône-Alpes</v>
      </c>
      <c r="D308" s="23" t="s">
        <v>63</v>
      </c>
      <c r="E308" s="21" t="str">
        <f>VLOOKUP(Tableau1[[#This Row],[CODE_DEPT]],Libellés!$L$2:$M$102,2,FALSE)</f>
        <v>Ardèche</v>
      </c>
      <c r="F308" s="21" t="s">
        <v>51</v>
      </c>
      <c r="G308" s="21" t="str">
        <f>VLOOKUP(Tableau1[[#This Row],[CODE_TYPE_DECHET]],Libellés!$A$1:$B$8,2,FALSE)</f>
        <v>Emballages et papier</v>
      </c>
      <c r="H308" s="21" t="s">
        <v>52</v>
      </c>
      <c r="I308" s="21" t="str">
        <f>VLOOKUP(Tableau1[[#This Row],[CODE_DESTINATION]],Libellés!$E$2:$F$7,2,FALSE)</f>
        <v>Non précisé</v>
      </c>
      <c r="J308" s="21">
        <v>8.1668900000000004</v>
      </c>
      <c r="K308" s="21">
        <v>313578</v>
      </c>
      <c r="L308" s="21">
        <f>Tableau1[[#This Row],[TONNE_DECHET]]*1000</f>
        <v>8166.89</v>
      </c>
      <c r="M308" s="21">
        <f>Tableau1[[#This Row],[KG_DECHET]]/Tableau1[[#This Row],[Population]]</f>
        <v>2.6044205907302172E-2</v>
      </c>
    </row>
    <row r="309" spans="1:13" x14ac:dyDescent="0.3">
      <c r="A309" s="21">
        <v>2009</v>
      </c>
      <c r="B309" s="21">
        <v>84</v>
      </c>
      <c r="C309" s="21" t="str">
        <f>VLOOKUP(Tableau1[[#This Row],[CODE_REGION]],Libellés!$I$2:$J$15,2,FALSE)</f>
        <v>Auvergne-Rhône-Alpes</v>
      </c>
      <c r="D309" s="23" t="s">
        <v>63</v>
      </c>
      <c r="E309" s="21" t="str">
        <f>VLOOKUP(Tableau1[[#This Row],[CODE_DEPT]],Libellés!$L$2:$M$102,2,FALSE)</f>
        <v>Ardèche</v>
      </c>
      <c r="F309" s="21" t="s">
        <v>56</v>
      </c>
      <c r="G309" s="21" t="str">
        <f>VLOOKUP(Tableau1[[#This Row],[CODE_TYPE_DECHET]],Libellés!$A$1:$B$8,2,FALSE)</f>
        <v>Biodéchets</v>
      </c>
      <c r="H309" s="21" t="s">
        <v>56</v>
      </c>
      <c r="I309" s="21" t="str">
        <f>VLOOKUP(Tableau1[[#This Row],[CODE_DESTINATION]],Libellés!$E$2:$F$7,2,FALSE)</f>
        <v>Valorisation organique</v>
      </c>
      <c r="J309" s="21">
        <v>52</v>
      </c>
      <c r="K309" s="21">
        <v>313578</v>
      </c>
      <c r="L309" s="21">
        <f>Tableau1[[#This Row],[TONNE_DECHET]]*1000</f>
        <v>52000</v>
      </c>
      <c r="M309" s="21">
        <f>Tableau1[[#This Row],[KG_DECHET]]/Tableau1[[#This Row],[Population]]</f>
        <v>0.16582795986963372</v>
      </c>
    </row>
    <row r="310" spans="1:13" x14ac:dyDescent="0.3">
      <c r="A310" s="21">
        <v>2009</v>
      </c>
      <c r="B310" s="21">
        <v>84</v>
      </c>
      <c r="C310" s="21" t="str">
        <f>VLOOKUP(Tableau1[[#This Row],[CODE_REGION]],Libellés!$I$2:$J$15,2,FALSE)</f>
        <v>Auvergne-Rhône-Alpes</v>
      </c>
      <c r="D310" s="23" t="s">
        <v>63</v>
      </c>
      <c r="E310" s="21" t="str">
        <f>VLOOKUP(Tableau1[[#This Row],[CODE_DEPT]],Libellés!$L$2:$M$102,2,FALSE)</f>
        <v>Ardèche</v>
      </c>
      <c r="F310" s="21" t="s">
        <v>54</v>
      </c>
      <c r="G310" s="21" t="str">
        <f>VLOOKUP(Tableau1[[#This Row],[CODE_TYPE_DECHET]],Libellés!$A$1:$B$8,2,FALSE)</f>
        <v>Verre</v>
      </c>
      <c r="H310" s="21" t="s">
        <v>49</v>
      </c>
      <c r="I310" s="21" t="str">
        <f>VLOOKUP(Tableau1[[#This Row],[CODE_DESTINATION]],Libellés!$E$2:$F$7,2,FALSE)</f>
        <v>Valorisation matière</v>
      </c>
      <c r="J310" s="21">
        <v>10628.158299999999</v>
      </c>
      <c r="K310" s="21">
        <v>313578</v>
      </c>
      <c r="L310" s="21">
        <f>Tableau1[[#This Row],[TONNE_DECHET]]*1000</f>
        <v>10628158.299999999</v>
      </c>
      <c r="M310" s="21">
        <f>Tableau1[[#This Row],[KG_DECHET]]/Tableau1[[#This Row],[Population]]</f>
        <v>33.89318861654835</v>
      </c>
    </row>
    <row r="311" spans="1:13" x14ac:dyDescent="0.3">
      <c r="A311" s="21">
        <v>2009</v>
      </c>
      <c r="B311" s="21">
        <v>84</v>
      </c>
      <c r="C311" s="21" t="str">
        <f>VLOOKUP(Tableau1[[#This Row],[CODE_REGION]],Libellés!$I$2:$J$15,2,FALSE)</f>
        <v>Auvergne-Rhône-Alpes</v>
      </c>
      <c r="D311" s="23" t="s">
        <v>63</v>
      </c>
      <c r="E311" s="21" t="str">
        <f>VLOOKUP(Tableau1[[#This Row],[CODE_DEPT]],Libellés!$L$2:$M$102,2,FALSE)</f>
        <v>Ardèche</v>
      </c>
      <c r="F311" s="21" t="s">
        <v>55</v>
      </c>
      <c r="G311" s="21" t="str">
        <f>VLOOKUP(Tableau1[[#This Row],[CODE_TYPE_DECHET]],Libellés!$A$1:$B$8,2,FALSE)</f>
        <v>Collectes séparées hors gravats</v>
      </c>
      <c r="H311" s="21" t="s">
        <v>49</v>
      </c>
      <c r="I311" s="21" t="str">
        <f>VLOOKUP(Tableau1[[#This Row],[CODE_DESTINATION]],Libellés!$E$2:$F$7,2,FALSE)</f>
        <v>Valorisation matière</v>
      </c>
      <c r="J311" s="21">
        <v>8.5</v>
      </c>
      <c r="K311" s="21">
        <v>313578</v>
      </c>
      <c r="L311" s="21">
        <f>Tableau1[[#This Row],[TONNE_DECHET]]*1000</f>
        <v>8500</v>
      </c>
      <c r="M311" s="21">
        <f>Tableau1[[#This Row],[KG_DECHET]]/Tableau1[[#This Row],[Population]]</f>
        <v>2.7106493440228589E-2</v>
      </c>
    </row>
    <row r="312" spans="1:13" x14ac:dyDescent="0.3">
      <c r="A312" s="21">
        <v>2011</v>
      </c>
      <c r="B312" s="21">
        <v>84</v>
      </c>
      <c r="C312" s="21" t="str">
        <f>VLOOKUP(Tableau1[[#This Row],[CODE_REGION]],Libellés!$I$2:$J$15,2,FALSE)</f>
        <v>Auvergne-Rhône-Alpes</v>
      </c>
      <c r="D312" s="23" t="s">
        <v>63</v>
      </c>
      <c r="E312" s="21" t="str">
        <f>VLOOKUP(Tableau1[[#This Row],[CODE_DEPT]],Libellés!$L$2:$M$102,2,FALSE)</f>
        <v>Ardèche</v>
      </c>
      <c r="F312" s="21" t="s">
        <v>49</v>
      </c>
      <c r="G312" s="21" t="str">
        <f>VLOOKUP(Tableau1[[#This Row],[CODE_TYPE_DECHET]],Libellés!$A$1:$B$8,2,FALSE)</f>
        <v>Ordures ménagères résiduelles</v>
      </c>
      <c r="H312" s="21" t="s">
        <v>50</v>
      </c>
      <c r="I312" s="21" t="str">
        <f>VLOOKUP(Tableau1[[#This Row],[CODE_DESTINATION]],Libellés!$E$2:$F$7,2,FALSE)</f>
        <v>Incinération avec récupération d'énergie</v>
      </c>
      <c r="J312" s="21">
        <v>1826</v>
      </c>
      <c r="K312" s="21">
        <v>317277</v>
      </c>
      <c r="L312" s="21">
        <f>Tableau1[[#This Row],[TONNE_DECHET]]*1000</f>
        <v>1826000</v>
      </c>
      <c r="M312" s="21">
        <f>Tableau1[[#This Row],[KG_DECHET]]/Tableau1[[#This Row],[Population]]</f>
        <v>5.7552233537256088</v>
      </c>
    </row>
    <row r="313" spans="1:13" x14ac:dyDescent="0.3">
      <c r="A313" s="21">
        <v>2011</v>
      </c>
      <c r="B313" s="21">
        <v>84</v>
      </c>
      <c r="C313" s="21" t="str">
        <f>VLOOKUP(Tableau1[[#This Row],[CODE_REGION]],Libellés!$I$2:$J$15,2,FALSE)</f>
        <v>Auvergne-Rhône-Alpes</v>
      </c>
      <c r="D313" s="23" t="s">
        <v>63</v>
      </c>
      <c r="E313" s="21" t="str">
        <f>VLOOKUP(Tableau1[[#This Row],[CODE_DEPT]],Libellés!$L$2:$M$102,2,FALSE)</f>
        <v>Ardèche</v>
      </c>
      <c r="F313" s="21" t="s">
        <v>49</v>
      </c>
      <c r="G313" s="21" t="str">
        <f>VLOOKUP(Tableau1[[#This Row],[CODE_TYPE_DECHET]],Libellés!$A$1:$B$8,2,FALSE)</f>
        <v>Ordures ménagères résiduelles</v>
      </c>
      <c r="H313" s="21" t="s">
        <v>51</v>
      </c>
      <c r="I313" s="21" t="str">
        <f>VLOOKUP(Tableau1[[#This Row],[CODE_DESTINATION]],Libellés!$E$2:$F$7,2,FALSE)</f>
        <v>Stockage</v>
      </c>
      <c r="J313" s="21">
        <v>66595.349149999995</v>
      </c>
      <c r="K313" s="21">
        <v>317277</v>
      </c>
      <c r="L313" s="21">
        <f>Tableau1[[#This Row],[TONNE_DECHET]]*1000</f>
        <v>66595349.149999991</v>
      </c>
      <c r="M313" s="21">
        <f>Tableau1[[#This Row],[KG_DECHET]]/Tableau1[[#This Row],[Population]]</f>
        <v>209.89655458794678</v>
      </c>
    </row>
    <row r="314" spans="1:13" x14ac:dyDescent="0.3">
      <c r="A314" s="21">
        <v>2011</v>
      </c>
      <c r="B314" s="21">
        <v>84</v>
      </c>
      <c r="C314" s="21" t="str">
        <f>VLOOKUP(Tableau1[[#This Row],[CODE_REGION]],Libellés!$I$2:$J$15,2,FALSE)</f>
        <v>Auvergne-Rhône-Alpes</v>
      </c>
      <c r="D314" s="23" t="s">
        <v>63</v>
      </c>
      <c r="E314" s="21" t="str">
        <f>VLOOKUP(Tableau1[[#This Row],[CODE_DEPT]],Libellés!$L$2:$M$102,2,FALSE)</f>
        <v>Ardèche</v>
      </c>
      <c r="F314" s="21" t="s">
        <v>49</v>
      </c>
      <c r="G314" s="21" t="str">
        <f>VLOOKUP(Tableau1[[#This Row],[CODE_TYPE_DECHET]],Libellés!$A$1:$B$8,2,FALSE)</f>
        <v>Ordures ménagères résiduelles</v>
      </c>
      <c r="H314" s="21" t="s">
        <v>56</v>
      </c>
      <c r="I314" s="21" t="str">
        <f>VLOOKUP(Tableau1[[#This Row],[CODE_DESTINATION]],Libellés!$E$2:$F$7,2,FALSE)</f>
        <v>Valorisation organique</v>
      </c>
      <c r="J314" s="21">
        <v>17122.55644</v>
      </c>
      <c r="K314" s="21">
        <v>317277</v>
      </c>
      <c r="L314" s="21">
        <f>Tableau1[[#This Row],[TONNE_DECHET]]*1000</f>
        <v>17122556.440000001</v>
      </c>
      <c r="M314" s="21">
        <f>Tableau1[[#This Row],[KG_DECHET]]/Tableau1[[#This Row],[Population]]</f>
        <v>53.967216154968689</v>
      </c>
    </row>
    <row r="315" spans="1:13" x14ac:dyDescent="0.3">
      <c r="A315" s="21">
        <v>2011</v>
      </c>
      <c r="B315" s="21">
        <v>84</v>
      </c>
      <c r="C315" s="21" t="str">
        <f>VLOOKUP(Tableau1[[#This Row],[CODE_REGION]],Libellés!$I$2:$J$15,2,FALSE)</f>
        <v>Auvergne-Rhône-Alpes</v>
      </c>
      <c r="D315" s="23" t="s">
        <v>63</v>
      </c>
      <c r="E315" s="21" t="str">
        <f>VLOOKUP(Tableau1[[#This Row],[CODE_DEPT]],Libellés!$L$2:$M$102,2,FALSE)</f>
        <v>Ardèche</v>
      </c>
      <c r="F315" s="21" t="s">
        <v>49</v>
      </c>
      <c r="G315" s="21" t="str">
        <f>VLOOKUP(Tableau1[[#This Row],[CODE_TYPE_DECHET]],Libellés!$A$1:$B$8,2,FALSE)</f>
        <v>Ordures ménagères résiduelles</v>
      </c>
      <c r="H315" s="21" t="s">
        <v>52</v>
      </c>
      <c r="I315" s="21" t="str">
        <f>VLOOKUP(Tableau1[[#This Row],[CODE_DESTINATION]],Libellés!$E$2:$F$7,2,FALSE)</f>
        <v>Non précisé</v>
      </c>
      <c r="J315" s="21">
        <v>43.952860000000001</v>
      </c>
      <c r="K315" s="21">
        <v>317277</v>
      </c>
      <c r="L315" s="21">
        <f>Tableau1[[#This Row],[TONNE_DECHET]]*1000</f>
        <v>43952.86</v>
      </c>
      <c r="M315" s="21">
        <f>Tableau1[[#This Row],[KG_DECHET]]/Tableau1[[#This Row],[Population]]</f>
        <v>0.13853150401699463</v>
      </c>
    </row>
    <row r="316" spans="1:13" x14ac:dyDescent="0.3">
      <c r="A316" s="21">
        <v>2011</v>
      </c>
      <c r="B316" s="21">
        <v>84</v>
      </c>
      <c r="C316" s="21" t="str">
        <f>VLOOKUP(Tableau1[[#This Row],[CODE_REGION]],Libellés!$I$2:$J$15,2,FALSE)</f>
        <v>Auvergne-Rhône-Alpes</v>
      </c>
      <c r="D316" s="23" t="s">
        <v>63</v>
      </c>
      <c r="E316" s="21" t="str">
        <f>VLOOKUP(Tableau1[[#This Row],[CODE_DEPT]],Libellés!$L$2:$M$102,2,FALSE)</f>
        <v>Ardèche</v>
      </c>
      <c r="F316" s="21" t="s">
        <v>50</v>
      </c>
      <c r="G316" s="21" t="str">
        <f>VLOOKUP(Tableau1[[#This Row],[CODE_TYPE_DECHET]],Libellés!$A$1:$B$8,2,FALSE)</f>
        <v>Encombrants</v>
      </c>
      <c r="H316" s="21" t="s">
        <v>49</v>
      </c>
      <c r="I316" s="21" t="str">
        <f>VLOOKUP(Tableau1[[#This Row],[CODE_DESTINATION]],Libellés!$E$2:$F$7,2,FALSE)</f>
        <v>Valorisation matière</v>
      </c>
      <c r="J316" s="21">
        <v>54</v>
      </c>
      <c r="K316" s="21">
        <v>317277</v>
      </c>
      <c r="L316" s="21">
        <f>Tableau1[[#This Row],[TONNE_DECHET]]*1000</f>
        <v>54000</v>
      </c>
      <c r="M316" s="21">
        <f>Tableau1[[#This Row],[KG_DECHET]]/Tableau1[[#This Row],[Population]]</f>
        <v>0.17019828099736192</v>
      </c>
    </row>
    <row r="317" spans="1:13" x14ac:dyDescent="0.3">
      <c r="A317" s="21">
        <v>2011</v>
      </c>
      <c r="B317" s="21">
        <v>84</v>
      </c>
      <c r="C317" s="21" t="str">
        <f>VLOOKUP(Tableau1[[#This Row],[CODE_REGION]],Libellés!$I$2:$J$15,2,FALSE)</f>
        <v>Auvergne-Rhône-Alpes</v>
      </c>
      <c r="D317" s="23" t="s">
        <v>63</v>
      </c>
      <c r="E317" s="21" t="str">
        <f>VLOOKUP(Tableau1[[#This Row],[CODE_DEPT]],Libellés!$L$2:$M$102,2,FALSE)</f>
        <v>Ardèche</v>
      </c>
      <c r="F317" s="21" t="s">
        <v>50</v>
      </c>
      <c r="G317" s="21" t="str">
        <f>VLOOKUP(Tableau1[[#This Row],[CODE_TYPE_DECHET]],Libellés!$A$1:$B$8,2,FALSE)</f>
        <v>Encombrants</v>
      </c>
      <c r="H317" s="21" t="s">
        <v>51</v>
      </c>
      <c r="I317" s="21" t="str">
        <f>VLOOKUP(Tableau1[[#This Row],[CODE_DESTINATION]],Libellés!$E$2:$F$7,2,FALSE)</f>
        <v>Stockage</v>
      </c>
      <c r="J317" s="21">
        <v>250</v>
      </c>
      <c r="K317" s="21">
        <v>317277</v>
      </c>
      <c r="L317" s="21">
        <f>Tableau1[[#This Row],[TONNE_DECHET]]*1000</f>
        <v>250000</v>
      </c>
      <c r="M317" s="21">
        <f>Tableau1[[#This Row],[KG_DECHET]]/Tableau1[[#This Row],[Population]]</f>
        <v>0.7879550046174163</v>
      </c>
    </row>
    <row r="318" spans="1:13" x14ac:dyDescent="0.3">
      <c r="A318" s="21">
        <v>2011</v>
      </c>
      <c r="B318" s="21">
        <v>84</v>
      </c>
      <c r="C318" s="21" t="str">
        <f>VLOOKUP(Tableau1[[#This Row],[CODE_REGION]],Libellés!$I$2:$J$15,2,FALSE)</f>
        <v>Auvergne-Rhône-Alpes</v>
      </c>
      <c r="D318" s="23" t="s">
        <v>63</v>
      </c>
      <c r="E318" s="21" t="str">
        <f>VLOOKUP(Tableau1[[#This Row],[CODE_DEPT]],Libellés!$L$2:$M$102,2,FALSE)</f>
        <v>Ardèche</v>
      </c>
      <c r="F318" s="21" t="s">
        <v>53</v>
      </c>
      <c r="G318" s="21" t="str">
        <f>VLOOKUP(Tableau1[[#This Row],[CODE_TYPE_DECHET]],Libellés!$A$1:$B$8,2,FALSE)</f>
        <v>Déchets dangereux</v>
      </c>
      <c r="H318" s="21" t="s">
        <v>50</v>
      </c>
      <c r="I318" s="21" t="str">
        <f>VLOOKUP(Tableau1[[#This Row],[CODE_DESTINATION]],Libellés!$E$2:$F$7,2,FALSE)</f>
        <v>Incinération avec récupération d'énergie</v>
      </c>
      <c r="J318" s="21">
        <v>0.34855000000000003</v>
      </c>
      <c r="K318" s="21">
        <v>317277</v>
      </c>
      <c r="L318" s="21">
        <f>Tableau1[[#This Row],[TONNE_DECHET]]*1000</f>
        <v>348.55</v>
      </c>
      <c r="M318" s="21">
        <f>Tableau1[[#This Row],[KG_DECHET]]/Tableau1[[#This Row],[Population]]</f>
        <v>1.0985668674376018E-3</v>
      </c>
    </row>
    <row r="319" spans="1:13" x14ac:dyDescent="0.3">
      <c r="A319" s="21">
        <v>2011</v>
      </c>
      <c r="B319" s="21">
        <v>84</v>
      </c>
      <c r="C319" s="21" t="str">
        <f>VLOOKUP(Tableau1[[#This Row],[CODE_REGION]],Libellés!$I$2:$J$15,2,FALSE)</f>
        <v>Auvergne-Rhône-Alpes</v>
      </c>
      <c r="D319" s="23" t="s">
        <v>63</v>
      </c>
      <c r="E319" s="21" t="str">
        <f>VLOOKUP(Tableau1[[#This Row],[CODE_DEPT]],Libellés!$L$2:$M$102,2,FALSE)</f>
        <v>Ardèche</v>
      </c>
      <c r="F319" s="21" t="s">
        <v>53</v>
      </c>
      <c r="G319" s="21" t="str">
        <f>VLOOKUP(Tableau1[[#This Row],[CODE_TYPE_DECHET]],Libellés!$A$1:$B$8,2,FALSE)</f>
        <v>Déchets dangereux</v>
      </c>
      <c r="H319" s="21" t="s">
        <v>52</v>
      </c>
      <c r="I319" s="21" t="str">
        <f>VLOOKUP(Tableau1[[#This Row],[CODE_DESTINATION]],Libellés!$E$2:$F$7,2,FALSE)</f>
        <v>Non précisé</v>
      </c>
      <c r="J319" s="21">
        <v>0.1</v>
      </c>
      <c r="K319" s="21">
        <v>317277</v>
      </c>
      <c r="L319" s="21">
        <f>Tableau1[[#This Row],[TONNE_DECHET]]*1000</f>
        <v>100</v>
      </c>
      <c r="M319" s="21">
        <f>Tableau1[[#This Row],[KG_DECHET]]/Tableau1[[#This Row],[Population]]</f>
        <v>3.1518200184696654E-4</v>
      </c>
    </row>
    <row r="320" spans="1:13" x14ac:dyDescent="0.3">
      <c r="A320" s="21">
        <v>2011</v>
      </c>
      <c r="B320" s="21">
        <v>84</v>
      </c>
      <c r="C320" s="21" t="str">
        <f>VLOOKUP(Tableau1[[#This Row],[CODE_REGION]],Libellés!$I$2:$J$15,2,FALSE)</f>
        <v>Auvergne-Rhône-Alpes</v>
      </c>
      <c r="D320" s="23" t="s">
        <v>63</v>
      </c>
      <c r="E320" s="21" t="str">
        <f>VLOOKUP(Tableau1[[#This Row],[CODE_DEPT]],Libellés!$L$2:$M$102,2,FALSE)</f>
        <v>Ardèche</v>
      </c>
      <c r="F320" s="21" t="s">
        <v>51</v>
      </c>
      <c r="G320" s="21" t="str">
        <f>VLOOKUP(Tableau1[[#This Row],[CODE_TYPE_DECHET]],Libellés!$A$1:$B$8,2,FALSE)</f>
        <v>Emballages et papier</v>
      </c>
      <c r="H320" s="21" t="s">
        <v>49</v>
      </c>
      <c r="I320" s="21" t="str">
        <f>VLOOKUP(Tableau1[[#This Row],[CODE_DESTINATION]],Libellés!$E$2:$F$7,2,FALSE)</f>
        <v>Valorisation matière</v>
      </c>
      <c r="J320" s="21">
        <v>12676.773090000001</v>
      </c>
      <c r="K320" s="21">
        <v>317277</v>
      </c>
      <c r="L320" s="21">
        <f>Tableau1[[#This Row],[TONNE_DECHET]]*1000</f>
        <v>12676773.09</v>
      </c>
      <c r="M320" s="21">
        <f>Tableau1[[#This Row],[KG_DECHET]]/Tableau1[[#This Row],[Population]]</f>
        <v>39.954907194659555</v>
      </c>
    </row>
    <row r="321" spans="1:13" x14ac:dyDescent="0.3">
      <c r="A321" s="21">
        <v>2011</v>
      </c>
      <c r="B321" s="21">
        <v>84</v>
      </c>
      <c r="C321" s="21" t="str">
        <f>VLOOKUP(Tableau1[[#This Row],[CODE_REGION]],Libellés!$I$2:$J$15,2,FALSE)</f>
        <v>Auvergne-Rhône-Alpes</v>
      </c>
      <c r="D321" s="23" t="s">
        <v>63</v>
      </c>
      <c r="E321" s="21" t="str">
        <f>VLOOKUP(Tableau1[[#This Row],[CODE_DEPT]],Libellés!$L$2:$M$102,2,FALSE)</f>
        <v>Ardèche</v>
      </c>
      <c r="F321" s="21" t="s">
        <v>56</v>
      </c>
      <c r="G321" s="21" t="str">
        <f>VLOOKUP(Tableau1[[#This Row],[CODE_TYPE_DECHET]],Libellés!$A$1:$B$8,2,FALSE)</f>
        <v>Biodéchets</v>
      </c>
      <c r="H321" s="21" t="s">
        <v>56</v>
      </c>
      <c r="I321" s="21" t="str">
        <f>VLOOKUP(Tableau1[[#This Row],[CODE_DESTINATION]],Libellés!$E$2:$F$7,2,FALSE)</f>
        <v>Valorisation organique</v>
      </c>
      <c r="J321" s="21">
        <v>26.3</v>
      </c>
      <c r="K321" s="21">
        <v>317277</v>
      </c>
      <c r="L321" s="21">
        <f>Tableau1[[#This Row],[TONNE_DECHET]]*1000</f>
        <v>26300</v>
      </c>
      <c r="M321" s="21">
        <f>Tableau1[[#This Row],[KG_DECHET]]/Tableau1[[#This Row],[Population]]</f>
        <v>8.2892866485752198E-2</v>
      </c>
    </row>
    <row r="322" spans="1:13" x14ac:dyDescent="0.3">
      <c r="A322" s="21">
        <v>2011</v>
      </c>
      <c r="B322" s="21">
        <v>84</v>
      </c>
      <c r="C322" s="21" t="str">
        <f>VLOOKUP(Tableau1[[#This Row],[CODE_REGION]],Libellés!$I$2:$J$15,2,FALSE)</f>
        <v>Auvergne-Rhône-Alpes</v>
      </c>
      <c r="D322" s="23" t="s">
        <v>63</v>
      </c>
      <c r="E322" s="21" t="str">
        <f>VLOOKUP(Tableau1[[#This Row],[CODE_DEPT]],Libellés!$L$2:$M$102,2,FALSE)</f>
        <v>Ardèche</v>
      </c>
      <c r="F322" s="21" t="s">
        <v>54</v>
      </c>
      <c r="G322" s="21" t="str">
        <f>VLOOKUP(Tableau1[[#This Row],[CODE_TYPE_DECHET]],Libellés!$A$1:$B$8,2,FALSE)</f>
        <v>Verre</v>
      </c>
      <c r="H322" s="21" t="s">
        <v>49</v>
      </c>
      <c r="I322" s="21" t="str">
        <f>VLOOKUP(Tableau1[[#This Row],[CODE_DESTINATION]],Libellés!$E$2:$F$7,2,FALSE)</f>
        <v>Valorisation matière</v>
      </c>
      <c r="J322" s="21">
        <v>11019.02512</v>
      </c>
      <c r="K322" s="21">
        <v>317277</v>
      </c>
      <c r="L322" s="21">
        <f>Tableau1[[#This Row],[TONNE_DECHET]]*1000</f>
        <v>11019025.120000001</v>
      </c>
      <c r="M322" s="21">
        <f>Tableau1[[#This Row],[KG_DECHET]]/Tableau1[[#This Row],[Population]]</f>
        <v>34.729983957236108</v>
      </c>
    </row>
    <row r="323" spans="1:13" x14ac:dyDescent="0.3">
      <c r="A323" s="21">
        <v>2011</v>
      </c>
      <c r="B323" s="21">
        <v>84</v>
      </c>
      <c r="C323" s="21" t="str">
        <f>VLOOKUP(Tableau1[[#This Row],[CODE_REGION]],Libellés!$I$2:$J$15,2,FALSE)</f>
        <v>Auvergne-Rhône-Alpes</v>
      </c>
      <c r="D323" s="23" t="s">
        <v>63</v>
      </c>
      <c r="E323" s="21" t="str">
        <f>VLOOKUP(Tableau1[[#This Row],[CODE_DEPT]],Libellés!$L$2:$M$102,2,FALSE)</f>
        <v>Ardèche</v>
      </c>
      <c r="F323" s="21" t="s">
        <v>55</v>
      </c>
      <c r="G323" s="21" t="str">
        <f>VLOOKUP(Tableau1[[#This Row],[CODE_TYPE_DECHET]],Libellés!$A$1:$B$8,2,FALSE)</f>
        <v>Collectes séparées hors gravats</v>
      </c>
      <c r="H323" s="21" t="s">
        <v>49</v>
      </c>
      <c r="I323" s="21" t="str">
        <f>VLOOKUP(Tableau1[[#This Row],[CODE_DESTINATION]],Libellés!$E$2:$F$7,2,FALSE)</f>
        <v>Valorisation matière</v>
      </c>
      <c r="J323" s="21">
        <v>4.74</v>
      </c>
      <c r="K323" s="21">
        <v>317277</v>
      </c>
      <c r="L323" s="21">
        <f>Tableau1[[#This Row],[TONNE_DECHET]]*1000</f>
        <v>4740</v>
      </c>
      <c r="M323" s="21">
        <f>Tableau1[[#This Row],[KG_DECHET]]/Tableau1[[#This Row],[Population]]</f>
        <v>1.4939626887546213E-2</v>
      </c>
    </row>
    <row r="324" spans="1:13" x14ac:dyDescent="0.3">
      <c r="A324" s="21">
        <v>2013</v>
      </c>
      <c r="B324" s="21">
        <v>84</v>
      </c>
      <c r="C324" s="21" t="str">
        <f>VLOOKUP(Tableau1[[#This Row],[CODE_REGION]],Libellés!$I$2:$J$15,2,FALSE)</f>
        <v>Auvergne-Rhône-Alpes</v>
      </c>
      <c r="D324" s="23" t="s">
        <v>63</v>
      </c>
      <c r="E324" s="21" t="str">
        <f>VLOOKUP(Tableau1[[#This Row],[CODE_DEPT]],Libellés!$L$2:$M$102,2,FALSE)</f>
        <v>Ardèche</v>
      </c>
      <c r="F324" s="21" t="s">
        <v>49</v>
      </c>
      <c r="G324" s="21" t="str">
        <f>VLOOKUP(Tableau1[[#This Row],[CODE_TYPE_DECHET]],Libellés!$A$1:$B$8,2,FALSE)</f>
        <v>Ordures ménagères résiduelles</v>
      </c>
      <c r="H324" s="21" t="s">
        <v>50</v>
      </c>
      <c r="I324" s="21" t="str">
        <f>VLOOKUP(Tableau1[[#This Row],[CODE_DESTINATION]],Libellés!$E$2:$F$7,2,FALSE)</f>
        <v>Incinération avec récupération d'énergie</v>
      </c>
      <c r="J324" s="21">
        <v>896.18</v>
      </c>
      <c r="K324" s="21">
        <v>320379</v>
      </c>
      <c r="L324" s="21">
        <f>Tableau1[[#This Row],[TONNE_DECHET]]*1000</f>
        <v>896180</v>
      </c>
      <c r="M324" s="21">
        <f>Tableau1[[#This Row],[KG_DECHET]]/Tableau1[[#This Row],[Population]]</f>
        <v>2.7972495076144193</v>
      </c>
    </row>
    <row r="325" spans="1:13" x14ac:dyDescent="0.3">
      <c r="A325" s="21">
        <v>2013</v>
      </c>
      <c r="B325" s="21">
        <v>84</v>
      </c>
      <c r="C325" s="21" t="str">
        <f>VLOOKUP(Tableau1[[#This Row],[CODE_REGION]],Libellés!$I$2:$J$15,2,FALSE)</f>
        <v>Auvergne-Rhône-Alpes</v>
      </c>
      <c r="D325" s="23" t="s">
        <v>63</v>
      </c>
      <c r="E325" s="21" t="str">
        <f>VLOOKUP(Tableau1[[#This Row],[CODE_DEPT]],Libellés!$L$2:$M$102,2,FALSE)</f>
        <v>Ardèche</v>
      </c>
      <c r="F325" s="21" t="s">
        <v>49</v>
      </c>
      <c r="G325" s="21" t="str">
        <f>VLOOKUP(Tableau1[[#This Row],[CODE_TYPE_DECHET]],Libellés!$A$1:$B$8,2,FALSE)</f>
        <v>Ordures ménagères résiduelles</v>
      </c>
      <c r="H325" s="21" t="s">
        <v>51</v>
      </c>
      <c r="I325" s="21" t="str">
        <f>VLOOKUP(Tableau1[[#This Row],[CODE_DESTINATION]],Libellés!$E$2:$F$7,2,FALSE)</f>
        <v>Stockage</v>
      </c>
      <c r="J325" s="21">
        <v>60397.671269999999</v>
      </c>
      <c r="K325" s="21">
        <v>320379</v>
      </c>
      <c r="L325" s="21">
        <f>Tableau1[[#This Row],[TONNE_DECHET]]*1000</f>
        <v>60397671.269999996</v>
      </c>
      <c r="M325" s="21">
        <f>Tableau1[[#This Row],[KG_DECHET]]/Tableau1[[#This Row],[Population]]</f>
        <v>188.51944500107683</v>
      </c>
    </row>
    <row r="326" spans="1:13" x14ac:dyDescent="0.3">
      <c r="A326" s="21">
        <v>2013</v>
      </c>
      <c r="B326" s="21">
        <v>84</v>
      </c>
      <c r="C326" s="21" t="str">
        <f>VLOOKUP(Tableau1[[#This Row],[CODE_REGION]],Libellés!$I$2:$J$15,2,FALSE)</f>
        <v>Auvergne-Rhône-Alpes</v>
      </c>
      <c r="D326" s="23" t="s">
        <v>63</v>
      </c>
      <c r="E326" s="21" t="str">
        <f>VLOOKUP(Tableau1[[#This Row],[CODE_DEPT]],Libellés!$L$2:$M$102,2,FALSE)</f>
        <v>Ardèche</v>
      </c>
      <c r="F326" s="21" t="s">
        <v>49</v>
      </c>
      <c r="G326" s="21" t="str">
        <f>VLOOKUP(Tableau1[[#This Row],[CODE_TYPE_DECHET]],Libellés!$A$1:$B$8,2,FALSE)</f>
        <v>Ordures ménagères résiduelles</v>
      </c>
      <c r="H326" s="21" t="s">
        <v>56</v>
      </c>
      <c r="I326" s="21" t="str">
        <f>VLOOKUP(Tableau1[[#This Row],[CODE_DESTINATION]],Libellés!$E$2:$F$7,2,FALSE)</f>
        <v>Valorisation organique</v>
      </c>
      <c r="J326" s="21">
        <v>22203.22061</v>
      </c>
      <c r="K326" s="21">
        <v>320379</v>
      </c>
      <c r="L326" s="21">
        <f>Tableau1[[#This Row],[TONNE_DECHET]]*1000</f>
        <v>22203220.609999999</v>
      </c>
      <c r="M326" s="21">
        <f>Tableau1[[#This Row],[KG_DECHET]]/Tableau1[[#This Row],[Population]]</f>
        <v>69.302983684948131</v>
      </c>
    </row>
    <row r="327" spans="1:13" x14ac:dyDescent="0.3">
      <c r="A327" s="21">
        <v>2013</v>
      </c>
      <c r="B327" s="21">
        <v>84</v>
      </c>
      <c r="C327" s="21" t="str">
        <f>VLOOKUP(Tableau1[[#This Row],[CODE_REGION]],Libellés!$I$2:$J$15,2,FALSE)</f>
        <v>Auvergne-Rhône-Alpes</v>
      </c>
      <c r="D327" s="23" t="s">
        <v>63</v>
      </c>
      <c r="E327" s="21" t="str">
        <f>VLOOKUP(Tableau1[[#This Row],[CODE_DEPT]],Libellés!$L$2:$M$102,2,FALSE)</f>
        <v>Ardèche</v>
      </c>
      <c r="F327" s="21" t="s">
        <v>50</v>
      </c>
      <c r="G327" s="21" t="str">
        <f>VLOOKUP(Tableau1[[#This Row],[CODE_TYPE_DECHET]],Libellés!$A$1:$B$8,2,FALSE)</f>
        <v>Encombrants</v>
      </c>
      <c r="H327" s="21" t="s">
        <v>49</v>
      </c>
      <c r="I327" s="21" t="str">
        <f>VLOOKUP(Tableau1[[#This Row],[CODE_DESTINATION]],Libellés!$E$2:$F$7,2,FALSE)</f>
        <v>Valorisation matière</v>
      </c>
      <c r="J327" s="21">
        <v>37.92</v>
      </c>
      <c r="K327" s="21">
        <v>320379</v>
      </c>
      <c r="L327" s="21">
        <f>Tableau1[[#This Row],[TONNE_DECHET]]*1000</f>
        <v>37920</v>
      </c>
      <c r="M327" s="21">
        <f>Tableau1[[#This Row],[KG_DECHET]]/Tableau1[[#This Row],[Population]]</f>
        <v>0.11835981759104061</v>
      </c>
    </row>
    <row r="328" spans="1:13" x14ac:dyDescent="0.3">
      <c r="A328" s="21">
        <v>2013</v>
      </c>
      <c r="B328" s="21">
        <v>84</v>
      </c>
      <c r="C328" s="21" t="str">
        <f>VLOOKUP(Tableau1[[#This Row],[CODE_REGION]],Libellés!$I$2:$J$15,2,FALSE)</f>
        <v>Auvergne-Rhône-Alpes</v>
      </c>
      <c r="D328" s="23" t="s">
        <v>63</v>
      </c>
      <c r="E328" s="21" t="str">
        <f>VLOOKUP(Tableau1[[#This Row],[CODE_DEPT]],Libellés!$L$2:$M$102,2,FALSE)</f>
        <v>Ardèche</v>
      </c>
      <c r="F328" s="21" t="s">
        <v>53</v>
      </c>
      <c r="G328" s="21" t="str">
        <f>VLOOKUP(Tableau1[[#This Row],[CODE_TYPE_DECHET]],Libellés!$A$1:$B$8,2,FALSE)</f>
        <v>Déchets dangereux</v>
      </c>
      <c r="H328" s="21" t="s">
        <v>50</v>
      </c>
      <c r="I328" s="21" t="str">
        <f>VLOOKUP(Tableau1[[#This Row],[CODE_DESTINATION]],Libellés!$E$2:$F$7,2,FALSE)</f>
        <v>Incinération avec récupération d'énergie</v>
      </c>
      <c r="J328" s="21">
        <v>0.56945000000000001</v>
      </c>
      <c r="K328" s="21">
        <v>320379</v>
      </c>
      <c r="L328" s="21">
        <f>Tableau1[[#This Row],[TONNE_DECHET]]*1000</f>
        <v>569.45000000000005</v>
      </c>
      <c r="M328" s="21">
        <f>Tableau1[[#This Row],[KG_DECHET]]/Tableau1[[#This Row],[Population]]</f>
        <v>1.7774261109498438E-3</v>
      </c>
    </row>
    <row r="329" spans="1:13" x14ac:dyDescent="0.3">
      <c r="A329" s="21">
        <v>2013</v>
      </c>
      <c r="B329" s="21">
        <v>84</v>
      </c>
      <c r="C329" s="21" t="str">
        <f>VLOOKUP(Tableau1[[#This Row],[CODE_REGION]],Libellés!$I$2:$J$15,2,FALSE)</f>
        <v>Auvergne-Rhône-Alpes</v>
      </c>
      <c r="D329" s="23" t="s">
        <v>63</v>
      </c>
      <c r="E329" s="21" t="str">
        <f>VLOOKUP(Tableau1[[#This Row],[CODE_DEPT]],Libellés!$L$2:$M$102,2,FALSE)</f>
        <v>Ardèche</v>
      </c>
      <c r="F329" s="21" t="s">
        <v>53</v>
      </c>
      <c r="G329" s="21" t="str">
        <f>VLOOKUP(Tableau1[[#This Row],[CODE_TYPE_DECHET]],Libellés!$A$1:$B$8,2,FALSE)</f>
        <v>Déchets dangereux</v>
      </c>
      <c r="H329" s="21" t="s">
        <v>52</v>
      </c>
      <c r="I329" s="21" t="str">
        <f>VLOOKUP(Tableau1[[#This Row],[CODE_DESTINATION]],Libellés!$E$2:$F$7,2,FALSE)</f>
        <v>Non précisé</v>
      </c>
      <c r="J329" s="21">
        <v>0.12</v>
      </c>
      <c r="K329" s="21">
        <v>320379</v>
      </c>
      <c r="L329" s="21">
        <f>Tableau1[[#This Row],[TONNE_DECHET]]*1000</f>
        <v>120</v>
      </c>
      <c r="M329" s="21">
        <f>Tableau1[[#This Row],[KG_DECHET]]/Tableau1[[#This Row],[Population]]</f>
        <v>3.7455638478177411E-4</v>
      </c>
    </row>
    <row r="330" spans="1:13" x14ac:dyDescent="0.3">
      <c r="A330" s="21">
        <v>2013</v>
      </c>
      <c r="B330" s="21">
        <v>84</v>
      </c>
      <c r="C330" s="21" t="str">
        <f>VLOOKUP(Tableau1[[#This Row],[CODE_REGION]],Libellés!$I$2:$J$15,2,FALSE)</f>
        <v>Auvergne-Rhône-Alpes</v>
      </c>
      <c r="D330" s="23" t="s">
        <v>63</v>
      </c>
      <c r="E330" s="21" t="str">
        <f>VLOOKUP(Tableau1[[#This Row],[CODE_DEPT]],Libellés!$L$2:$M$102,2,FALSE)</f>
        <v>Ardèche</v>
      </c>
      <c r="F330" s="21" t="s">
        <v>51</v>
      </c>
      <c r="G330" s="21" t="str">
        <f>VLOOKUP(Tableau1[[#This Row],[CODE_TYPE_DECHET]],Libellés!$A$1:$B$8,2,FALSE)</f>
        <v>Emballages et papier</v>
      </c>
      <c r="H330" s="21" t="s">
        <v>49</v>
      </c>
      <c r="I330" s="21" t="str">
        <f>VLOOKUP(Tableau1[[#This Row],[CODE_DESTINATION]],Libellés!$E$2:$F$7,2,FALSE)</f>
        <v>Valorisation matière</v>
      </c>
      <c r="J330" s="21">
        <v>12455.9979</v>
      </c>
      <c r="K330" s="21">
        <v>320379</v>
      </c>
      <c r="L330" s="21">
        <f>Tableau1[[#This Row],[TONNE_DECHET]]*1000</f>
        <v>12455997.9</v>
      </c>
      <c r="M330" s="21">
        <f>Tableau1[[#This Row],[KG_DECHET]]/Tableau1[[#This Row],[Population]]</f>
        <v>38.878946185611419</v>
      </c>
    </row>
    <row r="331" spans="1:13" x14ac:dyDescent="0.3">
      <c r="A331" s="21">
        <v>2013</v>
      </c>
      <c r="B331" s="21">
        <v>84</v>
      </c>
      <c r="C331" s="21" t="str">
        <f>VLOOKUP(Tableau1[[#This Row],[CODE_REGION]],Libellés!$I$2:$J$15,2,FALSE)</f>
        <v>Auvergne-Rhône-Alpes</v>
      </c>
      <c r="D331" s="23" t="s">
        <v>63</v>
      </c>
      <c r="E331" s="21" t="str">
        <f>VLOOKUP(Tableau1[[#This Row],[CODE_DEPT]],Libellés!$L$2:$M$102,2,FALSE)</f>
        <v>Ardèche</v>
      </c>
      <c r="F331" s="21" t="s">
        <v>54</v>
      </c>
      <c r="G331" s="21" t="str">
        <f>VLOOKUP(Tableau1[[#This Row],[CODE_TYPE_DECHET]],Libellés!$A$1:$B$8,2,FALSE)</f>
        <v>Verre</v>
      </c>
      <c r="H331" s="21" t="s">
        <v>49</v>
      </c>
      <c r="I331" s="21" t="str">
        <f>VLOOKUP(Tableau1[[#This Row],[CODE_DESTINATION]],Libellés!$E$2:$F$7,2,FALSE)</f>
        <v>Valorisation matière</v>
      </c>
      <c r="J331" s="21">
        <v>10966.7691</v>
      </c>
      <c r="K331" s="21">
        <v>320379</v>
      </c>
      <c r="L331" s="21">
        <f>Tableau1[[#This Row],[TONNE_DECHET]]*1000</f>
        <v>10966769.1</v>
      </c>
      <c r="M331" s="21">
        <f>Tableau1[[#This Row],[KG_DECHET]]/Tableau1[[#This Row],[Population]]</f>
        <v>34.230611556937248</v>
      </c>
    </row>
    <row r="332" spans="1:13" x14ac:dyDescent="0.3">
      <c r="A332" s="21">
        <v>2013</v>
      </c>
      <c r="B332" s="21">
        <v>84</v>
      </c>
      <c r="C332" s="21" t="str">
        <f>VLOOKUP(Tableau1[[#This Row],[CODE_REGION]],Libellés!$I$2:$J$15,2,FALSE)</f>
        <v>Auvergne-Rhône-Alpes</v>
      </c>
      <c r="D332" s="23" t="s">
        <v>63</v>
      </c>
      <c r="E332" s="21" t="str">
        <f>VLOOKUP(Tableau1[[#This Row],[CODE_DEPT]],Libellés!$L$2:$M$102,2,FALSE)</f>
        <v>Ardèche</v>
      </c>
      <c r="F332" s="21" t="s">
        <v>54</v>
      </c>
      <c r="G332" s="21" t="str">
        <f>VLOOKUP(Tableau1[[#This Row],[CODE_TYPE_DECHET]],Libellés!$A$1:$B$8,2,FALSE)</f>
        <v>Verre</v>
      </c>
      <c r="H332" s="21" t="s">
        <v>52</v>
      </c>
      <c r="I332" s="21" t="str">
        <f>VLOOKUP(Tableau1[[#This Row],[CODE_DESTINATION]],Libellés!$E$2:$F$7,2,FALSE)</f>
        <v>Non précisé</v>
      </c>
      <c r="J332" s="21">
        <v>9.9728899999999996</v>
      </c>
      <c r="K332" s="21">
        <v>320379</v>
      </c>
      <c r="L332" s="21">
        <f>Tableau1[[#This Row],[TONNE_DECHET]]*1000</f>
        <v>9972.89</v>
      </c>
      <c r="M332" s="21">
        <f>Tableau1[[#This Row],[KG_DECHET]]/Tableau1[[#This Row],[Population]]</f>
        <v>3.1128413535219224E-2</v>
      </c>
    </row>
    <row r="333" spans="1:13" x14ac:dyDescent="0.3">
      <c r="A333" s="21">
        <v>2013</v>
      </c>
      <c r="B333" s="21">
        <v>84</v>
      </c>
      <c r="C333" s="21" t="str">
        <f>VLOOKUP(Tableau1[[#This Row],[CODE_REGION]],Libellés!$I$2:$J$15,2,FALSE)</f>
        <v>Auvergne-Rhône-Alpes</v>
      </c>
      <c r="D333" s="23" t="s">
        <v>63</v>
      </c>
      <c r="E333" s="21" t="str">
        <f>VLOOKUP(Tableau1[[#This Row],[CODE_DEPT]],Libellés!$L$2:$M$102,2,FALSE)</f>
        <v>Ardèche</v>
      </c>
      <c r="F333" s="21" t="s">
        <v>55</v>
      </c>
      <c r="G333" s="21" t="str">
        <f>VLOOKUP(Tableau1[[#This Row],[CODE_TYPE_DECHET]],Libellés!$A$1:$B$8,2,FALSE)</f>
        <v>Collectes séparées hors gravats</v>
      </c>
      <c r="H333" s="21" t="s">
        <v>49</v>
      </c>
      <c r="I333" s="21" t="str">
        <f>VLOOKUP(Tableau1[[#This Row],[CODE_DESTINATION]],Libellés!$E$2:$F$7,2,FALSE)</f>
        <v>Valorisation matière</v>
      </c>
      <c r="J333" s="21">
        <v>9.5</v>
      </c>
      <c r="K333" s="21">
        <v>320379</v>
      </c>
      <c r="L333" s="21">
        <f>Tableau1[[#This Row],[TONNE_DECHET]]*1000</f>
        <v>9500</v>
      </c>
      <c r="M333" s="21">
        <f>Tableau1[[#This Row],[KG_DECHET]]/Tableau1[[#This Row],[Population]]</f>
        <v>2.9652380461890449E-2</v>
      </c>
    </row>
    <row r="334" spans="1:13" x14ac:dyDescent="0.3">
      <c r="A334" s="21">
        <v>2015</v>
      </c>
      <c r="B334" s="21">
        <v>84</v>
      </c>
      <c r="C334" s="21" t="str">
        <f>VLOOKUP(Tableau1[[#This Row],[CODE_REGION]],Libellés!$I$2:$J$15,2,FALSE)</f>
        <v>Auvergne-Rhône-Alpes</v>
      </c>
      <c r="D334" s="23" t="s">
        <v>63</v>
      </c>
      <c r="E334" s="21" t="str">
        <f>VLOOKUP(Tableau1[[#This Row],[CODE_DEPT]],Libellés!$L$2:$M$102,2,FALSE)</f>
        <v>Ardèche</v>
      </c>
      <c r="F334" s="21" t="s">
        <v>49</v>
      </c>
      <c r="G334" s="21" t="str">
        <f>VLOOKUP(Tableau1[[#This Row],[CODE_TYPE_DECHET]],Libellés!$A$1:$B$8,2,FALSE)</f>
        <v>Ordures ménagères résiduelles</v>
      </c>
      <c r="H334" s="21" t="s">
        <v>51</v>
      </c>
      <c r="I334" s="21" t="str">
        <f>VLOOKUP(Tableau1[[#This Row],[CODE_DESTINATION]],Libellés!$E$2:$F$7,2,FALSE)</f>
        <v>Stockage</v>
      </c>
      <c r="J334" s="21">
        <v>66637.965020000003</v>
      </c>
      <c r="K334" s="21">
        <v>324209</v>
      </c>
      <c r="L334" s="21">
        <f>Tableau1[[#This Row],[TONNE_DECHET]]*1000</f>
        <v>66637965.020000003</v>
      </c>
      <c r="M334" s="21">
        <f>Tableau1[[#This Row],[KG_DECHET]]/Tableau1[[#This Row],[Population]]</f>
        <v>205.54014546172377</v>
      </c>
    </row>
    <row r="335" spans="1:13" x14ac:dyDescent="0.3">
      <c r="A335" s="21">
        <v>2015</v>
      </c>
      <c r="B335" s="21">
        <v>84</v>
      </c>
      <c r="C335" s="21" t="str">
        <f>VLOOKUP(Tableau1[[#This Row],[CODE_REGION]],Libellés!$I$2:$J$15,2,FALSE)</f>
        <v>Auvergne-Rhône-Alpes</v>
      </c>
      <c r="D335" s="23" t="s">
        <v>63</v>
      </c>
      <c r="E335" s="21" t="str">
        <f>VLOOKUP(Tableau1[[#This Row],[CODE_DEPT]],Libellés!$L$2:$M$102,2,FALSE)</f>
        <v>Ardèche</v>
      </c>
      <c r="F335" s="21" t="s">
        <v>49</v>
      </c>
      <c r="G335" s="21" t="str">
        <f>VLOOKUP(Tableau1[[#This Row],[CODE_TYPE_DECHET]],Libellés!$A$1:$B$8,2,FALSE)</f>
        <v>Ordures ménagères résiduelles</v>
      </c>
      <c r="H335" s="21" t="s">
        <v>56</v>
      </c>
      <c r="I335" s="21" t="str">
        <f>VLOOKUP(Tableau1[[#This Row],[CODE_DESTINATION]],Libellés!$E$2:$F$7,2,FALSE)</f>
        <v>Valorisation organique</v>
      </c>
      <c r="J335" s="21">
        <v>13645.414360000001</v>
      </c>
      <c r="K335" s="21">
        <v>324209</v>
      </c>
      <c r="L335" s="21">
        <f>Tableau1[[#This Row],[TONNE_DECHET]]*1000</f>
        <v>13645414.360000001</v>
      </c>
      <c r="M335" s="21">
        <f>Tableau1[[#This Row],[KG_DECHET]]/Tableau1[[#This Row],[Population]]</f>
        <v>42.088326850889402</v>
      </c>
    </row>
    <row r="336" spans="1:13" x14ac:dyDescent="0.3">
      <c r="A336" s="21">
        <v>2015</v>
      </c>
      <c r="B336" s="21">
        <v>84</v>
      </c>
      <c r="C336" s="21" t="str">
        <f>VLOOKUP(Tableau1[[#This Row],[CODE_REGION]],Libellés!$I$2:$J$15,2,FALSE)</f>
        <v>Auvergne-Rhône-Alpes</v>
      </c>
      <c r="D336" s="23" t="s">
        <v>63</v>
      </c>
      <c r="E336" s="21" t="str">
        <f>VLOOKUP(Tableau1[[#This Row],[CODE_DEPT]],Libellés!$L$2:$M$102,2,FALSE)</f>
        <v>Ardèche</v>
      </c>
      <c r="F336" s="21" t="s">
        <v>50</v>
      </c>
      <c r="G336" s="21" t="str">
        <f>VLOOKUP(Tableau1[[#This Row],[CODE_TYPE_DECHET]],Libellés!$A$1:$B$8,2,FALSE)</f>
        <v>Encombrants</v>
      </c>
      <c r="H336" s="21" t="s">
        <v>49</v>
      </c>
      <c r="I336" s="21" t="str">
        <f>VLOOKUP(Tableau1[[#This Row],[CODE_DESTINATION]],Libellés!$E$2:$F$7,2,FALSE)</f>
        <v>Valorisation matière</v>
      </c>
      <c r="J336" s="21">
        <v>3.0000000000000001E-5</v>
      </c>
      <c r="K336" s="21">
        <v>324209</v>
      </c>
      <c r="L336" s="21">
        <f>Tableau1[[#This Row],[TONNE_DECHET]]*1000</f>
        <v>3.0000000000000002E-2</v>
      </c>
      <c r="M336" s="21">
        <f>Tableau1[[#This Row],[KG_DECHET]]/Tableau1[[#This Row],[Population]]</f>
        <v>9.2532903158147991E-8</v>
      </c>
    </row>
    <row r="337" spans="1:13" x14ac:dyDescent="0.3">
      <c r="A337" s="21">
        <v>2015</v>
      </c>
      <c r="B337" s="21">
        <v>84</v>
      </c>
      <c r="C337" s="21" t="str">
        <f>VLOOKUP(Tableau1[[#This Row],[CODE_REGION]],Libellés!$I$2:$J$15,2,FALSE)</f>
        <v>Auvergne-Rhône-Alpes</v>
      </c>
      <c r="D337" s="23" t="s">
        <v>63</v>
      </c>
      <c r="E337" s="21" t="str">
        <f>VLOOKUP(Tableau1[[#This Row],[CODE_DEPT]],Libellés!$L$2:$M$102,2,FALSE)</f>
        <v>Ardèche</v>
      </c>
      <c r="F337" s="21" t="s">
        <v>53</v>
      </c>
      <c r="G337" s="21" t="str">
        <f>VLOOKUP(Tableau1[[#This Row],[CODE_TYPE_DECHET]],Libellés!$A$1:$B$8,2,FALSE)</f>
        <v>Déchets dangereux</v>
      </c>
      <c r="H337" s="21" t="s">
        <v>50</v>
      </c>
      <c r="I337" s="21" t="str">
        <f>VLOOKUP(Tableau1[[#This Row],[CODE_DESTINATION]],Libellés!$E$2:$F$7,2,FALSE)</f>
        <v>Incinération avec récupération d'énergie</v>
      </c>
      <c r="J337" s="21">
        <v>0.43872</v>
      </c>
      <c r="K337" s="21">
        <v>324209</v>
      </c>
      <c r="L337" s="21">
        <f>Tableau1[[#This Row],[TONNE_DECHET]]*1000</f>
        <v>438.72</v>
      </c>
      <c r="M337" s="21">
        <f>Tableau1[[#This Row],[KG_DECHET]]/Tableau1[[#This Row],[Population]]</f>
        <v>1.3532011757847562E-3</v>
      </c>
    </row>
    <row r="338" spans="1:13" x14ac:dyDescent="0.3">
      <c r="A338" s="21">
        <v>2015</v>
      </c>
      <c r="B338" s="21">
        <v>84</v>
      </c>
      <c r="C338" s="21" t="str">
        <f>VLOOKUP(Tableau1[[#This Row],[CODE_REGION]],Libellés!$I$2:$J$15,2,FALSE)</f>
        <v>Auvergne-Rhône-Alpes</v>
      </c>
      <c r="D338" s="23" t="s">
        <v>63</v>
      </c>
      <c r="E338" s="21" t="str">
        <f>VLOOKUP(Tableau1[[#This Row],[CODE_DEPT]],Libellés!$L$2:$M$102,2,FALSE)</f>
        <v>Ardèche</v>
      </c>
      <c r="F338" s="21" t="s">
        <v>53</v>
      </c>
      <c r="G338" s="21" t="str">
        <f>VLOOKUP(Tableau1[[#This Row],[CODE_TYPE_DECHET]],Libellés!$A$1:$B$8,2,FALSE)</f>
        <v>Déchets dangereux</v>
      </c>
      <c r="H338" s="21" t="s">
        <v>51</v>
      </c>
      <c r="I338" s="21" t="str">
        <f>VLOOKUP(Tableau1[[#This Row],[CODE_DESTINATION]],Libellés!$E$2:$F$7,2,FALSE)</f>
        <v>Stockage</v>
      </c>
      <c r="J338" s="21">
        <v>14.32972</v>
      </c>
      <c r="K338" s="21">
        <v>324209</v>
      </c>
      <c r="L338" s="21">
        <f>Tableau1[[#This Row],[TONNE_DECHET]]*1000</f>
        <v>14329.72</v>
      </c>
      <c r="M338" s="21">
        <f>Tableau1[[#This Row],[KG_DECHET]]/Tableau1[[#This Row],[Population]]</f>
        <v>4.4199019768112545E-2</v>
      </c>
    </row>
    <row r="339" spans="1:13" x14ac:dyDescent="0.3">
      <c r="A339" s="21">
        <v>2015</v>
      </c>
      <c r="B339" s="21">
        <v>84</v>
      </c>
      <c r="C339" s="21" t="str">
        <f>VLOOKUP(Tableau1[[#This Row],[CODE_REGION]],Libellés!$I$2:$J$15,2,FALSE)</f>
        <v>Auvergne-Rhône-Alpes</v>
      </c>
      <c r="D339" s="23" t="s">
        <v>63</v>
      </c>
      <c r="E339" s="21" t="str">
        <f>VLOOKUP(Tableau1[[#This Row],[CODE_DEPT]],Libellés!$L$2:$M$102,2,FALSE)</f>
        <v>Ardèche</v>
      </c>
      <c r="F339" s="21" t="s">
        <v>53</v>
      </c>
      <c r="G339" s="21" t="str">
        <f>VLOOKUP(Tableau1[[#This Row],[CODE_TYPE_DECHET]],Libellés!$A$1:$B$8,2,FALSE)</f>
        <v>Déchets dangereux</v>
      </c>
      <c r="H339" s="21" t="s">
        <v>52</v>
      </c>
      <c r="I339" s="21" t="str">
        <f>VLOOKUP(Tableau1[[#This Row],[CODE_DESTINATION]],Libellés!$E$2:$F$7,2,FALSE)</f>
        <v>Non précisé</v>
      </c>
      <c r="J339" s="21">
        <v>7.8E-2</v>
      </c>
      <c r="K339" s="21">
        <v>324209</v>
      </c>
      <c r="L339" s="21">
        <f>Tableau1[[#This Row],[TONNE_DECHET]]*1000</f>
        <v>78</v>
      </c>
      <c r="M339" s="21">
        <f>Tableau1[[#This Row],[KG_DECHET]]/Tableau1[[#This Row],[Population]]</f>
        <v>2.4058554821118476E-4</v>
      </c>
    </row>
    <row r="340" spans="1:13" x14ac:dyDescent="0.3">
      <c r="A340" s="21">
        <v>2015</v>
      </c>
      <c r="B340" s="21">
        <v>84</v>
      </c>
      <c r="C340" s="21" t="str">
        <f>VLOOKUP(Tableau1[[#This Row],[CODE_REGION]],Libellés!$I$2:$J$15,2,FALSE)</f>
        <v>Auvergne-Rhône-Alpes</v>
      </c>
      <c r="D340" s="23" t="s">
        <v>63</v>
      </c>
      <c r="E340" s="21" t="str">
        <f>VLOOKUP(Tableau1[[#This Row],[CODE_DEPT]],Libellés!$L$2:$M$102,2,FALSE)</f>
        <v>Ardèche</v>
      </c>
      <c r="F340" s="21" t="s">
        <v>51</v>
      </c>
      <c r="G340" s="21" t="str">
        <f>VLOOKUP(Tableau1[[#This Row],[CODE_TYPE_DECHET]],Libellés!$A$1:$B$8,2,FALSE)</f>
        <v>Emballages et papier</v>
      </c>
      <c r="H340" s="21" t="s">
        <v>49</v>
      </c>
      <c r="I340" s="21" t="str">
        <f>VLOOKUP(Tableau1[[#This Row],[CODE_DESTINATION]],Libellés!$E$2:$F$7,2,FALSE)</f>
        <v>Valorisation matière</v>
      </c>
      <c r="J340" s="21">
        <v>13123.81408</v>
      </c>
      <c r="K340" s="21">
        <v>324209</v>
      </c>
      <c r="L340" s="21">
        <f>Tableau1[[#This Row],[TONNE_DECHET]]*1000</f>
        <v>13123814.08</v>
      </c>
      <c r="M340" s="21">
        <f>Tableau1[[#This Row],[KG_DECHET]]/Tableau1[[#This Row],[Population]]</f>
        <v>40.479487244339303</v>
      </c>
    </row>
    <row r="341" spans="1:13" x14ac:dyDescent="0.3">
      <c r="A341" s="21">
        <v>2015</v>
      </c>
      <c r="B341" s="21">
        <v>84</v>
      </c>
      <c r="C341" s="21" t="str">
        <f>VLOOKUP(Tableau1[[#This Row],[CODE_REGION]],Libellés!$I$2:$J$15,2,FALSE)</f>
        <v>Auvergne-Rhône-Alpes</v>
      </c>
      <c r="D341" s="23" t="s">
        <v>63</v>
      </c>
      <c r="E341" s="21" t="str">
        <f>VLOOKUP(Tableau1[[#This Row],[CODE_DEPT]],Libellés!$L$2:$M$102,2,FALSE)</f>
        <v>Ardèche</v>
      </c>
      <c r="F341" s="21" t="s">
        <v>54</v>
      </c>
      <c r="G341" s="21" t="str">
        <f>VLOOKUP(Tableau1[[#This Row],[CODE_TYPE_DECHET]],Libellés!$A$1:$B$8,2,FALSE)</f>
        <v>Verre</v>
      </c>
      <c r="H341" s="21" t="s">
        <v>49</v>
      </c>
      <c r="I341" s="21" t="str">
        <f>VLOOKUP(Tableau1[[#This Row],[CODE_DESTINATION]],Libellés!$E$2:$F$7,2,FALSE)</f>
        <v>Valorisation matière</v>
      </c>
      <c r="J341" s="21">
        <v>11623.331920000001</v>
      </c>
      <c r="K341" s="21">
        <v>324209</v>
      </c>
      <c r="L341" s="21">
        <f>Tableau1[[#This Row],[TONNE_DECHET]]*1000</f>
        <v>11623331.92</v>
      </c>
      <c r="M341" s="21">
        <f>Tableau1[[#This Row],[KG_DECHET]]/Tableau1[[#This Row],[Population]]</f>
        <v>35.851354897612346</v>
      </c>
    </row>
    <row r="342" spans="1:13" x14ac:dyDescent="0.3">
      <c r="A342" s="21">
        <v>2015</v>
      </c>
      <c r="B342" s="21">
        <v>84</v>
      </c>
      <c r="C342" s="21" t="str">
        <f>VLOOKUP(Tableau1[[#This Row],[CODE_REGION]],Libellés!$I$2:$J$15,2,FALSE)</f>
        <v>Auvergne-Rhône-Alpes</v>
      </c>
      <c r="D342" s="23" t="s">
        <v>63</v>
      </c>
      <c r="E342" s="21" t="str">
        <f>VLOOKUP(Tableau1[[#This Row],[CODE_DEPT]],Libellés!$L$2:$M$102,2,FALSE)</f>
        <v>Ardèche</v>
      </c>
      <c r="F342" s="21" t="s">
        <v>55</v>
      </c>
      <c r="G342" s="21" t="str">
        <f>VLOOKUP(Tableau1[[#This Row],[CODE_TYPE_DECHET]],Libellés!$A$1:$B$8,2,FALSE)</f>
        <v>Collectes séparées hors gravats</v>
      </c>
      <c r="H342" s="21" t="s">
        <v>49</v>
      </c>
      <c r="I342" s="21" t="str">
        <f>VLOOKUP(Tableau1[[#This Row],[CODE_DESTINATION]],Libellés!$E$2:$F$7,2,FALSE)</f>
        <v>Valorisation matière</v>
      </c>
      <c r="J342" s="21">
        <v>57.460030000000003</v>
      </c>
      <c r="K342" s="21">
        <v>324209</v>
      </c>
      <c r="L342" s="21">
        <f>Tableau1[[#This Row],[TONNE_DECHET]]*1000</f>
        <v>57460.030000000006</v>
      </c>
      <c r="M342" s="21">
        <f>Tableau1[[#This Row],[KG_DECHET]]/Tableau1[[#This Row],[Population]]</f>
        <v>0.17723144638180929</v>
      </c>
    </row>
    <row r="343" spans="1:13" x14ac:dyDescent="0.3">
      <c r="A343" s="21">
        <v>2017</v>
      </c>
      <c r="B343" s="21">
        <v>84</v>
      </c>
      <c r="C343" s="21" t="str">
        <f>VLOOKUP(Tableau1[[#This Row],[CODE_REGION]],Libellés!$I$2:$J$15,2,FALSE)</f>
        <v>Auvergne-Rhône-Alpes</v>
      </c>
      <c r="D343" s="23" t="s">
        <v>63</v>
      </c>
      <c r="E343" s="21" t="str">
        <f>VLOOKUP(Tableau1[[#This Row],[CODE_DEPT]],Libellés!$L$2:$M$102,2,FALSE)</f>
        <v>Ardèche</v>
      </c>
      <c r="F343" s="21" t="s">
        <v>49</v>
      </c>
      <c r="G343" s="21" t="str">
        <f>VLOOKUP(Tableau1[[#This Row],[CODE_TYPE_DECHET]],Libellés!$A$1:$B$8,2,FALSE)</f>
        <v>Ordures ménagères résiduelles</v>
      </c>
      <c r="H343" s="21" t="s">
        <v>51</v>
      </c>
      <c r="I343" s="21" t="str">
        <f>VLOOKUP(Tableau1[[#This Row],[CODE_DESTINATION]],Libellés!$E$2:$F$7,2,FALSE)</f>
        <v>Stockage</v>
      </c>
      <c r="J343" s="21">
        <v>42999.869350000001</v>
      </c>
      <c r="K343" s="21">
        <v>325712</v>
      </c>
      <c r="L343" s="21">
        <f>Tableau1[[#This Row],[TONNE_DECHET]]*1000</f>
        <v>42999869.350000001</v>
      </c>
      <c r="M343" s="21">
        <f>Tableau1[[#This Row],[KG_DECHET]]/Tableau1[[#This Row],[Population]]</f>
        <v>132.01806918381885</v>
      </c>
    </row>
    <row r="344" spans="1:13" x14ac:dyDescent="0.3">
      <c r="A344" s="21">
        <v>2017</v>
      </c>
      <c r="B344" s="21">
        <v>84</v>
      </c>
      <c r="C344" s="21" t="str">
        <f>VLOOKUP(Tableau1[[#This Row],[CODE_REGION]],Libellés!$I$2:$J$15,2,FALSE)</f>
        <v>Auvergne-Rhône-Alpes</v>
      </c>
      <c r="D344" s="23" t="s">
        <v>63</v>
      </c>
      <c r="E344" s="21" t="str">
        <f>VLOOKUP(Tableau1[[#This Row],[CODE_DEPT]],Libellés!$L$2:$M$102,2,FALSE)</f>
        <v>Ardèche</v>
      </c>
      <c r="F344" s="21" t="s">
        <v>49</v>
      </c>
      <c r="G344" s="21" t="str">
        <f>VLOOKUP(Tableau1[[#This Row],[CODE_TYPE_DECHET]],Libellés!$A$1:$B$8,2,FALSE)</f>
        <v>Ordures ménagères résiduelles</v>
      </c>
      <c r="H344" s="21" t="s">
        <v>56</v>
      </c>
      <c r="I344" s="21" t="str">
        <f>VLOOKUP(Tableau1[[#This Row],[CODE_DESTINATION]],Libellés!$E$2:$F$7,2,FALSE)</f>
        <v>Valorisation organique</v>
      </c>
      <c r="J344" s="21">
        <v>35662.42886</v>
      </c>
      <c r="K344" s="21">
        <v>325712</v>
      </c>
      <c r="L344" s="21">
        <f>Tableau1[[#This Row],[TONNE_DECHET]]*1000</f>
        <v>35662428.859999999</v>
      </c>
      <c r="M344" s="21">
        <f>Tableau1[[#This Row],[KG_DECHET]]/Tableau1[[#This Row],[Population]]</f>
        <v>109.49068152232647</v>
      </c>
    </row>
    <row r="345" spans="1:13" x14ac:dyDescent="0.3">
      <c r="A345" s="21">
        <v>2017</v>
      </c>
      <c r="B345" s="21">
        <v>84</v>
      </c>
      <c r="C345" s="21" t="str">
        <f>VLOOKUP(Tableau1[[#This Row],[CODE_REGION]],Libellés!$I$2:$J$15,2,FALSE)</f>
        <v>Auvergne-Rhône-Alpes</v>
      </c>
      <c r="D345" s="23" t="s">
        <v>63</v>
      </c>
      <c r="E345" s="21" t="str">
        <f>VLOOKUP(Tableau1[[#This Row],[CODE_DEPT]],Libellés!$L$2:$M$102,2,FALSE)</f>
        <v>Ardèche</v>
      </c>
      <c r="F345" s="21" t="s">
        <v>49</v>
      </c>
      <c r="G345" s="21" t="str">
        <f>VLOOKUP(Tableau1[[#This Row],[CODE_TYPE_DECHET]],Libellés!$A$1:$B$8,2,FALSE)</f>
        <v>Ordures ménagères résiduelles</v>
      </c>
      <c r="H345" s="21" t="s">
        <v>52</v>
      </c>
      <c r="I345" s="21" t="str">
        <f>VLOOKUP(Tableau1[[#This Row],[CODE_DESTINATION]],Libellés!$E$2:$F$7,2,FALSE)</f>
        <v>Non précisé</v>
      </c>
      <c r="J345" s="21">
        <v>31.629940000000001</v>
      </c>
      <c r="K345" s="21">
        <v>325712</v>
      </c>
      <c r="L345" s="21">
        <f>Tableau1[[#This Row],[TONNE_DECHET]]*1000</f>
        <v>31629.940000000002</v>
      </c>
      <c r="M345" s="21">
        <f>Tableau1[[#This Row],[KG_DECHET]]/Tableau1[[#This Row],[Population]]</f>
        <v>9.7110146386992197E-2</v>
      </c>
    </row>
    <row r="346" spans="1:13" x14ac:dyDescent="0.3">
      <c r="A346" s="21">
        <v>2017</v>
      </c>
      <c r="B346" s="21">
        <v>84</v>
      </c>
      <c r="C346" s="21" t="str">
        <f>VLOOKUP(Tableau1[[#This Row],[CODE_REGION]],Libellés!$I$2:$J$15,2,FALSE)</f>
        <v>Auvergne-Rhône-Alpes</v>
      </c>
      <c r="D346" s="23" t="s">
        <v>63</v>
      </c>
      <c r="E346" s="21" t="str">
        <f>VLOOKUP(Tableau1[[#This Row],[CODE_DEPT]],Libellés!$L$2:$M$102,2,FALSE)</f>
        <v>Ardèche</v>
      </c>
      <c r="F346" s="21" t="s">
        <v>53</v>
      </c>
      <c r="G346" s="21" t="str">
        <f>VLOOKUP(Tableau1[[#This Row],[CODE_TYPE_DECHET]],Libellés!$A$1:$B$8,2,FALSE)</f>
        <v>Déchets dangereux</v>
      </c>
      <c r="H346" s="21" t="s">
        <v>50</v>
      </c>
      <c r="I346" s="21" t="str">
        <f>VLOOKUP(Tableau1[[#This Row],[CODE_DESTINATION]],Libellés!$E$2:$F$7,2,FALSE)</f>
        <v>Incinération avec récupération d'énergie</v>
      </c>
      <c r="J346" s="21">
        <v>5.8399999999999997E-3</v>
      </c>
      <c r="K346" s="21">
        <v>325712</v>
      </c>
      <c r="L346" s="21">
        <f>Tableau1[[#This Row],[TONNE_DECHET]]*1000</f>
        <v>5.84</v>
      </c>
      <c r="M346" s="21">
        <f>Tableau1[[#This Row],[KG_DECHET]]/Tableau1[[#This Row],[Population]]</f>
        <v>1.7929950385616739E-5</v>
      </c>
    </row>
    <row r="347" spans="1:13" x14ac:dyDescent="0.3">
      <c r="A347" s="21">
        <v>2017</v>
      </c>
      <c r="B347" s="21">
        <v>84</v>
      </c>
      <c r="C347" s="21" t="str">
        <f>VLOOKUP(Tableau1[[#This Row],[CODE_REGION]],Libellés!$I$2:$J$15,2,FALSE)</f>
        <v>Auvergne-Rhône-Alpes</v>
      </c>
      <c r="D347" s="23" t="s">
        <v>63</v>
      </c>
      <c r="E347" s="21" t="str">
        <f>VLOOKUP(Tableau1[[#This Row],[CODE_DEPT]],Libellés!$L$2:$M$102,2,FALSE)</f>
        <v>Ardèche</v>
      </c>
      <c r="F347" s="21" t="s">
        <v>53</v>
      </c>
      <c r="G347" s="21" t="str">
        <f>VLOOKUP(Tableau1[[#This Row],[CODE_TYPE_DECHET]],Libellés!$A$1:$B$8,2,FALSE)</f>
        <v>Déchets dangereux</v>
      </c>
      <c r="H347" s="21" t="s">
        <v>51</v>
      </c>
      <c r="I347" s="21" t="str">
        <f>VLOOKUP(Tableau1[[#This Row],[CODE_DESTINATION]],Libellés!$E$2:$F$7,2,FALSE)</f>
        <v>Stockage</v>
      </c>
      <c r="J347" s="21">
        <v>7.3185000000000002</v>
      </c>
      <c r="K347" s="21">
        <v>325712</v>
      </c>
      <c r="L347" s="21">
        <f>Tableau1[[#This Row],[TONNE_DECHET]]*1000</f>
        <v>7318.5</v>
      </c>
      <c r="M347" s="21">
        <f>Tableau1[[#This Row],[KG_DECHET]]/Tableau1[[#This Row],[Population]]</f>
        <v>2.2469236626221939E-2</v>
      </c>
    </row>
    <row r="348" spans="1:13" x14ac:dyDescent="0.3">
      <c r="A348" s="21">
        <v>2017</v>
      </c>
      <c r="B348" s="21">
        <v>84</v>
      </c>
      <c r="C348" s="21" t="str">
        <f>VLOOKUP(Tableau1[[#This Row],[CODE_REGION]],Libellés!$I$2:$J$15,2,FALSE)</f>
        <v>Auvergne-Rhône-Alpes</v>
      </c>
      <c r="D348" s="23" t="s">
        <v>63</v>
      </c>
      <c r="E348" s="21" t="str">
        <f>VLOOKUP(Tableau1[[#This Row],[CODE_DEPT]],Libellés!$L$2:$M$102,2,FALSE)</f>
        <v>Ardèche</v>
      </c>
      <c r="F348" s="21" t="s">
        <v>53</v>
      </c>
      <c r="G348" s="21" t="str">
        <f>VLOOKUP(Tableau1[[#This Row],[CODE_TYPE_DECHET]],Libellés!$A$1:$B$8,2,FALSE)</f>
        <v>Déchets dangereux</v>
      </c>
      <c r="H348" s="21" t="s">
        <v>52</v>
      </c>
      <c r="I348" s="21" t="str">
        <f>VLOOKUP(Tableau1[[#This Row],[CODE_DESTINATION]],Libellés!$E$2:$F$7,2,FALSE)</f>
        <v>Non précisé</v>
      </c>
      <c r="J348" s="21">
        <v>5.8000000000000003E-2</v>
      </c>
      <c r="K348" s="21">
        <v>325712</v>
      </c>
      <c r="L348" s="21">
        <f>Tableau1[[#This Row],[TONNE_DECHET]]*1000</f>
        <v>58</v>
      </c>
      <c r="M348" s="21">
        <f>Tableau1[[#This Row],[KG_DECHET]]/Tableau1[[#This Row],[Population]]</f>
        <v>1.7807142506263201E-4</v>
      </c>
    </row>
    <row r="349" spans="1:13" x14ac:dyDescent="0.3">
      <c r="A349" s="21">
        <v>2017</v>
      </c>
      <c r="B349" s="21">
        <v>84</v>
      </c>
      <c r="C349" s="21" t="str">
        <f>VLOOKUP(Tableau1[[#This Row],[CODE_REGION]],Libellés!$I$2:$J$15,2,FALSE)</f>
        <v>Auvergne-Rhône-Alpes</v>
      </c>
      <c r="D349" s="23" t="s">
        <v>63</v>
      </c>
      <c r="E349" s="21" t="str">
        <f>VLOOKUP(Tableau1[[#This Row],[CODE_DEPT]],Libellés!$L$2:$M$102,2,FALSE)</f>
        <v>Ardèche</v>
      </c>
      <c r="F349" s="21" t="s">
        <v>51</v>
      </c>
      <c r="G349" s="21" t="str">
        <f>VLOOKUP(Tableau1[[#This Row],[CODE_TYPE_DECHET]],Libellés!$A$1:$B$8,2,FALSE)</f>
        <v>Emballages et papier</v>
      </c>
      <c r="H349" s="21" t="s">
        <v>49</v>
      </c>
      <c r="I349" s="21" t="str">
        <f>VLOOKUP(Tableau1[[#This Row],[CODE_DESTINATION]],Libellés!$E$2:$F$7,2,FALSE)</f>
        <v>Valorisation matière</v>
      </c>
      <c r="J349" s="21">
        <v>13761.43694</v>
      </c>
      <c r="K349" s="21">
        <v>325712</v>
      </c>
      <c r="L349" s="21">
        <f>Tableau1[[#This Row],[TONNE_DECHET]]*1000</f>
        <v>13761436.939999999</v>
      </c>
      <c r="M349" s="21">
        <f>Tableau1[[#This Row],[KG_DECHET]]/Tableau1[[#This Row],[Population]]</f>
        <v>42.250322186471479</v>
      </c>
    </row>
    <row r="350" spans="1:13" x14ac:dyDescent="0.3">
      <c r="A350" s="21">
        <v>2017</v>
      </c>
      <c r="B350" s="21">
        <v>84</v>
      </c>
      <c r="C350" s="21" t="str">
        <f>VLOOKUP(Tableau1[[#This Row],[CODE_REGION]],Libellés!$I$2:$J$15,2,FALSE)</f>
        <v>Auvergne-Rhône-Alpes</v>
      </c>
      <c r="D350" s="23" t="s">
        <v>63</v>
      </c>
      <c r="E350" s="21" t="str">
        <f>VLOOKUP(Tableau1[[#This Row],[CODE_DEPT]],Libellés!$L$2:$M$102,2,FALSE)</f>
        <v>Ardèche</v>
      </c>
      <c r="F350" s="21" t="s">
        <v>51</v>
      </c>
      <c r="G350" s="21" t="str">
        <f>VLOOKUP(Tableau1[[#This Row],[CODE_TYPE_DECHET]],Libellés!$A$1:$B$8,2,FALSE)</f>
        <v>Emballages et papier</v>
      </c>
      <c r="H350" s="21" t="s">
        <v>52</v>
      </c>
      <c r="I350" s="21" t="str">
        <f>VLOOKUP(Tableau1[[#This Row],[CODE_DESTINATION]],Libellés!$E$2:$F$7,2,FALSE)</f>
        <v>Non précisé</v>
      </c>
      <c r="J350" s="21">
        <v>3.7276799999999999</v>
      </c>
      <c r="K350" s="21">
        <v>325712</v>
      </c>
      <c r="L350" s="21">
        <f>Tableau1[[#This Row],[TONNE_DECHET]]*1000</f>
        <v>3727.68</v>
      </c>
      <c r="M350" s="21">
        <f>Tableau1[[#This Row],[KG_DECHET]]/Tableau1[[#This Row],[Population]]</f>
        <v>1.1444711892715035E-2</v>
      </c>
    </row>
    <row r="351" spans="1:13" x14ac:dyDescent="0.3">
      <c r="A351" s="21">
        <v>2017</v>
      </c>
      <c r="B351" s="21">
        <v>84</v>
      </c>
      <c r="C351" s="21" t="str">
        <f>VLOOKUP(Tableau1[[#This Row],[CODE_REGION]],Libellés!$I$2:$J$15,2,FALSE)</f>
        <v>Auvergne-Rhône-Alpes</v>
      </c>
      <c r="D351" s="23" t="s">
        <v>63</v>
      </c>
      <c r="E351" s="21" t="str">
        <f>VLOOKUP(Tableau1[[#This Row],[CODE_DEPT]],Libellés!$L$2:$M$102,2,FALSE)</f>
        <v>Ardèche</v>
      </c>
      <c r="F351" s="21" t="s">
        <v>54</v>
      </c>
      <c r="G351" s="21" t="str">
        <f>VLOOKUP(Tableau1[[#This Row],[CODE_TYPE_DECHET]],Libellés!$A$1:$B$8,2,FALSE)</f>
        <v>Verre</v>
      </c>
      <c r="H351" s="21" t="s">
        <v>49</v>
      </c>
      <c r="I351" s="21" t="str">
        <f>VLOOKUP(Tableau1[[#This Row],[CODE_DESTINATION]],Libellés!$E$2:$F$7,2,FALSE)</f>
        <v>Valorisation matière</v>
      </c>
      <c r="J351" s="21">
        <v>12057.91195</v>
      </c>
      <c r="K351" s="21">
        <v>325712</v>
      </c>
      <c r="L351" s="21">
        <f>Tableau1[[#This Row],[TONNE_DECHET]]*1000</f>
        <v>12057911.949999999</v>
      </c>
      <c r="M351" s="21">
        <f>Tableau1[[#This Row],[KG_DECHET]]/Tableau1[[#This Row],[Population]]</f>
        <v>37.020164900280001</v>
      </c>
    </row>
    <row r="352" spans="1:13" x14ac:dyDescent="0.3">
      <c r="A352" s="21">
        <v>2017</v>
      </c>
      <c r="B352" s="21">
        <v>84</v>
      </c>
      <c r="C352" s="21" t="str">
        <f>VLOOKUP(Tableau1[[#This Row],[CODE_REGION]],Libellés!$I$2:$J$15,2,FALSE)</f>
        <v>Auvergne-Rhône-Alpes</v>
      </c>
      <c r="D352" s="23" t="s">
        <v>63</v>
      </c>
      <c r="E352" s="21" t="str">
        <f>VLOOKUP(Tableau1[[#This Row],[CODE_DEPT]],Libellés!$L$2:$M$102,2,FALSE)</f>
        <v>Ardèche</v>
      </c>
      <c r="F352" s="21" t="s">
        <v>54</v>
      </c>
      <c r="G352" s="21" t="str">
        <f>VLOOKUP(Tableau1[[#This Row],[CODE_TYPE_DECHET]],Libellés!$A$1:$B$8,2,FALSE)</f>
        <v>Verre</v>
      </c>
      <c r="H352" s="21" t="s">
        <v>52</v>
      </c>
      <c r="I352" s="21" t="str">
        <f>VLOOKUP(Tableau1[[#This Row],[CODE_DESTINATION]],Libellés!$E$2:$F$7,2,FALSE)</f>
        <v>Non précisé</v>
      </c>
      <c r="J352" s="21">
        <v>6.4282199999999996</v>
      </c>
      <c r="K352" s="21">
        <v>325712</v>
      </c>
      <c r="L352" s="21">
        <f>Tableau1[[#This Row],[TONNE_DECHET]]*1000</f>
        <v>6428.2199999999993</v>
      </c>
      <c r="M352" s="21">
        <f>Tableau1[[#This Row],[KG_DECHET]]/Tableau1[[#This Row],[Population]]</f>
        <v>1.9735901655450212E-2</v>
      </c>
    </row>
    <row r="353" spans="1:13" x14ac:dyDescent="0.3">
      <c r="A353" s="21">
        <v>2017</v>
      </c>
      <c r="B353" s="21">
        <v>84</v>
      </c>
      <c r="C353" s="21" t="str">
        <f>VLOOKUP(Tableau1[[#This Row],[CODE_REGION]],Libellés!$I$2:$J$15,2,FALSE)</f>
        <v>Auvergne-Rhône-Alpes</v>
      </c>
      <c r="D353" s="23" t="s">
        <v>63</v>
      </c>
      <c r="E353" s="21" t="str">
        <f>VLOOKUP(Tableau1[[#This Row],[CODE_DEPT]],Libellés!$L$2:$M$102,2,FALSE)</f>
        <v>Ardèche</v>
      </c>
      <c r="F353" s="21" t="s">
        <v>55</v>
      </c>
      <c r="G353" s="21" t="str">
        <f>VLOOKUP(Tableau1[[#This Row],[CODE_TYPE_DECHET]],Libellés!$A$1:$B$8,2,FALSE)</f>
        <v>Collectes séparées hors gravats</v>
      </c>
      <c r="H353" s="21" t="s">
        <v>49</v>
      </c>
      <c r="I353" s="21" t="str">
        <f>VLOOKUP(Tableau1[[#This Row],[CODE_DESTINATION]],Libellés!$E$2:$F$7,2,FALSE)</f>
        <v>Valorisation matière</v>
      </c>
      <c r="J353" s="21">
        <v>266.64834000000002</v>
      </c>
      <c r="K353" s="21">
        <v>325712</v>
      </c>
      <c r="L353" s="21">
        <f>Tableau1[[#This Row],[TONNE_DECHET]]*1000</f>
        <v>266648.34000000003</v>
      </c>
      <c r="M353" s="21">
        <f>Tableau1[[#This Row],[KG_DECHET]]/Tableau1[[#This Row],[Population]]</f>
        <v>0.81866292921353845</v>
      </c>
    </row>
    <row r="354" spans="1:13" x14ac:dyDescent="0.3">
      <c r="A354" s="21">
        <v>2009</v>
      </c>
      <c r="B354" s="21">
        <v>44</v>
      </c>
      <c r="C354" s="21" t="str">
        <f>VLOOKUP(Tableau1[[#This Row],[CODE_REGION]],Libellés!$I$2:$J$15,2,FALSE)</f>
        <v>Grand-Est</v>
      </c>
      <c r="D354" s="23" t="s">
        <v>64</v>
      </c>
      <c r="E354" s="21" t="str">
        <f>VLOOKUP(Tableau1[[#This Row],[CODE_DEPT]],Libellés!$L$2:$M$102,2,FALSE)</f>
        <v>Ardennes</v>
      </c>
      <c r="F354" s="21" t="s">
        <v>49</v>
      </c>
      <c r="G354" s="21" t="str">
        <f>VLOOKUP(Tableau1[[#This Row],[CODE_TYPE_DECHET]],Libellés!$A$1:$B$8,2,FALSE)</f>
        <v>Ordures ménagères résiduelles</v>
      </c>
      <c r="H354" s="21" t="s">
        <v>49</v>
      </c>
      <c r="I354" s="21" t="str">
        <f>VLOOKUP(Tableau1[[#This Row],[CODE_DESTINATION]],Libellés!$E$2:$F$7,2,FALSE)</f>
        <v>Valorisation matière</v>
      </c>
      <c r="J354" s="21">
        <v>308.92399999999998</v>
      </c>
      <c r="K354" s="21">
        <v>283296</v>
      </c>
      <c r="L354" s="21">
        <f>Tableau1[[#This Row],[TONNE_DECHET]]*1000</f>
        <v>308924</v>
      </c>
      <c r="M354" s="21">
        <f>Tableau1[[#This Row],[KG_DECHET]]/Tableau1[[#This Row],[Population]]</f>
        <v>1.0904636846266802</v>
      </c>
    </row>
    <row r="355" spans="1:13" x14ac:dyDescent="0.3">
      <c r="A355" s="21">
        <v>2009</v>
      </c>
      <c r="B355" s="21">
        <v>44</v>
      </c>
      <c r="C355" s="21" t="str">
        <f>VLOOKUP(Tableau1[[#This Row],[CODE_REGION]],Libellés!$I$2:$J$15,2,FALSE)</f>
        <v>Grand-Est</v>
      </c>
      <c r="D355" s="23" t="s">
        <v>64</v>
      </c>
      <c r="E355" s="21" t="str">
        <f>VLOOKUP(Tableau1[[#This Row],[CODE_DEPT]],Libellés!$L$2:$M$102,2,FALSE)</f>
        <v>Ardennes</v>
      </c>
      <c r="F355" s="21" t="s">
        <v>49</v>
      </c>
      <c r="G355" s="21" t="str">
        <f>VLOOKUP(Tableau1[[#This Row],[CODE_TYPE_DECHET]],Libellés!$A$1:$B$8,2,FALSE)</f>
        <v>Ordures ménagères résiduelles</v>
      </c>
      <c r="H355" s="21" t="s">
        <v>51</v>
      </c>
      <c r="I355" s="21" t="str">
        <f>VLOOKUP(Tableau1[[#This Row],[CODE_DESTINATION]],Libellés!$E$2:$F$7,2,FALSE)</f>
        <v>Stockage</v>
      </c>
      <c r="J355" s="21">
        <v>81677.217999999993</v>
      </c>
      <c r="K355" s="21">
        <v>283296</v>
      </c>
      <c r="L355" s="21">
        <f>Tableau1[[#This Row],[TONNE_DECHET]]*1000</f>
        <v>81677218</v>
      </c>
      <c r="M355" s="21">
        <f>Tableau1[[#This Row],[KG_DECHET]]/Tableau1[[#This Row],[Population]]</f>
        <v>288.31052326894837</v>
      </c>
    </row>
    <row r="356" spans="1:13" x14ac:dyDescent="0.3">
      <c r="A356" s="21">
        <v>2009</v>
      </c>
      <c r="B356" s="21">
        <v>44</v>
      </c>
      <c r="C356" s="21" t="str">
        <f>VLOOKUP(Tableau1[[#This Row],[CODE_REGION]],Libellés!$I$2:$J$15,2,FALSE)</f>
        <v>Grand-Est</v>
      </c>
      <c r="D356" s="23" t="s">
        <v>64</v>
      </c>
      <c r="E356" s="21" t="str">
        <f>VLOOKUP(Tableau1[[#This Row],[CODE_DEPT]],Libellés!$L$2:$M$102,2,FALSE)</f>
        <v>Ardennes</v>
      </c>
      <c r="F356" s="21" t="s">
        <v>49</v>
      </c>
      <c r="G356" s="21" t="str">
        <f>VLOOKUP(Tableau1[[#This Row],[CODE_TYPE_DECHET]],Libellés!$A$1:$B$8,2,FALSE)</f>
        <v>Ordures ménagères résiduelles</v>
      </c>
      <c r="H356" s="21" t="s">
        <v>52</v>
      </c>
      <c r="I356" s="21" t="str">
        <f>VLOOKUP(Tableau1[[#This Row],[CODE_DESTINATION]],Libellés!$E$2:$F$7,2,FALSE)</f>
        <v>Non précisé</v>
      </c>
      <c r="J356" s="21">
        <v>1007.79233</v>
      </c>
      <c r="K356" s="21">
        <v>283296</v>
      </c>
      <c r="L356" s="21">
        <f>Tableau1[[#This Row],[TONNE_DECHET]]*1000</f>
        <v>1007792.33</v>
      </c>
      <c r="M356" s="21">
        <f>Tableau1[[#This Row],[KG_DECHET]]/Tableau1[[#This Row],[Population]]</f>
        <v>3.5573828433864225</v>
      </c>
    </row>
    <row r="357" spans="1:13" x14ac:dyDescent="0.3">
      <c r="A357" s="21">
        <v>2009</v>
      </c>
      <c r="B357" s="21">
        <v>44</v>
      </c>
      <c r="C357" s="21" t="str">
        <f>VLOOKUP(Tableau1[[#This Row],[CODE_REGION]],Libellés!$I$2:$J$15,2,FALSE)</f>
        <v>Grand-Est</v>
      </c>
      <c r="D357" s="23" t="s">
        <v>64</v>
      </c>
      <c r="E357" s="21" t="str">
        <f>VLOOKUP(Tableau1[[#This Row],[CODE_DEPT]],Libellés!$L$2:$M$102,2,FALSE)</f>
        <v>Ardennes</v>
      </c>
      <c r="F357" s="21" t="s">
        <v>50</v>
      </c>
      <c r="G357" s="21" t="str">
        <f>VLOOKUP(Tableau1[[#This Row],[CODE_TYPE_DECHET]],Libellés!$A$1:$B$8,2,FALSE)</f>
        <v>Encombrants</v>
      </c>
      <c r="H357" s="21" t="s">
        <v>51</v>
      </c>
      <c r="I357" s="21" t="str">
        <f>VLOOKUP(Tableau1[[#This Row],[CODE_DESTINATION]],Libellés!$E$2:$F$7,2,FALSE)</f>
        <v>Stockage</v>
      </c>
      <c r="J357" s="21">
        <v>694.28</v>
      </c>
      <c r="K357" s="21">
        <v>283296</v>
      </c>
      <c r="L357" s="21">
        <f>Tableau1[[#This Row],[TONNE_DECHET]]*1000</f>
        <v>694280</v>
      </c>
      <c r="M357" s="21">
        <f>Tableau1[[#This Row],[KG_DECHET]]/Tableau1[[#This Row],[Population]]</f>
        <v>2.4507229187845927</v>
      </c>
    </row>
    <row r="358" spans="1:13" x14ac:dyDescent="0.3">
      <c r="A358" s="21">
        <v>2009</v>
      </c>
      <c r="B358" s="21">
        <v>44</v>
      </c>
      <c r="C358" s="21" t="str">
        <f>VLOOKUP(Tableau1[[#This Row],[CODE_REGION]],Libellés!$I$2:$J$15,2,FALSE)</f>
        <v>Grand-Est</v>
      </c>
      <c r="D358" s="23" t="s">
        <v>64</v>
      </c>
      <c r="E358" s="21" t="str">
        <f>VLOOKUP(Tableau1[[#This Row],[CODE_DEPT]],Libellés!$L$2:$M$102,2,FALSE)</f>
        <v>Ardennes</v>
      </c>
      <c r="F358" s="21" t="s">
        <v>50</v>
      </c>
      <c r="G358" s="21" t="str">
        <f>VLOOKUP(Tableau1[[#This Row],[CODE_TYPE_DECHET]],Libellés!$A$1:$B$8,2,FALSE)</f>
        <v>Encombrants</v>
      </c>
      <c r="H358" s="21" t="s">
        <v>52</v>
      </c>
      <c r="I358" s="21" t="str">
        <f>VLOOKUP(Tableau1[[#This Row],[CODE_DESTINATION]],Libellés!$E$2:$F$7,2,FALSE)</f>
        <v>Non précisé</v>
      </c>
      <c r="J358" s="21">
        <v>80</v>
      </c>
      <c r="K358" s="21">
        <v>283296</v>
      </c>
      <c r="L358" s="21">
        <f>Tableau1[[#This Row],[TONNE_DECHET]]*1000</f>
        <v>80000</v>
      </c>
      <c r="M358" s="21">
        <f>Tableau1[[#This Row],[KG_DECHET]]/Tableau1[[#This Row],[Population]]</f>
        <v>0.28239015023155994</v>
      </c>
    </row>
    <row r="359" spans="1:13" x14ac:dyDescent="0.3">
      <c r="A359" s="21">
        <v>2009</v>
      </c>
      <c r="B359" s="21">
        <v>44</v>
      </c>
      <c r="C359" s="21" t="str">
        <f>VLOOKUP(Tableau1[[#This Row],[CODE_REGION]],Libellés!$I$2:$J$15,2,FALSE)</f>
        <v>Grand-Est</v>
      </c>
      <c r="D359" s="23" t="s">
        <v>64</v>
      </c>
      <c r="E359" s="21" t="str">
        <f>VLOOKUP(Tableau1[[#This Row],[CODE_DEPT]],Libellés!$L$2:$M$102,2,FALSE)</f>
        <v>Ardennes</v>
      </c>
      <c r="F359" s="21" t="s">
        <v>51</v>
      </c>
      <c r="G359" s="21" t="str">
        <f>VLOOKUP(Tableau1[[#This Row],[CODE_TYPE_DECHET]],Libellés!$A$1:$B$8,2,FALSE)</f>
        <v>Emballages et papier</v>
      </c>
      <c r="H359" s="21" t="s">
        <v>49</v>
      </c>
      <c r="I359" s="21" t="str">
        <f>VLOOKUP(Tableau1[[#This Row],[CODE_DESTINATION]],Libellés!$E$2:$F$7,2,FALSE)</f>
        <v>Valorisation matière</v>
      </c>
      <c r="J359" s="21">
        <v>15915.093000000001</v>
      </c>
      <c r="K359" s="21">
        <v>283296</v>
      </c>
      <c r="L359" s="21">
        <f>Tableau1[[#This Row],[TONNE_DECHET]]*1000</f>
        <v>15915093</v>
      </c>
      <c r="M359" s="21">
        <f>Tableau1[[#This Row],[KG_DECHET]]/Tableau1[[#This Row],[Population]]</f>
        <v>56.178318790240596</v>
      </c>
    </row>
    <row r="360" spans="1:13" x14ac:dyDescent="0.3">
      <c r="A360" s="21">
        <v>2009</v>
      </c>
      <c r="B360" s="21">
        <v>44</v>
      </c>
      <c r="C360" s="21" t="str">
        <f>VLOOKUP(Tableau1[[#This Row],[CODE_REGION]],Libellés!$I$2:$J$15,2,FALSE)</f>
        <v>Grand-Est</v>
      </c>
      <c r="D360" s="23" t="s">
        <v>64</v>
      </c>
      <c r="E360" s="21" t="str">
        <f>VLOOKUP(Tableau1[[#This Row],[CODE_DEPT]],Libellés!$L$2:$M$102,2,FALSE)</f>
        <v>Ardennes</v>
      </c>
      <c r="F360" s="21" t="s">
        <v>51</v>
      </c>
      <c r="G360" s="21" t="str">
        <f>VLOOKUP(Tableau1[[#This Row],[CODE_TYPE_DECHET]],Libellés!$A$1:$B$8,2,FALSE)</f>
        <v>Emballages et papier</v>
      </c>
      <c r="H360" s="21" t="s">
        <v>52</v>
      </c>
      <c r="I360" s="21" t="str">
        <f>VLOOKUP(Tableau1[[#This Row],[CODE_DESTINATION]],Libellés!$E$2:$F$7,2,FALSE)</f>
        <v>Non précisé</v>
      </c>
      <c r="J360" s="21">
        <v>67.949889999999996</v>
      </c>
      <c r="K360" s="21">
        <v>283296</v>
      </c>
      <c r="L360" s="21">
        <f>Tableau1[[#This Row],[TONNE_DECHET]]*1000</f>
        <v>67949.89</v>
      </c>
      <c r="M360" s="21">
        <f>Tableau1[[#This Row],[KG_DECHET]]/Tableau1[[#This Row],[Population]]</f>
        <v>0.23985474556647465</v>
      </c>
    </row>
    <row r="361" spans="1:13" x14ac:dyDescent="0.3">
      <c r="A361" s="21">
        <v>2009</v>
      </c>
      <c r="B361" s="21">
        <v>44</v>
      </c>
      <c r="C361" s="21" t="str">
        <f>VLOOKUP(Tableau1[[#This Row],[CODE_REGION]],Libellés!$I$2:$J$15,2,FALSE)</f>
        <v>Grand-Est</v>
      </c>
      <c r="D361" s="23" t="s">
        <v>64</v>
      </c>
      <c r="E361" s="21" t="str">
        <f>VLOOKUP(Tableau1[[#This Row],[CODE_DEPT]],Libellés!$L$2:$M$102,2,FALSE)</f>
        <v>Ardennes</v>
      </c>
      <c r="F361" s="21" t="s">
        <v>56</v>
      </c>
      <c r="G361" s="21" t="str">
        <f>VLOOKUP(Tableau1[[#This Row],[CODE_TYPE_DECHET]],Libellés!$A$1:$B$8,2,FALSE)</f>
        <v>Biodéchets</v>
      </c>
      <c r="H361" s="21" t="s">
        <v>56</v>
      </c>
      <c r="I361" s="21" t="str">
        <f>VLOOKUP(Tableau1[[#This Row],[CODE_DESTINATION]],Libellés!$E$2:$F$7,2,FALSE)</f>
        <v>Valorisation organique</v>
      </c>
      <c r="J361" s="21">
        <v>4364.54</v>
      </c>
      <c r="K361" s="21">
        <v>283296</v>
      </c>
      <c r="L361" s="21">
        <f>Tableau1[[#This Row],[TONNE_DECHET]]*1000</f>
        <v>4364540</v>
      </c>
      <c r="M361" s="21">
        <f>Tableau1[[#This Row],[KG_DECHET]]/Tableau1[[#This Row],[Population]]</f>
        <v>15.406288828645657</v>
      </c>
    </row>
    <row r="362" spans="1:13" x14ac:dyDescent="0.3">
      <c r="A362" s="21">
        <v>2009</v>
      </c>
      <c r="B362" s="21">
        <v>44</v>
      </c>
      <c r="C362" s="21" t="str">
        <f>VLOOKUP(Tableau1[[#This Row],[CODE_REGION]],Libellés!$I$2:$J$15,2,FALSE)</f>
        <v>Grand-Est</v>
      </c>
      <c r="D362" s="23" t="s">
        <v>64</v>
      </c>
      <c r="E362" s="21" t="str">
        <f>VLOOKUP(Tableau1[[#This Row],[CODE_DEPT]],Libellés!$L$2:$M$102,2,FALSE)</f>
        <v>Ardennes</v>
      </c>
      <c r="F362" s="21" t="s">
        <v>54</v>
      </c>
      <c r="G362" s="21" t="str">
        <f>VLOOKUP(Tableau1[[#This Row],[CODE_TYPE_DECHET]],Libellés!$A$1:$B$8,2,FALSE)</f>
        <v>Verre</v>
      </c>
      <c r="H362" s="21" t="s">
        <v>49</v>
      </c>
      <c r="I362" s="21" t="str">
        <f>VLOOKUP(Tableau1[[#This Row],[CODE_DESTINATION]],Libellés!$E$2:$F$7,2,FALSE)</f>
        <v>Valorisation matière</v>
      </c>
      <c r="J362" s="21">
        <v>9904.3490000000002</v>
      </c>
      <c r="K362" s="21">
        <v>283296</v>
      </c>
      <c r="L362" s="21">
        <f>Tableau1[[#This Row],[TONNE_DECHET]]*1000</f>
        <v>9904349</v>
      </c>
      <c r="M362" s="21">
        <f>Tableau1[[#This Row],[KG_DECHET]]/Tableau1[[#This Row],[Population]]</f>
        <v>34.961132525697501</v>
      </c>
    </row>
    <row r="363" spans="1:13" x14ac:dyDescent="0.3">
      <c r="A363" s="21">
        <v>2009</v>
      </c>
      <c r="B363" s="21">
        <v>44</v>
      </c>
      <c r="C363" s="21" t="str">
        <f>VLOOKUP(Tableau1[[#This Row],[CODE_REGION]],Libellés!$I$2:$J$15,2,FALSE)</f>
        <v>Grand-Est</v>
      </c>
      <c r="D363" s="23" t="s">
        <v>64</v>
      </c>
      <c r="E363" s="21" t="str">
        <f>VLOOKUP(Tableau1[[#This Row],[CODE_DEPT]],Libellés!$L$2:$M$102,2,FALSE)</f>
        <v>Ardennes</v>
      </c>
      <c r="F363" s="21" t="s">
        <v>54</v>
      </c>
      <c r="G363" s="21" t="str">
        <f>VLOOKUP(Tableau1[[#This Row],[CODE_TYPE_DECHET]],Libellés!$A$1:$B$8,2,FALSE)</f>
        <v>Verre</v>
      </c>
      <c r="H363" s="21" t="s">
        <v>52</v>
      </c>
      <c r="I363" s="21" t="str">
        <f>VLOOKUP(Tableau1[[#This Row],[CODE_DESTINATION]],Libellés!$E$2:$F$7,2,FALSE)</f>
        <v>Non précisé</v>
      </c>
      <c r="J363" s="21">
        <v>243.68630999999999</v>
      </c>
      <c r="K363" s="21">
        <v>283296</v>
      </c>
      <c r="L363" s="21">
        <f>Tableau1[[#This Row],[TONNE_DECHET]]*1000</f>
        <v>243686.31</v>
      </c>
      <c r="M363" s="21">
        <f>Tableau1[[#This Row],[KG_DECHET]]/Tableau1[[#This Row],[Population]]</f>
        <v>0.86018267112843105</v>
      </c>
    </row>
    <row r="364" spans="1:13" x14ac:dyDescent="0.3">
      <c r="A364" s="21">
        <v>2009</v>
      </c>
      <c r="B364" s="21">
        <v>44</v>
      </c>
      <c r="C364" s="21" t="str">
        <f>VLOOKUP(Tableau1[[#This Row],[CODE_REGION]],Libellés!$I$2:$J$15,2,FALSE)</f>
        <v>Grand-Est</v>
      </c>
      <c r="D364" s="23" t="s">
        <v>64</v>
      </c>
      <c r="E364" s="21" t="str">
        <f>VLOOKUP(Tableau1[[#This Row],[CODE_DEPT]],Libellés!$L$2:$M$102,2,FALSE)</f>
        <v>Ardennes</v>
      </c>
      <c r="F364" s="21" t="s">
        <v>55</v>
      </c>
      <c r="G364" s="21" t="str">
        <f>VLOOKUP(Tableau1[[#This Row],[CODE_TYPE_DECHET]],Libellés!$A$1:$B$8,2,FALSE)</f>
        <v>Collectes séparées hors gravats</v>
      </c>
      <c r="H364" s="21" t="s">
        <v>49</v>
      </c>
      <c r="I364" s="21" t="str">
        <f>VLOOKUP(Tableau1[[#This Row],[CODE_DESTINATION]],Libellés!$E$2:$F$7,2,FALSE)</f>
        <v>Valorisation matière</v>
      </c>
      <c r="J364" s="21">
        <v>20</v>
      </c>
      <c r="K364" s="21">
        <v>283296</v>
      </c>
      <c r="L364" s="21">
        <f>Tableau1[[#This Row],[TONNE_DECHET]]*1000</f>
        <v>20000</v>
      </c>
      <c r="M364" s="21">
        <f>Tableau1[[#This Row],[KG_DECHET]]/Tableau1[[#This Row],[Population]]</f>
        <v>7.0597537557889986E-2</v>
      </c>
    </row>
    <row r="365" spans="1:13" x14ac:dyDescent="0.3">
      <c r="A365" s="21">
        <v>2011</v>
      </c>
      <c r="B365" s="21">
        <v>44</v>
      </c>
      <c r="C365" s="21" t="str">
        <f>VLOOKUP(Tableau1[[#This Row],[CODE_REGION]],Libellés!$I$2:$J$15,2,FALSE)</f>
        <v>Grand-Est</v>
      </c>
      <c r="D365" s="23" t="s">
        <v>64</v>
      </c>
      <c r="E365" s="21" t="str">
        <f>VLOOKUP(Tableau1[[#This Row],[CODE_DEPT]],Libellés!$L$2:$M$102,2,FALSE)</f>
        <v>Ardennes</v>
      </c>
      <c r="F365" s="21" t="s">
        <v>49</v>
      </c>
      <c r="G365" s="21" t="str">
        <f>VLOOKUP(Tableau1[[#This Row],[CODE_TYPE_DECHET]],Libellés!$A$1:$B$8,2,FALSE)</f>
        <v>Ordures ménagères résiduelles</v>
      </c>
      <c r="H365" s="21" t="s">
        <v>51</v>
      </c>
      <c r="I365" s="21" t="str">
        <f>VLOOKUP(Tableau1[[#This Row],[CODE_DESTINATION]],Libellés!$E$2:$F$7,2,FALSE)</f>
        <v>Stockage</v>
      </c>
      <c r="J365" s="21">
        <v>71717.498999999996</v>
      </c>
      <c r="K365" s="21">
        <v>283110</v>
      </c>
      <c r="L365" s="21">
        <f>Tableau1[[#This Row],[TONNE_DECHET]]*1000</f>
        <v>71717499</v>
      </c>
      <c r="M365" s="21">
        <f>Tableau1[[#This Row],[KG_DECHET]]/Tableau1[[#This Row],[Population]]</f>
        <v>253.3202606760623</v>
      </c>
    </row>
    <row r="366" spans="1:13" x14ac:dyDescent="0.3">
      <c r="A366" s="21">
        <v>2011</v>
      </c>
      <c r="B366" s="21">
        <v>44</v>
      </c>
      <c r="C366" s="21" t="str">
        <f>VLOOKUP(Tableau1[[#This Row],[CODE_REGION]],Libellés!$I$2:$J$15,2,FALSE)</f>
        <v>Grand-Est</v>
      </c>
      <c r="D366" s="23" t="s">
        <v>64</v>
      </c>
      <c r="E366" s="21" t="str">
        <f>VLOOKUP(Tableau1[[#This Row],[CODE_DEPT]],Libellés!$L$2:$M$102,2,FALSE)</f>
        <v>Ardennes</v>
      </c>
      <c r="F366" s="21" t="s">
        <v>49</v>
      </c>
      <c r="G366" s="21" t="str">
        <f>VLOOKUP(Tableau1[[#This Row],[CODE_TYPE_DECHET]],Libellés!$A$1:$B$8,2,FALSE)</f>
        <v>Ordures ménagères résiduelles</v>
      </c>
      <c r="H366" s="21" t="s">
        <v>52</v>
      </c>
      <c r="I366" s="21" t="str">
        <f>VLOOKUP(Tableau1[[#This Row],[CODE_DESTINATION]],Libellés!$E$2:$F$7,2,FALSE)</f>
        <v>Non précisé</v>
      </c>
      <c r="J366" s="21">
        <v>6208.2905600000004</v>
      </c>
      <c r="K366" s="21">
        <v>283110</v>
      </c>
      <c r="L366" s="21">
        <f>Tableau1[[#This Row],[TONNE_DECHET]]*1000</f>
        <v>6208290.5600000005</v>
      </c>
      <c r="M366" s="21">
        <f>Tableau1[[#This Row],[KG_DECHET]]/Tableau1[[#This Row],[Population]]</f>
        <v>21.928898873229489</v>
      </c>
    </row>
    <row r="367" spans="1:13" x14ac:dyDescent="0.3">
      <c r="A367" s="21">
        <v>2011</v>
      </c>
      <c r="B367" s="21">
        <v>44</v>
      </c>
      <c r="C367" s="21" t="str">
        <f>VLOOKUP(Tableau1[[#This Row],[CODE_REGION]],Libellés!$I$2:$J$15,2,FALSE)</f>
        <v>Grand-Est</v>
      </c>
      <c r="D367" s="23" t="s">
        <v>64</v>
      </c>
      <c r="E367" s="21" t="str">
        <f>VLOOKUP(Tableau1[[#This Row],[CODE_DEPT]],Libellés!$L$2:$M$102,2,FALSE)</f>
        <v>Ardennes</v>
      </c>
      <c r="F367" s="21" t="s">
        <v>50</v>
      </c>
      <c r="G367" s="21" t="str">
        <f>VLOOKUP(Tableau1[[#This Row],[CODE_TYPE_DECHET]],Libellés!$A$1:$B$8,2,FALSE)</f>
        <v>Encombrants</v>
      </c>
      <c r="H367" s="21" t="s">
        <v>51</v>
      </c>
      <c r="I367" s="21" t="str">
        <f>VLOOKUP(Tableau1[[#This Row],[CODE_DESTINATION]],Libellés!$E$2:$F$7,2,FALSE)</f>
        <v>Stockage</v>
      </c>
      <c r="J367" s="21">
        <v>68.430000000000007</v>
      </c>
      <c r="K367" s="21">
        <v>283110</v>
      </c>
      <c r="L367" s="21">
        <f>Tableau1[[#This Row],[TONNE_DECHET]]*1000</f>
        <v>68430</v>
      </c>
      <c r="M367" s="21">
        <f>Tableau1[[#This Row],[KG_DECHET]]/Tableau1[[#This Row],[Population]]</f>
        <v>0.24170816996926989</v>
      </c>
    </row>
    <row r="368" spans="1:13" x14ac:dyDescent="0.3">
      <c r="A368" s="21">
        <v>2011</v>
      </c>
      <c r="B368" s="21">
        <v>44</v>
      </c>
      <c r="C368" s="21" t="str">
        <f>VLOOKUP(Tableau1[[#This Row],[CODE_REGION]],Libellés!$I$2:$J$15,2,FALSE)</f>
        <v>Grand-Est</v>
      </c>
      <c r="D368" s="23" t="s">
        <v>64</v>
      </c>
      <c r="E368" s="21" t="str">
        <f>VLOOKUP(Tableau1[[#This Row],[CODE_DEPT]],Libellés!$L$2:$M$102,2,FALSE)</f>
        <v>Ardennes</v>
      </c>
      <c r="F368" s="21" t="s">
        <v>51</v>
      </c>
      <c r="G368" s="21" t="str">
        <f>VLOOKUP(Tableau1[[#This Row],[CODE_TYPE_DECHET]],Libellés!$A$1:$B$8,2,FALSE)</f>
        <v>Emballages et papier</v>
      </c>
      <c r="H368" s="21" t="s">
        <v>49</v>
      </c>
      <c r="I368" s="21" t="str">
        <f>VLOOKUP(Tableau1[[#This Row],[CODE_DESTINATION]],Libellés!$E$2:$F$7,2,FALSE)</f>
        <v>Valorisation matière</v>
      </c>
      <c r="J368" s="21">
        <v>14475.05</v>
      </c>
      <c r="K368" s="21">
        <v>283110</v>
      </c>
      <c r="L368" s="21">
        <f>Tableau1[[#This Row],[TONNE_DECHET]]*1000</f>
        <v>14475050</v>
      </c>
      <c r="M368" s="21">
        <f>Tableau1[[#This Row],[KG_DECHET]]/Tableau1[[#This Row],[Population]]</f>
        <v>51.128713221009498</v>
      </c>
    </row>
    <row r="369" spans="1:13" x14ac:dyDescent="0.3">
      <c r="A369" s="21">
        <v>2011</v>
      </c>
      <c r="B369" s="21">
        <v>44</v>
      </c>
      <c r="C369" s="21" t="str">
        <f>VLOOKUP(Tableau1[[#This Row],[CODE_REGION]],Libellés!$I$2:$J$15,2,FALSE)</f>
        <v>Grand-Est</v>
      </c>
      <c r="D369" s="23" t="s">
        <v>64</v>
      </c>
      <c r="E369" s="21" t="str">
        <f>VLOOKUP(Tableau1[[#This Row],[CODE_DEPT]],Libellés!$L$2:$M$102,2,FALSE)</f>
        <v>Ardennes</v>
      </c>
      <c r="F369" s="21" t="s">
        <v>51</v>
      </c>
      <c r="G369" s="21" t="str">
        <f>VLOOKUP(Tableau1[[#This Row],[CODE_TYPE_DECHET]],Libellés!$A$1:$B$8,2,FALSE)</f>
        <v>Emballages et papier</v>
      </c>
      <c r="H369" s="21" t="s">
        <v>52</v>
      </c>
      <c r="I369" s="21" t="str">
        <f>VLOOKUP(Tableau1[[#This Row],[CODE_DESTINATION]],Libellés!$E$2:$F$7,2,FALSE)</f>
        <v>Non précisé</v>
      </c>
      <c r="J369" s="21">
        <v>748.71533999999997</v>
      </c>
      <c r="K369" s="21">
        <v>283110</v>
      </c>
      <c r="L369" s="21">
        <f>Tableau1[[#This Row],[TONNE_DECHET]]*1000</f>
        <v>748715.34</v>
      </c>
      <c r="M369" s="21">
        <f>Tableau1[[#This Row],[KG_DECHET]]/Tableau1[[#This Row],[Population]]</f>
        <v>2.6446093038041751</v>
      </c>
    </row>
    <row r="370" spans="1:13" x14ac:dyDescent="0.3">
      <c r="A370" s="21">
        <v>2011</v>
      </c>
      <c r="B370" s="21">
        <v>44</v>
      </c>
      <c r="C370" s="21" t="str">
        <f>VLOOKUP(Tableau1[[#This Row],[CODE_REGION]],Libellés!$I$2:$J$15,2,FALSE)</f>
        <v>Grand-Est</v>
      </c>
      <c r="D370" s="23" t="s">
        <v>64</v>
      </c>
      <c r="E370" s="21" t="str">
        <f>VLOOKUP(Tableau1[[#This Row],[CODE_DEPT]],Libellés!$L$2:$M$102,2,FALSE)</f>
        <v>Ardennes</v>
      </c>
      <c r="F370" s="21" t="s">
        <v>56</v>
      </c>
      <c r="G370" s="21" t="str">
        <f>VLOOKUP(Tableau1[[#This Row],[CODE_TYPE_DECHET]],Libellés!$A$1:$B$8,2,FALSE)</f>
        <v>Biodéchets</v>
      </c>
      <c r="H370" s="21" t="s">
        <v>56</v>
      </c>
      <c r="I370" s="21" t="str">
        <f>VLOOKUP(Tableau1[[#This Row],[CODE_DESTINATION]],Libellés!$E$2:$F$7,2,FALSE)</f>
        <v>Valorisation organique</v>
      </c>
      <c r="J370" s="21">
        <v>5213.22</v>
      </c>
      <c r="K370" s="21">
        <v>283110</v>
      </c>
      <c r="L370" s="21">
        <f>Tableau1[[#This Row],[TONNE_DECHET]]*1000</f>
        <v>5213220</v>
      </c>
      <c r="M370" s="21">
        <f>Tableau1[[#This Row],[KG_DECHET]]/Tableau1[[#This Row],[Population]]</f>
        <v>18.414114655081065</v>
      </c>
    </row>
    <row r="371" spans="1:13" x14ac:dyDescent="0.3">
      <c r="A371" s="21">
        <v>2011</v>
      </c>
      <c r="B371" s="21">
        <v>44</v>
      </c>
      <c r="C371" s="21" t="str">
        <f>VLOOKUP(Tableau1[[#This Row],[CODE_REGION]],Libellés!$I$2:$J$15,2,FALSE)</f>
        <v>Grand-Est</v>
      </c>
      <c r="D371" s="23" t="s">
        <v>64</v>
      </c>
      <c r="E371" s="21" t="str">
        <f>VLOOKUP(Tableau1[[#This Row],[CODE_DEPT]],Libellés!$L$2:$M$102,2,FALSE)</f>
        <v>Ardennes</v>
      </c>
      <c r="F371" s="21" t="s">
        <v>54</v>
      </c>
      <c r="G371" s="21" t="str">
        <f>VLOOKUP(Tableau1[[#This Row],[CODE_TYPE_DECHET]],Libellés!$A$1:$B$8,2,FALSE)</f>
        <v>Verre</v>
      </c>
      <c r="H371" s="21" t="s">
        <v>49</v>
      </c>
      <c r="I371" s="21" t="str">
        <f>VLOOKUP(Tableau1[[#This Row],[CODE_DESTINATION]],Libellés!$E$2:$F$7,2,FALSE)</f>
        <v>Valorisation matière</v>
      </c>
      <c r="J371" s="21">
        <v>8800.4490000000005</v>
      </c>
      <c r="K371" s="21">
        <v>283110</v>
      </c>
      <c r="L371" s="21">
        <f>Tableau1[[#This Row],[TONNE_DECHET]]*1000</f>
        <v>8800449</v>
      </c>
      <c r="M371" s="21">
        <f>Tableau1[[#This Row],[KG_DECHET]]/Tableau1[[#This Row],[Population]]</f>
        <v>31.084910458832255</v>
      </c>
    </row>
    <row r="372" spans="1:13" x14ac:dyDescent="0.3">
      <c r="A372" s="21">
        <v>2011</v>
      </c>
      <c r="B372" s="21">
        <v>44</v>
      </c>
      <c r="C372" s="21" t="str">
        <f>VLOOKUP(Tableau1[[#This Row],[CODE_REGION]],Libellés!$I$2:$J$15,2,FALSE)</f>
        <v>Grand-Est</v>
      </c>
      <c r="D372" s="23" t="s">
        <v>64</v>
      </c>
      <c r="E372" s="21" t="str">
        <f>VLOOKUP(Tableau1[[#This Row],[CODE_DEPT]],Libellés!$L$2:$M$102,2,FALSE)</f>
        <v>Ardennes</v>
      </c>
      <c r="F372" s="21" t="s">
        <v>54</v>
      </c>
      <c r="G372" s="21" t="str">
        <f>VLOOKUP(Tableau1[[#This Row],[CODE_TYPE_DECHET]],Libellés!$A$1:$B$8,2,FALSE)</f>
        <v>Verre</v>
      </c>
      <c r="H372" s="21" t="s">
        <v>52</v>
      </c>
      <c r="I372" s="21" t="str">
        <f>VLOOKUP(Tableau1[[#This Row],[CODE_DESTINATION]],Libellés!$E$2:$F$7,2,FALSE)</f>
        <v>Non précisé</v>
      </c>
      <c r="J372" s="21">
        <v>1085.9043200000001</v>
      </c>
      <c r="K372" s="21">
        <v>283110</v>
      </c>
      <c r="L372" s="21">
        <f>Tableau1[[#This Row],[TONNE_DECHET]]*1000</f>
        <v>1085904.32</v>
      </c>
      <c r="M372" s="21">
        <f>Tableau1[[#This Row],[KG_DECHET]]/Tableau1[[#This Row],[Population]]</f>
        <v>3.8356268588181273</v>
      </c>
    </row>
    <row r="373" spans="1:13" x14ac:dyDescent="0.3">
      <c r="A373" s="21">
        <v>2013</v>
      </c>
      <c r="B373" s="21">
        <v>44</v>
      </c>
      <c r="C373" s="21" t="str">
        <f>VLOOKUP(Tableau1[[#This Row],[CODE_REGION]],Libellés!$I$2:$J$15,2,FALSE)</f>
        <v>Grand-Est</v>
      </c>
      <c r="D373" s="23" t="s">
        <v>64</v>
      </c>
      <c r="E373" s="21" t="str">
        <f>VLOOKUP(Tableau1[[#This Row],[CODE_DEPT]],Libellés!$L$2:$M$102,2,FALSE)</f>
        <v>Ardennes</v>
      </c>
      <c r="F373" s="21" t="s">
        <v>49</v>
      </c>
      <c r="G373" s="21" t="str">
        <f>VLOOKUP(Tableau1[[#This Row],[CODE_TYPE_DECHET]],Libellés!$A$1:$B$8,2,FALSE)</f>
        <v>Ordures ménagères résiduelles</v>
      </c>
      <c r="H373" s="21" t="s">
        <v>51</v>
      </c>
      <c r="I373" s="21" t="str">
        <f>VLOOKUP(Tableau1[[#This Row],[CODE_DESTINATION]],Libellés!$E$2:$F$7,2,FALSE)</f>
        <v>Stockage</v>
      </c>
      <c r="J373" s="21">
        <v>65201.440000000002</v>
      </c>
      <c r="K373" s="21">
        <v>280907</v>
      </c>
      <c r="L373" s="21">
        <f>Tableau1[[#This Row],[TONNE_DECHET]]*1000</f>
        <v>65201440</v>
      </c>
      <c r="M373" s="21">
        <f>Tableau1[[#This Row],[KG_DECHET]]/Tableau1[[#This Row],[Population]]</f>
        <v>232.11041376683386</v>
      </c>
    </row>
    <row r="374" spans="1:13" x14ac:dyDescent="0.3">
      <c r="A374" s="21">
        <v>2013</v>
      </c>
      <c r="B374" s="21">
        <v>44</v>
      </c>
      <c r="C374" s="21" t="str">
        <f>VLOOKUP(Tableau1[[#This Row],[CODE_REGION]],Libellés!$I$2:$J$15,2,FALSE)</f>
        <v>Grand-Est</v>
      </c>
      <c r="D374" s="23" t="s">
        <v>64</v>
      </c>
      <c r="E374" s="21" t="str">
        <f>VLOOKUP(Tableau1[[#This Row],[CODE_DEPT]],Libellés!$L$2:$M$102,2,FALSE)</f>
        <v>Ardennes</v>
      </c>
      <c r="F374" s="21" t="s">
        <v>49</v>
      </c>
      <c r="G374" s="21" t="str">
        <f>VLOOKUP(Tableau1[[#This Row],[CODE_TYPE_DECHET]],Libellés!$A$1:$B$8,2,FALSE)</f>
        <v>Ordures ménagères résiduelles</v>
      </c>
      <c r="H374" s="21" t="s">
        <v>52</v>
      </c>
      <c r="I374" s="21" t="str">
        <f>VLOOKUP(Tableau1[[#This Row],[CODE_DESTINATION]],Libellés!$E$2:$F$7,2,FALSE)</f>
        <v>Non précisé</v>
      </c>
      <c r="J374" s="21">
        <v>5648.0677500000002</v>
      </c>
      <c r="K374" s="21">
        <v>280907</v>
      </c>
      <c r="L374" s="21">
        <f>Tableau1[[#This Row],[TONNE_DECHET]]*1000</f>
        <v>5648067.75</v>
      </c>
      <c r="M374" s="21">
        <f>Tableau1[[#This Row],[KG_DECHET]]/Tableau1[[#This Row],[Population]]</f>
        <v>20.106539708871619</v>
      </c>
    </row>
    <row r="375" spans="1:13" x14ac:dyDescent="0.3">
      <c r="A375" s="21">
        <v>2013</v>
      </c>
      <c r="B375" s="21">
        <v>44</v>
      </c>
      <c r="C375" s="21" t="str">
        <f>VLOOKUP(Tableau1[[#This Row],[CODE_REGION]],Libellés!$I$2:$J$15,2,FALSE)</f>
        <v>Grand-Est</v>
      </c>
      <c r="D375" s="23" t="s">
        <v>64</v>
      </c>
      <c r="E375" s="21" t="str">
        <f>VLOOKUP(Tableau1[[#This Row],[CODE_DEPT]],Libellés!$L$2:$M$102,2,FALSE)</f>
        <v>Ardennes</v>
      </c>
      <c r="F375" s="21" t="s">
        <v>50</v>
      </c>
      <c r="G375" s="21" t="str">
        <f>VLOOKUP(Tableau1[[#This Row],[CODE_TYPE_DECHET]],Libellés!$A$1:$B$8,2,FALSE)</f>
        <v>Encombrants</v>
      </c>
      <c r="H375" s="21" t="s">
        <v>51</v>
      </c>
      <c r="I375" s="21" t="str">
        <f>VLOOKUP(Tableau1[[#This Row],[CODE_DESTINATION]],Libellés!$E$2:$F$7,2,FALSE)</f>
        <v>Stockage</v>
      </c>
      <c r="J375" s="21">
        <v>2475.1309999999999</v>
      </c>
      <c r="K375" s="21">
        <v>280907</v>
      </c>
      <c r="L375" s="21">
        <f>Tableau1[[#This Row],[TONNE_DECHET]]*1000</f>
        <v>2475131</v>
      </c>
      <c r="M375" s="21">
        <f>Tableau1[[#This Row],[KG_DECHET]]/Tableau1[[#This Row],[Population]]</f>
        <v>8.8112115397622706</v>
      </c>
    </row>
    <row r="376" spans="1:13" x14ac:dyDescent="0.3">
      <c r="A376" s="21">
        <v>2013</v>
      </c>
      <c r="B376" s="21">
        <v>44</v>
      </c>
      <c r="C376" s="21" t="str">
        <f>VLOOKUP(Tableau1[[#This Row],[CODE_REGION]],Libellés!$I$2:$J$15,2,FALSE)</f>
        <v>Grand-Est</v>
      </c>
      <c r="D376" s="23" t="s">
        <v>64</v>
      </c>
      <c r="E376" s="21" t="str">
        <f>VLOOKUP(Tableau1[[#This Row],[CODE_DEPT]],Libellés!$L$2:$M$102,2,FALSE)</f>
        <v>Ardennes</v>
      </c>
      <c r="F376" s="21" t="s">
        <v>51</v>
      </c>
      <c r="G376" s="21" t="str">
        <f>VLOOKUP(Tableau1[[#This Row],[CODE_TYPE_DECHET]],Libellés!$A$1:$B$8,2,FALSE)</f>
        <v>Emballages et papier</v>
      </c>
      <c r="H376" s="21" t="s">
        <v>49</v>
      </c>
      <c r="I376" s="21" t="str">
        <f>VLOOKUP(Tableau1[[#This Row],[CODE_DESTINATION]],Libellés!$E$2:$F$7,2,FALSE)</f>
        <v>Valorisation matière</v>
      </c>
      <c r="J376" s="21">
        <v>13896.093999999999</v>
      </c>
      <c r="K376" s="21">
        <v>280907</v>
      </c>
      <c r="L376" s="21">
        <f>Tableau1[[#This Row],[TONNE_DECHET]]*1000</f>
        <v>13896094</v>
      </c>
      <c r="M376" s="21">
        <f>Tableau1[[#This Row],[KG_DECHET]]/Tableau1[[#This Row],[Population]]</f>
        <v>49.468664006236942</v>
      </c>
    </row>
    <row r="377" spans="1:13" x14ac:dyDescent="0.3">
      <c r="A377" s="21">
        <v>2013</v>
      </c>
      <c r="B377" s="21">
        <v>44</v>
      </c>
      <c r="C377" s="21" t="str">
        <f>VLOOKUP(Tableau1[[#This Row],[CODE_REGION]],Libellés!$I$2:$J$15,2,FALSE)</f>
        <v>Grand-Est</v>
      </c>
      <c r="D377" s="23" t="s">
        <v>64</v>
      </c>
      <c r="E377" s="21" t="str">
        <f>VLOOKUP(Tableau1[[#This Row],[CODE_DEPT]],Libellés!$L$2:$M$102,2,FALSE)</f>
        <v>Ardennes</v>
      </c>
      <c r="F377" s="21" t="s">
        <v>51</v>
      </c>
      <c r="G377" s="21" t="str">
        <f>VLOOKUP(Tableau1[[#This Row],[CODE_TYPE_DECHET]],Libellés!$A$1:$B$8,2,FALSE)</f>
        <v>Emballages et papier</v>
      </c>
      <c r="H377" s="21" t="s">
        <v>52</v>
      </c>
      <c r="I377" s="21" t="str">
        <f>VLOOKUP(Tableau1[[#This Row],[CODE_DESTINATION]],Libellés!$E$2:$F$7,2,FALSE)</f>
        <v>Non précisé</v>
      </c>
      <c r="J377" s="21">
        <v>1059.29908</v>
      </c>
      <c r="K377" s="21">
        <v>280907</v>
      </c>
      <c r="L377" s="21">
        <f>Tableau1[[#This Row],[TONNE_DECHET]]*1000</f>
        <v>1059299.08</v>
      </c>
      <c r="M377" s="21">
        <f>Tableau1[[#This Row],[KG_DECHET]]/Tableau1[[#This Row],[Population]]</f>
        <v>3.7709956676052929</v>
      </c>
    </row>
    <row r="378" spans="1:13" x14ac:dyDescent="0.3">
      <c r="A378" s="21">
        <v>2013</v>
      </c>
      <c r="B378" s="21">
        <v>44</v>
      </c>
      <c r="C378" s="21" t="str">
        <f>VLOOKUP(Tableau1[[#This Row],[CODE_REGION]],Libellés!$I$2:$J$15,2,FALSE)</f>
        <v>Grand-Est</v>
      </c>
      <c r="D378" s="23" t="s">
        <v>64</v>
      </c>
      <c r="E378" s="21" t="str">
        <f>VLOOKUP(Tableau1[[#This Row],[CODE_DEPT]],Libellés!$L$2:$M$102,2,FALSE)</f>
        <v>Ardennes</v>
      </c>
      <c r="F378" s="21" t="s">
        <v>56</v>
      </c>
      <c r="G378" s="21" t="str">
        <f>VLOOKUP(Tableau1[[#This Row],[CODE_TYPE_DECHET]],Libellés!$A$1:$B$8,2,FALSE)</f>
        <v>Biodéchets</v>
      </c>
      <c r="H378" s="21" t="s">
        <v>56</v>
      </c>
      <c r="I378" s="21" t="str">
        <f>VLOOKUP(Tableau1[[#This Row],[CODE_DESTINATION]],Libellés!$E$2:$F$7,2,FALSE)</f>
        <v>Valorisation organique</v>
      </c>
      <c r="J378" s="21">
        <v>3305.28</v>
      </c>
      <c r="K378" s="21">
        <v>280907</v>
      </c>
      <c r="L378" s="21">
        <f>Tableau1[[#This Row],[TONNE_DECHET]]*1000</f>
        <v>3305280</v>
      </c>
      <c r="M378" s="21">
        <f>Tableau1[[#This Row],[KG_DECHET]]/Tableau1[[#This Row],[Population]]</f>
        <v>11.766456514077612</v>
      </c>
    </row>
    <row r="379" spans="1:13" x14ac:dyDescent="0.3">
      <c r="A379" s="21">
        <v>2013</v>
      </c>
      <c r="B379" s="21">
        <v>44</v>
      </c>
      <c r="C379" s="21" t="str">
        <f>VLOOKUP(Tableau1[[#This Row],[CODE_REGION]],Libellés!$I$2:$J$15,2,FALSE)</f>
        <v>Grand-Est</v>
      </c>
      <c r="D379" s="23" t="s">
        <v>64</v>
      </c>
      <c r="E379" s="21" t="str">
        <f>VLOOKUP(Tableau1[[#This Row],[CODE_DEPT]],Libellés!$L$2:$M$102,2,FALSE)</f>
        <v>Ardennes</v>
      </c>
      <c r="F379" s="21" t="s">
        <v>54</v>
      </c>
      <c r="G379" s="21" t="str">
        <f>VLOOKUP(Tableau1[[#This Row],[CODE_TYPE_DECHET]],Libellés!$A$1:$B$8,2,FALSE)</f>
        <v>Verre</v>
      </c>
      <c r="H379" s="21" t="s">
        <v>49</v>
      </c>
      <c r="I379" s="21" t="str">
        <f>VLOOKUP(Tableau1[[#This Row],[CODE_DESTINATION]],Libellés!$E$2:$F$7,2,FALSE)</f>
        <v>Valorisation matière</v>
      </c>
      <c r="J379" s="21">
        <v>8924.6</v>
      </c>
      <c r="K379" s="21">
        <v>280907</v>
      </c>
      <c r="L379" s="21">
        <f>Tableau1[[#This Row],[TONNE_DECHET]]*1000</f>
        <v>8924600</v>
      </c>
      <c r="M379" s="21">
        <f>Tableau1[[#This Row],[KG_DECHET]]/Tableau1[[#This Row],[Population]]</f>
        <v>31.77065719259399</v>
      </c>
    </row>
    <row r="380" spans="1:13" x14ac:dyDescent="0.3">
      <c r="A380" s="21">
        <v>2013</v>
      </c>
      <c r="B380" s="21">
        <v>44</v>
      </c>
      <c r="C380" s="21" t="str">
        <f>VLOOKUP(Tableau1[[#This Row],[CODE_REGION]],Libellés!$I$2:$J$15,2,FALSE)</f>
        <v>Grand-Est</v>
      </c>
      <c r="D380" s="23" t="s">
        <v>64</v>
      </c>
      <c r="E380" s="21" t="str">
        <f>VLOOKUP(Tableau1[[#This Row],[CODE_DEPT]],Libellés!$L$2:$M$102,2,FALSE)</f>
        <v>Ardennes</v>
      </c>
      <c r="F380" s="21" t="s">
        <v>54</v>
      </c>
      <c r="G380" s="21" t="str">
        <f>VLOOKUP(Tableau1[[#This Row],[CODE_TYPE_DECHET]],Libellés!$A$1:$B$8,2,FALSE)</f>
        <v>Verre</v>
      </c>
      <c r="H380" s="21" t="s">
        <v>52</v>
      </c>
      <c r="I380" s="21" t="str">
        <f>VLOOKUP(Tableau1[[#This Row],[CODE_DESTINATION]],Libellés!$E$2:$F$7,2,FALSE)</f>
        <v>Non précisé</v>
      </c>
      <c r="J380" s="21">
        <v>789.85793000000001</v>
      </c>
      <c r="K380" s="21">
        <v>280907</v>
      </c>
      <c r="L380" s="21">
        <f>Tableau1[[#This Row],[TONNE_DECHET]]*1000</f>
        <v>789857.93</v>
      </c>
      <c r="M380" s="21">
        <f>Tableau1[[#This Row],[KG_DECHET]]/Tableau1[[#This Row],[Population]]</f>
        <v>2.8118129131705514</v>
      </c>
    </row>
    <row r="381" spans="1:13" x14ac:dyDescent="0.3">
      <c r="A381" s="21">
        <v>2013</v>
      </c>
      <c r="B381" s="21">
        <v>44</v>
      </c>
      <c r="C381" s="21" t="str">
        <f>VLOOKUP(Tableau1[[#This Row],[CODE_REGION]],Libellés!$I$2:$J$15,2,FALSE)</f>
        <v>Grand-Est</v>
      </c>
      <c r="D381" s="23" t="s">
        <v>64</v>
      </c>
      <c r="E381" s="21" t="str">
        <f>VLOOKUP(Tableau1[[#This Row],[CODE_DEPT]],Libellés!$L$2:$M$102,2,FALSE)</f>
        <v>Ardennes</v>
      </c>
      <c r="F381" s="21" t="s">
        <v>55</v>
      </c>
      <c r="G381" s="21" t="str">
        <f>VLOOKUP(Tableau1[[#This Row],[CODE_TYPE_DECHET]],Libellés!$A$1:$B$8,2,FALSE)</f>
        <v>Collectes séparées hors gravats</v>
      </c>
      <c r="H381" s="21" t="s">
        <v>49</v>
      </c>
      <c r="I381" s="21" t="str">
        <f>VLOOKUP(Tableau1[[#This Row],[CODE_DESTINATION]],Libellés!$E$2:$F$7,2,FALSE)</f>
        <v>Valorisation matière</v>
      </c>
      <c r="J381" s="21">
        <v>41</v>
      </c>
      <c r="K381" s="21">
        <v>280907</v>
      </c>
      <c r="L381" s="21">
        <f>Tableau1[[#This Row],[TONNE_DECHET]]*1000</f>
        <v>41000</v>
      </c>
      <c r="M381" s="21">
        <f>Tableau1[[#This Row],[KG_DECHET]]/Tableau1[[#This Row],[Population]]</f>
        <v>0.14595577895887252</v>
      </c>
    </row>
    <row r="382" spans="1:13" x14ac:dyDescent="0.3">
      <c r="A382" s="21">
        <v>2015</v>
      </c>
      <c r="B382" s="21">
        <v>44</v>
      </c>
      <c r="C382" s="21" t="str">
        <f>VLOOKUP(Tableau1[[#This Row],[CODE_REGION]],Libellés!$I$2:$J$15,2,FALSE)</f>
        <v>Grand-Est</v>
      </c>
      <c r="D382" s="23" t="s">
        <v>64</v>
      </c>
      <c r="E382" s="21" t="str">
        <f>VLOOKUP(Tableau1[[#This Row],[CODE_DEPT]],Libellés!$L$2:$M$102,2,FALSE)</f>
        <v>Ardennes</v>
      </c>
      <c r="F382" s="21" t="s">
        <v>49</v>
      </c>
      <c r="G382" s="21" t="str">
        <f>VLOOKUP(Tableau1[[#This Row],[CODE_TYPE_DECHET]],Libellés!$A$1:$B$8,2,FALSE)</f>
        <v>Ordures ménagères résiduelles</v>
      </c>
      <c r="H382" s="21" t="s">
        <v>51</v>
      </c>
      <c r="I382" s="21" t="str">
        <f>VLOOKUP(Tableau1[[#This Row],[CODE_DESTINATION]],Libellés!$E$2:$F$7,2,FALSE)</f>
        <v>Stockage</v>
      </c>
      <c r="J382" s="21">
        <v>67643.47</v>
      </c>
      <c r="K382" s="21">
        <v>277752</v>
      </c>
      <c r="L382" s="21">
        <f>Tableau1[[#This Row],[TONNE_DECHET]]*1000</f>
        <v>67643470</v>
      </c>
      <c r="M382" s="21">
        <f>Tableau1[[#This Row],[KG_DECHET]]/Tableau1[[#This Row],[Population]]</f>
        <v>243.53909242777729</v>
      </c>
    </row>
    <row r="383" spans="1:13" x14ac:dyDescent="0.3">
      <c r="A383" s="21">
        <v>2015</v>
      </c>
      <c r="B383" s="21">
        <v>44</v>
      </c>
      <c r="C383" s="21" t="str">
        <f>VLOOKUP(Tableau1[[#This Row],[CODE_REGION]],Libellés!$I$2:$J$15,2,FALSE)</f>
        <v>Grand-Est</v>
      </c>
      <c r="D383" s="23" t="s">
        <v>64</v>
      </c>
      <c r="E383" s="21" t="str">
        <f>VLOOKUP(Tableau1[[#This Row],[CODE_DEPT]],Libellés!$L$2:$M$102,2,FALSE)</f>
        <v>Ardennes</v>
      </c>
      <c r="F383" s="21" t="s">
        <v>50</v>
      </c>
      <c r="G383" s="21" t="str">
        <f>VLOOKUP(Tableau1[[#This Row],[CODE_TYPE_DECHET]],Libellés!$A$1:$B$8,2,FALSE)</f>
        <v>Encombrants</v>
      </c>
      <c r="H383" s="21" t="s">
        <v>51</v>
      </c>
      <c r="I383" s="21" t="str">
        <f>VLOOKUP(Tableau1[[#This Row],[CODE_DESTINATION]],Libellés!$E$2:$F$7,2,FALSE)</f>
        <v>Stockage</v>
      </c>
      <c r="J383" s="21">
        <v>386.00099999999998</v>
      </c>
      <c r="K383" s="21">
        <v>277752</v>
      </c>
      <c r="L383" s="21">
        <f>Tableau1[[#This Row],[TONNE_DECHET]]*1000</f>
        <v>386001</v>
      </c>
      <c r="M383" s="21">
        <f>Tableau1[[#This Row],[KG_DECHET]]/Tableau1[[#This Row],[Population]]</f>
        <v>1.3897325671822345</v>
      </c>
    </row>
    <row r="384" spans="1:13" x14ac:dyDescent="0.3">
      <c r="A384" s="21">
        <v>2015</v>
      </c>
      <c r="B384" s="21">
        <v>44</v>
      </c>
      <c r="C384" s="21" t="str">
        <f>VLOOKUP(Tableau1[[#This Row],[CODE_REGION]],Libellés!$I$2:$J$15,2,FALSE)</f>
        <v>Grand-Est</v>
      </c>
      <c r="D384" s="23" t="s">
        <v>64</v>
      </c>
      <c r="E384" s="21" t="str">
        <f>VLOOKUP(Tableau1[[#This Row],[CODE_DEPT]],Libellés!$L$2:$M$102,2,FALSE)</f>
        <v>Ardennes</v>
      </c>
      <c r="F384" s="21" t="s">
        <v>53</v>
      </c>
      <c r="G384" s="21" t="str">
        <f>VLOOKUP(Tableau1[[#This Row],[CODE_TYPE_DECHET]],Libellés!$A$1:$B$8,2,FALSE)</f>
        <v>Déchets dangereux</v>
      </c>
      <c r="H384" s="21" t="s">
        <v>53</v>
      </c>
      <c r="I384" s="21" t="str">
        <f>VLOOKUP(Tableau1[[#This Row],[CODE_DESTINATION]],Libellés!$E$2:$F$7,2,FALSE)</f>
        <v>Incinération sans récupération d'énergie</v>
      </c>
      <c r="J384" s="21">
        <v>2.7E-2</v>
      </c>
      <c r="K384" s="21">
        <v>277752</v>
      </c>
      <c r="L384" s="21">
        <f>Tableau1[[#This Row],[TONNE_DECHET]]*1000</f>
        <v>27</v>
      </c>
      <c r="M384" s="21">
        <f>Tableau1[[#This Row],[KG_DECHET]]/Tableau1[[#This Row],[Population]]</f>
        <v>9.7209020997148529E-5</v>
      </c>
    </row>
    <row r="385" spans="1:13" x14ac:dyDescent="0.3">
      <c r="A385" s="21">
        <v>2015</v>
      </c>
      <c r="B385" s="21">
        <v>44</v>
      </c>
      <c r="C385" s="21" t="str">
        <f>VLOOKUP(Tableau1[[#This Row],[CODE_REGION]],Libellés!$I$2:$J$15,2,FALSE)</f>
        <v>Grand-Est</v>
      </c>
      <c r="D385" s="23" t="s">
        <v>64</v>
      </c>
      <c r="E385" s="21" t="str">
        <f>VLOOKUP(Tableau1[[#This Row],[CODE_DEPT]],Libellés!$L$2:$M$102,2,FALSE)</f>
        <v>Ardennes</v>
      </c>
      <c r="F385" s="21" t="s">
        <v>51</v>
      </c>
      <c r="G385" s="21" t="str">
        <f>VLOOKUP(Tableau1[[#This Row],[CODE_TYPE_DECHET]],Libellés!$A$1:$B$8,2,FALSE)</f>
        <v>Emballages et papier</v>
      </c>
      <c r="H385" s="21" t="s">
        <v>49</v>
      </c>
      <c r="I385" s="21" t="str">
        <f>VLOOKUP(Tableau1[[#This Row],[CODE_DESTINATION]],Libellés!$E$2:$F$7,2,FALSE)</f>
        <v>Valorisation matière</v>
      </c>
      <c r="J385" s="21">
        <v>15472.74</v>
      </c>
      <c r="K385" s="21">
        <v>277752</v>
      </c>
      <c r="L385" s="21">
        <f>Tableau1[[#This Row],[TONNE_DECHET]]*1000</f>
        <v>15472740</v>
      </c>
      <c r="M385" s="21">
        <f>Tableau1[[#This Row],[KG_DECHET]]/Tableau1[[#This Row],[Population]]</f>
        <v>55.707033612719258</v>
      </c>
    </row>
    <row r="386" spans="1:13" x14ac:dyDescent="0.3">
      <c r="A386" s="21">
        <v>2015</v>
      </c>
      <c r="B386" s="21">
        <v>44</v>
      </c>
      <c r="C386" s="21" t="str">
        <f>VLOOKUP(Tableau1[[#This Row],[CODE_REGION]],Libellés!$I$2:$J$15,2,FALSE)</f>
        <v>Grand-Est</v>
      </c>
      <c r="D386" s="23" t="s">
        <v>64</v>
      </c>
      <c r="E386" s="21" t="str">
        <f>VLOOKUP(Tableau1[[#This Row],[CODE_DEPT]],Libellés!$L$2:$M$102,2,FALSE)</f>
        <v>Ardennes</v>
      </c>
      <c r="F386" s="21" t="s">
        <v>56</v>
      </c>
      <c r="G386" s="21" t="str">
        <f>VLOOKUP(Tableau1[[#This Row],[CODE_TYPE_DECHET]],Libellés!$A$1:$B$8,2,FALSE)</f>
        <v>Biodéchets</v>
      </c>
      <c r="H386" s="21" t="s">
        <v>56</v>
      </c>
      <c r="I386" s="21" t="str">
        <f>VLOOKUP(Tableau1[[#This Row],[CODE_DESTINATION]],Libellés!$E$2:$F$7,2,FALSE)</f>
        <v>Valorisation organique</v>
      </c>
      <c r="J386" s="21">
        <v>3421</v>
      </c>
      <c r="K386" s="21">
        <v>277752</v>
      </c>
      <c r="L386" s="21">
        <f>Tableau1[[#This Row],[TONNE_DECHET]]*1000</f>
        <v>3421000</v>
      </c>
      <c r="M386" s="21">
        <f>Tableau1[[#This Row],[KG_DECHET]]/Tableau1[[#This Row],[Population]]</f>
        <v>12.31674299374982</v>
      </c>
    </row>
    <row r="387" spans="1:13" x14ac:dyDescent="0.3">
      <c r="A387" s="21">
        <v>2015</v>
      </c>
      <c r="B387" s="21">
        <v>44</v>
      </c>
      <c r="C387" s="21" t="str">
        <f>VLOOKUP(Tableau1[[#This Row],[CODE_REGION]],Libellés!$I$2:$J$15,2,FALSE)</f>
        <v>Grand-Est</v>
      </c>
      <c r="D387" s="23" t="s">
        <v>64</v>
      </c>
      <c r="E387" s="21" t="str">
        <f>VLOOKUP(Tableau1[[#This Row],[CODE_DEPT]],Libellés!$L$2:$M$102,2,FALSE)</f>
        <v>Ardennes</v>
      </c>
      <c r="F387" s="21" t="s">
        <v>54</v>
      </c>
      <c r="G387" s="21" t="str">
        <f>VLOOKUP(Tableau1[[#This Row],[CODE_TYPE_DECHET]],Libellés!$A$1:$B$8,2,FALSE)</f>
        <v>Verre</v>
      </c>
      <c r="H387" s="21" t="s">
        <v>49</v>
      </c>
      <c r="I387" s="21" t="str">
        <f>VLOOKUP(Tableau1[[#This Row],[CODE_DESTINATION]],Libellés!$E$2:$F$7,2,FALSE)</f>
        <v>Valorisation matière</v>
      </c>
      <c r="J387" s="21">
        <v>9427.3230000000003</v>
      </c>
      <c r="K387" s="21">
        <v>277752</v>
      </c>
      <c r="L387" s="21">
        <f>Tableau1[[#This Row],[TONNE_DECHET]]*1000</f>
        <v>9427323</v>
      </c>
      <c r="M387" s="21">
        <f>Tableau1[[#This Row],[KG_DECHET]]/Tableau1[[#This Row],[Population]]</f>
        <v>33.941512572366719</v>
      </c>
    </row>
    <row r="388" spans="1:13" x14ac:dyDescent="0.3">
      <c r="A388" s="21">
        <v>2015</v>
      </c>
      <c r="B388" s="21">
        <v>44</v>
      </c>
      <c r="C388" s="21" t="str">
        <f>VLOOKUP(Tableau1[[#This Row],[CODE_REGION]],Libellés!$I$2:$J$15,2,FALSE)</f>
        <v>Grand-Est</v>
      </c>
      <c r="D388" s="23" t="s">
        <v>64</v>
      </c>
      <c r="E388" s="21" t="str">
        <f>VLOOKUP(Tableau1[[#This Row],[CODE_DEPT]],Libellés!$L$2:$M$102,2,FALSE)</f>
        <v>Ardennes</v>
      </c>
      <c r="F388" s="21" t="s">
        <v>55</v>
      </c>
      <c r="G388" s="21" t="str">
        <f>VLOOKUP(Tableau1[[#This Row],[CODE_TYPE_DECHET]],Libellés!$A$1:$B$8,2,FALSE)</f>
        <v>Collectes séparées hors gravats</v>
      </c>
      <c r="H388" s="21" t="s">
        <v>49</v>
      </c>
      <c r="I388" s="21" t="str">
        <f>VLOOKUP(Tableau1[[#This Row],[CODE_DESTINATION]],Libellés!$E$2:$F$7,2,FALSE)</f>
        <v>Valorisation matière</v>
      </c>
      <c r="J388" s="21">
        <v>30.001000000000001</v>
      </c>
      <c r="K388" s="21">
        <v>277752</v>
      </c>
      <c r="L388" s="21">
        <f>Tableau1[[#This Row],[TONNE_DECHET]]*1000</f>
        <v>30001</v>
      </c>
      <c r="M388" s="21">
        <f>Tableau1[[#This Row],[KG_DECHET]]/Tableau1[[#This Row],[Population]]</f>
        <v>0.10801362366427604</v>
      </c>
    </row>
    <row r="389" spans="1:13" x14ac:dyDescent="0.3">
      <c r="A389" s="21">
        <v>2017</v>
      </c>
      <c r="B389" s="21">
        <v>44</v>
      </c>
      <c r="C389" s="21" t="str">
        <f>VLOOKUP(Tableau1[[#This Row],[CODE_REGION]],Libellés!$I$2:$J$15,2,FALSE)</f>
        <v>Grand-Est</v>
      </c>
      <c r="D389" s="23" t="s">
        <v>64</v>
      </c>
      <c r="E389" s="21" t="str">
        <f>VLOOKUP(Tableau1[[#This Row],[CODE_DEPT]],Libellés!$L$2:$M$102,2,FALSE)</f>
        <v>Ardennes</v>
      </c>
      <c r="F389" s="21" t="s">
        <v>49</v>
      </c>
      <c r="G389" s="21" t="str">
        <f>VLOOKUP(Tableau1[[#This Row],[CODE_TYPE_DECHET]],Libellés!$A$1:$B$8,2,FALSE)</f>
        <v>Ordures ménagères résiduelles</v>
      </c>
      <c r="H389" s="21" t="s">
        <v>51</v>
      </c>
      <c r="I389" s="21" t="str">
        <f>VLOOKUP(Tableau1[[#This Row],[CODE_DESTINATION]],Libellés!$E$2:$F$7,2,FALSE)</f>
        <v>Stockage</v>
      </c>
      <c r="J389" s="21">
        <v>65726.37</v>
      </c>
      <c r="K389" s="21">
        <v>273579</v>
      </c>
      <c r="L389" s="21">
        <f>Tableau1[[#This Row],[TONNE_DECHET]]*1000</f>
        <v>65726369.999999993</v>
      </c>
      <c r="M389" s="21">
        <f>Tableau1[[#This Row],[KG_DECHET]]/Tableau1[[#This Row],[Population]]</f>
        <v>240.24640049126575</v>
      </c>
    </row>
    <row r="390" spans="1:13" x14ac:dyDescent="0.3">
      <c r="A390" s="21">
        <v>2017</v>
      </c>
      <c r="B390" s="21">
        <v>44</v>
      </c>
      <c r="C390" s="21" t="str">
        <f>VLOOKUP(Tableau1[[#This Row],[CODE_REGION]],Libellés!$I$2:$J$15,2,FALSE)</f>
        <v>Grand-Est</v>
      </c>
      <c r="D390" s="23" t="s">
        <v>64</v>
      </c>
      <c r="E390" s="21" t="str">
        <f>VLOOKUP(Tableau1[[#This Row],[CODE_DEPT]],Libellés!$L$2:$M$102,2,FALSE)</f>
        <v>Ardennes</v>
      </c>
      <c r="F390" s="21" t="s">
        <v>50</v>
      </c>
      <c r="G390" s="21" t="str">
        <f>VLOOKUP(Tableau1[[#This Row],[CODE_TYPE_DECHET]],Libellés!$A$1:$B$8,2,FALSE)</f>
        <v>Encombrants</v>
      </c>
      <c r="H390" s="21" t="s">
        <v>51</v>
      </c>
      <c r="I390" s="21" t="str">
        <f>VLOOKUP(Tableau1[[#This Row],[CODE_DESTINATION]],Libellés!$E$2:$F$7,2,FALSE)</f>
        <v>Stockage</v>
      </c>
      <c r="J390" s="21">
        <v>175</v>
      </c>
      <c r="K390" s="21">
        <v>273579</v>
      </c>
      <c r="L390" s="21">
        <f>Tableau1[[#This Row],[TONNE_DECHET]]*1000</f>
        <v>175000</v>
      </c>
      <c r="M390" s="21">
        <f>Tableau1[[#This Row],[KG_DECHET]]/Tableau1[[#This Row],[Population]]</f>
        <v>0.63966898044075016</v>
      </c>
    </row>
    <row r="391" spans="1:13" x14ac:dyDescent="0.3">
      <c r="A391" s="21">
        <v>2017</v>
      </c>
      <c r="B391" s="21">
        <v>44</v>
      </c>
      <c r="C391" s="21" t="str">
        <f>VLOOKUP(Tableau1[[#This Row],[CODE_REGION]],Libellés!$I$2:$J$15,2,FALSE)</f>
        <v>Grand-Est</v>
      </c>
      <c r="D391" s="23" t="s">
        <v>64</v>
      </c>
      <c r="E391" s="21" t="str">
        <f>VLOOKUP(Tableau1[[#This Row],[CODE_DEPT]],Libellés!$L$2:$M$102,2,FALSE)</f>
        <v>Ardennes</v>
      </c>
      <c r="F391" s="21" t="s">
        <v>51</v>
      </c>
      <c r="G391" s="21" t="str">
        <f>VLOOKUP(Tableau1[[#This Row],[CODE_TYPE_DECHET]],Libellés!$A$1:$B$8,2,FALSE)</f>
        <v>Emballages et papier</v>
      </c>
      <c r="H391" s="21" t="s">
        <v>49</v>
      </c>
      <c r="I391" s="21" t="str">
        <f>VLOOKUP(Tableau1[[#This Row],[CODE_DESTINATION]],Libellés!$E$2:$F$7,2,FALSE)</f>
        <v>Valorisation matière</v>
      </c>
      <c r="J391" s="21">
        <v>16841.3</v>
      </c>
      <c r="K391" s="21">
        <v>273579</v>
      </c>
      <c r="L391" s="21">
        <f>Tableau1[[#This Row],[TONNE_DECHET]]*1000</f>
        <v>16841300</v>
      </c>
      <c r="M391" s="21">
        <f>Tableau1[[#This Row],[KG_DECHET]]/Tableau1[[#This Row],[Population]]</f>
        <v>61.559184001696039</v>
      </c>
    </row>
    <row r="392" spans="1:13" x14ac:dyDescent="0.3">
      <c r="A392" s="21">
        <v>2017</v>
      </c>
      <c r="B392" s="21">
        <v>44</v>
      </c>
      <c r="C392" s="21" t="str">
        <f>VLOOKUP(Tableau1[[#This Row],[CODE_REGION]],Libellés!$I$2:$J$15,2,FALSE)</f>
        <v>Grand-Est</v>
      </c>
      <c r="D392" s="23" t="s">
        <v>64</v>
      </c>
      <c r="E392" s="21" t="str">
        <f>VLOOKUP(Tableau1[[#This Row],[CODE_DEPT]],Libellés!$L$2:$M$102,2,FALSE)</f>
        <v>Ardennes</v>
      </c>
      <c r="F392" s="21" t="s">
        <v>56</v>
      </c>
      <c r="G392" s="21" t="str">
        <f>VLOOKUP(Tableau1[[#This Row],[CODE_TYPE_DECHET]],Libellés!$A$1:$B$8,2,FALSE)</f>
        <v>Biodéchets</v>
      </c>
      <c r="H392" s="21" t="s">
        <v>56</v>
      </c>
      <c r="I392" s="21" t="str">
        <f>VLOOKUP(Tableau1[[#This Row],[CODE_DESTINATION]],Libellés!$E$2:$F$7,2,FALSE)</f>
        <v>Valorisation organique</v>
      </c>
      <c r="J392" s="21">
        <v>961</v>
      </c>
      <c r="K392" s="21">
        <v>273579</v>
      </c>
      <c r="L392" s="21">
        <f>Tableau1[[#This Row],[TONNE_DECHET]]*1000</f>
        <v>961000</v>
      </c>
      <c r="M392" s="21">
        <f>Tableau1[[#This Row],[KG_DECHET]]/Tableau1[[#This Row],[Population]]</f>
        <v>3.5126965154489196</v>
      </c>
    </row>
    <row r="393" spans="1:13" x14ac:dyDescent="0.3">
      <c r="A393" s="21">
        <v>2017</v>
      </c>
      <c r="B393" s="21">
        <v>44</v>
      </c>
      <c r="C393" s="21" t="str">
        <f>VLOOKUP(Tableau1[[#This Row],[CODE_REGION]],Libellés!$I$2:$J$15,2,FALSE)</f>
        <v>Grand-Est</v>
      </c>
      <c r="D393" s="23" t="s">
        <v>64</v>
      </c>
      <c r="E393" s="21" t="str">
        <f>VLOOKUP(Tableau1[[#This Row],[CODE_DEPT]],Libellés!$L$2:$M$102,2,FALSE)</f>
        <v>Ardennes</v>
      </c>
      <c r="F393" s="21" t="s">
        <v>54</v>
      </c>
      <c r="G393" s="21" t="str">
        <f>VLOOKUP(Tableau1[[#This Row],[CODE_TYPE_DECHET]],Libellés!$A$1:$B$8,2,FALSE)</f>
        <v>Verre</v>
      </c>
      <c r="H393" s="21" t="s">
        <v>49</v>
      </c>
      <c r="I393" s="21" t="str">
        <f>VLOOKUP(Tableau1[[#This Row],[CODE_DESTINATION]],Libellés!$E$2:$F$7,2,FALSE)</f>
        <v>Valorisation matière</v>
      </c>
      <c r="J393" s="21">
        <v>8828.34</v>
      </c>
      <c r="K393" s="21">
        <v>273579</v>
      </c>
      <c r="L393" s="21">
        <f>Tableau1[[#This Row],[TONNE_DECHET]]*1000</f>
        <v>8828340</v>
      </c>
      <c r="M393" s="21">
        <f>Tableau1[[#This Row],[KG_DECHET]]/Tableau1[[#This Row],[Population]]</f>
        <v>32.26980141019596</v>
      </c>
    </row>
    <row r="394" spans="1:13" x14ac:dyDescent="0.3">
      <c r="A394" s="21">
        <v>2017</v>
      </c>
      <c r="B394" s="21">
        <v>44</v>
      </c>
      <c r="C394" s="21" t="str">
        <f>VLOOKUP(Tableau1[[#This Row],[CODE_REGION]],Libellés!$I$2:$J$15,2,FALSE)</f>
        <v>Grand-Est</v>
      </c>
      <c r="D394" s="23" t="s">
        <v>64</v>
      </c>
      <c r="E394" s="21" t="str">
        <f>VLOOKUP(Tableau1[[#This Row],[CODE_DEPT]],Libellés!$L$2:$M$102,2,FALSE)</f>
        <v>Ardennes</v>
      </c>
      <c r="F394" s="21" t="s">
        <v>54</v>
      </c>
      <c r="G394" s="21" t="str">
        <f>VLOOKUP(Tableau1[[#This Row],[CODE_TYPE_DECHET]],Libellés!$A$1:$B$8,2,FALSE)</f>
        <v>Verre</v>
      </c>
      <c r="H394" s="21" t="s">
        <v>52</v>
      </c>
      <c r="I394" s="21" t="str">
        <f>VLOOKUP(Tableau1[[#This Row],[CODE_DESTINATION]],Libellés!$E$2:$F$7,2,FALSE)</f>
        <v>Non précisé</v>
      </c>
      <c r="J394" s="21">
        <v>1182.54</v>
      </c>
      <c r="K394" s="21">
        <v>273579</v>
      </c>
      <c r="L394" s="21">
        <f>Tableau1[[#This Row],[TONNE_DECHET]]*1000</f>
        <v>1182540</v>
      </c>
      <c r="M394" s="21">
        <f>Tableau1[[#This Row],[KG_DECHET]]/Tableau1[[#This Row],[Population]]</f>
        <v>4.3224808921737417</v>
      </c>
    </row>
    <row r="395" spans="1:13" x14ac:dyDescent="0.3">
      <c r="A395" s="21">
        <v>2017</v>
      </c>
      <c r="B395" s="21">
        <v>44</v>
      </c>
      <c r="C395" s="21" t="str">
        <f>VLOOKUP(Tableau1[[#This Row],[CODE_REGION]],Libellés!$I$2:$J$15,2,FALSE)</f>
        <v>Grand-Est</v>
      </c>
      <c r="D395" s="23" t="s">
        <v>64</v>
      </c>
      <c r="E395" s="21" t="str">
        <f>VLOOKUP(Tableau1[[#This Row],[CODE_DEPT]],Libellés!$L$2:$M$102,2,FALSE)</f>
        <v>Ardennes</v>
      </c>
      <c r="F395" s="21" t="s">
        <v>55</v>
      </c>
      <c r="G395" s="21" t="str">
        <f>VLOOKUP(Tableau1[[#This Row],[CODE_TYPE_DECHET]],Libellés!$A$1:$B$8,2,FALSE)</f>
        <v>Collectes séparées hors gravats</v>
      </c>
      <c r="H395" s="21" t="s">
        <v>49</v>
      </c>
      <c r="I395" s="21" t="str">
        <f>VLOOKUP(Tableau1[[#This Row],[CODE_DESTINATION]],Libellés!$E$2:$F$7,2,FALSE)</f>
        <v>Valorisation matière</v>
      </c>
      <c r="J395" s="21">
        <v>168</v>
      </c>
      <c r="K395" s="21">
        <v>273579</v>
      </c>
      <c r="L395" s="21">
        <f>Tableau1[[#This Row],[TONNE_DECHET]]*1000</f>
        <v>168000</v>
      </c>
      <c r="M395" s="21">
        <f>Tableau1[[#This Row],[KG_DECHET]]/Tableau1[[#This Row],[Population]]</f>
        <v>0.61408222122312017</v>
      </c>
    </row>
    <row r="396" spans="1:13" x14ac:dyDescent="0.3">
      <c r="A396" s="21">
        <v>2009</v>
      </c>
      <c r="B396" s="21">
        <v>76</v>
      </c>
      <c r="C396" s="21" t="str">
        <f>VLOOKUP(Tableau1[[#This Row],[CODE_REGION]],Libellés!$I$2:$J$15,2,FALSE)</f>
        <v>Occitanie</v>
      </c>
      <c r="D396" s="23" t="s">
        <v>65</v>
      </c>
      <c r="E396" s="21" t="str">
        <f>VLOOKUP(Tableau1[[#This Row],[CODE_DEPT]],Libellés!$L$2:$M$102,2,FALSE)</f>
        <v>Ariège</v>
      </c>
      <c r="F396" s="21" t="s">
        <v>49</v>
      </c>
      <c r="G396" s="21" t="str">
        <f>VLOOKUP(Tableau1[[#This Row],[CODE_TYPE_DECHET]],Libellés!$A$1:$B$8,2,FALSE)</f>
        <v>Ordures ménagères résiduelles</v>
      </c>
      <c r="H396" s="21" t="s">
        <v>51</v>
      </c>
      <c r="I396" s="21" t="str">
        <f>VLOOKUP(Tableau1[[#This Row],[CODE_DESTINATION]],Libellés!$E$2:$F$7,2,FALSE)</f>
        <v>Stockage</v>
      </c>
      <c r="J396" s="21">
        <v>48187.605949999997</v>
      </c>
      <c r="K396" s="21">
        <v>151117</v>
      </c>
      <c r="L396" s="21">
        <f>Tableau1[[#This Row],[TONNE_DECHET]]*1000</f>
        <v>48187605.949999996</v>
      </c>
      <c r="M396" s="21">
        <f>Tableau1[[#This Row],[KG_DECHET]]/Tableau1[[#This Row],[Population]]</f>
        <v>318.87614199593691</v>
      </c>
    </row>
    <row r="397" spans="1:13" x14ac:dyDescent="0.3">
      <c r="A397" s="21">
        <v>2009</v>
      </c>
      <c r="B397" s="21">
        <v>76</v>
      </c>
      <c r="C397" s="21" t="str">
        <f>VLOOKUP(Tableau1[[#This Row],[CODE_REGION]],Libellés!$I$2:$J$15,2,FALSE)</f>
        <v>Occitanie</v>
      </c>
      <c r="D397" s="23" t="s">
        <v>65</v>
      </c>
      <c r="E397" s="21" t="str">
        <f>VLOOKUP(Tableau1[[#This Row],[CODE_DEPT]],Libellés!$L$2:$M$102,2,FALSE)</f>
        <v>Ariège</v>
      </c>
      <c r="F397" s="21" t="s">
        <v>49</v>
      </c>
      <c r="G397" s="21" t="str">
        <f>VLOOKUP(Tableau1[[#This Row],[CODE_TYPE_DECHET]],Libellés!$A$1:$B$8,2,FALSE)</f>
        <v>Ordures ménagères résiduelles</v>
      </c>
      <c r="H397" s="21" t="s">
        <v>52</v>
      </c>
      <c r="I397" s="21" t="str">
        <f>VLOOKUP(Tableau1[[#This Row],[CODE_DESTINATION]],Libellés!$E$2:$F$7,2,FALSE)</f>
        <v>Non précisé</v>
      </c>
      <c r="J397" s="21">
        <v>104.26546</v>
      </c>
      <c r="K397" s="21">
        <v>151117</v>
      </c>
      <c r="L397" s="21">
        <f>Tableau1[[#This Row],[TONNE_DECHET]]*1000</f>
        <v>104265.46</v>
      </c>
      <c r="M397" s="21">
        <f>Tableau1[[#This Row],[KG_DECHET]]/Tableau1[[#This Row],[Population]]</f>
        <v>0.68996512635904639</v>
      </c>
    </row>
    <row r="398" spans="1:13" x14ac:dyDescent="0.3">
      <c r="A398" s="21">
        <v>2009</v>
      </c>
      <c r="B398" s="21">
        <v>76</v>
      </c>
      <c r="C398" s="21" t="str">
        <f>VLOOKUP(Tableau1[[#This Row],[CODE_REGION]],Libellés!$I$2:$J$15,2,FALSE)</f>
        <v>Occitanie</v>
      </c>
      <c r="D398" s="23" t="s">
        <v>65</v>
      </c>
      <c r="E398" s="21" t="str">
        <f>VLOOKUP(Tableau1[[#This Row],[CODE_DEPT]],Libellés!$L$2:$M$102,2,FALSE)</f>
        <v>Ariège</v>
      </c>
      <c r="F398" s="21" t="s">
        <v>50</v>
      </c>
      <c r="G398" s="21" t="str">
        <f>VLOOKUP(Tableau1[[#This Row],[CODE_TYPE_DECHET]],Libellés!$A$1:$B$8,2,FALSE)</f>
        <v>Encombrants</v>
      </c>
      <c r="H398" s="21" t="s">
        <v>49</v>
      </c>
      <c r="I398" s="21" t="str">
        <f>VLOOKUP(Tableau1[[#This Row],[CODE_DESTINATION]],Libellés!$E$2:$F$7,2,FALSE)</f>
        <v>Valorisation matière</v>
      </c>
      <c r="J398" s="21">
        <v>100</v>
      </c>
      <c r="K398" s="21">
        <v>151117</v>
      </c>
      <c r="L398" s="21">
        <f>Tableau1[[#This Row],[TONNE_DECHET]]*1000</f>
        <v>100000</v>
      </c>
      <c r="M398" s="21">
        <f>Tableau1[[#This Row],[KG_DECHET]]/Tableau1[[#This Row],[Population]]</f>
        <v>0.66173891752747871</v>
      </c>
    </row>
    <row r="399" spans="1:13" x14ac:dyDescent="0.3">
      <c r="A399" s="21">
        <v>2009</v>
      </c>
      <c r="B399" s="21">
        <v>76</v>
      </c>
      <c r="C399" s="21" t="str">
        <f>VLOOKUP(Tableau1[[#This Row],[CODE_REGION]],Libellés!$I$2:$J$15,2,FALSE)</f>
        <v>Occitanie</v>
      </c>
      <c r="D399" s="23" t="s">
        <v>65</v>
      </c>
      <c r="E399" s="21" t="str">
        <f>VLOOKUP(Tableau1[[#This Row],[CODE_DEPT]],Libellés!$L$2:$M$102,2,FALSE)</f>
        <v>Ariège</v>
      </c>
      <c r="F399" s="21" t="s">
        <v>50</v>
      </c>
      <c r="G399" s="21" t="str">
        <f>VLOOKUP(Tableau1[[#This Row],[CODE_TYPE_DECHET]],Libellés!$A$1:$B$8,2,FALSE)</f>
        <v>Encombrants</v>
      </c>
      <c r="H399" s="21" t="s">
        <v>51</v>
      </c>
      <c r="I399" s="21" t="str">
        <f>VLOOKUP(Tableau1[[#This Row],[CODE_DESTINATION]],Libellés!$E$2:$F$7,2,FALSE)</f>
        <v>Stockage</v>
      </c>
      <c r="J399" s="21">
        <v>1803.38438</v>
      </c>
      <c r="K399" s="21">
        <v>151117</v>
      </c>
      <c r="L399" s="21">
        <f>Tableau1[[#This Row],[TONNE_DECHET]]*1000</f>
        <v>1803384.38</v>
      </c>
      <c r="M399" s="21">
        <f>Tableau1[[#This Row],[KG_DECHET]]/Tableau1[[#This Row],[Population]]</f>
        <v>11.933696275071632</v>
      </c>
    </row>
    <row r="400" spans="1:13" x14ac:dyDescent="0.3">
      <c r="A400" s="21">
        <v>2009</v>
      </c>
      <c r="B400" s="21">
        <v>76</v>
      </c>
      <c r="C400" s="21" t="str">
        <f>VLOOKUP(Tableau1[[#This Row],[CODE_REGION]],Libellés!$I$2:$J$15,2,FALSE)</f>
        <v>Occitanie</v>
      </c>
      <c r="D400" s="23" t="s">
        <v>65</v>
      </c>
      <c r="E400" s="21" t="str">
        <f>VLOOKUP(Tableau1[[#This Row],[CODE_DEPT]],Libellés!$L$2:$M$102,2,FALSE)</f>
        <v>Ariège</v>
      </c>
      <c r="F400" s="21" t="s">
        <v>53</v>
      </c>
      <c r="G400" s="21" t="str">
        <f>VLOOKUP(Tableau1[[#This Row],[CODE_TYPE_DECHET]],Libellés!$A$1:$B$8,2,FALSE)</f>
        <v>Déchets dangereux</v>
      </c>
      <c r="H400" s="21" t="s">
        <v>52</v>
      </c>
      <c r="I400" s="21" t="str">
        <f>VLOOKUP(Tableau1[[#This Row],[CODE_DESTINATION]],Libellés!$E$2:$F$7,2,FALSE)</f>
        <v>Non précisé</v>
      </c>
      <c r="J400" s="21">
        <v>0.05</v>
      </c>
      <c r="K400" s="21">
        <v>151117</v>
      </c>
      <c r="L400" s="21">
        <f>Tableau1[[#This Row],[TONNE_DECHET]]*1000</f>
        <v>50</v>
      </c>
      <c r="M400" s="21">
        <f>Tableau1[[#This Row],[KG_DECHET]]/Tableau1[[#This Row],[Population]]</f>
        <v>3.3086945876373937E-4</v>
      </c>
    </row>
    <row r="401" spans="1:13" x14ac:dyDescent="0.3">
      <c r="A401" s="21">
        <v>2009</v>
      </c>
      <c r="B401" s="21">
        <v>76</v>
      </c>
      <c r="C401" s="21" t="str">
        <f>VLOOKUP(Tableau1[[#This Row],[CODE_REGION]],Libellés!$I$2:$J$15,2,FALSE)</f>
        <v>Occitanie</v>
      </c>
      <c r="D401" s="23" t="s">
        <v>65</v>
      </c>
      <c r="E401" s="21" t="str">
        <f>VLOOKUP(Tableau1[[#This Row],[CODE_DEPT]],Libellés!$L$2:$M$102,2,FALSE)</f>
        <v>Ariège</v>
      </c>
      <c r="F401" s="21" t="s">
        <v>51</v>
      </c>
      <c r="G401" s="21" t="str">
        <f>VLOOKUP(Tableau1[[#This Row],[CODE_TYPE_DECHET]],Libellés!$A$1:$B$8,2,FALSE)</f>
        <v>Emballages et papier</v>
      </c>
      <c r="H401" s="21" t="s">
        <v>49</v>
      </c>
      <c r="I401" s="21" t="str">
        <f>VLOOKUP(Tableau1[[#This Row],[CODE_DESTINATION]],Libellés!$E$2:$F$7,2,FALSE)</f>
        <v>Valorisation matière</v>
      </c>
      <c r="J401" s="21">
        <v>6300.2463500000003</v>
      </c>
      <c r="K401" s="21">
        <v>151117</v>
      </c>
      <c r="L401" s="21">
        <f>Tableau1[[#This Row],[TONNE_DECHET]]*1000</f>
        <v>6300246.3500000006</v>
      </c>
      <c r="M401" s="21">
        <f>Tableau1[[#This Row],[KG_DECHET]]/Tableau1[[#This Row],[Population]]</f>
        <v>41.691181998054489</v>
      </c>
    </row>
    <row r="402" spans="1:13" x14ac:dyDescent="0.3">
      <c r="A402" s="21">
        <v>2009</v>
      </c>
      <c r="B402" s="21">
        <v>76</v>
      </c>
      <c r="C402" s="21" t="str">
        <f>VLOOKUP(Tableau1[[#This Row],[CODE_REGION]],Libellés!$I$2:$J$15,2,FALSE)</f>
        <v>Occitanie</v>
      </c>
      <c r="D402" s="23" t="s">
        <v>65</v>
      </c>
      <c r="E402" s="21" t="str">
        <f>VLOOKUP(Tableau1[[#This Row],[CODE_DEPT]],Libellés!$L$2:$M$102,2,FALSE)</f>
        <v>Ariège</v>
      </c>
      <c r="F402" s="21" t="s">
        <v>51</v>
      </c>
      <c r="G402" s="21" t="str">
        <f>VLOOKUP(Tableau1[[#This Row],[CODE_TYPE_DECHET]],Libellés!$A$1:$B$8,2,FALSE)</f>
        <v>Emballages et papier</v>
      </c>
      <c r="H402" s="21" t="s">
        <v>52</v>
      </c>
      <c r="I402" s="21" t="str">
        <f>VLOOKUP(Tableau1[[#This Row],[CODE_DESTINATION]],Libellés!$E$2:$F$7,2,FALSE)</f>
        <v>Non précisé</v>
      </c>
      <c r="J402" s="21">
        <v>636.74924999999996</v>
      </c>
      <c r="K402" s="21">
        <v>151117</v>
      </c>
      <c r="L402" s="21">
        <f>Tableau1[[#This Row],[TONNE_DECHET]]*1000</f>
        <v>636749.25</v>
      </c>
      <c r="M402" s="21">
        <f>Tableau1[[#This Row],[KG_DECHET]]/Tableau1[[#This Row],[Population]]</f>
        <v>4.2136175943143392</v>
      </c>
    </row>
    <row r="403" spans="1:13" x14ac:dyDescent="0.3">
      <c r="A403" s="21">
        <v>2009</v>
      </c>
      <c r="B403" s="21">
        <v>76</v>
      </c>
      <c r="C403" s="21" t="str">
        <f>VLOOKUP(Tableau1[[#This Row],[CODE_REGION]],Libellés!$I$2:$J$15,2,FALSE)</f>
        <v>Occitanie</v>
      </c>
      <c r="D403" s="23" t="s">
        <v>65</v>
      </c>
      <c r="E403" s="21" t="str">
        <f>VLOOKUP(Tableau1[[#This Row],[CODE_DEPT]],Libellés!$L$2:$M$102,2,FALSE)</f>
        <v>Ariège</v>
      </c>
      <c r="F403" s="21" t="s">
        <v>56</v>
      </c>
      <c r="G403" s="21" t="str">
        <f>VLOOKUP(Tableau1[[#This Row],[CODE_TYPE_DECHET]],Libellés!$A$1:$B$8,2,FALSE)</f>
        <v>Biodéchets</v>
      </c>
      <c r="H403" s="21" t="s">
        <v>49</v>
      </c>
      <c r="I403" s="21" t="str">
        <f>VLOOKUP(Tableau1[[#This Row],[CODE_DESTINATION]],Libellés!$E$2:$F$7,2,FALSE)</f>
        <v>Valorisation matière</v>
      </c>
      <c r="J403" s="21">
        <v>2845.49</v>
      </c>
      <c r="K403" s="21">
        <v>151117</v>
      </c>
      <c r="L403" s="21">
        <f>Tableau1[[#This Row],[TONNE_DECHET]]*1000</f>
        <v>2845490</v>
      </c>
      <c r="M403" s="21">
        <f>Tableau1[[#This Row],[KG_DECHET]]/Tableau1[[#This Row],[Population]]</f>
        <v>18.829714724352655</v>
      </c>
    </row>
    <row r="404" spans="1:13" x14ac:dyDescent="0.3">
      <c r="A404" s="21">
        <v>2009</v>
      </c>
      <c r="B404" s="21">
        <v>76</v>
      </c>
      <c r="C404" s="21" t="str">
        <f>VLOOKUP(Tableau1[[#This Row],[CODE_REGION]],Libellés!$I$2:$J$15,2,FALSE)</f>
        <v>Occitanie</v>
      </c>
      <c r="D404" s="23" t="s">
        <v>65</v>
      </c>
      <c r="E404" s="21" t="str">
        <f>VLOOKUP(Tableau1[[#This Row],[CODE_DEPT]],Libellés!$L$2:$M$102,2,FALSE)</f>
        <v>Ariège</v>
      </c>
      <c r="F404" s="21" t="s">
        <v>56</v>
      </c>
      <c r="G404" s="21" t="str">
        <f>VLOOKUP(Tableau1[[#This Row],[CODE_TYPE_DECHET]],Libellés!$A$1:$B$8,2,FALSE)</f>
        <v>Biodéchets</v>
      </c>
      <c r="H404" s="21" t="s">
        <v>56</v>
      </c>
      <c r="I404" s="21" t="str">
        <f>VLOOKUP(Tableau1[[#This Row],[CODE_DESTINATION]],Libellés!$E$2:$F$7,2,FALSE)</f>
        <v>Valorisation organique</v>
      </c>
      <c r="J404" s="21">
        <v>8413.5400000000009</v>
      </c>
      <c r="K404" s="21">
        <v>151117</v>
      </c>
      <c r="L404" s="21">
        <f>Tableau1[[#This Row],[TONNE_DECHET]]*1000</f>
        <v>8413540</v>
      </c>
      <c r="M404" s="21">
        <f>Tableau1[[#This Row],[KG_DECHET]]/Tableau1[[#This Row],[Population]]</f>
        <v>55.675668521741429</v>
      </c>
    </row>
    <row r="405" spans="1:13" x14ac:dyDescent="0.3">
      <c r="A405" s="21">
        <v>2009</v>
      </c>
      <c r="B405" s="21">
        <v>76</v>
      </c>
      <c r="C405" s="21" t="str">
        <f>VLOOKUP(Tableau1[[#This Row],[CODE_REGION]],Libellés!$I$2:$J$15,2,FALSE)</f>
        <v>Occitanie</v>
      </c>
      <c r="D405" s="23" t="s">
        <v>65</v>
      </c>
      <c r="E405" s="21" t="str">
        <f>VLOOKUP(Tableau1[[#This Row],[CODE_DEPT]],Libellés!$L$2:$M$102,2,FALSE)</f>
        <v>Ariège</v>
      </c>
      <c r="F405" s="21" t="s">
        <v>54</v>
      </c>
      <c r="G405" s="21" t="str">
        <f>VLOOKUP(Tableau1[[#This Row],[CODE_TYPE_DECHET]],Libellés!$A$1:$B$8,2,FALSE)</f>
        <v>Verre</v>
      </c>
      <c r="H405" s="21" t="s">
        <v>49</v>
      </c>
      <c r="I405" s="21" t="str">
        <f>VLOOKUP(Tableau1[[#This Row],[CODE_DESTINATION]],Libellés!$E$2:$F$7,2,FALSE)</f>
        <v>Valorisation matière</v>
      </c>
      <c r="J405" s="21">
        <v>4511.5345500000003</v>
      </c>
      <c r="K405" s="21">
        <v>151117</v>
      </c>
      <c r="L405" s="21">
        <f>Tableau1[[#This Row],[TONNE_DECHET]]*1000</f>
        <v>4511534.5500000007</v>
      </c>
      <c r="M405" s="21">
        <f>Tableau1[[#This Row],[KG_DECHET]]/Tableau1[[#This Row],[Population]]</f>
        <v>29.854579895048211</v>
      </c>
    </row>
    <row r="406" spans="1:13" x14ac:dyDescent="0.3">
      <c r="A406" s="21">
        <v>2009</v>
      </c>
      <c r="B406" s="21">
        <v>76</v>
      </c>
      <c r="C406" s="21" t="str">
        <f>VLOOKUP(Tableau1[[#This Row],[CODE_REGION]],Libellés!$I$2:$J$15,2,FALSE)</f>
        <v>Occitanie</v>
      </c>
      <c r="D406" s="23" t="s">
        <v>65</v>
      </c>
      <c r="E406" s="21" t="str">
        <f>VLOOKUP(Tableau1[[#This Row],[CODE_DEPT]],Libellés!$L$2:$M$102,2,FALSE)</f>
        <v>Ariège</v>
      </c>
      <c r="F406" s="21" t="s">
        <v>54</v>
      </c>
      <c r="G406" s="21" t="str">
        <f>VLOOKUP(Tableau1[[#This Row],[CODE_TYPE_DECHET]],Libellés!$A$1:$B$8,2,FALSE)</f>
        <v>Verre</v>
      </c>
      <c r="H406" s="21" t="s">
        <v>52</v>
      </c>
      <c r="I406" s="21" t="str">
        <f>VLOOKUP(Tableau1[[#This Row],[CODE_DESTINATION]],Libellés!$E$2:$F$7,2,FALSE)</f>
        <v>Non précisé</v>
      </c>
      <c r="J406" s="21">
        <v>30.851330000000001</v>
      </c>
      <c r="K406" s="21">
        <v>151117</v>
      </c>
      <c r="L406" s="21">
        <f>Tableau1[[#This Row],[TONNE_DECHET]]*1000</f>
        <v>30851.33</v>
      </c>
      <c r="M406" s="21">
        <f>Tableau1[[#This Row],[KG_DECHET]]/Tableau1[[#This Row],[Population]]</f>
        <v>0.2041552571848303</v>
      </c>
    </row>
    <row r="407" spans="1:13" x14ac:dyDescent="0.3">
      <c r="A407" s="21">
        <v>2009</v>
      </c>
      <c r="B407" s="21">
        <v>76</v>
      </c>
      <c r="C407" s="21" t="str">
        <f>VLOOKUP(Tableau1[[#This Row],[CODE_REGION]],Libellés!$I$2:$J$15,2,FALSE)</f>
        <v>Occitanie</v>
      </c>
      <c r="D407" s="23" t="s">
        <v>65</v>
      </c>
      <c r="E407" s="21" t="str">
        <f>VLOOKUP(Tableau1[[#This Row],[CODE_DEPT]],Libellés!$L$2:$M$102,2,FALSE)</f>
        <v>Ariège</v>
      </c>
      <c r="F407" s="21" t="s">
        <v>55</v>
      </c>
      <c r="G407" s="21" t="str">
        <f>VLOOKUP(Tableau1[[#This Row],[CODE_TYPE_DECHET]],Libellés!$A$1:$B$8,2,FALSE)</f>
        <v>Collectes séparées hors gravats</v>
      </c>
      <c r="H407" s="21" t="s">
        <v>49</v>
      </c>
      <c r="I407" s="21" t="str">
        <f>VLOOKUP(Tableau1[[#This Row],[CODE_DESTINATION]],Libellés!$E$2:$F$7,2,FALSE)</f>
        <v>Valorisation matière</v>
      </c>
      <c r="J407" s="21">
        <v>59</v>
      </c>
      <c r="K407" s="21">
        <v>151117</v>
      </c>
      <c r="L407" s="21">
        <f>Tableau1[[#This Row],[TONNE_DECHET]]*1000</f>
        <v>59000</v>
      </c>
      <c r="M407" s="21">
        <f>Tableau1[[#This Row],[KG_DECHET]]/Tableau1[[#This Row],[Population]]</f>
        <v>0.39042596134121244</v>
      </c>
    </row>
    <row r="408" spans="1:13" x14ac:dyDescent="0.3">
      <c r="A408" s="21">
        <v>2009</v>
      </c>
      <c r="B408" s="21">
        <v>76</v>
      </c>
      <c r="C408" s="21" t="str">
        <f>VLOOKUP(Tableau1[[#This Row],[CODE_REGION]],Libellés!$I$2:$J$15,2,FALSE)</f>
        <v>Occitanie</v>
      </c>
      <c r="D408" s="23" t="s">
        <v>65</v>
      </c>
      <c r="E408" s="21" t="str">
        <f>VLOOKUP(Tableau1[[#This Row],[CODE_DEPT]],Libellés!$L$2:$M$102,2,FALSE)</f>
        <v>Ariège</v>
      </c>
      <c r="F408" s="21" t="s">
        <v>55</v>
      </c>
      <c r="G408" s="21" t="str">
        <f>VLOOKUP(Tableau1[[#This Row],[CODE_TYPE_DECHET]],Libellés!$A$1:$B$8,2,FALSE)</f>
        <v>Collectes séparées hors gravats</v>
      </c>
      <c r="H408" s="21" t="s">
        <v>51</v>
      </c>
      <c r="I408" s="21" t="str">
        <f>VLOOKUP(Tableau1[[#This Row],[CODE_DESTINATION]],Libellés!$E$2:$F$7,2,FALSE)</f>
        <v>Stockage</v>
      </c>
      <c r="J408" s="21">
        <v>1400</v>
      </c>
      <c r="K408" s="21">
        <v>151117</v>
      </c>
      <c r="L408" s="21">
        <f>Tableau1[[#This Row],[TONNE_DECHET]]*1000</f>
        <v>1400000</v>
      </c>
      <c r="M408" s="21">
        <f>Tableau1[[#This Row],[KG_DECHET]]/Tableau1[[#This Row],[Population]]</f>
        <v>9.2643448453847022</v>
      </c>
    </row>
    <row r="409" spans="1:13" x14ac:dyDescent="0.3">
      <c r="A409" s="21">
        <v>2011</v>
      </c>
      <c r="B409" s="21">
        <v>76</v>
      </c>
      <c r="C409" s="21" t="str">
        <f>VLOOKUP(Tableau1[[#This Row],[CODE_REGION]],Libellés!$I$2:$J$15,2,FALSE)</f>
        <v>Occitanie</v>
      </c>
      <c r="D409" s="23" t="s">
        <v>65</v>
      </c>
      <c r="E409" s="21" t="str">
        <f>VLOOKUP(Tableau1[[#This Row],[CODE_DEPT]],Libellés!$L$2:$M$102,2,FALSE)</f>
        <v>Ariège</v>
      </c>
      <c r="F409" s="21" t="s">
        <v>49</v>
      </c>
      <c r="G409" s="21" t="str">
        <f>VLOOKUP(Tableau1[[#This Row],[CODE_TYPE_DECHET]],Libellés!$A$1:$B$8,2,FALSE)</f>
        <v>Ordures ménagères résiduelles</v>
      </c>
      <c r="H409" s="21" t="s">
        <v>51</v>
      </c>
      <c r="I409" s="21" t="str">
        <f>VLOOKUP(Tableau1[[#This Row],[CODE_DESTINATION]],Libellés!$E$2:$F$7,2,FALSE)</f>
        <v>Stockage</v>
      </c>
      <c r="J409" s="21">
        <v>46399.920570000002</v>
      </c>
      <c r="K409" s="21">
        <v>152286</v>
      </c>
      <c r="L409" s="21">
        <f>Tableau1[[#This Row],[TONNE_DECHET]]*1000</f>
        <v>46399920.57</v>
      </c>
      <c r="M409" s="21">
        <f>Tableau1[[#This Row],[KG_DECHET]]/Tableau1[[#This Row],[Population]]</f>
        <v>304.68933828454357</v>
      </c>
    </row>
    <row r="410" spans="1:13" x14ac:dyDescent="0.3">
      <c r="A410" s="21">
        <v>2011</v>
      </c>
      <c r="B410" s="21">
        <v>76</v>
      </c>
      <c r="C410" s="21" t="str">
        <f>VLOOKUP(Tableau1[[#This Row],[CODE_REGION]],Libellés!$I$2:$J$15,2,FALSE)</f>
        <v>Occitanie</v>
      </c>
      <c r="D410" s="23" t="s">
        <v>65</v>
      </c>
      <c r="E410" s="21" t="str">
        <f>VLOOKUP(Tableau1[[#This Row],[CODE_DEPT]],Libellés!$L$2:$M$102,2,FALSE)</f>
        <v>Ariège</v>
      </c>
      <c r="F410" s="21" t="s">
        <v>49</v>
      </c>
      <c r="G410" s="21" t="str">
        <f>VLOOKUP(Tableau1[[#This Row],[CODE_TYPE_DECHET]],Libellés!$A$1:$B$8,2,FALSE)</f>
        <v>Ordures ménagères résiduelles</v>
      </c>
      <c r="H410" s="21" t="s">
        <v>52</v>
      </c>
      <c r="I410" s="21" t="str">
        <f>VLOOKUP(Tableau1[[#This Row],[CODE_DESTINATION]],Libellés!$E$2:$F$7,2,FALSE)</f>
        <v>Non précisé</v>
      </c>
      <c r="J410" s="21">
        <v>620.15714000000003</v>
      </c>
      <c r="K410" s="21">
        <v>152286</v>
      </c>
      <c r="L410" s="21">
        <f>Tableau1[[#This Row],[TONNE_DECHET]]*1000</f>
        <v>620157.14</v>
      </c>
      <c r="M410" s="21">
        <f>Tableau1[[#This Row],[KG_DECHET]]/Tableau1[[#This Row],[Population]]</f>
        <v>4.072318794899072</v>
      </c>
    </row>
    <row r="411" spans="1:13" x14ac:dyDescent="0.3">
      <c r="A411" s="21">
        <v>2011</v>
      </c>
      <c r="B411" s="21">
        <v>76</v>
      </c>
      <c r="C411" s="21" t="str">
        <f>VLOOKUP(Tableau1[[#This Row],[CODE_REGION]],Libellés!$I$2:$J$15,2,FALSE)</f>
        <v>Occitanie</v>
      </c>
      <c r="D411" s="23" t="s">
        <v>65</v>
      </c>
      <c r="E411" s="21" t="str">
        <f>VLOOKUP(Tableau1[[#This Row],[CODE_DEPT]],Libellés!$L$2:$M$102,2,FALSE)</f>
        <v>Ariège</v>
      </c>
      <c r="F411" s="21" t="s">
        <v>50</v>
      </c>
      <c r="G411" s="21" t="str">
        <f>VLOOKUP(Tableau1[[#This Row],[CODE_TYPE_DECHET]],Libellés!$A$1:$B$8,2,FALSE)</f>
        <v>Encombrants</v>
      </c>
      <c r="H411" s="21" t="s">
        <v>50</v>
      </c>
      <c r="I411" s="21" t="str">
        <f>VLOOKUP(Tableau1[[#This Row],[CODE_DESTINATION]],Libellés!$E$2:$F$7,2,FALSE)</f>
        <v>Incinération avec récupération d'énergie</v>
      </c>
      <c r="J411" s="21">
        <v>123</v>
      </c>
      <c r="K411" s="21">
        <v>152286</v>
      </c>
      <c r="L411" s="21">
        <f>Tableau1[[#This Row],[TONNE_DECHET]]*1000</f>
        <v>123000</v>
      </c>
      <c r="M411" s="21">
        <f>Tableau1[[#This Row],[KG_DECHET]]/Tableau1[[#This Row],[Population]]</f>
        <v>0.80769079232496754</v>
      </c>
    </row>
    <row r="412" spans="1:13" x14ac:dyDescent="0.3">
      <c r="A412" s="21">
        <v>2011</v>
      </c>
      <c r="B412" s="21">
        <v>76</v>
      </c>
      <c r="C412" s="21" t="str">
        <f>VLOOKUP(Tableau1[[#This Row],[CODE_REGION]],Libellés!$I$2:$J$15,2,FALSE)</f>
        <v>Occitanie</v>
      </c>
      <c r="D412" s="23" t="s">
        <v>65</v>
      </c>
      <c r="E412" s="21" t="str">
        <f>VLOOKUP(Tableau1[[#This Row],[CODE_DEPT]],Libellés!$L$2:$M$102,2,FALSE)</f>
        <v>Ariège</v>
      </c>
      <c r="F412" s="21" t="s">
        <v>50</v>
      </c>
      <c r="G412" s="21" t="str">
        <f>VLOOKUP(Tableau1[[#This Row],[CODE_TYPE_DECHET]],Libellés!$A$1:$B$8,2,FALSE)</f>
        <v>Encombrants</v>
      </c>
      <c r="H412" s="21" t="s">
        <v>51</v>
      </c>
      <c r="I412" s="21" t="str">
        <f>VLOOKUP(Tableau1[[#This Row],[CODE_DESTINATION]],Libellés!$E$2:$F$7,2,FALSE)</f>
        <v>Stockage</v>
      </c>
      <c r="J412" s="21">
        <v>1801.52495</v>
      </c>
      <c r="K412" s="21">
        <v>152286</v>
      </c>
      <c r="L412" s="21">
        <f>Tableau1[[#This Row],[TONNE_DECHET]]*1000</f>
        <v>1801524.95</v>
      </c>
      <c r="M412" s="21">
        <f>Tableau1[[#This Row],[KG_DECHET]]/Tableau1[[#This Row],[Population]]</f>
        <v>11.829878977712987</v>
      </c>
    </row>
    <row r="413" spans="1:13" x14ac:dyDescent="0.3">
      <c r="A413" s="21">
        <v>2011</v>
      </c>
      <c r="B413" s="21">
        <v>76</v>
      </c>
      <c r="C413" s="21" t="str">
        <f>VLOOKUP(Tableau1[[#This Row],[CODE_REGION]],Libellés!$I$2:$J$15,2,FALSE)</f>
        <v>Occitanie</v>
      </c>
      <c r="D413" s="23" t="s">
        <v>65</v>
      </c>
      <c r="E413" s="21" t="str">
        <f>VLOOKUP(Tableau1[[#This Row],[CODE_DEPT]],Libellés!$L$2:$M$102,2,FALSE)</f>
        <v>Ariège</v>
      </c>
      <c r="F413" s="21" t="s">
        <v>51</v>
      </c>
      <c r="G413" s="21" t="str">
        <f>VLOOKUP(Tableau1[[#This Row],[CODE_TYPE_DECHET]],Libellés!$A$1:$B$8,2,FALSE)</f>
        <v>Emballages et papier</v>
      </c>
      <c r="H413" s="21" t="s">
        <v>49</v>
      </c>
      <c r="I413" s="21" t="str">
        <f>VLOOKUP(Tableau1[[#This Row],[CODE_DESTINATION]],Libellés!$E$2:$F$7,2,FALSE)</f>
        <v>Valorisation matière</v>
      </c>
      <c r="J413" s="21">
        <v>7864.7765900000004</v>
      </c>
      <c r="K413" s="21">
        <v>152286</v>
      </c>
      <c r="L413" s="21">
        <f>Tableau1[[#This Row],[TONNE_DECHET]]*1000</f>
        <v>7864776.5900000008</v>
      </c>
      <c r="M413" s="21">
        <f>Tableau1[[#This Row],[KG_DECHET]]/Tableau1[[#This Row],[Population]]</f>
        <v>51.644777523869564</v>
      </c>
    </row>
    <row r="414" spans="1:13" x14ac:dyDescent="0.3">
      <c r="A414" s="21">
        <v>2011</v>
      </c>
      <c r="B414" s="21">
        <v>76</v>
      </c>
      <c r="C414" s="21" t="str">
        <f>VLOOKUP(Tableau1[[#This Row],[CODE_REGION]],Libellés!$I$2:$J$15,2,FALSE)</f>
        <v>Occitanie</v>
      </c>
      <c r="D414" s="23" t="s">
        <v>65</v>
      </c>
      <c r="E414" s="21" t="str">
        <f>VLOOKUP(Tableau1[[#This Row],[CODE_DEPT]],Libellés!$L$2:$M$102,2,FALSE)</f>
        <v>Ariège</v>
      </c>
      <c r="F414" s="21" t="s">
        <v>51</v>
      </c>
      <c r="G414" s="21" t="str">
        <f>VLOOKUP(Tableau1[[#This Row],[CODE_TYPE_DECHET]],Libellés!$A$1:$B$8,2,FALSE)</f>
        <v>Emballages et papier</v>
      </c>
      <c r="H414" s="21" t="s">
        <v>52</v>
      </c>
      <c r="I414" s="21" t="str">
        <f>VLOOKUP(Tableau1[[#This Row],[CODE_DESTINATION]],Libellés!$E$2:$F$7,2,FALSE)</f>
        <v>Non précisé</v>
      </c>
      <c r="J414" s="21">
        <v>28.830269999999999</v>
      </c>
      <c r="K414" s="21">
        <v>152286</v>
      </c>
      <c r="L414" s="21">
        <f>Tableau1[[#This Row],[TONNE_DECHET]]*1000</f>
        <v>28830.27</v>
      </c>
      <c r="M414" s="21">
        <f>Tableau1[[#This Row],[KG_DECHET]]/Tableau1[[#This Row],[Population]]</f>
        <v>0.18931661479059139</v>
      </c>
    </row>
    <row r="415" spans="1:13" x14ac:dyDescent="0.3">
      <c r="A415" s="21">
        <v>2011</v>
      </c>
      <c r="B415" s="21">
        <v>76</v>
      </c>
      <c r="C415" s="21" t="str">
        <f>VLOOKUP(Tableau1[[#This Row],[CODE_REGION]],Libellés!$I$2:$J$15,2,FALSE)</f>
        <v>Occitanie</v>
      </c>
      <c r="D415" s="23" t="s">
        <v>65</v>
      </c>
      <c r="E415" s="21" t="str">
        <f>VLOOKUP(Tableau1[[#This Row],[CODE_DEPT]],Libellés!$L$2:$M$102,2,FALSE)</f>
        <v>Ariège</v>
      </c>
      <c r="F415" s="21" t="s">
        <v>56</v>
      </c>
      <c r="G415" s="21" t="str">
        <f>VLOOKUP(Tableau1[[#This Row],[CODE_TYPE_DECHET]],Libellés!$A$1:$B$8,2,FALSE)</f>
        <v>Biodéchets</v>
      </c>
      <c r="H415" s="21" t="s">
        <v>56</v>
      </c>
      <c r="I415" s="21" t="str">
        <f>VLOOKUP(Tableau1[[#This Row],[CODE_DESTINATION]],Libellés!$E$2:$F$7,2,FALSE)</f>
        <v>Valorisation organique</v>
      </c>
      <c r="J415" s="21">
        <v>5510</v>
      </c>
      <c r="K415" s="21">
        <v>152286</v>
      </c>
      <c r="L415" s="21">
        <f>Tableau1[[#This Row],[TONNE_DECHET]]*1000</f>
        <v>5510000</v>
      </c>
      <c r="M415" s="21">
        <f>Tableau1[[#This Row],[KG_DECHET]]/Tableau1[[#This Row],[Population]]</f>
        <v>36.181920859435536</v>
      </c>
    </row>
    <row r="416" spans="1:13" x14ac:dyDescent="0.3">
      <c r="A416" s="21">
        <v>2011</v>
      </c>
      <c r="B416" s="21">
        <v>76</v>
      </c>
      <c r="C416" s="21" t="str">
        <f>VLOOKUP(Tableau1[[#This Row],[CODE_REGION]],Libellés!$I$2:$J$15,2,FALSE)</f>
        <v>Occitanie</v>
      </c>
      <c r="D416" s="23" t="s">
        <v>65</v>
      </c>
      <c r="E416" s="21" t="str">
        <f>VLOOKUP(Tableau1[[#This Row],[CODE_DEPT]],Libellés!$L$2:$M$102,2,FALSE)</f>
        <v>Ariège</v>
      </c>
      <c r="F416" s="21" t="s">
        <v>54</v>
      </c>
      <c r="G416" s="21" t="str">
        <f>VLOOKUP(Tableau1[[#This Row],[CODE_TYPE_DECHET]],Libellés!$A$1:$B$8,2,FALSE)</f>
        <v>Verre</v>
      </c>
      <c r="H416" s="21" t="s">
        <v>49</v>
      </c>
      <c r="I416" s="21" t="str">
        <f>VLOOKUP(Tableau1[[#This Row],[CODE_DESTINATION]],Libellés!$E$2:$F$7,2,FALSE)</f>
        <v>Valorisation matière</v>
      </c>
      <c r="J416" s="21">
        <v>4375.6132299999999</v>
      </c>
      <c r="K416" s="21">
        <v>152286</v>
      </c>
      <c r="L416" s="21">
        <f>Tableau1[[#This Row],[TONNE_DECHET]]*1000</f>
        <v>4375613.2299999995</v>
      </c>
      <c r="M416" s="21">
        <f>Tableau1[[#This Row],[KG_DECHET]]/Tableau1[[#This Row],[Population]]</f>
        <v>28.732865988994391</v>
      </c>
    </row>
    <row r="417" spans="1:13" x14ac:dyDescent="0.3">
      <c r="A417" s="21">
        <v>2011</v>
      </c>
      <c r="B417" s="21">
        <v>76</v>
      </c>
      <c r="C417" s="21" t="str">
        <f>VLOOKUP(Tableau1[[#This Row],[CODE_REGION]],Libellés!$I$2:$J$15,2,FALSE)</f>
        <v>Occitanie</v>
      </c>
      <c r="D417" s="23" t="s">
        <v>65</v>
      </c>
      <c r="E417" s="21" t="str">
        <f>VLOOKUP(Tableau1[[#This Row],[CODE_DEPT]],Libellés!$L$2:$M$102,2,FALSE)</f>
        <v>Ariège</v>
      </c>
      <c r="F417" s="21" t="s">
        <v>54</v>
      </c>
      <c r="G417" s="21" t="str">
        <f>VLOOKUP(Tableau1[[#This Row],[CODE_TYPE_DECHET]],Libellés!$A$1:$B$8,2,FALSE)</f>
        <v>Verre</v>
      </c>
      <c r="H417" s="21" t="s">
        <v>52</v>
      </c>
      <c r="I417" s="21" t="str">
        <f>VLOOKUP(Tableau1[[#This Row],[CODE_DESTINATION]],Libellés!$E$2:$F$7,2,FALSE)</f>
        <v>Non précisé</v>
      </c>
      <c r="J417" s="21">
        <v>365.69682</v>
      </c>
      <c r="K417" s="21">
        <v>152286</v>
      </c>
      <c r="L417" s="21">
        <f>Tableau1[[#This Row],[TONNE_DECHET]]*1000</f>
        <v>365696.82</v>
      </c>
      <c r="M417" s="21">
        <f>Tableau1[[#This Row],[KG_DECHET]]/Tableau1[[#This Row],[Population]]</f>
        <v>2.4013817422481383</v>
      </c>
    </row>
    <row r="418" spans="1:13" x14ac:dyDescent="0.3">
      <c r="A418" s="21">
        <v>2011</v>
      </c>
      <c r="B418" s="21">
        <v>76</v>
      </c>
      <c r="C418" s="21" t="str">
        <f>VLOOKUP(Tableau1[[#This Row],[CODE_REGION]],Libellés!$I$2:$J$15,2,FALSE)</f>
        <v>Occitanie</v>
      </c>
      <c r="D418" s="23" t="s">
        <v>65</v>
      </c>
      <c r="E418" s="21" t="str">
        <f>VLOOKUP(Tableau1[[#This Row],[CODE_DEPT]],Libellés!$L$2:$M$102,2,FALSE)</f>
        <v>Ariège</v>
      </c>
      <c r="F418" s="21" t="s">
        <v>55</v>
      </c>
      <c r="G418" s="21" t="str">
        <f>VLOOKUP(Tableau1[[#This Row],[CODE_TYPE_DECHET]],Libellés!$A$1:$B$8,2,FALSE)</f>
        <v>Collectes séparées hors gravats</v>
      </c>
      <c r="H418" s="21" t="s">
        <v>49</v>
      </c>
      <c r="I418" s="21" t="str">
        <f>VLOOKUP(Tableau1[[#This Row],[CODE_DESTINATION]],Libellés!$E$2:$F$7,2,FALSE)</f>
        <v>Valorisation matière</v>
      </c>
      <c r="J418" s="21">
        <v>38.90775</v>
      </c>
      <c r="K418" s="21">
        <v>152286</v>
      </c>
      <c r="L418" s="21">
        <f>Tableau1[[#This Row],[TONNE_DECHET]]*1000</f>
        <v>38907.75</v>
      </c>
      <c r="M418" s="21">
        <f>Tableau1[[#This Row],[KG_DECHET]]/Tableau1[[#This Row],[Population]]</f>
        <v>0.25549131239903866</v>
      </c>
    </row>
    <row r="419" spans="1:13" x14ac:dyDescent="0.3">
      <c r="A419" s="21">
        <v>2011</v>
      </c>
      <c r="B419" s="21">
        <v>76</v>
      </c>
      <c r="C419" s="21" t="str">
        <f>VLOOKUP(Tableau1[[#This Row],[CODE_REGION]],Libellés!$I$2:$J$15,2,FALSE)</f>
        <v>Occitanie</v>
      </c>
      <c r="D419" s="23" t="s">
        <v>65</v>
      </c>
      <c r="E419" s="21" t="str">
        <f>VLOOKUP(Tableau1[[#This Row],[CODE_DEPT]],Libellés!$L$2:$M$102,2,FALSE)</f>
        <v>Ariège</v>
      </c>
      <c r="F419" s="21" t="s">
        <v>55</v>
      </c>
      <c r="G419" s="21" t="str">
        <f>VLOOKUP(Tableau1[[#This Row],[CODE_TYPE_DECHET]],Libellés!$A$1:$B$8,2,FALSE)</f>
        <v>Collectes séparées hors gravats</v>
      </c>
      <c r="H419" s="21" t="s">
        <v>50</v>
      </c>
      <c r="I419" s="21" t="str">
        <f>VLOOKUP(Tableau1[[#This Row],[CODE_DESTINATION]],Libellés!$E$2:$F$7,2,FALSE)</f>
        <v>Incinération avec récupération d'énergie</v>
      </c>
      <c r="J419" s="21">
        <v>997</v>
      </c>
      <c r="K419" s="21">
        <v>152286</v>
      </c>
      <c r="L419" s="21">
        <f>Tableau1[[#This Row],[TONNE_DECHET]]*1000</f>
        <v>997000</v>
      </c>
      <c r="M419" s="21">
        <f>Tableau1[[#This Row],[KG_DECHET]]/Tableau1[[#This Row],[Population]]</f>
        <v>6.5468920320975004</v>
      </c>
    </row>
    <row r="420" spans="1:13" x14ac:dyDescent="0.3">
      <c r="A420" s="21">
        <v>2011</v>
      </c>
      <c r="B420" s="21">
        <v>76</v>
      </c>
      <c r="C420" s="21" t="str">
        <f>VLOOKUP(Tableau1[[#This Row],[CODE_REGION]],Libellés!$I$2:$J$15,2,FALSE)</f>
        <v>Occitanie</v>
      </c>
      <c r="D420" s="23" t="s">
        <v>65</v>
      </c>
      <c r="E420" s="21" t="str">
        <f>VLOOKUP(Tableau1[[#This Row],[CODE_DEPT]],Libellés!$L$2:$M$102,2,FALSE)</f>
        <v>Ariège</v>
      </c>
      <c r="F420" s="21" t="s">
        <v>55</v>
      </c>
      <c r="G420" s="21" t="str">
        <f>VLOOKUP(Tableau1[[#This Row],[CODE_TYPE_DECHET]],Libellés!$A$1:$B$8,2,FALSE)</f>
        <v>Collectes séparées hors gravats</v>
      </c>
      <c r="H420" s="21" t="s">
        <v>51</v>
      </c>
      <c r="I420" s="21" t="str">
        <f>VLOOKUP(Tableau1[[#This Row],[CODE_DESTINATION]],Libellés!$E$2:$F$7,2,FALSE)</f>
        <v>Stockage</v>
      </c>
      <c r="J420" s="21">
        <v>1251</v>
      </c>
      <c r="K420" s="21">
        <v>152286</v>
      </c>
      <c r="L420" s="21">
        <f>Tableau1[[#This Row],[TONNE_DECHET]]*1000</f>
        <v>1251000</v>
      </c>
      <c r="M420" s="21">
        <f>Tableau1[[#This Row],[KG_DECHET]]/Tableau1[[#This Row],[Population]]</f>
        <v>8.2148063512075957</v>
      </c>
    </row>
    <row r="421" spans="1:13" x14ac:dyDescent="0.3">
      <c r="A421" s="21">
        <v>2011</v>
      </c>
      <c r="B421" s="21">
        <v>76</v>
      </c>
      <c r="C421" s="21" t="str">
        <f>VLOOKUP(Tableau1[[#This Row],[CODE_REGION]],Libellés!$I$2:$J$15,2,FALSE)</f>
        <v>Occitanie</v>
      </c>
      <c r="D421" s="23" t="s">
        <v>65</v>
      </c>
      <c r="E421" s="21" t="str">
        <f>VLOOKUP(Tableau1[[#This Row],[CODE_DEPT]],Libellés!$L$2:$M$102,2,FALSE)</f>
        <v>Ariège</v>
      </c>
      <c r="F421" s="21" t="s">
        <v>55</v>
      </c>
      <c r="G421" s="21" t="str">
        <f>VLOOKUP(Tableau1[[#This Row],[CODE_TYPE_DECHET]],Libellés!$A$1:$B$8,2,FALSE)</f>
        <v>Collectes séparées hors gravats</v>
      </c>
      <c r="H421" s="21" t="s">
        <v>56</v>
      </c>
      <c r="I421" s="21" t="str">
        <f>VLOOKUP(Tableau1[[#This Row],[CODE_DESTINATION]],Libellés!$E$2:$F$7,2,FALSE)</f>
        <v>Valorisation organique</v>
      </c>
      <c r="J421" s="21">
        <v>23</v>
      </c>
      <c r="K421" s="21">
        <v>152286</v>
      </c>
      <c r="L421" s="21">
        <f>Tableau1[[#This Row],[TONNE_DECHET]]*1000</f>
        <v>23000</v>
      </c>
      <c r="M421" s="21">
        <f>Tableau1[[#This Row],[KG_DECHET]]/Tableau1[[#This Row],[Population]]</f>
        <v>0.15103161157296141</v>
      </c>
    </row>
    <row r="422" spans="1:13" x14ac:dyDescent="0.3">
      <c r="A422" s="21">
        <v>2013</v>
      </c>
      <c r="B422" s="21">
        <v>76</v>
      </c>
      <c r="C422" s="21" t="str">
        <f>VLOOKUP(Tableau1[[#This Row],[CODE_REGION]],Libellés!$I$2:$J$15,2,FALSE)</f>
        <v>Occitanie</v>
      </c>
      <c r="D422" s="23" t="s">
        <v>65</v>
      </c>
      <c r="E422" s="21" t="str">
        <f>VLOOKUP(Tableau1[[#This Row],[CODE_DEPT]],Libellés!$L$2:$M$102,2,FALSE)</f>
        <v>Ariège</v>
      </c>
      <c r="F422" s="21" t="s">
        <v>49</v>
      </c>
      <c r="G422" s="21" t="str">
        <f>VLOOKUP(Tableau1[[#This Row],[CODE_TYPE_DECHET]],Libellés!$A$1:$B$8,2,FALSE)</f>
        <v>Ordures ménagères résiduelles</v>
      </c>
      <c r="H422" s="21" t="s">
        <v>51</v>
      </c>
      <c r="I422" s="21" t="str">
        <f>VLOOKUP(Tableau1[[#This Row],[CODE_DESTINATION]],Libellés!$E$2:$F$7,2,FALSE)</f>
        <v>Stockage</v>
      </c>
      <c r="J422" s="21">
        <v>42927.179819999998</v>
      </c>
      <c r="K422" s="21">
        <v>152684</v>
      </c>
      <c r="L422" s="21">
        <f>Tableau1[[#This Row],[TONNE_DECHET]]*1000</f>
        <v>42927179.82</v>
      </c>
      <c r="M422" s="21">
        <f>Tableau1[[#This Row],[KG_DECHET]]/Tableau1[[#This Row],[Population]]</f>
        <v>281.15047955253988</v>
      </c>
    </row>
    <row r="423" spans="1:13" x14ac:dyDescent="0.3">
      <c r="A423" s="21">
        <v>2013</v>
      </c>
      <c r="B423" s="21">
        <v>76</v>
      </c>
      <c r="C423" s="21" t="str">
        <f>VLOOKUP(Tableau1[[#This Row],[CODE_REGION]],Libellés!$I$2:$J$15,2,FALSE)</f>
        <v>Occitanie</v>
      </c>
      <c r="D423" s="23" t="s">
        <v>65</v>
      </c>
      <c r="E423" s="21" t="str">
        <f>VLOOKUP(Tableau1[[#This Row],[CODE_DEPT]],Libellés!$L$2:$M$102,2,FALSE)</f>
        <v>Ariège</v>
      </c>
      <c r="F423" s="21" t="s">
        <v>49</v>
      </c>
      <c r="G423" s="21" t="str">
        <f>VLOOKUP(Tableau1[[#This Row],[CODE_TYPE_DECHET]],Libellés!$A$1:$B$8,2,FALSE)</f>
        <v>Ordures ménagères résiduelles</v>
      </c>
      <c r="H423" s="21" t="s">
        <v>52</v>
      </c>
      <c r="I423" s="21" t="str">
        <f>VLOOKUP(Tableau1[[#This Row],[CODE_DESTINATION]],Libellés!$E$2:$F$7,2,FALSE)</f>
        <v>Non précisé</v>
      </c>
      <c r="J423" s="21">
        <v>2798.8164999999999</v>
      </c>
      <c r="K423" s="21">
        <v>152684</v>
      </c>
      <c r="L423" s="21">
        <f>Tableau1[[#This Row],[TONNE_DECHET]]*1000</f>
        <v>2798816.5</v>
      </c>
      <c r="M423" s="21">
        <f>Tableau1[[#This Row],[KG_DECHET]]/Tableau1[[#This Row],[Population]]</f>
        <v>18.330777946608681</v>
      </c>
    </row>
    <row r="424" spans="1:13" x14ac:dyDescent="0.3">
      <c r="A424" s="21">
        <v>2013</v>
      </c>
      <c r="B424" s="21">
        <v>76</v>
      </c>
      <c r="C424" s="21" t="str">
        <f>VLOOKUP(Tableau1[[#This Row],[CODE_REGION]],Libellés!$I$2:$J$15,2,FALSE)</f>
        <v>Occitanie</v>
      </c>
      <c r="D424" s="23" t="s">
        <v>65</v>
      </c>
      <c r="E424" s="21" t="str">
        <f>VLOOKUP(Tableau1[[#This Row],[CODE_DEPT]],Libellés!$L$2:$M$102,2,FALSE)</f>
        <v>Ariège</v>
      </c>
      <c r="F424" s="21" t="s">
        <v>50</v>
      </c>
      <c r="G424" s="21" t="str">
        <f>VLOOKUP(Tableau1[[#This Row],[CODE_TYPE_DECHET]],Libellés!$A$1:$B$8,2,FALSE)</f>
        <v>Encombrants</v>
      </c>
      <c r="H424" s="21" t="s">
        <v>50</v>
      </c>
      <c r="I424" s="21" t="str">
        <f>VLOOKUP(Tableau1[[#This Row],[CODE_DESTINATION]],Libellés!$E$2:$F$7,2,FALSE)</f>
        <v>Incinération avec récupération d'énergie</v>
      </c>
      <c r="J424" s="21">
        <v>148</v>
      </c>
      <c r="K424" s="21">
        <v>152684</v>
      </c>
      <c r="L424" s="21">
        <f>Tableau1[[#This Row],[TONNE_DECHET]]*1000</f>
        <v>148000</v>
      </c>
      <c r="M424" s="21">
        <f>Tableau1[[#This Row],[KG_DECHET]]/Tableau1[[#This Row],[Population]]</f>
        <v>0.96932226035471958</v>
      </c>
    </row>
    <row r="425" spans="1:13" x14ac:dyDescent="0.3">
      <c r="A425" s="21">
        <v>2013</v>
      </c>
      <c r="B425" s="21">
        <v>76</v>
      </c>
      <c r="C425" s="21" t="str">
        <f>VLOOKUP(Tableau1[[#This Row],[CODE_REGION]],Libellés!$I$2:$J$15,2,FALSE)</f>
        <v>Occitanie</v>
      </c>
      <c r="D425" s="23" t="s">
        <v>65</v>
      </c>
      <c r="E425" s="21" t="str">
        <f>VLOOKUP(Tableau1[[#This Row],[CODE_DEPT]],Libellés!$L$2:$M$102,2,FALSE)</f>
        <v>Ariège</v>
      </c>
      <c r="F425" s="21" t="s">
        <v>50</v>
      </c>
      <c r="G425" s="21" t="str">
        <f>VLOOKUP(Tableau1[[#This Row],[CODE_TYPE_DECHET]],Libellés!$A$1:$B$8,2,FALSE)</f>
        <v>Encombrants</v>
      </c>
      <c r="H425" s="21" t="s">
        <v>51</v>
      </c>
      <c r="I425" s="21" t="str">
        <f>VLOOKUP(Tableau1[[#This Row],[CODE_DESTINATION]],Libellés!$E$2:$F$7,2,FALSE)</f>
        <v>Stockage</v>
      </c>
      <c r="J425" s="21">
        <v>1501.05242</v>
      </c>
      <c r="K425" s="21">
        <v>152684</v>
      </c>
      <c r="L425" s="21">
        <f>Tableau1[[#This Row],[TONNE_DECHET]]*1000</f>
        <v>1501052.42</v>
      </c>
      <c r="M425" s="21">
        <f>Tableau1[[#This Row],[KG_DECHET]]/Tableau1[[#This Row],[Population]]</f>
        <v>9.8311048963873091</v>
      </c>
    </row>
    <row r="426" spans="1:13" x14ac:dyDescent="0.3">
      <c r="A426" s="21">
        <v>2013</v>
      </c>
      <c r="B426" s="21">
        <v>76</v>
      </c>
      <c r="C426" s="21" t="str">
        <f>VLOOKUP(Tableau1[[#This Row],[CODE_REGION]],Libellés!$I$2:$J$15,2,FALSE)</f>
        <v>Occitanie</v>
      </c>
      <c r="D426" s="23" t="s">
        <v>65</v>
      </c>
      <c r="E426" s="21" t="str">
        <f>VLOOKUP(Tableau1[[#This Row],[CODE_DEPT]],Libellés!$L$2:$M$102,2,FALSE)</f>
        <v>Ariège</v>
      </c>
      <c r="F426" s="21" t="s">
        <v>51</v>
      </c>
      <c r="G426" s="21" t="str">
        <f>VLOOKUP(Tableau1[[#This Row],[CODE_TYPE_DECHET]],Libellés!$A$1:$B$8,2,FALSE)</f>
        <v>Emballages et papier</v>
      </c>
      <c r="H426" s="21" t="s">
        <v>49</v>
      </c>
      <c r="I426" s="21" t="str">
        <f>VLOOKUP(Tableau1[[#This Row],[CODE_DESTINATION]],Libellés!$E$2:$F$7,2,FALSE)</f>
        <v>Valorisation matière</v>
      </c>
      <c r="J426" s="21">
        <v>7112.83853</v>
      </c>
      <c r="K426" s="21">
        <v>152684</v>
      </c>
      <c r="L426" s="21">
        <f>Tableau1[[#This Row],[TONNE_DECHET]]*1000</f>
        <v>7112838.5300000003</v>
      </c>
      <c r="M426" s="21">
        <f>Tableau1[[#This Row],[KG_DECHET]]/Tableau1[[#This Row],[Population]]</f>
        <v>46.585356225930681</v>
      </c>
    </row>
    <row r="427" spans="1:13" x14ac:dyDescent="0.3">
      <c r="A427" s="21">
        <v>2013</v>
      </c>
      <c r="B427" s="21">
        <v>76</v>
      </c>
      <c r="C427" s="21" t="str">
        <f>VLOOKUP(Tableau1[[#This Row],[CODE_REGION]],Libellés!$I$2:$J$15,2,FALSE)</f>
        <v>Occitanie</v>
      </c>
      <c r="D427" s="23" t="s">
        <v>65</v>
      </c>
      <c r="E427" s="21" t="str">
        <f>VLOOKUP(Tableau1[[#This Row],[CODE_DEPT]],Libellés!$L$2:$M$102,2,FALSE)</f>
        <v>Ariège</v>
      </c>
      <c r="F427" s="21" t="s">
        <v>51</v>
      </c>
      <c r="G427" s="21" t="str">
        <f>VLOOKUP(Tableau1[[#This Row],[CODE_TYPE_DECHET]],Libellés!$A$1:$B$8,2,FALSE)</f>
        <v>Emballages et papier</v>
      </c>
      <c r="H427" s="21" t="s">
        <v>52</v>
      </c>
      <c r="I427" s="21" t="str">
        <f>VLOOKUP(Tableau1[[#This Row],[CODE_DESTINATION]],Libellés!$E$2:$F$7,2,FALSE)</f>
        <v>Non précisé</v>
      </c>
      <c r="J427" s="21">
        <v>295.94592</v>
      </c>
      <c r="K427" s="21">
        <v>152684</v>
      </c>
      <c r="L427" s="21">
        <f>Tableau1[[#This Row],[TONNE_DECHET]]*1000</f>
        <v>295945.92</v>
      </c>
      <c r="M427" s="21">
        <f>Tableau1[[#This Row],[KG_DECHET]]/Tableau1[[#This Row],[Population]]</f>
        <v>1.9382903251159256</v>
      </c>
    </row>
    <row r="428" spans="1:13" x14ac:dyDescent="0.3">
      <c r="A428" s="21">
        <v>2013</v>
      </c>
      <c r="B428" s="21">
        <v>76</v>
      </c>
      <c r="C428" s="21" t="str">
        <f>VLOOKUP(Tableau1[[#This Row],[CODE_REGION]],Libellés!$I$2:$J$15,2,FALSE)</f>
        <v>Occitanie</v>
      </c>
      <c r="D428" s="23" t="s">
        <v>65</v>
      </c>
      <c r="E428" s="21" t="str">
        <f>VLOOKUP(Tableau1[[#This Row],[CODE_DEPT]],Libellés!$L$2:$M$102,2,FALSE)</f>
        <v>Ariège</v>
      </c>
      <c r="F428" s="21" t="s">
        <v>56</v>
      </c>
      <c r="G428" s="21" t="str">
        <f>VLOOKUP(Tableau1[[#This Row],[CODE_TYPE_DECHET]],Libellés!$A$1:$B$8,2,FALSE)</f>
        <v>Biodéchets</v>
      </c>
      <c r="H428" s="21" t="s">
        <v>56</v>
      </c>
      <c r="I428" s="21" t="str">
        <f>VLOOKUP(Tableau1[[#This Row],[CODE_DESTINATION]],Libellés!$E$2:$F$7,2,FALSE)</f>
        <v>Valorisation organique</v>
      </c>
      <c r="J428" s="21">
        <v>5638.01</v>
      </c>
      <c r="K428" s="21">
        <v>152684</v>
      </c>
      <c r="L428" s="21">
        <f>Tableau1[[#This Row],[TONNE_DECHET]]*1000</f>
        <v>5638010</v>
      </c>
      <c r="M428" s="21">
        <f>Tableau1[[#This Row],[KG_DECHET]]/Tableau1[[#This Row],[Population]]</f>
        <v>36.926004034476435</v>
      </c>
    </row>
    <row r="429" spans="1:13" x14ac:dyDescent="0.3">
      <c r="A429" s="21">
        <v>2013</v>
      </c>
      <c r="B429" s="21">
        <v>76</v>
      </c>
      <c r="C429" s="21" t="str">
        <f>VLOOKUP(Tableau1[[#This Row],[CODE_REGION]],Libellés!$I$2:$J$15,2,FALSE)</f>
        <v>Occitanie</v>
      </c>
      <c r="D429" s="23" t="s">
        <v>65</v>
      </c>
      <c r="E429" s="21" t="str">
        <f>VLOOKUP(Tableau1[[#This Row],[CODE_DEPT]],Libellés!$L$2:$M$102,2,FALSE)</f>
        <v>Ariège</v>
      </c>
      <c r="F429" s="21" t="s">
        <v>54</v>
      </c>
      <c r="G429" s="21" t="str">
        <f>VLOOKUP(Tableau1[[#This Row],[CODE_TYPE_DECHET]],Libellés!$A$1:$B$8,2,FALSE)</f>
        <v>Verre</v>
      </c>
      <c r="H429" s="21" t="s">
        <v>49</v>
      </c>
      <c r="I429" s="21" t="str">
        <f>VLOOKUP(Tableau1[[#This Row],[CODE_DESTINATION]],Libellés!$E$2:$F$7,2,FALSE)</f>
        <v>Valorisation matière</v>
      </c>
      <c r="J429" s="21">
        <v>4310.5681400000003</v>
      </c>
      <c r="K429" s="21">
        <v>152684</v>
      </c>
      <c r="L429" s="21">
        <f>Tableau1[[#This Row],[TONNE_DECHET]]*1000</f>
        <v>4310568.1400000006</v>
      </c>
      <c r="M429" s="21">
        <f>Tableau1[[#This Row],[KG_DECHET]]/Tableau1[[#This Row],[Population]]</f>
        <v>28.231957114039457</v>
      </c>
    </row>
    <row r="430" spans="1:13" x14ac:dyDescent="0.3">
      <c r="A430" s="21">
        <v>2013</v>
      </c>
      <c r="B430" s="21">
        <v>76</v>
      </c>
      <c r="C430" s="21" t="str">
        <f>VLOOKUP(Tableau1[[#This Row],[CODE_REGION]],Libellés!$I$2:$J$15,2,FALSE)</f>
        <v>Occitanie</v>
      </c>
      <c r="D430" s="23" t="s">
        <v>65</v>
      </c>
      <c r="E430" s="21" t="str">
        <f>VLOOKUP(Tableau1[[#This Row],[CODE_DEPT]],Libellés!$L$2:$M$102,2,FALSE)</f>
        <v>Ariège</v>
      </c>
      <c r="F430" s="21" t="s">
        <v>54</v>
      </c>
      <c r="G430" s="21" t="str">
        <f>VLOOKUP(Tableau1[[#This Row],[CODE_TYPE_DECHET]],Libellés!$A$1:$B$8,2,FALSE)</f>
        <v>Verre</v>
      </c>
      <c r="H430" s="21" t="s">
        <v>52</v>
      </c>
      <c r="I430" s="21" t="str">
        <f>VLOOKUP(Tableau1[[#This Row],[CODE_DESTINATION]],Libellés!$E$2:$F$7,2,FALSE)</f>
        <v>Non précisé</v>
      </c>
      <c r="J430" s="21">
        <v>412.32281999999998</v>
      </c>
      <c r="K430" s="21">
        <v>152684</v>
      </c>
      <c r="L430" s="21">
        <f>Tableau1[[#This Row],[TONNE_DECHET]]*1000</f>
        <v>412322.82</v>
      </c>
      <c r="M430" s="21">
        <f>Tableau1[[#This Row],[KG_DECHET]]/Tableau1[[#This Row],[Population]]</f>
        <v>2.7004978910691362</v>
      </c>
    </row>
    <row r="431" spans="1:13" x14ac:dyDescent="0.3">
      <c r="A431" s="21">
        <v>2013</v>
      </c>
      <c r="B431" s="21">
        <v>76</v>
      </c>
      <c r="C431" s="21" t="str">
        <f>VLOOKUP(Tableau1[[#This Row],[CODE_REGION]],Libellés!$I$2:$J$15,2,FALSE)</f>
        <v>Occitanie</v>
      </c>
      <c r="D431" s="23" t="s">
        <v>65</v>
      </c>
      <c r="E431" s="21" t="str">
        <f>VLOOKUP(Tableau1[[#This Row],[CODE_DEPT]],Libellés!$L$2:$M$102,2,FALSE)</f>
        <v>Ariège</v>
      </c>
      <c r="F431" s="21" t="s">
        <v>55</v>
      </c>
      <c r="G431" s="21" t="str">
        <f>VLOOKUP(Tableau1[[#This Row],[CODE_TYPE_DECHET]],Libellés!$A$1:$B$8,2,FALSE)</f>
        <v>Collectes séparées hors gravats</v>
      </c>
      <c r="H431" s="21" t="s">
        <v>49</v>
      </c>
      <c r="I431" s="21" t="str">
        <f>VLOOKUP(Tableau1[[#This Row],[CODE_DESTINATION]],Libellés!$E$2:$F$7,2,FALSE)</f>
        <v>Valorisation matière</v>
      </c>
      <c r="J431" s="21">
        <v>53.94876</v>
      </c>
      <c r="K431" s="21">
        <v>152684</v>
      </c>
      <c r="L431" s="21">
        <f>Tableau1[[#This Row],[TONNE_DECHET]]*1000</f>
        <v>53948.76</v>
      </c>
      <c r="M431" s="21">
        <f>Tableau1[[#This Row],[KG_DECHET]]/Tableau1[[#This Row],[Population]]</f>
        <v>0.35333604044955597</v>
      </c>
    </row>
    <row r="432" spans="1:13" x14ac:dyDescent="0.3">
      <c r="A432" s="21">
        <v>2015</v>
      </c>
      <c r="B432" s="21">
        <v>76</v>
      </c>
      <c r="C432" s="21" t="str">
        <f>VLOOKUP(Tableau1[[#This Row],[CODE_REGION]],Libellés!$I$2:$J$15,2,FALSE)</f>
        <v>Occitanie</v>
      </c>
      <c r="D432" s="23" t="s">
        <v>65</v>
      </c>
      <c r="E432" s="21" t="str">
        <f>VLOOKUP(Tableau1[[#This Row],[CODE_DEPT]],Libellés!$L$2:$M$102,2,FALSE)</f>
        <v>Ariège</v>
      </c>
      <c r="F432" s="21" t="s">
        <v>49</v>
      </c>
      <c r="G432" s="21" t="str">
        <f>VLOOKUP(Tableau1[[#This Row],[CODE_TYPE_DECHET]],Libellés!$A$1:$B$8,2,FALSE)</f>
        <v>Ordures ménagères résiduelles</v>
      </c>
      <c r="H432" s="21" t="s">
        <v>51</v>
      </c>
      <c r="I432" s="21" t="str">
        <f>VLOOKUP(Tableau1[[#This Row],[CODE_DESTINATION]],Libellés!$E$2:$F$7,2,FALSE)</f>
        <v>Stockage</v>
      </c>
      <c r="J432" s="21">
        <v>42994.71168</v>
      </c>
      <c r="K432" s="21">
        <v>152499</v>
      </c>
      <c r="L432" s="21">
        <f>Tableau1[[#This Row],[TONNE_DECHET]]*1000</f>
        <v>42994711.68</v>
      </c>
      <c r="M432" s="21">
        <f>Tableau1[[#This Row],[KG_DECHET]]/Tableau1[[#This Row],[Population]]</f>
        <v>281.93438435661875</v>
      </c>
    </row>
    <row r="433" spans="1:13" x14ac:dyDescent="0.3">
      <c r="A433" s="21">
        <v>2015</v>
      </c>
      <c r="B433" s="21">
        <v>76</v>
      </c>
      <c r="C433" s="21" t="str">
        <f>VLOOKUP(Tableau1[[#This Row],[CODE_REGION]],Libellés!$I$2:$J$15,2,FALSE)</f>
        <v>Occitanie</v>
      </c>
      <c r="D433" s="23" t="s">
        <v>65</v>
      </c>
      <c r="E433" s="21" t="str">
        <f>VLOOKUP(Tableau1[[#This Row],[CODE_DEPT]],Libellés!$L$2:$M$102,2,FALSE)</f>
        <v>Ariège</v>
      </c>
      <c r="F433" s="21" t="s">
        <v>49</v>
      </c>
      <c r="G433" s="21" t="str">
        <f>VLOOKUP(Tableau1[[#This Row],[CODE_TYPE_DECHET]],Libellés!$A$1:$B$8,2,FALSE)</f>
        <v>Ordures ménagères résiduelles</v>
      </c>
      <c r="H433" s="21" t="s">
        <v>52</v>
      </c>
      <c r="I433" s="21" t="str">
        <f>VLOOKUP(Tableau1[[#This Row],[CODE_DESTINATION]],Libellés!$E$2:$F$7,2,FALSE)</f>
        <v>Non précisé</v>
      </c>
      <c r="J433" s="21">
        <v>2548.07501</v>
      </c>
      <c r="K433" s="21">
        <v>152499</v>
      </c>
      <c r="L433" s="21">
        <f>Tableau1[[#This Row],[TONNE_DECHET]]*1000</f>
        <v>2548075.0100000002</v>
      </c>
      <c r="M433" s="21">
        <f>Tableau1[[#This Row],[KG_DECHET]]/Tableau1[[#This Row],[Population]]</f>
        <v>16.708798156053483</v>
      </c>
    </row>
    <row r="434" spans="1:13" x14ac:dyDescent="0.3">
      <c r="A434" s="21">
        <v>2015</v>
      </c>
      <c r="B434" s="21">
        <v>76</v>
      </c>
      <c r="C434" s="21" t="str">
        <f>VLOOKUP(Tableau1[[#This Row],[CODE_REGION]],Libellés!$I$2:$J$15,2,FALSE)</f>
        <v>Occitanie</v>
      </c>
      <c r="D434" s="23" t="s">
        <v>65</v>
      </c>
      <c r="E434" s="21" t="str">
        <f>VLOOKUP(Tableau1[[#This Row],[CODE_DEPT]],Libellés!$L$2:$M$102,2,FALSE)</f>
        <v>Ariège</v>
      </c>
      <c r="F434" s="21" t="s">
        <v>50</v>
      </c>
      <c r="G434" s="21" t="str">
        <f>VLOOKUP(Tableau1[[#This Row],[CODE_TYPE_DECHET]],Libellés!$A$1:$B$8,2,FALSE)</f>
        <v>Encombrants</v>
      </c>
      <c r="H434" s="21" t="s">
        <v>51</v>
      </c>
      <c r="I434" s="21" t="str">
        <f>VLOOKUP(Tableau1[[#This Row],[CODE_DESTINATION]],Libellés!$E$2:$F$7,2,FALSE)</f>
        <v>Stockage</v>
      </c>
      <c r="J434" s="21">
        <v>1911.14761</v>
      </c>
      <c r="K434" s="21">
        <v>152499</v>
      </c>
      <c r="L434" s="21">
        <f>Tableau1[[#This Row],[TONNE_DECHET]]*1000</f>
        <v>1911147.6099999999</v>
      </c>
      <c r="M434" s="21">
        <f>Tableau1[[#This Row],[KG_DECHET]]/Tableau1[[#This Row],[Population]]</f>
        <v>12.532197653755105</v>
      </c>
    </row>
    <row r="435" spans="1:13" x14ac:dyDescent="0.3">
      <c r="A435" s="21">
        <v>2015</v>
      </c>
      <c r="B435" s="21">
        <v>76</v>
      </c>
      <c r="C435" s="21" t="str">
        <f>VLOOKUP(Tableau1[[#This Row],[CODE_REGION]],Libellés!$I$2:$J$15,2,FALSE)</f>
        <v>Occitanie</v>
      </c>
      <c r="D435" s="23" t="s">
        <v>65</v>
      </c>
      <c r="E435" s="21" t="str">
        <f>VLOOKUP(Tableau1[[#This Row],[CODE_DEPT]],Libellés!$L$2:$M$102,2,FALSE)</f>
        <v>Ariège</v>
      </c>
      <c r="F435" s="21" t="s">
        <v>51</v>
      </c>
      <c r="G435" s="21" t="str">
        <f>VLOOKUP(Tableau1[[#This Row],[CODE_TYPE_DECHET]],Libellés!$A$1:$B$8,2,FALSE)</f>
        <v>Emballages et papier</v>
      </c>
      <c r="H435" s="21" t="s">
        <v>49</v>
      </c>
      <c r="I435" s="21" t="str">
        <f>VLOOKUP(Tableau1[[#This Row],[CODE_DESTINATION]],Libellés!$E$2:$F$7,2,FALSE)</f>
        <v>Valorisation matière</v>
      </c>
      <c r="J435" s="21">
        <v>6972.0591299999996</v>
      </c>
      <c r="K435" s="21">
        <v>152499</v>
      </c>
      <c r="L435" s="21">
        <f>Tableau1[[#This Row],[TONNE_DECHET]]*1000</f>
        <v>6972059.1299999999</v>
      </c>
      <c r="M435" s="21">
        <f>Tableau1[[#This Row],[KG_DECHET]]/Tableau1[[#This Row],[Population]]</f>
        <v>45.718720319477505</v>
      </c>
    </row>
    <row r="436" spans="1:13" x14ac:dyDescent="0.3">
      <c r="A436" s="21">
        <v>2015</v>
      </c>
      <c r="B436" s="21">
        <v>76</v>
      </c>
      <c r="C436" s="21" t="str">
        <f>VLOOKUP(Tableau1[[#This Row],[CODE_REGION]],Libellés!$I$2:$J$15,2,FALSE)</f>
        <v>Occitanie</v>
      </c>
      <c r="D436" s="23" t="s">
        <v>65</v>
      </c>
      <c r="E436" s="21" t="str">
        <f>VLOOKUP(Tableau1[[#This Row],[CODE_DEPT]],Libellés!$L$2:$M$102,2,FALSE)</f>
        <v>Ariège</v>
      </c>
      <c r="F436" s="21" t="s">
        <v>51</v>
      </c>
      <c r="G436" s="21" t="str">
        <f>VLOOKUP(Tableau1[[#This Row],[CODE_TYPE_DECHET]],Libellés!$A$1:$B$8,2,FALSE)</f>
        <v>Emballages et papier</v>
      </c>
      <c r="H436" s="21" t="s">
        <v>52</v>
      </c>
      <c r="I436" s="21" t="str">
        <f>VLOOKUP(Tableau1[[#This Row],[CODE_DESTINATION]],Libellés!$E$2:$F$7,2,FALSE)</f>
        <v>Non précisé</v>
      </c>
      <c r="J436" s="21">
        <v>242.54765</v>
      </c>
      <c r="K436" s="21">
        <v>152499</v>
      </c>
      <c r="L436" s="21">
        <f>Tableau1[[#This Row],[TONNE_DECHET]]*1000</f>
        <v>242547.65</v>
      </c>
      <c r="M436" s="21">
        <f>Tableau1[[#This Row],[KG_DECHET]]/Tableau1[[#This Row],[Population]]</f>
        <v>1.5904868228644122</v>
      </c>
    </row>
    <row r="437" spans="1:13" x14ac:dyDescent="0.3">
      <c r="A437" s="21">
        <v>2015</v>
      </c>
      <c r="B437" s="21">
        <v>76</v>
      </c>
      <c r="C437" s="21" t="str">
        <f>VLOOKUP(Tableau1[[#This Row],[CODE_REGION]],Libellés!$I$2:$J$15,2,FALSE)</f>
        <v>Occitanie</v>
      </c>
      <c r="D437" s="23" t="s">
        <v>65</v>
      </c>
      <c r="E437" s="21" t="str">
        <f>VLOOKUP(Tableau1[[#This Row],[CODE_DEPT]],Libellés!$L$2:$M$102,2,FALSE)</f>
        <v>Ariège</v>
      </c>
      <c r="F437" s="21" t="s">
        <v>56</v>
      </c>
      <c r="G437" s="21" t="str">
        <f>VLOOKUP(Tableau1[[#This Row],[CODE_TYPE_DECHET]],Libellés!$A$1:$B$8,2,FALSE)</f>
        <v>Biodéchets</v>
      </c>
      <c r="H437" s="21" t="s">
        <v>56</v>
      </c>
      <c r="I437" s="21" t="str">
        <f>VLOOKUP(Tableau1[[#This Row],[CODE_DESTINATION]],Libellés!$E$2:$F$7,2,FALSE)</f>
        <v>Valorisation organique</v>
      </c>
      <c r="J437" s="21">
        <v>6719.45</v>
      </c>
      <c r="K437" s="21">
        <v>152499</v>
      </c>
      <c r="L437" s="21">
        <f>Tableau1[[#This Row],[TONNE_DECHET]]*1000</f>
        <v>6719450</v>
      </c>
      <c r="M437" s="21">
        <f>Tableau1[[#This Row],[KG_DECHET]]/Tableau1[[#This Row],[Population]]</f>
        <v>44.062256145941937</v>
      </c>
    </row>
    <row r="438" spans="1:13" x14ac:dyDescent="0.3">
      <c r="A438" s="21">
        <v>2015</v>
      </c>
      <c r="B438" s="21">
        <v>76</v>
      </c>
      <c r="C438" s="21" t="str">
        <f>VLOOKUP(Tableau1[[#This Row],[CODE_REGION]],Libellés!$I$2:$J$15,2,FALSE)</f>
        <v>Occitanie</v>
      </c>
      <c r="D438" s="23" t="s">
        <v>65</v>
      </c>
      <c r="E438" s="21" t="str">
        <f>VLOOKUP(Tableau1[[#This Row],[CODE_DEPT]],Libellés!$L$2:$M$102,2,FALSE)</f>
        <v>Ariège</v>
      </c>
      <c r="F438" s="21" t="s">
        <v>54</v>
      </c>
      <c r="G438" s="21" t="str">
        <f>VLOOKUP(Tableau1[[#This Row],[CODE_TYPE_DECHET]],Libellés!$A$1:$B$8,2,FALSE)</f>
        <v>Verre</v>
      </c>
      <c r="H438" s="21" t="s">
        <v>49</v>
      </c>
      <c r="I438" s="21" t="str">
        <f>VLOOKUP(Tableau1[[#This Row],[CODE_DESTINATION]],Libellés!$E$2:$F$7,2,FALSE)</f>
        <v>Valorisation matière</v>
      </c>
      <c r="J438" s="21">
        <v>4483.9773299999997</v>
      </c>
      <c r="K438" s="21">
        <v>152499</v>
      </c>
      <c r="L438" s="21">
        <f>Tableau1[[#This Row],[TONNE_DECHET]]*1000</f>
        <v>4483977.33</v>
      </c>
      <c r="M438" s="21">
        <f>Tableau1[[#This Row],[KG_DECHET]]/Tableau1[[#This Row],[Population]]</f>
        <v>29.403322841461257</v>
      </c>
    </row>
    <row r="439" spans="1:13" x14ac:dyDescent="0.3">
      <c r="A439" s="21">
        <v>2015</v>
      </c>
      <c r="B439" s="21">
        <v>76</v>
      </c>
      <c r="C439" s="21" t="str">
        <f>VLOOKUP(Tableau1[[#This Row],[CODE_REGION]],Libellés!$I$2:$J$15,2,FALSE)</f>
        <v>Occitanie</v>
      </c>
      <c r="D439" s="23" t="s">
        <v>65</v>
      </c>
      <c r="E439" s="21" t="str">
        <f>VLOOKUP(Tableau1[[#This Row],[CODE_DEPT]],Libellés!$L$2:$M$102,2,FALSE)</f>
        <v>Ariège</v>
      </c>
      <c r="F439" s="21" t="s">
        <v>54</v>
      </c>
      <c r="G439" s="21" t="str">
        <f>VLOOKUP(Tableau1[[#This Row],[CODE_TYPE_DECHET]],Libellés!$A$1:$B$8,2,FALSE)</f>
        <v>Verre</v>
      </c>
      <c r="H439" s="21" t="s">
        <v>52</v>
      </c>
      <c r="I439" s="21" t="str">
        <f>VLOOKUP(Tableau1[[#This Row],[CODE_DESTINATION]],Libellés!$E$2:$F$7,2,FALSE)</f>
        <v>Non précisé</v>
      </c>
      <c r="J439" s="21">
        <v>336.51859000000002</v>
      </c>
      <c r="K439" s="21">
        <v>152499</v>
      </c>
      <c r="L439" s="21">
        <f>Tableau1[[#This Row],[TONNE_DECHET]]*1000</f>
        <v>336518.59</v>
      </c>
      <c r="M439" s="21">
        <f>Tableau1[[#This Row],[KG_DECHET]]/Tableau1[[#This Row],[Population]]</f>
        <v>2.206693748811468</v>
      </c>
    </row>
    <row r="440" spans="1:13" x14ac:dyDescent="0.3">
      <c r="A440" s="21">
        <v>2015</v>
      </c>
      <c r="B440" s="21">
        <v>76</v>
      </c>
      <c r="C440" s="21" t="str">
        <f>VLOOKUP(Tableau1[[#This Row],[CODE_REGION]],Libellés!$I$2:$J$15,2,FALSE)</f>
        <v>Occitanie</v>
      </c>
      <c r="D440" s="23" t="s">
        <v>65</v>
      </c>
      <c r="E440" s="21" t="str">
        <f>VLOOKUP(Tableau1[[#This Row],[CODE_DEPT]],Libellés!$L$2:$M$102,2,FALSE)</f>
        <v>Ariège</v>
      </c>
      <c r="F440" s="21" t="s">
        <v>55</v>
      </c>
      <c r="G440" s="21" t="str">
        <f>VLOOKUP(Tableau1[[#This Row],[CODE_TYPE_DECHET]],Libellés!$A$1:$B$8,2,FALSE)</f>
        <v>Collectes séparées hors gravats</v>
      </c>
      <c r="H440" s="21" t="s">
        <v>49</v>
      </c>
      <c r="I440" s="21" t="str">
        <f>VLOOKUP(Tableau1[[#This Row],[CODE_DESTINATION]],Libellés!$E$2:$F$7,2,FALSE)</f>
        <v>Valorisation matière</v>
      </c>
      <c r="J440" s="21">
        <v>101.00892</v>
      </c>
      <c r="K440" s="21">
        <v>152499</v>
      </c>
      <c r="L440" s="21">
        <f>Tableau1[[#This Row],[TONNE_DECHET]]*1000</f>
        <v>101008.92</v>
      </c>
      <c r="M440" s="21">
        <f>Tableau1[[#This Row],[KG_DECHET]]/Tableau1[[#This Row],[Population]]</f>
        <v>0.66235791710109571</v>
      </c>
    </row>
    <row r="441" spans="1:13" x14ac:dyDescent="0.3">
      <c r="A441" s="21">
        <v>2017</v>
      </c>
      <c r="B441" s="21">
        <v>76</v>
      </c>
      <c r="C441" s="21" t="str">
        <f>VLOOKUP(Tableau1[[#This Row],[CODE_REGION]],Libellés!$I$2:$J$15,2,FALSE)</f>
        <v>Occitanie</v>
      </c>
      <c r="D441" s="23" t="s">
        <v>65</v>
      </c>
      <c r="E441" s="21" t="str">
        <f>VLOOKUP(Tableau1[[#This Row],[CODE_DEPT]],Libellés!$L$2:$M$102,2,FALSE)</f>
        <v>Ariège</v>
      </c>
      <c r="F441" s="21" t="s">
        <v>49</v>
      </c>
      <c r="G441" s="21" t="str">
        <f>VLOOKUP(Tableau1[[#This Row],[CODE_TYPE_DECHET]],Libellés!$A$1:$B$8,2,FALSE)</f>
        <v>Ordures ménagères résiduelles</v>
      </c>
      <c r="H441" s="21" t="s">
        <v>51</v>
      </c>
      <c r="I441" s="21" t="str">
        <f>VLOOKUP(Tableau1[[#This Row],[CODE_DESTINATION]],Libellés!$E$2:$F$7,2,FALSE)</f>
        <v>Stockage</v>
      </c>
      <c r="J441" s="21">
        <v>44743.938320000001</v>
      </c>
      <c r="K441" s="21">
        <v>153153</v>
      </c>
      <c r="L441" s="21">
        <f>Tableau1[[#This Row],[TONNE_DECHET]]*1000</f>
        <v>44743938.32</v>
      </c>
      <c r="M441" s="21">
        <f>Tableau1[[#This Row],[KG_DECHET]]/Tableau1[[#This Row],[Population]]</f>
        <v>292.15188941777177</v>
      </c>
    </row>
    <row r="442" spans="1:13" x14ac:dyDescent="0.3">
      <c r="A442" s="21">
        <v>2017</v>
      </c>
      <c r="B442" s="21">
        <v>76</v>
      </c>
      <c r="C442" s="21" t="str">
        <f>VLOOKUP(Tableau1[[#This Row],[CODE_REGION]],Libellés!$I$2:$J$15,2,FALSE)</f>
        <v>Occitanie</v>
      </c>
      <c r="D442" s="23" t="s">
        <v>65</v>
      </c>
      <c r="E442" s="21" t="str">
        <f>VLOOKUP(Tableau1[[#This Row],[CODE_DEPT]],Libellés!$L$2:$M$102,2,FALSE)</f>
        <v>Ariège</v>
      </c>
      <c r="F442" s="21" t="s">
        <v>50</v>
      </c>
      <c r="G442" s="21" t="str">
        <f>VLOOKUP(Tableau1[[#This Row],[CODE_TYPE_DECHET]],Libellés!$A$1:$B$8,2,FALSE)</f>
        <v>Encombrants</v>
      </c>
      <c r="H442" s="21" t="s">
        <v>51</v>
      </c>
      <c r="I442" s="21" t="str">
        <f>VLOOKUP(Tableau1[[#This Row],[CODE_DESTINATION]],Libellés!$E$2:$F$7,2,FALSE)</f>
        <v>Stockage</v>
      </c>
      <c r="J442" s="21">
        <v>2895.5111299999999</v>
      </c>
      <c r="K442" s="21">
        <v>153153</v>
      </c>
      <c r="L442" s="21">
        <f>Tableau1[[#This Row],[TONNE_DECHET]]*1000</f>
        <v>2895511.13</v>
      </c>
      <c r="M442" s="21">
        <f>Tableau1[[#This Row],[KG_DECHET]]/Tableau1[[#This Row],[Population]]</f>
        <v>18.906003343062167</v>
      </c>
    </row>
    <row r="443" spans="1:13" x14ac:dyDescent="0.3">
      <c r="A443" s="21">
        <v>2017</v>
      </c>
      <c r="B443" s="21">
        <v>76</v>
      </c>
      <c r="C443" s="21" t="str">
        <f>VLOOKUP(Tableau1[[#This Row],[CODE_REGION]],Libellés!$I$2:$J$15,2,FALSE)</f>
        <v>Occitanie</v>
      </c>
      <c r="D443" s="23" t="s">
        <v>65</v>
      </c>
      <c r="E443" s="21" t="str">
        <f>VLOOKUP(Tableau1[[#This Row],[CODE_DEPT]],Libellés!$L$2:$M$102,2,FALSE)</f>
        <v>Ariège</v>
      </c>
      <c r="F443" s="21" t="s">
        <v>51</v>
      </c>
      <c r="G443" s="21" t="str">
        <f>VLOOKUP(Tableau1[[#This Row],[CODE_TYPE_DECHET]],Libellés!$A$1:$B$8,2,FALSE)</f>
        <v>Emballages et papier</v>
      </c>
      <c r="H443" s="21" t="s">
        <v>49</v>
      </c>
      <c r="I443" s="21" t="str">
        <f>VLOOKUP(Tableau1[[#This Row],[CODE_DESTINATION]],Libellés!$E$2:$F$7,2,FALSE)</f>
        <v>Valorisation matière</v>
      </c>
      <c r="J443" s="21">
        <v>7795.8009499999998</v>
      </c>
      <c r="K443" s="21">
        <v>153153</v>
      </c>
      <c r="L443" s="21">
        <f>Tableau1[[#This Row],[TONNE_DECHET]]*1000</f>
        <v>7795800.9500000002</v>
      </c>
      <c r="M443" s="21">
        <f>Tableau1[[#This Row],[KG_DECHET]]/Tableau1[[#This Row],[Population]]</f>
        <v>50.902045340280637</v>
      </c>
    </row>
    <row r="444" spans="1:13" x14ac:dyDescent="0.3">
      <c r="A444" s="21">
        <v>2017</v>
      </c>
      <c r="B444" s="21">
        <v>76</v>
      </c>
      <c r="C444" s="21" t="str">
        <f>VLOOKUP(Tableau1[[#This Row],[CODE_REGION]],Libellés!$I$2:$J$15,2,FALSE)</f>
        <v>Occitanie</v>
      </c>
      <c r="D444" s="23" t="s">
        <v>65</v>
      </c>
      <c r="E444" s="21" t="str">
        <f>VLOOKUP(Tableau1[[#This Row],[CODE_DEPT]],Libellés!$L$2:$M$102,2,FALSE)</f>
        <v>Ariège</v>
      </c>
      <c r="F444" s="21" t="s">
        <v>56</v>
      </c>
      <c r="G444" s="21" t="str">
        <f>VLOOKUP(Tableau1[[#This Row],[CODE_TYPE_DECHET]],Libellés!$A$1:$B$8,2,FALSE)</f>
        <v>Biodéchets</v>
      </c>
      <c r="H444" s="21" t="s">
        <v>49</v>
      </c>
      <c r="I444" s="21" t="str">
        <f>VLOOKUP(Tableau1[[#This Row],[CODE_DESTINATION]],Libellés!$E$2:$F$7,2,FALSE)</f>
        <v>Valorisation matière</v>
      </c>
      <c r="J444" s="21">
        <v>494</v>
      </c>
      <c r="K444" s="21">
        <v>153153</v>
      </c>
      <c r="L444" s="21">
        <f>Tableau1[[#This Row],[TONNE_DECHET]]*1000</f>
        <v>494000</v>
      </c>
      <c r="M444" s="21">
        <f>Tableau1[[#This Row],[KG_DECHET]]/Tableau1[[#This Row],[Population]]</f>
        <v>3.2255326372973432</v>
      </c>
    </row>
    <row r="445" spans="1:13" x14ac:dyDescent="0.3">
      <c r="A445" s="21">
        <v>2017</v>
      </c>
      <c r="B445" s="21">
        <v>76</v>
      </c>
      <c r="C445" s="21" t="str">
        <f>VLOOKUP(Tableau1[[#This Row],[CODE_REGION]],Libellés!$I$2:$J$15,2,FALSE)</f>
        <v>Occitanie</v>
      </c>
      <c r="D445" s="23" t="s">
        <v>65</v>
      </c>
      <c r="E445" s="21" t="str">
        <f>VLOOKUP(Tableau1[[#This Row],[CODE_DEPT]],Libellés!$L$2:$M$102,2,FALSE)</f>
        <v>Ariège</v>
      </c>
      <c r="F445" s="21" t="s">
        <v>56</v>
      </c>
      <c r="G445" s="21" t="str">
        <f>VLOOKUP(Tableau1[[#This Row],[CODE_TYPE_DECHET]],Libellés!$A$1:$B$8,2,FALSE)</f>
        <v>Biodéchets</v>
      </c>
      <c r="H445" s="21" t="s">
        <v>56</v>
      </c>
      <c r="I445" s="21" t="str">
        <f>VLOOKUP(Tableau1[[#This Row],[CODE_DESTINATION]],Libellés!$E$2:$F$7,2,FALSE)</f>
        <v>Valorisation organique</v>
      </c>
      <c r="J445" s="21">
        <v>6389.48</v>
      </c>
      <c r="K445" s="21">
        <v>153153</v>
      </c>
      <c r="L445" s="21">
        <f>Tableau1[[#This Row],[TONNE_DECHET]]*1000</f>
        <v>6389480</v>
      </c>
      <c r="M445" s="21">
        <f>Tableau1[[#This Row],[KG_DECHET]]/Tableau1[[#This Row],[Population]]</f>
        <v>41.719587601940546</v>
      </c>
    </row>
    <row r="446" spans="1:13" x14ac:dyDescent="0.3">
      <c r="A446" s="21">
        <v>2017</v>
      </c>
      <c r="B446" s="21">
        <v>76</v>
      </c>
      <c r="C446" s="21" t="str">
        <f>VLOOKUP(Tableau1[[#This Row],[CODE_REGION]],Libellés!$I$2:$J$15,2,FALSE)</f>
        <v>Occitanie</v>
      </c>
      <c r="D446" s="23" t="s">
        <v>65</v>
      </c>
      <c r="E446" s="21" t="str">
        <f>VLOOKUP(Tableau1[[#This Row],[CODE_DEPT]],Libellés!$L$2:$M$102,2,FALSE)</f>
        <v>Ariège</v>
      </c>
      <c r="F446" s="21" t="s">
        <v>54</v>
      </c>
      <c r="G446" s="21" t="str">
        <f>VLOOKUP(Tableau1[[#This Row],[CODE_TYPE_DECHET]],Libellés!$A$1:$B$8,2,FALSE)</f>
        <v>Verre</v>
      </c>
      <c r="H446" s="21" t="s">
        <v>49</v>
      </c>
      <c r="I446" s="21" t="str">
        <f>VLOOKUP(Tableau1[[#This Row],[CODE_DESTINATION]],Libellés!$E$2:$F$7,2,FALSE)</f>
        <v>Valorisation matière</v>
      </c>
      <c r="J446" s="21">
        <v>4970.2085900000002</v>
      </c>
      <c r="K446" s="21">
        <v>153153</v>
      </c>
      <c r="L446" s="21">
        <f>Tableau1[[#This Row],[TONNE_DECHET]]*1000</f>
        <v>4970208.59</v>
      </c>
      <c r="M446" s="21">
        <f>Tableau1[[#This Row],[KG_DECHET]]/Tableau1[[#This Row],[Population]]</f>
        <v>32.452570893159127</v>
      </c>
    </row>
    <row r="447" spans="1:13" x14ac:dyDescent="0.3">
      <c r="A447" s="21">
        <v>2017</v>
      </c>
      <c r="B447" s="21">
        <v>76</v>
      </c>
      <c r="C447" s="21" t="str">
        <f>VLOOKUP(Tableau1[[#This Row],[CODE_REGION]],Libellés!$I$2:$J$15,2,FALSE)</f>
        <v>Occitanie</v>
      </c>
      <c r="D447" s="23" t="s">
        <v>65</v>
      </c>
      <c r="E447" s="21" t="str">
        <f>VLOOKUP(Tableau1[[#This Row],[CODE_DEPT]],Libellés!$L$2:$M$102,2,FALSE)</f>
        <v>Ariège</v>
      </c>
      <c r="F447" s="21" t="s">
        <v>55</v>
      </c>
      <c r="G447" s="21" t="str">
        <f>VLOOKUP(Tableau1[[#This Row],[CODE_TYPE_DECHET]],Libellés!$A$1:$B$8,2,FALSE)</f>
        <v>Collectes séparées hors gravats</v>
      </c>
      <c r="H447" s="21" t="s">
        <v>49</v>
      </c>
      <c r="I447" s="21" t="str">
        <f>VLOOKUP(Tableau1[[#This Row],[CODE_DESTINATION]],Libellés!$E$2:$F$7,2,FALSE)</f>
        <v>Valorisation matière</v>
      </c>
      <c r="J447" s="21">
        <v>354.79277000000002</v>
      </c>
      <c r="K447" s="21">
        <v>153153</v>
      </c>
      <c r="L447" s="21">
        <f>Tableau1[[#This Row],[TONNE_DECHET]]*1000</f>
        <v>354792.77</v>
      </c>
      <c r="M447" s="21">
        <f>Tableau1[[#This Row],[KG_DECHET]]/Tableau1[[#This Row],[Population]]</f>
        <v>2.3165904030609914</v>
      </c>
    </row>
    <row r="448" spans="1:13" x14ac:dyDescent="0.3">
      <c r="A448" s="21">
        <v>2009</v>
      </c>
      <c r="B448" s="21">
        <v>44</v>
      </c>
      <c r="C448" s="21" t="str">
        <f>VLOOKUP(Tableau1[[#This Row],[CODE_REGION]],Libellés!$I$2:$J$15,2,FALSE)</f>
        <v>Grand-Est</v>
      </c>
      <c r="D448" s="21">
        <v>10</v>
      </c>
      <c r="E448" s="21" t="str">
        <f>VLOOKUP(Tableau1[[#This Row],[CODE_DEPT]],Libellés!$L$2:$M$102,2,FALSE)</f>
        <v>Aube</v>
      </c>
      <c r="F448" s="21" t="s">
        <v>49</v>
      </c>
      <c r="G448" s="21" t="str">
        <f>VLOOKUP(Tableau1[[#This Row],[CODE_TYPE_DECHET]],Libellés!$A$1:$B$8,2,FALSE)</f>
        <v>Ordures ménagères résiduelles</v>
      </c>
      <c r="H448" s="21" t="s">
        <v>49</v>
      </c>
      <c r="I448" s="21" t="str">
        <f>VLOOKUP(Tableau1[[#This Row],[CODE_DESTINATION]],Libellés!$E$2:$F$7,2,FALSE)</f>
        <v>Valorisation matière</v>
      </c>
      <c r="J448" s="21">
        <v>518.82000000000005</v>
      </c>
      <c r="K448" s="21">
        <v>303298</v>
      </c>
      <c r="L448" s="21">
        <f>Tableau1[[#This Row],[TONNE_DECHET]]*1000</f>
        <v>518820.00000000006</v>
      </c>
      <c r="M448" s="21">
        <f>Tableau1[[#This Row],[KG_DECHET]]/Tableau1[[#This Row],[Population]]</f>
        <v>1.7105948605002343</v>
      </c>
    </row>
    <row r="449" spans="1:13" x14ac:dyDescent="0.3">
      <c r="A449" s="21">
        <v>2009</v>
      </c>
      <c r="B449" s="21">
        <v>44</v>
      </c>
      <c r="C449" s="21" t="str">
        <f>VLOOKUP(Tableau1[[#This Row],[CODE_REGION]],Libellés!$I$2:$J$15,2,FALSE)</f>
        <v>Grand-Est</v>
      </c>
      <c r="D449" s="21">
        <v>10</v>
      </c>
      <c r="E449" s="21" t="str">
        <f>VLOOKUP(Tableau1[[#This Row],[CODE_DEPT]],Libellés!$L$2:$M$102,2,FALSE)</f>
        <v>Aube</v>
      </c>
      <c r="F449" s="21" t="s">
        <v>49</v>
      </c>
      <c r="G449" s="21" t="str">
        <f>VLOOKUP(Tableau1[[#This Row],[CODE_TYPE_DECHET]],Libellés!$A$1:$B$8,2,FALSE)</f>
        <v>Ordures ménagères résiduelles</v>
      </c>
      <c r="H449" s="21" t="s">
        <v>50</v>
      </c>
      <c r="I449" s="21" t="str">
        <f>VLOOKUP(Tableau1[[#This Row],[CODE_DESTINATION]],Libellés!$E$2:$F$7,2,FALSE)</f>
        <v>Incinération avec récupération d'énergie</v>
      </c>
      <c r="J449" s="21">
        <v>408</v>
      </c>
      <c r="K449" s="21">
        <v>303298</v>
      </c>
      <c r="L449" s="21">
        <f>Tableau1[[#This Row],[TONNE_DECHET]]*1000</f>
        <v>408000</v>
      </c>
      <c r="M449" s="21">
        <f>Tableau1[[#This Row],[KG_DECHET]]/Tableau1[[#This Row],[Population]]</f>
        <v>1.3452116400371912</v>
      </c>
    </row>
    <row r="450" spans="1:13" x14ac:dyDescent="0.3">
      <c r="A450" s="21">
        <v>2009</v>
      </c>
      <c r="B450" s="21">
        <v>44</v>
      </c>
      <c r="C450" s="21" t="str">
        <f>VLOOKUP(Tableau1[[#This Row],[CODE_REGION]],Libellés!$I$2:$J$15,2,FALSE)</f>
        <v>Grand-Est</v>
      </c>
      <c r="D450" s="21">
        <v>10</v>
      </c>
      <c r="E450" s="21" t="str">
        <f>VLOOKUP(Tableau1[[#This Row],[CODE_DEPT]],Libellés!$L$2:$M$102,2,FALSE)</f>
        <v>Aube</v>
      </c>
      <c r="F450" s="21" t="s">
        <v>49</v>
      </c>
      <c r="G450" s="21" t="str">
        <f>VLOOKUP(Tableau1[[#This Row],[CODE_TYPE_DECHET]],Libellés!$A$1:$B$8,2,FALSE)</f>
        <v>Ordures ménagères résiduelles</v>
      </c>
      <c r="H450" s="21" t="s">
        <v>51</v>
      </c>
      <c r="I450" s="21" t="str">
        <f>VLOOKUP(Tableau1[[#This Row],[CODE_DESTINATION]],Libellés!$E$2:$F$7,2,FALSE)</f>
        <v>Stockage</v>
      </c>
      <c r="J450" s="21">
        <v>87130.160650000005</v>
      </c>
      <c r="K450" s="21">
        <v>303298</v>
      </c>
      <c r="L450" s="21">
        <f>Tableau1[[#This Row],[TONNE_DECHET]]*1000</f>
        <v>87130160.650000006</v>
      </c>
      <c r="M450" s="21">
        <f>Tableau1[[#This Row],[KG_DECHET]]/Tableau1[[#This Row],[Population]]</f>
        <v>287.27575074679032</v>
      </c>
    </row>
    <row r="451" spans="1:13" x14ac:dyDescent="0.3">
      <c r="A451" s="21">
        <v>2009</v>
      </c>
      <c r="B451" s="21">
        <v>44</v>
      </c>
      <c r="C451" s="21" t="str">
        <f>VLOOKUP(Tableau1[[#This Row],[CODE_REGION]],Libellés!$I$2:$J$15,2,FALSE)</f>
        <v>Grand-Est</v>
      </c>
      <c r="D451" s="21">
        <v>10</v>
      </c>
      <c r="E451" s="21" t="str">
        <f>VLOOKUP(Tableau1[[#This Row],[CODE_DEPT]],Libellés!$L$2:$M$102,2,FALSE)</f>
        <v>Aube</v>
      </c>
      <c r="F451" s="21" t="s">
        <v>49</v>
      </c>
      <c r="G451" s="21" t="str">
        <f>VLOOKUP(Tableau1[[#This Row],[CODE_TYPE_DECHET]],Libellés!$A$1:$B$8,2,FALSE)</f>
        <v>Ordures ménagères résiduelles</v>
      </c>
      <c r="H451" s="21" t="s">
        <v>52</v>
      </c>
      <c r="I451" s="21" t="str">
        <f>VLOOKUP(Tableau1[[#This Row],[CODE_DESTINATION]],Libellés!$E$2:$F$7,2,FALSE)</f>
        <v>Non précisé</v>
      </c>
      <c r="J451" s="21">
        <v>3280.89509</v>
      </c>
      <c r="K451" s="21">
        <v>303298</v>
      </c>
      <c r="L451" s="21">
        <f>Tableau1[[#This Row],[TONNE_DECHET]]*1000</f>
        <v>3280895.09</v>
      </c>
      <c r="M451" s="21">
        <f>Tableau1[[#This Row],[KG_DECHET]]/Tableau1[[#This Row],[Population]]</f>
        <v>10.817397707864872</v>
      </c>
    </row>
    <row r="452" spans="1:13" x14ac:dyDescent="0.3">
      <c r="A452" s="21">
        <v>2009</v>
      </c>
      <c r="B452" s="21">
        <v>44</v>
      </c>
      <c r="C452" s="21" t="str">
        <f>VLOOKUP(Tableau1[[#This Row],[CODE_REGION]],Libellés!$I$2:$J$15,2,FALSE)</f>
        <v>Grand-Est</v>
      </c>
      <c r="D452" s="21">
        <v>10</v>
      </c>
      <c r="E452" s="21" t="str">
        <f>VLOOKUP(Tableau1[[#This Row],[CODE_DEPT]],Libellés!$L$2:$M$102,2,FALSE)</f>
        <v>Aube</v>
      </c>
      <c r="F452" s="21" t="s">
        <v>50</v>
      </c>
      <c r="G452" s="21" t="str">
        <f>VLOOKUP(Tableau1[[#This Row],[CODE_TYPE_DECHET]],Libellés!$A$1:$B$8,2,FALSE)</f>
        <v>Encombrants</v>
      </c>
      <c r="H452" s="21" t="s">
        <v>49</v>
      </c>
      <c r="I452" s="21" t="str">
        <f>VLOOKUP(Tableau1[[#This Row],[CODE_DESTINATION]],Libellés!$E$2:$F$7,2,FALSE)</f>
        <v>Valorisation matière</v>
      </c>
      <c r="J452" s="21">
        <v>442.82</v>
      </c>
      <c r="K452" s="21">
        <v>303298</v>
      </c>
      <c r="L452" s="21">
        <f>Tableau1[[#This Row],[TONNE_DECHET]]*1000</f>
        <v>442820</v>
      </c>
      <c r="M452" s="21">
        <f>Tableau1[[#This Row],[KG_DECHET]]/Tableau1[[#This Row],[Population]]</f>
        <v>1.460016221669777</v>
      </c>
    </row>
    <row r="453" spans="1:13" x14ac:dyDescent="0.3">
      <c r="A453" s="21">
        <v>2009</v>
      </c>
      <c r="B453" s="21">
        <v>44</v>
      </c>
      <c r="C453" s="21" t="str">
        <f>VLOOKUP(Tableau1[[#This Row],[CODE_REGION]],Libellés!$I$2:$J$15,2,FALSE)</f>
        <v>Grand-Est</v>
      </c>
      <c r="D453" s="21">
        <v>10</v>
      </c>
      <c r="E453" s="21" t="str">
        <f>VLOOKUP(Tableau1[[#This Row],[CODE_DEPT]],Libellés!$L$2:$M$102,2,FALSE)</f>
        <v>Aube</v>
      </c>
      <c r="F453" s="21" t="s">
        <v>50</v>
      </c>
      <c r="G453" s="21" t="str">
        <f>VLOOKUP(Tableau1[[#This Row],[CODE_TYPE_DECHET]],Libellés!$A$1:$B$8,2,FALSE)</f>
        <v>Encombrants</v>
      </c>
      <c r="H453" s="21" t="s">
        <v>51</v>
      </c>
      <c r="I453" s="21" t="str">
        <f>VLOOKUP(Tableau1[[#This Row],[CODE_DESTINATION]],Libellés!$E$2:$F$7,2,FALSE)</f>
        <v>Stockage</v>
      </c>
      <c r="J453" s="21">
        <v>2902.0191300000001</v>
      </c>
      <c r="K453" s="21">
        <v>303298</v>
      </c>
      <c r="L453" s="21">
        <f>Tableau1[[#This Row],[TONNE_DECHET]]*1000</f>
        <v>2902019.1300000004</v>
      </c>
      <c r="M453" s="21">
        <f>Tableau1[[#This Row],[KG_DECHET]]/Tableau1[[#This Row],[Population]]</f>
        <v>9.5682105717808899</v>
      </c>
    </row>
    <row r="454" spans="1:13" x14ac:dyDescent="0.3">
      <c r="A454" s="21">
        <v>2009</v>
      </c>
      <c r="B454" s="21">
        <v>44</v>
      </c>
      <c r="C454" s="21" t="str">
        <f>VLOOKUP(Tableau1[[#This Row],[CODE_REGION]],Libellés!$I$2:$J$15,2,FALSE)</f>
        <v>Grand-Est</v>
      </c>
      <c r="D454" s="21">
        <v>10</v>
      </c>
      <c r="E454" s="21" t="str">
        <f>VLOOKUP(Tableau1[[#This Row],[CODE_DEPT]],Libellés!$L$2:$M$102,2,FALSE)</f>
        <v>Aube</v>
      </c>
      <c r="F454" s="21" t="s">
        <v>51</v>
      </c>
      <c r="G454" s="21" t="str">
        <f>VLOOKUP(Tableau1[[#This Row],[CODE_TYPE_DECHET]],Libellés!$A$1:$B$8,2,FALSE)</f>
        <v>Emballages et papier</v>
      </c>
      <c r="H454" s="21" t="s">
        <v>49</v>
      </c>
      <c r="I454" s="21" t="str">
        <f>VLOOKUP(Tableau1[[#This Row],[CODE_DESTINATION]],Libellés!$E$2:$F$7,2,FALSE)</f>
        <v>Valorisation matière</v>
      </c>
      <c r="J454" s="21">
        <v>11583.37184</v>
      </c>
      <c r="K454" s="21">
        <v>303298</v>
      </c>
      <c r="L454" s="21">
        <f>Tableau1[[#This Row],[TONNE_DECHET]]*1000</f>
        <v>11583371.84</v>
      </c>
      <c r="M454" s="21">
        <f>Tableau1[[#This Row],[KG_DECHET]]/Tableau1[[#This Row],[Population]]</f>
        <v>38.191388799134842</v>
      </c>
    </row>
    <row r="455" spans="1:13" x14ac:dyDescent="0.3">
      <c r="A455" s="21">
        <v>2009</v>
      </c>
      <c r="B455" s="21">
        <v>44</v>
      </c>
      <c r="C455" s="21" t="str">
        <f>VLOOKUP(Tableau1[[#This Row],[CODE_REGION]],Libellés!$I$2:$J$15,2,FALSE)</f>
        <v>Grand-Est</v>
      </c>
      <c r="D455" s="21">
        <v>10</v>
      </c>
      <c r="E455" s="21" t="str">
        <f>VLOOKUP(Tableau1[[#This Row],[CODE_DEPT]],Libellés!$L$2:$M$102,2,FALSE)</f>
        <v>Aube</v>
      </c>
      <c r="F455" s="21" t="s">
        <v>51</v>
      </c>
      <c r="G455" s="21" t="str">
        <f>VLOOKUP(Tableau1[[#This Row],[CODE_TYPE_DECHET]],Libellés!$A$1:$B$8,2,FALSE)</f>
        <v>Emballages et papier</v>
      </c>
      <c r="H455" s="21" t="s">
        <v>51</v>
      </c>
      <c r="I455" s="21" t="str">
        <f>VLOOKUP(Tableau1[[#This Row],[CODE_DESTINATION]],Libellés!$E$2:$F$7,2,FALSE)</f>
        <v>Stockage</v>
      </c>
      <c r="J455" s="21">
        <v>151.4</v>
      </c>
      <c r="K455" s="21">
        <v>303298</v>
      </c>
      <c r="L455" s="21">
        <f>Tableau1[[#This Row],[TONNE_DECHET]]*1000</f>
        <v>151400</v>
      </c>
      <c r="M455" s="21">
        <f>Tableau1[[#This Row],[KG_DECHET]]/Tableau1[[#This Row],[Population]]</f>
        <v>0.49917902524909497</v>
      </c>
    </row>
    <row r="456" spans="1:13" x14ac:dyDescent="0.3">
      <c r="A456" s="21">
        <v>2009</v>
      </c>
      <c r="B456" s="21">
        <v>44</v>
      </c>
      <c r="C456" s="21" t="str">
        <f>VLOOKUP(Tableau1[[#This Row],[CODE_REGION]],Libellés!$I$2:$J$15,2,FALSE)</f>
        <v>Grand-Est</v>
      </c>
      <c r="D456" s="21">
        <v>10</v>
      </c>
      <c r="E456" s="21" t="str">
        <f>VLOOKUP(Tableau1[[#This Row],[CODE_DEPT]],Libellés!$L$2:$M$102,2,FALSE)</f>
        <v>Aube</v>
      </c>
      <c r="F456" s="21" t="s">
        <v>51</v>
      </c>
      <c r="G456" s="21" t="str">
        <f>VLOOKUP(Tableau1[[#This Row],[CODE_TYPE_DECHET]],Libellés!$A$1:$B$8,2,FALSE)</f>
        <v>Emballages et papier</v>
      </c>
      <c r="H456" s="21" t="s">
        <v>56</v>
      </c>
      <c r="I456" s="21" t="str">
        <f>VLOOKUP(Tableau1[[#This Row],[CODE_DESTINATION]],Libellés!$E$2:$F$7,2,FALSE)</f>
        <v>Valorisation organique</v>
      </c>
      <c r="J456" s="21">
        <v>279.64</v>
      </c>
      <c r="K456" s="21">
        <v>303298</v>
      </c>
      <c r="L456" s="21">
        <f>Tableau1[[#This Row],[TONNE_DECHET]]*1000</f>
        <v>279640</v>
      </c>
      <c r="M456" s="21">
        <f>Tableau1[[#This Row],[KG_DECHET]]/Tableau1[[#This Row],[Population]]</f>
        <v>0.92199750740196107</v>
      </c>
    </row>
    <row r="457" spans="1:13" x14ac:dyDescent="0.3">
      <c r="A457" s="21">
        <v>2009</v>
      </c>
      <c r="B457" s="21">
        <v>44</v>
      </c>
      <c r="C457" s="21" t="str">
        <f>VLOOKUP(Tableau1[[#This Row],[CODE_REGION]],Libellés!$I$2:$J$15,2,FALSE)</f>
        <v>Grand-Est</v>
      </c>
      <c r="D457" s="21">
        <v>10</v>
      </c>
      <c r="E457" s="21" t="str">
        <f>VLOOKUP(Tableau1[[#This Row],[CODE_DEPT]],Libellés!$L$2:$M$102,2,FALSE)</f>
        <v>Aube</v>
      </c>
      <c r="F457" s="21" t="s">
        <v>51</v>
      </c>
      <c r="G457" s="21" t="str">
        <f>VLOOKUP(Tableau1[[#This Row],[CODE_TYPE_DECHET]],Libellés!$A$1:$B$8,2,FALSE)</f>
        <v>Emballages et papier</v>
      </c>
      <c r="H457" s="21" t="s">
        <v>52</v>
      </c>
      <c r="I457" s="21" t="str">
        <f>VLOOKUP(Tableau1[[#This Row],[CODE_DESTINATION]],Libellés!$E$2:$F$7,2,FALSE)</f>
        <v>Non précisé</v>
      </c>
      <c r="J457" s="21">
        <v>530.65580999999997</v>
      </c>
      <c r="K457" s="21">
        <v>303298</v>
      </c>
      <c r="L457" s="21">
        <f>Tableau1[[#This Row],[TONNE_DECHET]]*1000</f>
        <v>530655.80999999994</v>
      </c>
      <c r="M457" s="21">
        <f>Tableau1[[#This Row],[KG_DECHET]]/Tableau1[[#This Row],[Population]]</f>
        <v>1.7496185599641274</v>
      </c>
    </row>
    <row r="458" spans="1:13" x14ac:dyDescent="0.3">
      <c r="A458" s="21">
        <v>2009</v>
      </c>
      <c r="B458" s="21">
        <v>44</v>
      </c>
      <c r="C458" s="21" t="str">
        <f>VLOOKUP(Tableau1[[#This Row],[CODE_REGION]],Libellés!$I$2:$J$15,2,FALSE)</f>
        <v>Grand-Est</v>
      </c>
      <c r="D458" s="21">
        <v>10</v>
      </c>
      <c r="E458" s="21" t="str">
        <f>VLOOKUP(Tableau1[[#This Row],[CODE_DEPT]],Libellés!$L$2:$M$102,2,FALSE)</f>
        <v>Aube</v>
      </c>
      <c r="F458" s="21" t="s">
        <v>56</v>
      </c>
      <c r="G458" s="21" t="str">
        <f>VLOOKUP(Tableau1[[#This Row],[CODE_TYPE_DECHET]],Libellés!$A$1:$B$8,2,FALSE)</f>
        <v>Biodéchets</v>
      </c>
      <c r="H458" s="21" t="s">
        <v>56</v>
      </c>
      <c r="I458" s="21" t="str">
        <f>VLOOKUP(Tableau1[[#This Row],[CODE_DESTINATION]],Libellés!$E$2:$F$7,2,FALSE)</f>
        <v>Valorisation organique</v>
      </c>
      <c r="J458" s="21">
        <v>8507.2900000000009</v>
      </c>
      <c r="K458" s="21">
        <v>303298</v>
      </c>
      <c r="L458" s="21">
        <f>Tableau1[[#This Row],[TONNE_DECHET]]*1000</f>
        <v>8507290</v>
      </c>
      <c r="M458" s="21">
        <f>Tableau1[[#This Row],[KG_DECHET]]/Tableau1[[#This Row],[Population]]</f>
        <v>28.049278267578423</v>
      </c>
    </row>
    <row r="459" spans="1:13" x14ac:dyDescent="0.3">
      <c r="A459" s="21">
        <v>2009</v>
      </c>
      <c r="B459" s="21">
        <v>44</v>
      </c>
      <c r="C459" s="21" t="str">
        <f>VLOOKUP(Tableau1[[#This Row],[CODE_REGION]],Libellés!$I$2:$J$15,2,FALSE)</f>
        <v>Grand-Est</v>
      </c>
      <c r="D459" s="21">
        <v>10</v>
      </c>
      <c r="E459" s="21" t="str">
        <f>VLOOKUP(Tableau1[[#This Row],[CODE_DEPT]],Libellés!$L$2:$M$102,2,FALSE)</f>
        <v>Aube</v>
      </c>
      <c r="F459" s="21" t="s">
        <v>54</v>
      </c>
      <c r="G459" s="21" t="str">
        <f>VLOOKUP(Tableau1[[#This Row],[CODE_TYPE_DECHET]],Libellés!$A$1:$B$8,2,FALSE)</f>
        <v>Verre</v>
      </c>
      <c r="H459" s="21" t="s">
        <v>49</v>
      </c>
      <c r="I459" s="21" t="str">
        <f>VLOOKUP(Tableau1[[#This Row],[CODE_DESTINATION]],Libellés!$E$2:$F$7,2,FALSE)</f>
        <v>Valorisation matière</v>
      </c>
      <c r="J459" s="21">
        <v>10615.68555</v>
      </c>
      <c r="K459" s="21">
        <v>303298</v>
      </c>
      <c r="L459" s="21">
        <f>Tableau1[[#This Row],[TONNE_DECHET]]*1000</f>
        <v>10615685.550000001</v>
      </c>
      <c r="M459" s="21">
        <f>Tableau1[[#This Row],[KG_DECHET]]/Tableau1[[#This Row],[Population]]</f>
        <v>35.000842570673072</v>
      </c>
    </row>
    <row r="460" spans="1:13" x14ac:dyDescent="0.3">
      <c r="A460" s="21">
        <v>2009</v>
      </c>
      <c r="B460" s="21">
        <v>44</v>
      </c>
      <c r="C460" s="21" t="str">
        <f>VLOOKUP(Tableau1[[#This Row],[CODE_REGION]],Libellés!$I$2:$J$15,2,FALSE)</f>
        <v>Grand-Est</v>
      </c>
      <c r="D460" s="21">
        <v>10</v>
      </c>
      <c r="E460" s="21" t="str">
        <f>VLOOKUP(Tableau1[[#This Row],[CODE_DEPT]],Libellés!$L$2:$M$102,2,FALSE)</f>
        <v>Aube</v>
      </c>
      <c r="F460" s="21" t="s">
        <v>54</v>
      </c>
      <c r="G460" s="21" t="str">
        <f>VLOOKUP(Tableau1[[#This Row],[CODE_TYPE_DECHET]],Libellés!$A$1:$B$8,2,FALSE)</f>
        <v>Verre</v>
      </c>
      <c r="H460" s="21" t="s">
        <v>52</v>
      </c>
      <c r="I460" s="21" t="str">
        <f>VLOOKUP(Tableau1[[#This Row],[CODE_DESTINATION]],Libellés!$E$2:$F$7,2,FALSE)</f>
        <v>Non précisé</v>
      </c>
      <c r="J460" s="21">
        <v>982.23992999999996</v>
      </c>
      <c r="K460" s="21">
        <v>303298</v>
      </c>
      <c r="L460" s="21">
        <f>Tableau1[[#This Row],[TONNE_DECHET]]*1000</f>
        <v>982239.92999999993</v>
      </c>
      <c r="M460" s="21">
        <f>Tableau1[[#This Row],[KG_DECHET]]/Tableau1[[#This Row],[Population]]</f>
        <v>3.2385308508463622</v>
      </c>
    </row>
    <row r="461" spans="1:13" x14ac:dyDescent="0.3">
      <c r="A461" s="21">
        <v>2011</v>
      </c>
      <c r="B461" s="21">
        <v>44</v>
      </c>
      <c r="C461" s="21" t="str">
        <f>VLOOKUP(Tableau1[[#This Row],[CODE_REGION]],Libellés!$I$2:$J$15,2,FALSE)</f>
        <v>Grand-Est</v>
      </c>
      <c r="D461" s="21">
        <v>10</v>
      </c>
      <c r="E461" s="21" t="str">
        <f>VLOOKUP(Tableau1[[#This Row],[CODE_DEPT]],Libellés!$L$2:$M$102,2,FALSE)</f>
        <v>Aube</v>
      </c>
      <c r="F461" s="21" t="s">
        <v>49</v>
      </c>
      <c r="G461" s="21" t="str">
        <f>VLOOKUP(Tableau1[[#This Row],[CODE_TYPE_DECHET]],Libellés!$A$1:$B$8,2,FALSE)</f>
        <v>Ordures ménagères résiduelles</v>
      </c>
      <c r="H461" s="21" t="s">
        <v>50</v>
      </c>
      <c r="I461" s="21" t="str">
        <f>VLOOKUP(Tableau1[[#This Row],[CODE_DESTINATION]],Libellés!$E$2:$F$7,2,FALSE)</f>
        <v>Incinération avec récupération d'énergie</v>
      </c>
      <c r="J461" s="21">
        <v>375</v>
      </c>
      <c r="K461" s="21">
        <v>303997</v>
      </c>
      <c r="L461" s="21">
        <f>Tableau1[[#This Row],[TONNE_DECHET]]*1000</f>
        <v>375000</v>
      </c>
      <c r="M461" s="21">
        <f>Tableau1[[#This Row],[KG_DECHET]]/Tableau1[[#This Row],[Population]]</f>
        <v>1.2335648049158381</v>
      </c>
    </row>
    <row r="462" spans="1:13" x14ac:dyDescent="0.3">
      <c r="A462" s="21">
        <v>2011</v>
      </c>
      <c r="B462" s="21">
        <v>44</v>
      </c>
      <c r="C462" s="21" t="str">
        <f>VLOOKUP(Tableau1[[#This Row],[CODE_REGION]],Libellés!$I$2:$J$15,2,FALSE)</f>
        <v>Grand-Est</v>
      </c>
      <c r="D462" s="21">
        <v>10</v>
      </c>
      <c r="E462" s="21" t="str">
        <f>VLOOKUP(Tableau1[[#This Row],[CODE_DEPT]],Libellés!$L$2:$M$102,2,FALSE)</f>
        <v>Aube</v>
      </c>
      <c r="F462" s="21" t="s">
        <v>49</v>
      </c>
      <c r="G462" s="21" t="str">
        <f>VLOOKUP(Tableau1[[#This Row],[CODE_TYPE_DECHET]],Libellés!$A$1:$B$8,2,FALSE)</f>
        <v>Ordures ménagères résiduelles</v>
      </c>
      <c r="H462" s="21" t="s">
        <v>51</v>
      </c>
      <c r="I462" s="21" t="str">
        <f>VLOOKUP(Tableau1[[#This Row],[CODE_DESTINATION]],Libellés!$E$2:$F$7,2,FALSE)</f>
        <v>Stockage</v>
      </c>
      <c r="J462" s="21">
        <v>79845.717319999996</v>
      </c>
      <c r="K462" s="21">
        <v>303997</v>
      </c>
      <c r="L462" s="21">
        <f>Tableau1[[#This Row],[TONNE_DECHET]]*1000</f>
        <v>79845717.319999993</v>
      </c>
      <c r="M462" s="21">
        <f>Tableau1[[#This Row],[KG_DECHET]]/Tableau1[[#This Row],[Population]]</f>
        <v>262.65297789122917</v>
      </c>
    </row>
    <row r="463" spans="1:13" x14ac:dyDescent="0.3">
      <c r="A463" s="21">
        <v>2011</v>
      </c>
      <c r="B463" s="21">
        <v>44</v>
      </c>
      <c r="C463" s="21" t="str">
        <f>VLOOKUP(Tableau1[[#This Row],[CODE_REGION]],Libellés!$I$2:$J$15,2,FALSE)</f>
        <v>Grand-Est</v>
      </c>
      <c r="D463" s="21">
        <v>10</v>
      </c>
      <c r="E463" s="21" t="str">
        <f>VLOOKUP(Tableau1[[#This Row],[CODE_DEPT]],Libellés!$L$2:$M$102,2,FALSE)</f>
        <v>Aube</v>
      </c>
      <c r="F463" s="21" t="s">
        <v>49</v>
      </c>
      <c r="G463" s="21" t="str">
        <f>VLOOKUP(Tableau1[[#This Row],[CODE_TYPE_DECHET]],Libellés!$A$1:$B$8,2,FALSE)</f>
        <v>Ordures ménagères résiduelles</v>
      </c>
      <c r="H463" s="21" t="s">
        <v>52</v>
      </c>
      <c r="I463" s="21" t="str">
        <f>VLOOKUP(Tableau1[[#This Row],[CODE_DESTINATION]],Libellés!$E$2:$F$7,2,FALSE)</f>
        <v>Non précisé</v>
      </c>
      <c r="J463" s="21">
        <v>6414.5060700000004</v>
      </c>
      <c r="K463" s="21">
        <v>303997</v>
      </c>
      <c r="L463" s="21">
        <f>Tableau1[[#This Row],[TONNE_DECHET]]*1000</f>
        <v>6414506.0700000003</v>
      </c>
      <c r="M463" s="21">
        <f>Tableau1[[#This Row],[KG_DECHET]]/Tableau1[[#This Row],[Population]]</f>
        <v>21.100557143656022</v>
      </c>
    </row>
    <row r="464" spans="1:13" x14ac:dyDescent="0.3">
      <c r="A464" s="21">
        <v>2011</v>
      </c>
      <c r="B464" s="21">
        <v>44</v>
      </c>
      <c r="C464" s="21" t="str">
        <f>VLOOKUP(Tableau1[[#This Row],[CODE_REGION]],Libellés!$I$2:$J$15,2,FALSE)</f>
        <v>Grand-Est</v>
      </c>
      <c r="D464" s="21">
        <v>10</v>
      </c>
      <c r="E464" s="21" t="str">
        <f>VLOOKUP(Tableau1[[#This Row],[CODE_DEPT]],Libellés!$L$2:$M$102,2,FALSE)</f>
        <v>Aube</v>
      </c>
      <c r="F464" s="21" t="s">
        <v>50</v>
      </c>
      <c r="G464" s="21" t="str">
        <f>VLOOKUP(Tableau1[[#This Row],[CODE_TYPE_DECHET]],Libellés!$A$1:$B$8,2,FALSE)</f>
        <v>Encombrants</v>
      </c>
      <c r="H464" s="21" t="s">
        <v>49</v>
      </c>
      <c r="I464" s="21" t="str">
        <f>VLOOKUP(Tableau1[[#This Row],[CODE_DESTINATION]],Libellés!$E$2:$F$7,2,FALSE)</f>
        <v>Valorisation matière</v>
      </c>
      <c r="J464" s="21">
        <v>316</v>
      </c>
      <c r="K464" s="21">
        <v>303997</v>
      </c>
      <c r="L464" s="21">
        <f>Tableau1[[#This Row],[TONNE_DECHET]]*1000</f>
        <v>316000</v>
      </c>
      <c r="M464" s="21">
        <f>Tableau1[[#This Row],[KG_DECHET]]/Tableau1[[#This Row],[Population]]</f>
        <v>1.039483942275746</v>
      </c>
    </row>
    <row r="465" spans="1:13" x14ac:dyDescent="0.3">
      <c r="A465" s="21">
        <v>2011</v>
      </c>
      <c r="B465" s="21">
        <v>44</v>
      </c>
      <c r="C465" s="21" t="str">
        <f>VLOOKUP(Tableau1[[#This Row],[CODE_REGION]],Libellés!$I$2:$J$15,2,FALSE)</f>
        <v>Grand-Est</v>
      </c>
      <c r="D465" s="21">
        <v>10</v>
      </c>
      <c r="E465" s="21" t="str">
        <f>VLOOKUP(Tableau1[[#This Row],[CODE_DEPT]],Libellés!$L$2:$M$102,2,FALSE)</f>
        <v>Aube</v>
      </c>
      <c r="F465" s="21" t="s">
        <v>50</v>
      </c>
      <c r="G465" s="21" t="str">
        <f>VLOOKUP(Tableau1[[#This Row],[CODE_TYPE_DECHET]],Libellés!$A$1:$B$8,2,FALSE)</f>
        <v>Encombrants</v>
      </c>
      <c r="H465" s="21" t="s">
        <v>51</v>
      </c>
      <c r="I465" s="21" t="str">
        <f>VLOOKUP(Tableau1[[#This Row],[CODE_DESTINATION]],Libellés!$E$2:$F$7,2,FALSE)</f>
        <v>Stockage</v>
      </c>
      <c r="J465" s="21">
        <v>3170.5374499999998</v>
      </c>
      <c r="K465" s="21">
        <v>303997</v>
      </c>
      <c r="L465" s="21">
        <f>Tableau1[[#This Row],[TONNE_DECHET]]*1000</f>
        <v>3170537.4499999997</v>
      </c>
      <c r="M465" s="21">
        <f>Tableau1[[#This Row],[KG_DECHET]]/Tableau1[[#This Row],[Population]]</f>
        <v>10.429502429300289</v>
      </c>
    </row>
    <row r="466" spans="1:13" x14ac:dyDescent="0.3">
      <c r="A466" s="21">
        <v>2011</v>
      </c>
      <c r="B466" s="21">
        <v>44</v>
      </c>
      <c r="C466" s="21" t="str">
        <f>VLOOKUP(Tableau1[[#This Row],[CODE_REGION]],Libellés!$I$2:$J$15,2,FALSE)</f>
        <v>Grand-Est</v>
      </c>
      <c r="D466" s="21">
        <v>10</v>
      </c>
      <c r="E466" s="21" t="str">
        <f>VLOOKUP(Tableau1[[#This Row],[CODE_DEPT]],Libellés!$L$2:$M$102,2,FALSE)</f>
        <v>Aube</v>
      </c>
      <c r="F466" s="21" t="s">
        <v>51</v>
      </c>
      <c r="G466" s="21" t="str">
        <f>VLOOKUP(Tableau1[[#This Row],[CODE_TYPE_DECHET]],Libellés!$A$1:$B$8,2,FALSE)</f>
        <v>Emballages et papier</v>
      </c>
      <c r="H466" s="21" t="s">
        <v>49</v>
      </c>
      <c r="I466" s="21" t="str">
        <f>VLOOKUP(Tableau1[[#This Row],[CODE_DESTINATION]],Libellés!$E$2:$F$7,2,FALSE)</f>
        <v>Valorisation matière</v>
      </c>
      <c r="J466" s="21">
        <v>13188.057280000001</v>
      </c>
      <c r="K466" s="21">
        <v>303997</v>
      </c>
      <c r="L466" s="21">
        <f>Tableau1[[#This Row],[TONNE_DECHET]]*1000</f>
        <v>13188057.280000001</v>
      </c>
      <c r="M466" s="21">
        <f>Tableau1[[#This Row],[KG_DECHET]]/Tableau1[[#This Row],[Population]]</f>
        <v>43.382195482192259</v>
      </c>
    </row>
    <row r="467" spans="1:13" x14ac:dyDescent="0.3">
      <c r="A467" s="21">
        <v>2011</v>
      </c>
      <c r="B467" s="21">
        <v>44</v>
      </c>
      <c r="C467" s="21" t="str">
        <f>VLOOKUP(Tableau1[[#This Row],[CODE_REGION]],Libellés!$I$2:$J$15,2,FALSE)</f>
        <v>Grand-Est</v>
      </c>
      <c r="D467" s="21">
        <v>10</v>
      </c>
      <c r="E467" s="21" t="str">
        <f>VLOOKUP(Tableau1[[#This Row],[CODE_DEPT]],Libellés!$L$2:$M$102,2,FALSE)</f>
        <v>Aube</v>
      </c>
      <c r="F467" s="21" t="s">
        <v>51</v>
      </c>
      <c r="G467" s="21" t="str">
        <f>VLOOKUP(Tableau1[[#This Row],[CODE_TYPE_DECHET]],Libellés!$A$1:$B$8,2,FALSE)</f>
        <v>Emballages et papier</v>
      </c>
      <c r="H467" s="21" t="s">
        <v>56</v>
      </c>
      <c r="I467" s="21" t="str">
        <f>VLOOKUP(Tableau1[[#This Row],[CODE_DESTINATION]],Libellés!$E$2:$F$7,2,FALSE)</f>
        <v>Valorisation organique</v>
      </c>
      <c r="J467" s="21">
        <v>231.89</v>
      </c>
      <c r="K467" s="21">
        <v>303997</v>
      </c>
      <c r="L467" s="21">
        <f>Tableau1[[#This Row],[TONNE_DECHET]]*1000</f>
        <v>231890</v>
      </c>
      <c r="M467" s="21">
        <f>Tableau1[[#This Row],[KG_DECHET]]/Tableau1[[#This Row],[Population]]</f>
        <v>0.76280358029848983</v>
      </c>
    </row>
    <row r="468" spans="1:13" x14ac:dyDescent="0.3">
      <c r="A468" s="21">
        <v>2011</v>
      </c>
      <c r="B468" s="21">
        <v>44</v>
      </c>
      <c r="C468" s="21" t="str">
        <f>VLOOKUP(Tableau1[[#This Row],[CODE_REGION]],Libellés!$I$2:$J$15,2,FALSE)</f>
        <v>Grand-Est</v>
      </c>
      <c r="D468" s="21">
        <v>10</v>
      </c>
      <c r="E468" s="21" t="str">
        <f>VLOOKUP(Tableau1[[#This Row],[CODE_DEPT]],Libellés!$L$2:$M$102,2,FALSE)</f>
        <v>Aube</v>
      </c>
      <c r="F468" s="21" t="s">
        <v>51</v>
      </c>
      <c r="G468" s="21" t="str">
        <f>VLOOKUP(Tableau1[[#This Row],[CODE_TYPE_DECHET]],Libellés!$A$1:$B$8,2,FALSE)</f>
        <v>Emballages et papier</v>
      </c>
      <c r="H468" s="21" t="s">
        <v>52</v>
      </c>
      <c r="I468" s="21" t="str">
        <f>VLOOKUP(Tableau1[[#This Row],[CODE_DESTINATION]],Libellés!$E$2:$F$7,2,FALSE)</f>
        <v>Non précisé</v>
      </c>
      <c r="J468" s="21">
        <v>310.46929999999998</v>
      </c>
      <c r="K468" s="21">
        <v>303997</v>
      </c>
      <c r="L468" s="21">
        <f>Tableau1[[#This Row],[TONNE_DECHET]]*1000</f>
        <v>310469.3</v>
      </c>
      <c r="M468" s="21">
        <f>Tableau1[[#This Row],[KG_DECHET]]/Tableau1[[#This Row],[Population]]</f>
        <v>1.021290670631618</v>
      </c>
    </row>
    <row r="469" spans="1:13" x14ac:dyDescent="0.3">
      <c r="A469" s="21">
        <v>2011</v>
      </c>
      <c r="B469" s="21">
        <v>44</v>
      </c>
      <c r="C469" s="21" t="str">
        <f>VLOOKUP(Tableau1[[#This Row],[CODE_REGION]],Libellés!$I$2:$J$15,2,FALSE)</f>
        <v>Grand-Est</v>
      </c>
      <c r="D469" s="21">
        <v>10</v>
      </c>
      <c r="E469" s="21" t="str">
        <f>VLOOKUP(Tableau1[[#This Row],[CODE_DEPT]],Libellés!$L$2:$M$102,2,FALSE)</f>
        <v>Aube</v>
      </c>
      <c r="F469" s="21" t="s">
        <v>56</v>
      </c>
      <c r="G469" s="21" t="str">
        <f>VLOOKUP(Tableau1[[#This Row],[CODE_TYPE_DECHET]],Libellés!$A$1:$B$8,2,FALSE)</f>
        <v>Biodéchets</v>
      </c>
      <c r="H469" s="21" t="s">
        <v>56</v>
      </c>
      <c r="I469" s="21" t="str">
        <f>VLOOKUP(Tableau1[[#This Row],[CODE_DESTINATION]],Libellés!$E$2:$F$7,2,FALSE)</f>
        <v>Valorisation organique</v>
      </c>
      <c r="J469" s="21">
        <v>7195.7860000000001</v>
      </c>
      <c r="K469" s="21">
        <v>303997</v>
      </c>
      <c r="L469" s="21">
        <f>Tableau1[[#This Row],[TONNE_DECHET]]*1000</f>
        <v>7195786</v>
      </c>
      <c r="M469" s="21">
        <f>Tableau1[[#This Row],[KG_DECHET]]/Tableau1[[#This Row],[Population]]</f>
        <v>23.670582275482982</v>
      </c>
    </row>
    <row r="470" spans="1:13" x14ac:dyDescent="0.3">
      <c r="A470" s="21">
        <v>2011</v>
      </c>
      <c r="B470" s="21">
        <v>44</v>
      </c>
      <c r="C470" s="21" t="str">
        <f>VLOOKUP(Tableau1[[#This Row],[CODE_REGION]],Libellés!$I$2:$J$15,2,FALSE)</f>
        <v>Grand-Est</v>
      </c>
      <c r="D470" s="21">
        <v>10</v>
      </c>
      <c r="E470" s="21" t="str">
        <f>VLOOKUP(Tableau1[[#This Row],[CODE_DEPT]],Libellés!$L$2:$M$102,2,FALSE)</f>
        <v>Aube</v>
      </c>
      <c r="F470" s="21" t="s">
        <v>54</v>
      </c>
      <c r="G470" s="21" t="str">
        <f>VLOOKUP(Tableau1[[#This Row],[CODE_TYPE_DECHET]],Libellés!$A$1:$B$8,2,FALSE)</f>
        <v>Verre</v>
      </c>
      <c r="H470" s="21" t="s">
        <v>49</v>
      </c>
      <c r="I470" s="21" t="str">
        <f>VLOOKUP(Tableau1[[#This Row],[CODE_DESTINATION]],Libellés!$E$2:$F$7,2,FALSE)</f>
        <v>Valorisation matière</v>
      </c>
      <c r="J470" s="21">
        <v>11895.60745</v>
      </c>
      <c r="K470" s="21">
        <v>303997</v>
      </c>
      <c r="L470" s="21">
        <f>Tableau1[[#This Row],[TONNE_DECHET]]*1000</f>
        <v>11895607.449999999</v>
      </c>
      <c r="M470" s="21">
        <f>Tableau1[[#This Row],[KG_DECHET]]/Tableau1[[#This Row],[Population]]</f>
        <v>39.130673822439036</v>
      </c>
    </row>
    <row r="471" spans="1:13" x14ac:dyDescent="0.3">
      <c r="A471" s="21">
        <v>2011</v>
      </c>
      <c r="B471" s="21">
        <v>44</v>
      </c>
      <c r="C471" s="21" t="str">
        <f>VLOOKUP(Tableau1[[#This Row],[CODE_REGION]],Libellés!$I$2:$J$15,2,FALSE)</f>
        <v>Grand-Est</v>
      </c>
      <c r="D471" s="21">
        <v>10</v>
      </c>
      <c r="E471" s="21" t="str">
        <f>VLOOKUP(Tableau1[[#This Row],[CODE_DEPT]],Libellés!$L$2:$M$102,2,FALSE)</f>
        <v>Aube</v>
      </c>
      <c r="F471" s="21" t="s">
        <v>54</v>
      </c>
      <c r="G471" s="21" t="str">
        <f>VLOOKUP(Tableau1[[#This Row],[CODE_TYPE_DECHET]],Libellés!$A$1:$B$8,2,FALSE)</f>
        <v>Verre</v>
      </c>
      <c r="H471" s="21" t="s">
        <v>52</v>
      </c>
      <c r="I471" s="21" t="str">
        <f>VLOOKUP(Tableau1[[#This Row],[CODE_DESTINATION]],Libellés!$E$2:$F$7,2,FALSE)</f>
        <v>Non précisé</v>
      </c>
      <c r="J471" s="21">
        <v>1226.5235600000001</v>
      </c>
      <c r="K471" s="21">
        <v>303997</v>
      </c>
      <c r="L471" s="21">
        <f>Tableau1[[#This Row],[TONNE_DECHET]]*1000</f>
        <v>1226523.56</v>
      </c>
      <c r="M471" s="21">
        <f>Tableau1[[#This Row],[KG_DECHET]]/Tableau1[[#This Row],[Population]]</f>
        <v>4.0346567893762115</v>
      </c>
    </row>
    <row r="472" spans="1:13" x14ac:dyDescent="0.3">
      <c r="A472" s="21">
        <v>2011</v>
      </c>
      <c r="B472" s="21">
        <v>44</v>
      </c>
      <c r="C472" s="21" t="str">
        <f>VLOOKUP(Tableau1[[#This Row],[CODE_REGION]],Libellés!$I$2:$J$15,2,FALSE)</f>
        <v>Grand-Est</v>
      </c>
      <c r="D472" s="21">
        <v>10</v>
      </c>
      <c r="E472" s="21" t="str">
        <f>VLOOKUP(Tableau1[[#This Row],[CODE_DEPT]],Libellés!$L$2:$M$102,2,FALSE)</f>
        <v>Aube</v>
      </c>
      <c r="F472" s="21" t="s">
        <v>55</v>
      </c>
      <c r="G472" s="21" t="str">
        <f>VLOOKUP(Tableau1[[#This Row],[CODE_TYPE_DECHET]],Libellés!$A$1:$B$8,2,FALSE)</f>
        <v>Collectes séparées hors gravats</v>
      </c>
      <c r="H472" s="21" t="s">
        <v>52</v>
      </c>
      <c r="I472" s="21" t="str">
        <f>VLOOKUP(Tableau1[[#This Row],[CODE_DESTINATION]],Libellés!$E$2:$F$7,2,FALSE)</f>
        <v>Non précisé</v>
      </c>
      <c r="J472" s="21">
        <v>16</v>
      </c>
      <c r="K472" s="21">
        <v>303997</v>
      </c>
      <c r="L472" s="21">
        <f>Tableau1[[#This Row],[TONNE_DECHET]]*1000</f>
        <v>16000</v>
      </c>
      <c r="M472" s="21">
        <f>Tableau1[[#This Row],[KG_DECHET]]/Tableau1[[#This Row],[Population]]</f>
        <v>5.2632098343075757E-2</v>
      </c>
    </row>
    <row r="473" spans="1:13" x14ac:dyDescent="0.3">
      <c r="A473" s="21">
        <v>2013</v>
      </c>
      <c r="B473" s="21">
        <v>44</v>
      </c>
      <c r="C473" s="21" t="str">
        <f>VLOOKUP(Tableau1[[#This Row],[CODE_REGION]],Libellés!$I$2:$J$15,2,FALSE)</f>
        <v>Grand-Est</v>
      </c>
      <c r="D473" s="21">
        <v>10</v>
      </c>
      <c r="E473" s="21" t="str">
        <f>VLOOKUP(Tableau1[[#This Row],[CODE_DEPT]],Libellés!$L$2:$M$102,2,FALSE)</f>
        <v>Aube</v>
      </c>
      <c r="F473" s="21" t="s">
        <v>49</v>
      </c>
      <c r="G473" s="21" t="str">
        <f>VLOOKUP(Tableau1[[#This Row],[CODE_TYPE_DECHET]],Libellés!$A$1:$B$8,2,FALSE)</f>
        <v>Ordures ménagères résiduelles</v>
      </c>
      <c r="H473" s="21" t="s">
        <v>51</v>
      </c>
      <c r="I473" s="21" t="str">
        <f>VLOOKUP(Tableau1[[#This Row],[CODE_DESTINATION]],Libellés!$E$2:$F$7,2,FALSE)</f>
        <v>Stockage</v>
      </c>
      <c r="J473" s="21">
        <v>78722.16</v>
      </c>
      <c r="K473" s="21">
        <v>306581</v>
      </c>
      <c r="L473" s="21">
        <f>Tableau1[[#This Row],[TONNE_DECHET]]*1000</f>
        <v>78722160</v>
      </c>
      <c r="M473" s="21">
        <f>Tableau1[[#This Row],[KG_DECHET]]/Tableau1[[#This Row],[Population]]</f>
        <v>256.77442502960065</v>
      </c>
    </row>
    <row r="474" spans="1:13" x14ac:dyDescent="0.3">
      <c r="A474" s="21">
        <v>2013</v>
      </c>
      <c r="B474" s="21">
        <v>44</v>
      </c>
      <c r="C474" s="21" t="str">
        <f>VLOOKUP(Tableau1[[#This Row],[CODE_REGION]],Libellés!$I$2:$J$15,2,FALSE)</f>
        <v>Grand-Est</v>
      </c>
      <c r="D474" s="21">
        <v>10</v>
      </c>
      <c r="E474" s="21" t="str">
        <f>VLOOKUP(Tableau1[[#This Row],[CODE_DEPT]],Libellés!$L$2:$M$102,2,FALSE)</f>
        <v>Aube</v>
      </c>
      <c r="F474" s="21" t="s">
        <v>49</v>
      </c>
      <c r="G474" s="21" t="str">
        <f>VLOOKUP(Tableau1[[#This Row],[CODE_TYPE_DECHET]],Libellés!$A$1:$B$8,2,FALSE)</f>
        <v>Ordures ménagères résiduelles</v>
      </c>
      <c r="H474" s="21" t="s">
        <v>52</v>
      </c>
      <c r="I474" s="21" t="str">
        <f>VLOOKUP(Tableau1[[#This Row],[CODE_DESTINATION]],Libellés!$E$2:$F$7,2,FALSE)</f>
        <v>Non précisé</v>
      </c>
      <c r="J474" s="21">
        <v>1209.9233999999999</v>
      </c>
      <c r="K474" s="21">
        <v>306581</v>
      </c>
      <c r="L474" s="21">
        <f>Tableau1[[#This Row],[TONNE_DECHET]]*1000</f>
        <v>1209923.3999999999</v>
      </c>
      <c r="M474" s="21">
        <f>Tableau1[[#This Row],[KG_DECHET]]/Tableau1[[#This Row],[Population]]</f>
        <v>3.9465048388517223</v>
      </c>
    </row>
    <row r="475" spans="1:13" x14ac:dyDescent="0.3">
      <c r="A475" s="21">
        <v>2013</v>
      </c>
      <c r="B475" s="21">
        <v>44</v>
      </c>
      <c r="C475" s="21" t="str">
        <f>VLOOKUP(Tableau1[[#This Row],[CODE_REGION]],Libellés!$I$2:$J$15,2,FALSE)</f>
        <v>Grand-Est</v>
      </c>
      <c r="D475" s="21">
        <v>10</v>
      </c>
      <c r="E475" s="21" t="str">
        <f>VLOOKUP(Tableau1[[#This Row],[CODE_DEPT]],Libellés!$L$2:$M$102,2,FALSE)</f>
        <v>Aube</v>
      </c>
      <c r="F475" s="21" t="s">
        <v>50</v>
      </c>
      <c r="G475" s="21" t="str">
        <f>VLOOKUP(Tableau1[[#This Row],[CODE_TYPE_DECHET]],Libellés!$A$1:$B$8,2,FALSE)</f>
        <v>Encombrants</v>
      </c>
      <c r="H475" s="21" t="s">
        <v>49</v>
      </c>
      <c r="I475" s="21" t="str">
        <f>VLOOKUP(Tableau1[[#This Row],[CODE_DESTINATION]],Libellés!$E$2:$F$7,2,FALSE)</f>
        <v>Valorisation matière</v>
      </c>
      <c r="J475" s="21">
        <v>700</v>
      </c>
      <c r="K475" s="21">
        <v>306581</v>
      </c>
      <c r="L475" s="21">
        <f>Tableau1[[#This Row],[TONNE_DECHET]]*1000</f>
        <v>700000</v>
      </c>
      <c r="M475" s="21">
        <f>Tableau1[[#This Row],[KG_DECHET]]/Tableau1[[#This Row],[Population]]</f>
        <v>2.2832465156027282</v>
      </c>
    </row>
    <row r="476" spans="1:13" x14ac:dyDescent="0.3">
      <c r="A476" s="21">
        <v>2013</v>
      </c>
      <c r="B476" s="21">
        <v>44</v>
      </c>
      <c r="C476" s="21" t="str">
        <f>VLOOKUP(Tableau1[[#This Row],[CODE_REGION]],Libellés!$I$2:$J$15,2,FALSE)</f>
        <v>Grand-Est</v>
      </c>
      <c r="D476" s="21">
        <v>10</v>
      </c>
      <c r="E476" s="21" t="str">
        <f>VLOOKUP(Tableau1[[#This Row],[CODE_DEPT]],Libellés!$L$2:$M$102,2,FALSE)</f>
        <v>Aube</v>
      </c>
      <c r="F476" s="21" t="s">
        <v>50</v>
      </c>
      <c r="G476" s="21" t="str">
        <f>VLOOKUP(Tableau1[[#This Row],[CODE_TYPE_DECHET]],Libellés!$A$1:$B$8,2,FALSE)</f>
        <v>Encombrants</v>
      </c>
      <c r="H476" s="21" t="s">
        <v>51</v>
      </c>
      <c r="I476" s="21" t="str">
        <f>VLOOKUP(Tableau1[[#This Row],[CODE_DESTINATION]],Libellés!$E$2:$F$7,2,FALSE)</f>
        <v>Stockage</v>
      </c>
      <c r="J476" s="21">
        <v>821.74</v>
      </c>
      <c r="K476" s="21">
        <v>306581</v>
      </c>
      <c r="L476" s="21">
        <f>Tableau1[[#This Row],[TONNE_DECHET]]*1000</f>
        <v>821740</v>
      </c>
      <c r="M476" s="21">
        <f>Tableau1[[#This Row],[KG_DECHET]]/Tableau1[[#This Row],[Population]]</f>
        <v>2.6803357024734082</v>
      </c>
    </row>
    <row r="477" spans="1:13" x14ac:dyDescent="0.3">
      <c r="A477" s="21">
        <v>2013</v>
      </c>
      <c r="B477" s="21">
        <v>44</v>
      </c>
      <c r="C477" s="21" t="str">
        <f>VLOOKUP(Tableau1[[#This Row],[CODE_REGION]],Libellés!$I$2:$J$15,2,FALSE)</f>
        <v>Grand-Est</v>
      </c>
      <c r="D477" s="21">
        <v>10</v>
      </c>
      <c r="E477" s="21" t="str">
        <f>VLOOKUP(Tableau1[[#This Row],[CODE_DEPT]],Libellés!$L$2:$M$102,2,FALSE)</f>
        <v>Aube</v>
      </c>
      <c r="F477" s="21" t="s">
        <v>53</v>
      </c>
      <c r="G477" s="21" t="str">
        <f>VLOOKUP(Tableau1[[#This Row],[CODE_TYPE_DECHET]],Libellés!$A$1:$B$8,2,FALSE)</f>
        <v>Déchets dangereux</v>
      </c>
      <c r="H477" s="21" t="s">
        <v>53</v>
      </c>
      <c r="I477" s="21" t="str">
        <f>VLOOKUP(Tableau1[[#This Row],[CODE_DESTINATION]],Libellés!$E$2:$F$7,2,FALSE)</f>
        <v>Incinération sans récupération d'énergie</v>
      </c>
      <c r="J477" s="21">
        <v>0.80300000000000005</v>
      </c>
      <c r="K477" s="21">
        <v>306581</v>
      </c>
      <c r="L477" s="21">
        <f>Tableau1[[#This Row],[TONNE_DECHET]]*1000</f>
        <v>803</v>
      </c>
      <c r="M477" s="21">
        <f>Tableau1[[#This Row],[KG_DECHET]]/Tableau1[[#This Row],[Population]]</f>
        <v>2.6192099314699866E-3</v>
      </c>
    </row>
    <row r="478" spans="1:13" x14ac:dyDescent="0.3">
      <c r="A478" s="21">
        <v>2013</v>
      </c>
      <c r="B478" s="21">
        <v>44</v>
      </c>
      <c r="C478" s="21" t="str">
        <f>VLOOKUP(Tableau1[[#This Row],[CODE_REGION]],Libellés!$I$2:$J$15,2,FALSE)</f>
        <v>Grand-Est</v>
      </c>
      <c r="D478" s="21">
        <v>10</v>
      </c>
      <c r="E478" s="21" t="str">
        <f>VLOOKUP(Tableau1[[#This Row],[CODE_DEPT]],Libellés!$L$2:$M$102,2,FALSE)</f>
        <v>Aube</v>
      </c>
      <c r="F478" s="21" t="s">
        <v>51</v>
      </c>
      <c r="G478" s="21" t="str">
        <f>VLOOKUP(Tableau1[[#This Row],[CODE_TYPE_DECHET]],Libellés!$A$1:$B$8,2,FALSE)</f>
        <v>Emballages et papier</v>
      </c>
      <c r="H478" s="21" t="s">
        <v>49</v>
      </c>
      <c r="I478" s="21" t="str">
        <f>VLOOKUP(Tableau1[[#This Row],[CODE_DESTINATION]],Libellés!$E$2:$F$7,2,FALSE)</f>
        <v>Valorisation matière</v>
      </c>
      <c r="J478" s="21">
        <v>8220.09</v>
      </c>
      <c r="K478" s="21">
        <v>306581</v>
      </c>
      <c r="L478" s="21">
        <f>Tableau1[[#This Row],[TONNE_DECHET]]*1000</f>
        <v>8220090</v>
      </c>
      <c r="M478" s="21">
        <f>Tableau1[[#This Row],[KG_DECHET]]/Tableau1[[#This Row],[Population]]</f>
        <v>26.812131214915471</v>
      </c>
    </row>
    <row r="479" spans="1:13" x14ac:dyDescent="0.3">
      <c r="A479" s="21">
        <v>2013</v>
      </c>
      <c r="B479" s="21">
        <v>44</v>
      </c>
      <c r="C479" s="21" t="str">
        <f>VLOOKUP(Tableau1[[#This Row],[CODE_REGION]],Libellés!$I$2:$J$15,2,FALSE)</f>
        <v>Grand-Est</v>
      </c>
      <c r="D479" s="21">
        <v>10</v>
      </c>
      <c r="E479" s="21" t="str">
        <f>VLOOKUP(Tableau1[[#This Row],[CODE_DEPT]],Libellés!$L$2:$M$102,2,FALSE)</f>
        <v>Aube</v>
      </c>
      <c r="F479" s="21" t="s">
        <v>51</v>
      </c>
      <c r="G479" s="21" t="str">
        <f>VLOOKUP(Tableau1[[#This Row],[CODE_TYPE_DECHET]],Libellés!$A$1:$B$8,2,FALSE)</f>
        <v>Emballages et papier</v>
      </c>
      <c r="H479" s="21" t="s">
        <v>52</v>
      </c>
      <c r="I479" s="21" t="str">
        <f>VLOOKUP(Tableau1[[#This Row],[CODE_DESTINATION]],Libellés!$E$2:$F$7,2,FALSE)</f>
        <v>Non précisé</v>
      </c>
      <c r="J479" s="21">
        <v>4462.93714</v>
      </c>
      <c r="K479" s="21">
        <v>306581</v>
      </c>
      <c r="L479" s="21">
        <f>Tableau1[[#This Row],[TONNE_DECHET]]*1000</f>
        <v>4462937.1399999997</v>
      </c>
      <c r="M479" s="21">
        <f>Tableau1[[#This Row],[KG_DECHET]]/Tableau1[[#This Row],[Population]]</f>
        <v>14.557122391798577</v>
      </c>
    </row>
    <row r="480" spans="1:13" x14ac:dyDescent="0.3">
      <c r="A480" s="21">
        <v>2013</v>
      </c>
      <c r="B480" s="21">
        <v>44</v>
      </c>
      <c r="C480" s="21" t="str">
        <f>VLOOKUP(Tableau1[[#This Row],[CODE_REGION]],Libellés!$I$2:$J$15,2,FALSE)</f>
        <v>Grand-Est</v>
      </c>
      <c r="D480" s="21">
        <v>10</v>
      </c>
      <c r="E480" s="21" t="str">
        <f>VLOOKUP(Tableau1[[#This Row],[CODE_DEPT]],Libellés!$L$2:$M$102,2,FALSE)</f>
        <v>Aube</v>
      </c>
      <c r="F480" s="21" t="s">
        <v>56</v>
      </c>
      <c r="G480" s="21" t="str">
        <f>VLOOKUP(Tableau1[[#This Row],[CODE_TYPE_DECHET]],Libellés!$A$1:$B$8,2,FALSE)</f>
        <v>Biodéchets</v>
      </c>
      <c r="H480" s="21" t="s">
        <v>56</v>
      </c>
      <c r="I480" s="21" t="str">
        <f>VLOOKUP(Tableau1[[#This Row],[CODE_DESTINATION]],Libellés!$E$2:$F$7,2,FALSE)</f>
        <v>Valorisation organique</v>
      </c>
      <c r="J480" s="21">
        <v>8497</v>
      </c>
      <c r="K480" s="21">
        <v>306581</v>
      </c>
      <c r="L480" s="21">
        <f>Tableau1[[#This Row],[TONNE_DECHET]]*1000</f>
        <v>8497000</v>
      </c>
      <c r="M480" s="21">
        <f>Tableau1[[#This Row],[KG_DECHET]]/Tableau1[[#This Row],[Population]]</f>
        <v>27.715350918680546</v>
      </c>
    </row>
    <row r="481" spans="1:13" x14ac:dyDescent="0.3">
      <c r="A481" s="21">
        <v>2013</v>
      </c>
      <c r="B481" s="21">
        <v>44</v>
      </c>
      <c r="C481" s="21" t="str">
        <f>VLOOKUP(Tableau1[[#This Row],[CODE_REGION]],Libellés!$I$2:$J$15,2,FALSE)</f>
        <v>Grand-Est</v>
      </c>
      <c r="D481" s="21">
        <v>10</v>
      </c>
      <c r="E481" s="21" t="str">
        <f>VLOOKUP(Tableau1[[#This Row],[CODE_DEPT]],Libellés!$L$2:$M$102,2,FALSE)</f>
        <v>Aube</v>
      </c>
      <c r="F481" s="21" t="s">
        <v>54</v>
      </c>
      <c r="G481" s="21" t="str">
        <f>VLOOKUP(Tableau1[[#This Row],[CODE_TYPE_DECHET]],Libellés!$A$1:$B$8,2,FALSE)</f>
        <v>Verre</v>
      </c>
      <c r="H481" s="21" t="s">
        <v>49</v>
      </c>
      <c r="I481" s="21" t="str">
        <f>VLOOKUP(Tableau1[[#This Row],[CODE_DESTINATION]],Libellés!$E$2:$F$7,2,FALSE)</f>
        <v>Valorisation matière</v>
      </c>
      <c r="J481" s="21">
        <v>10800.535</v>
      </c>
      <c r="K481" s="21">
        <v>306581</v>
      </c>
      <c r="L481" s="21">
        <f>Tableau1[[#This Row],[TONNE_DECHET]]*1000</f>
        <v>10800535</v>
      </c>
      <c r="M481" s="21">
        <f>Tableau1[[#This Row],[KG_DECHET]]/Tableau1[[#This Row],[Population]]</f>
        <v>35.228977007707584</v>
      </c>
    </row>
    <row r="482" spans="1:13" x14ac:dyDescent="0.3">
      <c r="A482" s="21">
        <v>2013</v>
      </c>
      <c r="B482" s="21">
        <v>44</v>
      </c>
      <c r="C482" s="21" t="str">
        <f>VLOOKUP(Tableau1[[#This Row],[CODE_REGION]],Libellés!$I$2:$J$15,2,FALSE)</f>
        <v>Grand-Est</v>
      </c>
      <c r="D482" s="21">
        <v>10</v>
      </c>
      <c r="E482" s="21" t="str">
        <f>VLOOKUP(Tableau1[[#This Row],[CODE_DEPT]],Libellés!$L$2:$M$102,2,FALSE)</f>
        <v>Aube</v>
      </c>
      <c r="F482" s="21" t="s">
        <v>54</v>
      </c>
      <c r="G482" s="21" t="str">
        <f>VLOOKUP(Tableau1[[#This Row],[CODE_TYPE_DECHET]],Libellés!$A$1:$B$8,2,FALSE)</f>
        <v>Verre</v>
      </c>
      <c r="H482" s="21" t="s">
        <v>52</v>
      </c>
      <c r="I482" s="21" t="str">
        <f>VLOOKUP(Tableau1[[#This Row],[CODE_DESTINATION]],Libellés!$E$2:$F$7,2,FALSE)</f>
        <v>Non précisé</v>
      </c>
      <c r="J482" s="21">
        <v>191.31300999999999</v>
      </c>
      <c r="K482" s="21">
        <v>306581</v>
      </c>
      <c r="L482" s="21">
        <f>Tableau1[[#This Row],[TONNE_DECHET]]*1000</f>
        <v>191313.00999999998</v>
      </c>
      <c r="M482" s="21">
        <f>Tableau1[[#This Row],[KG_DECHET]]/Tableau1[[#This Row],[Population]]</f>
        <v>0.62402109067424261</v>
      </c>
    </row>
    <row r="483" spans="1:13" x14ac:dyDescent="0.3">
      <c r="A483" s="21">
        <v>2013</v>
      </c>
      <c r="B483" s="21">
        <v>44</v>
      </c>
      <c r="C483" s="21" t="str">
        <f>VLOOKUP(Tableau1[[#This Row],[CODE_REGION]],Libellés!$I$2:$J$15,2,FALSE)</f>
        <v>Grand-Est</v>
      </c>
      <c r="D483" s="21">
        <v>10</v>
      </c>
      <c r="E483" s="21" t="str">
        <f>VLOOKUP(Tableau1[[#This Row],[CODE_DEPT]],Libellés!$L$2:$M$102,2,FALSE)</f>
        <v>Aube</v>
      </c>
      <c r="F483" s="21" t="s">
        <v>55</v>
      </c>
      <c r="G483" s="21" t="str">
        <f>VLOOKUP(Tableau1[[#This Row],[CODE_TYPE_DECHET]],Libellés!$A$1:$B$8,2,FALSE)</f>
        <v>Collectes séparées hors gravats</v>
      </c>
      <c r="H483" s="21" t="s">
        <v>49</v>
      </c>
      <c r="I483" s="21" t="str">
        <f>VLOOKUP(Tableau1[[#This Row],[CODE_DESTINATION]],Libellés!$E$2:$F$7,2,FALSE)</f>
        <v>Valorisation matière</v>
      </c>
      <c r="J483" s="21">
        <v>172.798</v>
      </c>
      <c r="K483" s="21">
        <v>306581</v>
      </c>
      <c r="L483" s="21">
        <f>Tableau1[[#This Row],[TONNE_DECHET]]*1000</f>
        <v>172798</v>
      </c>
      <c r="M483" s="21">
        <f>Tableau1[[#This Row],[KG_DECHET]]/Tableau1[[#This Row],[Population]]</f>
        <v>0.56362918771874315</v>
      </c>
    </row>
    <row r="484" spans="1:13" x14ac:dyDescent="0.3">
      <c r="A484" s="21">
        <v>2015</v>
      </c>
      <c r="B484" s="21">
        <v>44</v>
      </c>
      <c r="C484" s="21" t="str">
        <f>VLOOKUP(Tableau1[[#This Row],[CODE_REGION]],Libellés!$I$2:$J$15,2,FALSE)</f>
        <v>Grand-Est</v>
      </c>
      <c r="D484" s="21">
        <v>10</v>
      </c>
      <c r="E484" s="21" t="str">
        <f>VLOOKUP(Tableau1[[#This Row],[CODE_DEPT]],Libellés!$L$2:$M$102,2,FALSE)</f>
        <v>Aube</v>
      </c>
      <c r="F484" s="21" t="s">
        <v>49</v>
      </c>
      <c r="G484" s="21" t="str">
        <f>VLOOKUP(Tableau1[[#This Row],[CODE_TYPE_DECHET]],Libellés!$A$1:$B$8,2,FALSE)</f>
        <v>Ordures ménagères résiduelles</v>
      </c>
      <c r="H484" s="21" t="s">
        <v>51</v>
      </c>
      <c r="I484" s="21" t="str">
        <f>VLOOKUP(Tableau1[[#This Row],[CODE_DESTINATION]],Libellés!$E$2:$F$7,2,FALSE)</f>
        <v>Stockage</v>
      </c>
      <c r="J484" s="21">
        <v>69934.033930000005</v>
      </c>
      <c r="K484" s="21">
        <v>309056</v>
      </c>
      <c r="L484" s="21">
        <f>Tableau1[[#This Row],[TONNE_DECHET]]*1000</f>
        <v>69934033.930000007</v>
      </c>
      <c r="M484" s="21">
        <f>Tableau1[[#This Row],[KG_DECHET]]/Tableau1[[#This Row],[Population]]</f>
        <v>226.28272523426176</v>
      </c>
    </row>
    <row r="485" spans="1:13" x14ac:dyDescent="0.3">
      <c r="A485" s="21">
        <v>2015</v>
      </c>
      <c r="B485" s="21">
        <v>44</v>
      </c>
      <c r="C485" s="21" t="str">
        <f>VLOOKUP(Tableau1[[#This Row],[CODE_REGION]],Libellés!$I$2:$J$15,2,FALSE)</f>
        <v>Grand-Est</v>
      </c>
      <c r="D485" s="21">
        <v>10</v>
      </c>
      <c r="E485" s="21" t="str">
        <f>VLOOKUP(Tableau1[[#This Row],[CODE_DEPT]],Libellés!$L$2:$M$102,2,FALSE)</f>
        <v>Aube</v>
      </c>
      <c r="F485" s="21" t="s">
        <v>49</v>
      </c>
      <c r="G485" s="21" t="str">
        <f>VLOOKUP(Tableau1[[#This Row],[CODE_TYPE_DECHET]],Libellés!$A$1:$B$8,2,FALSE)</f>
        <v>Ordures ménagères résiduelles</v>
      </c>
      <c r="H485" s="21" t="s">
        <v>52</v>
      </c>
      <c r="I485" s="21" t="str">
        <f>VLOOKUP(Tableau1[[#This Row],[CODE_DESTINATION]],Libellés!$E$2:$F$7,2,FALSE)</f>
        <v>Non précisé</v>
      </c>
      <c r="J485" s="21">
        <v>7602.0619999999999</v>
      </c>
      <c r="K485" s="21">
        <v>309056</v>
      </c>
      <c r="L485" s="21">
        <f>Tableau1[[#This Row],[TONNE_DECHET]]*1000</f>
        <v>7602062</v>
      </c>
      <c r="M485" s="21">
        <f>Tableau1[[#This Row],[KG_DECHET]]/Tableau1[[#This Row],[Population]]</f>
        <v>24.597684562021122</v>
      </c>
    </row>
    <row r="486" spans="1:13" x14ac:dyDescent="0.3">
      <c r="A486" s="21">
        <v>2015</v>
      </c>
      <c r="B486" s="21">
        <v>44</v>
      </c>
      <c r="C486" s="21" t="str">
        <f>VLOOKUP(Tableau1[[#This Row],[CODE_REGION]],Libellés!$I$2:$J$15,2,FALSE)</f>
        <v>Grand-Est</v>
      </c>
      <c r="D486" s="21">
        <v>10</v>
      </c>
      <c r="E486" s="21" t="str">
        <f>VLOOKUP(Tableau1[[#This Row],[CODE_DEPT]],Libellés!$L$2:$M$102,2,FALSE)</f>
        <v>Aube</v>
      </c>
      <c r="F486" s="21" t="s">
        <v>50</v>
      </c>
      <c r="G486" s="21" t="str">
        <f>VLOOKUP(Tableau1[[#This Row],[CODE_TYPE_DECHET]],Libellés!$A$1:$B$8,2,FALSE)</f>
        <v>Encombrants</v>
      </c>
      <c r="H486" s="21" t="s">
        <v>49</v>
      </c>
      <c r="I486" s="21" t="str">
        <f>VLOOKUP(Tableau1[[#This Row],[CODE_DESTINATION]],Libellés!$E$2:$F$7,2,FALSE)</f>
        <v>Valorisation matière</v>
      </c>
      <c r="J486" s="21">
        <v>725</v>
      </c>
      <c r="K486" s="21">
        <v>309056</v>
      </c>
      <c r="L486" s="21">
        <f>Tableau1[[#This Row],[TONNE_DECHET]]*1000</f>
        <v>725000</v>
      </c>
      <c r="M486" s="21">
        <f>Tableau1[[#This Row],[KG_DECHET]]/Tableau1[[#This Row],[Population]]</f>
        <v>2.3458531787119488</v>
      </c>
    </row>
    <row r="487" spans="1:13" x14ac:dyDescent="0.3">
      <c r="A487" s="21">
        <v>2015</v>
      </c>
      <c r="B487" s="21">
        <v>44</v>
      </c>
      <c r="C487" s="21" t="str">
        <f>VLOOKUP(Tableau1[[#This Row],[CODE_REGION]],Libellés!$I$2:$J$15,2,FALSE)</f>
        <v>Grand-Est</v>
      </c>
      <c r="D487" s="21">
        <v>10</v>
      </c>
      <c r="E487" s="21" t="str">
        <f>VLOOKUP(Tableau1[[#This Row],[CODE_DEPT]],Libellés!$L$2:$M$102,2,FALSE)</f>
        <v>Aube</v>
      </c>
      <c r="F487" s="21" t="s">
        <v>50</v>
      </c>
      <c r="G487" s="21" t="str">
        <f>VLOOKUP(Tableau1[[#This Row],[CODE_TYPE_DECHET]],Libellés!$A$1:$B$8,2,FALSE)</f>
        <v>Encombrants</v>
      </c>
      <c r="H487" s="21" t="s">
        <v>51</v>
      </c>
      <c r="I487" s="21" t="str">
        <f>VLOOKUP(Tableau1[[#This Row],[CODE_DESTINATION]],Libellés!$E$2:$F$7,2,FALSE)</f>
        <v>Stockage</v>
      </c>
      <c r="J487" s="21">
        <v>384.96595000000002</v>
      </c>
      <c r="K487" s="21">
        <v>309056</v>
      </c>
      <c r="L487" s="21">
        <f>Tableau1[[#This Row],[TONNE_DECHET]]*1000</f>
        <v>384965.95</v>
      </c>
      <c r="M487" s="21">
        <f>Tableau1[[#This Row],[KG_DECHET]]/Tableau1[[#This Row],[Population]]</f>
        <v>1.2456187551770552</v>
      </c>
    </row>
    <row r="488" spans="1:13" x14ac:dyDescent="0.3">
      <c r="A488" s="21">
        <v>2015</v>
      </c>
      <c r="B488" s="21">
        <v>44</v>
      </c>
      <c r="C488" s="21" t="str">
        <f>VLOOKUP(Tableau1[[#This Row],[CODE_REGION]],Libellés!$I$2:$J$15,2,FALSE)</f>
        <v>Grand-Est</v>
      </c>
      <c r="D488" s="21">
        <v>10</v>
      </c>
      <c r="E488" s="21" t="str">
        <f>VLOOKUP(Tableau1[[#This Row],[CODE_DEPT]],Libellés!$L$2:$M$102,2,FALSE)</f>
        <v>Aube</v>
      </c>
      <c r="F488" s="21" t="s">
        <v>51</v>
      </c>
      <c r="G488" s="21" t="str">
        <f>VLOOKUP(Tableau1[[#This Row],[CODE_TYPE_DECHET]],Libellés!$A$1:$B$8,2,FALSE)</f>
        <v>Emballages et papier</v>
      </c>
      <c r="H488" s="21" t="s">
        <v>49</v>
      </c>
      <c r="I488" s="21" t="str">
        <f>VLOOKUP(Tableau1[[#This Row],[CODE_DESTINATION]],Libellés!$E$2:$F$7,2,FALSE)</f>
        <v>Valorisation matière</v>
      </c>
      <c r="J488" s="21">
        <v>11562.75642</v>
      </c>
      <c r="K488" s="21">
        <v>309056</v>
      </c>
      <c r="L488" s="21">
        <f>Tableau1[[#This Row],[TONNE_DECHET]]*1000</f>
        <v>11562756.42</v>
      </c>
      <c r="M488" s="21">
        <f>Tableau1[[#This Row],[KG_DECHET]]/Tableau1[[#This Row],[Population]]</f>
        <v>37.413143313833089</v>
      </c>
    </row>
    <row r="489" spans="1:13" x14ac:dyDescent="0.3">
      <c r="A489" s="21">
        <v>2015</v>
      </c>
      <c r="B489" s="21">
        <v>44</v>
      </c>
      <c r="C489" s="21" t="str">
        <f>VLOOKUP(Tableau1[[#This Row],[CODE_REGION]],Libellés!$I$2:$J$15,2,FALSE)</f>
        <v>Grand-Est</v>
      </c>
      <c r="D489" s="21">
        <v>10</v>
      </c>
      <c r="E489" s="21" t="str">
        <f>VLOOKUP(Tableau1[[#This Row],[CODE_DEPT]],Libellés!$L$2:$M$102,2,FALSE)</f>
        <v>Aube</v>
      </c>
      <c r="F489" s="21" t="s">
        <v>51</v>
      </c>
      <c r="G489" s="21" t="str">
        <f>VLOOKUP(Tableau1[[#This Row],[CODE_TYPE_DECHET]],Libellés!$A$1:$B$8,2,FALSE)</f>
        <v>Emballages et papier</v>
      </c>
      <c r="H489" s="21" t="s">
        <v>52</v>
      </c>
      <c r="I489" s="21" t="str">
        <f>VLOOKUP(Tableau1[[#This Row],[CODE_DESTINATION]],Libellés!$E$2:$F$7,2,FALSE)</f>
        <v>Non précisé</v>
      </c>
      <c r="J489" s="21">
        <v>1650.4453699999999</v>
      </c>
      <c r="K489" s="21">
        <v>309056</v>
      </c>
      <c r="L489" s="21">
        <f>Tableau1[[#This Row],[TONNE_DECHET]]*1000</f>
        <v>1650445.3699999999</v>
      </c>
      <c r="M489" s="21">
        <f>Tableau1[[#This Row],[KG_DECHET]]/Tableau1[[#This Row],[Population]]</f>
        <v>5.3402793344895416</v>
      </c>
    </row>
    <row r="490" spans="1:13" x14ac:dyDescent="0.3">
      <c r="A490" s="21">
        <v>2015</v>
      </c>
      <c r="B490" s="21">
        <v>44</v>
      </c>
      <c r="C490" s="21" t="str">
        <f>VLOOKUP(Tableau1[[#This Row],[CODE_REGION]],Libellés!$I$2:$J$15,2,FALSE)</f>
        <v>Grand-Est</v>
      </c>
      <c r="D490" s="21">
        <v>10</v>
      </c>
      <c r="E490" s="21" t="str">
        <f>VLOOKUP(Tableau1[[#This Row],[CODE_DEPT]],Libellés!$L$2:$M$102,2,FALSE)</f>
        <v>Aube</v>
      </c>
      <c r="F490" s="21" t="s">
        <v>56</v>
      </c>
      <c r="G490" s="21" t="str">
        <f>VLOOKUP(Tableau1[[#This Row],[CODE_TYPE_DECHET]],Libellés!$A$1:$B$8,2,FALSE)</f>
        <v>Biodéchets</v>
      </c>
      <c r="H490" s="21" t="s">
        <v>56</v>
      </c>
      <c r="I490" s="21" t="str">
        <f>VLOOKUP(Tableau1[[#This Row],[CODE_DESTINATION]],Libellés!$E$2:$F$7,2,FALSE)</f>
        <v>Valorisation organique</v>
      </c>
      <c r="J490" s="21">
        <v>7872</v>
      </c>
      <c r="K490" s="21">
        <v>309056</v>
      </c>
      <c r="L490" s="21">
        <f>Tableau1[[#This Row],[TONNE_DECHET]]*1000</f>
        <v>7872000</v>
      </c>
      <c r="M490" s="21">
        <f>Tableau1[[#This Row],[KG_DECHET]]/Tableau1[[#This Row],[Population]]</f>
        <v>25.471112031476498</v>
      </c>
    </row>
    <row r="491" spans="1:13" x14ac:dyDescent="0.3">
      <c r="A491" s="21">
        <v>2015</v>
      </c>
      <c r="B491" s="21">
        <v>44</v>
      </c>
      <c r="C491" s="21" t="str">
        <f>VLOOKUP(Tableau1[[#This Row],[CODE_REGION]],Libellés!$I$2:$J$15,2,FALSE)</f>
        <v>Grand-Est</v>
      </c>
      <c r="D491" s="21">
        <v>10</v>
      </c>
      <c r="E491" s="21" t="str">
        <f>VLOOKUP(Tableau1[[#This Row],[CODE_DEPT]],Libellés!$L$2:$M$102,2,FALSE)</f>
        <v>Aube</v>
      </c>
      <c r="F491" s="21" t="s">
        <v>54</v>
      </c>
      <c r="G491" s="21" t="str">
        <f>VLOOKUP(Tableau1[[#This Row],[CODE_TYPE_DECHET]],Libellés!$A$1:$B$8,2,FALSE)</f>
        <v>Verre</v>
      </c>
      <c r="H491" s="21" t="s">
        <v>49</v>
      </c>
      <c r="I491" s="21" t="str">
        <f>VLOOKUP(Tableau1[[#This Row],[CODE_DESTINATION]],Libellés!$E$2:$F$7,2,FALSE)</f>
        <v>Valorisation matière</v>
      </c>
      <c r="J491" s="21">
        <v>9382.4811200000004</v>
      </c>
      <c r="K491" s="21">
        <v>309056</v>
      </c>
      <c r="L491" s="21">
        <f>Tableau1[[#This Row],[TONNE_DECHET]]*1000</f>
        <v>9382481.120000001</v>
      </c>
      <c r="M491" s="21">
        <f>Tableau1[[#This Row],[KG_DECHET]]/Tableau1[[#This Row],[Population]]</f>
        <v>30.358514702837031</v>
      </c>
    </row>
    <row r="492" spans="1:13" x14ac:dyDescent="0.3">
      <c r="A492" s="21">
        <v>2015</v>
      </c>
      <c r="B492" s="21">
        <v>44</v>
      </c>
      <c r="C492" s="21" t="str">
        <f>VLOOKUP(Tableau1[[#This Row],[CODE_REGION]],Libellés!$I$2:$J$15,2,FALSE)</f>
        <v>Grand-Est</v>
      </c>
      <c r="D492" s="21">
        <v>10</v>
      </c>
      <c r="E492" s="21" t="str">
        <f>VLOOKUP(Tableau1[[#This Row],[CODE_DEPT]],Libellés!$L$2:$M$102,2,FALSE)</f>
        <v>Aube</v>
      </c>
      <c r="F492" s="21" t="s">
        <v>54</v>
      </c>
      <c r="G492" s="21" t="str">
        <f>VLOOKUP(Tableau1[[#This Row],[CODE_TYPE_DECHET]],Libellés!$A$1:$B$8,2,FALSE)</f>
        <v>Verre</v>
      </c>
      <c r="H492" s="21" t="s">
        <v>52</v>
      </c>
      <c r="I492" s="21" t="str">
        <f>VLOOKUP(Tableau1[[#This Row],[CODE_DESTINATION]],Libellés!$E$2:$F$7,2,FALSE)</f>
        <v>Non précisé</v>
      </c>
      <c r="J492" s="21">
        <v>1386.9064599999999</v>
      </c>
      <c r="K492" s="21">
        <v>309056</v>
      </c>
      <c r="L492" s="21">
        <f>Tableau1[[#This Row],[TONNE_DECHET]]*1000</f>
        <v>1386906.46</v>
      </c>
      <c r="M492" s="21">
        <f>Tableau1[[#This Row],[KG_DECHET]]/Tableau1[[#This Row],[Population]]</f>
        <v>4.4875571417477733</v>
      </c>
    </row>
    <row r="493" spans="1:13" x14ac:dyDescent="0.3">
      <c r="A493" s="21">
        <v>2015</v>
      </c>
      <c r="B493" s="21">
        <v>44</v>
      </c>
      <c r="C493" s="21" t="str">
        <f>VLOOKUP(Tableau1[[#This Row],[CODE_REGION]],Libellés!$I$2:$J$15,2,FALSE)</f>
        <v>Grand-Est</v>
      </c>
      <c r="D493" s="21">
        <v>10</v>
      </c>
      <c r="E493" s="21" t="str">
        <f>VLOOKUP(Tableau1[[#This Row],[CODE_DEPT]],Libellés!$L$2:$M$102,2,FALSE)</f>
        <v>Aube</v>
      </c>
      <c r="F493" s="21" t="s">
        <v>55</v>
      </c>
      <c r="G493" s="21" t="str">
        <f>VLOOKUP(Tableau1[[#This Row],[CODE_TYPE_DECHET]],Libellés!$A$1:$B$8,2,FALSE)</f>
        <v>Collectes séparées hors gravats</v>
      </c>
      <c r="H493" s="21" t="s">
        <v>49</v>
      </c>
      <c r="I493" s="21" t="str">
        <f>VLOOKUP(Tableau1[[#This Row],[CODE_DESTINATION]],Libellés!$E$2:$F$7,2,FALSE)</f>
        <v>Valorisation matière</v>
      </c>
      <c r="J493" s="21">
        <v>141.84256999999999</v>
      </c>
      <c r="K493" s="21">
        <v>309056</v>
      </c>
      <c r="L493" s="21">
        <f>Tableau1[[#This Row],[TONNE_DECHET]]*1000</f>
        <v>141842.57</v>
      </c>
      <c r="M493" s="21">
        <f>Tableau1[[#This Row],[KG_DECHET]]/Tableau1[[#This Row],[Population]]</f>
        <v>0.45895426718782356</v>
      </c>
    </row>
    <row r="494" spans="1:13" x14ac:dyDescent="0.3">
      <c r="A494" s="21">
        <v>2017</v>
      </c>
      <c r="B494" s="21">
        <v>44</v>
      </c>
      <c r="C494" s="21" t="str">
        <f>VLOOKUP(Tableau1[[#This Row],[CODE_REGION]],Libellés!$I$2:$J$15,2,FALSE)</f>
        <v>Grand-Est</v>
      </c>
      <c r="D494" s="21">
        <v>10</v>
      </c>
      <c r="E494" s="21" t="str">
        <f>VLOOKUP(Tableau1[[#This Row],[CODE_DEPT]],Libellés!$L$2:$M$102,2,FALSE)</f>
        <v>Aube</v>
      </c>
      <c r="F494" s="21" t="s">
        <v>49</v>
      </c>
      <c r="G494" s="21" t="str">
        <f>VLOOKUP(Tableau1[[#This Row],[CODE_TYPE_DECHET]],Libellés!$A$1:$B$8,2,FALSE)</f>
        <v>Ordures ménagères résiduelles</v>
      </c>
      <c r="H494" s="21" t="s">
        <v>50</v>
      </c>
      <c r="I494" s="21" t="str">
        <f>VLOOKUP(Tableau1[[#This Row],[CODE_DESTINATION]],Libellés!$E$2:$F$7,2,FALSE)</f>
        <v>Incinération avec récupération d'énergie</v>
      </c>
      <c r="J494" s="21">
        <v>319.24883999999997</v>
      </c>
      <c r="K494" s="21">
        <v>310020</v>
      </c>
      <c r="L494" s="21">
        <f>Tableau1[[#This Row],[TONNE_DECHET]]*1000</f>
        <v>319248.83999999997</v>
      </c>
      <c r="M494" s="21">
        <f>Tableau1[[#This Row],[KG_DECHET]]/Tableau1[[#This Row],[Population]]</f>
        <v>1.029768531062512</v>
      </c>
    </row>
    <row r="495" spans="1:13" x14ac:dyDescent="0.3">
      <c r="A495" s="21">
        <v>2017</v>
      </c>
      <c r="B495" s="21">
        <v>44</v>
      </c>
      <c r="C495" s="21" t="str">
        <f>VLOOKUP(Tableau1[[#This Row],[CODE_REGION]],Libellés!$I$2:$J$15,2,FALSE)</f>
        <v>Grand-Est</v>
      </c>
      <c r="D495" s="21">
        <v>10</v>
      </c>
      <c r="E495" s="21" t="str">
        <f>VLOOKUP(Tableau1[[#This Row],[CODE_DEPT]],Libellés!$L$2:$M$102,2,FALSE)</f>
        <v>Aube</v>
      </c>
      <c r="F495" s="21" t="s">
        <v>49</v>
      </c>
      <c r="G495" s="21" t="str">
        <f>VLOOKUP(Tableau1[[#This Row],[CODE_TYPE_DECHET]],Libellés!$A$1:$B$8,2,FALSE)</f>
        <v>Ordures ménagères résiduelles</v>
      </c>
      <c r="H495" s="21" t="s">
        <v>51</v>
      </c>
      <c r="I495" s="21" t="str">
        <f>VLOOKUP(Tableau1[[#This Row],[CODE_DESTINATION]],Libellés!$E$2:$F$7,2,FALSE)</f>
        <v>Stockage</v>
      </c>
      <c r="J495" s="21">
        <v>72424.407260000007</v>
      </c>
      <c r="K495" s="21">
        <v>310020</v>
      </c>
      <c r="L495" s="21">
        <f>Tableau1[[#This Row],[TONNE_DECHET]]*1000</f>
        <v>72424407.260000005</v>
      </c>
      <c r="M495" s="21">
        <f>Tableau1[[#This Row],[KG_DECHET]]/Tableau1[[#This Row],[Population]]</f>
        <v>233.6120484484872</v>
      </c>
    </row>
    <row r="496" spans="1:13" x14ac:dyDescent="0.3">
      <c r="A496" s="21">
        <v>2017</v>
      </c>
      <c r="B496" s="21">
        <v>44</v>
      </c>
      <c r="C496" s="21" t="str">
        <f>VLOOKUP(Tableau1[[#This Row],[CODE_REGION]],Libellés!$I$2:$J$15,2,FALSE)</f>
        <v>Grand-Est</v>
      </c>
      <c r="D496" s="21">
        <v>10</v>
      </c>
      <c r="E496" s="21" t="str">
        <f>VLOOKUP(Tableau1[[#This Row],[CODE_DEPT]],Libellés!$L$2:$M$102,2,FALSE)</f>
        <v>Aube</v>
      </c>
      <c r="F496" s="21" t="s">
        <v>50</v>
      </c>
      <c r="G496" s="21" t="str">
        <f>VLOOKUP(Tableau1[[#This Row],[CODE_TYPE_DECHET]],Libellés!$A$1:$B$8,2,FALSE)</f>
        <v>Encombrants</v>
      </c>
      <c r="H496" s="21" t="s">
        <v>51</v>
      </c>
      <c r="I496" s="21" t="str">
        <f>VLOOKUP(Tableau1[[#This Row],[CODE_DESTINATION]],Libellés!$E$2:$F$7,2,FALSE)</f>
        <v>Stockage</v>
      </c>
      <c r="J496" s="21">
        <v>135.44</v>
      </c>
      <c r="K496" s="21">
        <v>310020</v>
      </c>
      <c r="L496" s="21">
        <f>Tableau1[[#This Row],[TONNE_DECHET]]*1000</f>
        <v>135440</v>
      </c>
      <c r="M496" s="21">
        <f>Tableau1[[#This Row],[KG_DECHET]]/Tableau1[[#This Row],[Population]]</f>
        <v>0.43687504031997937</v>
      </c>
    </row>
    <row r="497" spans="1:13" x14ac:dyDescent="0.3">
      <c r="A497" s="21">
        <v>2017</v>
      </c>
      <c r="B497" s="21">
        <v>44</v>
      </c>
      <c r="C497" s="21" t="str">
        <f>VLOOKUP(Tableau1[[#This Row],[CODE_REGION]],Libellés!$I$2:$J$15,2,FALSE)</f>
        <v>Grand-Est</v>
      </c>
      <c r="D497" s="21">
        <v>10</v>
      </c>
      <c r="E497" s="21" t="str">
        <f>VLOOKUP(Tableau1[[#This Row],[CODE_DEPT]],Libellés!$L$2:$M$102,2,FALSE)</f>
        <v>Aube</v>
      </c>
      <c r="F497" s="21" t="s">
        <v>51</v>
      </c>
      <c r="G497" s="21" t="str">
        <f>VLOOKUP(Tableau1[[#This Row],[CODE_TYPE_DECHET]],Libellés!$A$1:$B$8,2,FALSE)</f>
        <v>Emballages et papier</v>
      </c>
      <c r="H497" s="21" t="s">
        <v>49</v>
      </c>
      <c r="I497" s="21" t="str">
        <f>VLOOKUP(Tableau1[[#This Row],[CODE_DESTINATION]],Libellés!$E$2:$F$7,2,FALSE)</f>
        <v>Valorisation matière</v>
      </c>
      <c r="J497" s="21">
        <v>17274.970819999999</v>
      </c>
      <c r="K497" s="21">
        <v>310020</v>
      </c>
      <c r="L497" s="21">
        <f>Tableau1[[#This Row],[TONNE_DECHET]]*1000</f>
        <v>17274970.82</v>
      </c>
      <c r="M497" s="21">
        <f>Tableau1[[#This Row],[KG_DECHET]]/Tableau1[[#This Row],[Population]]</f>
        <v>55.722117347267918</v>
      </c>
    </row>
    <row r="498" spans="1:13" x14ac:dyDescent="0.3">
      <c r="A498" s="21">
        <v>2017</v>
      </c>
      <c r="B498" s="21">
        <v>44</v>
      </c>
      <c r="C498" s="21" t="str">
        <f>VLOOKUP(Tableau1[[#This Row],[CODE_REGION]],Libellés!$I$2:$J$15,2,FALSE)</f>
        <v>Grand-Est</v>
      </c>
      <c r="D498" s="21">
        <v>10</v>
      </c>
      <c r="E498" s="21" t="str">
        <f>VLOOKUP(Tableau1[[#This Row],[CODE_DEPT]],Libellés!$L$2:$M$102,2,FALSE)</f>
        <v>Aube</v>
      </c>
      <c r="F498" s="21" t="s">
        <v>56</v>
      </c>
      <c r="G498" s="21" t="str">
        <f>VLOOKUP(Tableau1[[#This Row],[CODE_TYPE_DECHET]],Libellés!$A$1:$B$8,2,FALSE)</f>
        <v>Biodéchets</v>
      </c>
      <c r="H498" s="21" t="s">
        <v>56</v>
      </c>
      <c r="I498" s="21" t="str">
        <f>VLOOKUP(Tableau1[[#This Row],[CODE_DESTINATION]],Libellés!$E$2:$F$7,2,FALSE)</f>
        <v>Valorisation organique</v>
      </c>
      <c r="J498" s="21">
        <v>10478</v>
      </c>
      <c r="K498" s="21">
        <v>310020</v>
      </c>
      <c r="L498" s="21">
        <f>Tableau1[[#This Row],[TONNE_DECHET]]*1000</f>
        <v>10478000</v>
      </c>
      <c r="M498" s="21">
        <f>Tableau1[[#This Row],[KG_DECHET]]/Tableau1[[#This Row],[Population]]</f>
        <v>33.797819495516421</v>
      </c>
    </row>
    <row r="499" spans="1:13" x14ac:dyDescent="0.3">
      <c r="A499" s="21">
        <v>2017</v>
      </c>
      <c r="B499" s="21">
        <v>44</v>
      </c>
      <c r="C499" s="21" t="str">
        <f>VLOOKUP(Tableau1[[#This Row],[CODE_REGION]],Libellés!$I$2:$J$15,2,FALSE)</f>
        <v>Grand-Est</v>
      </c>
      <c r="D499" s="21">
        <v>10</v>
      </c>
      <c r="E499" s="21" t="str">
        <f>VLOOKUP(Tableau1[[#This Row],[CODE_DEPT]],Libellés!$L$2:$M$102,2,FALSE)</f>
        <v>Aube</v>
      </c>
      <c r="F499" s="21" t="s">
        <v>54</v>
      </c>
      <c r="G499" s="21" t="str">
        <f>VLOOKUP(Tableau1[[#This Row],[CODE_TYPE_DECHET]],Libellés!$A$1:$B$8,2,FALSE)</f>
        <v>Verre</v>
      </c>
      <c r="H499" s="21" t="s">
        <v>49</v>
      </c>
      <c r="I499" s="21" t="str">
        <f>VLOOKUP(Tableau1[[#This Row],[CODE_DESTINATION]],Libellés!$E$2:$F$7,2,FALSE)</f>
        <v>Valorisation matière</v>
      </c>
      <c r="J499" s="21">
        <v>6284.6399700000002</v>
      </c>
      <c r="K499" s="21">
        <v>310020</v>
      </c>
      <c r="L499" s="21">
        <f>Tableau1[[#This Row],[TONNE_DECHET]]*1000</f>
        <v>6284639.9699999997</v>
      </c>
      <c r="M499" s="21">
        <f>Tableau1[[#This Row],[KG_DECHET]]/Tableau1[[#This Row],[Population]]</f>
        <v>20.271724308109153</v>
      </c>
    </row>
    <row r="500" spans="1:13" x14ac:dyDescent="0.3">
      <c r="A500" s="21">
        <v>2017</v>
      </c>
      <c r="B500" s="21">
        <v>44</v>
      </c>
      <c r="C500" s="21" t="str">
        <f>VLOOKUP(Tableau1[[#This Row],[CODE_REGION]],Libellés!$I$2:$J$15,2,FALSE)</f>
        <v>Grand-Est</v>
      </c>
      <c r="D500" s="21">
        <v>10</v>
      </c>
      <c r="E500" s="21" t="str">
        <f>VLOOKUP(Tableau1[[#This Row],[CODE_DEPT]],Libellés!$L$2:$M$102,2,FALSE)</f>
        <v>Aube</v>
      </c>
      <c r="F500" s="21" t="s">
        <v>54</v>
      </c>
      <c r="G500" s="21" t="str">
        <f>VLOOKUP(Tableau1[[#This Row],[CODE_TYPE_DECHET]],Libellés!$A$1:$B$8,2,FALSE)</f>
        <v>Verre</v>
      </c>
      <c r="H500" s="21" t="s">
        <v>52</v>
      </c>
      <c r="I500" s="21" t="str">
        <f>VLOOKUP(Tableau1[[#This Row],[CODE_DESTINATION]],Libellés!$E$2:$F$7,2,FALSE)</f>
        <v>Non précisé</v>
      </c>
      <c r="J500" s="21">
        <v>4651</v>
      </c>
      <c r="K500" s="21">
        <v>310020</v>
      </c>
      <c r="L500" s="21">
        <f>Tableau1[[#This Row],[TONNE_DECHET]]*1000</f>
        <v>4651000</v>
      </c>
      <c r="M500" s="21">
        <f>Tableau1[[#This Row],[KG_DECHET]]/Tableau1[[#This Row],[Population]]</f>
        <v>15.002257918843945</v>
      </c>
    </row>
    <row r="501" spans="1:13" x14ac:dyDescent="0.3">
      <c r="A501" s="21">
        <v>2017</v>
      </c>
      <c r="B501" s="21">
        <v>44</v>
      </c>
      <c r="C501" s="21" t="str">
        <f>VLOOKUP(Tableau1[[#This Row],[CODE_REGION]],Libellés!$I$2:$J$15,2,FALSE)</f>
        <v>Grand-Est</v>
      </c>
      <c r="D501" s="21">
        <v>10</v>
      </c>
      <c r="E501" s="21" t="str">
        <f>VLOOKUP(Tableau1[[#This Row],[CODE_DEPT]],Libellés!$L$2:$M$102,2,FALSE)</f>
        <v>Aube</v>
      </c>
      <c r="F501" s="21" t="s">
        <v>55</v>
      </c>
      <c r="G501" s="21" t="str">
        <f>VLOOKUP(Tableau1[[#This Row],[CODE_TYPE_DECHET]],Libellés!$A$1:$B$8,2,FALSE)</f>
        <v>Collectes séparées hors gravats</v>
      </c>
      <c r="H501" s="21" t="s">
        <v>49</v>
      </c>
      <c r="I501" s="21" t="str">
        <f>VLOOKUP(Tableau1[[#This Row],[CODE_DESTINATION]],Libellés!$E$2:$F$7,2,FALSE)</f>
        <v>Valorisation matière</v>
      </c>
      <c r="J501" s="21">
        <v>128</v>
      </c>
      <c r="K501" s="21">
        <v>310020</v>
      </c>
      <c r="L501" s="21">
        <f>Tableau1[[#This Row],[TONNE_DECHET]]*1000</f>
        <v>128000</v>
      </c>
      <c r="M501" s="21">
        <f>Tableau1[[#This Row],[KG_DECHET]]/Tableau1[[#This Row],[Population]]</f>
        <v>0.41287658860718662</v>
      </c>
    </row>
    <row r="502" spans="1:13" x14ac:dyDescent="0.3">
      <c r="A502" s="21">
        <v>2009</v>
      </c>
      <c r="B502" s="21">
        <v>76</v>
      </c>
      <c r="C502" s="21" t="str">
        <f>VLOOKUP(Tableau1[[#This Row],[CODE_REGION]],Libellés!$I$2:$J$15,2,FALSE)</f>
        <v>Occitanie</v>
      </c>
      <c r="D502" s="21">
        <v>11</v>
      </c>
      <c r="E502" s="21" t="str">
        <f>VLOOKUP(Tableau1[[#This Row],[CODE_DEPT]],Libellés!$L$2:$M$102,2,FALSE)</f>
        <v>Aude</v>
      </c>
      <c r="F502" s="21" t="s">
        <v>49</v>
      </c>
      <c r="G502" s="21" t="str">
        <f>VLOOKUP(Tableau1[[#This Row],[CODE_TYPE_DECHET]],Libellés!$A$1:$B$8,2,FALSE)</f>
        <v>Ordures ménagères résiduelles</v>
      </c>
      <c r="H502" s="21" t="s">
        <v>50</v>
      </c>
      <c r="I502" s="21" t="str">
        <f>VLOOKUP(Tableau1[[#This Row],[CODE_DESTINATION]],Libellés!$E$2:$F$7,2,FALSE)</f>
        <v>Incinération avec récupération d'énergie</v>
      </c>
      <c r="J502" s="21">
        <v>31500</v>
      </c>
      <c r="K502" s="21">
        <v>353980</v>
      </c>
      <c r="L502" s="21">
        <f>Tableau1[[#This Row],[TONNE_DECHET]]*1000</f>
        <v>31500000</v>
      </c>
      <c r="M502" s="21">
        <f>Tableau1[[#This Row],[KG_DECHET]]/Tableau1[[#This Row],[Population]]</f>
        <v>88.988078422509744</v>
      </c>
    </row>
    <row r="503" spans="1:13" x14ac:dyDescent="0.3">
      <c r="A503" s="21">
        <v>2009</v>
      </c>
      <c r="B503" s="21">
        <v>76</v>
      </c>
      <c r="C503" s="21" t="str">
        <f>VLOOKUP(Tableau1[[#This Row],[CODE_REGION]],Libellés!$I$2:$J$15,2,FALSE)</f>
        <v>Occitanie</v>
      </c>
      <c r="D503" s="21">
        <v>11</v>
      </c>
      <c r="E503" s="21" t="str">
        <f>VLOOKUP(Tableau1[[#This Row],[CODE_DEPT]],Libellés!$L$2:$M$102,2,FALSE)</f>
        <v>Aude</v>
      </c>
      <c r="F503" s="21" t="s">
        <v>49</v>
      </c>
      <c r="G503" s="21" t="str">
        <f>VLOOKUP(Tableau1[[#This Row],[CODE_TYPE_DECHET]],Libellés!$A$1:$B$8,2,FALSE)</f>
        <v>Ordures ménagères résiduelles</v>
      </c>
      <c r="H503" s="21" t="s">
        <v>51</v>
      </c>
      <c r="I503" s="21" t="str">
        <f>VLOOKUP(Tableau1[[#This Row],[CODE_DESTINATION]],Libellés!$E$2:$F$7,2,FALSE)</f>
        <v>Stockage</v>
      </c>
      <c r="J503" s="21">
        <v>96302.079180000001</v>
      </c>
      <c r="K503" s="21">
        <v>353980</v>
      </c>
      <c r="L503" s="21">
        <f>Tableau1[[#This Row],[TONNE_DECHET]]*1000</f>
        <v>96302079.180000007</v>
      </c>
      <c r="M503" s="21">
        <f>Tableau1[[#This Row],[KG_DECHET]]/Tableau1[[#This Row],[Population]]</f>
        <v>272.05514204192332</v>
      </c>
    </row>
    <row r="504" spans="1:13" x14ac:dyDescent="0.3">
      <c r="A504" s="21">
        <v>2009</v>
      </c>
      <c r="B504" s="21">
        <v>76</v>
      </c>
      <c r="C504" s="21" t="str">
        <f>VLOOKUP(Tableau1[[#This Row],[CODE_REGION]],Libellés!$I$2:$J$15,2,FALSE)</f>
        <v>Occitanie</v>
      </c>
      <c r="D504" s="21">
        <v>11</v>
      </c>
      <c r="E504" s="21" t="str">
        <f>VLOOKUP(Tableau1[[#This Row],[CODE_DEPT]],Libellés!$L$2:$M$102,2,FALSE)</f>
        <v>Aude</v>
      </c>
      <c r="F504" s="21" t="s">
        <v>49</v>
      </c>
      <c r="G504" s="21" t="str">
        <f>VLOOKUP(Tableau1[[#This Row],[CODE_TYPE_DECHET]],Libellés!$A$1:$B$8,2,FALSE)</f>
        <v>Ordures ménagères résiduelles</v>
      </c>
      <c r="H504" s="21" t="s">
        <v>52</v>
      </c>
      <c r="I504" s="21" t="str">
        <f>VLOOKUP(Tableau1[[#This Row],[CODE_DESTINATION]],Libellés!$E$2:$F$7,2,FALSE)</f>
        <v>Non précisé</v>
      </c>
      <c r="J504" s="21">
        <v>480.90717999999998</v>
      </c>
      <c r="K504" s="21">
        <v>353980</v>
      </c>
      <c r="L504" s="21">
        <f>Tableau1[[#This Row],[TONNE_DECHET]]*1000</f>
        <v>480907.18</v>
      </c>
      <c r="M504" s="21">
        <f>Tableau1[[#This Row],[KG_DECHET]]/Tableau1[[#This Row],[Population]]</f>
        <v>1.3585716142154924</v>
      </c>
    </row>
    <row r="505" spans="1:13" x14ac:dyDescent="0.3">
      <c r="A505" s="21">
        <v>2009</v>
      </c>
      <c r="B505" s="21">
        <v>76</v>
      </c>
      <c r="C505" s="21" t="str">
        <f>VLOOKUP(Tableau1[[#This Row],[CODE_REGION]],Libellés!$I$2:$J$15,2,FALSE)</f>
        <v>Occitanie</v>
      </c>
      <c r="D505" s="21">
        <v>11</v>
      </c>
      <c r="E505" s="21" t="str">
        <f>VLOOKUP(Tableau1[[#This Row],[CODE_DEPT]],Libellés!$L$2:$M$102,2,FALSE)</f>
        <v>Aude</v>
      </c>
      <c r="F505" s="21" t="s">
        <v>50</v>
      </c>
      <c r="G505" s="21" t="str">
        <f>VLOOKUP(Tableau1[[#This Row],[CODE_TYPE_DECHET]],Libellés!$A$1:$B$8,2,FALSE)</f>
        <v>Encombrants</v>
      </c>
      <c r="H505" s="21" t="s">
        <v>49</v>
      </c>
      <c r="I505" s="21" t="str">
        <f>VLOOKUP(Tableau1[[#This Row],[CODE_DESTINATION]],Libellés!$E$2:$F$7,2,FALSE)</f>
        <v>Valorisation matière</v>
      </c>
      <c r="J505" s="21">
        <v>1.2928900000000001</v>
      </c>
      <c r="K505" s="21">
        <v>353980</v>
      </c>
      <c r="L505" s="21">
        <f>Tableau1[[#This Row],[TONNE_DECHET]]*1000</f>
        <v>1292.8900000000001</v>
      </c>
      <c r="M505" s="21">
        <f>Tableau1[[#This Row],[KG_DECHET]]/Tableau1[[#This Row],[Population]]</f>
        <v>3.6524379908469407E-3</v>
      </c>
    </row>
    <row r="506" spans="1:13" x14ac:dyDescent="0.3">
      <c r="A506" s="21">
        <v>2009</v>
      </c>
      <c r="B506" s="21">
        <v>76</v>
      </c>
      <c r="C506" s="21" t="str">
        <f>VLOOKUP(Tableau1[[#This Row],[CODE_REGION]],Libellés!$I$2:$J$15,2,FALSE)</f>
        <v>Occitanie</v>
      </c>
      <c r="D506" s="21">
        <v>11</v>
      </c>
      <c r="E506" s="21" t="str">
        <f>VLOOKUP(Tableau1[[#This Row],[CODE_DEPT]],Libellés!$L$2:$M$102,2,FALSE)</f>
        <v>Aude</v>
      </c>
      <c r="F506" s="21" t="s">
        <v>50</v>
      </c>
      <c r="G506" s="21" t="str">
        <f>VLOOKUP(Tableau1[[#This Row],[CODE_TYPE_DECHET]],Libellés!$A$1:$B$8,2,FALSE)</f>
        <v>Encombrants</v>
      </c>
      <c r="H506" s="21" t="s">
        <v>50</v>
      </c>
      <c r="I506" s="21" t="str">
        <f>VLOOKUP(Tableau1[[#This Row],[CODE_DESTINATION]],Libellés!$E$2:$F$7,2,FALSE)</f>
        <v>Incinération avec récupération d'énergie</v>
      </c>
      <c r="J506" s="21">
        <v>85</v>
      </c>
      <c r="K506" s="21">
        <v>353980</v>
      </c>
      <c r="L506" s="21">
        <f>Tableau1[[#This Row],[TONNE_DECHET]]*1000</f>
        <v>85000</v>
      </c>
      <c r="M506" s="21">
        <f>Tableau1[[#This Row],[KG_DECHET]]/Tableau1[[#This Row],[Population]]</f>
        <v>0.24012656082264536</v>
      </c>
    </row>
    <row r="507" spans="1:13" x14ac:dyDescent="0.3">
      <c r="A507" s="21">
        <v>2009</v>
      </c>
      <c r="B507" s="21">
        <v>76</v>
      </c>
      <c r="C507" s="21" t="str">
        <f>VLOOKUP(Tableau1[[#This Row],[CODE_REGION]],Libellés!$I$2:$J$15,2,FALSE)</f>
        <v>Occitanie</v>
      </c>
      <c r="D507" s="21">
        <v>11</v>
      </c>
      <c r="E507" s="21" t="str">
        <f>VLOOKUP(Tableau1[[#This Row],[CODE_DEPT]],Libellés!$L$2:$M$102,2,FALSE)</f>
        <v>Aude</v>
      </c>
      <c r="F507" s="21" t="s">
        <v>50</v>
      </c>
      <c r="G507" s="21" t="str">
        <f>VLOOKUP(Tableau1[[#This Row],[CODE_TYPE_DECHET]],Libellés!$A$1:$B$8,2,FALSE)</f>
        <v>Encombrants</v>
      </c>
      <c r="H507" s="21" t="s">
        <v>51</v>
      </c>
      <c r="I507" s="21" t="str">
        <f>VLOOKUP(Tableau1[[#This Row],[CODE_DESTINATION]],Libellés!$E$2:$F$7,2,FALSE)</f>
        <v>Stockage</v>
      </c>
      <c r="J507" s="21">
        <v>7</v>
      </c>
      <c r="K507" s="21">
        <v>353980</v>
      </c>
      <c r="L507" s="21">
        <f>Tableau1[[#This Row],[TONNE_DECHET]]*1000</f>
        <v>7000</v>
      </c>
      <c r="M507" s="21">
        <f>Tableau1[[#This Row],[KG_DECHET]]/Tableau1[[#This Row],[Population]]</f>
        <v>1.9775128538335501E-2</v>
      </c>
    </row>
    <row r="508" spans="1:13" x14ac:dyDescent="0.3">
      <c r="A508" s="21">
        <v>2009</v>
      </c>
      <c r="B508" s="21">
        <v>76</v>
      </c>
      <c r="C508" s="21" t="str">
        <f>VLOOKUP(Tableau1[[#This Row],[CODE_REGION]],Libellés!$I$2:$J$15,2,FALSE)</f>
        <v>Occitanie</v>
      </c>
      <c r="D508" s="21">
        <v>11</v>
      </c>
      <c r="E508" s="21" t="str">
        <f>VLOOKUP(Tableau1[[#This Row],[CODE_DEPT]],Libellés!$L$2:$M$102,2,FALSE)</f>
        <v>Aude</v>
      </c>
      <c r="F508" s="21" t="s">
        <v>53</v>
      </c>
      <c r="G508" s="21" t="str">
        <f>VLOOKUP(Tableau1[[#This Row],[CODE_TYPE_DECHET]],Libellés!$A$1:$B$8,2,FALSE)</f>
        <v>Déchets dangereux</v>
      </c>
      <c r="H508" s="21" t="s">
        <v>49</v>
      </c>
      <c r="I508" s="21" t="str">
        <f>VLOOKUP(Tableau1[[#This Row],[CODE_DESTINATION]],Libellés!$E$2:$F$7,2,FALSE)</f>
        <v>Valorisation matière</v>
      </c>
      <c r="J508" s="21">
        <v>13</v>
      </c>
      <c r="K508" s="21">
        <v>353980</v>
      </c>
      <c r="L508" s="21">
        <f>Tableau1[[#This Row],[TONNE_DECHET]]*1000</f>
        <v>13000</v>
      </c>
      <c r="M508" s="21">
        <f>Tableau1[[#This Row],[KG_DECHET]]/Tableau1[[#This Row],[Population]]</f>
        <v>3.6725238714051645E-2</v>
      </c>
    </row>
    <row r="509" spans="1:13" x14ac:dyDescent="0.3">
      <c r="A509" s="21">
        <v>2009</v>
      </c>
      <c r="B509" s="21">
        <v>76</v>
      </c>
      <c r="C509" s="21" t="str">
        <f>VLOOKUP(Tableau1[[#This Row],[CODE_REGION]],Libellés!$I$2:$J$15,2,FALSE)</f>
        <v>Occitanie</v>
      </c>
      <c r="D509" s="21">
        <v>11</v>
      </c>
      <c r="E509" s="21" t="str">
        <f>VLOOKUP(Tableau1[[#This Row],[CODE_DEPT]],Libellés!$L$2:$M$102,2,FALSE)</f>
        <v>Aude</v>
      </c>
      <c r="F509" s="21" t="s">
        <v>51</v>
      </c>
      <c r="G509" s="21" t="str">
        <f>VLOOKUP(Tableau1[[#This Row],[CODE_TYPE_DECHET]],Libellés!$A$1:$B$8,2,FALSE)</f>
        <v>Emballages et papier</v>
      </c>
      <c r="H509" s="21" t="s">
        <v>49</v>
      </c>
      <c r="I509" s="21" t="str">
        <f>VLOOKUP(Tableau1[[#This Row],[CODE_DESTINATION]],Libellés!$E$2:$F$7,2,FALSE)</f>
        <v>Valorisation matière</v>
      </c>
      <c r="J509" s="21">
        <v>13396.959279999999</v>
      </c>
      <c r="K509" s="21">
        <v>353980</v>
      </c>
      <c r="L509" s="21">
        <f>Tableau1[[#This Row],[TONNE_DECHET]]*1000</f>
        <v>13396959.279999999</v>
      </c>
      <c r="M509" s="21">
        <f>Tableau1[[#This Row],[KG_DECHET]]/Tableau1[[#This Row],[Population]]</f>
        <v>37.8466559692638</v>
      </c>
    </row>
    <row r="510" spans="1:13" x14ac:dyDescent="0.3">
      <c r="A510" s="21">
        <v>2009</v>
      </c>
      <c r="B510" s="21">
        <v>76</v>
      </c>
      <c r="C510" s="21" t="str">
        <f>VLOOKUP(Tableau1[[#This Row],[CODE_REGION]],Libellés!$I$2:$J$15,2,FALSE)</f>
        <v>Occitanie</v>
      </c>
      <c r="D510" s="21">
        <v>11</v>
      </c>
      <c r="E510" s="21" t="str">
        <f>VLOOKUP(Tableau1[[#This Row],[CODE_DEPT]],Libellés!$L$2:$M$102,2,FALSE)</f>
        <v>Aude</v>
      </c>
      <c r="F510" s="21" t="s">
        <v>51</v>
      </c>
      <c r="G510" s="21" t="str">
        <f>VLOOKUP(Tableau1[[#This Row],[CODE_TYPE_DECHET]],Libellés!$A$1:$B$8,2,FALSE)</f>
        <v>Emballages et papier</v>
      </c>
      <c r="H510" s="21" t="s">
        <v>52</v>
      </c>
      <c r="I510" s="21" t="str">
        <f>VLOOKUP(Tableau1[[#This Row],[CODE_DESTINATION]],Libellés!$E$2:$F$7,2,FALSE)</f>
        <v>Non précisé</v>
      </c>
      <c r="J510" s="21">
        <v>823.46303</v>
      </c>
      <c r="K510" s="21">
        <v>353980</v>
      </c>
      <c r="L510" s="21">
        <f>Tableau1[[#This Row],[TONNE_DECHET]]*1000</f>
        <v>823463.03</v>
      </c>
      <c r="M510" s="21">
        <f>Tableau1[[#This Row],[KG_DECHET]]/Tableau1[[#This Row],[Population]]</f>
        <v>2.3262981806881746</v>
      </c>
    </row>
    <row r="511" spans="1:13" x14ac:dyDescent="0.3">
      <c r="A511" s="21">
        <v>2009</v>
      </c>
      <c r="B511" s="21">
        <v>76</v>
      </c>
      <c r="C511" s="21" t="str">
        <f>VLOOKUP(Tableau1[[#This Row],[CODE_REGION]],Libellés!$I$2:$J$15,2,FALSE)</f>
        <v>Occitanie</v>
      </c>
      <c r="D511" s="21">
        <v>11</v>
      </c>
      <c r="E511" s="21" t="str">
        <f>VLOOKUP(Tableau1[[#This Row],[CODE_DEPT]],Libellés!$L$2:$M$102,2,FALSE)</f>
        <v>Aude</v>
      </c>
      <c r="F511" s="21" t="s">
        <v>56</v>
      </c>
      <c r="G511" s="21" t="str">
        <f>VLOOKUP(Tableau1[[#This Row],[CODE_TYPE_DECHET]],Libellés!$A$1:$B$8,2,FALSE)</f>
        <v>Biodéchets</v>
      </c>
      <c r="H511" s="21" t="s">
        <v>56</v>
      </c>
      <c r="I511" s="21" t="str">
        <f>VLOOKUP(Tableau1[[#This Row],[CODE_DESTINATION]],Libellés!$E$2:$F$7,2,FALSE)</f>
        <v>Valorisation organique</v>
      </c>
      <c r="J511" s="21">
        <v>124</v>
      </c>
      <c r="K511" s="21">
        <v>353980</v>
      </c>
      <c r="L511" s="21">
        <f>Tableau1[[#This Row],[TONNE_DECHET]]*1000</f>
        <v>124000</v>
      </c>
      <c r="M511" s="21">
        <f>Tableau1[[#This Row],[KG_DECHET]]/Tableau1[[#This Row],[Population]]</f>
        <v>0.35030227696480026</v>
      </c>
    </row>
    <row r="512" spans="1:13" x14ac:dyDescent="0.3">
      <c r="A512" s="21">
        <v>2009</v>
      </c>
      <c r="B512" s="21">
        <v>76</v>
      </c>
      <c r="C512" s="21" t="str">
        <f>VLOOKUP(Tableau1[[#This Row],[CODE_REGION]],Libellés!$I$2:$J$15,2,FALSE)</f>
        <v>Occitanie</v>
      </c>
      <c r="D512" s="21">
        <v>11</v>
      </c>
      <c r="E512" s="21" t="str">
        <f>VLOOKUP(Tableau1[[#This Row],[CODE_DEPT]],Libellés!$L$2:$M$102,2,FALSE)</f>
        <v>Aude</v>
      </c>
      <c r="F512" s="21" t="s">
        <v>54</v>
      </c>
      <c r="G512" s="21" t="str">
        <f>VLOOKUP(Tableau1[[#This Row],[CODE_TYPE_DECHET]],Libellés!$A$1:$B$8,2,FALSE)</f>
        <v>Verre</v>
      </c>
      <c r="H512" s="21" t="s">
        <v>49</v>
      </c>
      <c r="I512" s="21" t="str">
        <f>VLOOKUP(Tableau1[[#This Row],[CODE_DESTINATION]],Libellés!$E$2:$F$7,2,FALSE)</f>
        <v>Valorisation matière</v>
      </c>
      <c r="J512" s="21">
        <v>10754.110919999999</v>
      </c>
      <c r="K512" s="21">
        <v>353980</v>
      </c>
      <c r="L512" s="21">
        <f>Tableau1[[#This Row],[TONNE_DECHET]]*1000</f>
        <v>10754110.92</v>
      </c>
      <c r="M512" s="21">
        <f>Tableau1[[#This Row],[KG_DECHET]]/Tableau1[[#This Row],[Population]]</f>
        <v>30.380560822645347</v>
      </c>
    </row>
    <row r="513" spans="1:13" x14ac:dyDescent="0.3">
      <c r="A513" s="21">
        <v>2009</v>
      </c>
      <c r="B513" s="21">
        <v>76</v>
      </c>
      <c r="C513" s="21" t="str">
        <f>VLOOKUP(Tableau1[[#This Row],[CODE_REGION]],Libellés!$I$2:$J$15,2,FALSE)</f>
        <v>Occitanie</v>
      </c>
      <c r="D513" s="21">
        <v>11</v>
      </c>
      <c r="E513" s="21" t="str">
        <f>VLOOKUP(Tableau1[[#This Row],[CODE_DEPT]],Libellés!$L$2:$M$102,2,FALSE)</f>
        <v>Aude</v>
      </c>
      <c r="F513" s="21" t="s">
        <v>54</v>
      </c>
      <c r="G513" s="21" t="str">
        <f>VLOOKUP(Tableau1[[#This Row],[CODE_TYPE_DECHET]],Libellés!$A$1:$B$8,2,FALSE)</f>
        <v>Verre</v>
      </c>
      <c r="H513" s="21" t="s">
        <v>52</v>
      </c>
      <c r="I513" s="21" t="str">
        <f>VLOOKUP(Tableau1[[#This Row],[CODE_DESTINATION]],Libellés!$E$2:$F$7,2,FALSE)</f>
        <v>Non précisé</v>
      </c>
      <c r="J513" s="21">
        <v>41.11497</v>
      </c>
      <c r="K513" s="21">
        <v>353980</v>
      </c>
      <c r="L513" s="21">
        <f>Tableau1[[#This Row],[TONNE_DECHET]]*1000</f>
        <v>41114.97</v>
      </c>
      <c r="M513" s="21">
        <f>Tableau1[[#This Row],[KG_DECHET]]/Tableau1[[#This Row],[Population]]</f>
        <v>0.11615054522854398</v>
      </c>
    </row>
    <row r="514" spans="1:13" x14ac:dyDescent="0.3">
      <c r="A514" s="21">
        <v>2011</v>
      </c>
      <c r="B514" s="21">
        <v>76</v>
      </c>
      <c r="C514" s="21" t="str">
        <f>VLOOKUP(Tableau1[[#This Row],[CODE_REGION]],Libellés!$I$2:$J$15,2,FALSE)</f>
        <v>Occitanie</v>
      </c>
      <c r="D514" s="21">
        <v>11</v>
      </c>
      <c r="E514" s="21" t="str">
        <f>VLOOKUP(Tableau1[[#This Row],[CODE_DEPT]],Libellés!$L$2:$M$102,2,FALSE)</f>
        <v>Aude</v>
      </c>
      <c r="F514" s="21" t="s">
        <v>49</v>
      </c>
      <c r="G514" s="21" t="str">
        <f>VLOOKUP(Tableau1[[#This Row],[CODE_TYPE_DECHET]],Libellés!$A$1:$B$8,2,FALSE)</f>
        <v>Ordures ménagères résiduelles</v>
      </c>
      <c r="H514" s="21" t="s">
        <v>50</v>
      </c>
      <c r="I514" s="21" t="str">
        <f>VLOOKUP(Tableau1[[#This Row],[CODE_DESTINATION]],Libellés!$E$2:$F$7,2,FALSE)</f>
        <v>Incinération avec récupération d'énergie</v>
      </c>
      <c r="J514" s="21">
        <v>30916.99</v>
      </c>
      <c r="K514" s="21">
        <v>359967</v>
      </c>
      <c r="L514" s="21">
        <f>Tableau1[[#This Row],[TONNE_DECHET]]*1000</f>
        <v>30916990</v>
      </c>
      <c r="M514" s="21">
        <f>Tableau1[[#This Row],[KG_DECHET]]/Tableau1[[#This Row],[Population]]</f>
        <v>85.888400881191885</v>
      </c>
    </row>
    <row r="515" spans="1:13" x14ac:dyDescent="0.3">
      <c r="A515" s="21">
        <v>2011</v>
      </c>
      <c r="B515" s="21">
        <v>76</v>
      </c>
      <c r="C515" s="21" t="str">
        <f>VLOOKUP(Tableau1[[#This Row],[CODE_REGION]],Libellés!$I$2:$J$15,2,FALSE)</f>
        <v>Occitanie</v>
      </c>
      <c r="D515" s="21">
        <v>11</v>
      </c>
      <c r="E515" s="21" t="str">
        <f>VLOOKUP(Tableau1[[#This Row],[CODE_DEPT]],Libellés!$L$2:$M$102,2,FALSE)</f>
        <v>Aude</v>
      </c>
      <c r="F515" s="21" t="s">
        <v>49</v>
      </c>
      <c r="G515" s="21" t="str">
        <f>VLOOKUP(Tableau1[[#This Row],[CODE_TYPE_DECHET]],Libellés!$A$1:$B$8,2,FALSE)</f>
        <v>Ordures ménagères résiduelles</v>
      </c>
      <c r="H515" s="21" t="s">
        <v>51</v>
      </c>
      <c r="I515" s="21" t="str">
        <f>VLOOKUP(Tableau1[[#This Row],[CODE_DESTINATION]],Libellés!$E$2:$F$7,2,FALSE)</f>
        <v>Stockage</v>
      </c>
      <c r="J515" s="21">
        <v>90676.269400000005</v>
      </c>
      <c r="K515" s="21">
        <v>359967</v>
      </c>
      <c r="L515" s="21">
        <f>Tableau1[[#This Row],[TONNE_DECHET]]*1000</f>
        <v>90676269.400000006</v>
      </c>
      <c r="M515" s="21">
        <f>Tableau1[[#This Row],[KG_DECHET]]/Tableau1[[#This Row],[Population]]</f>
        <v>251.90161709267795</v>
      </c>
    </row>
    <row r="516" spans="1:13" x14ac:dyDescent="0.3">
      <c r="A516" s="21">
        <v>2011</v>
      </c>
      <c r="B516" s="21">
        <v>76</v>
      </c>
      <c r="C516" s="21" t="str">
        <f>VLOOKUP(Tableau1[[#This Row],[CODE_REGION]],Libellés!$I$2:$J$15,2,FALSE)</f>
        <v>Occitanie</v>
      </c>
      <c r="D516" s="21">
        <v>11</v>
      </c>
      <c r="E516" s="21" t="str">
        <f>VLOOKUP(Tableau1[[#This Row],[CODE_DEPT]],Libellés!$L$2:$M$102,2,FALSE)</f>
        <v>Aude</v>
      </c>
      <c r="F516" s="21" t="s">
        <v>49</v>
      </c>
      <c r="G516" s="21" t="str">
        <f>VLOOKUP(Tableau1[[#This Row],[CODE_TYPE_DECHET]],Libellés!$A$1:$B$8,2,FALSE)</f>
        <v>Ordures ménagères résiduelles</v>
      </c>
      <c r="H516" s="21" t="s">
        <v>52</v>
      </c>
      <c r="I516" s="21" t="str">
        <f>VLOOKUP(Tableau1[[#This Row],[CODE_DESTINATION]],Libellés!$E$2:$F$7,2,FALSE)</f>
        <v>Non précisé</v>
      </c>
      <c r="J516" s="21">
        <v>950.71108000000004</v>
      </c>
      <c r="K516" s="21">
        <v>359967</v>
      </c>
      <c r="L516" s="21">
        <f>Tableau1[[#This Row],[TONNE_DECHET]]*1000</f>
        <v>950711.08000000007</v>
      </c>
      <c r="M516" s="21">
        <f>Tableau1[[#This Row],[KG_DECHET]]/Tableau1[[#This Row],[Population]]</f>
        <v>2.6411062125139253</v>
      </c>
    </row>
    <row r="517" spans="1:13" x14ac:dyDescent="0.3">
      <c r="A517" s="21">
        <v>2011</v>
      </c>
      <c r="B517" s="21">
        <v>76</v>
      </c>
      <c r="C517" s="21" t="str">
        <f>VLOOKUP(Tableau1[[#This Row],[CODE_REGION]],Libellés!$I$2:$J$15,2,FALSE)</f>
        <v>Occitanie</v>
      </c>
      <c r="D517" s="21">
        <v>11</v>
      </c>
      <c r="E517" s="21" t="str">
        <f>VLOOKUP(Tableau1[[#This Row],[CODE_DEPT]],Libellés!$L$2:$M$102,2,FALSE)</f>
        <v>Aude</v>
      </c>
      <c r="F517" s="21" t="s">
        <v>50</v>
      </c>
      <c r="G517" s="21" t="str">
        <f>VLOOKUP(Tableau1[[#This Row],[CODE_TYPE_DECHET]],Libellés!$A$1:$B$8,2,FALSE)</f>
        <v>Encombrants</v>
      </c>
      <c r="H517" s="21" t="s">
        <v>49</v>
      </c>
      <c r="I517" s="21" t="str">
        <f>VLOOKUP(Tableau1[[#This Row],[CODE_DESTINATION]],Libellés!$E$2:$F$7,2,FALSE)</f>
        <v>Valorisation matière</v>
      </c>
      <c r="J517" s="21">
        <v>449.45204999999999</v>
      </c>
      <c r="K517" s="21">
        <v>359967</v>
      </c>
      <c r="L517" s="21">
        <f>Tableau1[[#This Row],[TONNE_DECHET]]*1000</f>
        <v>449452.05</v>
      </c>
      <c r="M517" s="21">
        <f>Tableau1[[#This Row],[KG_DECHET]]/Tableau1[[#This Row],[Population]]</f>
        <v>1.2485923709673385</v>
      </c>
    </row>
    <row r="518" spans="1:13" x14ac:dyDescent="0.3">
      <c r="A518" s="21">
        <v>2011</v>
      </c>
      <c r="B518" s="21">
        <v>76</v>
      </c>
      <c r="C518" s="21" t="str">
        <f>VLOOKUP(Tableau1[[#This Row],[CODE_REGION]],Libellés!$I$2:$J$15,2,FALSE)</f>
        <v>Occitanie</v>
      </c>
      <c r="D518" s="21">
        <v>11</v>
      </c>
      <c r="E518" s="21" t="str">
        <f>VLOOKUP(Tableau1[[#This Row],[CODE_DEPT]],Libellés!$L$2:$M$102,2,FALSE)</f>
        <v>Aude</v>
      </c>
      <c r="F518" s="21" t="s">
        <v>50</v>
      </c>
      <c r="G518" s="21" t="str">
        <f>VLOOKUP(Tableau1[[#This Row],[CODE_TYPE_DECHET]],Libellés!$A$1:$B$8,2,FALSE)</f>
        <v>Encombrants</v>
      </c>
      <c r="H518" s="21" t="s">
        <v>52</v>
      </c>
      <c r="I518" s="21" t="str">
        <f>VLOOKUP(Tableau1[[#This Row],[CODE_DESTINATION]],Libellés!$E$2:$F$7,2,FALSE)</f>
        <v>Non précisé</v>
      </c>
      <c r="J518" s="21">
        <v>95.63</v>
      </c>
      <c r="K518" s="21">
        <v>359967</v>
      </c>
      <c r="L518" s="21">
        <f>Tableau1[[#This Row],[TONNE_DECHET]]*1000</f>
        <v>95630</v>
      </c>
      <c r="M518" s="21">
        <f>Tableau1[[#This Row],[KG_DECHET]]/Tableau1[[#This Row],[Population]]</f>
        <v>0.26566324135267955</v>
      </c>
    </row>
    <row r="519" spans="1:13" x14ac:dyDescent="0.3">
      <c r="A519" s="21">
        <v>2011</v>
      </c>
      <c r="B519" s="21">
        <v>76</v>
      </c>
      <c r="C519" s="21" t="str">
        <f>VLOOKUP(Tableau1[[#This Row],[CODE_REGION]],Libellés!$I$2:$J$15,2,FALSE)</f>
        <v>Occitanie</v>
      </c>
      <c r="D519" s="21">
        <v>11</v>
      </c>
      <c r="E519" s="21" t="str">
        <f>VLOOKUP(Tableau1[[#This Row],[CODE_DEPT]],Libellés!$L$2:$M$102,2,FALSE)</f>
        <v>Aude</v>
      </c>
      <c r="F519" s="21" t="s">
        <v>53</v>
      </c>
      <c r="G519" s="21" t="str">
        <f>VLOOKUP(Tableau1[[#This Row],[CODE_TYPE_DECHET]],Libellés!$A$1:$B$8,2,FALSE)</f>
        <v>Déchets dangereux</v>
      </c>
      <c r="H519" s="21" t="s">
        <v>49</v>
      </c>
      <c r="I519" s="21" t="str">
        <f>VLOOKUP(Tableau1[[#This Row],[CODE_DESTINATION]],Libellés!$E$2:$F$7,2,FALSE)</f>
        <v>Valorisation matière</v>
      </c>
      <c r="J519" s="21">
        <v>1143.9000000000001</v>
      </c>
      <c r="K519" s="21">
        <v>359967</v>
      </c>
      <c r="L519" s="21">
        <f>Tableau1[[#This Row],[TONNE_DECHET]]*1000</f>
        <v>1143900</v>
      </c>
      <c r="M519" s="21">
        <f>Tableau1[[#This Row],[KG_DECHET]]/Tableau1[[#This Row],[Population]]</f>
        <v>3.1777912975356073</v>
      </c>
    </row>
    <row r="520" spans="1:13" x14ac:dyDescent="0.3">
      <c r="A520" s="21">
        <v>2011</v>
      </c>
      <c r="B520" s="21">
        <v>76</v>
      </c>
      <c r="C520" s="21" t="str">
        <f>VLOOKUP(Tableau1[[#This Row],[CODE_REGION]],Libellés!$I$2:$J$15,2,FALSE)</f>
        <v>Occitanie</v>
      </c>
      <c r="D520" s="21">
        <v>11</v>
      </c>
      <c r="E520" s="21" t="str">
        <f>VLOOKUP(Tableau1[[#This Row],[CODE_DEPT]],Libellés!$L$2:$M$102,2,FALSE)</f>
        <v>Aude</v>
      </c>
      <c r="F520" s="21" t="s">
        <v>53</v>
      </c>
      <c r="G520" s="21" t="str">
        <f>VLOOKUP(Tableau1[[#This Row],[CODE_TYPE_DECHET]],Libellés!$A$1:$B$8,2,FALSE)</f>
        <v>Déchets dangereux</v>
      </c>
      <c r="H520" s="21" t="s">
        <v>50</v>
      </c>
      <c r="I520" s="21" t="str">
        <f>VLOOKUP(Tableau1[[#This Row],[CODE_DESTINATION]],Libellés!$E$2:$F$7,2,FALSE)</f>
        <v>Incinération avec récupération d'énergie</v>
      </c>
      <c r="J520" s="21">
        <v>0.4</v>
      </c>
      <c r="K520" s="21">
        <v>359967</v>
      </c>
      <c r="L520" s="21">
        <f>Tableau1[[#This Row],[TONNE_DECHET]]*1000</f>
        <v>400</v>
      </c>
      <c r="M520" s="21">
        <f>Tableau1[[#This Row],[KG_DECHET]]/Tableau1[[#This Row],[Population]]</f>
        <v>1.1112129723002387E-3</v>
      </c>
    </row>
    <row r="521" spans="1:13" x14ac:dyDescent="0.3">
      <c r="A521" s="21">
        <v>2011</v>
      </c>
      <c r="B521" s="21">
        <v>76</v>
      </c>
      <c r="C521" s="21" t="str">
        <f>VLOOKUP(Tableau1[[#This Row],[CODE_REGION]],Libellés!$I$2:$J$15,2,FALSE)</f>
        <v>Occitanie</v>
      </c>
      <c r="D521" s="21">
        <v>11</v>
      </c>
      <c r="E521" s="21" t="str">
        <f>VLOOKUP(Tableau1[[#This Row],[CODE_DEPT]],Libellés!$L$2:$M$102,2,FALSE)</f>
        <v>Aude</v>
      </c>
      <c r="F521" s="21" t="s">
        <v>51</v>
      </c>
      <c r="G521" s="21" t="str">
        <f>VLOOKUP(Tableau1[[#This Row],[CODE_TYPE_DECHET]],Libellés!$A$1:$B$8,2,FALSE)</f>
        <v>Emballages et papier</v>
      </c>
      <c r="H521" s="21" t="s">
        <v>49</v>
      </c>
      <c r="I521" s="21" t="str">
        <f>VLOOKUP(Tableau1[[#This Row],[CODE_DESTINATION]],Libellés!$E$2:$F$7,2,FALSE)</f>
        <v>Valorisation matière</v>
      </c>
      <c r="J521" s="21">
        <v>16512.812809999999</v>
      </c>
      <c r="K521" s="21">
        <v>359967</v>
      </c>
      <c r="L521" s="21">
        <f>Tableau1[[#This Row],[TONNE_DECHET]]*1000</f>
        <v>16512812.809999999</v>
      </c>
      <c r="M521" s="21">
        <f>Tableau1[[#This Row],[KG_DECHET]]/Tableau1[[#This Row],[Population]]</f>
        <v>45.873129509093886</v>
      </c>
    </row>
    <row r="522" spans="1:13" x14ac:dyDescent="0.3">
      <c r="A522" s="21">
        <v>2011</v>
      </c>
      <c r="B522" s="21">
        <v>76</v>
      </c>
      <c r="C522" s="21" t="str">
        <f>VLOOKUP(Tableau1[[#This Row],[CODE_REGION]],Libellés!$I$2:$J$15,2,FALSE)</f>
        <v>Occitanie</v>
      </c>
      <c r="D522" s="21">
        <v>11</v>
      </c>
      <c r="E522" s="21" t="str">
        <f>VLOOKUP(Tableau1[[#This Row],[CODE_DEPT]],Libellés!$L$2:$M$102,2,FALSE)</f>
        <v>Aude</v>
      </c>
      <c r="F522" s="21" t="s">
        <v>51</v>
      </c>
      <c r="G522" s="21" t="str">
        <f>VLOOKUP(Tableau1[[#This Row],[CODE_TYPE_DECHET]],Libellés!$A$1:$B$8,2,FALSE)</f>
        <v>Emballages et papier</v>
      </c>
      <c r="H522" s="21" t="s">
        <v>52</v>
      </c>
      <c r="I522" s="21" t="str">
        <f>VLOOKUP(Tableau1[[#This Row],[CODE_DESTINATION]],Libellés!$E$2:$F$7,2,FALSE)</f>
        <v>Non précisé</v>
      </c>
      <c r="J522" s="21">
        <v>115.51585</v>
      </c>
      <c r="K522" s="21">
        <v>359967</v>
      </c>
      <c r="L522" s="21">
        <f>Tableau1[[#This Row],[TONNE_DECHET]]*1000</f>
        <v>115515.85</v>
      </c>
      <c r="M522" s="21">
        <f>Tableau1[[#This Row],[KG_DECHET]]/Tableau1[[#This Row],[Population]]</f>
        <v>0.32090677756572134</v>
      </c>
    </row>
    <row r="523" spans="1:13" x14ac:dyDescent="0.3">
      <c r="A523" s="21">
        <v>2011</v>
      </c>
      <c r="B523" s="21">
        <v>76</v>
      </c>
      <c r="C523" s="21" t="str">
        <f>VLOOKUP(Tableau1[[#This Row],[CODE_REGION]],Libellés!$I$2:$J$15,2,FALSE)</f>
        <v>Occitanie</v>
      </c>
      <c r="D523" s="21">
        <v>11</v>
      </c>
      <c r="E523" s="21" t="str">
        <f>VLOOKUP(Tableau1[[#This Row],[CODE_DEPT]],Libellés!$L$2:$M$102,2,FALSE)</f>
        <v>Aude</v>
      </c>
      <c r="F523" s="21" t="s">
        <v>56</v>
      </c>
      <c r="G523" s="21" t="str">
        <f>VLOOKUP(Tableau1[[#This Row],[CODE_TYPE_DECHET]],Libellés!$A$1:$B$8,2,FALSE)</f>
        <v>Biodéchets</v>
      </c>
      <c r="H523" s="21" t="s">
        <v>56</v>
      </c>
      <c r="I523" s="21" t="str">
        <f>VLOOKUP(Tableau1[[#This Row],[CODE_DESTINATION]],Libellés!$E$2:$F$7,2,FALSE)</f>
        <v>Valorisation organique</v>
      </c>
      <c r="J523" s="21">
        <v>108</v>
      </c>
      <c r="K523" s="21">
        <v>359967</v>
      </c>
      <c r="L523" s="21">
        <f>Tableau1[[#This Row],[TONNE_DECHET]]*1000</f>
        <v>108000</v>
      </c>
      <c r="M523" s="21">
        <f>Tableau1[[#This Row],[KG_DECHET]]/Tableau1[[#This Row],[Population]]</f>
        <v>0.30002750252106442</v>
      </c>
    </row>
    <row r="524" spans="1:13" x14ac:dyDescent="0.3">
      <c r="A524" s="21">
        <v>2011</v>
      </c>
      <c r="B524" s="21">
        <v>76</v>
      </c>
      <c r="C524" s="21" t="str">
        <f>VLOOKUP(Tableau1[[#This Row],[CODE_REGION]],Libellés!$I$2:$J$15,2,FALSE)</f>
        <v>Occitanie</v>
      </c>
      <c r="D524" s="21">
        <v>11</v>
      </c>
      <c r="E524" s="21" t="str">
        <f>VLOOKUP(Tableau1[[#This Row],[CODE_DEPT]],Libellés!$L$2:$M$102,2,FALSE)</f>
        <v>Aude</v>
      </c>
      <c r="F524" s="21" t="s">
        <v>54</v>
      </c>
      <c r="G524" s="21" t="str">
        <f>VLOOKUP(Tableau1[[#This Row],[CODE_TYPE_DECHET]],Libellés!$A$1:$B$8,2,FALSE)</f>
        <v>Verre</v>
      </c>
      <c r="H524" s="21" t="s">
        <v>49</v>
      </c>
      <c r="I524" s="21" t="str">
        <f>VLOOKUP(Tableau1[[#This Row],[CODE_DESTINATION]],Libellés!$E$2:$F$7,2,FALSE)</f>
        <v>Valorisation matière</v>
      </c>
      <c r="J524" s="21">
        <v>10528.07955</v>
      </c>
      <c r="K524" s="21">
        <v>359967</v>
      </c>
      <c r="L524" s="21">
        <f>Tableau1[[#This Row],[TONNE_DECHET]]*1000</f>
        <v>10528079.550000001</v>
      </c>
      <c r="M524" s="21">
        <f>Tableau1[[#This Row],[KG_DECHET]]/Tableau1[[#This Row],[Population]]</f>
        <v>29.247346423422147</v>
      </c>
    </row>
    <row r="525" spans="1:13" x14ac:dyDescent="0.3">
      <c r="A525" s="21">
        <v>2011</v>
      </c>
      <c r="B525" s="21">
        <v>76</v>
      </c>
      <c r="C525" s="21" t="str">
        <f>VLOOKUP(Tableau1[[#This Row],[CODE_REGION]],Libellés!$I$2:$J$15,2,FALSE)</f>
        <v>Occitanie</v>
      </c>
      <c r="D525" s="21">
        <v>11</v>
      </c>
      <c r="E525" s="21" t="str">
        <f>VLOOKUP(Tableau1[[#This Row],[CODE_DEPT]],Libellés!$L$2:$M$102,2,FALSE)</f>
        <v>Aude</v>
      </c>
      <c r="F525" s="21" t="s">
        <v>54</v>
      </c>
      <c r="G525" s="21" t="str">
        <f>VLOOKUP(Tableau1[[#This Row],[CODE_TYPE_DECHET]],Libellés!$A$1:$B$8,2,FALSE)</f>
        <v>Verre</v>
      </c>
      <c r="H525" s="21" t="s">
        <v>52</v>
      </c>
      <c r="I525" s="21" t="str">
        <f>VLOOKUP(Tableau1[[#This Row],[CODE_DESTINATION]],Libellés!$E$2:$F$7,2,FALSE)</f>
        <v>Non précisé</v>
      </c>
      <c r="J525" s="21">
        <v>85.987679999999997</v>
      </c>
      <c r="K525" s="21">
        <v>359967</v>
      </c>
      <c r="L525" s="21">
        <f>Tableau1[[#This Row],[TONNE_DECHET]]*1000</f>
        <v>85987.68</v>
      </c>
      <c r="M525" s="21">
        <f>Tableau1[[#This Row],[KG_DECHET]]/Tableau1[[#This Row],[Population]]</f>
        <v>0.23887656368500443</v>
      </c>
    </row>
    <row r="526" spans="1:13" x14ac:dyDescent="0.3">
      <c r="A526" s="21">
        <v>2011</v>
      </c>
      <c r="B526" s="21">
        <v>76</v>
      </c>
      <c r="C526" s="21" t="str">
        <f>VLOOKUP(Tableau1[[#This Row],[CODE_REGION]],Libellés!$I$2:$J$15,2,FALSE)</f>
        <v>Occitanie</v>
      </c>
      <c r="D526" s="21">
        <v>11</v>
      </c>
      <c r="E526" s="21" t="str">
        <f>VLOOKUP(Tableau1[[#This Row],[CODE_DEPT]],Libellés!$L$2:$M$102,2,FALSE)</f>
        <v>Aude</v>
      </c>
      <c r="F526" s="21" t="s">
        <v>55</v>
      </c>
      <c r="G526" s="21" t="str">
        <f>VLOOKUP(Tableau1[[#This Row],[CODE_TYPE_DECHET]],Libellés!$A$1:$B$8,2,FALSE)</f>
        <v>Collectes séparées hors gravats</v>
      </c>
      <c r="H526" s="21" t="s">
        <v>49</v>
      </c>
      <c r="I526" s="21" t="str">
        <f>VLOOKUP(Tableau1[[#This Row],[CODE_DESTINATION]],Libellés!$E$2:$F$7,2,FALSE)</f>
        <v>Valorisation matière</v>
      </c>
      <c r="J526" s="21">
        <v>0.21908</v>
      </c>
      <c r="K526" s="21">
        <v>359967</v>
      </c>
      <c r="L526" s="21">
        <f>Tableau1[[#This Row],[TONNE_DECHET]]*1000</f>
        <v>219.07999999999998</v>
      </c>
      <c r="M526" s="21">
        <f>Tableau1[[#This Row],[KG_DECHET]]/Tableau1[[#This Row],[Population]]</f>
        <v>6.086113449288407E-4</v>
      </c>
    </row>
    <row r="527" spans="1:13" x14ac:dyDescent="0.3">
      <c r="A527" s="21">
        <v>2013</v>
      </c>
      <c r="B527" s="21">
        <v>76</v>
      </c>
      <c r="C527" s="21" t="str">
        <f>VLOOKUP(Tableau1[[#This Row],[CODE_REGION]],Libellés!$I$2:$J$15,2,FALSE)</f>
        <v>Occitanie</v>
      </c>
      <c r="D527" s="21">
        <v>11</v>
      </c>
      <c r="E527" s="21" t="str">
        <f>VLOOKUP(Tableau1[[#This Row],[CODE_DEPT]],Libellés!$L$2:$M$102,2,FALSE)</f>
        <v>Aude</v>
      </c>
      <c r="F527" s="21" t="s">
        <v>49</v>
      </c>
      <c r="G527" s="21" t="str">
        <f>VLOOKUP(Tableau1[[#This Row],[CODE_TYPE_DECHET]],Libellés!$A$1:$B$8,2,FALSE)</f>
        <v>Ordures ménagères résiduelles</v>
      </c>
      <c r="H527" s="21" t="s">
        <v>49</v>
      </c>
      <c r="I527" s="21" t="str">
        <f>VLOOKUP(Tableau1[[#This Row],[CODE_DESTINATION]],Libellés!$E$2:$F$7,2,FALSE)</f>
        <v>Valorisation matière</v>
      </c>
      <c r="J527" s="21">
        <v>9300.4500000000007</v>
      </c>
      <c r="K527" s="21">
        <v>364877</v>
      </c>
      <c r="L527" s="21">
        <f>Tableau1[[#This Row],[TONNE_DECHET]]*1000</f>
        <v>9300450</v>
      </c>
      <c r="M527" s="21">
        <f>Tableau1[[#This Row],[KG_DECHET]]/Tableau1[[#This Row],[Population]]</f>
        <v>25.489274467834367</v>
      </c>
    </row>
    <row r="528" spans="1:13" x14ac:dyDescent="0.3">
      <c r="A528" s="21">
        <v>2013</v>
      </c>
      <c r="B528" s="21">
        <v>76</v>
      </c>
      <c r="C528" s="21" t="str">
        <f>VLOOKUP(Tableau1[[#This Row],[CODE_REGION]],Libellés!$I$2:$J$15,2,FALSE)</f>
        <v>Occitanie</v>
      </c>
      <c r="D528" s="21">
        <v>11</v>
      </c>
      <c r="E528" s="21" t="str">
        <f>VLOOKUP(Tableau1[[#This Row],[CODE_DEPT]],Libellés!$L$2:$M$102,2,FALSE)</f>
        <v>Aude</v>
      </c>
      <c r="F528" s="21" t="s">
        <v>49</v>
      </c>
      <c r="G528" s="21" t="str">
        <f>VLOOKUP(Tableau1[[#This Row],[CODE_TYPE_DECHET]],Libellés!$A$1:$B$8,2,FALSE)</f>
        <v>Ordures ménagères résiduelles</v>
      </c>
      <c r="H528" s="21" t="s">
        <v>50</v>
      </c>
      <c r="I528" s="21" t="str">
        <f>VLOOKUP(Tableau1[[#This Row],[CODE_DESTINATION]],Libellés!$E$2:$F$7,2,FALSE)</f>
        <v>Incinération avec récupération d'énergie</v>
      </c>
      <c r="J528" s="21">
        <v>14896.35304</v>
      </c>
      <c r="K528" s="21">
        <v>364877</v>
      </c>
      <c r="L528" s="21">
        <f>Tableau1[[#This Row],[TONNE_DECHET]]*1000</f>
        <v>14896353.039999999</v>
      </c>
      <c r="M528" s="21">
        <f>Tableau1[[#This Row],[KG_DECHET]]/Tableau1[[#This Row],[Population]]</f>
        <v>40.82568383318214</v>
      </c>
    </row>
    <row r="529" spans="1:13" x14ac:dyDescent="0.3">
      <c r="A529" s="21">
        <v>2013</v>
      </c>
      <c r="B529" s="21">
        <v>76</v>
      </c>
      <c r="C529" s="21" t="str">
        <f>VLOOKUP(Tableau1[[#This Row],[CODE_REGION]],Libellés!$I$2:$J$15,2,FALSE)</f>
        <v>Occitanie</v>
      </c>
      <c r="D529" s="21">
        <v>11</v>
      </c>
      <c r="E529" s="21" t="str">
        <f>VLOOKUP(Tableau1[[#This Row],[CODE_DEPT]],Libellés!$L$2:$M$102,2,FALSE)</f>
        <v>Aude</v>
      </c>
      <c r="F529" s="21" t="s">
        <v>49</v>
      </c>
      <c r="G529" s="21" t="str">
        <f>VLOOKUP(Tableau1[[#This Row],[CODE_TYPE_DECHET]],Libellés!$A$1:$B$8,2,FALSE)</f>
        <v>Ordures ménagères résiduelles</v>
      </c>
      <c r="H529" s="21" t="s">
        <v>51</v>
      </c>
      <c r="I529" s="21" t="str">
        <f>VLOOKUP(Tableau1[[#This Row],[CODE_DESTINATION]],Libellés!$E$2:$F$7,2,FALSE)</f>
        <v>Stockage</v>
      </c>
      <c r="J529" s="21">
        <v>104956.64826</v>
      </c>
      <c r="K529" s="21">
        <v>364877</v>
      </c>
      <c r="L529" s="21">
        <f>Tableau1[[#This Row],[TONNE_DECHET]]*1000</f>
        <v>104956648.26000001</v>
      </c>
      <c r="M529" s="21">
        <f>Tableau1[[#This Row],[KG_DECHET]]/Tableau1[[#This Row],[Population]]</f>
        <v>287.64939489197729</v>
      </c>
    </row>
    <row r="530" spans="1:13" x14ac:dyDescent="0.3">
      <c r="A530" s="21">
        <v>2013</v>
      </c>
      <c r="B530" s="21">
        <v>76</v>
      </c>
      <c r="C530" s="21" t="str">
        <f>VLOOKUP(Tableau1[[#This Row],[CODE_REGION]],Libellés!$I$2:$J$15,2,FALSE)</f>
        <v>Occitanie</v>
      </c>
      <c r="D530" s="21">
        <v>11</v>
      </c>
      <c r="E530" s="21" t="str">
        <f>VLOOKUP(Tableau1[[#This Row],[CODE_DEPT]],Libellés!$L$2:$M$102,2,FALSE)</f>
        <v>Aude</v>
      </c>
      <c r="F530" s="21" t="s">
        <v>49</v>
      </c>
      <c r="G530" s="21" t="str">
        <f>VLOOKUP(Tableau1[[#This Row],[CODE_TYPE_DECHET]],Libellés!$A$1:$B$8,2,FALSE)</f>
        <v>Ordures ménagères résiduelles</v>
      </c>
      <c r="H530" s="21" t="s">
        <v>52</v>
      </c>
      <c r="I530" s="21" t="str">
        <f>VLOOKUP(Tableau1[[#This Row],[CODE_DESTINATION]],Libellés!$E$2:$F$7,2,FALSE)</f>
        <v>Non précisé</v>
      </c>
      <c r="J530" s="21">
        <v>747.89007000000004</v>
      </c>
      <c r="K530" s="21">
        <v>364877</v>
      </c>
      <c r="L530" s="21">
        <f>Tableau1[[#This Row],[TONNE_DECHET]]*1000</f>
        <v>747890.07000000007</v>
      </c>
      <c r="M530" s="21">
        <f>Tableau1[[#This Row],[KG_DECHET]]/Tableau1[[#This Row],[Population]]</f>
        <v>2.0497046127873229</v>
      </c>
    </row>
    <row r="531" spans="1:13" x14ac:dyDescent="0.3">
      <c r="A531" s="21">
        <v>2013</v>
      </c>
      <c r="B531" s="21">
        <v>76</v>
      </c>
      <c r="C531" s="21" t="str">
        <f>VLOOKUP(Tableau1[[#This Row],[CODE_REGION]],Libellés!$I$2:$J$15,2,FALSE)</f>
        <v>Occitanie</v>
      </c>
      <c r="D531" s="21">
        <v>11</v>
      </c>
      <c r="E531" s="21" t="str">
        <f>VLOOKUP(Tableau1[[#This Row],[CODE_DEPT]],Libellés!$L$2:$M$102,2,FALSE)</f>
        <v>Aude</v>
      </c>
      <c r="F531" s="21" t="s">
        <v>50</v>
      </c>
      <c r="G531" s="21" t="str">
        <f>VLOOKUP(Tableau1[[#This Row],[CODE_TYPE_DECHET]],Libellés!$A$1:$B$8,2,FALSE)</f>
        <v>Encombrants</v>
      </c>
      <c r="H531" s="21" t="s">
        <v>49</v>
      </c>
      <c r="I531" s="21" t="str">
        <f>VLOOKUP(Tableau1[[#This Row],[CODE_DESTINATION]],Libellés!$E$2:$F$7,2,FALSE)</f>
        <v>Valorisation matière</v>
      </c>
      <c r="J531" s="21">
        <v>292.14</v>
      </c>
      <c r="K531" s="21">
        <v>364877</v>
      </c>
      <c r="L531" s="21">
        <f>Tableau1[[#This Row],[TONNE_DECHET]]*1000</f>
        <v>292140</v>
      </c>
      <c r="M531" s="21">
        <f>Tableau1[[#This Row],[KG_DECHET]]/Tableau1[[#This Row],[Population]]</f>
        <v>0.80065337086196176</v>
      </c>
    </row>
    <row r="532" spans="1:13" x14ac:dyDescent="0.3">
      <c r="A532" s="21">
        <v>2013</v>
      </c>
      <c r="B532" s="21">
        <v>76</v>
      </c>
      <c r="C532" s="21" t="str">
        <f>VLOOKUP(Tableau1[[#This Row],[CODE_REGION]],Libellés!$I$2:$J$15,2,FALSE)</f>
        <v>Occitanie</v>
      </c>
      <c r="D532" s="21">
        <v>11</v>
      </c>
      <c r="E532" s="21" t="str">
        <f>VLOOKUP(Tableau1[[#This Row],[CODE_DEPT]],Libellés!$L$2:$M$102,2,FALSE)</f>
        <v>Aude</v>
      </c>
      <c r="F532" s="21" t="s">
        <v>50</v>
      </c>
      <c r="G532" s="21" t="str">
        <f>VLOOKUP(Tableau1[[#This Row],[CODE_TYPE_DECHET]],Libellés!$A$1:$B$8,2,FALSE)</f>
        <v>Encombrants</v>
      </c>
      <c r="H532" s="21" t="s">
        <v>51</v>
      </c>
      <c r="I532" s="21" t="str">
        <f>VLOOKUP(Tableau1[[#This Row],[CODE_DESTINATION]],Libellés!$E$2:$F$7,2,FALSE)</f>
        <v>Stockage</v>
      </c>
      <c r="J532" s="21">
        <v>961.94</v>
      </c>
      <c r="K532" s="21">
        <v>364877</v>
      </c>
      <c r="L532" s="21">
        <f>Tableau1[[#This Row],[TONNE_DECHET]]*1000</f>
        <v>961940</v>
      </c>
      <c r="M532" s="21">
        <f>Tableau1[[#This Row],[KG_DECHET]]/Tableau1[[#This Row],[Population]]</f>
        <v>2.636340465417113</v>
      </c>
    </row>
    <row r="533" spans="1:13" x14ac:dyDescent="0.3">
      <c r="A533" s="21">
        <v>2013</v>
      </c>
      <c r="B533" s="21">
        <v>76</v>
      </c>
      <c r="C533" s="21" t="str">
        <f>VLOOKUP(Tableau1[[#This Row],[CODE_REGION]],Libellés!$I$2:$J$15,2,FALSE)</f>
        <v>Occitanie</v>
      </c>
      <c r="D533" s="21">
        <v>11</v>
      </c>
      <c r="E533" s="21" t="str">
        <f>VLOOKUP(Tableau1[[#This Row],[CODE_DEPT]],Libellés!$L$2:$M$102,2,FALSE)</f>
        <v>Aude</v>
      </c>
      <c r="F533" s="21" t="s">
        <v>50</v>
      </c>
      <c r="G533" s="21" t="str">
        <f>VLOOKUP(Tableau1[[#This Row],[CODE_TYPE_DECHET]],Libellés!$A$1:$B$8,2,FALSE)</f>
        <v>Encombrants</v>
      </c>
      <c r="H533" s="21" t="s">
        <v>52</v>
      </c>
      <c r="I533" s="21" t="str">
        <f>VLOOKUP(Tableau1[[#This Row],[CODE_DESTINATION]],Libellés!$E$2:$F$7,2,FALSE)</f>
        <v>Non précisé</v>
      </c>
      <c r="J533" s="21">
        <v>34.351900000000001</v>
      </c>
      <c r="K533" s="21">
        <v>364877</v>
      </c>
      <c r="L533" s="21">
        <f>Tableau1[[#This Row],[TONNE_DECHET]]*1000</f>
        <v>34351.9</v>
      </c>
      <c r="M533" s="21">
        <f>Tableau1[[#This Row],[KG_DECHET]]/Tableau1[[#This Row],[Population]]</f>
        <v>9.4146520608314591E-2</v>
      </c>
    </row>
    <row r="534" spans="1:13" x14ac:dyDescent="0.3">
      <c r="A534" s="21">
        <v>2013</v>
      </c>
      <c r="B534" s="21">
        <v>76</v>
      </c>
      <c r="C534" s="21" t="str">
        <f>VLOOKUP(Tableau1[[#This Row],[CODE_REGION]],Libellés!$I$2:$J$15,2,FALSE)</f>
        <v>Occitanie</v>
      </c>
      <c r="D534" s="21">
        <v>11</v>
      </c>
      <c r="E534" s="21" t="str">
        <f>VLOOKUP(Tableau1[[#This Row],[CODE_DEPT]],Libellés!$L$2:$M$102,2,FALSE)</f>
        <v>Aude</v>
      </c>
      <c r="F534" s="21" t="s">
        <v>53</v>
      </c>
      <c r="G534" s="21" t="str">
        <f>VLOOKUP(Tableau1[[#This Row],[CODE_TYPE_DECHET]],Libellés!$A$1:$B$8,2,FALSE)</f>
        <v>Déchets dangereux</v>
      </c>
      <c r="H534" s="21" t="s">
        <v>50</v>
      </c>
      <c r="I534" s="21" t="str">
        <f>VLOOKUP(Tableau1[[#This Row],[CODE_DESTINATION]],Libellés!$E$2:$F$7,2,FALSE)</f>
        <v>Incinération avec récupération d'énergie</v>
      </c>
      <c r="J534" s="21">
        <v>0.50600000000000001</v>
      </c>
      <c r="K534" s="21">
        <v>364877</v>
      </c>
      <c r="L534" s="21">
        <f>Tableau1[[#This Row],[TONNE_DECHET]]*1000</f>
        <v>506</v>
      </c>
      <c r="M534" s="21">
        <f>Tableau1[[#This Row],[KG_DECHET]]/Tableau1[[#This Row],[Population]]</f>
        <v>1.3867686919153577E-3</v>
      </c>
    </row>
    <row r="535" spans="1:13" x14ac:dyDescent="0.3">
      <c r="A535" s="21">
        <v>2013</v>
      </c>
      <c r="B535" s="21">
        <v>76</v>
      </c>
      <c r="C535" s="21" t="str">
        <f>VLOOKUP(Tableau1[[#This Row],[CODE_REGION]],Libellés!$I$2:$J$15,2,FALSE)</f>
        <v>Occitanie</v>
      </c>
      <c r="D535" s="21">
        <v>11</v>
      </c>
      <c r="E535" s="21" t="str">
        <f>VLOOKUP(Tableau1[[#This Row],[CODE_DEPT]],Libellés!$L$2:$M$102,2,FALSE)</f>
        <v>Aude</v>
      </c>
      <c r="F535" s="21" t="s">
        <v>53</v>
      </c>
      <c r="G535" s="21" t="str">
        <f>VLOOKUP(Tableau1[[#This Row],[CODE_TYPE_DECHET]],Libellés!$A$1:$B$8,2,FALSE)</f>
        <v>Déchets dangereux</v>
      </c>
      <c r="H535" s="21" t="s">
        <v>53</v>
      </c>
      <c r="I535" s="21" t="str">
        <f>VLOOKUP(Tableau1[[#This Row],[CODE_DESTINATION]],Libellés!$E$2:$F$7,2,FALSE)</f>
        <v>Incinération sans récupération d'énergie</v>
      </c>
      <c r="J535" s="21">
        <v>0.25535000000000002</v>
      </c>
      <c r="K535" s="21">
        <v>364877</v>
      </c>
      <c r="L535" s="21">
        <f>Tableau1[[#This Row],[TONNE_DECHET]]*1000</f>
        <v>255.35000000000002</v>
      </c>
      <c r="M535" s="21">
        <f>Tableau1[[#This Row],[KG_DECHET]]/Tableau1[[#This Row],[Population]]</f>
        <v>6.9982487249127794E-4</v>
      </c>
    </row>
    <row r="536" spans="1:13" x14ac:dyDescent="0.3">
      <c r="A536" s="21">
        <v>2013</v>
      </c>
      <c r="B536" s="21">
        <v>76</v>
      </c>
      <c r="C536" s="21" t="str">
        <f>VLOOKUP(Tableau1[[#This Row],[CODE_REGION]],Libellés!$I$2:$J$15,2,FALSE)</f>
        <v>Occitanie</v>
      </c>
      <c r="D536" s="21">
        <v>11</v>
      </c>
      <c r="E536" s="21" t="str">
        <f>VLOOKUP(Tableau1[[#This Row],[CODE_DEPT]],Libellés!$L$2:$M$102,2,FALSE)</f>
        <v>Aude</v>
      </c>
      <c r="F536" s="21" t="s">
        <v>51</v>
      </c>
      <c r="G536" s="21" t="str">
        <f>VLOOKUP(Tableau1[[#This Row],[CODE_TYPE_DECHET]],Libellés!$A$1:$B$8,2,FALSE)</f>
        <v>Emballages et papier</v>
      </c>
      <c r="H536" s="21" t="s">
        <v>49</v>
      </c>
      <c r="I536" s="21" t="str">
        <f>VLOOKUP(Tableau1[[#This Row],[CODE_DESTINATION]],Libellés!$E$2:$F$7,2,FALSE)</f>
        <v>Valorisation matière</v>
      </c>
      <c r="J536" s="21">
        <v>14306.31883</v>
      </c>
      <c r="K536" s="21">
        <v>364877</v>
      </c>
      <c r="L536" s="21">
        <f>Tableau1[[#This Row],[TONNE_DECHET]]*1000</f>
        <v>14306318.83</v>
      </c>
      <c r="M536" s="21">
        <f>Tableau1[[#This Row],[KG_DECHET]]/Tableau1[[#This Row],[Population]]</f>
        <v>39.208606818188045</v>
      </c>
    </row>
    <row r="537" spans="1:13" x14ac:dyDescent="0.3">
      <c r="A537" s="21">
        <v>2013</v>
      </c>
      <c r="B537" s="21">
        <v>76</v>
      </c>
      <c r="C537" s="21" t="str">
        <f>VLOOKUP(Tableau1[[#This Row],[CODE_REGION]],Libellés!$I$2:$J$15,2,FALSE)</f>
        <v>Occitanie</v>
      </c>
      <c r="D537" s="21">
        <v>11</v>
      </c>
      <c r="E537" s="21" t="str">
        <f>VLOOKUP(Tableau1[[#This Row],[CODE_DEPT]],Libellés!$L$2:$M$102,2,FALSE)</f>
        <v>Aude</v>
      </c>
      <c r="F537" s="21" t="s">
        <v>51</v>
      </c>
      <c r="G537" s="21" t="str">
        <f>VLOOKUP(Tableau1[[#This Row],[CODE_TYPE_DECHET]],Libellés!$A$1:$B$8,2,FALSE)</f>
        <v>Emballages et papier</v>
      </c>
      <c r="H537" s="21" t="s">
        <v>52</v>
      </c>
      <c r="I537" s="21" t="str">
        <f>VLOOKUP(Tableau1[[#This Row],[CODE_DESTINATION]],Libellés!$E$2:$F$7,2,FALSE)</f>
        <v>Non précisé</v>
      </c>
      <c r="J537" s="21">
        <v>61.720080000000003</v>
      </c>
      <c r="K537" s="21">
        <v>364877</v>
      </c>
      <c r="L537" s="21">
        <f>Tableau1[[#This Row],[TONNE_DECHET]]*1000</f>
        <v>61720.08</v>
      </c>
      <c r="M537" s="21">
        <f>Tableau1[[#This Row],[KG_DECHET]]/Tableau1[[#This Row],[Population]]</f>
        <v>0.16915311187057558</v>
      </c>
    </row>
    <row r="538" spans="1:13" x14ac:dyDescent="0.3">
      <c r="A538" s="21">
        <v>2013</v>
      </c>
      <c r="B538" s="21">
        <v>76</v>
      </c>
      <c r="C538" s="21" t="str">
        <f>VLOOKUP(Tableau1[[#This Row],[CODE_REGION]],Libellés!$I$2:$J$15,2,FALSE)</f>
        <v>Occitanie</v>
      </c>
      <c r="D538" s="21">
        <v>11</v>
      </c>
      <c r="E538" s="21" t="str">
        <f>VLOOKUP(Tableau1[[#This Row],[CODE_DEPT]],Libellés!$L$2:$M$102,2,FALSE)</f>
        <v>Aude</v>
      </c>
      <c r="F538" s="21" t="s">
        <v>56</v>
      </c>
      <c r="G538" s="21" t="str">
        <f>VLOOKUP(Tableau1[[#This Row],[CODE_TYPE_DECHET]],Libellés!$A$1:$B$8,2,FALSE)</f>
        <v>Biodéchets</v>
      </c>
      <c r="H538" s="21" t="s">
        <v>49</v>
      </c>
      <c r="I538" s="21" t="str">
        <f>VLOOKUP(Tableau1[[#This Row],[CODE_DESTINATION]],Libellés!$E$2:$F$7,2,FALSE)</f>
        <v>Valorisation matière</v>
      </c>
      <c r="J538" s="21">
        <v>2150</v>
      </c>
      <c r="K538" s="21">
        <v>364877</v>
      </c>
      <c r="L538" s="21">
        <f>Tableau1[[#This Row],[TONNE_DECHET]]*1000</f>
        <v>2150000</v>
      </c>
      <c r="M538" s="21">
        <f>Tableau1[[#This Row],[KG_DECHET]]/Tableau1[[#This Row],[Population]]</f>
        <v>5.8923966158458878</v>
      </c>
    </row>
    <row r="539" spans="1:13" x14ac:dyDescent="0.3">
      <c r="A539" s="21">
        <v>2013</v>
      </c>
      <c r="B539" s="21">
        <v>76</v>
      </c>
      <c r="C539" s="21" t="str">
        <f>VLOOKUP(Tableau1[[#This Row],[CODE_REGION]],Libellés!$I$2:$J$15,2,FALSE)</f>
        <v>Occitanie</v>
      </c>
      <c r="D539" s="21">
        <v>11</v>
      </c>
      <c r="E539" s="21" t="str">
        <f>VLOOKUP(Tableau1[[#This Row],[CODE_DEPT]],Libellés!$L$2:$M$102,2,FALSE)</f>
        <v>Aude</v>
      </c>
      <c r="F539" s="21" t="s">
        <v>56</v>
      </c>
      <c r="G539" s="21" t="str">
        <f>VLOOKUP(Tableau1[[#This Row],[CODE_TYPE_DECHET]],Libellés!$A$1:$B$8,2,FALSE)</f>
        <v>Biodéchets</v>
      </c>
      <c r="H539" s="21" t="s">
        <v>56</v>
      </c>
      <c r="I539" s="21" t="str">
        <f>VLOOKUP(Tableau1[[#This Row],[CODE_DESTINATION]],Libellés!$E$2:$F$7,2,FALSE)</f>
        <v>Valorisation organique</v>
      </c>
      <c r="J539" s="21">
        <v>282.31866000000002</v>
      </c>
      <c r="K539" s="21">
        <v>364877</v>
      </c>
      <c r="L539" s="21">
        <f>Tableau1[[#This Row],[TONNE_DECHET]]*1000</f>
        <v>282318.66000000003</v>
      </c>
      <c r="M539" s="21">
        <f>Tableau1[[#This Row],[KG_DECHET]]/Tableau1[[#This Row],[Population]]</f>
        <v>0.77373651942983535</v>
      </c>
    </row>
    <row r="540" spans="1:13" x14ac:dyDescent="0.3">
      <c r="A540" s="21">
        <v>2013</v>
      </c>
      <c r="B540" s="21">
        <v>76</v>
      </c>
      <c r="C540" s="21" t="str">
        <f>VLOOKUP(Tableau1[[#This Row],[CODE_REGION]],Libellés!$I$2:$J$15,2,FALSE)</f>
        <v>Occitanie</v>
      </c>
      <c r="D540" s="21">
        <v>11</v>
      </c>
      <c r="E540" s="21" t="str">
        <f>VLOOKUP(Tableau1[[#This Row],[CODE_DEPT]],Libellés!$L$2:$M$102,2,FALSE)</f>
        <v>Aude</v>
      </c>
      <c r="F540" s="21" t="s">
        <v>54</v>
      </c>
      <c r="G540" s="21" t="str">
        <f>VLOOKUP(Tableau1[[#This Row],[CODE_TYPE_DECHET]],Libellés!$A$1:$B$8,2,FALSE)</f>
        <v>Verre</v>
      </c>
      <c r="H540" s="21" t="s">
        <v>49</v>
      </c>
      <c r="I540" s="21" t="str">
        <f>VLOOKUP(Tableau1[[#This Row],[CODE_DESTINATION]],Libellés!$E$2:$F$7,2,FALSE)</f>
        <v>Valorisation matière</v>
      </c>
      <c r="J540" s="21">
        <v>10200.46163</v>
      </c>
      <c r="K540" s="21">
        <v>364877</v>
      </c>
      <c r="L540" s="21">
        <f>Tableau1[[#This Row],[TONNE_DECHET]]*1000</f>
        <v>10200461.629999999</v>
      </c>
      <c r="M540" s="21">
        <f>Tableau1[[#This Row],[KG_DECHET]]/Tableau1[[#This Row],[Population]]</f>
        <v>27.955890971478055</v>
      </c>
    </row>
    <row r="541" spans="1:13" x14ac:dyDescent="0.3">
      <c r="A541" s="21">
        <v>2013</v>
      </c>
      <c r="B541" s="21">
        <v>76</v>
      </c>
      <c r="C541" s="21" t="str">
        <f>VLOOKUP(Tableau1[[#This Row],[CODE_REGION]],Libellés!$I$2:$J$15,2,FALSE)</f>
        <v>Occitanie</v>
      </c>
      <c r="D541" s="21">
        <v>11</v>
      </c>
      <c r="E541" s="21" t="str">
        <f>VLOOKUP(Tableau1[[#This Row],[CODE_DEPT]],Libellés!$L$2:$M$102,2,FALSE)</f>
        <v>Aude</v>
      </c>
      <c r="F541" s="21" t="s">
        <v>54</v>
      </c>
      <c r="G541" s="21" t="str">
        <f>VLOOKUP(Tableau1[[#This Row],[CODE_TYPE_DECHET]],Libellés!$A$1:$B$8,2,FALSE)</f>
        <v>Verre</v>
      </c>
      <c r="H541" s="21" t="s">
        <v>52</v>
      </c>
      <c r="I541" s="21" t="str">
        <f>VLOOKUP(Tableau1[[#This Row],[CODE_DESTINATION]],Libellés!$E$2:$F$7,2,FALSE)</f>
        <v>Non précisé</v>
      </c>
      <c r="J541" s="21">
        <v>98.253969999999995</v>
      </c>
      <c r="K541" s="21">
        <v>364877</v>
      </c>
      <c r="L541" s="21">
        <f>Tableau1[[#This Row],[TONNE_DECHET]]*1000</f>
        <v>98253.97</v>
      </c>
      <c r="M541" s="21">
        <f>Tableau1[[#This Row],[KG_DECHET]]/Tableau1[[#This Row],[Population]]</f>
        <v>0.26927970247508065</v>
      </c>
    </row>
    <row r="542" spans="1:13" x14ac:dyDescent="0.3">
      <c r="A542" s="21">
        <v>2013</v>
      </c>
      <c r="B542" s="21">
        <v>76</v>
      </c>
      <c r="C542" s="21" t="str">
        <f>VLOOKUP(Tableau1[[#This Row],[CODE_REGION]],Libellés!$I$2:$J$15,2,FALSE)</f>
        <v>Occitanie</v>
      </c>
      <c r="D542" s="21">
        <v>11</v>
      </c>
      <c r="E542" s="21" t="str">
        <f>VLOOKUP(Tableau1[[#This Row],[CODE_DEPT]],Libellés!$L$2:$M$102,2,FALSE)</f>
        <v>Aude</v>
      </c>
      <c r="F542" s="21" t="s">
        <v>55</v>
      </c>
      <c r="G542" s="21" t="str">
        <f>VLOOKUP(Tableau1[[#This Row],[CODE_TYPE_DECHET]],Libellés!$A$1:$B$8,2,FALSE)</f>
        <v>Collectes séparées hors gravats</v>
      </c>
      <c r="H542" s="21" t="s">
        <v>49</v>
      </c>
      <c r="I542" s="21" t="str">
        <f>VLOOKUP(Tableau1[[#This Row],[CODE_DESTINATION]],Libellés!$E$2:$F$7,2,FALSE)</f>
        <v>Valorisation matière</v>
      </c>
      <c r="J542" s="21">
        <v>514.96610999999996</v>
      </c>
      <c r="K542" s="21">
        <v>364877</v>
      </c>
      <c r="L542" s="21">
        <f>Tableau1[[#This Row],[TONNE_DECHET]]*1000</f>
        <v>514966.11</v>
      </c>
      <c r="M542" s="21">
        <f>Tableau1[[#This Row],[KG_DECHET]]/Tableau1[[#This Row],[Population]]</f>
        <v>1.4113416575996842</v>
      </c>
    </row>
    <row r="543" spans="1:13" x14ac:dyDescent="0.3">
      <c r="A543" s="21">
        <v>2015</v>
      </c>
      <c r="B543" s="21">
        <v>76</v>
      </c>
      <c r="C543" s="21" t="str">
        <f>VLOOKUP(Tableau1[[#This Row],[CODE_REGION]],Libellés!$I$2:$J$15,2,FALSE)</f>
        <v>Occitanie</v>
      </c>
      <c r="D543" s="21">
        <v>11</v>
      </c>
      <c r="E543" s="21" t="str">
        <f>VLOOKUP(Tableau1[[#This Row],[CODE_DEPT]],Libellés!$L$2:$M$102,2,FALSE)</f>
        <v>Aude</v>
      </c>
      <c r="F543" s="21" t="s">
        <v>49</v>
      </c>
      <c r="G543" s="21" t="str">
        <f>VLOOKUP(Tableau1[[#This Row],[CODE_TYPE_DECHET]],Libellés!$A$1:$B$8,2,FALSE)</f>
        <v>Ordures ménagères résiduelles</v>
      </c>
      <c r="H543" s="21" t="s">
        <v>50</v>
      </c>
      <c r="I543" s="21" t="str">
        <f>VLOOKUP(Tableau1[[#This Row],[CODE_DESTINATION]],Libellés!$E$2:$F$7,2,FALSE)</f>
        <v>Incinération avec récupération d'énergie</v>
      </c>
      <c r="J543" s="21">
        <v>12680.530549999999</v>
      </c>
      <c r="K543" s="21">
        <v>366957</v>
      </c>
      <c r="L543" s="21">
        <f>Tableau1[[#This Row],[TONNE_DECHET]]*1000</f>
        <v>12680530.549999999</v>
      </c>
      <c r="M543" s="21">
        <f>Tableau1[[#This Row],[KG_DECHET]]/Tableau1[[#This Row],[Population]]</f>
        <v>34.555903143965097</v>
      </c>
    </row>
    <row r="544" spans="1:13" x14ac:dyDescent="0.3">
      <c r="A544" s="21">
        <v>2015</v>
      </c>
      <c r="B544" s="21">
        <v>76</v>
      </c>
      <c r="C544" s="21" t="str">
        <f>VLOOKUP(Tableau1[[#This Row],[CODE_REGION]],Libellés!$I$2:$J$15,2,FALSE)</f>
        <v>Occitanie</v>
      </c>
      <c r="D544" s="21">
        <v>11</v>
      </c>
      <c r="E544" s="21" t="str">
        <f>VLOOKUP(Tableau1[[#This Row],[CODE_DEPT]],Libellés!$L$2:$M$102,2,FALSE)</f>
        <v>Aude</v>
      </c>
      <c r="F544" s="21" t="s">
        <v>49</v>
      </c>
      <c r="G544" s="21" t="str">
        <f>VLOOKUP(Tableau1[[#This Row],[CODE_TYPE_DECHET]],Libellés!$A$1:$B$8,2,FALSE)</f>
        <v>Ordures ménagères résiduelles</v>
      </c>
      <c r="H544" s="21" t="s">
        <v>51</v>
      </c>
      <c r="I544" s="21" t="str">
        <f>VLOOKUP(Tableau1[[#This Row],[CODE_DESTINATION]],Libellés!$E$2:$F$7,2,FALSE)</f>
        <v>Stockage</v>
      </c>
      <c r="J544" s="21">
        <v>110434.65578</v>
      </c>
      <c r="K544" s="21">
        <v>366957</v>
      </c>
      <c r="L544" s="21">
        <f>Tableau1[[#This Row],[TONNE_DECHET]]*1000</f>
        <v>110434655.78</v>
      </c>
      <c r="M544" s="21">
        <f>Tableau1[[#This Row],[KG_DECHET]]/Tableau1[[#This Row],[Population]]</f>
        <v>300.94712944568437</v>
      </c>
    </row>
    <row r="545" spans="1:13" x14ac:dyDescent="0.3">
      <c r="A545" s="21">
        <v>2015</v>
      </c>
      <c r="B545" s="21">
        <v>76</v>
      </c>
      <c r="C545" s="21" t="str">
        <f>VLOOKUP(Tableau1[[#This Row],[CODE_REGION]],Libellés!$I$2:$J$15,2,FALSE)</f>
        <v>Occitanie</v>
      </c>
      <c r="D545" s="21">
        <v>11</v>
      </c>
      <c r="E545" s="21" t="str">
        <f>VLOOKUP(Tableau1[[#This Row],[CODE_DEPT]],Libellés!$L$2:$M$102,2,FALSE)</f>
        <v>Aude</v>
      </c>
      <c r="F545" s="21" t="s">
        <v>49</v>
      </c>
      <c r="G545" s="21" t="str">
        <f>VLOOKUP(Tableau1[[#This Row],[CODE_TYPE_DECHET]],Libellés!$A$1:$B$8,2,FALSE)</f>
        <v>Ordures ménagères résiduelles</v>
      </c>
      <c r="H545" s="21" t="s">
        <v>52</v>
      </c>
      <c r="I545" s="21" t="str">
        <f>VLOOKUP(Tableau1[[#This Row],[CODE_DESTINATION]],Libellés!$E$2:$F$7,2,FALSE)</f>
        <v>Non précisé</v>
      </c>
      <c r="J545" s="21">
        <v>1426.5684100000001</v>
      </c>
      <c r="K545" s="21">
        <v>366957</v>
      </c>
      <c r="L545" s="21">
        <f>Tableau1[[#This Row],[TONNE_DECHET]]*1000</f>
        <v>1426568.4100000001</v>
      </c>
      <c r="M545" s="21">
        <f>Tableau1[[#This Row],[KG_DECHET]]/Tableau1[[#This Row],[Population]]</f>
        <v>3.8875628752142624</v>
      </c>
    </row>
    <row r="546" spans="1:13" x14ac:dyDescent="0.3">
      <c r="A546" s="21">
        <v>2015</v>
      </c>
      <c r="B546" s="21">
        <v>76</v>
      </c>
      <c r="C546" s="21" t="str">
        <f>VLOOKUP(Tableau1[[#This Row],[CODE_REGION]],Libellés!$I$2:$J$15,2,FALSE)</f>
        <v>Occitanie</v>
      </c>
      <c r="D546" s="21">
        <v>11</v>
      </c>
      <c r="E546" s="21" t="str">
        <f>VLOOKUP(Tableau1[[#This Row],[CODE_DEPT]],Libellés!$L$2:$M$102,2,FALSE)</f>
        <v>Aude</v>
      </c>
      <c r="F546" s="21" t="s">
        <v>50</v>
      </c>
      <c r="G546" s="21" t="str">
        <f>VLOOKUP(Tableau1[[#This Row],[CODE_TYPE_DECHET]],Libellés!$A$1:$B$8,2,FALSE)</f>
        <v>Encombrants</v>
      </c>
      <c r="H546" s="21" t="s">
        <v>49</v>
      </c>
      <c r="I546" s="21" t="str">
        <f>VLOOKUP(Tableau1[[#This Row],[CODE_DESTINATION]],Libellés!$E$2:$F$7,2,FALSE)</f>
        <v>Valorisation matière</v>
      </c>
      <c r="J546" s="21">
        <v>1E-3</v>
      </c>
      <c r="K546" s="21">
        <v>366957</v>
      </c>
      <c r="L546" s="21">
        <f>Tableau1[[#This Row],[TONNE_DECHET]]*1000</f>
        <v>1</v>
      </c>
      <c r="M546" s="21">
        <f>Tableau1[[#This Row],[KG_DECHET]]/Tableau1[[#This Row],[Population]]</f>
        <v>2.7251149317222455E-6</v>
      </c>
    </row>
    <row r="547" spans="1:13" x14ac:dyDescent="0.3">
      <c r="A547" s="21">
        <v>2015</v>
      </c>
      <c r="B547" s="21">
        <v>76</v>
      </c>
      <c r="C547" s="21" t="str">
        <f>VLOOKUP(Tableau1[[#This Row],[CODE_REGION]],Libellés!$I$2:$J$15,2,FALSE)</f>
        <v>Occitanie</v>
      </c>
      <c r="D547" s="21">
        <v>11</v>
      </c>
      <c r="E547" s="21" t="str">
        <f>VLOOKUP(Tableau1[[#This Row],[CODE_DEPT]],Libellés!$L$2:$M$102,2,FALSE)</f>
        <v>Aude</v>
      </c>
      <c r="F547" s="21" t="s">
        <v>50</v>
      </c>
      <c r="G547" s="21" t="str">
        <f>VLOOKUP(Tableau1[[#This Row],[CODE_TYPE_DECHET]],Libellés!$A$1:$B$8,2,FALSE)</f>
        <v>Encombrants</v>
      </c>
      <c r="H547" s="21" t="s">
        <v>51</v>
      </c>
      <c r="I547" s="21" t="str">
        <f>VLOOKUP(Tableau1[[#This Row],[CODE_DESTINATION]],Libellés!$E$2:$F$7,2,FALSE)</f>
        <v>Stockage</v>
      </c>
      <c r="J547" s="21">
        <v>147.45949999999999</v>
      </c>
      <c r="K547" s="21">
        <v>366957</v>
      </c>
      <c r="L547" s="21">
        <f>Tableau1[[#This Row],[TONNE_DECHET]]*1000</f>
        <v>147459.5</v>
      </c>
      <c r="M547" s="21">
        <f>Tableau1[[#This Row],[KG_DECHET]]/Tableau1[[#This Row],[Population]]</f>
        <v>0.40184408527429644</v>
      </c>
    </row>
    <row r="548" spans="1:13" x14ac:dyDescent="0.3">
      <c r="A548" s="21">
        <v>2015</v>
      </c>
      <c r="B548" s="21">
        <v>76</v>
      </c>
      <c r="C548" s="21" t="str">
        <f>VLOOKUP(Tableau1[[#This Row],[CODE_REGION]],Libellés!$I$2:$J$15,2,FALSE)</f>
        <v>Occitanie</v>
      </c>
      <c r="D548" s="21">
        <v>11</v>
      </c>
      <c r="E548" s="21" t="str">
        <f>VLOOKUP(Tableau1[[#This Row],[CODE_DEPT]],Libellés!$L$2:$M$102,2,FALSE)</f>
        <v>Aude</v>
      </c>
      <c r="F548" s="21" t="s">
        <v>50</v>
      </c>
      <c r="G548" s="21" t="str">
        <f>VLOOKUP(Tableau1[[#This Row],[CODE_TYPE_DECHET]],Libellés!$A$1:$B$8,2,FALSE)</f>
        <v>Encombrants</v>
      </c>
      <c r="H548" s="21" t="s">
        <v>52</v>
      </c>
      <c r="I548" s="21" t="str">
        <f>VLOOKUP(Tableau1[[#This Row],[CODE_DESTINATION]],Libellés!$E$2:$F$7,2,FALSE)</f>
        <v>Non précisé</v>
      </c>
      <c r="J548" s="21">
        <v>398.76</v>
      </c>
      <c r="K548" s="21">
        <v>366957</v>
      </c>
      <c r="L548" s="21">
        <f>Tableau1[[#This Row],[TONNE_DECHET]]*1000</f>
        <v>398760</v>
      </c>
      <c r="M548" s="21">
        <f>Tableau1[[#This Row],[KG_DECHET]]/Tableau1[[#This Row],[Population]]</f>
        <v>1.0866668301735625</v>
      </c>
    </row>
    <row r="549" spans="1:13" x14ac:dyDescent="0.3">
      <c r="A549" s="21">
        <v>2015</v>
      </c>
      <c r="B549" s="21">
        <v>76</v>
      </c>
      <c r="C549" s="21" t="str">
        <f>VLOOKUP(Tableau1[[#This Row],[CODE_REGION]],Libellés!$I$2:$J$15,2,FALSE)</f>
        <v>Occitanie</v>
      </c>
      <c r="D549" s="21">
        <v>11</v>
      </c>
      <c r="E549" s="21" t="str">
        <f>VLOOKUP(Tableau1[[#This Row],[CODE_DEPT]],Libellés!$L$2:$M$102,2,FALSE)</f>
        <v>Aude</v>
      </c>
      <c r="F549" s="21" t="s">
        <v>53</v>
      </c>
      <c r="G549" s="21" t="str">
        <f>VLOOKUP(Tableau1[[#This Row],[CODE_TYPE_DECHET]],Libellés!$A$1:$B$8,2,FALSE)</f>
        <v>Déchets dangereux</v>
      </c>
      <c r="H549" s="21" t="s">
        <v>50</v>
      </c>
      <c r="I549" s="21" t="str">
        <f>VLOOKUP(Tableau1[[#This Row],[CODE_DESTINATION]],Libellés!$E$2:$F$7,2,FALSE)</f>
        <v>Incinération avec récupération d'énergie</v>
      </c>
      <c r="J549" s="21">
        <v>2E-3</v>
      </c>
      <c r="K549" s="21">
        <v>366957</v>
      </c>
      <c r="L549" s="21">
        <f>Tableau1[[#This Row],[TONNE_DECHET]]*1000</f>
        <v>2</v>
      </c>
      <c r="M549" s="21">
        <f>Tableau1[[#This Row],[KG_DECHET]]/Tableau1[[#This Row],[Population]]</f>
        <v>5.4502298634444911E-6</v>
      </c>
    </row>
    <row r="550" spans="1:13" x14ac:dyDescent="0.3">
      <c r="A550" s="21">
        <v>2015</v>
      </c>
      <c r="B550" s="21">
        <v>76</v>
      </c>
      <c r="C550" s="21" t="str">
        <f>VLOOKUP(Tableau1[[#This Row],[CODE_REGION]],Libellés!$I$2:$J$15,2,FALSE)</f>
        <v>Occitanie</v>
      </c>
      <c r="D550" s="21">
        <v>11</v>
      </c>
      <c r="E550" s="21" t="str">
        <f>VLOOKUP(Tableau1[[#This Row],[CODE_DEPT]],Libellés!$L$2:$M$102,2,FALSE)</f>
        <v>Aude</v>
      </c>
      <c r="F550" s="21" t="s">
        <v>51</v>
      </c>
      <c r="G550" s="21" t="str">
        <f>VLOOKUP(Tableau1[[#This Row],[CODE_TYPE_DECHET]],Libellés!$A$1:$B$8,2,FALSE)</f>
        <v>Emballages et papier</v>
      </c>
      <c r="H550" s="21" t="s">
        <v>49</v>
      </c>
      <c r="I550" s="21" t="str">
        <f>VLOOKUP(Tableau1[[#This Row],[CODE_DESTINATION]],Libellés!$E$2:$F$7,2,FALSE)</f>
        <v>Valorisation matière</v>
      </c>
      <c r="J550" s="21">
        <v>15957.3483</v>
      </c>
      <c r="K550" s="21">
        <v>366957</v>
      </c>
      <c r="L550" s="21">
        <f>Tableau1[[#This Row],[TONNE_DECHET]]*1000</f>
        <v>15957348.299999999</v>
      </c>
      <c r="M550" s="21">
        <f>Tableau1[[#This Row],[KG_DECHET]]/Tableau1[[#This Row],[Population]]</f>
        <v>43.485608123022587</v>
      </c>
    </row>
    <row r="551" spans="1:13" x14ac:dyDescent="0.3">
      <c r="A551" s="21">
        <v>2015</v>
      </c>
      <c r="B551" s="21">
        <v>76</v>
      </c>
      <c r="C551" s="21" t="str">
        <f>VLOOKUP(Tableau1[[#This Row],[CODE_REGION]],Libellés!$I$2:$J$15,2,FALSE)</f>
        <v>Occitanie</v>
      </c>
      <c r="D551" s="21">
        <v>11</v>
      </c>
      <c r="E551" s="21" t="str">
        <f>VLOOKUP(Tableau1[[#This Row],[CODE_DEPT]],Libellés!$L$2:$M$102,2,FALSE)</f>
        <v>Aude</v>
      </c>
      <c r="F551" s="21" t="s">
        <v>51</v>
      </c>
      <c r="G551" s="21" t="str">
        <f>VLOOKUP(Tableau1[[#This Row],[CODE_TYPE_DECHET]],Libellés!$A$1:$B$8,2,FALSE)</f>
        <v>Emballages et papier</v>
      </c>
      <c r="H551" s="21" t="s">
        <v>52</v>
      </c>
      <c r="I551" s="21" t="str">
        <f>VLOOKUP(Tableau1[[#This Row],[CODE_DESTINATION]],Libellés!$E$2:$F$7,2,FALSE)</f>
        <v>Non précisé</v>
      </c>
      <c r="J551" s="21">
        <v>549.03319999999997</v>
      </c>
      <c r="K551" s="21">
        <v>366957</v>
      </c>
      <c r="L551" s="21">
        <f>Tableau1[[#This Row],[TONNE_DECHET]]*1000</f>
        <v>549033.19999999995</v>
      </c>
      <c r="M551" s="21">
        <f>Tableau1[[#This Row],[KG_DECHET]]/Tableau1[[#This Row],[Population]]</f>
        <v>1.4961785713312459</v>
      </c>
    </row>
    <row r="552" spans="1:13" x14ac:dyDescent="0.3">
      <c r="A552" s="21">
        <v>2015</v>
      </c>
      <c r="B552" s="21">
        <v>76</v>
      </c>
      <c r="C552" s="21" t="str">
        <f>VLOOKUP(Tableau1[[#This Row],[CODE_REGION]],Libellés!$I$2:$J$15,2,FALSE)</f>
        <v>Occitanie</v>
      </c>
      <c r="D552" s="21">
        <v>11</v>
      </c>
      <c r="E552" s="21" t="str">
        <f>VLOOKUP(Tableau1[[#This Row],[CODE_DEPT]],Libellés!$L$2:$M$102,2,FALSE)</f>
        <v>Aude</v>
      </c>
      <c r="F552" s="21" t="s">
        <v>56</v>
      </c>
      <c r="G552" s="21" t="str">
        <f>VLOOKUP(Tableau1[[#This Row],[CODE_TYPE_DECHET]],Libellés!$A$1:$B$8,2,FALSE)</f>
        <v>Biodéchets</v>
      </c>
      <c r="H552" s="21" t="s">
        <v>56</v>
      </c>
      <c r="I552" s="21" t="str">
        <f>VLOOKUP(Tableau1[[#This Row],[CODE_DESTINATION]],Libellés!$E$2:$F$7,2,FALSE)</f>
        <v>Valorisation organique</v>
      </c>
      <c r="J552" s="21">
        <v>5136.3759</v>
      </c>
      <c r="K552" s="21">
        <v>366957</v>
      </c>
      <c r="L552" s="21">
        <f>Tableau1[[#This Row],[TONNE_DECHET]]*1000</f>
        <v>5136375.9000000004</v>
      </c>
      <c r="M552" s="21">
        <f>Tableau1[[#This Row],[KG_DECHET]]/Tableau1[[#This Row],[Population]]</f>
        <v>13.997214660028288</v>
      </c>
    </row>
    <row r="553" spans="1:13" x14ac:dyDescent="0.3">
      <c r="A553" s="21">
        <v>2015</v>
      </c>
      <c r="B553" s="21">
        <v>76</v>
      </c>
      <c r="C553" s="21" t="str">
        <f>VLOOKUP(Tableau1[[#This Row],[CODE_REGION]],Libellés!$I$2:$J$15,2,FALSE)</f>
        <v>Occitanie</v>
      </c>
      <c r="D553" s="21">
        <v>11</v>
      </c>
      <c r="E553" s="21" t="str">
        <f>VLOOKUP(Tableau1[[#This Row],[CODE_DEPT]],Libellés!$L$2:$M$102,2,FALSE)</f>
        <v>Aude</v>
      </c>
      <c r="F553" s="21" t="s">
        <v>54</v>
      </c>
      <c r="G553" s="21" t="str">
        <f>VLOOKUP(Tableau1[[#This Row],[CODE_TYPE_DECHET]],Libellés!$A$1:$B$8,2,FALSE)</f>
        <v>Verre</v>
      </c>
      <c r="H553" s="21" t="s">
        <v>49</v>
      </c>
      <c r="I553" s="21" t="str">
        <f>VLOOKUP(Tableau1[[#This Row],[CODE_DESTINATION]],Libellés!$E$2:$F$7,2,FALSE)</f>
        <v>Valorisation matière</v>
      </c>
      <c r="J553" s="21">
        <v>9247.2397400000009</v>
      </c>
      <c r="K553" s="21">
        <v>366957</v>
      </c>
      <c r="L553" s="21">
        <f>Tableau1[[#This Row],[TONNE_DECHET]]*1000</f>
        <v>9247239.7400000002</v>
      </c>
      <c r="M553" s="21">
        <f>Tableau1[[#This Row],[KG_DECHET]]/Tableau1[[#This Row],[Population]]</f>
        <v>25.199791092689335</v>
      </c>
    </row>
    <row r="554" spans="1:13" x14ac:dyDescent="0.3">
      <c r="A554" s="21">
        <v>2015</v>
      </c>
      <c r="B554" s="21">
        <v>76</v>
      </c>
      <c r="C554" s="21" t="str">
        <f>VLOOKUP(Tableau1[[#This Row],[CODE_REGION]],Libellés!$I$2:$J$15,2,FALSE)</f>
        <v>Occitanie</v>
      </c>
      <c r="D554" s="21">
        <v>11</v>
      </c>
      <c r="E554" s="21" t="str">
        <f>VLOOKUP(Tableau1[[#This Row],[CODE_DEPT]],Libellés!$L$2:$M$102,2,FALSE)</f>
        <v>Aude</v>
      </c>
      <c r="F554" s="21" t="s">
        <v>54</v>
      </c>
      <c r="G554" s="21" t="str">
        <f>VLOOKUP(Tableau1[[#This Row],[CODE_TYPE_DECHET]],Libellés!$A$1:$B$8,2,FALSE)</f>
        <v>Verre</v>
      </c>
      <c r="H554" s="21" t="s">
        <v>52</v>
      </c>
      <c r="I554" s="21" t="str">
        <f>VLOOKUP(Tableau1[[#This Row],[CODE_DESTINATION]],Libellés!$E$2:$F$7,2,FALSE)</f>
        <v>Non précisé</v>
      </c>
      <c r="J554" s="21">
        <v>721.66120999999998</v>
      </c>
      <c r="K554" s="21">
        <v>366957</v>
      </c>
      <c r="L554" s="21">
        <f>Tableau1[[#This Row],[TONNE_DECHET]]*1000</f>
        <v>721661.21</v>
      </c>
      <c r="M554" s="21">
        <f>Tableau1[[#This Row],[KG_DECHET]]/Tableau1[[#This Row],[Population]]</f>
        <v>1.9666097390157429</v>
      </c>
    </row>
    <row r="555" spans="1:13" x14ac:dyDescent="0.3">
      <c r="A555" s="21">
        <v>2015</v>
      </c>
      <c r="B555" s="21">
        <v>76</v>
      </c>
      <c r="C555" s="21" t="str">
        <f>VLOOKUP(Tableau1[[#This Row],[CODE_REGION]],Libellés!$I$2:$J$15,2,FALSE)</f>
        <v>Occitanie</v>
      </c>
      <c r="D555" s="21">
        <v>11</v>
      </c>
      <c r="E555" s="21" t="str">
        <f>VLOOKUP(Tableau1[[#This Row],[CODE_DEPT]],Libellés!$L$2:$M$102,2,FALSE)</f>
        <v>Aude</v>
      </c>
      <c r="F555" s="21" t="s">
        <v>55</v>
      </c>
      <c r="G555" s="21" t="str">
        <f>VLOOKUP(Tableau1[[#This Row],[CODE_TYPE_DECHET]],Libellés!$A$1:$B$8,2,FALSE)</f>
        <v>Collectes séparées hors gravats</v>
      </c>
      <c r="H555" s="21" t="s">
        <v>49</v>
      </c>
      <c r="I555" s="21" t="str">
        <f>VLOOKUP(Tableau1[[#This Row],[CODE_DESTINATION]],Libellés!$E$2:$F$7,2,FALSE)</f>
        <v>Valorisation matière</v>
      </c>
      <c r="J555" s="21">
        <v>630.64639</v>
      </c>
      <c r="K555" s="21">
        <v>366957</v>
      </c>
      <c r="L555" s="21">
        <f>Tableau1[[#This Row],[TONNE_DECHET]]*1000</f>
        <v>630646.39</v>
      </c>
      <c r="M555" s="21">
        <f>Tableau1[[#This Row],[KG_DECHET]]/Tableau1[[#This Row],[Population]]</f>
        <v>1.7185838940257305</v>
      </c>
    </row>
    <row r="556" spans="1:13" x14ac:dyDescent="0.3">
      <c r="A556" s="21">
        <v>2017</v>
      </c>
      <c r="B556" s="21">
        <v>76</v>
      </c>
      <c r="C556" s="21" t="str">
        <f>VLOOKUP(Tableau1[[#This Row],[CODE_REGION]],Libellés!$I$2:$J$15,2,FALSE)</f>
        <v>Occitanie</v>
      </c>
      <c r="D556" s="21">
        <v>11</v>
      </c>
      <c r="E556" s="21" t="str">
        <f>VLOOKUP(Tableau1[[#This Row],[CODE_DEPT]],Libellés!$L$2:$M$102,2,FALSE)</f>
        <v>Aude</v>
      </c>
      <c r="F556" s="21" t="s">
        <v>49</v>
      </c>
      <c r="G556" s="21" t="str">
        <f>VLOOKUP(Tableau1[[#This Row],[CODE_TYPE_DECHET]],Libellés!$A$1:$B$8,2,FALSE)</f>
        <v>Ordures ménagères résiduelles</v>
      </c>
      <c r="H556" s="21" t="s">
        <v>50</v>
      </c>
      <c r="I556" s="21" t="str">
        <f>VLOOKUP(Tableau1[[#This Row],[CODE_DESTINATION]],Libellés!$E$2:$F$7,2,FALSE)</f>
        <v>Incinération avec récupération d'énergie</v>
      </c>
      <c r="J556" s="21">
        <v>22187.495749999998</v>
      </c>
      <c r="K556" s="21">
        <v>370260</v>
      </c>
      <c r="L556" s="21">
        <f>Tableau1[[#This Row],[TONNE_DECHET]]*1000</f>
        <v>22187495.75</v>
      </c>
      <c r="M556" s="21">
        <f>Tableau1[[#This Row],[KG_DECHET]]/Tableau1[[#This Row],[Population]]</f>
        <v>59.924095905579861</v>
      </c>
    </row>
    <row r="557" spans="1:13" x14ac:dyDescent="0.3">
      <c r="A557" s="21">
        <v>2017</v>
      </c>
      <c r="B557" s="21">
        <v>76</v>
      </c>
      <c r="C557" s="21" t="str">
        <f>VLOOKUP(Tableau1[[#This Row],[CODE_REGION]],Libellés!$I$2:$J$15,2,FALSE)</f>
        <v>Occitanie</v>
      </c>
      <c r="D557" s="21">
        <v>11</v>
      </c>
      <c r="E557" s="21" t="str">
        <f>VLOOKUP(Tableau1[[#This Row],[CODE_DEPT]],Libellés!$L$2:$M$102,2,FALSE)</f>
        <v>Aude</v>
      </c>
      <c r="F557" s="21" t="s">
        <v>49</v>
      </c>
      <c r="G557" s="21" t="str">
        <f>VLOOKUP(Tableau1[[#This Row],[CODE_TYPE_DECHET]],Libellés!$A$1:$B$8,2,FALSE)</f>
        <v>Ordures ménagères résiduelles</v>
      </c>
      <c r="H557" s="21" t="s">
        <v>51</v>
      </c>
      <c r="I557" s="21" t="str">
        <f>VLOOKUP(Tableau1[[#This Row],[CODE_DESTINATION]],Libellés!$E$2:$F$7,2,FALSE)</f>
        <v>Stockage</v>
      </c>
      <c r="J557" s="21">
        <v>103427.37218999999</v>
      </c>
      <c r="K557" s="21">
        <v>370260</v>
      </c>
      <c r="L557" s="21">
        <f>Tableau1[[#This Row],[TONNE_DECHET]]*1000</f>
        <v>103427372.19</v>
      </c>
      <c r="M557" s="21">
        <f>Tableau1[[#This Row],[KG_DECHET]]/Tableau1[[#This Row],[Population]]</f>
        <v>279.33714738292008</v>
      </c>
    </row>
    <row r="558" spans="1:13" x14ac:dyDescent="0.3">
      <c r="A558" s="21">
        <v>2017</v>
      </c>
      <c r="B558" s="21">
        <v>76</v>
      </c>
      <c r="C558" s="21" t="str">
        <f>VLOOKUP(Tableau1[[#This Row],[CODE_REGION]],Libellés!$I$2:$J$15,2,FALSE)</f>
        <v>Occitanie</v>
      </c>
      <c r="D558" s="21">
        <v>11</v>
      </c>
      <c r="E558" s="21" t="str">
        <f>VLOOKUP(Tableau1[[#This Row],[CODE_DEPT]],Libellés!$L$2:$M$102,2,FALSE)</f>
        <v>Aude</v>
      </c>
      <c r="F558" s="21" t="s">
        <v>50</v>
      </c>
      <c r="G558" s="21" t="str">
        <f>VLOOKUP(Tableau1[[#This Row],[CODE_TYPE_DECHET]],Libellés!$A$1:$B$8,2,FALSE)</f>
        <v>Encombrants</v>
      </c>
      <c r="H558" s="21" t="s">
        <v>49</v>
      </c>
      <c r="I558" s="21" t="str">
        <f>VLOOKUP(Tableau1[[#This Row],[CODE_DESTINATION]],Libellés!$E$2:$F$7,2,FALSE)</f>
        <v>Valorisation matière</v>
      </c>
      <c r="J558" s="21">
        <v>9.6979999999999997E-2</v>
      </c>
      <c r="K558" s="21">
        <v>370260</v>
      </c>
      <c r="L558" s="21">
        <f>Tableau1[[#This Row],[TONNE_DECHET]]*1000</f>
        <v>96.97999999999999</v>
      </c>
      <c r="M558" s="21">
        <f>Tableau1[[#This Row],[KG_DECHET]]/Tableau1[[#This Row],[Population]]</f>
        <v>2.619240533679036E-4</v>
      </c>
    </row>
    <row r="559" spans="1:13" x14ac:dyDescent="0.3">
      <c r="A559" s="21">
        <v>2017</v>
      </c>
      <c r="B559" s="21">
        <v>76</v>
      </c>
      <c r="C559" s="21" t="str">
        <f>VLOOKUP(Tableau1[[#This Row],[CODE_REGION]],Libellés!$I$2:$J$15,2,FALSE)</f>
        <v>Occitanie</v>
      </c>
      <c r="D559" s="21">
        <v>11</v>
      </c>
      <c r="E559" s="21" t="str">
        <f>VLOOKUP(Tableau1[[#This Row],[CODE_DEPT]],Libellés!$L$2:$M$102,2,FALSE)</f>
        <v>Aude</v>
      </c>
      <c r="F559" s="21" t="s">
        <v>51</v>
      </c>
      <c r="G559" s="21" t="str">
        <f>VLOOKUP(Tableau1[[#This Row],[CODE_TYPE_DECHET]],Libellés!$A$1:$B$8,2,FALSE)</f>
        <v>Emballages et papier</v>
      </c>
      <c r="H559" s="21" t="s">
        <v>49</v>
      </c>
      <c r="I559" s="21" t="str">
        <f>VLOOKUP(Tableau1[[#This Row],[CODE_DESTINATION]],Libellés!$E$2:$F$7,2,FALSE)</f>
        <v>Valorisation matière</v>
      </c>
      <c r="J559" s="21">
        <v>16818.38724</v>
      </c>
      <c r="K559" s="21">
        <v>370260</v>
      </c>
      <c r="L559" s="21">
        <f>Tableau1[[#This Row],[TONNE_DECHET]]*1000</f>
        <v>16818387.239999998</v>
      </c>
      <c r="M559" s="21">
        <f>Tableau1[[#This Row],[KG_DECHET]]/Tableau1[[#This Row],[Population]]</f>
        <v>45.423181656133522</v>
      </c>
    </row>
    <row r="560" spans="1:13" x14ac:dyDescent="0.3">
      <c r="A560" s="21">
        <v>2017</v>
      </c>
      <c r="B560" s="21">
        <v>76</v>
      </c>
      <c r="C560" s="21" t="str">
        <f>VLOOKUP(Tableau1[[#This Row],[CODE_REGION]],Libellés!$I$2:$J$15,2,FALSE)</f>
        <v>Occitanie</v>
      </c>
      <c r="D560" s="21">
        <v>11</v>
      </c>
      <c r="E560" s="21" t="str">
        <f>VLOOKUP(Tableau1[[#This Row],[CODE_DEPT]],Libellés!$L$2:$M$102,2,FALSE)</f>
        <v>Aude</v>
      </c>
      <c r="F560" s="21" t="s">
        <v>54</v>
      </c>
      <c r="G560" s="21" t="str">
        <f>VLOOKUP(Tableau1[[#This Row],[CODE_TYPE_DECHET]],Libellés!$A$1:$B$8,2,FALSE)</f>
        <v>Verre</v>
      </c>
      <c r="H560" s="21" t="s">
        <v>49</v>
      </c>
      <c r="I560" s="21" t="str">
        <f>VLOOKUP(Tableau1[[#This Row],[CODE_DESTINATION]],Libellés!$E$2:$F$7,2,FALSE)</f>
        <v>Valorisation matière</v>
      </c>
      <c r="J560" s="21">
        <v>11525.607770000001</v>
      </c>
      <c r="K560" s="21">
        <v>370260</v>
      </c>
      <c r="L560" s="21">
        <f>Tableau1[[#This Row],[TONNE_DECHET]]*1000</f>
        <v>11525607.770000001</v>
      </c>
      <c r="M560" s="21">
        <f>Tableau1[[#This Row],[KG_DECHET]]/Tableau1[[#This Row],[Population]]</f>
        <v>31.128417247339712</v>
      </c>
    </row>
    <row r="561" spans="1:13" x14ac:dyDescent="0.3">
      <c r="A561" s="21">
        <v>2017</v>
      </c>
      <c r="B561" s="21">
        <v>76</v>
      </c>
      <c r="C561" s="21" t="str">
        <f>VLOOKUP(Tableau1[[#This Row],[CODE_REGION]],Libellés!$I$2:$J$15,2,FALSE)</f>
        <v>Occitanie</v>
      </c>
      <c r="D561" s="21">
        <v>11</v>
      </c>
      <c r="E561" s="21" t="str">
        <f>VLOOKUP(Tableau1[[#This Row],[CODE_DEPT]],Libellés!$L$2:$M$102,2,FALSE)</f>
        <v>Aude</v>
      </c>
      <c r="F561" s="21" t="s">
        <v>55</v>
      </c>
      <c r="G561" s="21" t="str">
        <f>VLOOKUP(Tableau1[[#This Row],[CODE_TYPE_DECHET]],Libellés!$A$1:$B$8,2,FALSE)</f>
        <v>Collectes séparées hors gravats</v>
      </c>
      <c r="H561" s="21" t="s">
        <v>49</v>
      </c>
      <c r="I561" s="21" t="str">
        <f>VLOOKUP(Tableau1[[#This Row],[CODE_DESTINATION]],Libellés!$E$2:$F$7,2,FALSE)</f>
        <v>Valorisation matière</v>
      </c>
      <c r="J561" s="21">
        <v>544.47758999999996</v>
      </c>
      <c r="K561" s="21">
        <v>370260</v>
      </c>
      <c r="L561" s="21">
        <f>Tableau1[[#This Row],[TONNE_DECHET]]*1000</f>
        <v>544477.59</v>
      </c>
      <c r="M561" s="21">
        <f>Tableau1[[#This Row],[KG_DECHET]]/Tableau1[[#This Row],[Population]]</f>
        <v>1.4705277102576566</v>
      </c>
    </row>
    <row r="562" spans="1:13" x14ac:dyDescent="0.3">
      <c r="A562" s="21">
        <v>2009</v>
      </c>
      <c r="B562" s="21">
        <v>76</v>
      </c>
      <c r="C562" s="21" t="str">
        <f>VLOOKUP(Tableau1[[#This Row],[CODE_REGION]],Libellés!$I$2:$J$15,2,FALSE)</f>
        <v>Occitanie</v>
      </c>
      <c r="D562" s="21">
        <v>12</v>
      </c>
      <c r="E562" s="21" t="str">
        <f>VLOOKUP(Tableau1[[#This Row],[CODE_DEPT]],Libellés!$L$2:$M$102,2,FALSE)</f>
        <v>Aveyron</v>
      </c>
      <c r="F562" s="21" t="s">
        <v>49</v>
      </c>
      <c r="G562" s="21" t="str">
        <f>VLOOKUP(Tableau1[[#This Row],[CODE_TYPE_DECHET]],Libellés!$A$1:$B$8,2,FALSE)</f>
        <v>Ordures ménagères résiduelles</v>
      </c>
      <c r="H562" s="21" t="s">
        <v>51</v>
      </c>
      <c r="I562" s="21" t="str">
        <f>VLOOKUP(Tableau1[[#This Row],[CODE_DESTINATION]],Libellés!$E$2:$F$7,2,FALSE)</f>
        <v>Stockage</v>
      </c>
      <c r="J562" s="21">
        <v>65460.189489999997</v>
      </c>
      <c r="K562" s="21">
        <v>277048</v>
      </c>
      <c r="L562" s="21">
        <f>Tableau1[[#This Row],[TONNE_DECHET]]*1000</f>
        <v>65460189.489999995</v>
      </c>
      <c r="M562" s="21">
        <f>Tableau1[[#This Row],[KG_DECHET]]/Tableau1[[#This Row],[Population]]</f>
        <v>236.2774302286968</v>
      </c>
    </row>
    <row r="563" spans="1:13" x14ac:dyDescent="0.3">
      <c r="A563" s="21">
        <v>2009</v>
      </c>
      <c r="B563" s="21">
        <v>76</v>
      </c>
      <c r="C563" s="21" t="str">
        <f>VLOOKUP(Tableau1[[#This Row],[CODE_REGION]],Libellés!$I$2:$J$15,2,FALSE)</f>
        <v>Occitanie</v>
      </c>
      <c r="D563" s="21">
        <v>12</v>
      </c>
      <c r="E563" s="21" t="str">
        <f>VLOOKUP(Tableau1[[#This Row],[CODE_DEPT]],Libellés!$L$2:$M$102,2,FALSE)</f>
        <v>Aveyron</v>
      </c>
      <c r="F563" s="21" t="s">
        <v>49</v>
      </c>
      <c r="G563" s="21" t="str">
        <f>VLOOKUP(Tableau1[[#This Row],[CODE_TYPE_DECHET]],Libellés!$A$1:$B$8,2,FALSE)</f>
        <v>Ordures ménagères résiduelles</v>
      </c>
      <c r="H563" s="21" t="s">
        <v>52</v>
      </c>
      <c r="I563" s="21" t="str">
        <f>VLOOKUP(Tableau1[[#This Row],[CODE_DESTINATION]],Libellés!$E$2:$F$7,2,FALSE)</f>
        <v>Non précisé</v>
      </c>
      <c r="J563" s="21">
        <v>1672.25864</v>
      </c>
      <c r="K563" s="21">
        <v>277048</v>
      </c>
      <c r="L563" s="21">
        <f>Tableau1[[#This Row],[TONNE_DECHET]]*1000</f>
        <v>1672258.6400000001</v>
      </c>
      <c r="M563" s="21">
        <f>Tableau1[[#This Row],[KG_DECHET]]/Tableau1[[#This Row],[Population]]</f>
        <v>6.0359888539170115</v>
      </c>
    </row>
    <row r="564" spans="1:13" x14ac:dyDescent="0.3">
      <c r="A564" s="21">
        <v>2009</v>
      </c>
      <c r="B564" s="21">
        <v>76</v>
      </c>
      <c r="C564" s="21" t="str">
        <f>VLOOKUP(Tableau1[[#This Row],[CODE_REGION]],Libellés!$I$2:$J$15,2,FALSE)</f>
        <v>Occitanie</v>
      </c>
      <c r="D564" s="21">
        <v>12</v>
      </c>
      <c r="E564" s="21" t="str">
        <f>VLOOKUP(Tableau1[[#This Row],[CODE_DEPT]],Libellés!$L$2:$M$102,2,FALSE)</f>
        <v>Aveyron</v>
      </c>
      <c r="F564" s="21" t="s">
        <v>50</v>
      </c>
      <c r="G564" s="21" t="str">
        <f>VLOOKUP(Tableau1[[#This Row],[CODE_TYPE_DECHET]],Libellés!$A$1:$B$8,2,FALSE)</f>
        <v>Encombrants</v>
      </c>
      <c r="H564" s="21" t="s">
        <v>49</v>
      </c>
      <c r="I564" s="21" t="str">
        <f>VLOOKUP(Tableau1[[#This Row],[CODE_DESTINATION]],Libellés!$E$2:$F$7,2,FALSE)</f>
        <v>Valorisation matière</v>
      </c>
      <c r="J564" s="21">
        <v>321.77999999999997</v>
      </c>
      <c r="K564" s="21">
        <v>277048</v>
      </c>
      <c r="L564" s="21">
        <f>Tableau1[[#This Row],[TONNE_DECHET]]*1000</f>
        <v>321780</v>
      </c>
      <c r="M564" s="21">
        <f>Tableau1[[#This Row],[KG_DECHET]]/Tableau1[[#This Row],[Population]]</f>
        <v>1.1614593860991598</v>
      </c>
    </row>
    <row r="565" spans="1:13" x14ac:dyDescent="0.3">
      <c r="A565" s="21">
        <v>2009</v>
      </c>
      <c r="B565" s="21">
        <v>76</v>
      </c>
      <c r="C565" s="21" t="str">
        <f>VLOOKUP(Tableau1[[#This Row],[CODE_REGION]],Libellés!$I$2:$J$15,2,FALSE)</f>
        <v>Occitanie</v>
      </c>
      <c r="D565" s="21">
        <v>12</v>
      </c>
      <c r="E565" s="21" t="str">
        <f>VLOOKUP(Tableau1[[#This Row],[CODE_DEPT]],Libellés!$L$2:$M$102,2,FALSE)</f>
        <v>Aveyron</v>
      </c>
      <c r="F565" s="21" t="s">
        <v>50</v>
      </c>
      <c r="G565" s="21" t="str">
        <f>VLOOKUP(Tableau1[[#This Row],[CODE_TYPE_DECHET]],Libellés!$A$1:$B$8,2,FALSE)</f>
        <v>Encombrants</v>
      </c>
      <c r="H565" s="21" t="s">
        <v>51</v>
      </c>
      <c r="I565" s="21" t="str">
        <f>VLOOKUP(Tableau1[[#This Row],[CODE_DESTINATION]],Libellés!$E$2:$F$7,2,FALSE)</f>
        <v>Stockage</v>
      </c>
      <c r="J565" s="21">
        <v>61</v>
      </c>
      <c r="K565" s="21">
        <v>277048</v>
      </c>
      <c r="L565" s="21">
        <f>Tableau1[[#This Row],[TONNE_DECHET]]*1000</f>
        <v>61000</v>
      </c>
      <c r="M565" s="21">
        <f>Tableau1[[#This Row],[KG_DECHET]]/Tableau1[[#This Row],[Population]]</f>
        <v>0.22017845283127832</v>
      </c>
    </row>
    <row r="566" spans="1:13" x14ac:dyDescent="0.3">
      <c r="A566" s="21">
        <v>2009</v>
      </c>
      <c r="B566" s="21">
        <v>76</v>
      </c>
      <c r="C566" s="21" t="str">
        <f>VLOOKUP(Tableau1[[#This Row],[CODE_REGION]],Libellés!$I$2:$J$15,2,FALSE)</f>
        <v>Occitanie</v>
      </c>
      <c r="D566" s="21">
        <v>12</v>
      </c>
      <c r="E566" s="21" t="str">
        <f>VLOOKUP(Tableau1[[#This Row],[CODE_DEPT]],Libellés!$L$2:$M$102,2,FALSE)</f>
        <v>Aveyron</v>
      </c>
      <c r="F566" s="21" t="s">
        <v>50</v>
      </c>
      <c r="G566" s="21" t="str">
        <f>VLOOKUP(Tableau1[[#This Row],[CODE_TYPE_DECHET]],Libellés!$A$1:$B$8,2,FALSE)</f>
        <v>Encombrants</v>
      </c>
      <c r="H566" s="21" t="s">
        <v>52</v>
      </c>
      <c r="I566" s="21" t="str">
        <f>VLOOKUP(Tableau1[[#This Row],[CODE_DESTINATION]],Libellés!$E$2:$F$7,2,FALSE)</f>
        <v>Non précisé</v>
      </c>
      <c r="J566" s="21">
        <v>296.3</v>
      </c>
      <c r="K566" s="21">
        <v>277048</v>
      </c>
      <c r="L566" s="21">
        <f>Tableau1[[#This Row],[TONNE_DECHET]]*1000</f>
        <v>296300</v>
      </c>
      <c r="M566" s="21">
        <f>Tableau1[[#This Row],[KG_DECHET]]/Tableau1[[#This Row],[Population]]</f>
        <v>1.0694897635066847</v>
      </c>
    </row>
    <row r="567" spans="1:13" x14ac:dyDescent="0.3">
      <c r="A567" s="21">
        <v>2009</v>
      </c>
      <c r="B567" s="21">
        <v>76</v>
      </c>
      <c r="C567" s="21" t="str">
        <f>VLOOKUP(Tableau1[[#This Row],[CODE_REGION]],Libellés!$I$2:$J$15,2,FALSE)</f>
        <v>Occitanie</v>
      </c>
      <c r="D567" s="21">
        <v>12</v>
      </c>
      <c r="E567" s="21" t="str">
        <f>VLOOKUP(Tableau1[[#This Row],[CODE_DEPT]],Libellés!$L$2:$M$102,2,FALSE)</f>
        <v>Aveyron</v>
      </c>
      <c r="F567" s="21" t="s">
        <v>53</v>
      </c>
      <c r="G567" s="21" t="str">
        <f>VLOOKUP(Tableau1[[#This Row],[CODE_TYPE_DECHET]],Libellés!$A$1:$B$8,2,FALSE)</f>
        <v>Déchets dangereux</v>
      </c>
      <c r="H567" s="21" t="s">
        <v>53</v>
      </c>
      <c r="I567" s="21" t="str">
        <f>VLOOKUP(Tableau1[[#This Row],[CODE_DESTINATION]],Libellés!$E$2:$F$7,2,FALSE)</f>
        <v>Incinération sans récupération d'énergie</v>
      </c>
      <c r="J567" s="21">
        <v>8.2890000000000005E-2</v>
      </c>
      <c r="K567" s="21">
        <v>277048</v>
      </c>
      <c r="L567" s="21">
        <f>Tableau1[[#This Row],[TONNE_DECHET]]*1000</f>
        <v>82.89</v>
      </c>
      <c r="M567" s="21">
        <f>Tableau1[[#This Row],[KG_DECHET]]/Tableau1[[#This Row],[Population]]</f>
        <v>2.9919003205220758E-4</v>
      </c>
    </row>
    <row r="568" spans="1:13" x14ac:dyDescent="0.3">
      <c r="A568" s="21">
        <v>2009</v>
      </c>
      <c r="B568" s="21">
        <v>76</v>
      </c>
      <c r="C568" s="21" t="str">
        <f>VLOOKUP(Tableau1[[#This Row],[CODE_REGION]],Libellés!$I$2:$J$15,2,FALSE)</f>
        <v>Occitanie</v>
      </c>
      <c r="D568" s="21">
        <v>12</v>
      </c>
      <c r="E568" s="21" t="str">
        <f>VLOOKUP(Tableau1[[#This Row],[CODE_DEPT]],Libellés!$L$2:$M$102,2,FALSE)</f>
        <v>Aveyron</v>
      </c>
      <c r="F568" s="21" t="s">
        <v>53</v>
      </c>
      <c r="G568" s="21" t="str">
        <f>VLOOKUP(Tableau1[[#This Row],[CODE_TYPE_DECHET]],Libellés!$A$1:$B$8,2,FALSE)</f>
        <v>Déchets dangereux</v>
      </c>
      <c r="H568" s="21" t="s">
        <v>52</v>
      </c>
      <c r="I568" s="21" t="str">
        <f>VLOOKUP(Tableau1[[#This Row],[CODE_DESTINATION]],Libellés!$E$2:$F$7,2,FALSE)</f>
        <v>Non précisé</v>
      </c>
      <c r="J568" s="21">
        <v>9.1999999999999998E-2</v>
      </c>
      <c r="K568" s="21">
        <v>277048</v>
      </c>
      <c r="L568" s="21">
        <f>Tableau1[[#This Row],[TONNE_DECHET]]*1000</f>
        <v>92</v>
      </c>
      <c r="M568" s="21">
        <f>Tableau1[[#This Row],[KG_DECHET]]/Tableau1[[#This Row],[Population]]</f>
        <v>3.3207242066356734E-4</v>
      </c>
    </row>
    <row r="569" spans="1:13" x14ac:dyDescent="0.3">
      <c r="A569" s="21">
        <v>2009</v>
      </c>
      <c r="B569" s="21">
        <v>76</v>
      </c>
      <c r="C569" s="21" t="str">
        <f>VLOOKUP(Tableau1[[#This Row],[CODE_REGION]],Libellés!$I$2:$J$15,2,FALSE)</f>
        <v>Occitanie</v>
      </c>
      <c r="D569" s="21">
        <v>12</v>
      </c>
      <c r="E569" s="21" t="str">
        <f>VLOOKUP(Tableau1[[#This Row],[CODE_DEPT]],Libellés!$L$2:$M$102,2,FALSE)</f>
        <v>Aveyron</v>
      </c>
      <c r="F569" s="21" t="s">
        <v>51</v>
      </c>
      <c r="G569" s="21" t="str">
        <f>VLOOKUP(Tableau1[[#This Row],[CODE_TYPE_DECHET]],Libellés!$A$1:$B$8,2,FALSE)</f>
        <v>Emballages et papier</v>
      </c>
      <c r="H569" s="21" t="s">
        <v>49</v>
      </c>
      <c r="I569" s="21" t="str">
        <f>VLOOKUP(Tableau1[[#This Row],[CODE_DESTINATION]],Libellés!$E$2:$F$7,2,FALSE)</f>
        <v>Valorisation matière</v>
      </c>
      <c r="J569" s="21">
        <v>16179.62844</v>
      </c>
      <c r="K569" s="21">
        <v>277048</v>
      </c>
      <c r="L569" s="21">
        <f>Tableau1[[#This Row],[TONNE_DECHET]]*1000</f>
        <v>16179628.440000001</v>
      </c>
      <c r="M569" s="21">
        <f>Tableau1[[#This Row],[KG_DECHET]]/Tableau1[[#This Row],[Population]]</f>
        <v>58.400091103346718</v>
      </c>
    </row>
    <row r="570" spans="1:13" x14ac:dyDescent="0.3">
      <c r="A570" s="21">
        <v>2009</v>
      </c>
      <c r="B570" s="21">
        <v>76</v>
      </c>
      <c r="C570" s="21" t="str">
        <f>VLOOKUP(Tableau1[[#This Row],[CODE_REGION]],Libellés!$I$2:$J$15,2,FALSE)</f>
        <v>Occitanie</v>
      </c>
      <c r="D570" s="21">
        <v>12</v>
      </c>
      <c r="E570" s="21" t="str">
        <f>VLOOKUP(Tableau1[[#This Row],[CODE_DEPT]],Libellés!$L$2:$M$102,2,FALSE)</f>
        <v>Aveyron</v>
      </c>
      <c r="F570" s="21" t="s">
        <v>51</v>
      </c>
      <c r="G570" s="21" t="str">
        <f>VLOOKUP(Tableau1[[#This Row],[CODE_TYPE_DECHET]],Libellés!$A$1:$B$8,2,FALSE)</f>
        <v>Emballages et papier</v>
      </c>
      <c r="H570" s="21" t="s">
        <v>52</v>
      </c>
      <c r="I570" s="21" t="str">
        <f>VLOOKUP(Tableau1[[#This Row],[CODE_DESTINATION]],Libellés!$E$2:$F$7,2,FALSE)</f>
        <v>Non précisé</v>
      </c>
      <c r="J570" s="21">
        <v>731.95155999999997</v>
      </c>
      <c r="K570" s="21">
        <v>277048</v>
      </c>
      <c r="L570" s="21">
        <f>Tableau1[[#This Row],[TONNE_DECHET]]*1000</f>
        <v>731951.55999999994</v>
      </c>
      <c r="M570" s="21">
        <f>Tableau1[[#This Row],[KG_DECHET]]/Tableau1[[#This Row],[Population]]</f>
        <v>2.6419665906268945</v>
      </c>
    </row>
    <row r="571" spans="1:13" x14ac:dyDescent="0.3">
      <c r="A571" s="21">
        <v>2009</v>
      </c>
      <c r="B571" s="21">
        <v>76</v>
      </c>
      <c r="C571" s="21" t="str">
        <f>VLOOKUP(Tableau1[[#This Row],[CODE_REGION]],Libellés!$I$2:$J$15,2,FALSE)</f>
        <v>Occitanie</v>
      </c>
      <c r="D571" s="21">
        <v>12</v>
      </c>
      <c r="E571" s="21" t="str">
        <f>VLOOKUP(Tableau1[[#This Row],[CODE_DEPT]],Libellés!$L$2:$M$102,2,FALSE)</f>
        <v>Aveyron</v>
      </c>
      <c r="F571" s="21" t="s">
        <v>56</v>
      </c>
      <c r="G571" s="21" t="str">
        <f>VLOOKUP(Tableau1[[#This Row],[CODE_TYPE_DECHET]],Libellés!$A$1:$B$8,2,FALSE)</f>
        <v>Biodéchets</v>
      </c>
      <c r="H571" s="21" t="s">
        <v>49</v>
      </c>
      <c r="I571" s="21" t="str">
        <f>VLOOKUP(Tableau1[[#This Row],[CODE_DESTINATION]],Libellés!$E$2:$F$7,2,FALSE)</f>
        <v>Valorisation matière</v>
      </c>
      <c r="J571" s="21">
        <v>55</v>
      </c>
      <c r="K571" s="21">
        <v>277048</v>
      </c>
      <c r="L571" s="21">
        <f>Tableau1[[#This Row],[TONNE_DECHET]]*1000</f>
        <v>55000</v>
      </c>
      <c r="M571" s="21">
        <f>Tableau1[[#This Row],[KG_DECHET]]/Tableau1[[#This Row],[Population]]</f>
        <v>0.19852155583148046</v>
      </c>
    </row>
    <row r="572" spans="1:13" x14ac:dyDescent="0.3">
      <c r="A572" s="21">
        <v>2009</v>
      </c>
      <c r="B572" s="21">
        <v>76</v>
      </c>
      <c r="C572" s="21" t="str">
        <f>VLOOKUP(Tableau1[[#This Row],[CODE_REGION]],Libellés!$I$2:$J$15,2,FALSE)</f>
        <v>Occitanie</v>
      </c>
      <c r="D572" s="21">
        <v>12</v>
      </c>
      <c r="E572" s="21" t="str">
        <f>VLOOKUP(Tableau1[[#This Row],[CODE_DEPT]],Libellés!$L$2:$M$102,2,FALSE)</f>
        <v>Aveyron</v>
      </c>
      <c r="F572" s="21" t="s">
        <v>56</v>
      </c>
      <c r="G572" s="21" t="str">
        <f>VLOOKUP(Tableau1[[#This Row],[CODE_TYPE_DECHET]],Libellés!$A$1:$B$8,2,FALSE)</f>
        <v>Biodéchets</v>
      </c>
      <c r="H572" s="21" t="s">
        <v>56</v>
      </c>
      <c r="I572" s="21" t="str">
        <f>VLOOKUP(Tableau1[[#This Row],[CODE_DESTINATION]],Libellés!$E$2:$F$7,2,FALSE)</f>
        <v>Valorisation organique</v>
      </c>
      <c r="J572" s="21">
        <v>3197.68</v>
      </c>
      <c r="K572" s="21">
        <v>277048</v>
      </c>
      <c r="L572" s="21">
        <f>Tableau1[[#This Row],[TONNE_DECHET]]*1000</f>
        <v>3197680</v>
      </c>
      <c r="M572" s="21">
        <f>Tableau1[[#This Row],[KG_DECHET]]/Tableau1[[#This Row],[Population]]</f>
        <v>11.541971066385608</v>
      </c>
    </row>
    <row r="573" spans="1:13" x14ac:dyDescent="0.3">
      <c r="A573" s="21">
        <v>2009</v>
      </c>
      <c r="B573" s="21">
        <v>76</v>
      </c>
      <c r="C573" s="21" t="str">
        <f>VLOOKUP(Tableau1[[#This Row],[CODE_REGION]],Libellés!$I$2:$J$15,2,FALSE)</f>
        <v>Occitanie</v>
      </c>
      <c r="D573" s="21">
        <v>12</v>
      </c>
      <c r="E573" s="21" t="str">
        <f>VLOOKUP(Tableau1[[#This Row],[CODE_DEPT]],Libellés!$L$2:$M$102,2,FALSE)</f>
        <v>Aveyron</v>
      </c>
      <c r="F573" s="21" t="s">
        <v>54</v>
      </c>
      <c r="G573" s="21" t="str">
        <f>VLOOKUP(Tableau1[[#This Row],[CODE_TYPE_DECHET]],Libellés!$A$1:$B$8,2,FALSE)</f>
        <v>Verre</v>
      </c>
      <c r="H573" s="21" t="s">
        <v>49</v>
      </c>
      <c r="I573" s="21" t="str">
        <f>VLOOKUP(Tableau1[[#This Row],[CODE_DESTINATION]],Libellés!$E$2:$F$7,2,FALSE)</f>
        <v>Valorisation matière</v>
      </c>
      <c r="J573" s="21">
        <v>7901.8153000000002</v>
      </c>
      <c r="K573" s="21">
        <v>277048</v>
      </c>
      <c r="L573" s="21">
        <f>Tableau1[[#This Row],[TONNE_DECHET]]*1000</f>
        <v>7901815.2999999998</v>
      </c>
      <c r="M573" s="21">
        <f>Tableau1[[#This Row],[KG_DECHET]]/Tableau1[[#This Row],[Population]]</f>
        <v>28.521466677254484</v>
      </c>
    </row>
    <row r="574" spans="1:13" x14ac:dyDescent="0.3">
      <c r="A574" s="21">
        <v>2009</v>
      </c>
      <c r="B574" s="21">
        <v>76</v>
      </c>
      <c r="C574" s="21" t="str">
        <f>VLOOKUP(Tableau1[[#This Row],[CODE_REGION]],Libellés!$I$2:$J$15,2,FALSE)</f>
        <v>Occitanie</v>
      </c>
      <c r="D574" s="21">
        <v>12</v>
      </c>
      <c r="E574" s="21" t="str">
        <f>VLOOKUP(Tableau1[[#This Row],[CODE_DEPT]],Libellés!$L$2:$M$102,2,FALSE)</f>
        <v>Aveyron</v>
      </c>
      <c r="F574" s="21" t="s">
        <v>54</v>
      </c>
      <c r="G574" s="21" t="str">
        <f>VLOOKUP(Tableau1[[#This Row],[CODE_TYPE_DECHET]],Libellés!$A$1:$B$8,2,FALSE)</f>
        <v>Verre</v>
      </c>
      <c r="H574" s="21" t="s">
        <v>52</v>
      </c>
      <c r="I574" s="21" t="str">
        <f>VLOOKUP(Tableau1[[#This Row],[CODE_DESTINATION]],Libellés!$E$2:$F$7,2,FALSE)</f>
        <v>Non précisé</v>
      </c>
      <c r="J574" s="21">
        <v>526.24472000000003</v>
      </c>
      <c r="K574" s="21">
        <v>277048</v>
      </c>
      <c r="L574" s="21">
        <f>Tableau1[[#This Row],[TONNE_DECHET]]*1000</f>
        <v>526244.72</v>
      </c>
      <c r="M574" s="21">
        <f>Tableau1[[#This Row],[KG_DECHET]]/Tableau1[[#This Row],[Population]]</f>
        <v>1.8994712829545781</v>
      </c>
    </row>
    <row r="575" spans="1:13" x14ac:dyDescent="0.3">
      <c r="A575" s="21">
        <v>2009</v>
      </c>
      <c r="B575" s="21">
        <v>76</v>
      </c>
      <c r="C575" s="21" t="str">
        <f>VLOOKUP(Tableau1[[#This Row],[CODE_REGION]],Libellés!$I$2:$J$15,2,FALSE)</f>
        <v>Occitanie</v>
      </c>
      <c r="D575" s="21">
        <v>12</v>
      </c>
      <c r="E575" s="21" t="str">
        <f>VLOOKUP(Tableau1[[#This Row],[CODE_DEPT]],Libellés!$L$2:$M$102,2,FALSE)</f>
        <v>Aveyron</v>
      </c>
      <c r="F575" s="21" t="s">
        <v>55</v>
      </c>
      <c r="G575" s="21" t="str">
        <f>VLOOKUP(Tableau1[[#This Row],[CODE_TYPE_DECHET]],Libellés!$A$1:$B$8,2,FALSE)</f>
        <v>Collectes séparées hors gravats</v>
      </c>
      <c r="H575" s="21" t="s">
        <v>49</v>
      </c>
      <c r="I575" s="21" t="str">
        <f>VLOOKUP(Tableau1[[#This Row],[CODE_DESTINATION]],Libellés!$E$2:$F$7,2,FALSE)</f>
        <v>Valorisation matière</v>
      </c>
      <c r="J575" s="21">
        <v>45.8</v>
      </c>
      <c r="K575" s="21">
        <v>277048</v>
      </c>
      <c r="L575" s="21">
        <f>Tableau1[[#This Row],[TONNE_DECHET]]*1000</f>
        <v>45800</v>
      </c>
      <c r="M575" s="21">
        <f>Tableau1[[#This Row],[KG_DECHET]]/Tableau1[[#This Row],[Population]]</f>
        <v>0.16531431376512373</v>
      </c>
    </row>
    <row r="576" spans="1:13" x14ac:dyDescent="0.3">
      <c r="A576" s="21">
        <v>2009</v>
      </c>
      <c r="B576" s="21">
        <v>76</v>
      </c>
      <c r="C576" s="21" t="str">
        <f>VLOOKUP(Tableau1[[#This Row],[CODE_REGION]],Libellés!$I$2:$J$15,2,FALSE)</f>
        <v>Occitanie</v>
      </c>
      <c r="D576" s="21">
        <v>12</v>
      </c>
      <c r="E576" s="21" t="str">
        <f>VLOOKUP(Tableau1[[#This Row],[CODE_DEPT]],Libellés!$L$2:$M$102,2,FALSE)</f>
        <v>Aveyron</v>
      </c>
      <c r="F576" s="21" t="s">
        <v>55</v>
      </c>
      <c r="G576" s="21" t="str">
        <f>VLOOKUP(Tableau1[[#This Row],[CODE_TYPE_DECHET]],Libellés!$A$1:$B$8,2,FALSE)</f>
        <v>Collectes séparées hors gravats</v>
      </c>
      <c r="H576" s="21" t="s">
        <v>52</v>
      </c>
      <c r="I576" s="21" t="str">
        <f>VLOOKUP(Tableau1[[#This Row],[CODE_DESTINATION]],Libellés!$E$2:$F$7,2,FALSE)</f>
        <v>Non précisé</v>
      </c>
      <c r="J576" s="21">
        <v>1.76</v>
      </c>
      <c r="K576" s="21">
        <v>277048</v>
      </c>
      <c r="L576" s="21">
        <f>Tableau1[[#This Row],[TONNE_DECHET]]*1000</f>
        <v>1760</v>
      </c>
      <c r="M576" s="21">
        <f>Tableau1[[#This Row],[KG_DECHET]]/Tableau1[[#This Row],[Population]]</f>
        <v>6.3526897866073746E-3</v>
      </c>
    </row>
    <row r="577" spans="1:13" x14ac:dyDescent="0.3">
      <c r="A577" s="21">
        <v>2011</v>
      </c>
      <c r="B577" s="21">
        <v>76</v>
      </c>
      <c r="C577" s="21" t="str">
        <f>VLOOKUP(Tableau1[[#This Row],[CODE_REGION]],Libellés!$I$2:$J$15,2,FALSE)</f>
        <v>Occitanie</v>
      </c>
      <c r="D577" s="21">
        <v>12</v>
      </c>
      <c r="E577" s="21" t="str">
        <f>VLOOKUP(Tableau1[[#This Row],[CODE_DEPT]],Libellés!$L$2:$M$102,2,FALSE)</f>
        <v>Aveyron</v>
      </c>
      <c r="F577" s="21" t="s">
        <v>49</v>
      </c>
      <c r="G577" s="21" t="str">
        <f>VLOOKUP(Tableau1[[#This Row],[CODE_TYPE_DECHET]],Libellés!$A$1:$B$8,2,FALSE)</f>
        <v>Ordures ménagères résiduelles</v>
      </c>
      <c r="H577" s="21" t="s">
        <v>49</v>
      </c>
      <c r="I577" s="21" t="str">
        <f>VLOOKUP(Tableau1[[#This Row],[CODE_DESTINATION]],Libellés!$E$2:$F$7,2,FALSE)</f>
        <v>Valorisation matière</v>
      </c>
      <c r="J577" s="21">
        <v>3376</v>
      </c>
      <c r="K577" s="21">
        <v>275813</v>
      </c>
      <c r="L577" s="21">
        <f>Tableau1[[#This Row],[TONNE_DECHET]]*1000</f>
        <v>3376000</v>
      </c>
      <c r="M577" s="21">
        <f>Tableau1[[#This Row],[KG_DECHET]]/Tableau1[[#This Row],[Population]]</f>
        <v>12.240177221523279</v>
      </c>
    </row>
    <row r="578" spans="1:13" x14ac:dyDescent="0.3">
      <c r="A578" s="21">
        <v>2011</v>
      </c>
      <c r="B578" s="21">
        <v>76</v>
      </c>
      <c r="C578" s="21" t="str">
        <f>VLOOKUP(Tableau1[[#This Row],[CODE_REGION]],Libellés!$I$2:$J$15,2,FALSE)</f>
        <v>Occitanie</v>
      </c>
      <c r="D578" s="21">
        <v>12</v>
      </c>
      <c r="E578" s="21" t="str">
        <f>VLOOKUP(Tableau1[[#This Row],[CODE_DEPT]],Libellés!$L$2:$M$102,2,FALSE)</f>
        <v>Aveyron</v>
      </c>
      <c r="F578" s="21" t="s">
        <v>49</v>
      </c>
      <c r="G578" s="21" t="str">
        <f>VLOOKUP(Tableau1[[#This Row],[CODE_TYPE_DECHET]],Libellés!$A$1:$B$8,2,FALSE)</f>
        <v>Ordures ménagères résiduelles</v>
      </c>
      <c r="H578" s="21" t="s">
        <v>51</v>
      </c>
      <c r="I578" s="21" t="str">
        <f>VLOOKUP(Tableau1[[#This Row],[CODE_DESTINATION]],Libellés!$E$2:$F$7,2,FALSE)</f>
        <v>Stockage</v>
      </c>
      <c r="J578" s="21">
        <v>59751.897019999997</v>
      </c>
      <c r="K578" s="21">
        <v>275813</v>
      </c>
      <c r="L578" s="21">
        <f>Tableau1[[#This Row],[TONNE_DECHET]]*1000</f>
        <v>59751897.019999996</v>
      </c>
      <c r="M578" s="21">
        <f>Tableau1[[#This Row],[KG_DECHET]]/Tableau1[[#This Row],[Population]]</f>
        <v>216.63916138833193</v>
      </c>
    </row>
    <row r="579" spans="1:13" x14ac:dyDescent="0.3">
      <c r="A579" s="21">
        <v>2011</v>
      </c>
      <c r="B579" s="21">
        <v>76</v>
      </c>
      <c r="C579" s="21" t="str">
        <f>VLOOKUP(Tableau1[[#This Row],[CODE_REGION]],Libellés!$I$2:$J$15,2,FALSE)</f>
        <v>Occitanie</v>
      </c>
      <c r="D579" s="21">
        <v>12</v>
      </c>
      <c r="E579" s="21" t="str">
        <f>VLOOKUP(Tableau1[[#This Row],[CODE_DEPT]],Libellés!$L$2:$M$102,2,FALSE)</f>
        <v>Aveyron</v>
      </c>
      <c r="F579" s="21" t="s">
        <v>49</v>
      </c>
      <c r="G579" s="21" t="str">
        <f>VLOOKUP(Tableau1[[#This Row],[CODE_TYPE_DECHET]],Libellés!$A$1:$B$8,2,FALSE)</f>
        <v>Ordures ménagères résiduelles</v>
      </c>
      <c r="H579" s="21" t="s">
        <v>52</v>
      </c>
      <c r="I579" s="21" t="str">
        <f>VLOOKUP(Tableau1[[#This Row],[CODE_DESTINATION]],Libellés!$E$2:$F$7,2,FALSE)</f>
        <v>Non précisé</v>
      </c>
      <c r="J579" s="21">
        <v>1952.5239799999999</v>
      </c>
      <c r="K579" s="21">
        <v>275813</v>
      </c>
      <c r="L579" s="21">
        <f>Tableau1[[#This Row],[TONNE_DECHET]]*1000</f>
        <v>1952523.98</v>
      </c>
      <c r="M579" s="21">
        <f>Tableau1[[#This Row],[KG_DECHET]]/Tableau1[[#This Row],[Population]]</f>
        <v>7.0791586328418168</v>
      </c>
    </row>
    <row r="580" spans="1:13" x14ac:dyDescent="0.3">
      <c r="A580" s="21">
        <v>2011</v>
      </c>
      <c r="B580" s="21">
        <v>76</v>
      </c>
      <c r="C580" s="21" t="str">
        <f>VLOOKUP(Tableau1[[#This Row],[CODE_REGION]],Libellés!$I$2:$J$15,2,FALSE)</f>
        <v>Occitanie</v>
      </c>
      <c r="D580" s="21">
        <v>12</v>
      </c>
      <c r="E580" s="21" t="str">
        <f>VLOOKUP(Tableau1[[#This Row],[CODE_DEPT]],Libellés!$L$2:$M$102,2,FALSE)</f>
        <v>Aveyron</v>
      </c>
      <c r="F580" s="21" t="s">
        <v>50</v>
      </c>
      <c r="G580" s="21" t="str">
        <f>VLOOKUP(Tableau1[[#This Row],[CODE_TYPE_DECHET]],Libellés!$A$1:$B$8,2,FALSE)</f>
        <v>Encombrants</v>
      </c>
      <c r="H580" s="21" t="s">
        <v>49</v>
      </c>
      <c r="I580" s="21" t="str">
        <f>VLOOKUP(Tableau1[[#This Row],[CODE_DESTINATION]],Libellés!$E$2:$F$7,2,FALSE)</f>
        <v>Valorisation matière</v>
      </c>
      <c r="J580" s="21">
        <v>336</v>
      </c>
      <c r="K580" s="21">
        <v>275813</v>
      </c>
      <c r="L580" s="21">
        <f>Tableau1[[#This Row],[TONNE_DECHET]]*1000</f>
        <v>336000</v>
      </c>
      <c r="M580" s="21">
        <f>Tableau1[[#This Row],[KG_DECHET]]/Tableau1[[#This Row],[Population]]</f>
        <v>1.2182166902937861</v>
      </c>
    </row>
    <row r="581" spans="1:13" x14ac:dyDescent="0.3">
      <c r="A581" s="21">
        <v>2011</v>
      </c>
      <c r="B581" s="21">
        <v>76</v>
      </c>
      <c r="C581" s="21" t="str">
        <f>VLOOKUP(Tableau1[[#This Row],[CODE_REGION]],Libellés!$I$2:$J$15,2,FALSE)</f>
        <v>Occitanie</v>
      </c>
      <c r="D581" s="21">
        <v>12</v>
      </c>
      <c r="E581" s="21" t="str">
        <f>VLOOKUP(Tableau1[[#This Row],[CODE_DEPT]],Libellés!$L$2:$M$102,2,FALSE)</f>
        <v>Aveyron</v>
      </c>
      <c r="F581" s="21" t="s">
        <v>50</v>
      </c>
      <c r="G581" s="21" t="str">
        <f>VLOOKUP(Tableau1[[#This Row],[CODE_TYPE_DECHET]],Libellés!$A$1:$B$8,2,FALSE)</f>
        <v>Encombrants</v>
      </c>
      <c r="H581" s="21" t="s">
        <v>53</v>
      </c>
      <c r="I581" s="21" t="str">
        <f>VLOOKUP(Tableau1[[#This Row],[CODE_DESTINATION]],Libellés!$E$2:$F$7,2,FALSE)</f>
        <v>Incinération sans récupération d'énergie</v>
      </c>
      <c r="J581" s="21">
        <v>128</v>
      </c>
      <c r="K581" s="21">
        <v>275813</v>
      </c>
      <c r="L581" s="21">
        <f>Tableau1[[#This Row],[TONNE_DECHET]]*1000</f>
        <v>128000</v>
      </c>
      <c r="M581" s="21">
        <f>Tableau1[[#This Row],[KG_DECHET]]/Tableau1[[#This Row],[Population]]</f>
        <v>0.46408254868334703</v>
      </c>
    </row>
    <row r="582" spans="1:13" x14ac:dyDescent="0.3">
      <c r="A582" s="21">
        <v>2011</v>
      </c>
      <c r="B582" s="21">
        <v>76</v>
      </c>
      <c r="C582" s="21" t="str">
        <f>VLOOKUP(Tableau1[[#This Row],[CODE_REGION]],Libellés!$I$2:$J$15,2,FALSE)</f>
        <v>Occitanie</v>
      </c>
      <c r="D582" s="21">
        <v>12</v>
      </c>
      <c r="E582" s="21" t="str">
        <f>VLOOKUP(Tableau1[[#This Row],[CODE_DEPT]],Libellés!$L$2:$M$102,2,FALSE)</f>
        <v>Aveyron</v>
      </c>
      <c r="F582" s="21" t="s">
        <v>50</v>
      </c>
      <c r="G582" s="21" t="str">
        <f>VLOOKUP(Tableau1[[#This Row],[CODE_TYPE_DECHET]],Libellés!$A$1:$B$8,2,FALSE)</f>
        <v>Encombrants</v>
      </c>
      <c r="H582" s="21" t="s">
        <v>51</v>
      </c>
      <c r="I582" s="21" t="str">
        <f>VLOOKUP(Tableau1[[#This Row],[CODE_DESTINATION]],Libellés!$E$2:$F$7,2,FALSE)</f>
        <v>Stockage</v>
      </c>
      <c r="J582" s="21">
        <v>181.74</v>
      </c>
      <c r="K582" s="21">
        <v>275813</v>
      </c>
      <c r="L582" s="21">
        <f>Tableau1[[#This Row],[TONNE_DECHET]]*1000</f>
        <v>181740</v>
      </c>
      <c r="M582" s="21">
        <f>Tableau1[[#This Row],[KG_DECHET]]/Tableau1[[#This Row],[Population]]</f>
        <v>0.65892470623212107</v>
      </c>
    </row>
    <row r="583" spans="1:13" x14ac:dyDescent="0.3">
      <c r="A583" s="21">
        <v>2011</v>
      </c>
      <c r="B583" s="21">
        <v>76</v>
      </c>
      <c r="C583" s="21" t="str">
        <f>VLOOKUP(Tableau1[[#This Row],[CODE_REGION]],Libellés!$I$2:$J$15,2,FALSE)</f>
        <v>Occitanie</v>
      </c>
      <c r="D583" s="21">
        <v>12</v>
      </c>
      <c r="E583" s="21" t="str">
        <f>VLOOKUP(Tableau1[[#This Row],[CODE_DEPT]],Libellés!$L$2:$M$102,2,FALSE)</f>
        <v>Aveyron</v>
      </c>
      <c r="F583" s="21" t="s">
        <v>50</v>
      </c>
      <c r="G583" s="21" t="str">
        <f>VLOOKUP(Tableau1[[#This Row],[CODE_TYPE_DECHET]],Libellés!$A$1:$B$8,2,FALSE)</f>
        <v>Encombrants</v>
      </c>
      <c r="H583" s="21" t="s">
        <v>52</v>
      </c>
      <c r="I583" s="21" t="str">
        <f>VLOOKUP(Tableau1[[#This Row],[CODE_DESTINATION]],Libellés!$E$2:$F$7,2,FALSE)</f>
        <v>Non précisé</v>
      </c>
      <c r="J583" s="21">
        <v>207</v>
      </c>
      <c r="K583" s="21">
        <v>275813</v>
      </c>
      <c r="L583" s="21">
        <f>Tableau1[[#This Row],[TONNE_DECHET]]*1000</f>
        <v>207000</v>
      </c>
      <c r="M583" s="21">
        <f>Tableau1[[#This Row],[KG_DECHET]]/Tableau1[[#This Row],[Population]]</f>
        <v>0.75050849669885034</v>
      </c>
    </row>
    <row r="584" spans="1:13" x14ac:dyDescent="0.3">
      <c r="A584" s="21">
        <v>2011</v>
      </c>
      <c r="B584" s="21">
        <v>76</v>
      </c>
      <c r="C584" s="21" t="str">
        <f>VLOOKUP(Tableau1[[#This Row],[CODE_REGION]],Libellés!$I$2:$J$15,2,FALSE)</f>
        <v>Occitanie</v>
      </c>
      <c r="D584" s="21">
        <v>12</v>
      </c>
      <c r="E584" s="21" t="str">
        <f>VLOOKUP(Tableau1[[#This Row],[CODE_DEPT]],Libellés!$L$2:$M$102,2,FALSE)</f>
        <v>Aveyron</v>
      </c>
      <c r="F584" s="21" t="s">
        <v>53</v>
      </c>
      <c r="G584" s="21" t="str">
        <f>VLOOKUP(Tableau1[[#This Row],[CODE_TYPE_DECHET]],Libellés!$A$1:$B$8,2,FALSE)</f>
        <v>Déchets dangereux</v>
      </c>
      <c r="H584" s="21" t="s">
        <v>52</v>
      </c>
      <c r="I584" s="21" t="str">
        <f>VLOOKUP(Tableau1[[#This Row],[CODE_DESTINATION]],Libellés!$E$2:$F$7,2,FALSE)</f>
        <v>Non précisé</v>
      </c>
      <c r="J584" s="21">
        <v>2E-3</v>
      </c>
      <c r="K584" s="21">
        <v>275813</v>
      </c>
      <c r="L584" s="21">
        <f>Tableau1[[#This Row],[TONNE_DECHET]]*1000</f>
        <v>2</v>
      </c>
      <c r="M584" s="21">
        <f>Tableau1[[#This Row],[KG_DECHET]]/Tableau1[[#This Row],[Population]]</f>
        <v>7.2512898231772979E-6</v>
      </c>
    </row>
    <row r="585" spans="1:13" x14ac:dyDescent="0.3">
      <c r="A585" s="21">
        <v>2011</v>
      </c>
      <c r="B585" s="21">
        <v>76</v>
      </c>
      <c r="C585" s="21" t="str">
        <f>VLOOKUP(Tableau1[[#This Row],[CODE_REGION]],Libellés!$I$2:$J$15,2,FALSE)</f>
        <v>Occitanie</v>
      </c>
      <c r="D585" s="21">
        <v>12</v>
      </c>
      <c r="E585" s="21" t="str">
        <f>VLOOKUP(Tableau1[[#This Row],[CODE_DEPT]],Libellés!$L$2:$M$102,2,FALSE)</f>
        <v>Aveyron</v>
      </c>
      <c r="F585" s="21" t="s">
        <v>51</v>
      </c>
      <c r="G585" s="21" t="str">
        <f>VLOOKUP(Tableau1[[#This Row],[CODE_TYPE_DECHET]],Libellés!$A$1:$B$8,2,FALSE)</f>
        <v>Emballages et papier</v>
      </c>
      <c r="H585" s="21" t="s">
        <v>49</v>
      </c>
      <c r="I585" s="21" t="str">
        <f>VLOOKUP(Tableau1[[#This Row],[CODE_DESTINATION]],Libellés!$E$2:$F$7,2,FALSE)</f>
        <v>Valorisation matière</v>
      </c>
      <c r="J585" s="21">
        <v>12792.951520000001</v>
      </c>
      <c r="K585" s="21">
        <v>275813</v>
      </c>
      <c r="L585" s="21">
        <f>Tableau1[[#This Row],[TONNE_DECHET]]*1000</f>
        <v>12792951.520000001</v>
      </c>
      <c r="M585" s="21">
        <f>Tableau1[[#This Row],[KG_DECHET]]/Tableau1[[#This Row],[Population]]</f>
        <v>46.382699582688275</v>
      </c>
    </row>
    <row r="586" spans="1:13" x14ac:dyDescent="0.3">
      <c r="A586" s="21">
        <v>2011</v>
      </c>
      <c r="B586" s="21">
        <v>76</v>
      </c>
      <c r="C586" s="21" t="str">
        <f>VLOOKUP(Tableau1[[#This Row],[CODE_REGION]],Libellés!$I$2:$J$15,2,FALSE)</f>
        <v>Occitanie</v>
      </c>
      <c r="D586" s="21">
        <v>12</v>
      </c>
      <c r="E586" s="21" t="str">
        <f>VLOOKUP(Tableau1[[#This Row],[CODE_DEPT]],Libellés!$L$2:$M$102,2,FALSE)</f>
        <v>Aveyron</v>
      </c>
      <c r="F586" s="21" t="s">
        <v>51</v>
      </c>
      <c r="G586" s="21" t="str">
        <f>VLOOKUP(Tableau1[[#This Row],[CODE_TYPE_DECHET]],Libellés!$A$1:$B$8,2,FALSE)</f>
        <v>Emballages et papier</v>
      </c>
      <c r="H586" s="21" t="s">
        <v>52</v>
      </c>
      <c r="I586" s="21" t="str">
        <f>VLOOKUP(Tableau1[[#This Row],[CODE_DESTINATION]],Libellés!$E$2:$F$7,2,FALSE)</f>
        <v>Non précisé</v>
      </c>
      <c r="J586" s="21">
        <v>2283.56511</v>
      </c>
      <c r="K586" s="21">
        <v>275813</v>
      </c>
      <c r="L586" s="21">
        <f>Tableau1[[#This Row],[TONNE_DECHET]]*1000</f>
        <v>2283565.11</v>
      </c>
      <c r="M586" s="21">
        <f>Tableau1[[#This Row],[KG_DECHET]]/Tableau1[[#This Row],[Population]]</f>
        <v>8.2793962213528722</v>
      </c>
    </row>
    <row r="587" spans="1:13" x14ac:dyDescent="0.3">
      <c r="A587" s="21">
        <v>2011</v>
      </c>
      <c r="B587" s="21">
        <v>76</v>
      </c>
      <c r="C587" s="21" t="str">
        <f>VLOOKUP(Tableau1[[#This Row],[CODE_REGION]],Libellés!$I$2:$J$15,2,FALSE)</f>
        <v>Occitanie</v>
      </c>
      <c r="D587" s="21">
        <v>12</v>
      </c>
      <c r="E587" s="21" t="str">
        <f>VLOOKUP(Tableau1[[#This Row],[CODE_DEPT]],Libellés!$L$2:$M$102,2,FALSE)</f>
        <v>Aveyron</v>
      </c>
      <c r="F587" s="21" t="s">
        <v>56</v>
      </c>
      <c r="G587" s="21" t="str">
        <f>VLOOKUP(Tableau1[[#This Row],[CODE_TYPE_DECHET]],Libellés!$A$1:$B$8,2,FALSE)</f>
        <v>Biodéchets</v>
      </c>
      <c r="H587" s="21" t="s">
        <v>49</v>
      </c>
      <c r="I587" s="21" t="str">
        <f>VLOOKUP(Tableau1[[#This Row],[CODE_DESTINATION]],Libellés!$E$2:$F$7,2,FALSE)</f>
        <v>Valorisation matière</v>
      </c>
      <c r="J587" s="21">
        <v>55</v>
      </c>
      <c r="K587" s="21">
        <v>275813</v>
      </c>
      <c r="L587" s="21">
        <f>Tableau1[[#This Row],[TONNE_DECHET]]*1000</f>
        <v>55000</v>
      </c>
      <c r="M587" s="21">
        <f>Tableau1[[#This Row],[KG_DECHET]]/Tableau1[[#This Row],[Population]]</f>
        <v>0.19941047013737567</v>
      </c>
    </row>
    <row r="588" spans="1:13" x14ac:dyDescent="0.3">
      <c r="A588" s="21">
        <v>2011</v>
      </c>
      <c r="B588" s="21">
        <v>76</v>
      </c>
      <c r="C588" s="21" t="str">
        <f>VLOOKUP(Tableau1[[#This Row],[CODE_REGION]],Libellés!$I$2:$J$15,2,FALSE)</f>
        <v>Occitanie</v>
      </c>
      <c r="D588" s="21">
        <v>12</v>
      </c>
      <c r="E588" s="21" t="str">
        <f>VLOOKUP(Tableau1[[#This Row],[CODE_DEPT]],Libellés!$L$2:$M$102,2,FALSE)</f>
        <v>Aveyron</v>
      </c>
      <c r="F588" s="21" t="s">
        <v>56</v>
      </c>
      <c r="G588" s="21" t="str">
        <f>VLOOKUP(Tableau1[[#This Row],[CODE_TYPE_DECHET]],Libellés!$A$1:$B$8,2,FALSE)</f>
        <v>Biodéchets</v>
      </c>
      <c r="H588" s="21" t="s">
        <v>56</v>
      </c>
      <c r="I588" s="21" t="str">
        <f>VLOOKUP(Tableau1[[#This Row],[CODE_DESTINATION]],Libellés!$E$2:$F$7,2,FALSE)</f>
        <v>Valorisation organique</v>
      </c>
      <c r="J588" s="21">
        <v>1741</v>
      </c>
      <c r="K588" s="21">
        <v>275813</v>
      </c>
      <c r="L588" s="21">
        <f>Tableau1[[#This Row],[TONNE_DECHET]]*1000</f>
        <v>1741000</v>
      </c>
      <c r="M588" s="21">
        <f>Tableau1[[#This Row],[KG_DECHET]]/Tableau1[[#This Row],[Population]]</f>
        <v>6.3122477910758379</v>
      </c>
    </row>
    <row r="589" spans="1:13" x14ac:dyDescent="0.3">
      <c r="A589" s="21">
        <v>2011</v>
      </c>
      <c r="B589" s="21">
        <v>76</v>
      </c>
      <c r="C589" s="21" t="str">
        <f>VLOOKUP(Tableau1[[#This Row],[CODE_REGION]],Libellés!$I$2:$J$15,2,FALSE)</f>
        <v>Occitanie</v>
      </c>
      <c r="D589" s="21">
        <v>12</v>
      </c>
      <c r="E589" s="21" t="str">
        <f>VLOOKUP(Tableau1[[#This Row],[CODE_DEPT]],Libellés!$L$2:$M$102,2,FALSE)</f>
        <v>Aveyron</v>
      </c>
      <c r="F589" s="21" t="s">
        <v>54</v>
      </c>
      <c r="G589" s="21" t="str">
        <f>VLOOKUP(Tableau1[[#This Row],[CODE_TYPE_DECHET]],Libellés!$A$1:$B$8,2,FALSE)</f>
        <v>Verre</v>
      </c>
      <c r="H589" s="21" t="s">
        <v>49</v>
      </c>
      <c r="I589" s="21" t="str">
        <f>VLOOKUP(Tableau1[[#This Row],[CODE_DESTINATION]],Libellés!$E$2:$F$7,2,FALSE)</f>
        <v>Valorisation matière</v>
      </c>
      <c r="J589" s="21">
        <v>7592.8098</v>
      </c>
      <c r="K589" s="21">
        <v>275813</v>
      </c>
      <c r="L589" s="21">
        <f>Tableau1[[#This Row],[TONNE_DECHET]]*1000</f>
        <v>7592809.7999999998</v>
      </c>
      <c r="M589" s="21">
        <f>Tableau1[[#This Row],[KG_DECHET]]/Tableau1[[#This Row],[Population]]</f>
        <v>27.528832216030427</v>
      </c>
    </row>
    <row r="590" spans="1:13" x14ac:dyDescent="0.3">
      <c r="A590" s="21">
        <v>2011</v>
      </c>
      <c r="B590" s="21">
        <v>76</v>
      </c>
      <c r="C590" s="21" t="str">
        <f>VLOOKUP(Tableau1[[#This Row],[CODE_REGION]],Libellés!$I$2:$J$15,2,FALSE)</f>
        <v>Occitanie</v>
      </c>
      <c r="D590" s="21">
        <v>12</v>
      </c>
      <c r="E590" s="21" t="str">
        <f>VLOOKUP(Tableau1[[#This Row],[CODE_DEPT]],Libellés!$L$2:$M$102,2,FALSE)</f>
        <v>Aveyron</v>
      </c>
      <c r="F590" s="21" t="s">
        <v>54</v>
      </c>
      <c r="G590" s="21" t="str">
        <f>VLOOKUP(Tableau1[[#This Row],[CODE_TYPE_DECHET]],Libellés!$A$1:$B$8,2,FALSE)</f>
        <v>Verre</v>
      </c>
      <c r="H590" s="21" t="s">
        <v>52</v>
      </c>
      <c r="I590" s="21" t="str">
        <f>VLOOKUP(Tableau1[[#This Row],[CODE_DESTINATION]],Libellés!$E$2:$F$7,2,FALSE)</f>
        <v>Non précisé</v>
      </c>
      <c r="J590" s="21">
        <v>518.95908999999995</v>
      </c>
      <c r="K590" s="21">
        <v>275813</v>
      </c>
      <c r="L590" s="21">
        <f>Tableau1[[#This Row],[TONNE_DECHET]]*1000</f>
        <v>518959.08999999997</v>
      </c>
      <c r="M590" s="21">
        <f>Tableau1[[#This Row],[KG_DECHET]]/Tableau1[[#This Row],[Population]]</f>
        <v>1.8815613839811756</v>
      </c>
    </row>
    <row r="591" spans="1:13" x14ac:dyDescent="0.3">
      <c r="A591" s="21">
        <v>2011</v>
      </c>
      <c r="B591" s="21">
        <v>76</v>
      </c>
      <c r="C591" s="21" t="str">
        <f>VLOOKUP(Tableau1[[#This Row],[CODE_REGION]],Libellés!$I$2:$J$15,2,FALSE)</f>
        <v>Occitanie</v>
      </c>
      <c r="D591" s="21">
        <v>12</v>
      </c>
      <c r="E591" s="21" t="str">
        <f>VLOOKUP(Tableau1[[#This Row],[CODE_DEPT]],Libellés!$L$2:$M$102,2,FALSE)</f>
        <v>Aveyron</v>
      </c>
      <c r="F591" s="21" t="s">
        <v>55</v>
      </c>
      <c r="G591" s="21" t="str">
        <f>VLOOKUP(Tableau1[[#This Row],[CODE_TYPE_DECHET]],Libellés!$A$1:$B$8,2,FALSE)</f>
        <v>Collectes séparées hors gravats</v>
      </c>
      <c r="H591" s="21" t="s">
        <v>49</v>
      </c>
      <c r="I591" s="21" t="str">
        <f>VLOOKUP(Tableau1[[#This Row],[CODE_DESTINATION]],Libellés!$E$2:$F$7,2,FALSE)</f>
        <v>Valorisation matière</v>
      </c>
      <c r="J591" s="21">
        <v>202.947</v>
      </c>
      <c r="K591" s="21">
        <v>275813</v>
      </c>
      <c r="L591" s="21">
        <f>Tableau1[[#This Row],[TONNE_DECHET]]*1000</f>
        <v>202947</v>
      </c>
      <c r="M591" s="21">
        <f>Tableau1[[#This Row],[KG_DECHET]]/Tableau1[[#This Row],[Population]]</f>
        <v>0.73581375787218151</v>
      </c>
    </row>
    <row r="592" spans="1:13" x14ac:dyDescent="0.3">
      <c r="A592" s="21">
        <v>2013</v>
      </c>
      <c r="B592" s="21">
        <v>76</v>
      </c>
      <c r="C592" s="21" t="str">
        <f>VLOOKUP(Tableau1[[#This Row],[CODE_REGION]],Libellés!$I$2:$J$15,2,FALSE)</f>
        <v>Occitanie</v>
      </c>
      <c r="D592" s="21">
        <v>12</v>
      </c>
      <c r="E592" s="21" t="str">
        <f>VLOOKUP(Tableau1[[#This Row],[CODE_DEPT]],Libellés!$L$2:$M$102,2,FALSE)</f>
        <v>Aveyron</v>
      </c>
      <c r="F592" s="21" t="s">
        <v>49</v>
      </c>
      <c r="G592" s="21" t="str">
        <f>VLOOKUP(Tableau1[[#This Row],[CODE_TYPE_DECHET]],Libellés!$A$1:$B$8,2,FALSE)</f>
        <v>Ordures ménagères résiduelles</v>
      </c>
      <c r="H592" s="21" t="s">
        <v>51</v>
      </c>
      <c r="I592" s="21" t="str">
        <f>VLOOKUP(Tableau1[[#This Row],[CODE_DESTINATION]],Libellés!$E$2:$F$7,2,FALSE)</f>
        <v>Stockage</v>
      </c>
      <c r="J592" s="21">
        <v>54099.518029999999</v>
      </c>
      <c r="K592" s="21">
        <v>277740</v>
      </c>
      <c r="L592" s="21">
        <f>Tableau1[[#This Row],[TONNE_DECHET]]*1000</f>
        <v>54099518.030000001</v>
      </c>
      <c r="M592" s="21">
        <f>Tableau1[[#This Row],[KG_DECHET]]/Tableau1[[#This Row],[Population]]</f>
        <v>194.78475563476633</v>
      </c>
    </row>
    <row r="593" spans="1:13" x14ac:dyDescent="0.3">
      <c r="A593" s="21">
        <v>2013</v>
      </c>
      <c r="B593" s="21">
        <v>76</v>
      </c>
      <c r="C593" s="21" t="str">
        <f>VLOOKUP(Tableau1[[#This Row],[CODE_REGION]],Libellés!$I$2:$J$15,2,FALSE)</f>
        <v>Occitanie</v>
      </c>
      <c r="D593" s="21">
        <v>12</v>
      </c>
      <c r="E593" s="21" t="str">
        <f>VLOOKUP(Tableau1[[#This Row],[CODE_DEPT]],Libellés!$L$2:$M$102,2,FALSE)</f>
        <v>Aveyron</v>
      </c>
      <c r="F593" s="21" t="s">
        <v>49</v>
      </c>
      <c r="G593" s="21" t="str">
        <f>VLOOKUP(Tableau1[[#This Row],[CODE_TYPE_DECHET]],Libellés!$A$1:$B$8,2,FALSE)</f>
        <v>Ordures ménagères résiduelles</v>
      </c>
      <c r="H593" s="21" t="s">
        <v>52</v>
      </c>
      <c r="I593" s="21" t="str">
        <f>VLOOKUP(Tableau1[[#This Row],[CODE_DESTINATION]],Libellés!$E$2:$F$7,2,FALSE)</f>
        <v>Non précisé</v>
      </c>
      <c r="J593" s="21">
        <v>8716.8548800000008</v>
      </c>
      <c r="K593" s="21">
        <v>277740</v>
      </c>
      <c r="L593" s="21">
        <f>Tableau1[[#This Row],[TONNE_DECHET]]*1000</f>
        <v>8716854.8800000008</v>
      </c>
      <c r="M593" s="21">
        <f>Tableau1[[#This Row],[KG_DECHET]]/Tableau1[[#This Row],[Population]]</f>
        <v>31.384945920645212</v>
      </c>
    </row>
    <row r="594" spans="1:13" x14ac:dyDescent="0.3">
      <c r="A594" s="21">
        <v>2013</v>
      </c>
      <c r="B594" s="21">
        <v>76</v>
      </c>
      <c r="C594" s="21" t="str">
        <f>VLOOKUP(Tableau1[[#This Row],[CODE_REGION]],Libellés!$I$2:$J$15,2,FALSE)</f>
        <v>Occitanie</v>
      </c>
      <c r="D594" s="21">
        <v>12</v>
      </c>
      <c r="E594" s="21" t="str">
        <f>VLOOKUP(Tableau1[[#This Row],[CODE_DEPT]],Libellés!$L$2:$M$102,2,FALSE)</f>
        <v>Aveyron</v>
      </c>
      <c r="F594" s="21" t="s">
        <v>50</v>
      </c>
      <c r="G594" s="21" t="str">
        <f>VLOOKUP(Tableau1[[#This Row],[CODE_TYPE_DECHET]],Libellés!$A$1:$B$8,2,FALSE)</f>
        <v>Encombrants</v>
      </c>
      <c r="H594" s="21" t="s">
        <v>49</v>
      </c>
      <c r="I594" s="21" t="str">
        <f>VLOOKUP(Tableau1[[#This Row],[CODE_DESTINATION]],Libellés!$E$2:$F$7,2,FALSE)</f>
        <v>Valorisation matière</v>
      </c>
      <c r="J594" s="21">
        <v>163</v>
      </c>
      <c r="K594" s="21">
        <v>277740</v>
      </c>
      <c r="L594" s="21">
        <f>Tableau1[[#This Row],[TONNE_DECHET]]*1000</f>
        <v>163000</v>
      </c>
      <c r="M594" s="21">
        <f>Tableau1[[#This Row],[KG_DECHET]]/Tableau1[[#This Row],[Population]]</f>
        <v>0.58687981565492908</v>
      </c>
    </row>
    <row r="595" spans="1:13" x14ac:dyDescent="0.3">
      <c r="A595" s="21">
        <v>2013</v>
      </c>
      <c r="B595" s="21">
        <v>76</v>
      </c>
      <c r="C595" s="21" t="str">
        <f>VLOOKUP(Tableau1[[#This Row],[CODE_REGION]],Libellés!$I$2:$J$15,2,FALSE)</f>
        <v>Occitanie</v>
      </c>
      <c r="D595" s="21">
        <v>12</v>
      </c>
      <c r="E595" s="21" t="str">
        <f>VLOOKUP(Tableau1[[#This Row],[CODE_DEPT]],Libellés!$L$2:$M$102,2,FALSE)</f>
        <v>Aveyron</v>
      </c>
      <c r="F595" s="21" t="s">
        <v>50</v>
      </c>
      <c r="G595" s="21" t="str">
        <f>VLOOKUP(Tableau1[[#This Row],[CODE_TYPE_DECHET]],Libellés!$A$1:$B$8,2,FALSE)</f>
        <v>Encombrants</v>
      </c>
      <c r="H595" s="21" t="s">
        <v>51</v>
      </c>
      <c r="I595" s="21" t="str">
        <f>VLOOKUP(Tableau1[[#This Row],[CODE_DESTINATION]],Libellés!$E$2:$F$7,2,FALSE)</f>
        <v>Stockage</v>
      </c>
      <c r="J595" s="21">
        <v>109</v>
      </c>
      <c r="K595" s="21">
        <v>277740</v>
      </c>
      <c r="L595" s="21">
        <f>Tableau1[[#This Row],[TONNE_DECHET]]*1000</f>
        <v>109000</v>
      </c>
      <c r="M595" s="21">
        <f>Tableau1[[#This Row],[KG_DECHET]]/Tableau1[[#This Row],[Population]]</f>
        <v>0.39245337365881761</v>
      </c>
    </row>
    <row r="596" spans="1:13" x14ac:dyDescent="0.3">
      <c r="A596" s="21">
        <v>2013</v>
      </c>
      <c r="B596" s="21">
        <v>76</v>
      </c>
      <c r="C596" s="21" t="str">
        <f>VLOOKUP(Tableau1[[#This Row],[CODE_REGION]],Libellés!$I$2:$J$15,2,FALSE)</f>
        <v>Occitanie</v>
      </c>
      <c r="D596" s="21">
        <v>12</v>
      </c>
      <c r="E596" s="21" t="str">
        <f>VLOOKUP(Tableau1[[#This Row],[CODE_DEPT]],Libellés!$L$2:$M$102,2,FALSE)</f>
        <v>Aveyron</v>
      </c>
      <c r="F596" s="21" t="s">
        <v>51</v>
      </c>
      <c r="G596" s="21" t="str">
        <f>VLOOKUP(Tableau1[[#This Row],[CODE_TYPE_DECHET]],Libellés!$A$1:$B$8,2,FALSE)</f>
        <v>Emballages et papier</v>
      </c>
      <c r="H596" s="21" t="s">
        <v>49</v>
      </c>
      <c r="I596" s="21" t="str">
        <f>VLOOKUP(Tableau1[[#This Row],[CODE_DESTINATION]],Libellés!$E$2:$F$7,2,FALSE)</f>
        <v>Valorisation matière</v>
      </c>
      <c r="J596" s="21">
        <v>13319.70217</v>
      </c>
      <c r="K596" s="21">
        <v>277740</v>
      </c>
      <c r="L596" s="21">
        <f>Tableau1[[#This Row],[TONNE_DECHET]]*1000</f>
        <v>13319702.17</v>
      </c>
      <c r="M596" s="21">
        <f>Tableau1[[#This Row],[KG_DECHET]]/Tableau1[[#This Row],[Population]]</f>
        <v>47.957450025203428</v>
      </c>
    </row>
    <row r="597" spans="1:13" x14ac:dyDescent="0.3">
      <c r="A597" s="21">
        <v>2013</v>
      </c>
      <c r="B597" s="21">
        <v>76</v>
      </c>
      <c r="C597" s="21" t="str">
        <f>VLOOKUP(Tableau1[[#This Row],[CODE_REGION]],Libellés!$I$2:$J$15,2,FALSE)</f>
        <v>Occitanie</v>
      </c>
      <c r="D597" s="21">
        <v>12</v>
      </c>
      <c r="E597" s="21" t="str">
        <f>VLOOKUP(Tableau1[[#This Row],[CODE_DEPT]],Libellés!$L$2:$M$102,2,FALSE)</f>
        <v>Aveyron</v>
      </c>
      <c r="F597" s="21" t="s">
        <v>51</v>
      </c>
      <c r="G597" s="21" t="str">
        <f>VLOOKUP(Tableau1[[#This Row],[CODE_TYPE_DECHET]],Libellés!$A$1:$B$8,2,FALSE)</f>
        <v>Emballages et papier</v>
      </c>
      <c r="H597" s="21" t="s">
        <v>52</v>
      </c>
      <c r="I597" s="21" t="str">
        <f>VLOOKUP(Tableau1[[#This Row],[CODE_DESTINATION]],Libellés!$E$2:$F$7,2,FALSE)</f>
        <v>Non précisé</v>
      </c>
      <c r="J597" s="21">
        <v>1472.80413</v>
      </c>
      <c r="K597" s="21">
        <v>277740</v>
      </c>
      <c r="L597" s="21">
        <f>Tableau1[[#This Row],[TONNE_DECHET]]*1000</f>
        <v>1472804.13</v>
      </c>
      <c r="M597" s="21">
        <f>Tableau1[[#This Row],[KG_DECHET]]/Tableau1[[#This Row],[Population]]</f>
        <v>5.3028160509829334</v>
      </c>
    </row>
    <row r="598" spans="1:13" x14ac:dyDescent="0.3">
      <c r="A598" s="21">
        <v>2013</v>
      </c>
      <c r="B598" s="21">
        <v>76</v>
      </c>
      <c r="C598" s="21" t="str">
        <f>VLOOKUP(Tableau1[[#This Row],[CODE_REGION]],Libellés!$I$2:$J$15,2,FALSE)</f>
        <v>Occitanie</v>
      </c>
      <c r="D598" s="21">
        <v>12</v>
      </c>
      <c r="E598" s="21" t="str">
        <f>VLOOKUP(Tableau1[[#This Row],[CODE_DEPT]],Libellés!$L$2:$M$102,2,FALSE)</f>
        <v>Aveyron</v>
      </c>
      <c r="F598" s="21" t="s">
        <v>56</v>
      </c>
      <c r="G598" s="21" t="str">
        <f>VLOOKUP(Tableau1[[#This Row],[CODE_TYPE_DECHET]],Libellés!$A$1:$B$8,2,FALSE)</f>
        <v>Biodéchets</v>
      </c>
      <c r="H598" s="21" t="s">
        <v>56</v>
      </c>
      <c r="I598" s="21" t="str">
        <f>VLOOKUP(Tableau1[[#This Row],[CODE_DESTINATION]],Libellés!$E$2:$F$7,2,FALSE)</f>
        <v>Valorisation organique</v>
      </c>
      <c r="J598" s="21">
        <v>3983</v>
      </c>
      <c r="K598" s="21">
        <v>277740</v>
      </c>
      <c r="L598" s="21">
        <f>Tableau1[[#This Row],[TONNE_DECHET]]*1000</f>
        <v>3983000</v>
      </c>
      <c r="M598" s="21">
        <f>Tableau1[[#This Row],[KG_DECHET]]/Tableau1[[#This Row],[Population]]</f>
        <v>14.340750342046519</v>
      </c>
    </row>
    <row r="599" spans="1:13" x14ac:dyDescent="0.3">
      <c r="A599" s="21">
        <v>2013</v>
      </c>
      <c r="B599" s="21">
        <v>76</v>
      </c>
      <c r="C599" s="21" t="str">
        <f>VLOOKUP(Tableau1[[#This Row],[CODE_REGION]],Libellés!$I$2:$J$15,2,FALSE)</f>
        <v>Occitanie</v>
      </c>
      <c r="D599" s="21">
        <v>12</v>
      </c>
      <c r="E599" s="21" t="str">
        <f>VLOOKUP(Tableau1[[#This Row],[CODE_DEPT]],Libellés!$L$2:$M$102,2,FALSE)</f>
        <v>Aveyron</v>
      </c>
      <c r="F599" s="21" t="s">
        <v>54</v>
      </c>
      <c r="G599" s="21" t="str">
        <f>VLOOKUP(Tableau1[[#This Row],[CODE_TYPE_DECHET]],Libellés!$A$1:$B$8,2,FALSE)</f>
        <v>Verre</v>
      </c>
      <c r="H599" s="21" t="s">
        <v>49</v>
      </c>
      <c r="I599" s="21" t="str">
        <f>VLOOKUP(Tableau1[[#This Row],[CODE_DESTINATION]],Libellés!$E$2:$F$7,2,FALSE)</f>
        <v>Valorisation matière</v>
      </c>
      <c r="J599" s="21">
        <v>6612.0527400000001</v>
      </c>
      <c r="K599" s="21">
        <v>277740</v>
      </c>
      <c r="L599" s="21">
        <f>Tableau1[[#This Row],[TONNE_DECHET]]*1000</f>
        <v>6612052.7400000002</v>
      </c>
      <c r="M599" s="21">
        <f>Tableau1[[#This Row],[KG_DECHET]]/Tableau1[[#This Row],[Population]]</f>
        <v>23.806627565348887</v>
      </c>
    </row>
    <row r="600" spans="1:13" x14ac:dyDescent="0.3">
      <c r="A600" s="21">
        <v>2013</v>
      </c>
      <c r="B600" s="21">
        <v>76</v>
      </c>
      <c r="C600" s="21" t="str">
        <f>VLOOKUP(Tableau1[[#This Row],[CODE_REGION]],Libellés!$I$2:$J$15,2,FALSE)</f>
        <v>Occitanie</v>
      </c>
      <c r="D600" s="21">
        <v>12</v>
      </c>
      <c r="E600" s="21" t="str">
        <f>VLOOKUP(Tableau1[[#This Row],[CODE_DEPT]],Libellés!$L$2:$M$102,2,FALSE)</f>
        <v>Aveyron</v>
      </c>
      <c r="F600" s="21" t="s">
        <v>54</v>
      </c>
      <c r="G600" s="21" t="str">
        <f>VLOOKUP(Tableau1[[#This Row],[CODE_TYPE_DECHET]],Libellés!$A$1:$B$8,2,FALSE)</f>
        <v>Verre</v>
      </c>
      <c r="H600" s="21" t="s">
        <v>52</v>
      </c>
      <c r="I600" s="21" t="str">
        <f>VLOOKUP(Tableau1[[#This Row],[CODE_DESTINATION]],Libellés!$E$2:$F$7,2,FALSE)</f>
        <v>Non précisé</v>
      </c>
      <c r="J600" s="21">
        <v>1142.7875200000001</v>
      </c>
      <c r="K600" s="21">
        <v>277740</v>
      </c>
      <c r="L600" s="21">
        <f>Tableau1[[#This Row],[TONNE_DECHET]]*1000</f>
        <v>1142787.52</v>
      </c>
      <c r="M600" s="21">
        <f>Tableau1[[#This Row],[KG_DECHET]]/Tableau1[[#This Row],[Population]]</f>
        <v>4.1145946568733347</v>
      </c>
    </row>
    <row r="601" spans="1:13" x14ac:dyDescent="0.3">
      <c r="A601" s="21">
        <v>2013</v>
      </c>
      <c r="B601" s="21">
        <v>76</v>
      </c>
      <c r="C601" s="21" t="str">
        <f>VLOOKUP(Tableau1[[#This Row],[CODE_REGION]],Libellés!$I$2:$J$15,2,FALSE)</f>
        <v>Occitanie</v>
      </c>
      <c r="D601" s="21">
        <v>12</v>
      </c>
      <c r="E601" s="21" t="str">
        <f>VLOOKUP(Tableau1[[#This Row],[CODE_DEPT]],Libellés!$L$2:$M$102,2,FALSE)</f>
        <v>Aveyron</v>
      </c>
      <c r="F601" s="21" t="s">
        <v>55</v>
      </c>
      <c r="G601" s="21" t="str">
        <f>VLOOKUP(Tableau1[[#This Row],[CODE_TYPE_DECHET]],Libellés!$A$1:$B$8,2,FALSE)</f>
        <v>Collectes séparées hors gravats</v>
      </c>
      <c r="H601" s="21" t="s">
        <v>49</v>
      </c>
      <c r="I601" s="21" t="str">
        <f>VLOOKUP(Tableau1[[#This Row],[CODE_DESTINATION]],Libellés!$E$2:$F$7,2,FALSE)</f>
        <v>Valorisation matière</v>
      </c>
      <c r="J601" s="21">
        <v>336.01</v>
      </c>
      <c r="K601" s="21">
        <v>277740</v>
      </c>
      <c r="L601" s="21">
        <f>Tableau1[[#This Row],[TONNE_DECHET]]*1000</f>
        <v>336010</v>
      </c>
      <c r="M601" s="21">
        <f>Tableau1[[#This Row],[KG_DECHET]]/Tableau1[[#This Row],[Population]]</f>
        <v>1.2098005328724706</v>
      </c>
    </row>
    <row r="602" spans="1:13" x14ac:dyDescent="0.3">
      <c r="A602" s="21">
        <v>2013</v>
      </c>
      <c r="B602" s="21">
        <v>76</v>
      </c>
      <c r="C602" s="21" t="str">
        <f>VLOOKUP(Tableau1[[#This Row],[CODE_REGION]],Libellés!$I$2:$J$15,2,FALSE)</f>
        <v>Occitanie</v>
      </c>
      <c r="D602" s="21">
        <v>12</v>
      </c>
      <c r="E602" s="21" t="str">
        <f>VLOOKUP(Tableau1[[#This Row],[CODE_DEPT]],Libellés!$L$2:$M$102,2,FALSE)</f>
        <v>Aveyron</v>
      </c>
      <c r="F602" s="21" t="s">
        <v>55</v>
      </c>
      <c r="G602" s="21" t="str">
        <f>VLOOKUP(Tableau1[[#This Row],[CODE_TYPE_DECHET]],Libellés!$A$1:$B$8,2,FALSE)</f>
        <v>Collectes séparées hors gravats</v>
      </c>
      <c r="H602" s="21" t="s">
        <v>52</v>
      </c>
      <c r="I602" s="21" t="str">
        <f>VLOOKUP(Tableau1[[#This Row],[CODE_DESTINATION]],Libellés!$E$2:$F$7,2,FALSE)</f>
        <v>Non précisé</v>
      </c>
      <c r="J602" s="21">
        <v>0.01</v>
      </c>
      <c r="K602" s="21">
        <v>277740</v>
      </c>
      <c r="L602" s="21">
        <f>Tableau1[[#This Row],[TONNE_DECHET]]*1000</f>
        <v>10</v>
      </c>
      <c r="M602" s="21">
        <f>Tableau1[[#This Row],[KG_DECHET]]/Tableau1[[#This Row],[Population]]</f>
        <v>3.6004896665946567E-5</v>
      </c>
    </row>
    <row r="603" spans="1:13" x14ac:dyDescent="0.3">
      <c r="A603" s="21">
        <v>2015</v>
      </c>
      <c r="B603" s="21">
        <v>76</v>
      </c>
      <c r="C603" s="21" t="str">
        <f>VLOOKUP(Tableau1[[#This Row],[CODE_REGION]],Libellés!$I$2:$J$15,2,FALSE)</f>
        <v>Occitanie</v>
      </c>
      <c r="D603" s="21">
        <v>12</v>
      </c>
      <c r="E603" s="21" t="str">
        <f>VLOOKUP(Tableau1[[#This Row],[CODE_DEPT]],Libellés!$L$2:$M$102,2,FALSE)</f>
        <v>Aveyron</v>
      </c>
      <c r="F603" s="21" t="s">
        <v>49</v>
      </c>
      <c r="G603" s="21" t="str">
        <f>VLOOKUP(Tableau1[[#This Row],[CODE_TYPE_DECHET]],Libellés!$A$1:$B$8,2,FALSE)</f>
        <v>Ordures ménagères résiduelles</v>
      </c>
      <c r="H603" s="21" t="s">
        <v>51</v>
      </c>
      <c r="I603" s="21" t="str">
        <f>VLOOKUP(Tableau1[[#This Row],[CODE_DESTINATION]],Libellés!$E$2:$F$7,2,FALSE)</f>
        <v>Stockage</v>
      </c>
      <c r="J603" s="21">
        <v>60733.905559999999</v>
      </c>
      <c r="K603" s="21">
        <v>279169</v>
      </c>
      <c r="L603" s="21">
        <f>Tableau1[[#This Row],[TONNE_DECHET]]*1000</f>
        <v>60733905.560000002</v>
      </c>
      <c r="M603" s="21">
        <f>Tableau1[[#This Row],[KG_DECHET]]/Tableau1[[#This Row],[Population]]</f>
        <v>217.55247022412948</v>
      </c>
    </row>
    <row r="604" spans="1:13" x14ac:dyDescent="0.3">
      <c r="A604" s="21">
        <v>2015</v>
      </c>
      <c r="B604" s="21">
        <v>76</v>
      </c>
      <c r="C604" s="21" t="str">
        <f>VLOOKUP(Tableau1[[#This Row],[CODE_REGION]],Libellés!$I$2:$J$15,2,FALSE)</f>
        <v>Occitanie</v>
      </c>
      <c r="D604" s="21">
        <v>12</v>
      </c>
      <c r="E604" s="21" t="str">
        <f>VLOOKUP(Tableau1[[#This Row],[CODE_DEPT]],Libellés!$L$2:$M$102,2,FALSE)</f>
        <v>Aveyron</v>
      </c>
      <c r="F604" s="21" t="s">
        <v>49</v>
      </c>
      <c r="G604" s="21" t="str">
        <f>VLOOKUP(Tableau1[[#This Row],[CODE_TYPE_DECHET]],Libellés!$A$1:$B$8,2,FALSE)</f>
        <v>Ordures ménagères résiduelles</v>
      </c>
      <c r="H604" s="21" t="s">
        <v>52</v>
      </c>
      <c r="I604" s="21" t="str">
        <f>VLOOKUP(Tableau1[[#This Row],[CODE_DESTINATION]],Libellés!$E$2:$F$7,2,FALSE)</f>
        <v>Non précisé</v>
      </c>
      <c r="J604" s="21">
        <v>2295.5659799999999</v>
      </c>
      <c r="K604" s="21">
        <v>279169</v>
      </c>
      <c r="L604" s="21">
        <f>Tableau1[[#This Row],[TONNE_DECHET]]*1000</f>
        <v>2295565.98</v>
      </c>
      <c r="M604" s="21">
        <f>Tableau1[[#This Row],[KG_DECHET]]/Tableau1[[#This Row],[Population]]</f>
        <v>8.2228541850993491</v>
      </c>
    </row>
    <row r="605" spans="1:13" x14ac:dyDescent="0.3">
      <c r="A605" s="21">
        <v>2015</v>
      </c>
      <c r="B605" s="21">
        <v>76</v>
      </c>
      <c r="C605" s="21" t="str">
        <f>VLOOKUP(Tableau1[[#This Row],[CODE_REGION]],Libellés!$I$2:$J$15,2,FALSE)</f>
        <v>Occitanie</v>
      </c>
      <c r="D605" s="21">
        <v>12</v>
      </c>
      <c r="E605" s="21" t="str">
        <f>VLOOKUP(Tableau1[[#This Row],[CODE_DEPT]],Libellés!$L$2:$M$102,2,FALSE)</f>
        <v>Aveyron</v>
      </c>
      <c r="F605" s="21" t="s">
        <v>50</v>
      </c>
      <c r="G605" s="21" t="str">
        <f>VLOOKUP(Tableau1[[#This Row],[CODE_TYPE_DECHET]],Libellés!$A$1:$B$8,2,FALSE)</f>
        <v>Encombrants</v>
      </c>
      <c r="H605" s="21" t="s">
        <v>49</v>
      </c>
      <c r="I605" s="21" t="str">
        <f>VLOOKUP(Tableau1[[#This Row],[CODE_DESTINATION]],Libellés!$E$2:$F$7,2,FALSE)</f>
        <v>Valorisation matière</v>
      </c>
      <c r="J605" s="21">
        <v>78.400000000000006</v>
      </c>
      <c r="K605" s="21">
        <v>279169</v>
      </c>
      <c r="L605" s="21">
        <f>Tableau1[[#This Row],[TONNE_DECHET]]*1000</f>
        <v>78400</v>
      </c>
      <c r="M605" s="21">
        <f>Tableau1[[#This Row],[KG_DECHET]]/Tableau1[[#This Row],[Population]]</f>
        <v>0.28083347363066818</v>
      </c>
    </row>
    <row r="606" spans="1:13" x14ac:dyDescent="0.3">
      <c r="A606" s="21">
        <v>2015</v>
      </c>
      <c r="B606" s="21">
        <v>76</v>
      </c>
      <c r="C606" s="21" t="str">
        <f>VLOOKUP(Tableau1[[#This Row],[CODE_REGION]],Libellés!$I$2:$J$15,2,FALSE)</f>
        <v>Occitanie</v>
      </c>
      <c r="D606" s="21">
        <v>12</v>
      </c>
      <c r="E606" s="21" t="str">
        <f>VLOOKUP(Tableau1[[#This Row],[CODE_DEPT]],Libellés!$L$2:$M$102,2,FALSE)</f>
        <v>Aveyron</v>
      </c>
      <c r="F606" s="21" t="s">
        <v>51</v>
      </c>
      <c r="G606" s="21" t="str">
        <f>VLOOKUP(Tableau1[[#This Row],[CODE_TYPE_DECHET]],Libellés!$A$1:$B$8,2,FALSE)</f>
        <v>Emballages et papier</v>
      </c>
      <c r="H606" s="21" t="s">
        <v>49</v>
      </c>
      <c r="I606" s="21" t="str">
        <f>VLOOKUP(Tableau1[[#This Row],[CODE_DESTINATION]],Libellés!$E$2:$F$7,2,FALSE)</f>
        <v>Valorisation matière</v>
      </c>
      <c r="J606" s="21">
        <v>15695.27658</v>
      </c>
      <c r="K606" s="21">
        <v>279169</v>
      </c>
      <c r="L606" s="21">
        <f>Tableau1[[#This Row],[TONNE_DECHET]]*1000</f>
        <v>15695276.58</v>
      </c>
      <c r="M606" s="21">
        <f>Tableau1[[#This Row],[KG_DECHET]]/Tableau1[[#This Row],[Population]]</f>
        <v>56.221416346370837</v>
      </c>
    </row>
    <row r="607" spans="1:13" x14ac:dyDescent="0.3">
      <c r="A607" s="21">
        <v>2015</v>
      </c>
      <c r="B607" s="21">
        <v>76</v>
      </c>
      <c r="C607" s="21" t="str">
        <f>VLOOKUP(Tableau1[[#This Row],[CODE_REGION]],Libellés!$I$2:$J$15,2,FALSE)</f>
        <v>Occitanie</v>
      </c>
      <c r="D607" s="21">
        <v>12</v>
      </c>
      <c r="E607" s="21" t="str">
        <f>VLOOKUP(Tableau1[[#This Row],[CODE_DEPT]],Libellés!$L$2:$M$102,2,FALSE)</f>
        <v>Aveyron</v>
      </c>
      <c r="F607" s="21" t="s">
        <v>51</v>
      </c>
      <c r="G607" s="21" t="str">
        <f>VLOOKUP(Tableau1[[#This Row],[CODE_TYPE_DECHET]],Libellés!$A$1:$B$8,2,FALSE)</f>
        <v>Emballages et papier</v>
      </c>
      <c r="H607" s="21" t="s">
        <v>52</v>
      </c>
      <c r="I607" s="21" t="str">
        <f>VLOOKUP(Tableau1[[#This Row],[CODE_DESTINATION]],Libellés!$E$2:$F$7,2,FALSE)</f>
        <v>Non précisé</v>
      </c>
      <c r="J607" s="21">
        <v>430.39967000000001</v>
      </c>
      <c r="K607" s="21">
        <v>279169</v>
      </c>
      <c r="L607" s="21">
        <f>Tableau1[[#This Row],[TONNE_DECHET]]*1000</f>
        <v>430399.67000000004</v>
      </c>
      <c r="M607" s="21">
        <f>Tableau1[[#This Row],[KG_DECHET]]/Tableau1[[#This Row],[Population]]</f>
        <v>1.5417172751988939</v>
      </c>
    </row>
    <row r="608" spans="1:13" x14ac:dyDescent="0.3">
      <c r="A608" s="21">
        <v>2015</v>
      </c>
      <c r="B608" s="21">
        <v>76</v>
      </c>
      <c r="C608" s="21" t="str">
        <f>VLOOKUP(Tableau1[[#This Row],[CODE_REGION]],Libellés!$I$2:$J$15,2,FALSE)</f>
        <v>Occitanie</v>
      </c>
      <c r="D608" s="21">
        <v>12</v>
      </c>
      <c r="E608" s="21" t="str">
        <f>VLOOKUP(Tableau1[[#This Row],[CODE_DEPT]],Libellés!$L$2:$M$102,2,FALSE)</f>
        <v>Aveyron</v>
      </c>
      <c r="F608" s="21" t="s">
        <v>56</v>
      </c>
      <c r="G608" s="21" t="str">
        <f>VLOOKUP(Tableau1[[#This Row],[CODE_TYPE_DECHET]],Libellés!$A$1:$B$8,2,FALSE)</f>
        <v>Biodéchets</v>
      </c>
      <c r="H608" s="21" t="s">
        <v>56</v>
      </c>
      <c r="I608" s="21" t="str">
        <f>VLOOKUP(Tableau1[[#This Row],[CODE_DESTINATION]],Libellés!$E$2:$F$7,2,FALSE)</f>
        <v>Valorisation organique</v>
      </c>
      <c r="J608" s="21">
        <v>352</v>
      </c>
      <c r="K608" s="21">
        <v>279169</v>
      </c>
      <c r="L608" s="21">
        <f>Tableau1[[#This Row],[TONNE_DECHET]]*1000</f>
        <v>352000</v>
      </c>
      <c r="M608" s="21">
        <f>Tableau1[[#This Row],[KG_DECHET]]/Tableau1[[#This Row],[Population]]</f>
        <v>1.2608849836478979</v>
      </c>
    </row>
    <row r="609" spans="1:13" x14ac:dyDescent="0.3">
      <c r="A609" s="21">
        <v>2015</v>
      </c>
      <c r="B609" s="21">
        <v>76</v>
      </c>
      <c r="C609" s="21" t="str">
        <f>VLOOKUP(Tableau1[[#This Row],[CODE_REGION]],Libellés!$I$2:$J$15,2,FALSE)</f>
        <v>Occitanie</v>
      </c>
      <c r="D609" s="21">
        <v>12</v>
      </c>
      <c r="E609" s="21" t="str">
        <f>VLOOKUP(Tableau1[[#This Row],[CODE_DEPT]],Libellés!$L$2:$M$102,2,FALSE)</f>
        <v>Aveyron</v>
      </c>
      <c r="F609" s="21" t="s">
        <v>54</v>
      </c>
      <c r="G609" s="21" t="str">
        <f>VLOOKUP(Tableau1[[#This Row],[CODE_TYPE_DECHET]],Libellés!$A$1:$B$8,2,FALSE)</f>
        <v>Verre</v>
      </c>
      <c r="H609" s="21" t="s">
        <v>49</v>
      </c>
      <c r="I609" s="21" t="str">
        <f>VLOOKUP(Tableau1[[#This Row],[CODE_DESTINATION]],Libellés!$E$2:$F$7,2,FALSE)</f>
        <v>Valorisation matière</v>
      </c>
      <c r="J609" s="21">
        <v>7921.2760500000004</v>
      </c>
      <c r="K609" s="21">
        <v>279169</v>
      </c>
      <c r="L609" s="21">
        <f>Tableau1[[#This Row],[TONNE_DECHET]]*1000</f>
        <v>7921276.0500000007</v>
      </c>
      <c r="M609" s="21">
        <f>Tableau1[[#This Row],[KG_DECHET]]/Tableau1[[#This Row],[Population]]</f>
        <v>28.374483019246409</v>
      </c>
    </row>
    <row r="610" spans="1:13" x14ac:dyDescent="0.3">
      <c r="A610" s="21">
        <v>2015</v>
      </c>
      <c r="B610" s="21">
        <v>76</v>
      </c>
      <c r="C610" s="21" t="str">
        <f>VLOOKUP(Tableau1[[#This Row],[CODE_REGION]],Libellés!$I$2:$J$15,2,FALSE)</f>
        <v>Occitanie</v>
      </c>
      <c r="D610" s="21">
        <v>12</v>
      </c>
      <c r="E610" s="21" t="str">
        <f>VLOOKUP(Tableau1[[#This Row],[CODE_DEPT]],Libellés!$L$2:$M$102,2,FALSE)</f>
        <v>Aveyron</v>
      </c>
      <c r="F610" s="21" t="s">
        <v>54</v>
      </c>
      <c r="G610" s="21" t="str">
        <f>VLOOKUP(Tableau1[[#This Row],[CODE_TYPE_DECHET]],Libellés!$A$1:$B$8,2,FALSE)</f>
        <v>Verre</v>
      </c>
      <c r="H610" s="21" t="s">
        <v>52</v>
      </c>
      <c r="I610" s="21" t="str">
        <f>VLOOKUP(Tableau1[[#This Row],[CODE_DESTINATION]],Libellés!$E$2:$F$7,2,FALSE)</f>
        <v>Non précisé</v>
      </c>
      <c r="J610" s="21">
        <v>356.29262</v>
      </c>
      <c r="K610" s="21">
        <v>279169</v>
      </c>
      <c r="L610" s="21">
        <f>Tableau1[[#This Row],[TONNE_DECHET]]*1000</f>
        <v>356292.62</v>
      </c>
      <c r="M610" s="21">
        <f>Tableau1[[#This Row],[KG_DECHET]]/Tableau1[[#This Row],[Population]]</f>
        <v>1.2762614043822917</v>
      </c>
    </row>
    <row r="611" spans="1:13" x14ac:dyDescent="0.3">
      <c r="A611" s="21">
        <v>2015</v>
      </c>
      <c r="B611" s="21">
        <v>76</v>
      </c>
      <c r="C611" s="21" t="str">
        <f>VLOOKUP(Tableau1[[#This Row],[CODE_REGION]],Libellés!$I$2:$J$15,2,FALSE)</f>
        <v>Occitanie</v>
      </c>
      <c r="D611" s="21">
        <v>12</v>
      </c>
      <c r="E611" s="21" t="str">
        <f>VLOOKUP(Tableau1[[#This Row],[CODE_DEPT]],Libellés!$L$2:$M$102,2,FALSE)</f>
        <v>Aveyron</v>
      </c>
      <c r="F611" s="21" t="s">
        <v>55</v>
      </c>
      <c r="G611" s="21" t="str">
        <f>VLOOKUP(Tableau1[[#This Row],[CODE_TYPE_DECHET]],Libellés!$A$1:$B$8,2,FALSE)</f>
        <v>Collectes séparées hors gravats</v>
      </c>
      <c r="H611" s="21" t="s">
        <v>49</v>
      </c>
      <c r="I611" s="21" t="str">
        <f>VLOOKUP(Tableau1[[#This Row],[CODE_DESTINATION]],Libellés!$E$2:$F$7,2,FALSE)</f>
        <v>Valorisation matière</v>
      </c>
      <c r="J611" s="21">
        <v>648.30064000000004</v>
      </c>
      <c r="K611" s="21">
        <v>279169</v>
      </c>
      <c r="L611" s="21">
        <f>Tableau1[[#This Row],[TONNE_DECHET]]*1000</f>
        <v>648300.64</v>
      </c>
      <c r="M611" s="21">
        <f>Tableau1[[#This Row],[KG_DECHET]]/Tableau1[[#This Row],[Population]]</f>
        <v>2.3222515393901184</v>
      </c>
    </row>
    <row r="612" spans="1:13" x14ac:dyDescent="0.3">
      <c r="A612" s="21">
        <v>2017</v>
      </c>
      <c r="B612" s="21">
        <v>76</v>
      </c>
      <c r="C612" s="21" t="str">
        <f>VLOOKUP(Tableau1[[#This Row],[CODE_REGION]],Libellés!$I$2:$J$15,2,FALSE)</f>
        <v>Occitanie</v>
      </c>
      <c r="D612" s="21">
        <v>12</v>
      </c>
      <c r="E612" s="21" t="str">
        <f>VLOOKUP(Tableau1[[#This Row],[CODE_DEPT]],Libellés!$L$2:$M$102,2,FALSE)</f>
        <v>Aveyron</v>
      </c>
      <c r="F612" s="21" t="s">
        <v>49</v>
      </c>
      <c r="G612" s="21" t="str">
        <f>VLOOKUP(Tableau1[[#This Row],[CODE_TYPE_DECHET]],Libellés!$A$1:$B$8,2,FALSE)</f>
        <v>Ordures ménagères résiduelles</v>
      </c>
      <c r="H612" s="21" t="s">
        <v>51</v>
      </c>
      <c r="I612" s="21" t="str">
        <f>VLOOKUP(Tableau1[[#This Row],[CODE_DESTINATION]],Libellés!$E$2:$F$7,2,FALSE)</f>
        <v>Stockage</v>
      </c>
      <c r="J612" s="21">
        <v>64330.863060000003</v>
      </c>
      <c r="K612" s="21">
        <v>279206</v>
      </c>
      <c r="L612" s="21">
        <f>Tableau1[[#This Row],[TONNE_DECHET]]*1000</f>
        <v>64330863.060000002</v>
      </c>
      <c r="M612" s="21">
        <f>Tableau1[[#This Row],[KG_DECHET]]/Tableau1[[#This Row],[Population]]</f>
        <v>230.40644921670739</v>
      </c>
    </row>
    <row r="613" spans="1:13" x14ac:dyDescent="0.3">
      <c r="A613" s="21">
        <v>2017</v>
      </c>
      <c r="B613" s="21">
        <v>76</v>
      </c>
      <c r="C613" s="21" t="str">
        <f>VLOOKUP(Tableau1[[#This Row],[CODE_REGION]],Libellés!$I$2:$J$15,2,FALSE)</f>
        <v>Occitanie</v>
      </c>
      <c r="D613" s="21">
        <v>12</v>
      </c>
      <c r="E613" s="21" t="str">
        <f>VLOOKUP(Tableau1[[#This Row],[CODE_DEPT]],Libellés!$L$2:$M$102,2,FALSE)</f>
        <v>Aveyron</v>
      </c>
      <c r="F613" s="21" t="s">
        <v>51</v>
      </c>
      <c r="G613" s="21" t="str">
        <f>VLOOKUP(Tableau1[[#This Row],[CODE_TYPE_DECHET]],Libellés!$A$1:$B$8,2,FALSE)</f>
        <v>Emballages et papier</v>
      </c>
      <c r="H613" s="21" t="s">
        <v>49</v>
      </c>
      <c r="I613" s="21" t="str">
        <f>VLOOKUP(Tableau1[[#This Row],[CODE_DESTINATION]],Libellés!$E$2:$F$7,2,FALSE)</f>
        <v>Valorisation matière</v>
      </c>
      <c r="J613" s="21">
        <v>17204.1826</v>
      </c>
      <c r="K613" s="21">
        <v>279206</v>
      </c>
      <c r="L613" s="21">
        <f>Tableau1[[#This Row],[TONNE_DECHET]]*1000</f>
        <v>17204182.600000001</v>
      </c>
      <c r="M613" s="21">
        <f>Tableau1[[#This Row],[KG_DECHET]]/Tableau1[[#This Row],[Population]]</f>
        <v>61.618241012012639</v>
      </c>
    </row>
    <row r="614" spans="1:13" x14ac:dyDescent="0.3">
      <c r="A614" s="21">
        <v>2017</v>
      </c>
      <c r="B614" s="21">
        <v>76</v>
      </c>
      <c r="C614" s="21" t="str">
        <f>VLOOKUP(Tableau1[[#This Row],[CODE_REGION]],Libellés!$I$2:$J$15,2,FALSE)</f>
        <v>Occitanie</v>
      </c>
      <c r="D614" s="21">
        <v>12</v>
      </c>
      <c r="E614" s="21" t="str">
        <f>VLOOKUP(Tableau1[[#This Row],[CODE_DEPT]],Libellés!$L$2:$M$102,2,FALSE)</f>
        <v>Aveyron</v>
      </c>
      <c r="F614" s="21" t="s">
        <v>56</v>
      </c>
      <c r="G614" s="21" t="str">
        <f>VLOOKUP(Tableau1[[#This Row],[CODE_TYPE_DECHET]],Libellés!$A$1:$B$8,2,FALSE)</f>
        <v>Biodéchets</v>
      </c>
      <c r="H614" s="21" t="s">
        <v>56</v>
      </c>
      <c r="I614" s="21" t="str">
        <f>VLOOKUP(Tableau1[[#This Row],[CODE_DESTINATION]],Libellés!$E$2:$F$7,2,FALSE)</f>
        <v>Valorisation organique</v>
      </c>
      <c r="J614" s="21">
        <v>403</v>
      </c>
      <c r="K614" s="21">
        <v>279206</v>
      </c>
      <c r="L614" s="21">
        <f>Tableau1[[#This Row],[TONNE_DECHET]]*1000</f>
        <v>403000</v>
      </c>
      <c r="M614" s="21">
        <f>Tableau1[[#This Row],[KG_DECHET]]/Tableau1[[#This Row],[Population]]</f>
        <v>1.4433787239529237</v>
      </c>
    </row>
    <row r="615" spans="1:13" x14ac:dyDescent="0.3">
      <c r="A615" s="21">
        <v>2017</v>
      </c>
      <c r="B615" s="21">
        <v>76</v>
      </c>
      <c r="C615" s="21" t="str">
        <f>VLOOKUP(Tableau1[[#This Row],[CODE_REGION]],Libellés!$I$2:$J$15,2,FALSE)</f>
        <v>Occitanie</v>
      </c>
      <c r="D615" s="21">
        <v>12</v>
      </c>
      <c r="E615" s="21" t="str">
        <f>VLOOKUP(Tableau1[[#This Row],[CODE_DEPT]],Libellés!$L$2:$M$102,2,FALSE)</f>
        <v>Aveyron</v>
      </c>
      <c r="F615" s="21" t="s">
        <v>54</v>
      </c>
      <c r="G615" s="21" t="str">
        <f>VLOOKUP(Tableau1[[#This Row],[CODE_TYPE_DECHET]],Libellés!$A$1:$B$8,2,FALSE)</f>
        <v>Verre</v>
      </c>
      <c r="H615" s="21" t="s">
        <v>49</v>
      </c>
      <c r="I615" s="21" t="str">
        <f>VLOOKUP(Tableau1[[#This Row],[CODE_DESTINATION]],Libellés!$E$2:$F$7,2,FALSE)</f>
        <v>Valorisation matière</v>
      </c>
      <c r="J615" s="21">
        <v>7785.0500700000002</v>
      </c>
      <c r="K615" s="21">
        <v>279206</v>
      </c>
      <c r="L615" s="21">
        <f>Tableau1[[#This Row],[TONNE_DECHET]]*1000</f>
        <v>7785050.0700000003</v>
      </c>
      <c r="M615" s="21">
        <f>Tableau1[[#This Row],[KG_DECHET]]/Tableau1[[#This Row],[Population]]</f>
        <v>27.882817955201538</v>
      </c>
    </row>
    <row r="616" spans="1:13" x14ac:dyDescent="0.3">
      <c r="A616" s="21">
        <v>2017</v>
      </c>
      <c r="B616" s="21">
        <v>76</v>
      </c>
      <c r="C616" s="21" t="str">
        <f>VLOOKUP(Tableau1[[#This Row],[CODE_REGION]],Libellés!$I$2:$J$15,2,FALSE)</f>
        <v>Occitanie</v>
      </c>
      <c r="D616" s="21">
        <v>12</v>
      </c>
      <c r="E616" s="21" t="str">
        <f>VLOOKUP(Tableau1[[#This Row],[CODE_DEPT]],Libellés!$L$2:$M$102,2,FALSE)</f>
        <v>Aveyron</v>
      </c>
      <c r="F616" s="21" t="s">
        <v>54</v>
      </c>
      <c r="G616" s="21" t="str">
        <f>VLOOKUP(Tableau1[[#This Row],[CODE_TYPE_DECHET]],Libellés!$A$1:$B$8,2,FALSE)</f>
        <v>Verre</v>
      </c>
      <c r="H616" s="21" t="s">
        <v>52</v>
      </c>
      <c r="I616" s="21" t="str">
        <f>VLOOKUP(Tableau1[[#This Row],[CODE_DESTINATION]],Libellés!$E$2:$F$7,2,FALSE)</f>
        <v>Non précisé</v>
      </c>
      <c r="J616" s="21">
        <v>952.33067000000005</v>
      </c>
      <c r="K616" s="21">
        <v>279206</v>
      </c>
      <c r="L616" s="21">
        <f>Tableau1[[#This Row],[TONNE_DECHET]]*1000</f>
        <v>952330.67</v>
      </c>
      <c r="M616" s="21">
        <f>Tableau1[[#This Row],[KG_DECHET]]/Tableau1[[#This Row],[Population]]</f>
        <v>3.4108531693444983</v>
      </c>
    </row>
    <row r="617" spans="1:13" x14ac:dyDescent="0.3">
      <c r="A617" s="21">
        <v>2017</v>
      </c>
      <c r="B617" s="21">
        <v>76</v>
      </c>
      <c r="C617" s="21" t="str">
        <f>VLOOKUP(Tableau1[[#This Row],[CODE_REGION]],Libellés!$I$2:$J$15,2,FALSE)</f>
        <v>Occitanie</v>
      </c>
      <c r="D617" s="21">
        <v>12</v>
      </c>
      <c r="E617" s="21" t="str">
        <f>VLOOKUP(Tableau1[[#This Row],[CODE_DEPT]],Libellés!$L$2:$M$102,2,FALSE)</f>
        <v>Aveyron</v>
      </c>
      <c r="F617" s="21" t="s">
        <v>55</v>
      </c>
      <c r="G617" s="21" t="str">
        <f>VLOOKUP(Tableau1[[#This Row],[CODE_TYPE_DECHET]],Libellés!$A$1:$B$8,2,FALSE)</f>
        <v>Collectes séparées hors gravats</v>
      </c>
      <c r="H617" s="21" t="s">
        <v>49</v>
      </c>
      <c r="I617" s="21" t="str">
        <f>VLOOKUP(Tableau1[[#This Row],[CODE_DESTINATION]],Libellés!$E$2:$F$7,2,FALSE)</f>
        <v>Valorisation matière</v>
      </c>
      <c r="J617" s="21">
        <v>566.39020000000005</v>
      </c>
      <c r="K617" s="21">
        <v>279206</v>
      </c>
      <c r="L617" s="21">
        <f>Tableau1[[#This Row],[TONNE_DECHET]]*1000</f>
        <v>566390.20000000007</v>
      </c>
      <c r="M617" s="21">
        <f>Tableau1[[#This Row],[KG_DECHET]]/Tableau1[[#This Row],[Population]]</f>
        <v>2.0285746008323606</v>
      </c>
    </row>
    <row r="618" spans="1:13" x14ac:dyDescent="0.3">
      <c r="A618" s="21">
        <v>2009</v>
      </c>
      <c r="B618" s="21">
        <v>93</v>
      </c>
      <c r="C618" s="21" t="str">
        <f>VLOOKUP(Tableau1[[#This Row],[CODE_REGION]],Libellés!$I$2:$J$15,2,FALSE)</f>
        <v>PACA</v>
      </c>
      <c r="D618" s="21">
        <v>13</v>
      </c>
      <c r="E618" s="21" t="str">
        <f>VLOOKUP(Tableau1[[#This Row],[CODE_DEPT]],Libellés!$L$2:$M$102,2,FALSE)</f>
        <v>Bouches-du-Rhône</v>
      </c>
      <c r="F618" s="21" t="s">
        <v>49</v>
      </c>
      <c r="G618" s="21" t="str">
        <f>VLOOKUP(Tableau1[[#This Row],[CODE_TYPE_DECHET]],Libellés!$A$1:$B$8,2,FALSE)</f>
        <v>Ordures ménagères résiduelles</v>
      </c>
      <c r="H618" s="21" t="s">
        <v>49</v>
      </c>
      <c r="I618" s="21" t="str">
        <f>VLOOKUP(Tableau1[[#This Row],[CODE_DESTINATION]],Libellés!$E$2:$F$7,2,FALSE)</f>
        <v>Valorisation matière</v>
      </c>
      <c r="J618" s="21">
        <v>11045.08</v>
      </c>
      <c r="K618" s="21">
        <v>1967299</v>
      </c>
      <c r="L618" s="21">
        <f>Tableau1[[#This Row],[TONNE_DECHET]]*1000</f>
        <v>11045080</v>
      </c>
      <c r="M618" s="21">
        <f>Tableau1[[#This Row],[KG_DECHET]]/Tableau1[[#This Row],[Population]]</f>
        <v>5.6143372207275046</v>
      </c>
    </row>
    <row r="619" spans="1:13" x14ac:dyDescent="0.3">
      <c r="A619" s="21">
        <v>2009</v>
      </c>
      <c r="B619" s="21">
        <v>93</v>
      </c>
      <c r="C619" s="21" t="str">
        <f>VLOOKUP(Tableau1[[#This Row],[CODE_REGION]],Libellés!$I$2:$J$15,2,FALSE)</f>
        <v>PACA</v>
      </c>
      <c r="D619" s="21">
        <v>13</v>
      </c>
      <c r="E619" s="21" t="str">
        <f>VLOOKUP(Tableau1[[#This Row],[CODE_DEPT]],Libellés!$L$2:$M$102,2,FALSE)</f>
        <v>Bouches-du-Rhône</v>
      </c>
      <c r="F619" s="21" t="s">
        <v>49</v>
      </c>
      <c r="G619" s="21" t="str">
        <f>VLOOKUP(Tableau1[[#This Row],[CODE_TYPE_DECHET]],Libellés!$A$1:$B$8,2,FALSE)</f>
        <v>Ordures ménagères résiduelles</v>
      </c>
      <c r="H619" s="21" t="s">
        <v>50</v>
      </c>
      <c r="I619" s="21" t="str">
        <f>VLOOKUP(Tableau1[[#This Row],[CODE_DESTINATION]],Libellés!$E$2:$F$7,2,FALSE)</f>
        <v>Incinération avec récupération d'énergie</v>
      </c>
      <c r="J619" s="21">
        <v>27884</v>
      </c>
      <c r="K619" s="21">
        <v>1967299</v>
      </c>
      <c r="L619" s="21">
        <f>Tableau1[[#This Row],[TONNE_DECHET]]*1000</f>
        <v>27884000</v>
      </c>
      <c r="M619" s="21">
        <f>Tableau1[[#This Row],[KG_DECHET]]/Tableau1[[#This Row],[Population]]</f>
        <v>14.173747864457818</v>
      </c>
    </row>
    <row r="620" spans="1:13" x14ac:dyDescent="0.3">
      <c r="A620" s="21">
        <v>2009</v>
      </c>
      <c r="B620" s="21">
        <v>93</v>
      </c>
      <c r="C620" s="21" t="str">
        <f>VLOOKUP(Tableau1[[#This Row],[CODE_REGION]],Libellés!$I$2:$J$15,2,FALSE)</f>
        <v>PACA</v>
      </c>
      <c r="D620" s="21">
        <v>13</v>
      </c>
      <c r="E620" s="21" t="str">
        <f>VLOOKUP(Tableau1[[#This Row],[CODE_DEPT]],Libellés!$L$2:$M$102,2,FALSE)</f>
        <v>Bouches-du-Rhône</v>
      </c>
      <c r="F620" s="21" t="s">
        <v>49</v>
      </c>
      <c r="G620" s="21" t="str">
        <f>VLOOKUP(Tableau1[[#This Row],[CODE_TYPE_DECHET]],Libellés!$A$1:$B$8,2,FALSE)</f>
        <v>Ordures ménagères résiduelles</v>
      </c>
      <c r="H620" s="21" t="s">
        <v>51</v>
      </c>
      <c r="I620" s="21" t="str">
        <f>VLOOKUP(Tableau1[[#This Row],[CODE_DESTINATION]],Libellés!$E$2:$F$7,2,FALSE)</f>
        <v>Stockage</v>
      </c>
      <c r="J620" s="21">
        <v>758346.89098000003</v>
      </c>
      <c r="K620" s="21">
        <v>1967299</v>
      </c>
      <c r="L620" s="21">
        <f>Tableau1[[#This Row],[TONNE_DECHET]]*1000</f>
        <v>758346890.98000002</v>
      </c>
      <c r="M620" s="21">
        <f>Tableau1[[#This Row],[KG_DECHET]]/Tableau1[[#This Row],[Population]]</f>
        <v>385.47617366755128</v>
      </c>
    </row>
    <row r="621" spans="1:13" x14ac:dyDescent="0.3">
      <c r="A621" s="21">
        <v>2009</v>
      </c>
      <c r="B621" s="21">
        <v>93</v>
      </c>
      <c r="C621" s="21" t="str">
        <f>VLOOKUP(Tableau1[[#This Row],[CODE_REGION]],Libellés!$I$2:$J$15,2,FALSE)</f>
        <v>PACA</v>
      </c>
      <c r="D621" s="21">
        <v>13</v>
      </c>
      <c r="E621" s="21" t="str">
        <f>VLOOKUP(Tableau1[[#This Row],[CODE_DEPT]],Libellés!$L$2:$M$102,2,FALSE)</f>
        <v>Bouches-du-Rhône</v>
      </c>
      <c r="F621" s="21" t="s">
        <v>50</v>
      </c>
      <c r="G621" s="21" t="str">
        <f>VLOOKUP(Tableau1[[#This Row],[CODE_TYPE_DECHET]],Libellés!$A$1:$B$8,2,FALSE)</f>
        <v>Encombrants</v>
      </c>
      <c r="H621" s="21" t="s">
        <v>49</v>
      </c>
      <c r="I621" s="21" t="str">
        <f>VLOOKUP(Tableau1[[#This Row],[CODE_DESTINATION]],Libellés!$E$2:$F$7,2,FALSE)</f>
        <v>Valorisation matière</v>
      </c>
      <c r="J621" s="21">
        <v>5020.6000000000004</v>
      </c>
      <c r="K621" s="21">
        <v>1967299</v>
      </c>
      <c r="L621" s="21">
        <f>Tableau1[[#This Row],[TONNE_DECHET]]*1000</f>
        <v>5020600</v>
      </c>
      <c r="M621" s="21">
        <f>Tableau1[[#This Row],[KG_DECHET]]/Tableau1[[#This Row],[Population]]</f>
        <v>2.5520269160915552</v>
      </c>
    </row>
    <row r="622" spans="1:13" x14ac:dyDescent="0.3">
      <c r="A622" s="21">
        <v>2009</v>
      </c>
      <c r="B622" s="21">
        <v>93</v>
      </c>
      <c r="C622" s="21" t="str">
        <f>VLOOKUP(Tableau1[[#This Row],[CODE_REGION]],Libellés!$I$2:$J$15,2,FALSE)</f>
        <v>PACA</v>
      </c>
      <c r="D622" s="21">
        <v>13</v>
      </c>
      <c r="E622" s="21" t="str">
        <f>VLOOKUP(Tableau1[[#This Row],[CODE_DEPT]],Libellés!$L$2:$M$102,2,FALSE)</f>
        <v>Bouches-du-Rhône</v>
      </c>
      <c r="F622" s="21" t="s">
        <v>50</v>
      </c>
      <c r="G622" s="21" t="str">
        <f>VLOOKUP(Tableau1[[#This Row],[CODE_TYPE_DECHET]],Libellés!$A$1:$B$8,2,FALSE)</f>
        <v>Encombrants</v>
      </c>
      <c r="H622" s="21" t="s">
        <v>51</v>
      </c>
      <c r="I622" s="21" t="str">
        <f>VLOOKUP(Tableau1[[#This Row],[CODE_DESTINATION]],Libellés!$E$2:$F$7,2,FALSE)</f>
        <v>Stockage</v>
      </c>
      <c r="J622" s="21">
        <v>31947.30359</v>
      </c>
      <c r="K622" s="21">
        <v>1967299</v>
      </c>
      <c r="L622" s="21">
        <f>Tableau1[[#This Row],[TONNE_DECHET]]*1000</f>
        <v>31947303.59</v>
      </c>
      <c r="M622" s="21">
        <f>Tableau1[[#This Row],[KG_DECHET]]/Tableau1[[#This Row],[Population]]</f>
        <v>16.239170349804478</v>
      </c>
    </row>
    <row r="623" spans="1:13" x14ac:dyDescent="0.3">
      <c r="A623" s="21">
        <v>2009</v>
      </c>
      <c r="B623" s="21">
        <v>93</v>
      </c>
      <c r="C623" s="21" t="str">
        <f>VLOOKUP(Tableau1[[#This Row],[CODE_REGION]],Libellés!$I$2:$J$15,2,FALSE)</f>
        <v>PACA</v>
      </c>
      <c r="D623" s="21">
        <v>13</v>
      </c>
      <c r="E623" s="21" t="str">
        <f>VLOOKUP(Tableau1[[#This Row],[CODE_DEPT]],Libellés!$L$2:$M$102,2,FALSE)</f>
        <v>Bouches-du-Rhône</v>
      </c>
      <c r="F623" s="21" t="s">
        <v>53</v>
      </c>
      <c r="G623" s="21" t="str">
        <f>VLOOKUP(Tableau1[[#This Row],[CODE_TYPE_DECHET]],Libellés!$A$1:$B$8,2,FALSE)</f>
        <v>Déchets dangereux</v>
      </c>
      <c r="H623" s="21" t="s">
        <v>49</v>
      </c>
      <c r="I623" s="21" t="str">
        <f>VLOOKUP(Tableau1[[#This Row],[CODE_DESTINATION]],Libellés!$E$2:$F$7,2,FALSE)</f>
        <v>Valorisation matière</v>
      </c>
      <c r="J623" s="21">
        <v>163</v>
      </c>
      <c r="K623" s="21">
        <v>1967299</v>
      </c>
      <c r="L623" s="21">
        <f>Tableau1[[#This Row],[TONNE_DECHET]]*1000</f>
        <v>163000</v>
      </c>
      <c r="M623" s="21">
        <f>Tableau1[[#This Row],[KG_DECHET]]/Tableau1[[#This Row],[Population]]</f>
        <v>8.2854716034522463E-2</v>
      </c>
    </row>
    <row r="624" spans="1:13" x14ac:dyDescent="0.3">
      <c r="A624" s="21">
        <v>2009</v>
      </c>
      <c r="B624" s="21">
        <v>93</v>
      </c>
      <c r="C624" s="21" t="str">
        <f>VLOOKUP(Tableau1[[#This Row],[CODE_REGION]],Libellés!$I$2:$J$15,2,FALSE)</f>
        <v>PACA</v>
      </c>
      <c r="D624" s="21">
        <v>13</v>
      </c>
      <c r="E624" s="21" t="str">
        <f>VLOOKUP(Tableau1[[#This Row],[CODE_DEPT]],Libellés!$L$2:$M$102,2,FALSE)</f>
        <v>Bouches-du-Rhône</v>
      </c>
      <c r="F624" s="21" t="s">
        <v>51</v>
      </c>
      <c r="G624" s="21" t="str">
        <f>VLOOKUP(Tableau1[[#This Row],[CODE_TYPE_DECHET]],Libellés!$A$1:$B$8,2,FALSE)</f>
        <v>Emballages et papier</v>
      </c>
      <c r="H624" s="21" t="s">
        <v>49</v>
      </c>
      <c r="I624" s="21" t="str">
        <f>VLOOKUP(Tableau1[[#This Row],[CODE_DESTINATION]],Libellés!$E$2:$F$7,2,FALSE)</f>
        <v>Valorisation matière</v>
      </c>
      <c r="J624" s="21">
        <v>52263.186000000002</v>
      </c>
      <c r="K624" s="21">
        <v>1967299</v>
      </c>
      <c r="L624" s="21">
        <f>Tableau1[[#This Row],[TONNE_DECHET]]*1000</f>
        <v>52263186</v>
      </c>
      <c r="M624" s="21">
        <f>Tableau1[[#This Row],[KG_DECHET]]/Tableau1[[#This Row],[Population]]</f>
        <v>26.565959724475029</v>
      </c>
    </row>
    <row r="625" spans="1:13" x14ac:dyDescent="0.3">
      <c r="A625" s="21">
        <v>2009</v>
      </c>
      <c r="B625" s="21">
        <v>93</v>
      </c>
      <c r="C625" s="21" t="str">
        <f>VLOOKUP(Tableau1[[#This Row],[CODE_REGION]],Libellés!$I$2:$J$15,2,FALSE)</f>
        <v>PACA</v>
      </c>
      <c r="D625" s="21">
        <v>13</v>
      </c>
      <c r="E625" s="21" t="str">
        <f>VLOOKUP(Tableau1[[#This Row],[CODE_DEPT]],Libellés!$L$2:$M$102,2,FALSE)</f>
        <v>Bouches-du-Rhône</v>
      </c>
      <c r="F625" s="21" t="s">
        <v>51</v>
      </c>
      <c r="G625" s="21" t="str">
        <f>VLOOKUP(Tableau1[[#This Row],[CODE_TYPE_DECHET]],Libellés!$A$1:$B$8,2,FALSE)</f>
        <v>Emballages et papier</v>
      </c>
      <c r="H625" s="21" t="s">
        <v>52</v>
      </c>
      <c r="I625" s="21" t="str">
        <f>VLOOKUP(Tableau1[[#This Row],[CODE_DESTINATION]],Libellés!$E$2:$F$7,2,FALSE)</f>
        <v>Non précisé</v>
      </c>
      <c r="J625" s="21">
        <v>46.616959999999999</v>
      </c>
      <c r="K625" s="21">
        <v>1967299</v>
      </c>
      <c r="L625" s="21">
        <f>Tableau1[[#This Row],[TONNE_DECHET]]*1000</f>
        <v>46616.959999999999</v>
      </c>
      <c r="M625" s="21">
        <f>Tableau1[[#This Row],[KG_DECHET]]/Tableau1[[#This Row],[Population]]</f>
        <v>2.3695920142286456E-2</v>
      </c>
    </row>
    <row r="626" spans="1:13" x14ac:dyDescent="0.3">
      <c r="A626" s="21">
        <v>2009</v>
      </c>
      <c r="B626" s="21">
        <v>93</v>
      </c>
      <c r="C626" s="21" t="str">
        <f>VLOOKUP(Tableau1[[#This Row],[CODE_REGION]],Libellés!$I$2:$J$15,2,FALSE)</f>
        <v>PACA</v>
      </c>
      <c r="D626" s="21">
        <v>13</v>
      </c>
      <c r="E626" s="21" t="str">
        <f>VLOOKUP(Tableau1[[#This Row],[CODE_DEPT]],Libellés!$L$2:$M$102,2,FALSE)</f>
        <v>Bouches-du-Rhône</v>
      </c>
      <c r="F626" s="21" t="s">
        <v>56</v>
      </c>
      <c r="G626" s="21" t="str">
        <f>VLOOKUP(Tableau1[[#This Row],[CODE_TYPE_DECHET]],Libellés!$A$1:$B$8,2,FALSE)</f>
        <v>Biodéchets</v>
      </c>
      <c r="H626" s="21" t="s">
        <v>56</v>
      </c>
      <c r="I626" s="21" t="str">
        <f>VLOOKUP(Tableau1[[#This Row],[CODE_DESTINATION]],Libellés!$E$2:$F$7,2,FALSE)</f>
        <v>Valorisation organique</v>
      </c>
      <c r="J626" s="21">
        <v>2944.24</v>
      </c>
      <c r="K626" s="21">
        <v>1967299</v>
      </c>
      <c r="L626" s="21">
        <f>Tableau1[[#This Row],[TONNE_DECHET]]*1000</f>
        <v>2944240</v>
      </c>
      <c r="M626" s="21">
        <f>Tableau1[[#This Row],[KG_DECHET]]/Tableau1[[#This Row],[Population]]</f>
        <v>1.4965899947084811</v>
      </c>
    </row>
    <row r="627" spans="1:13" x14ac:dyDescent="0.3">
      <c r="A627" s="21">
        <v>2009</v>
      </c>
      <c r="B627" s="21">
        <v>93</v>
      </c>
      <c r="C627" s="21" t="str">
        <f>VLOOKUP(Tableau1[[#This Row],[CODE_REGION]],Libellés!$I$2:$J$15,2,FALSE)</f>
        <v>PACA</v>
      </c>
      <c r="D627" s="21">
        <v>13</v>
      </c>
      <c r="E627" s="21" t="str">
        <f>VLOOKUP(Tableau1[[#This Row],[CODE_DEPT]],Libellés!$L$2:$M$102,2,FALSE)</f>
        <v>Bouches-du-Rhône</v>
      </c>
      <c r="F627" s="21" t="s">
        <v>54</v>
      </c>
      <c r="G627" s="21" t="str">
        <f>VLOOKUP(Tableau1[[#This Row],[CODE_TYPE_DECHET]],Libellés!$A$1:$B$8,2,FALSE)</f>
        <v>Verre</v>
      </c>
      <c r="H627" s="21" t="s">
        <v>49</v>
      </c>
      <c r="I627" s="21" t="str">
        <f>VLOOKUP(Tableau1[[#This Row],[CODE_DESTINATION]],Libellés!$E$2:$F$7,2,FALSE)</f>
        <v>Valorisation matière</v>
      </c>
      <c r="J627" s="21">
        <v>27260.208159999998</v>
      </c>
      <c r="K627" s="21">
        <v>1967299</v>
      </c>
      <c r="L627" s="21">
        <f>Tableau1[[#This Row],[TONNE_DECHET]]*1000</f>
        <v>27260208.16</v>
      </c>
      <c r="M627" s="21">
        <f>Tableau1[[#This Row],[KG_DECHET]]/Tableau1[[#This Row],[Population]]</f>
        <v>13.856667522323754</v>
      </c>
    </row>
    <row r="628" spans="1:13" x14ac:dyDescent="0.3">
      <c r="A628" s="21">
        <v>2009</v>
      </c>
      <c r="B628" s="21">
        <v>93</v>
      </c>
      <c r="C628" s="21" t="str">
        <f>VLOOKUP(Tableau1[[#This Row],[CODE_REGION]],Libellés!$I$2:$J$15,2,FALSE)</f>
        <v>PACA</v>
      </c>
      <c r="D628" s="21">
        <v>13</v>
      </c>
      <c r="E628" s="21" t="str">
        <f>VLOOKUP(Tableau1[[#This Row],[CODE_DEPT]],Libellés!$L$2:$M$102,2,FALSE)</f>
        <v>Bouches-du-Rhône</v>
      </c>
      <c r="F628" s="21" t="s">
        <v>54</v>
      </c>
      <c r="G628" s="21" t="str">
        <f>VLOOKUP(Tableau1[[#This Row],[CODE_TYPE_DECHET]],Libellés!$A$1:$B$8,2,FALSE)</f>
        <v>Verre</v>
      </c>
      <c r="H628" s="21" t="s">
        <v>52</v>
      </c>
      <c r="I628" s="21" t="str">
        <f>VLOOKUP(Tableau1[[#This Row],[CODE_DESTINATION]],Libellés!$E$2:$F$7,2,FALSE)</f>
        <v>Non précisé</v>
      </c>
      <c r="J628" s="21">
        <v>94.169600000000003</v>
      </c>
      <c r="K628" s="21">
        <v>1967299</v>
      </c>
      <c r="L628" s="21">
        <f>Tableau1[[#This Row],[TONNE_DECHET]]*1000</f>
        <v>94169.600000000006</v>
      </c>
      <c r="M628" s="21">
        <f>Tableau1[[#This Row],[KG_DECHET]]/Tableau1[[#This Row],[Population]]</f>
        <v>4.7867456853279547E-2</v>
      </c>
    </row>
    <row r="629" spans="1:13" x14ac:dyDescent="0.3">
      <c r="A629" s="21">
        <v>2009</v>
      </c>
      <c r="B629" s="21">
        <v>93</v>
      </c>
      <c r="C629" s="21" t="str">
        <f>VLOOKUP(Tableau1[[#This Row],[CODE_REGION]],Libellés!$I$2:$J$15,2,FALSE)</f>
        <v>PACA</v>
      </c>
      <c r="D629" s="21">
        <v>13</v>
      </c>
      <c r="E629" s="21" t="str">
        <f>VLOOKUP(Tableau1[[#This Row],[CODE_DEPT]],Libellés!$L$2:$M$102,2,FALSE)</f>
        <v>Bouches-du-Rhône</v>
      </c>
      <c r="F629" s="21" t="s">
        <v>55</v>
      </c>
      <c r="G629" s="21" t="str">
        <f>VLOOKUP(Tableau1[[#This Row],[CODE_TYPE_DECHET]],Libellés!$A$1:$B$8,2,FALSE)</f>
        <v>Collectes séparées hors gravats</v>
      </c>
      <c r="H629" s="21" t="s">
        <v>49</v>
      </c>
      <c r="I629" s="21" t="str">
        <f>VLOOKUP(Tableau1[[#This Row],[CODE_DESTINATION]],Libellés!$E$2:$F$7,2,FALSE)</f>
        <v>Valorisation matière</v>
      </c>
      <c r="J629" s="21">
        <v>443.65</v>
      </c>
      <c r="K629" s="21">
        <v>1967299</v>
      </c>
      <c r="L629" s="21">
        <f>Tableau1[[#This Row],[TONNE_DECHET]]*1000</f>
        <v>443650</v>
      </c>
      <c r="M629" s="21">
        <f>Tableau1[[#This Row],[KG_DECHET]]/Tableau1[[#This Row],[Population]]</f>
        <v>0.22551223784488275</v>
      </c>
    </row>
    <row r="630" spans="1:13" x14ac:dyDescent="0.3">
      <c r="A630" s="21">
        <v>2011</v>
      </c>
      <c r="B630" s="21">
        <v>93</v>
      </c>
      <c r="C630" s="21" t="str">
        <f>VLOOKUP(Tableau1[[#This Row],[CODE_REGION]],Libellés!$I$2:$J$15,2,FALSE)</f>
        <v>PACA</v>
      </c>
      <c r="D630" s="21">
        <v>13</v>
      </c>
      <c r="E630" s="21" t="str">
        <f>VLOOKUP(Tableau1[[#This Row],[CODE_DEPT]],Libellés!$L$2:$M$102,2,FALSE)</f>
        <v>Bouches-du-Rhône</v>
      </c>
      <c r="F630" s="21" t="s">
        <v>49</v>
      </c>
      <c r="G630" s="21" t="str">
        <f>VLOOKUP(Tableau1[[#This Row],[CODE_TYPE_DECHET]],Libellés!$A$1:$B$8,2,FALSE)</f>
        <v>Ordures ménagères résiduelles</v>
      </c>
      <c r="H630" s="21" t="s">
        <v>49</v>
      </c>
      <c r="I630" s="21" t="str">
        <f>VLOOKUP(Tableau1[[#This Row],[CODE_DESTINATION]],Libellés!$E$2:$F$7,2,FALSE)</f>
        <v>Valorisation matière</v>
      </c>
      <c r="J630" s="21">
        <v>21510.305</v>
      </c>
      <c r="K630" s="21">
        <v>1975896</v>
      </c>
      <c r="L630" s="21">
        <f>Tableau1[[#This Row],[TONNE_DECHET]]*1000</f>
        <v>21510305</v>
      </c>
      <c r="M630" s="21">
        <f>Tableau1[[#This Row],[KG_DECHET]]/Tableau1[[#This Row],[Population]]</f>
        <v>10.886354848635758</v>
      </c>
    </row>
    <row r="631" spans="1:13" x14ac:dyDescent="0.3">
      <c r="A631" s="21">
        <v>2011</v>
      </c>
      <c r="B631" s="21">
        <v>93</v>
      </c>
      <c r="C631" s="21" t="str">
        <f>VLOOKUP(Tableau1[[#This Row],[CODE_REGION]],Libellés!$I$2:$J$15,2,FALSE)</f>
        <v>PACA</v>
      </c>
      <c r="D631" s="21">
        <v>13</v>
      </c>
      <c r="E631" s="21" t="str">
        <f>VLOOKUP(Tableau1[[#This Row],[CODE_DEPT]],Libellés!$L$2:$M$102,2,FALSE)</f>
        <v>Bouches-du-Rhône</v>
      </c>
      <c r="F631" s="21" t="s">
        <v>49</v>
      </c>
      <c r="G631" s="21" t="str">
        <f>VLOOKUP(Tableau1[[#This Row],[CODE_TYPE_DECHET]],Libellés!$A$1:$B$8,2,FALSE)</f>
        <v>Ordures ménagères résiduelles</v>
      </c>
      <c r="H631" s="21" t="s">
        <v>50</v>
      </c>
      <c r="I631" s="21" t="str">
        <f>VLOOKUP(Tableau1[[#This Row],[CODE_DESTINATION]],Libellés!$E$2:$F$7,2,FALSE)</f>
        <v>Incinération avec récupération d'énergie</v>
      </c>
      <c r="J631" s="21">
        <v>323643.88</v>
      </c>
      <c r="K631" s="21">
        <v>1975896</v>
      </c>
      <c r="L631" s="21">
        <f>Tableau1[[#This Row],[TONNE_DECHET]]*1000</f>
        <v>323643880</v>
      </c>
      <c r="M631" s="21">
        <f>Tableau1[[#This Row],[KG_DECHET]]/Tableau1[[#This Row],[Population]]</f>
        <v>163.79600950657323</v>
      </c>
    </row>
    <row r="632" spans="1:13" x14ac:dyDescent="0.3">
      <c r="A632" s="21">
        <v>2011</v>
      </c>
      <c r="B632" s="21">
        <v>93</v>
      </c>
      <c r="C632" s="21" t="str">
        <f>VLOOKUP(Tableau1[[#This Row],[CODE_REGION]],Libellés!$I$2:$J$15,2,FALSE)</f>
        <v>PACA</v>
      </c>
      <c r="D632" s="21">
        <v>13</v>
      </c>
      <c r="E632" s="21" t="str">
        <f>VLOOKUP(Tableau1[[#This Row],[CODE_DEPT]],Libellés!$L$2:$M$102,2,FALSE)</f>
        <v>Bouches-du-Rhône</v>
      </c>
      <c r="F632" s="21" t="s">
        <v>49</v>
      </c>
      <c r="G632" s="21" t="str">
        <f>VLOOKUP(Tableau1[[#This Row],[CODE_TYPE_DECHET]],Libellés!$A$1:$B$8,2,FALSE)</f>
        <v>Ordures ménagères résiduelles</v>
      </c>
      <c r="H632" s="21" t="s">
        <v>51</v>
      </c>
      <c r="I632" s="21" t="str">
        <f>VLOOKUP(Tableau1[[#This Row],[CODE_DESTINATION]],Libellés!$E$2:$F$7,2,FALSE)</f>
        <v>Stockage</v>
      </c>
      <c r="J632" s="21">
        <v>399246.32056999998</v>
      </c>
      <c r="K632" s="21">
        <v>1975896</v>
      </c>
      <c r="L632" s="21">
        <f>Tableau1[[#This Row],[TONNE_DECHET]]*1000</f>
        <v>399246320.56999999</v>
      </c>
      <c r="M632" s="21">
        <f>Tableau1[[#This Row],[KG_DECHET]]/Tableau1[[#This Row],[Population]]</f>
        <v>202.05836773291711</v>
      </c>
    </row>
    <row r="633" spans="1:13" x14ac:dyDescent="0.3">
      <c r="A633" s="21">
        <v>2011</v>
      </c>
      <c r="B633" s="21">
        <v>93</v>
      </c>
      <c r="C633" s="21" t="str">
        <f>VLOOKUP(Tableau1[[#This Row],[CODE_REGION]],Libellés!$I$2:$J$15,2,FALSE)</f>
        <v>PACA</v>
      </c>
      <c r="D633" s="21">
        <v>13</v>
      </c>
      <c r="E633" s="21" t="str">
        <f>VLOOKUP(Tableau1[[#This Row],[CODE_DEPT]],Libellés!$L$2:$M$102,2,FALSE)</f>
        <v>Bouches-du-Rhône</v>
      </c>
      <c r="F633" s="21" t="s">
        <v>49</v>
      </c>
      <c r="G633" s="21" t="str">
        <f>VLOOKUP(Tableau1[[#This Row],[CODE_TYPE_DECHET]],Libellés!$A$1:$B$8,2,FALSE)</f>
        <v>Ordures ménagères résiduelles</v>
      </c>
      <c r="H633" s="21" t="s">
        <v>56</v>
      </c>
      <c r="I633" s="21" t="str">
        <f>VLOOKUP(Tableau1[[#This Row],[CODE_DESTINATION]],Libellés!$E$2:$F$7,2,FALSE)</f>
        <v>Valorisation organique</v>
      </c>
      <c r="J633" s="21">
        <v>45026.65</v>
      </c>
      <c r="K633" s="21">
        <v>1975896</v>
      </c>
      <c r="L633" s="21">
        <f>Tableau1[[#This Row],[TONNE_DECHET]]*1000</f>
        <v>45026650</v>
      </c>
      <c r="M633" s="21">
        <f>Tableau1[[#This Row],[KG_DECHET]]/Tableau1[[#This Row],[Population]]</f>
        <v>22.787965560940453</v>
      </c>
    </row>
    <row r="634" spans="1:13" x14ac:dyDescent="0.3">
      <c r="A634" s="21">
        <v>2011</v>
      </c>
      <c r="B634" s="21">
        <v>93</v>
      </c>
      <c r="C634" s="21" t="str">
        <f>VLOOKUP(Tableau1[[#This Row],[CODE_REGION]],Libellés!$I$2:$J$15,2,FALSE)</f>
        <v>PACA</v>
      </c>
      <c r="D634" s="21">
        <v>13</v>
      </c>
      <c r="E634" s="21" t="str">
        <f>VLOOKUP(Tableau1[[#This Row],[CODE_DEPT]],Libellés!$L$2:$M$102,2,FALSE)</f>
        <v>Bouches-du-Rhône</v>
      </c>
      <c r="F634" s="21" t="s">
        <v>50</v>
      </c>
      <c r="G634" s="21" t="str">
        <f>VLOOKUP(Tableau1[[#This Row],[CODE_TYPE_DECHET]],Libellés!$A$1:$B$8,2,FALSE)</f>
        <v>Encombrants</v>
      </c>
      <c r="H634" s="21" t="s">
        <v>49</v>
      </c>
      <c r="I634" s="21" t="str">
        <f>VLOOKUP(Tableau1[[#This Row],[CODE_DESTINATION]],Libellés!$E$2:$F$7,2,FALSE)</f>
        <v>Valorisation matière</v>
      </c>
      <c r="J634" s="21">
        <v>697</v>
      </c>
      <c r="K634" s="21">
        <v>1975896</v>
      </c>
      <c r="L634" s="21">
        <f>Tableau1[[#This Row],[TONNE_DECHET]]*1000</f>
        <v>697000</v>
      </c>
      <c r="M634" s="21">
        <f>Tableau1[[#This Row],[KG_DECHET]]/Tableau1[[#This Row],[Population]]</f>
        <v>0.35275135938328739</v>
      </c>
    </row>
    <row r="635" spans="1:13" x14ac:dyDescent="0.3">
      <c r="A635" s="21">
        <v>2011</v>
      </c>
      <c r="B635" s="21">
        <v>93</v>
      </c>
      <c r="C635" s="21" t="str">
        <f>VLOOKUP(Tableau1[[#This Row],[CODE_REGION]],Libellés!$I$2:$J$15,2,FALSE)</f>
        <v>PACA</v>
      </c>
      <c r="D635" s="21">
        <v>13</v>
      </c>
      <c r="E635" s="21" t="str">
        <f>VLOOKUP(Tableau1[[#This Row],[CODE_DEPT]],Libellés!$L$2:$M$102,2,FALSE)</f>
        <v>Bouches-du-Rhône</v>
      </c>
      <c r="F635" s="21" t="s">
        <v>50</v>
      </c>
      <c r="G635" s="21" t="str">
        <f>VLOOKUP(Tableau1[[#This Row],[CODE_TYPE_DECHET]],Libellés!$A$1:$B$8,2,FALSE)</f>
        <v>Encombrants</v>
      </c>
      <c r="H635" s="21" t="s">
        <v>51</v>
      </c>
      <c r="I635" s="21" t="str">
        <f>VLOOKUP(Tableau1[[#This Row],[CODE_DESTINATION]],Libellés!$E$2:$F$7,2,FALSE)</f>
        <v>Stockage</v>
      </c>
      <c r="J635" s="21">
        <v>21650.010160000002</v>
      </c>
      <c r="K635" s="21">
        <v>1975896</v>
      </c>
      <c r="L635" s="21">
        <f>Tableau1[[#This Row],[TONNE_DECHET]]*1000</f>
        <v>21650010.16</v>
      </c>
      <c r="M635" s="21">
        <f>Tableau1[[#This Row],[KG_DECHET]]/Tableau1[[#This Row],[Population]]</f>
        <v>10.957059561839287</v>
      </c>
    </row>
    <row r="636" spans="1:13" x14ac:dyDescent="0.3">
      <c r="A636" s="21">
        <v>2011</v>
      </c>
      <c r="B636" s="21">
        <v>93</v>
      </c>
      <c r="C636" s="21" t="str">
        <f>VLOOKUP(Tableau1[[#This Row],[CODE_REGION]],Libellés!$I$2:$J$15,2,FALSE)</f>
        <v>PACA</v>
      </c>
      <c r="D636" s="21">
        <v>13</v>
      </c>
      <c r="E636" s="21" t="str">
        <f>VLOOKUP(Tableau1[[#This Row],[CODE_DEPT]],Libellés!$L$2:$M$102,2,FALSE)</f>
        <v>Bouches-du-Rhône</v>
      </c>
      <c r="F636" s="21" t="s">
        <v>53</v>
      </c>
      <c r="G636" s="21" t="str">
        <f>VLOOKUP(Tableau1[[#This Row],[CODE_TYPE_DECHET]],Libellés!$A$1:$B$8,2,FALSE)</f>
        <v>Déchets dangereux</v>
      </c>
      <c r="H636" s="21" t="s">
        <v>49</v>
      </c>
      <c r="I636" s="21" t="str">
        <f>VLOOKUP(Tableau1[[#This Row],[CODE_DESTINATION]],Libellés!$E$2:$F$7,2,FALSE)</f>
        <v>Valorisation matière</v>
      </c>
      <c r="J636" s="21">
        <v>83</v>
      </c>
      <c r="K636" s="21">
        <v>1975896</v>
      </c>
      <c r="L636" s="21">
        <f>Tableau1[[#This Row],[TONNE_DECHET]]*1000</f>
        <v>83000</v>
      </c>
      <c r="M636" s="21">
        <f>Tableau1[[#This Row],[KG_DECHET]]/Tableau1[[#This Row],[Population]]</f>
        <v>4.2006259438755883E-2</v>
      </c>
    </row>
    <row r="637" spans="1:13" x14ac:dyDescent="0.3">
      <c r="A637" s="21">
        <v>2011</v>
      </c>
      <c r="B637" s="21">
        <v>93</v>
      </c>
      <c r="C637" s="21" t="str">
        <f>VLOOKUP(Tableau1[[#This Row],[CODE_REGION]],Libellés!$I$2:$J$15,2,FALSE)</f>
        <v>PACA</v>
      </c>
      <c r="D637" s="21">
        <v>13</v>
      </c>
      <c r="E637" s="21" t="str">
        <f>VLOOKUP(Tableau1[[#This Row],[CODE_DEPT]],Libellés!$L$2:$M$102,2,FALSE)</f>
        <v>Bouches-du-Rhône</v>
      </c>
      <c r="F637" s="21" t="s">
        <v>51</v>
      </c>
      <c r="G637" s="21" t="str">
        <f>VLOOKUP(Tableau1[[#This Row],[CODE_TYPE_DECHET]],Libellés!$A$1:$B$8,2,FALSE)</f>
        <v>Emballages et papier</v>
      </c>
      <c r="H637" s="21" t="s">
        <v>49</v>
      </c>
      <c r="I637" s="21" t="str">
        <f>VLOOKUP(Tableau1[[#This Row],[CODE_DESTINATION]],Libellés!$E$2:$F$7,2,FALSE)</f>
        <v>Valorisation matière</v>
      </c>
      <c r="J637" s="21">
        <v>54614.841630000003</v>
      </c>
      <c r="K637" s="21">
        <v>1975896</v>
      </c>
      <c r="L637" s="21">
        <f>Tableau1[[#This Row],[TONNE_DECHET]]*1000</f>
        <v>54614841.630000003</v>
      </c>
      <c r="M637" s="21">
        <f>Tableau1[[#This Row],[KG_DECHET]]/Tableau1[[#This Row],[Population]]</f>
        <v>27.640544659233079</v>
      </c>
    </row>
    <row r="638" spans="1:13" x14ac:dyDescent="0.3">
      <c r="A638" s="21">
        <v>2011</v>
      </c>
      <c r="B638" s="21">
        <v>93</v>
      </c>
      <c r="C638" s="21" t="str">
        <f>VLOOKUP(Tableau1[[#This Row],[CODE_REGION]],Libellés!$I$2:$J$15,2,FALSE)</f>
        <v>PACA</v>
      </c>
      <c r="D638" s="21">
        <v>13</v>
      </c>
      <c r="E638" s="21" t="str">
        <f>VLOOKUP(Tableau1[[#This Row],[CODE_DEPT]],Libellés!$L$2:$M$102,2,FALSE)</f>
        <v>Bouches-du-Rhône</v>
      </c>
      <c r="F638" s="21" t="s">
        <v>56</v>
      </c>
      <c r="G638" s="21" t="str">
        <f>VLOOKUP(Tableau1[[#This Row],[CODE_TYPE_DECHET]],Libellés!$A$1:$B$8,2,FALSE)</f>
        <v>Biodéchets</v>
      </c>
      <c r="H638" s="21" t="s">
        <v>56</v>
      </c>
      <c r="I638" s="21" t="str">
        <f>VLOOKUP(Tableau1[[#This Row],[CODE_DESTINATION]],Libellés!$E$2:$F$7,2,FALSE)</f>
        <v>Valorisation organique</v>
      </c>
      <c r="J638" s="21">
        <v>1028.6511700000001</v>
      </c>
      <c r="K638" s="21">
        <v>1975896</v>
      </c>
      <c r="L638" s="21">
        <f>Tableau1[[#This Row],[TONNE_DECHET]]*1000</f>
        <v>1028651.17</v>
      </c>
      <c r="M638" s="21">
        <f>Tableau1[[#This Row],[KG_DECHET]]/Tableau1[[#This Row],[Population]]</f>
        <v>0.52059985444578061</v>
      </c>
    </row>
    <row r="639" spans="1:13" x14ac:dyDescent="0.3">
      <c r="A639" s="21">
        <v>2011</v>
      </c>
      <c r="B639" s="21">
        <v>93</v>
      </c>
      <c r="C639" s="21" t="str">
        <f>VLOOKUP(Tableau1[[#This Row],[CODE_REGION]],Libellés!$I$2:$J$15,2,FALSE)</f>
        <v>PACA</v>
      </c>
      <c r="D639" s="21">
        <v>13</v>
      </c>
      <c r="E639" s="21" t="str">
        <f>VLOOKUP(Tableau1[[#This Row],[CODE_DEPT]],Libellés!$L$2:$M$102,2,FALSE)</f>
        <v>Bouches-du-Rhône</v>
      </c>
      <c r="F639" s="21" t="s">
        <v>54</v>
      </c>
      <c r="G639" s="21" t="str">
        <f>VLOOKUP(Tableau1[[#This Row],[CODE_TYPE_DECHET]],Libellés!$A$1:$B$8,2,FALSE)</f>
        <v>Verre</v>
      </c>
      <c r="H639" s="21" t="s">
        <v>49</v>
      </c>
      <c r="I639" s="21" t="str">
        <f>VLOOKUP(Tableau1[[#This Row],[CODE_DESTINATION]],Libellés!$E$2:$F$7,2,FALSE)</f>
        <v>Valorisation matière</v>
      </c>
      <c r="J639" s="21">
        <v>28105.7945</v>
      </c>
      <c r="K639" s="21">
        <v>1975896</v>
      </c>
      <c r="L639" s="21">
        <f>Tableau1[[#This Row],[TONNE_DECHET]]*1000</f>
        <v>28105794.5</v>
      </c>
      <c r="M639" s="21">
        <f>Tableau1[[#This Row],[KG_DECHET]]/Tableau1[[#This Row],[Population]]</f>
        <v>14.224328861438051</v>
      </c>
    </row>
    <row r="640" spans="1:13" x14ac:dyDescent="0.3">
      <c r="A640" s="21">
        <v>2011</v>
      </c>
      <c r="B640" s="21">
        <v>93</v>
      </c>
      <c r="C640" s="21" t="str">
        <f>VLOOKUP(Tableau1[[#This Row],[CODE_REGION]],Libellés!$I$2:$J$15,2,FALSE)</f>
        <v>PACA</v>
      </c>
      <c r="D640" s="21">
        <v>13</v>
      </c>
      <c r="E640" s="21" t="str">
        <f>VLOOKUP(Tableau1[[#This Row],[CODE_DEPT]],Libellés!$L$2:$M$102,2,FALSE)</f>
        <v>Bouches-du-Rhône</v>
      </c>
      <c r="F640" s="21" t="s">
        <v>55</v>
      </c>
      <c r="G640" s="21" t="str">
        <f>VLOOKUP(Tableau1[[#This Row],[CODE_TYPE_DECHET]],Libellés!$A$1:$B$8,2,FALSE)</f>
        <v>Collectes séparées hors gravats</v>
      </c>
      <c r="H640" s="21" t="s">
        <v>49</v>
      </c>
      <c r="I640" s="21" t="str">
        <f>VLOOKUP(Tableau1[[#This Row],[CODE_DESTINATION]],Libellés!$E$2:$F$7,2,FALSE)</f>
        <v>Valorisation matière</v>
      </c>
      <c r="J640" s="21">
        <v>503.45756999999998</v>
      </c>
      <c r="K640" s="21">
        <v>1975896</v>
      </c>
      <c r="L640" s="21">
        <f>Tableau1[[#This Row],[TONNE_DECHET]]*1000</f>
        <v>503457.56999999995</v>
      </c>
      <c r="M640" s="21">
        <f>Tableau1[[#This Row],[KG_DECHET]]/Tableau1[[#This Row],[Population]]</f>
        <v>0.25479963014247708</v>
      </c>
    </row>
    <row r="641" spans="1:13" x14ac:dyDescent="0.3">
      <c r="A641" s="21">
        <v>2013</v>
      </c>
      <c r="B641" s="21">
        <v>93</v>
      </c>
      <c r="C641" s="21" t="str">
        <f>VLOOKUP(Tableau1[[#This Row],[CODE_REGION]],Libellés!$I$2:$J$15,2,FALSE)</f>
        <v>PACA</v>
      </c>
      <c r="D641" s="21">
        <v>13</v>
      </c>
      <c r="E641" s="21" t="str">
        <f>VLOOKUP(Tableau1[[#This Row],[CODE_DEPT]],Libellés!$L$2:$M$102,2,FALSE)</f>
        <v>Bouches-du-Rhône</v>
      </c>
      <c r="F641" s="21" t="s">
        <v>49</v>
      </c>
      <c r="G641" s="21" t="str">
        <f>VLOOKUP(Tableau1[[#This Row],[CODE_TYPE_DECHET]],Libellés!$A$1:$B$8,2,FALSE)</f>
        <v>Ordures ménagères résiduelles</v>
      </c>
      <c r="H641" s="21" t="s">
        <v>49</v>
      </c>
      <c r="I641" s="21" t="str">
        <f>VLOOKUP(Tableau1[[#This Row],[CODE_DESTINATION]],Libellés!$E$2:$F$7,2,FALSE)</f>
        <v>Valorisation matière</v>
      </c>
      <c r="J641" s="21">
        <v>26070.679</v>
      </c>
      <c r="K641" s="21">
        <v>1993177</v>
      </c>
      <c r="L641" s="21">
        <f>Tableau1[[#This Row],[TONNE_DECHET]]*1000</f>
        <v>26070679</v>
      </c>
      <c r="M641" s="21">
        <f>Tableau1[[#This Row],[KG_DECHET]]/Tableau1[[#This Row],[Population]]</f>
        <v>13.079961789645376</v>
      </c>
    </row>
    <row r="642" spans="1:13" x14ac:dyDescent="0.3">
      <c r="A642" s="21">
        <v>2013</v>
      </c>
      <c r="B642" s="21">
        <v>93</v>
      </c>
      <c r="C642" s="21" t="str">
        <f>VLOOKUP(Tableau1[[#This Row],[CODE_REGION]],Libellés!$I$2:$J$15,2,FALSE)</f>
        <v>PACA</v>
      </c>
      <c r="D642" s="21">
        <v>13</v>
      </c>
      <c r="E642" s="21" t="str">
        <f>VLOOKUP(Tableau1[[#This Row],[CODE_DEPT]],Libellés!$L$2:$M$102,2,FALSE)</f>
        <v>Bouches-du-Rhône</v>
      </c>
      <c r="F642" s="21" t="s">
        <v>49</v>
      </c>
      <c r="G642" s="21" t="str">
        <f>VLOOKUP(Tableau1[[#This Row],[CODE_TYPE_DECHET]],Libellés!$A$1:$B$8,2,FALSE)</f>
        <v>Ordures ménagères résiduelles</v>
      </c>
      <c r="H642" s="21" t="s">
        <v>50</v>
      </c>
      <c r="I642" s="21" t="str">
        <f>VLOOKUP(Tableau1[[#This Row],[CODE_DESTINATION]],Libellés!$E$2:$F$7,2,FALSE)</f>
        <v>Incinération avec récupération d'énergie</v>
      </c>
      <c r="J642" s="21">
        <v>325756.80300000001</v>
      </c>
      <c r="K642" s="21">
        <v>1993177</v>
      </c>
      <c r="L642" s="21">
        <f>Tableau1[[#This Row],[TONNE_DECHET]]*1000</f>
        <v>325756803</v>
      </c>
      <c r="M642" s="21">
        <f>Tableau1[[#This Row],[KG_DECHET]]/Tableau1[[#This Row],[Population]]</f>
        <v>163.43596328875961</v>
      </c>
    </row>
    <row r="643" spans="1:13" x14ac:dyDescent="0.3">
      <c r="A643" s="21">
        <v>2013</v>
      </c>
      <c r="B643" s="21">
        <v>93</v>
      </c>
      <c r="C643" s="21" t="str">
        <f>VLOOKUP(Tableau1[[#This Row],[CODE_REGION]],Libellés!$I$2:$J$15,2,FALSE)</f>
        <v>PACA</v>
      </c>
      <c r="D643" s="21">
        <v>13</v>
      </c>
      <c r="E643" s="21" t="str">
        <f>VLOOKUP(Tableau1[[#This Row],[CODE_DEPT]],Libellés!$L$2:$M$102,2,FALSE)</f>
        <v>Bouches-du-Rhône</v>
      </c>
      <c r="F643" s="21" t="s">
        <v>49</v>
      </c>
      <c r="G643" s="21" t="str">
        <f>VLOOKUP(Tableau1[[#This Row],[CODE_TYPE_DECHET]],Libellés!$A$1:$B$8,2,FALSE)</f>
        <v>Ordures ménagères résiduelles</v>
      </c>
      <c r="H643" s="21" t="s">
        <v>51</v>
      </c>
      <c r="I643" s="21" t="str">
        <f>VLOOKUP(Tableau1[[#This Row],[CODE_DESTINATION]],Libellés!$E$2:$F$7,2,FALSE)</f>
        <v>Stockage</v>
      </c>
      <c r="J643" s="21">
        <v>368015.39912999998</v>
      </c>
      <c r="K643" s="21">
        <v>1993177</v>
      </c>
      <c r="L643" s="21">
        <f>Tableau1[[#This Row],[TONNE_DECHET]]*1000</f>
        <v>368015399.13</v>
      </c>
      <c r="M643" s="21">
        <f>Tableau1[[#This Row],[KG_DECHET]]/Tableau1[[#This Row],[Population]]</f>
        <v>184.63759070569247</v>
      </c>
    </row>
    <row r="644" spans="1:13" x14ac:dyDescent="0.3">
      <c r="A644" s="21">
        <v>2013</v>
      </c>
      <c r="B644" s="21">
        <v>93</v>
      </c>
      <c r="C644" s="21" t="str">
        <f>VLOOKUP(Tableau1[[#This Row],[CODE_REGION]],Libellés!$I$2:$J$15,2,FALSE)</f>
        <v>PACA</v>
      </c>
      <c r="D644" s="21">
        <v>13</v>
      </c>
      <c r="E644" s="21" t="str">
        <f>VLOOKUP(Tableau1[[#This Row],[CODE_DEPT]],Libellés!$L$2:$M$102,2,FALSE)</f>
        <v>Bouches-du-Rhône</v>
      </c>
      <c r="F644" s="21" t="s">
        <v>49</v>
      </c>
      <c r="G644" s="21" t="str">
        <f>VLOOKUP(Tableau1[[#This Row],[CODE_TYPE_DECHET]],Libellés!$A$1:$B$8,2,FALSE)</f>
        <v>Ordures ménagères résiduelles</v>
      </c>
      <c r="H644" s="21" t="s">
        <v>56</v>
      </c>
      <c r="I644" s="21" t="str">
        <f>VLOOKUP(Tableau1[[#This Row],[CODE_DESTINATION]],Libellés!$E$2:$F$7,2,FALSE)</f>
        <v>Valorisation organique</v>
      </c>
      <c r="J644" s="21">
        <v>35664.137999999999</v>
      </c>
      <c r="K644" s="21">
        <v>1993177</v>
      </c>
      <c r="L644" s="21">
        <f>Tableau1[[#This Row],[TONNE_DECHET]]*1000</f>
        <v>35664138</v>
      </c>
      <c r="M644" s="21">
        <f>Tableau1[[#This Row],[KG_DECHET]]/Tableau1[[#This Row],[Population]]</f>
        <v>17.893111349368372</v>
      </c>
    </row>
    <row r="645" spans="1:13" x14ac:dyDescent="0.3">
      <c r="A645" s="21">
        <v>2013</v>
      </c>
      <c r="B645" s="21">
        <v>93</v>
      </c>
      <c r="C645" s="21" t="str">
        <f>VLOOKUP(Tableau1[[#This Row],[CODE_REGION]],Libellés!$I$2:$J$15,2,FALSE)</f>
        <v>PACA</v>
      </c>
      <c r="D645" s="21">
        <v>13</v>
      </c>
      <c r="E645" s="21" t="str">
        <f>VLOOKUP(Tableau1[[#This Row],[CODE_DEPT]],Libellés!$L$2:$M$102,2,FALSE)</f>
        <v>Bouches-du-Rhône</v>
      </c>
      <c r="F645" s="21" t="s">
        <v>50</v>
      </c>
      <c r="G645" s="21" t="str">
        <f>VLOOKUP(Tableau1[[#This Row],[CODE_TYPE_DECHET]],Libellés!$A$1:$B$8,2,FALSE)</f>
        <v>Encombrants</v>
      </c>
      <c r="H645" s="21" t="s">
        <v>49</v>
      </c>
      <c r="I645" s="21" t="str">
        <f>VLOOKUP(Tableau1[[#This Row],[CODE_DESTINATION]],Libellés!$E$2:$F$7,2,FALSE)</f>
        <v>Valorisation matière</v>
      </c>
      <c r="J645" s="21">
        <v>732.05933000000005</v>
      </c>
      <c r="K645" s="21">
        <v>1993177</v>
      </c>
      <c r="L645" s="21">
        <f>Tableau1[[#This Row],[TONNE_DECHET]]*1000</f>
        <v>732059.33000000007</v>
      </c>
      <c r="M645" s="21">
        <f>Tableau1[[#This Row],[KG_DECHET]]/Tableau1[[#This Row],[Population]]</f>
        <v>0.36728264975965508</v>
      </c>
    </row>
    <row r="646" spans="1:13" x14ac:dyDescent="0.3">
      <c r="A646" s="21">
        <v>2013</v>
      </c>
      <c r="B646" s="21">
        <v>93</v>
      </c>
      <c r="C646" s="21" t="str">
        <f>VLOOKUP(Tableau1[[#This Row],[CODE_REGION]],Libellés!$I$2:$J$15,2,FALSE)</f>
        <v>PACA</v>
      </c>
      <c r="D646" s="21">
        <v>13</v>
      </c>
      <c r="E646" s="21" t="str">
        <f>VLOOKUP(Tableau1[[#This Row],[CODE_DEPT]],Libellés!$L$2:$M$102,2,FALSE)</f>
        <v>Bouches-du-Rhône</v>
      </c>
      <c r="F646" s="21" t="s">
        <v>50</v>
      </c>
      <c r="G646" s="21" t="str">
        <f>VLOOKUP(Tableau1[[#This Row],[CODE_TYPE_DECHET]],Libellés!$A$1:$B$8,2,FALSE)</f>
        <v>Encombrants</v>
      </c>
      <c r="H646" s="21" t="s">
        <v>51</v>
      </c>
      <c r="I646" s="21" t="str">
        <f>VLOOKUP(Tableau1[[#This Row],[CODE_DESTINATION]],Libellés!$E$2:$F$7,2,FALSE)</f>
        <v>Stockage</v>
      </c>
      <c r="J646" s="21">
        <v>24627.780750000002</v>
      </c>
      <c r="K646" s="21">
        <v>1993177</v>
      </c>
      <c r="L646" s="21">
        <f>Tableau1[[#This Row],[TONNE_DECHET]]*1000</f>
        <v>24627780.75</v>
      </c>
      <c r="M646" s="21">
        <f>Tableau1[[#This Row],[KG_DECHET]]/Tableau1[[#This Row],[Population]]</f>
        <v>12.356043015748225</v>
      </c>
    </row>
    <row r="647" spans="1:13" x14ac:dyDescent="0.3">
      <c r="A647" s="21">
        <v>2013</v>
      </c>
      <c r="B647" s="21">
        <v>93</v>
      </c>
      <c r="C647" s="21" t="str">
        <f>VLOOKUP(Tableau1[[#This Row],[CODE_REGION]],Libellés!$I$2:$J$15,2,FALSE)</f>
        <v>PACA</v>
      </c>
      <c r="D647" s="21">
        <v>13</v>
      </c>
      <c r="E647" s="21" t="str">
        <f>VLOOKUP(Tableau1[[#This Row],[CODE_DEPT]],Libellés!$L$2:$M$102,2,FALSE)</f>
        <v>Bouches-du-Rhône</v>
      </c>
      <c r="F647" s="21" t="s">
        <v>53</v>
      </c>
      <c r="G647" s="21" t="str">
        <f>VLOOKUP(Tableau1[[#This Row],[CODE_TYPE_DECHET]],Libellés!$A$1:$B$8,2,FALSE)</f>
        <v>Déchets dangereux</v>
      </c>
      <c r="H647" s="21" t="s">
        <v>49</v>
      </c>
      <c r="I647" s="21" t="str">
        <f>VLOOKUP(Tableau1[[#This Row],[CODE_DESTINATION]],Libellés!$E$2:$F$7,2,FALSE)</f>
        <v>Valorisation matière</v>
      </c>
      <c r="J647" s="21">
        <v>155</v>
      </c>
      <c r="K647" s="21">
        <v>1993177</v>
      </c>
      <c r="L647" s="21">
        <f>Tableau1[[#This Row],[TONNE_DECHET]]*1000</f>
        <v>155000</v>
      </c>
      <c r="M647" s="21">
        <f>Tableau1[[#This Row],[KG_DECHET]]/Tableau1[[#This Row],[Population]]</f>
        <v>7.776529630835595E-2</v>
      </c>
    </row>
    <row r="648" spans="1:13" x14ac:dyDescent="0.3">
      <c r="A648" s="21">
        <v>2013</v>
      </c>
      <c r="B648" s="21">
        <v>93</v>
      </c>
      <c r="C648" s="21" t="str">
        <f>VLOOKUP(Tableau1[[#This Row],[CODE_REGION]],Libellés!$I$2:$J$15,2,FALSE)</f>
        <v>PACA</v>
      </c>
      <c r="D648" s="21">
        <v>13</v>
      </c>
      <c r="E648" s="21" t="str">
        <f>VLOOKUP(Tableau1[[#This Row],[CODE_DEPT]],Libellés!$L$2:$M$102,2,FALSE)</f>
        <v>Bouches-du-Rhône</v>
      </c>
      <c r="F648" s="21" t="s">
        <v>53</v>
      </c>
      <c r="G648" s="21" t="str">
        <f>VLOOKUP(Tableau1[[#This Row],[CODE_TYPE_DECHET]],Libellés!$A$1:$B$8,2,FALSE)</f>
        <v>Déchets dangereux</v>
      </c>
      <c r="H648" s="21" t="s">
        <v>53</v>
      </c>
      <c r="I648" s="21" t="str">
        <f>VLOOKUP(Tableau1[[#This Row],[CODE_DESTINATION]],Libellés!$E$2:$F$7,2,FALSE)</f>
        <v>Incinération sans récupération d'énergie</v>
      </c>
      <c r="J648" s="21">
        <v>23</v>
      </c>
      <c r="K648" s="21">
        <v>1993177</v>
      </c>
      <c r="L648" s="21">
        <f>Tableau1[[#This Row],[TONNE_DECHET]]*1000</f>
        <v>23000</v>
      </c>
      <c r="M648" s="21">
        <f>Tableau1[[#This Row],[KG_DECHET]]/Tableau1[[#This Row],[Population]]</f>
        <v>1.1539366548981852E-2</v>
      </c>
    </row>
    <row r="649" spans="1:13" x14ac:dyDescent="0.3">
      <c r="A649" s="21">
        <v>2013</v>
      </c>
      <c r="B649" s="21">
        <v>93</v>
      </c>
      <c r="C649" s="21" t="str">
        <f>VLOOKUP(Tableau1[[#This Row],[CODE_REGION]],Libellés!$I$2:$J$15,2,FALSE)</f>
        <v>PACA</v>
      </c>
      <c r="D649" s="21">
        <v>13</v>
      </c>
      <c r="E649" s="21" t="str">
        <f>VLOOKUP(Tableau1[[#This Row],[CODE_DEPT]],Libellés!$L$2:$M$102,2,FALSE)</f>
        <v>Bouches-du-Rhône</v>
      </c>
      <c r="F649" s="21" t="s">
        <v>51</v>
      </c>
      <c r="G649" s="21" t="str">
        <f>VLOOKUP(Tableau1[[#This Row],[CODE_TYPE_DECHET]],Libellés!$A$1:$B$8,2,FALSE)</f>
        <v>Emballages et papier</v>
      </c>
      <c r="H649" s="21" t="s">
        <v>49</v>
      </c>
      <c r="I649" s="21" t="str">
        <f>VLOOKUP(Tableau1[[#This Row],[CODE_DESTINATION]],Libellés!$E$2:$F$7,2,FALSE)</f>
        <v>Valorisation matière</v>
      </c>
      <c r="J649" s="21">
        <v>52927.072639999999</v>
      </c>
      <c r="K649" s="21">
        <v>1993177</v>
      </c>
      <c r="L649" s="21">
        <f>Tableau1[[#This Row],[TONNE_DECHET]]*1000</f>
        <v>52927072.640000001</v>
      </c>
      <c r="M649" s="21">
        <f>Tableau1[[#This Row],[KG_DECHET]]/Tableau1[[#This Row],[Population]]</f>
        <v>26.554125719893417</v>
      </c>
    </row>
    <row r="650" spans="1:13" x14ac:dyDescent="0.3">
      <c r="A650" s="21">
        <v>2013</v>
      </c>
      <c r="B650" s="21">
        <v>93</v>
      </c>
      <c r="C650" s="21" t="str">
        <f>VLOOKUP(Tableau1[[#This Row],[CODE_REGION]],Libellés!$I$2:$J$15,2,FALSE)</f>
        <v>PACA</v>
      </c>
      <c r="D650" s="21">
        <v>13</v>
      </c>
      <c r="E650" s="21" t="str">
        <f>VLOOKUP(Tableau1[[#This Row],[CODE_DEPT]],Libellés!$L$2:$M$102,2,FALSE)</f>
        <v>Bouches-du-Rhône</v>
      </c>
      <c r="F650" s="21" t="s">
        <v>56</v>
      </c>
      <c r="G650" s="21" t="str">
        <f>VLOOKUP(Tableau1[[#This Row],[CODE_TYPE_DECHET]],Libellés!$A$1:$B$8,2,FALSE)</f>
        <v>Biodéchets</v>
      </c>
      <c r="H650" s="21" t="s">
        <v>56</v>
      </c>
      <c r="I650" s="21" t="str">
        <f>VLOOKUP(Tableau1[[#This Row],[CODE_DESTINATION]],Libellés!$E$2:$F$7,2,FALSE)</f>
        <v>Valorisation organique</v>
      </c>
      <c r="J650" s="21">
        <v>963.17084999999997</v>
      </c>
      <c r="K650" s="21">
        <v>1993177</v>
      </c>
      <c r="L650" s="21">
        <f>Tableau1[[#This Row],[TONNE_DECHET]]*1000</f>
        <v>963170.85</v>
      </c>
      <c r="M650" s="21">
        <f>Tableau1[[#This Row],[KG_DECHET]]/Tableau1[[#This Row],[Population]]</f>
        <v>0.48323397771497462</v>
      </c>
    </row>
    <row r="651" spans="1:13" x14ac:dyDescent="0.3">
      <c r="A651" s="21">
        <v>2013</v>
      </c>
      <c r="B651" s="21">
        <v>93</v>
      </c>
      <c r="C651" s="21" t="str">
        <f>VLOOKUP(Tableau1[[#This Row],[CODE_REGION]],Libellés!$I$2:$J$15,2,FALSE)</f>
        <v>PACA</v>
      </c>
      <c r="D651" s="21">
        <v>13</v>
      </c>
      <c r="E651" s="21" t="str">
        <f>VLOOKUP(Tableau1[[#This Row],[CODE_DEPT]],Libellés!$L$2:$M$102,2,FALSE)</f>
        <v>Bouches-du-Rhône</v>
      </c>
      <c r="F651" s="21" t="s">
        <v>54</v>
      </c>
      <c r="G651" s="21" t="str">
        <f>VLOOKUP(Tableau1[[#This Row],[CODE_TYPE_DECHET]],Libellés!$A$1:$B$8,2,FALSE)</f>
        <v>Verre</v>
      </c>
      <c r="H651" s="21" t="s">
        <v>49</v>
      </c>
      <c r="I651" s="21" t="str">
        <f>VLOOKUP(Tableau1[[#This Row],[CODE_DESTINATION]],Libellés!$E$2:$F$7,2,FALSE)</f>
        <v>Valorisation matière</v>
      </c>
      <c r="J651" s="21">
        <v>27554.330089999999</v>
      </c>
      <c r="K651" s="21">
        <v>1993177</v>
      </c>
      <c r="L651" s="21">
        <f>Tableau1[[#This Row],[TONNE_DECHET]]*1000</f>
        <v>27554330.09</v>
      </c>
      <c r="M651" s="21">
        <f>Tableau1[[#This Row],[KG_DECHET]]/Tableau1[[#This Row],[Population]]</f>
        <v>13.824326735658699</v>
      </c>
    </row>
    <row r="652" spans="1:13" x14ac:dyDescent="0.3">
      <c r="A652" s="21">
        <v>2013</v>
      </c>
      <c r="B652" s="21">
        <v>93</v>
      </c>
      <c r="C652" s="21" t="str">
        <f>VLOOKUP(Tableau1[[#This Row],[CODE_REGION]],Libellés!$I$2:$J$15,2,FALSE)</f>
        <v>PACA</v>
      </c>
      <c r="D652" s="21">
        <v>13</v>
      </c>
      <c r="E652" s="21" t="str">
        <f>VLOOKUP(Tableau1[[#This Row],[CODE_DEPT]],Libellés!$L$2:$M$102,2,FALSE)</f>
        <v>Bouches-du-Rhône</v>
      </c>
      <c r="F652" s="21" t="s">
        <v>55</v>
      </c>
      <c r="G652" s="21" t="str">
        <f>VLOOKUP(Tableau1[[#This Row],[CODE_TYPE_DECHET]],Libellés!$A$1:$B$8,2,FALSE)</f>
        <v>Collectes séparées hors gravats</v>
      </c>
      <c r="H652" s="21" t="s">
        <v>49</v>
      </c>
      <c r="I652" s="21" t="str">
        <f>VLOOKUP(Tableau1[[#This Row],[CODE_DESTINATION]],Libellés!$E$2:$F$7,2,FALSE)</f>
        <v>Valorisation matière</v>
      </c>
      <c r="J652" s="21">
        <v>616.52426000000003</v>
      </c>
      <c r="K652" s="21">
        <v>1993177</v>
      </c>
      <c r="L652" s="21">
        <f>Tableau1[[#This Row],[TONNE_DECHET]]*1000</f>
        <v>616524.26</v>
      </c>
      <c r="M652" s="21">
        <f>Tableau1[[#This Row],[KG_DECHET]]/Tableau1[[#This Row],[Population]]</f>
        <v>0.30931736619477346</v>
      </c>
    </row>
    <row r="653" spans="1:13" x14ac:dyDescent="0.3">
      <c r="A653" s="21">
        <v>2015</v>
      </c>
      <c r="B653" s="21">
        <v>93</v>
      </c>
      <c r="C653" s="21" t="str">
        <f>VLOOKUP(Tableau1[[#This Row],[CODE_REGION]],Libellés!$I$2:$J$15,2,FALSE)</f>
        <v>PACA</v>
      </c>
      <c r="D653" s="21">
        <v>13</v>
      </c>
      <c r="E653" s="21" t="str">
        <f>VLOOKUP(Tableau1[[#This Row],[CODE_DEPT]],Libellés!$L$2:$M$102,2,FALSE)</f>
        <v>Bouches-du-Rhône</v>
      </c>
      <c r="F653" s="21" t="s">
        <v>49</v>
      </c>
      <c r="G653" s="21" t="str">
        <f>VLOOKUP(Tableau1[[#This Row],[CODE_TYPE_DECHET]],Libellés!$A$1:$B$8,2,FALSE)</f>
        <v>Ordures ménagères résiduelles</v>
      </c>
      <c r="H653" s="21" t="s">
        <v>49</v>
      </c>
      <c r="I653" s="21" t="str">
        <f>VLOOKUP(Tableau1[[#This Row],[CODE_DESTINATION]],Libellés!$E$2:$F$7,2,FALSE)</f>
        <v>Valorisation matière</v>
      </c>
      <c r="J653" s="21">
        <v>194.887</v>
      </c>
      <c r="K653" s="21">
        <v>2016622</v>
      </c>
      <c r="L653" s="21">
        <f>Tableau1[[#This Row],[TONNE_DECHET]]*1000</f>
        <v>194887</v>
      </c>
      <c r="M653" s="21">
        <f>Tableau1[[#This Row],[KG_DECHET]]/Tableau1[[#This Row],[Population]]</f>
        <v>9.6640322281518296E-2</v>
      </c>
    </row>
    <row r="654" spans="1:13" x14ac:dyDescent="0.3">
      <c r="A654" s="21">
        <v>2015</v>
      </c>
      <c r="B654" s="21">
        <v>93</v>
      </c>
      <c r="C654" s="21" t="str">
        <f>VLOOKUP(Tableau1[[#This Row],[CODE_REGION]],Libellés!$I$2:$J$15,2,FALSE)</f>
        <v>PACA</v>
      </c>
      <c r="D654" s="21">
        <v>13</v>
      </c>
      <c r="E654" s="21" t="str">
        <f>VLOOKUP(Tableau1[[#This Row],[CODE_DEPT]],Libellés!$L$2:$M$102,2,FALSE)</f>
        <v>Bouches-du-Rhône</v>
      </c>
      <c r="F654" s="21" t="s">
        <v>49</v>
      </c>
      <c r="G654" s="21" t="str">
        <f>VLOOKUP(Tableau1[[#This Row],[CODE_TYPE_DECHET]],Libellés!$A$1:$B$8,2,FALSE)</f>
        <v>Ordures ménagères résiduelles</v>
      </c>
      <c r="H654" s="21" t="s">
        <v>50</v>
      </c>
      <c r="I654" s="21" t="str">
        <f>VLOOKUP(Tableau1[[#This Row],[CODE_DESTINATION]],Libellés!$E$2:$F$7,2,FALSE)</f>
        <v>Incinération avec récupération d'énergie</v>
      </c>
      <c r="J654" s="21">
        <v>393161.02899999998</v>
      </c>
      <c r="K654" s="21">
        <v>2016622</v>
      </c>
      <c r="L654" s="21">
        <f>Tableau1[[#This Row],[TONNE_DECHET]]*1000</f>
        <v>393161029</v>
      </c>
      <c r="M654" s="21">
        <f>Tableau1[[#This Row],[KG_DECHET]]/Tableau1[[#This Row],[Population]]</f>
        <v>194.96020027551023</v>
      </c>
    </row>
    <row r="655" spans="1:13" x14ac:dyDescent="0.3">
      <c r="A655" s="21">
        <v>2015</v>
      </c>
      <c r="B655" s="21">
        <v>93</v>
      </c>
      <c r="C655" s="21" t="str">
        <f>VLOOKUP(Tableau1[[#This Row],[CODE_REGION]],Libellés!$I$2:$J$15,2,FALSE)</f>
        <v>PACA</v>
      </c>
      <c r="D655" s="21">
        <v>13</v>
      </c>
      <c r="E655" s="21" t="str">
        <f>VLOOKUP(Tableau1[[#This Row],[CODE_DEPT]],Libellés!$L$2:$M$102,2,FALSE)</f>
        <v>Bouches-du-Rhône</v>
      </c>
      <c r="F655" s="21" t="s">
        <v>49</v>
      </c>
      <c r="G655" s="21" t="str">
        <f>VLOOKUP(Tableau1[[#This Row],[CODE_TYPE_DECHET]],Libellés!$A$1:$B$8,2,FALSE)</f>
        <v>Ordures ménagères résiduelles</v>
      </c>
      <c r="H655" s="21" t="s">
        <v>51</v>
      </c>
      <c r="I655" s="21" t="str">
        <f>VLOOKUP(Tableau1[[#This Row],[CODE_DESTINATION]],Libellés!$E$2:$F$7,2,FALSE)</f>
        <v>Stockage</v>
      </c>
      <c r="J655" s="21">
        <v>364759.11932</v>
      </c>
      <c r="K655" s="21">
        <v>2016622</v>
      </c>
      <c r="L655" s="21">
        <f>Tableau1[[#This Row],[TONNE_DECHET]]*1000</f>
        <v>364759119.31999999</v>
      </c>
      <c r="M655" s="21">
        <f>Tableau1[[#This Row],[KG_DECHET]]/Tableau1[[#This Row],[Population]]</f>
        <v>180.8762967576472</v>
      </c>
    </row>
    <row r="656" spans="1:13" x14ac:dyDescent="0.3">
      <c r="A656" s="21">
        <v>2015</v>
      </c>
      <c r="B656" s="21">
        <v>93</v>
      </c>
      <c r="C656" s="21" t="str">
        <f>VLOOKUP(Tableau1[[#This Row],[CODE_REGION]],Libellés!$I$2:$J$15,2,FALSE)</f>
        <v>PACA</v>
      </c>
      <c r="D656" s="21">
        <v>13</v>
      </c>
      <c r="E656" s="21" t="str">
        <f>VLOOKUP(Tableau1[[#This Row],[CODE_DEPT]],Libellés!$L$2:$M$102,2,FALSE)</f>
        <v>Bouches-du-Rhône</v>
      </c>
      <c r="F656" s="21" t="s">
        <v>49</v>
      </c>
      <c r="G656" s="21" t="str">
        <f>VLOOKUP(Tableau1[[#This Row],[CODE_TYPE_DECHET]],Libellés!$A$1:$B$8,2,FALSE)</f>
        <v>Ordures ménagères résiduelles</v>
      </c>
      <c r="H656" s="21" t="s">
        <v>56</v>
      </c>
      <c r="I656" s="21" t="str">
        <f>VLOOKUP(Tableau1[[#This Row],[CODE_DESTINATION]],Libellés!$E$2:$F$7,2,FALSE)</f>
        <v>Valorisation organique</v>
      </c>
      <c r="J656" s="21">
        <v>2389.5680000000002</v>
      </c>
      <c r="K656" s="21">
        <v>2016622</v>
      </c>
      <c r="L656" s="21">
        <f>Tableau1[[#This Row],[TONNE_DECHET]]*1000</f>
        <v>2389568</v>
      </c>
      <c r="M656" s="21">
        <f>Tableau1[[#This Row],[KG_DECHET]]/Tableau1[[#This Row],[Population]]</f>
        <v>1.1849359969295188</v>
      </c>
    </row>
    <row r="657" spans="1:13" x14ac:dyDescent="0.3">
      <c r="A657" s="21">
        <v>2015</v>
      </c>
      <c r="B657" s="21">
        <v>93</v>
      </c>
      <c r="C657" s="21" t="str">
        <f>VLOOKUP(Tableau1[[#This Row],[CODE_REGION]],Libellés!$I$2:$J$15,2,FALSE)</f>
        <v>PACA</v>
      </c>
      <c r="D657" s="21">
        <v>13</v>
      </c>
      <c r="E657" s="21" t="str">
        <f>VLOOKUP(Tableau1[[#This Row],[CODE_DEPT]],Libellés!$L$2:$M$102,2,FALSE)</f>
        <v>Bouches-du-Rhône</v>
      </c>
      <c r="F657" s="21" t="s">
        <v>50</v>
      </c>
      <c r="G657" s="21" t="str">
        <f>VLOOKUP(Tableau1[[#This Row],[CODE_TYPE_DECHET]],Libellés!$A$1:$B$8,2,FALSE)</f>
        <v>Encombrants</v>
      </c>
      <c r="H657" s="21" t="s">
        <v>49</v>
      </c>
      <c r="I657" s="21" t="str">
        <f>VLOOKUP(Tableau1[[#This Row],[CODE_DESTINATION]],Libellés!$E$2:$F$7,2,FALSE)</f>
        <v>Valorisation matière</v>
      </c>
      <c r="J657" s="21">
        <v>16627.608789999998</v>
      </c>
      <c r="K657" s="21">
        <v>2016622</v>
      </c>
      <c r="L657" s="21">
        <f>Tableau1[[#This Row],[TONNE_DECHET]]*1000</f>
        <v>16627608.789999999</v>
      </c>
      <c r="M657" s="21">
        <f>Tableau1[[#This Row],[KG_DECHET]]/Tableau1[[#This Row],[Population]]</f>
        <v>8.2452778904524493</v>
      </c>
    </row>
    <row r="658" spans="1:13" x14ac:dyDescent="0.3">
      <c r="A658" s="21">
        <v>2015</v>
      </c>
      <c r="B658" s="21">
        <v>93</v>
      </c>
      <c r="C658" s="21" t="str">
        <f>VLOOKUP(Tableau1[[#This Row],[CODE_REGION]],Libellés!$I$2:$J$15,2,FALSE)</f>
        <v>PACA</v>
      </c>
      <c r="D658" s="21">
        <v>13</v>
      </c>
      <c r="E658" s="21" t="str">
        <f>VLOOKUP(Tableau1[[#This Row],[CODE_DEPT]],Libellés!$L$2:$M$102,2,FALSE)</f>
        <v>Bouches-du-Rhône</v>
      </c>
      <c r="F658" s="21" t="s">
        <v>50</v>
      </c>
      <c r="G658" s="21" t="str">
        <f>VLOOKUP(Tableau1[[#This Row],[CODE_TYPE_DECHET]],Libellés!$A$1:$B$8,2,FALSE)</f>
        <v>Encombrants</v>
      </c>
      <c r="H658" s="21" t="s">
        <v>51</v>
      </c>
      <c r="I658" s="21" t="str">
        <f>VLOOKUP(Tableau1[[#This Row],[CODE_DESTINATION]],Libellés!$E$2:$F$7,2,FALSE)</f>
        <v>Stockage</v>
      </c>
      <c r="J658" s="21">
        <v>7612.7934299999997</v>
      </c>
      <c r="K658" s="21">
        <v>2016622</v>
      </c>
      <c r="L658" s="21">
        <f>Tableau1[[#This Row],[TONNE_DECHET]]*1000</f>
        <v>7612793.4299999997</v>
      </c>
      <c r="M658" s="21">
        <f>Tableau1[[#This Row],[KG_DECHET]]/Tableau1[[#This Row],[Population]]</f>
        <v>3.7750225029777518</v>
      </c>
    </row>
    <row r="659" spans="1:13" x14ac:dyDescent="0.3">
      <c r="A659" s="21">
        <v>2015</v>
      </c>
      <c r="B659" s="21">
        <v>93</v>
      </c>
      <c r="C659" s="21" t="str">
        <f>VLOOKUP(Tableau1[[#This Row],[CODE_REGION]],Libellés!$I$2:$J$15,2,FALSE)</f>
        <v>PACA</v>
      </c>
      <c r="D659" s="21">
        <v>13</v>
      </c>
      <c r="E659" s="21" t="str">
        <f>VLOOKUP(Tableau1[[#This Row],[CODE_DEPT]],Libellés!$L$2:$M$102,2,FALSE)</f>
        <v>Bouches-du-Rhône</v>
      </c>
      <c r="F659" s="21" t="s">
        <v>53</v>
      </c>
      <c r="G659" s="21" t="str">
        <f>VLOOKUP(Tableau1[[#This Row],[CODE_TYPE_DECHET]],Libellés!$A$1:$B$8,2,FALSE)</f>
        <v>Déchets dangereux</v>
      </c>
      <c r="H659" s="21" t="s">
        <v>49</v>
      </c>
      <c r="I659" s="21" t="str">
        <f>VLOOKUP(Tableau1[[#This Row],[CODE_DESTINATION]],Libellés!$E$2:$F$7,2,FALSE)</f>
        <v>Valorisation matière</v>
      </c>
      <c r="J659" s="21">
        <v>37</v>
      </c>
      <c r="K659" s="21">
        <v>2016622</v>
      </c>
      <c r="L659" s="21">
        <f>Tableau1[[#This Row],[TONNE_DECHET]]*1000</f>
        <v>37000</v>
      </c>
      <c r="M659" s="21">
        <f>Tableau1[[#This Row],[KG_DECHET]]/Tableau1[[#This Row],[Population]]</f>
        <v>1.8347513812702627E-2</v>
      </c>
    </row>
    <row r="660" spans="1:13" x14ac:dyDescent="0.3">
      <c r="A660" s="21">
        <v>2015</v>
      </c>
      <c r="B660" s="21">
        <v>93</v>
      </c>
      <c r="C660" s="21" t="str">
        <f>VLOOKUP(Tableau1[[#This Row],[CODE_REGION]],Libellés!$I$2:$J$15,2,FALSE)</f>
        <v>PACA</v>
      </c>
      <c r="D660" s="21">
        <v>13</v>
      </c>
      <c r="E660" s="21" t="str">
        <f>VLOOKUP(Tableau1[[#This Row],[CODE_DEPT]],Libellés!$L$2:$M$102,2,FALSE)</f>
        <v>Bouches-du-Rhône</v>
      </c>
      <c r="F660" s="21" t="s">
        <v>51</v>
      </c>
      <c r="G660" s="21" t="str">
        <f>VLOOKUP(Tableau1[[#This Row],[CODE_TYPE_DECHET]],Libellés!$A$1:$B$8,2,FALSE)</f>
        <v>Emballages et papier</v>
      </c>
      <c r="H660" s="21" t="s">
        <v>49</v>
      </c>
      <c r="I660" s="21" t="str">
        <f>VLOOKUP(Tableau1[[#This Row],[CODE_DESTINATION]],Libellés!$E$2:$F$7,2,FALSE)</f>
        <v>Valorisation matière</v>
      </c>
      <c r="J660" s="21">
        <v>50952.692739999999</v>
      </c>
      <c r="K660" s="21">
        <v>2016622</v>
      </c>
      <c r="L660" s="21">
        <f>Tableau1[[#This Row],[TONNE_DECHET]]*1000</f>
        <v>50952692.740000002</v>
      </c>
      <c r="M660" s="21">
        <f>Tableau1[[#This Row],[KG_DECHET]]/Tableau1[[#This Row],[Population]]</f>
        <v>25.266357671393052</v>
      </c>
    </row>
    <row r="661" spans="1:13" x14ac:dyDescent="0.3">
      <c r="A661" s="21">
        <v>2015</v>
      </c>
      <c r="B661" s="21">
        <v>93</v>
      </c>
      <c r="C661" s="21" t="str">
        <f>VLOOKUP(Tableau1[[#This Row],[CODE_REGION]],Libellés!$I$2:$J$15,2,FALSE)</f>
        <v>PACA</v>
      </c>
      <c r="D661" s="21">
        <v>13</v>
      </c>
      <c r="E661" s="21" t="str">
        <f>VLOOKUP(Tableau1[[#This Row],[CODE_DEPT]],Libellés!$L$2:$M$102,2,FALSE)</f>
        <v>Bouches-du-Rhône</v>
      </c>
      <c r="F661" s="21" t="s">
        <v>56</v>
      </c>
      <c r="G661" s="21" t="str">
        <f>VLOOKUP(Tableau1[[#This Row],[CODE_TYPE_DECHET]],Libellés!$A$1:$B$8,2,FALSE)</f>
        <v>Biodéchets</v>
      </c>
      <c r="H661" s="21" t="s">
        <v>56</v>
      </c>
      <c r="I661" s="21" t="str">
        <f>VLOOKUP(Tableau1[[#This Row],[CODE_DESTINATION]],Libellés!$E$2:$F$7,2,FALSE)</f>
        <v>Valorisation organique</v>
      </c>
      <c r="J661" s="21">
        <v>756.65057999999999</v>
      </c>
      <c r="K661" s="21">
        <v>2016622</v>
      </c>
      <c r="L661" s="21">
        <f>Tableau1[[#This Row],[TONNE_DECHET]]*1000</f>
        <v>756650.58</v>
      </c>
      <c r="M661" s="21">
        <f>Tableau1[[#This Row],[KG_DECHET]]/Tableau1[[#This Row],[Population]]</f>
        <v>0.37520694507944469</v>
      </c>
    </row>
    <row r="662" spans="1:13" x14ac:dyDescent="0.3">
      <c r="A662" s="21">
        <v>2015</v>
      </c>
      <c r="B662" s="21">
        <v>93</v>
      </c>
      <c r="C662" s="21" t="str">
        <f>VLOOKUP(Tableau1[[#This Row],[CODE_REGION]],Libellés!$I$2:$J$15,2,FALSE)</f>
        <v>PACA</v>
      </c>
      <c r="D662" s="21">
        <v>13</v>
      </c>
      <c r="E662" s="21" t="str">
        <f>VLOOKUP(Tableau1[[#This Row],[CODE_DEPT]],Libellés!$L$2:$M$102,2,FALSE)</f>
        <v>Bouches-du-Rhône</v>
      </c>
      <c r="F662" s="21" t="s">
        <v>54</v>
      </c>
      <c r="G662" s="21" t="str">
        <f>VLOOKUP(Tableau1[[#This Row],[CODE_TYPE_DECHET]],Libellés!$A$1:$B$8,2,FALSE)</f>
        <v>Verre</v>
      </c>
      <c r="H662" s="21" t="s">
        <v>49</v>
      </c>
      <c r="I662" s="21" t="str">
        <f>VLOOKUP(Tableau1[[#This Row],[CODE_DESTINATION]],Libellés!$E$2:$F$7,2,FALSE)</f>
        <v>Valorisation matière</v>
      </c>
      <c r="J662" s="21">
        <v>29080.854810000001</v>
      </c>
      <c r="K662" s="21">
        <v>2016622</v>
      </c>
      <c r="L662" s="21">
        <f>Tableau1[[#This Row],[TONNE_DECHET]]*1000</f>
        <v>29080854.810000002</v>
      </c>
      <c r="M662" s="21">
        <f>Tableau1[[#This Row],[KG_DECHET]]/Tableau1[[#This Row],[Population]]</f>
        <v>14.420577981396614</v>
      </c>
    </row>
    <row r="663" spans="1:13" x14ac:dyDescent="0.3">
      <c r="A663" s="21">
        <v>2015</v>
      </c>
      <c r="B663" s="21">
        <v>93</v>
      </c>
      <c r="C663" s="21" t="str">
        <f>VLOOKUP(Tableau1[[#This Row],[CODE_REGION]],Libellés!$I$2:$J$15,2,FALSE)</f>
        <v>PACA</v>
      </c>
      <c r="D663" s="21">
        <v>13</v>
      </c>
      <c r="E663" s="21" t="str">
        <f>VLOOKUP(Tableau1[[#This Row],[CODE_DEPT]],Libellés!$L$2:$M$102,2,FALSE)</f>
        <v>Bouches-du-Rhône</v>
      </c>
      <c r="F663" s="21" t="s">
        <v>55</v>
      </c>
      <c r="G663" s="21" t="str">
        <f>VLOOKUP(Tableau1[[#This Row],[CODE_TYPE_DECHET]],Libellés!$A$1:$B$8,2,FALSE)</f>
        <v>Collectes séparées hors gravats</v>
      </c>
      <c r="H663" s="21" t="s">
        <v>49</v>
      </c>
      <c r="I663" s="21" t="str">
        <f>VLOOKUP(Tableau1[[#This Row],[CODE_DESTINATION]],Libellés!$E$2:$F$7,2,FALSE)</f>
        <v>Valorisation matière</v>
      </c>
      <c r="J663" s="21">
        <v>969.93844000000001</v>
      </c>
      <c r="K663" s="21">
        <v>2016622</v>
      </c>
      <c r="L663" s="21">
        <f>Tableau1[[#This Row],[TONNE_DECHET]]*1000</f>
        <v>969938.44000000006</v>
      </c>
      <c r="M663" s="21">
        <f>Tableau1[[#This Row],[KG_DECHET]]/Tableau1[[#This Row],[Population]]</f>
        <v>0.48097186284787136</v>
      </c>
    </row>
    <row r="664" spans="1:13" x14ac:dyDescent="0.3">
      <c r="A664" s="21">
        <v>2017</v>
      </c>
      <c r="B664" s="21">
        <v>93</v>
      </c>
      <c r="C664" s="21" t="str">
        <f>VLOOKUP(Tableau1[[#This Row],[CODE_REGION]],Libellés!$I$2:$J$15,2,FALSE)</f>
        <v>PACA</v>
      </c>
      <c r="D664" s="21">
        <v>13</v>
      </c>
      <c r="E664" s="21" t="str">
        <f>VLOOKUP(Tableau1[[#This Row],[CODE_DEPT]],Libellés!$L$2:$M$102,2,FALSE)</f>
        <v>Bouches-du-Rhône</v>
      </c>
      <c r="F664" s="21" t="s">
        <v>49</v>
      </c>
      <c r="G664" s="21" t="str">
        <f>VLOOKUP(Tableau1[[#This Row],[CODE_TYPE_DECHET]],Libellés!$A$1:$B$8,2,FALSE)</f>
        <v>Ordures ménagères résiduelles</v>
      </c>
      <c r="H664" s="21" t="s">
        <v>49</v>
      </c>
      <c r="I664" s="21" t="str">
        <f>VLOOKUP(Tableau1[[#This Row],[CODE_DESTINATION]],Libellés!$E$2:$F$7,2,FALSE)</f>
        <v>Valorisation matière</v>
      </c>
      <c r="J664" s="21">
        <v>3645.4162999999999</v>
      </c>
      <c r="K664" s="21">
        <v>2024162</v>
      </c>
      <c r="L664" s="21">
        <f>Tableau1[[#This Row],[TONNE_DECHET]]*1000</f>
        <v>3645416.3</v>
      </c>
      <c r="M664" s="21">
        <f>Tableau1[[#This Row],[KG_DECHET]]/Tableau1[[#This Row],[Population]]</f>
        <v>1.8009508626285839</v>
      </c>
    </row>
    <row r="665" spans="1:13" x14ac:dyDescent="0.3">
      <c r="A665" s="21">
        <v>2017</v>
      </c>
      <c r="B665" s="21">
        <v>93</v>
      </c>
      <c r="C665" s="21" t="str">
        <f>VLOOKUP(Tableau1[[#This Row],[CODE_REGION]],Libellés!$I$2:$J$15,2,FALSE)</f>
        <v>PACA</v>
      </c>
      <c r="D665" s="21">
        <v>13</v>
      </c>
      <c r="E665" s="21" t="str">
        <f>VLOOKUP(Tableau1[[#This Row],[CODE_DEPT]],Libellés!$L$2:$M$102,2,FALSE)</f>
        <v>Bouches-du-Rhône</v>
      </c>
      <c r="F665" s="21" t="s">
        <v>49</v>
      </c>
      <c r="G665" s="21" t="str">
        <f>VLOOKUP(Tableau1[[#This Row],[CODE_TYPE_DECHET]],Libellés!$A$1:$B$8,2,FALSE)</f>
        <v>Ordures ménagères résiduelles</v>
      </c>
      <c r="H665" s="21" t="s">
        <v>50</v>
      </c>
      <c r="I665" s="21" t="str">
        <f>VLOOKUP(Tableau1[[#This Row],[CODE_DESTINATION]],Libellés!$E$2:$F$7,2,FALSE)</f>
        <v>Incinération avec récupération d'énergie</v>
      </c>
      <c r="J665" s="21">
        <v>357016.95467000001</v>
      </c>
      <c r="K665" s="21">
        <v>2024162</v>
      </c>
      <c r="L665" s="21">
        <f>Tableau1[[#This Row],[TONNE_DECHET]]*1000</f>
        <v>357016954.67000002</v>
      </c>
      <c r="M665" s="21">
        <f>Tableau1[[#This Row],[KG_DECHET]]/Tableau1[[#This Row],[Population]]</f>
        <v>176.37765883857122</v>
      </c>
    </row>
    <row r="666" spans="1:13" x14ac:dyDescent="0.3">
      <c r="A666" s="21">
        <v>2017</v>
      </c>
      <c r="B666" s="21">
        <v>93</v>
      </c>
      <c r="C666" s="21" t="str">
        <f>VLOOKUP(Tableau1[[#This Row],[CODE_REGION]],Libellés!$I$2:$J$15,2,FALSE)</f>
        <v>PACA</v>
      </c>
      <c r="D666" s="21">
        <v>13</v>
      </c>
      <c r="E666" s="21" t="str">
        <f>VLOOKUP(Tableau1[[#This Row],[CODE_DEPT]],Libellés!$L$2:$M$102,2,FALSE)</f>
        <v>Bouches-du-Rhône</v>
      </c>
      <c r="F666" s="21" t="s">
        <v>49</v>
      </c>
      <c r="G666" s="21" t="str">
        <f>VLOOKUP(Tableau1[[#This Row],[CODE_TYPE_DECHET]],Libellés!$A$1:$B$8,2,FALSE)</f>
        <v>Ordures ménagères résiduelles</v>
      </c>
      <c r="H666" s="21" t="s">
        <v>51</v>
      </c>
      <c r="I666" s="21" t="str">
        <f>VLOOKUP(Tableau1[[#This Row],[CODE_DESTINATION]],Libellés!$E$2:$F$7,2,FALSE)</f>
        <v>Stockage</v>
      </c>
      <c r="J666" s="21">
        <v>333670.01743000001</v>
      </c>
      <c r="K666" s="21">
        <v>2024162</v>
      </c>
      <c r="L666" s="21">
        <f>Tableau1[[#This Row],[TONNE_DECHET]]*1000</f>
        <v>333670017.43000001</v>
      </c>
      <c r="M666" s="21">
        <f>Tableau1[[#This Row],[KG_DECHET]]/Tableau1[[#This Row],[Population]]</f>
        <v>164.84353398097582</v>
      </c>
    </row>
    <row r="667" spans="1:13" x14ac:dyDescent="0.3">
      <c r="A667" s="21">
        <v>2017</v>
      </c>
      <c r="B667" s="21">
        <v>93</v>
      </c>
      <c r="C667" s="21" t="str">
        <f>VLOOKUP(Tableau1[[#This Row],[CODE_REGION]],Libellés!$I$2:$J$15,2,FALSE)</f>
        <v>PACA</v>
      </c>
      <c r="D667" s="21">
        <v>13</v>
      </c>
      <c r="E667" s="21" t="str">
        <f>VLOOKUP(Tableau1[[#This Row],[CODE_DEPT]],Libellés!$L$2:$M$102,2,FALSE)</f>
        <v>Bouches-du-Rhône</v>
      </c>
      <c r="F667" s="21" t="s">
        <v>49</v>
      </c>
      <c r="G667" s="21" t="str">
        <f>VLOOKUP(Tableau1[[#This Row],[CODE_TYPE_DECHET]],Libellés!$A$1:$B$8,2,FALSE)</f>
        <v>Ordures ménagères résiduelles</v>
      </c>
      <c r="H667" s="21" t="s">
        <v>56</v>
      </c>
      <c r="I667" s="21" t="str">
        <f>VLOOKUP(Tableau1[[#This Row],[CODE_DESTINATION]],Libellés!$E$2:$F$7,2,FALSE)</f>
        <v>Valorisation organique</v>
      </c>
      <c r="J667" s="21">
        <v>53789.196179999999</v>
      </c>
      <c r="K667" s="21">
        <v>2024162</v>
      </c>
      <c r="L667" s="21">
        <f>Tableau1[[#This Row],[TONNE_DECHET]]*1000</f>
        <v>53789196.18</v>
      </c>
      <c r="M667" s="21">
        <f>Tableau1[[#This Row],[KG_DECHET]]/Tableau1[[#This Row],[Population]]</f>
        <v>26.57356287688436</v>
      </c>
    </row>
    <row r="668" spans="1:13" x14ac:dyDescent="0.3">
      <c r="A668" s="21">
        <v>2017</v>
      </c>
      <c r="B668" s="21">
        <v>93</v>
      </c>
      <c r="C668" s="21" t="str">
        <f>VLOOKUP(Tableau1[[#This Row],[CODE_REGION]],Libellés!$I$2:$J$15,2,FALSE)</f>
        <v>PACA</v>
      </c>
      <c r="D668" s="21">
        <v>13</v>
      </c>
      <c r="E668" s="21" t="str">
        <f>VLOOKUP(Tableau1[[#This Row],[CODE_DEPT]],Libellés!$L$2:$M$102,2,FALSE)</f>
        <v>Bouches-du-Rhône</v>
      </c>
      <c r="F668" s="21" t="s">
        <v>50</v>
      </c>
      <c r="G668" s="21" t="str">
        <f>VLOOKUP(Tableau1[[#This Row],[CODE_TYPE_DECHET]],Libellés!$A$1:$B$8,2,FALSE)</f>
        <v>Encombrants</v>
      </c>
      <c r="H668" s="21" t="s">
        <v>49</v>
      </c>
      <c r="I668" s="21" t="str">
        <f>VLOOKUP(Tableau1[[#This Row],[CODE_DESTINATION]],Libellés!$E$2:$F$7,2,FALSE)</f>
        <v>Valorisation matière</v>
      </c>
      <c r="J668" s="21">
        <v>14540.61125</v>
      </c>
      <c r="K668" s="21">
        <v>2024162</v>
      </c>
      <c r="L668" s="21">
        <f>Tableau1[[#This Row],[TONNE_DECHET]]*1000</f>
        <v>14540611.25</v>
      </c>
      <c r="M668" s="21">
        <f>Tableau1[[#This Row],[KG_DECHET]]/Tableau1[[#This Row],[Population]]</f>
        <v>7.1835215017375091</v>
      </c>
    </row>
    <row r="669" spans="1:13" x14ac:dyDescent="0.3">
      <c r="A669" s="21">
        <v>2017</v>
      </c>
      <c r="B669" s="21">
        <v>93</v>
      </c>
      <c r="C669" s="21" t="str">
        <f>VLOOKUP(Tableau1[[#This Row],[CODE_REGION]],Libellés!$I$2:$J$15,2,FALSE)</f>
        <v>PACA</v>
      </c>
      <c r="D669" s="21">
        <v>13</v>
      </c>
      <c r="E669" s="21" t="str">
        <f>VLOOKUP(Tableau1[[#This Row],[CODE_DEPT]],Libellés!$L$2:$M$102,2,FALSE)</f>
        <v>Bouches-du-Rhône</v>
      </c>
      <c r="F669" s="21" t="s">
        <v>50</v>
      </c>
      <c r="G669" s="21" t="str">
        <f>VLOOKUP(Tableau1[[#This Row],[CODE_TYPE_DECHET]],Libellés!$A$1:$B$8,2,FALSE)</f>
        <v>Encombrants</v>
      </c>
      <c r="H669" s="21" t="s">
        <v>51</v>
      </c>
      <c r="I669" s="21" t="str">
        <f>VLOOKUP(Tableau1[[#This Row],[CODE_DESTINATION]],Libellés!$E$2:$F$7,2,FALSE)</f>
        <v>Stockage</v>
      </c>
      <c r="J669" s="21">
        <v>8539.2364600000001</v>
      </c>
      <c r="K669" s="21">
        <v>2024162</v>
      </c>
      <c r="L669" s="21">
        <f>Tableau1[[#This Row],[TONNE_DECHET]]*1000</f>
        <v>8539236.4600000009</v>
      </c>
      <c r="M669" s="21">
        <f>Tableau1[[#This Row],[KG_DECHET]]/Tableau1[[#This Row],[Population]]</f>
        <v>4.2186526868896861</v>
      </c>
    </row>
    <row r="670" spans="1:13" x14ac:dyDescent="0.3">
      <c r="A670" s="21">
        <v>2017</v>
      </c>
      <c r="B670" s="21">
        <v>93</v>
      </c>
      <c r="C670" s="21" t="str">
        <f>VLOOKUP(Tableau1[[#This Row],[CODE_REGION]],Libellés!$I$2:$J$15,2,FALSE)</f>
        <v>PACA</v>
      </c>
      <c r="D670" s="21">
        <v>13</v>
      </c>
      <c r="E670" s="21" t="str">
        <f>VLOOKUP(Tableau1[[#This Row],[CODE_DEPT]],Libellés!$L$2:$M$102,2,FALSE)</f>
        <v>Bouches-du-Rhône</v>
      </c>
      <c r="F670" s="21" t="s">
        <v>51</v>
      </c>
      <c r="G670" s="21" t="str">
        <f>VLOOKUP(Tableau1[[#This Row],[CODE_TYPE_DECHET]],Libellés!$A$1:$B$8,2,FALSE)</f>
        <v>Emballages et papier</v>
      </c>
      <c r="H670" s="21" t="s">
        <v>49</v>
      </c>
      <c r="I670" s="21" t="str">
        <f>VLOOKUP(Tableau1[[#This Row],[CODE_DESTINATION]],Libellés!$E$2:$F$7,2,FALSE)</f>
        <v>Valorisation matière</v>
      </c>
      <c r="J670" s="21">
        <v>50991.736920000003</v>
      </c>
      <c r="K670" s="21">
        <v>2024162</v>
      </c>
      <c r="L670" s="21">
        <f>Tableau1[[#This Row],[TONNE_DECHET]]*1000</f>
        <v>50991736.920000002</v>
      </c>
      <c r="M670" s="21">
        <f>Tableau1[[#This Row],[KG_DECHET]]/Tableau1[[#This Row],[Population]]</f>
        <v>25.191529591010998</v>
      </c>
    </row>
    <row r="671" spans="1:13" x14ac:dyDescent="0.3">
      <c r="A671" s="21">
        <v>2017</v>
      </c>
      <c r="B671" s="21">
        <v>93</v>
      </c>
      <c r="C671" s="21" t="str">
        <f>VLOOKUP(Tableau1[[#This Row],[CODE_REGION]],Libellés!$I$2:$J$15,2,FALSE)</f>
        <v>PACA</v>
      </c>
      <c r="D671" s="21">
        <v>13</v>
      </c>
      <c r="E671" s="21" t="str">
        <f>VLOOKUP(Tableau1[[#This Row],[CODE_DEPT]],Libellés!$L$2:$M$102,2,FALSE)</f>
        <v>Bouches-du-Rhône</v>
      </c>
      <c r="F671" s="21" t="s">
        <v>56</v>
      </c>
      <c r="G671" s="21" t="str">
        <f>VLOOKUP(Tableau1[[#This Row],[CODE_TYPE_DECHET]],Libellés!$A$1:$B$8,2,FALSE)</f>
        <v>Biodéchets</v>
      </c>
      <c r="H671" s="21" t="s">
        <v>56</v>
      </c>
      <c r="I671" s="21" t="str">
        <f>VLOOKUP(Tableau1[[#This Row],[CODE_DESTINATION]],Libellés!$E$2:$F$7,2,FALSE)</f>
        <v>Valorisation organique</v>
      </c>
      <c r="J671" s="21">
        <v>1354.52646</v>
      </c>
      <c r="K671" s="21">
        <v>2024162</v>
      </c>
      <c r="L671" s="21">
        <f>Tableau1[[#This Row],[TONNE_DECHET]]*1000</f>
        <v>1354526.46</v>
      </c>
      <c r="M671" s="21">
        <f>Tableau1[[#This Row],[KG_DECHET]]/Tableau1[[#This Row],[Population]]</f>
        <v>0.6691788799513082</v>
      </c>
    </row>
    <row r="672" spans="1:13" x14ac:dyDescent="0.3">
      <c r="A672" s="21">
        <v>2017</v>
      </c>
      <c r="B672" s="21">
        <v>93</v>
      </c>
      <c r="C672" s="21" t="str">
        <f>VLOOKUP(Tableau1[[#This Row],[CODE_REGION]],Libellés!$I$2:$J$15,2,FALSE)</f>
        <v>PACA</v>
      </c>
      <c r="D672" s="21">
        <v>13</v>
      </c>
      <c r="E672" s="21" t="str">
        <f>VLOOKUP(Tableau1[[#This Row],[CODE_DEPT]],Libellés!$L$2:$M$102,2,FALSE)</f>
        <v>Bouches-du-Rhône</v>
      </c>
      <c r="F672" s="21" t="s">
        <v>54</v>
      </c>
      <c r="G672" s="21" t="str">
        <f>VLOOKUP(Tableau1[[#This Row],[CODE_TYPE_DECHET]],Libellés!$A$1:$B$8,2,FALSE)</f>
        <v>Verre</v>
      </c>
      <c r="H672" s="21" t="s">
        <v>49</v>
      </c>
      <c r="I672" s="21" t="str">
        <f>VLOOKUP(Tableau1[[#This Row],[CODE_DESTINATION]],Libellés!$E$2:$F$7,2,FALSE)</f>
        <v>Valorisation matière</v>
      </c>
      <c r="J672" s="21">
        <v>30785.528389999999</v>
      </c>
      <c r="K672" s="21">
        <v>2024162</v>
      </c>
      <c r="L672" s="21">
        <f>Tableau1[[#This Row],[TONNE_DECHET]]*1000</f>
        <v>30785528.390000001</v>
      </c>
      <c r="M672" s="21">
        <f>Tableau1[[#This Row],[KG_DECHET]]/Tableau1[[#This Row],[Population]]</f>
        <v>15.209023976341815</v>
      </c>
    </row>
    <row r="673" spans="1:13" x14ac:dyDescent="0.3">
      <c r="A673" s="21">
        <v>2017</v>
      </c>
      <c r="B673" s="21">
        <v>93</v>
      </c>
      <c r="C673" s="21" t="str">
        <f>VLOOKUP(Tableau1[[#This Row],[CODE_REGION]],Libellés!$I$2:$J$15,2,FALSE)</f>
        <v>PACA</v>
      </c>
      <c r="D673" s="21">
        <v>13</v>
      </c>
      <c r="E673" s="21" t="str">
        <f>VLOOKUP(Tableau1[[#This Row],[CODE_DEPT]],Libellés!$L$2:$M$102,2,FALSE)</f>
        <v>Bouches-du-Rhône</v>
      </c>
      <c r="F673" s="21" t="s">
        <v>55</v>
      </c>
      <c r="G673" s="21" t="str">
        <f>VLOOKUP(Tableau1[[#This Row],[CODE_TYPE_DECHET]],Libellés!$A$1:$B$8,2,FALSE)</f>
        <v>Collectes séparées hors gravats</v>
      </c>
      <c r="H673" s="21" t="s">
        <v>49</v>
      </c>
      <c r="I673" s="21" t="str">
        <f>VLOOKUP(Tableau1[[#This Row],[CODE_DESTINATION]],Libellés!$E$2:$F$7,2,FALSE)</f>
        <v>Valorisation matière</v>
      </c>
      <c r="J673" s="21">
        <v>1891.42308</v>
      </c>
      <c r="K673" s="21">
        <v>2024162</v>
      </c>
      <c r="L673" s="21">
        <f>Tableau1[[#This Row],[TONNE_DECHET]]*1000</f>
        <v>1891423.08</v>
      </c>
      <c r="M673" s="21">
        <f>Tableau1[[#This Row],[KG_DECHET]]/Tableau1[[#This Row],[Population]]</f>
        <v>0.93442277841398069</v>
      </c>
    </row>
    <row r="674" spans="1:13" x14ac:dyDescent="0.3">
      <c r="A674" s="21">
        <v>2017</v>
      </c>
      <c r="B674" s="21">
        <v>93</v>
      </c>
      <c r="C674" s="21" t="str">
        <f>VLOOKUP(Tableau1[[#This Row],[CODE_REGION]],Libellés!$I$2:$J$15,2,FALSE)</f>
        <v>PACA</v>
      </c>
      <c r="D674" s="21">
        <v>13</v>
      </c>
      <c r="E674" s="21" t="str">
        <f>VLOOKUP(Tableau1[[#This Row],[CODE_DEPT]],Libellés!$L$2:$M$102,2,FALSE)</f>
        <v>Bouches-du-Rhône</v>
      </c>
      <c r="F674" s="21" t="s">
        <v>55</v>
      </c>
      <c r="G674" s="21" t="str">
        <f>VLOOKUP(Tableau1[[#This Row],[CODE_TYPE_DECHET]],Libellés!$A$1:$B$8,2,FALSE)</f>
        <v>Collectes séparées hors gravats</v>
      </c>
      <c r="H674" s="21" t="s">
        <v>51</v>
      </c>
      <c r="I674" s="21" t="str">
        <f>VLOOKUP(Tableau1[[#This Row],[CODE_DESTINATION]],Libellés!$E$2:$F$7,2,FALSE)</f>
        <v>Stockage</v>
      </c>
      <c r="J674" s="21">
        <v>854.01841999999999</v>
      </c>
      <c r="K674" s="21">
        <v>2024162</v>
      </c>
      <c r="L674" s="21">
        <f>Tableau1[[#This Row],[TONNE_DECHET]]*1000</f>
        <v>854018.42</v>
      </c>
      <c r="M674" s="21">
        <f>Tableau1[[#This Row],[KG_DECHET]]/Tableau1[[#This Row],[Population]]</f>
        <v>0.42191209004022406</v>
      </c>
    </row>
    <row r="675" spans="1:13" x14ac:dyDescent="0.3">
      <c r="A675" s="21">
        <v>2009</v>
      </c>
      <c r="B675" s="21">
        <v>28</v>
      </c>
      <c r="C675" s="21" t="str">
        <f>VLOOKUP(Tableau1[[#This Row],[CODE_REGION]],Libellés!$I$2:$J$15,2,FALSE)</f>
        <v>Normandie</v>
      </c>
      <c r="D675" s="21">
        <v>14</v>
      </c>
      <c r="E675" s="21" t="str">
        <f>VLOOKUP(Tableau1[[#This Row],[CODE_DEPT]],Libellés!$L$2:$M$102,2,FALSE)</f>
        <v>Calvados</v>
      </c>
      <c r="F675" s="21" t="s">
        <v>49</v>
      </c>
      <c r="G675" s="21" t="str">
        <f>VLOOKUP(Tableau1[[#This Row],[CODE_TYPE_DECHET]],Libellés!$A$1:$B$8,2,FALSE)</f>
        <v>Ordures ménagères résiduelles</v>
      </c>
      <c r="H675" s="21" t="s">
        <v>50</v>
      </c>
      <c r="I675" s="21" t="str">
        <f>VLOOKUP(Tableau1[[#This Row],[CODE_DESTINATION]],Libellés!$E$2:$F$7,2,FALSE)</f>
        <v>Incinération avec récupération d'énergie</v>
      </c>
      <c r="J675" s="21">
        <v>87075.36</v>
      </c>
      <c r="K675" s="21">
        <v>680908</v>
      </c>
      <c r="L675" s="21">
        <f>Tableau1[[#This Row],[TONNE_DECHET]]*1000</f>
        <v>87075360</v>
      </c>
      <c r="M675" s="21">
        <f>Tableau1[[#This Row],[KG_DECHET]]/Tableau1[[#This Row],[Population]]</f>
        <v>127.88124093122713</v>
      </c>
    </row>
    <row r="676" spans="1:13" x14ac:dyDescent="0.3">
      <c r="A676" s="21">
        <v>2009</v>
      </c>
      <c r="B676" s="21">
        <v>28</v>
      </c>
      <c r="C676" s="21" t="str">
        <f>VLOOKUP(Tableau1[[#This Row],[CODE_REGION]],Libellés!$I$2:$J$15,2,FALSE)</f>
        <v>Normandie</v>
      </c>
      <c r="D676" s="21">
        <v>14</v>
      </c>
      <c r="E676" s="21" t="str">
        <f>VLOOKUP(Tableau1[[#This Row],[CODE_DEPT]],Libellés!$L$2:$M$102,2,FALSE)</f>
        <v>Calvados</v>
      </c>
      <c r="F676" s="21" t="s">
        <v>49</v>
      </c>
      <c r="G676" s="21" t="str">
        <f>VLOOKUP(Tableau1[[#This Row],[CODE_TYPE_DECHET]],Libellés!$A$1:$B$8,2,FALSE)</f>
        <v>Ordures ménagères résiduelles</v>
      </c>
      <c r="H676" s="21" t="s">
        <v>53</v>
      </c>
      <c r="I676" s="21" t="str">
        <f>VLOOKUP(Tableau1[[#This Row],[CODE_DESTINATION]],Libellés!$E$2:$F$7,2,FALSE)</f>
        <v>Incinération sans récupération d'énergie</v>
      </c>
      <c r="J676" s="21">
        <v>18915</v>
      </c>
      <c r="K676" s="21">
        <v>680908</v>
      </c>
      <c r="L676" s="21">
        <f>Tableau1[[#This Row],[TONNE_DECHET]]*1000</f>
        <v>18915000</v>
      </c>
      <c r="M676" s="21">
        <f>Tableau1[[#This Row],[KG_DECHET]]/Tableau1[[#This Row],[Population]]</f>
        <v>27.77908322416538</v>
      </c>
    </row>
    <row r="677" spans="1:13" x14ac:dyDescent="0.3">
      <c r="A677" s="21">
        <v>2009</v>
      </c>
      <c r="B677" s="21">
        <v>28</v>
      </c>
      <c r="C677" s="21" t="str">
        <f>VLOOKUP(Tableau1[[#This Row],[CODE_REGION]],Libellés!$I$2:$J$15,2,FALSE)</f>
        <v>Normandie</v>
      </c>
      <c r="D677" s="21">
        <v>14</v>
      </c>
      <c r="E677" s="21" t="str">
        <f>VLOOKUP(Tableau1[[#This Row],[CODE_DEPT]],Libellés!$L$2:$M$102,2,FALSE)</f>
        <v>Calvados</v>
      </c>
      <c r="F677" s="21" t="s">
        <v>49</v>
      </c>
      <c r="G677" s="21" t="str">
        <f>VLOOKUP(Tableau1[[#This Row],[CODE_TYPE_DECHET]],Libellés!$A$1:$B$8,2,FALSE)</f>
        <v>Ordures ménagères résiduelles</v>
      </c>
      <c r="H677" s="21" t="s">
        <v>51</v>
      </c>
      <c r="I677" s="21" t="str">
        <f>VLOOKUP(Tableau1[[#This Row],[CODE_DESTINATION]],Libellés!$E$2:$F$7,2,FALSE)</f>
        <v>Stockage</v>
      </c>
      <c r="J677" s="21">
        <v>101613.65966999999</v>
      </c>
      <c r="K677" s="21">
        <v>680908</v>
      </c>
      <c r="L677" s="21">
        <f>Tableau1[[#This Row],[TONNE_DECHET]]*1000</f>
        <v>101613659.66999999</v>
      </c>
      <c r="M677" s="21">
        <f>Tableau1[[#This Row],[KG_DECHET]]/Tableau1[[#This Row],[Population]]</f>
        <v>149.23258306555363</v>
      </c>
    </row>
    <row r="678" spans="1:13" x14ac:dyDescent="0.3">
      <c r="A678" s="21">
        <v>2009</v>
      </c>
      <c r="B678" s="21">
        <v>28</v>
      </c>
      <c r="C678" s="21" t="str">
        <f>VLOOKUP(Tableau1[[#This Row],[CODE_REGION]],Libellés!$I$2:$J$15,2,FALSE)</f>
        <v>Normandie</v>
      </c>
      <c r="D678" s="21">
        <v>14</v>
      </c>
      <c r="E678" s="21" t="str">
        <f>VLOOKUP(Tableau1[[#This Row],[CODE_DEPT]],Libellés!$L$2:$M$102,2,FALSE)</f>
        <v>Calvados</v>
      </c>
      <c r="F678" s="21" t="s">
        <v>49</v>
      </c>
      <c r="G678" s="21" t="str">
        <f>VLOOKUP(Tableau1[[#This Row],[CODE_TYPE_DECHET]],Libellés!$A$1:$B$8,2,FALSE)</f>
        <v>Ordures ménagères résiduelles</v>
      </c>
      <c r="H678" s="21" t="s">
        <v>52</v>
      </c>
      <c r="I678" s="21" t="str">
        <f>VLOOKUP(Tableau1[[#This Row],[CODE_DESTINATION]],Libellés!$E$2:$F$7,2,FALSE)</f>
        <v>Non précisé</v>
      </c>
      <c r="J678" s="21">
        <v>4046.4732199999999</v>
      </c>
      <c r="K678" s="21">
        <v>680908</v>
      </c>
      <c r="L678" s="21">
        <f>Tableau1[[#This Row],[TONNE_DECHET]]*1000</f>
        <v>4046473.2199999997</v>
      </c>
      <c r="M678" s="21">
        <f>Tableau1[[#This Row],[KG_DECHET]]/Tableau1[[#This Row],[Population]]</f>
        <v>5.9427605785216207</v>
      </c>
    </row>
    <row r="679" spans="1:13" x14ac:dyDescent="0.3">
      <c r="A679" s="21">
        <v>2009</v>
      </c>
      <c r="B679" s="21">
        <v>28</v>
      </c>
      <c r="C679" s="21" t="str">
        <f>VLOOKUP(Tableau1[[#This Row],[CODE_REGION]],Libellés!$I$2:$J$15,2,FALSE)</f>
        <v>Normandie</v>
      </c>
      <c r="D679" s="21">
        <v>14</v>
      </c>
      <c r="E679" s="21" t="str">
        <f>VLOOKUP(Tableau1[[#This Row],[CODE_DEPT]],Libellés!$L$2:$M$102,2,FALSE)</f>
        <v>Calvados</v>
      </c>
      <c r="F679" s="21" t="s">
        <v>50</v>
      </c>
      <c r="G679" s="21" t="str">
        <f>VLOOKUP(Tableau1[[#This Row],[CODE_TYPE_DECHET]],Libellés!$A$1:$B$8,2,FALSE)</f>
        <v>Encombrants</v>
      </c>
      <c r="H679" s="21" t="s">
        <v>49</v>
      </c>
      <c r="I679" s="21" t="str">
        <f>VLOOKUP(Tableau1[[#This Row],[CODE_DESTINATION]],Libellés!$E$2:$F$7,2,FALSE)</f>
        <v>Valorisation matière</v>
      </c>
      <c r="J679" s="21">
        <v>5216</v>
      </c>
      <c r="K679" s="21">
        <v>680908</v>
      </c>
      <c r="L679" s="21">
        <f>Tableau1[[#This Row],[TONNE_DECHET]]*1000</f>
        <v>5216000</v>
      </c>
      <c r="M679" s="21">
        <f>Tableau1[[#This Row],[KG_DECHET]]/Tableau1[[#This Row],[Population]]</f>
        <v>7.6603594024449704</v>
      </c>
    </row>
    <row r="680" spans="1:13" x14ac:dyDescent="0.3">
      <c r="A680" s="21">
        <v>2009</v>
      </c>
      <c r="B680" s="21">
        <v>28</v>
      </c>
      <c r="C680" s="21" t="str">
        <f>VLOOKUP(Tableau1[[#This Row],[CODE_REGION]],Libellés!$I$2:$J$15,2,FALSE)</f>
        <v>Normandie</v>
      </c>
      <c r="D680" s="21">
        <v>14</v>
      </c>
      <c r="E680" s="21" t="str">
        <f>VLOOKUP(Tableau1[[#This Row],[CODE_DEPT]],Libellés!$L$2:$M$102,2,FALSE)</f>
        <v>Calvados</v>
      </c>
      <c r="F680" s="21" t="s">
        <v>50</v>
      </c>
      <c r="G680" s="21" t="str">
        <f>VLOOKUP(Tableau1[[#This Row],[CODE_TYPE_DECHET]],Libellés!$A$1:$B$8,2,FALSE)</f>
        <v>Encombrants</v>
      </c>
      <c r="H680" s="21" t="s">
        <v>51</v>
      </c>
      <c r="I680" s="21" t="str">
        <f>VLOOKUP(Tableau1[[#This Row],[CODE_DESTINATION]],Libellés!$E$2:$F$7,2,FALSE)</f>
        <v>Stockage</v>
      </c>
      <c r="J680" s="21">
        <v>927.3</v>
      </c>
      <c r="K680" s="21">
        <v>680908</v>
      </c>
      <c r="L680" s="21">
        <f>Tableau1[[#This Row],[TONNE_DECHET]]*1000</f>
        <v>927300</v>
      </c>
      <c r="M680" s="21">
        <f>Tableau1[[#This Row],[KG_DECHET]]/Tableau1[[#This Row],[Population]]</f>
        <v>1.3618579896256175</v>
      </c>
    </row>
    <row r="681" spans="1:13" x14ac:dyDescent="0.3">
      <c r="A681" s="21">
        <v>2009</v>
      </c>
      <c r="B681" s="21">
        <v>28</v>
      </c>
      <c r="C681" s="21" t="str">
        <f>VLOOKUP(Tableau1[[#This Row],[CODE_REGION]],Libellés!$I$2:$J$15,2,FALSE)</f>
        <v>Normandie</v>
      </c>
      <c r="D681" s="21">
        <v>14</v>
      </c>
      <c r="E681" s="21" t="str">
        <f>VLOOKUP(Tableau1[[#This Row],[CODE_DEPT]],Libellés!$L$2:$M$102,2,FALSE)</f>
        <v>Calvados</v>
      </c>
      <c r="F681" s="21" t="s">
        <v>53</v>
      </c>
      <c r="G681" s="21" t="str">
        <f>VLOOKUP(Tableau1[[#This Row],[CODE_TYPE_DECHET]],Libellés!$A$1:$B$8,2,FALSE)</f>
        <v>Déchets dangereux</v>
      </c>
      <c r="H681" s="21" t="s">
        <v>49</v>
      </c>
      <c r="I681" s="21" t="str">
        <f>VLOOKUP(Tableau1[[#This Row],[CODE_DESTINATION]],Libellés!$E$2:$F$7,2,FALSE)</f>
        <v>Valorisation matière</v>
      </c>
      <c r="J681" s="21">
        <v>96.1</v>
      </c>
      <c r="K681" s="21">
        <v>680908</v>
      </c>
      <c r="L681" s="21">
        <f>Tableau1[[#This Row],[TONNE_DECHET]]*1000</f>
        <v>96100</v>
      </c>
      <c r="M681" s="21">
        <f>Tableau1[[#This Row],[KG_DECHET]]/Tableau1[[#This Row],[Population]]</f>
        <v>0.14113507257955554</v>
      </c>
    </row>
    <row r="682" spans="1:13" x14ac:dyDescent="0.3">
      <c r="A682" s="21">
        <v>2009</v>
      </c>
      <c r="B682" s="21">
        <v>28</v>
      </c>
      <c r="C682" s="21" t="str">
        <f>VLOOKUP(Tableau1[[#This Row],[CODE_REGION]],Libellés!$I$2:$J$15,2,FALSE)</f>
        <v>Normandie</v>
      </c>
      <c r="D682" s="21">
        <v>14</v>
      </c>
      <c r="E682" s="21" t="str">
        <f>VLOOKUP(Tableau1[[#This Row],[CODE_DEPT]],Libellés!$L$2:$M$102,2,FALSE)</f>
        <v>Calvados</v>
      </c>
      <c r="F682" s="21" t="s">
        <v>53</v>
      </c>
      <c r="G682" s="21" t="str">
        <f>VLOOKUP(Tableau1[[#This Row],[CODE_TYPE_DECHET]],Libellés!$A$1:$B$8,2,FALSE)</f>
        <v>Déchets dangereux</v>
      </c>
      <c r="H682" s="21" t="s">
        <v>50</v>
      </c>
      <c r="I682" s="21" t="str">
        <f>VLOOKUP(Tableau1[[#This Row],[CODE_DESTINATION]],Libellés!$E$2:$F$7,2,FALSE)</f>
        <v>Incinération avec récupération d'énergie</v>
      </c>
      <c r="J682" s="21">
        <v>6.0716700000000001</v>
      </c>
      <c r="K682" s="21">
        <v>680908</v>
      </c>
      <c r="L682" s="21">
        <f>Tableau1[[#This Row],[TONNE_DECHET]]*1000</f>
        <v>6071.67</v>
      </c>
      <c r="M682" s="21">
        <f>Tableau1[[#This Row],[KG_DECHET]]/Tableau1[[#This Row],[Population]]</f>
        <v>8.9170196267337153E-3</v>
      </c>
    </row>
    <row r="683" spans="1:13" x14ac:dyDescent="0.3">
      <c r="A683" s="21">
        <v>2009</v>
      </c>
      <c r="B683" s="21">
        <v>28</v>
      </c>
      <c r="C683" s="21" t="str">
        <f>VLOOKUP(Tableau1[[#This Row],[CODE_REGION]],Libellés!$I$2:$J$15,2,FALSE)</f>
        <v>Normandie</v>
      </c>
      <c r="D683" s="21">
        <v>14</v>
      </c>
      <c r="E683" s="21" t="str">
        <f>VLOOKUP(Tableau1[[#This Row],[CODE_DEPT]],Libellés!$L$2:$M$102,2,FALSE)</f>
        <v>Calvados</v>
      </c>
      <c r="F683" s="21" t="s">
        <v>51</v>
      </c>
      <c r="G683" s="21" t="str">
        <f>VLOOKUP(Tableau1[[#This Row],[CODE_TYPE_DECHET]],Libellés!$A$1:$B$8,2,FALSE)</f>
        <v>Emballages et papier</v>
      </c>
      <c r="H683" s="21" t="s">
        <v>49</v>
      </c>
      <c r="I683" s="21" t="str">
        <f>VLOOKUP(Tableau1[[#This Row],[CODE_DESTINATION]],Libellés!$E$2:$F$7,2,FALSE)</f>
        <v>Valorisation matière</v>
      </c>
      <c r="J683" s="21">
        <v>34469.507810000003</v>
      </c>
      <c r="K683" s="21">
        <v>680908</v>
      </c>
      <c r="L683" s="21">
        <f>Tableau1[[#This Row],[TONNE_DECHET]]*1000</f>
        <v>34469507.810000002</v>
      </c>
      <c r="M683" s="21">
        <f>Tableau1[[#This Row],[KG_DECHET]]/Tableau1[[#This Row],[Population]]</f>
        <v>50.622856259582797</v>
      </c>
    </row>
    <row r="684" spans="1:13" x14ac:dyDescent="0.3">
      <c r="A684" s="21">
        <v>2009</v>
      </c>
      <c r="B684" s="21">
        <v>28</v>
      </c>
      <c r="C684" s="21" t="str">
        <f>VLOOKUP(Tableau1[[#This Row],[CODE_REGION]],Libellés!$I$2:$J$15,2,FALSE)</f>
        <v>Normandie</v>
      </c>
      <c r="D684" s="21">
        <v>14</v>
      </c>
      <c r="E684" s="21" t="str">
        <f>VLOOKUP(Tableau1[[#This Row],[CODE_DEPT]],Libellés!$L$2:$M$102,2,FALSE)</f>
        <v>Calvados</v>
      </c>
      <c r="F684" s="21" t="s">
        <v>51</v>
      </c>
      <c r="G684" s="21" t="str">
        <f>VLOOKUP(Tableau1[[#This Row],[CODE_TYPE_DECHET]],Libellés!$A$1:$B$8,2,FALSE)</f>
        <v>Emballages et papier</v>
      </c>
      <c r="H684" s="21" t="s">
        <v>52</v>
      </c>
      <c r="I684" s="21" t="str">
        <f>VLOOKUP(Tableau1[[#This Row],[CODE_DESTINATION]],Libellés!$E$2:$F$7,2,FALSE)</f>
        <v>Non précisé</v>
      </c>
      <c r="J684" s="21">
        <v>240.82150999999999</v>
      </c>
      <c r="K684" s="21">
        <v>680908</v>
      </c>
      <c r="L684" s="21">
        <f>Tableau1[[#This Row],[TONNE_DECHET]]*1000</f>
        <v>240821.50999999998</v>
      </c>
      <c r="M684" s="21">
        <f>Tableau1[[#This Row],[KG_DECHET]]/Tableau1[[#This Row],[Population]]</f>
        <v>0.35367701657198913</v>
      </c>
    </row>
    <row r="685" spans="1:13" x14ac:dyDescent="0.3">
      <c r="A685" s="21">
        <v>2009</v>
      </c>
      <c r="B685" s="21">
        <v>28</v>
      </c>
      <c r="C685" s="21" t="str">
        <f>VLOOKUP(Tableau1[[#This Row],[CODE_REGION]],Libellés!$I$2:$J$15,2,FALSE)</f>
        <v>Normandie</v>
      </c>
      <c r="D685" s="21">
        <v>14</v>
      </c>
      <c r="E685" s="21" t="str">
        <f>VLOOKUP(Tableau1[[#This Row],[CODE_DEPT]],Libellés!$L$2:$M$102,2,FALSE)</f>
        <v>Calvados</v>
      </c>
      <c r="F685" s="21" t="s">
        <v>56</v>
      </c>
      <c r="G685" s="21" t="str">
        <f>VLOOKUP(Tableau1[[#This Row],[CODE_TYPE_DECHET]],Libellés!$A$1:$B$8,2,FALSE)</f>
        <v>Biodéchets</v>
      </c>
      <c r="H685" s="21" t="s">
        <v>56</v>
      </c>
      <c r="I685" s="21" t="str">
        <f>VLOOKUP(Tableau1[[#This Row],[CODE_DESTINATION]],Libellés!$E$2:$F$7,2,FALSE)</f>
        <v>Valorisation organique</v>
      </c>
      <c r="J685" s="21">
        <v>30275.42</v>
      </c>
      <c r="K685" s="21">
        <v>680908</v>
      </c>
      <c r="L685" s="21">
        <f>Tableau1[[#This Row],[TONNE_DECHET]]*1000</f>
        <v>30275420</v>
      </c>
      <c r="M685" s="21">
        <f>Tableau1[[#This Row],[KG_DECHET]]/Tableau1[[#This Row],[Population]]</f>
        <v>44.463304881129318</v>
      </c>
    </row>
    <row r="686" spans="1:13" x14ac:dyDescent="0.3">
      <c r="A686" s="21">
        <v>2009</v>
      </c>
      <c r="B686" s="21">
        <v>28</v>
      </c>
      <c r="C686" s="21" t="str">
        <f>VLOOKUP(Tableau1[[#This Row],[CODE_REGION]],Libellés!$I$2:$J$15,2,FALSE)</f>
        <v>Normandie</v>
      </c>
      <c r="D686" s="21">
        <v>14</v>
      </c>
      <c r="E686" s="21" t="str">
        <f>VLOOKUP(Tableau1[[#This Row],[CODE_DEPT]],Libellés!$L$2:$M$102,2,FALSE)</f>
        <v>Calvados</v>
      </c>
      <c r="F686" s="21" t="s">
        <v>54</v>
      </c>
      <c r="G686" s="21" t="str">
        <f>VLOOKUP(Tableau1[[#This Row],[CODE_TYPE_DECHET]],Libellés!$A$1:$B$8,2,FALSE)</f>
        <v>Verre</v>
      </c>
      <c r="H686" s="21" t="s">
        <v>49</v>
      </c>
      <c r="I686" s="21" t="str">
        <f>VLOOKUP(Tableau1[[#This Row],[CODE_DESTINATION]],Libellés!$E$2:$F$7,2,FALSE)</f>
        <v>Valorisation matière</v>
      </c>
      <c r="J686" s="21">
        <v>23706.76555</v>
      </c>
      <c r="K686" s="21">
        <v>680908</v>
      </c>
      <c r="L686" s="21">
        <f>Tableau1[[#This Row],[TONNE_DECHET]]*1000</f>
        <v>23706765.550000001</v>
      </c>
      <c r="M686" s="21">
        <f>Tableau1[[#This Row],[KG_DECHET]]/Tableau1[[#This Row],[Population]]</f>
        <v>34.816400380080715</v>
      </c>
    </row>
    <row r="687" spans="1:13" x14ac:dyDescent="0.3">
      <c r="A687" s="21">
        <v>2009</v>
      </c>
      <c r="B687" s="21">
        <v>28</v>
      </c>
      <c r="C687" s="21" t="str">
        <f>VLOOKUP(Tableau1[[#This Row],[CODE_REGION]],Libellés!$I$2:$J$15,2,FALSE)</f>
        <v>Normandie</v>
      </c>
      <c r="D687" s="21">
        <v>14</v>
      </c>
      <c r="E687" s="21" t="str">
        <f>VLOOKUP(Tableau1[[#This Row],[CODE_DEPT]],Libellés!$L$2:$M$102,2,FALSE)</f>
        <v>Calvados</v>
      </c>
      <c r="F687" s="21" t="s">
        <v>54</v>
      </c>
      <c r="G687" s="21" t="str">
        <f>VLOOKUP(Tableau1[[#This Row],[CODE_TYPE_DECHET]],Libellés!$A$1:$B$8,2,FALSE)</f>
        <v>Verre</v>
      </c>
      <c r="H687" s="21" t="s">
        <v>52</v>
      </c>
      <c r="I687" s="21" t="str">
        <f>VLOOKUP(Tableau1[[#This Row],[CODE_DESTINATION]],Libellés!$E$2:$F$7,2,FALSE)</f>
        <v>Non précisé</v>
      </c>
      <c r="J687" s="21">
        <v>23.04663</v>
      </c>
      <c r="K687" s="21">
        <v>680908</v>
      </c>
      <c r="L687" s="21">
        <f>Tableau1[[#This Row],[TONNE_DECHET]]*1000</f>
        <v>23046.63</v>
      </c>
      <c r="M687" s="21">
        <f>Tableau1[[#This Row],[KG_DECHET]]/Tableau1[[#This Row],[Population]]</f>
        <v>3.3846907364871615E-2</v>
      </c>
    </row>
    <row r="688" spans="1:13" x14ac:dyDescent="0.3">
      <c r="A688" s="21">
        <v>2009</v>
      </c>
      <c r="B688" s="21">
        <v>28</v>
      </c>
      <c r="C688" s="21" t="str">
        <f>VLOOKUP(Tableau1[[#This Row],[CODE_REGION]],Libellés!$I$2:$J$15,2,FALSE)</f>
        <v>Normandie</v>
      </c>
      <c r="D688" s="21">
        <v>14</v>
      </c>
      <c r="E688" s="21" t="str">
        <f>VLOOKUP(Tableau1[[#This Row],[CODE_DEPT]],Libellés!$L$2:$M$102,2,FALSE)</f>
        <v>Calvados</v>
      </c>
      <c r="F688" s="21" t="s">
        <v>55</v>
      </c>
      <c r="G688" s="21" t="str">
        <f>VLOOKUP(Tableau1[[#This Row],[CODE_TYPE_DECHET]],Libellés!$A$1:$B$8,2,FALSE)</f>
        <v>Collectes séparées hors gravats</v>
      </c>
      <c r="H688" s="21" t="s">
        <v>49</v>
      </c>
      <c r="I688" s="21" t="str">
        <f>VLOOKUP(Tableau1[[#This Row],[CODE_DESTINATION]],Libellés!$E$2:$F$7,2,FALSE)</f>
        <v>Valorisation matière</v>
      </c>
      <c r="J688" s="21">
        <v>36</v>
      </c>
      <c r="K688" s="21">
        <v>680908</v>
      </c>
      <c r="L688" s="21">
        <f>Tableau1[[#This Row],[TONNE_DECHET]]*1000</f>
        <v>36000</v>
      </c>
      <c r="M688" s="21">
        <f>Tableau1[[#This Row],[KG_DECHET]]/Tableau1[[#This Row],[Population]]</f>
        <v>5.2870578697856392E-2</v>
      </c>
    </row>
    <row r="689" spans="1:13" x14ac:dyDescent="0.3">
      <c r="A689" s="21">
        <v>2011</v>
      </c>
      <c r="B689" s="21">
        <v>28</v>
      </c>
      <c r="C689" s="21" t="str">
        <f>VLOOKUP(Tableau1[[#This Row],[CODE_REGION]],Libellés!$I$2:$J$15,2,FALSE)</f>
        <v>Normandie</v>
      </c>
      <c r="D689" s="21">
        <v>14</v>
      </c>
      <c r="E689" s="21" t="str">
        <f>VLOOKUP(Tableau1[[#This Row],[CODE_DEPT]],Libellés!$L$2:$M$102,2,FALSE)</f>
        <v>Calvados</v>
      </c>
      <c r="F689" s="21" t="s">
        <v>49</v>
      </c>
      <c r="G689" s="21" t="str">
        <f>VLOOKUP(Tableau1[[#This Row],[CODE_TYPE_DECHET]],Libellés!$A$1:$B$8,2,FALSE)</f>
        <v>Ordures ménagères résiduelles</v>
      </c>
      <c r="H689" s="21" t="s">
        <v>50</v>
      </c>
      <c r="I689" s="21" t="str">
        <f>VLOOKUP(Tableau1[[#This Row],[CODE_DESTINATION]],Libellés!$E$2:$F$7,2,FALSE)</f>
        <v>Incinération avec récupération d'énergie</v>
      </c>
      <c r="J689" s="21">
        <v>114508.22667</v>
      </c>
      <c r="K689" s="21">
        <v>685262</v>
      </c>
      <c r="L689" s="21">
        <f>Tableau1[[#This Row],[TONNE_DECHET]]*1000</f>
        <v>114508226.67</v>
      </c>
      <c r="M689" s="21">
        <f>Tableau1[[#This Row],[KG_DECHET]]/Tableau1[[#This Row],[Population]]</f>
        <v>167.10138117975316</v>
      </c>
    </row>
    <row r="690" spans="1:13" x14ac:dyDescent="0.3">
      <c r="A690" s="21">
        <v>2011</v>
      </c>
      <c r="B690" s="21">
        <v>28</v>
      </c>
      <c r="C690" s="21" t="str">
        <f>VLOOKUP(Tableau1[[#This Row],[CODE_REGION]],Libellés!$I$2:$J$15,2,FALSE)</f>
        <v>Normandie</v>
      </c>
      <c r="D690" s="21">
        <v>14</v>
      </c>
      <c r="E690" s="21" t="str">
        <f>VLOOKUP(Tableau1[[#This Row],[CODE_DEPT]],Libellés!$L$2:$M$102,2,FALSE)</f>
        <v>Calvados</v>
      </c>
      <c r="F690" s="21" t="s">
        <v>49</v>
      </c>
      <c r="G690" s="21" t="str">
        <f>VLOOKUP(Tableau1[[#This Row],[CODE_TYPE_DECHET]],Libellés!$A$1:$B$8,2,FALSE)</f>
        <v>Ordures ménagères résiduelles</v>
      </c>
      <c r="H690" s="21" t="s">
        <v>51</v>
      </c>
      <c r="I690" s="21" t="str">
        <f>VLOOKUP(Tableau1[[#This Row],[CODE_DESTINATION]],Libellés!$E$2:$F$7,2,FALSE)</f>
        <v>Stockage</v>
      </c>
      <c r="J690" s="21">
        <v>87813.37</v>
      </c>
      <c r="K690" s="21">
        <v>685262</v>
      </c>
      <c r="L690" s="21">
        <f>Tableau1[[#This Row],[TONNE_DECHET]]*1000</f>
        <v>87813370</v>
      </c>
      <c r="M690" s="21">
        <f>Tableau1[[#This Row],[KG_DECHET]]/Tableau1[[#This Row],[Population]]</f>
        <v>128.14568734294329</v>
      </c>
    </row>
    <row r="691" spans="1:13" x14ac:dyDescent="0.3">
      <c r="A691" s="21">
        <v>2011</v>
      </c>
      <c r="B691" s="21">
        <v>28</v>
      </c>
      <c r="C691" s="21" t="str">
        <f>VLOOKUP(Tableau1[[#This Row],[CODE_REGION]],Libellés!$I$2:$J$15,2,FALSE)</f>
        <v>Normandie</v>
      </c>
      <c r="D691" s="21">
        <v>14</v>
      </c>
      <c r="E691" s="21" t="str">
        <f>VLOOKUP(Tableau1[[#This Row],[CODE_DEPT]],Libellés!$L$2:$M$102,2,FALSE)</f>
        <v>Calvados</v>
      </c>
      <c r="F691" s="21" t="s">
        <v>49</v>
      </c>
      <c r="G691" s="21" t="str">
        <f>VLOOKUP(Tableau1[[#This Row],[CODE_TYPE_DECHET]],Libellés!$A$1:$B$8,2,FALSE)</f>
        <v>Ordures ménagères résiduelles</v>
      </c>
      <c r="H691" s="21" t="s">
        <v>52</v>
      </c>
      <c r="I691" s="21" t="str">
        <f>VLOOKUP(Tableau1[[#This Row],[CODE_DESTINATION]],Libellés!$E$2:$F$7,2,FALSE)</f>
        <v>Non précisé</v>
      </c>
      <c r="J691" s="21">
        <v>294.88760000000002</v>
      </c>
      <c r="K691" s="21">
        <v>685262</v>
      </c>
      <c r="L691" s="21">
        <f>Tableau1[[#This Row],[TONNE_DECHET]]*1000</f>
        <v>294887.60000000003</v>
      </c>
      <c r="M691" s="21">
        <f>Tableau1[[#This Row],[KG_DECHET]]/Tableau1[[#This Row],[Population]]</f>
        <v>0.43032825401087471</v>
      </c>
    </row>
    <row r="692" spans="1:13" x14ac:dyDescent="0.3">
      <c r="A692" s="21">
        <v>2011</v>
      </c>
      <c r="B692" s="21">
        <v>28</v>
      </c>
      <c r="C692" s="21" t="str">
        <f>VLOOKUP(Tableau1[[#This Row],[CODE_REGION]],Libellés!$I$2:$J$15,2,FALSE)</f>
        <v>Normandie</v>
      </c>
      <c r="D692" s="21">
        <v>14</v>
      </c>
      <c r="E692" s="21" t="str">
        <f>VLOOKUP(Tableau1[[#This Row],[CODE_DEPT]],Libellés!$L$2:$M$102,2,FALSE)</f>
        <v>Calvados</v>
      </c>
      <c r="F692" s="21" t="s">
        <v>50</v>
      </c>
      <c r="G692" s="21" t="str">
        <f>VLOOKUP(Tableau1[[#This Row],[CODE_TYPE_DECHET]],Libellés!$A$1:$B$8,2,FALSE)</f>
        <v>Encombrants</v>
      </c>
      <c r="H692" s="21" t="s">
        <v>51</v>
      </c>
      <c r="I692" s="21" t="str">
        <f>VLOOKUP(Tableau1[[#This Row],[CODE_DESTINATION]],Libellés!$E$2:$F$7,2,FALSE)</f>
        <v>Stockage</v>
      </c>
      <c r="J692" s="21">
        <v>1407.21</v>
      </c>
      <c r="K692" s="21">
        <v>685262</v>
      </c>
      <c r="L692" s="21">
        <f>Tableau1[[#This Row],[TONNE_DECHET]]*1000</f>
        <v>1407210</v>
      </c>
      <c r="M692" s="21">
        <f>Tableau1[[#This Row],[KG_DECHET]]/Tableau1[[#This Row],[Population]]</f>
        <v>2.0535357279405542</v>
      </c>
    </row>
    <row r="693" spans="1:13" x14ac:dyDescent="0.3">
      <c r="A693" s="21">
        <v>2011</v>
      </c>
      <c r="B693" s="21">
        <v>28</v>
      </c>
      <c r="C693" s="21" t="str">
        <f>VLOOKUP(Tableau1[[#This Row],[CODE_REGION]],Libellés!$I$2:$J$15,2,FALSE)</f>
        <v>Normandie</v>
      </c>
      <c r="D693" s="21">
        <v>14</v>
      </c>
      <c r="E693" s="21" t="str">
        <f>VLOOKUP(Tableau1[[#This Row],[CODE_DEPT]],Libellés!$L$2:$M$102,2,FALSE)</f>
        <v>Calvados</v>
      </c>
      <c r="F693" s="21" t="s">
        <v>50</v>
      </c>
      <c r="G693" s="21" t="str">
        <f>VLOOKUP(Tableau1[[#This Row],[CODE_TYPE_DECHET]],Libellés!$A$1:$B$8,2,FALSE)</f>
        <v>Encombrants</v>
      </c>
      <c r="H693" s="21" t="s">
        <v>52</v>
      </c>
      <c r="I693" s="21" t="str">
        <f>VLOOKUP(Tableau1[[#This Row],[CODE_DESTINATION]],Libellés!$E$2:$F$7,2,FALSE)</f>
        <v>Non précisé</v>
      </c>
      <c r="J693" s="21">
        <v>5088</v>
      </c>
      <c r="K693" s="21">
        <v>685262</v>
      </c>
      <c r="L693" s="21">
        <f>Tableau1[[#This Row],[TONNE_DECHET]]*1000</f>
        <v>5088000</v>
      </c>
      <c r="M693" s="21">
        <f>Tableau1[[#This Row],[KG_DECHET]]/Tableau1[[#This Row],[Population]]</f>
        <v>7.4248973385362094</v>
      </c>
    </row>
    <row r="694" spans="1:13" x14ac:dyDescent="0.3">
      <c r="A694" s="21">
        <v>2011</v>
      </c>
      <c r="B694" s="21">
        <v>28</v>
      </c>
      <c r="C694" s="21" t="str">
        <f>VLOOKUP(Tableau1[[#This Row],[CODE_REGION]],Libellés!$I$2:$J$15,2,FALSE)</f>
        <v>Normandie</v>
      </c>
      <c r="D694" s="21">
        <v>14</v>
      </c>
      <c r="E694" s="21" t="str">
        <f>VLOOKUP(Tableau1[[#This Row],[CODE_DEPT]],Libellés!$L$2:$M$102,2,FALSE)</f>
        <v>Calvados</v>
      </c>
      <c r="F694" s="21" t="s">
        <v>53</v>
      </c>
      <c r="G694" s="21" t="str">
        <f>VLOOKUP(Tableau1[[#This Row],[CODE_TYPE_DECHET]],Libellés!$A$1:$B$8,2,FALSE)</f>
        <v>Déchets dangereux</v>
      </c>
      <c r="H694" s="21" t="s">
        <v>49</v>
      </c>
      <c r="I694" s="21" t="str">
        <f>VLOOKUP(Tableau1[[#This Row],[CODE_DESTINATION]],Libellés!$E$2:$F$7,2,FALSE)</f>
        <v>Valorisation matière</v>
      </c>
      <c r="J694" s="21">
        <v>21.88</v>
      </c>
      <c r="K694" s="21">
        <v>685262</v>
      </c>
      <c r="L694" s="21">
        <f>Tableau1[[#This Row],[TONNE_DECHET]]*1000</f>
        <v>21880</v>
      </c>
      <c r="M694" s="21">
        <f>Tableau1[[#This Row],[KG_DECHET]]/Tableau1[[#This Row],[Population]]</f>
        <v>3.1929393429082596E-2</v>
      </c>
    </row>
    <row r="695" spans="1:13" x14ac:dyDescent="0.3">
      <c r="A695" s="21">
        <v>2011</v>
      </c>
      <c r="B695" s="21">
        <v>28</v>
      </c>
      <c r="C695" s="21" t="str">
        <f>VLOOKUP(Tableau1[[#This Row],[CODE_REGION]],Libellés!$I$2:$J$15,2,FALSE)</f>
        <v>Normandie</v>
      </c>
      <c r="D695" s="21">
        <v>14</v>
      </c>
      <c r="E695" s="21" t="str">
        <f>VLOOKUP(Tableau1[[#This Row],[CODE_DEPT]],Libellés!$L$2:$M$102,2,FALSE)</f>
        <v>Calvados</v>
      </c>
      <c r="F695" s="21" t="s">
        <v>53</v>
      </c>
      <c r="G695" s="21" t="str">
        <f>VLOOKUP(Tableau1[[#This Row],[CODE_TYPE_DECHET]],Libellés!$A$1:$B$8,2,FALSE)</f>
        <v>Déchets dangereux</v>
      </c>
      <c r="H695" s="21" t="s">
        <v>50</v>
      </c>
      <c r="I695" s="21" t="str">
        <f>VLOOKUP(Tableau1[[#This Row],[CODE_DESTINATION]],Libellés!$E$2:$F$7,2,FALSE)</f>
        <v>Incinération avec récupération d'énergie</v>
      </c>
      <c r="J695" s="21">
        <v>8.6349900000000002</v>
      </c>
      <c r="K695" s="21">
        <v>685262</v>
      </c>
      <c r="L695" s="21">
        <f>Tableau1[[#This Row],[TONNE_DECHET]]*1000</f>
        <v>8634.99</v>
      </c>
      <c r="M695" s="21">
        <f>Tableau1[[#This Row],[KG_DECHET]]/Tableau1[[#This Row],[Population]]</f>
        <v>1.2601005162988755E-2</v>
      </c>
    </row>
    <row r="696" spans="1:13" x14ac:dyDescent="0.3">
      <c r="A696" s="21">
        <v>2011</v>
      </c>
      <c r="B696" s="21">
        <v>28</v>
      </c>
      <c r="C696" s="21" t="str">
        <f>VLOOKUP(Tableau1[[#This Row],[CODE_REGION]],Libellés!$I$2:$J$15,2,FALSE)</f>
        <v>Normandie</v>
      </c>
      <c r="D696" s="21">
        <v>14</v>
      </c>
      <c r="E696" s="21" t="str">
        <f>VLOOKUP(Tableau1[[#This Row],[CODE_DEPT]],Libellés!$L$2:$M$102,2,FALSE)</f>
        <v>Calvados</v>
      </c>
      <c r="F696" s="21" t="s">
        <v>51</v>
      </c>
      <c r="G696" s="21" t="str">
        <f>VLOOKUP(Tableau1[[#This Row],[CODE_TYPE_DECHET]],Libellés!$A$1:$B$8,2,FALSE)</f>
        <v>Emballages et papier</v>
      </c>
      <c r="H696" s="21" t="s">
        <v>49</v>
      </c>
      <c r="I696" s="21" t="str">
        <f>VLOOKUP(Tableau1[[#This Row],[CODE_DESTINATION]],Libellés!$E$2:$F$7,2,FALSE)</f>
        <v>Valorisation matière</v>
      </c>
      <c r="J696" s="21">
        <v>38254.438020000001</v>
      </c>
      <c r="K696" s="21">
        <v>685262</v>
      </c>
      <c r="L696" s="21">
        <f>Tableau1[[#This Row],[TONNE_DECHET]]*1000</f>
        <v>38254438.020000003</v>
      </c>
      <c r="M696" s="21">
        <f>Tableau1[[#This Row],[KG_DECHET]]/Tableau1[[#This Row],[Population]]</f>
        <v>55.82454305068719</v>
      </c>
    </row>
    <row r="697" spans="1:13" x14ac:dyDescent="0.3">
      <c r="A697" s="21">
        <v>2011</v>
      </c>
      <c r="B697" s="21">
        <v>28</v>
      </c>
      <c r="C697" s="21" t="str">
        <f>VLOOKUP(Tableau1[[#This Row],[CODE_REGION]],Libellés!$I$2:$J$15,2,FALSE)</f>
        <v>Normandie</v>
      </c>
      <c r="D697" s="21">
        <v>14</v>
      </c>
      <c r="E697" s="21" t="str">
        <f>VLOOKUP(Tableau1[[#This Row],[CODE_DEPT]],Libellés!$L$2:$M$102,2,FALSE)</f>
        <v>Calvados</v>
      </c>
      <c r="F697" s="21" t="s">
        <v>51</v>
      </c>
      <c r="G697" s="21" t="str">
        <f>VLOOKUP(Tableau1[[#This Row],[CODE_TYPE_DECHET]],Libellés!$A$1:$B$8,2,FALSE)</f>
        <v>Emballages et papier</v>
      </c>
      <c r="H697" s="21" t="s">
        <v>52</v>
      </c>
      <c r="I697" s="21" t="str">
        <f>VLOOKUP(Tableau1[[#This Row],[CODE_DESTINATION]],Libellés!$E$2:$F$7,2,FALSE)</f>
        <v>Non précisé</v>
      </c>
      <c r="J697" s="21">
        <v>36.211300000000001</v>
      </c>
      <c r="K697" s="21">
        <v>685262</v>
      </c>
      <c r="L697" s="21">
        <f>Tableau1[[#This Row],[TONNE_DECHET]]*1000</f>
        <v>36211.300000000003</v>
      </c>
      <c r="M697" s="21">
        <f>Tableau1[[#This Row],[KG_DECHET]]/Tableau1[[#This Row],[Population]]</f>
        <v>5.284300019554565E-2</v>
      </c>
    </row>
    <row r="698" spans="1:13" x14ac:dyDescent="0.3">
      <c r="A698" s="21">
        <v>2011</v>
      </c>
      <c r="B698" s="21">
        <v>28</v>
      </c>
      <c r="C698" s="21" t="str">
        <f>VLOOKUP(Tableau1[[#This Row],[CODE_REGION]],Libellés!$I$2:$J$15,2,FALSE)</f>
        <v>Normandie</v>
      </c>
      <c r="D698" s="21">
        <v>14</v>
      </c>
      <c r="E698" s="21" t="str">
        <f>VLOOKUP(Tableau1[[#This Row],[CODE_DEPT]],Libellés!$L$2:$M$102,2,FALSE)</f>
        <v>Calvados</v>
      </c>
      <c r="F698" s="21" t="s">
        <v>56</v>
      </c>
      <c r="G698" s="21" t="str">
        <f>VLOOKUP(Tableau1[[#This Row],[CODE_TYPE_DECHET]],Libellés!$A$1:$B$8,2,FALSE)</f>
        <v>Biodéchets</v>
      </c>
      <c r="H698" s="21" t="s">
        <v>49</v>
      </c>
      <c r="I698" s="21" t="str">
        <f>VLOOKUP(Tableau1[[#This Row],[CODE_DESTINATION]],Libellés!$E$2:$F$7,2,FALSE)</f>
        <v>Valorisation matière</v>
      </c>
      <c r="J698" s="21">
        <v>785.94</v>
      </c>
      <c r="K698" s="21">
        <v>685262</v>
      </c>
      <c r="L698" s="21">
        <f>Tableau1[[#This Row],[TONNE_DECHET]]*1000</f>
        <v>785940</v>
      </c>
      <c r="M698" s="21">
        <f>Tableau1[[#This Row],[KG_DECHET]]/Tableau1[[#This Row],[Population]]</f>
        <v>1.1469189886495967</v>
      </c>
    </row>
    <row r="699" spans="1:13" x14ac:dyDescent="0.3">
      <c r="A699" s="21">
        <v>2011</v>
      </c>
      <c r="B699" s="21">
        <v>28</v>
      </c>
      <c r="C699" s="21" t="str">
        <f>VLOOKUP(Tableau1[[#This Row],[CODE_REGION]],Libellés!$I$2:$J$15,2,FALSE)</f>
        <v>Normandie</v>
      </c>
      <c r="D699" s="21">
        <v>14</v>
      </c>
      <c r="E699" s="21" t="str">
        <f>VLOOKUP(Tableau1[[#This Row],[CODE_DEPT]],Libellés!$L$2:$M$102,2,FALSE)</f>
        <v>Calvados</v>
      </c>
      <c r="F699" s="21" t="s">
        <v>56</v>
      </c>
      <c r="G699" s="21" t="str">
        <f>VLOOKUP(Tableau1[[#This Row],[CODE_TYPE_DECHET]],Libellés!$A$1:$B$8,2,FALSE)</f>
        <v>Biodéchets</v>
      </c>
      <c r="H699" s="21" t="s">
        <v>56</v>
      </c>
      <c r="I699" s="21" t="str">
        <f>VLOOKUP(Tableau1[[#This Row],[CODE_DESTINATION]],Libellés!$E$2:$F$7,2,FALSE)</f>
        <v>Valorisation organique</v>
      </c>
      <c r="J699" s="21">
        <v>26363.19</v>
      </c>
      <c r="K699" s="21">
        <v>685262</v>
      </c>
      <c r="L699" s="21">
        <f>Tableau1[[#This Row],[TONNE_DECHET]]*1000</f>
        <v>26363190</v>
      </c>
      <c r="M699" s="21">
        <f>Tableau1[[#This Row],[KG_DECHET]]/Tableau1[[#This Row],[Population]]</f>
        <v>38.471694038192695</v>
      </c>
    </row>
    <row r="700" spans="1:13" x14ac:dyDescent="0.3">
      <c r="A700" s="21">
        <v>2011</v>
      </c>
      <c r="B700" s="21">
        <v>28</v>
      </c>
      <c r="C700" s="21" t="str">
        <f>VLOOKUP(Tableau1[[#This Row],[CODE_REGION]],Libellés!$I$2:$J$15,2,FALSE)</f>
        <v>Normandie</v>
      </c>
      <c r="D700" s="21">
        <v>14</v>
      </c>
      <c r="E700" s="21" t="str">
        <f>VLOOKUP(Tableau1[[#This Row],[CODE_DEPT]],Libellés!$L$2:$M$102,2,FALSE)</f>
        <v>Calvados</v>
      </c>
      <c r="F700" s="21" t="s">
        <v>54</v>
      </c>
      <c r="G700" s="21" t="str">
        <f>VLOOKUP(Tableau1[[#This Row],[CODE_TYPE_DECHET]],Libellés!$A$1:$B$8,2,FALSE)</f>
        <v>Verre</v>
      </c>
      <c r="H700" s="21" t="s">
        <v>49</v>
      </c>
      <c r="I700" s="21" t="str">
        <f>VLOOKUP(Tableau1[[#This Row],[CODE_DESTINATION]],Libellés!$E$2:$F$7,2,FALSE)</f>
        <v>Valorisation matière</v>
      </c>
      <c r="J700" s="21">
        <v>24058.81424</v>
      </c>
      <c r="K700" s="21">
        <v>685262</v>
      </c>
      <c r="L700" s="21">
        <f>Tableau1[[#This Row],[TONNE_DECHET]]*1000</f>
        <v>24058814.239999998</v>
      </c>
      <c r="M700" s="21">
        <f>Tableau1[[#This Row],[KG_DECHET]]/Tableau1[[#This Row],[Population]]</f>
        <v>35.108928030446748</v>
      </c>
    </row>
    <row r="701" spans="1:13" x14ac:dyDescent="0.3">
      <c r="A701" s="21">
        <v>2011</v>
      </c>
      <c r="B701" s="21">
        <v>28</v>
      </c>
      <c r="C701" s="21" t="str">
        <f>VLOOKUP(Tableau1[[#This Row],[CODE_REGION]],Libellés!$I$2:$J$15,2,FALSE)</f>
        <v>Normandie</v>
      </c>
      <c r="D701" s="21">
        <v>14</v>
      </c>
      <c r="E701" s="21" t="str">
        <f>VLOOKUP(Tableau1[[#This Row],[CODE_DEPT]],Libellés!$L$2:$M$102,2,FALSE)</f>
        <v>Calvados</v>
      </c>
      <c r="F701" s="21" t="s">
        <v>54</v>
      </c>
      <c r="G701" s="21" t="str">
        <f>VLOOKUP(Tableau1[[#This Row],[CODE_TYPE_DECHET]],Libellés!$A$1:$B$8,2,FALSE)</f>
        <v>Verre</v>
      </c>
      <c r="H701" s="21" t="s">
        <v>52</v>
      </c>
      <c r="I701" s="21" t="str">
        <f>VLOOKUP(Tableau1[[#This Row],[CODE_DESTINATION]],Libellés!$E$2:$F$7,2,FALSE)</f>
        <v>Non précisé</v>
      </c>
      <c r="J701" s="21">
        <v>35.823410000000003</v>
      </c>
      <c r="K701" s="21">
        <v>685262</v>
      </c>
      <c r="L701" s="21">
        <f>Tableau1[[#This Row],[TONNE_DECHET]]*1000</f>
        <v>35823.410000000003</v>
      </c>
      <c r="M701" s="21">
        <f>Tableau1[[#This Row],[KG_DECHET]]/Tableau1[[#This Row],[Population]]</f>
        <v>5.2276953924192501E-2</v>
      </c>
    </row>
    <row r="702" spans="1:13" x14ac:dyDescent="0.3">
      <c r="A702" s="21">
        <v>2011</v>
      </c>
      <c r="B702" s="21">
        <v>28</v>
      </c>
      <c r="C702" s="21" t="str">
        <f>VLOOKUP(Tableau1[[#This Row],[CODE_REGION]],Libellés!$I$2:$J$15,2,FALSE)</f>
        <v>Normandie</v>
      </c>
      <c r="D702" s="21">
        <v>14</v>
      </c>
      <c r="E702" s="21" t="str">
        <f>VLOOKUP(Tableau1[[#This Row],[CODE_DEPT]],Libellés!$L$2:$M$102,2,FALSE)</f>
        <v>Calvados</v>
      </c>
      <c r="F702" s="21" t="s">
        <v>55</v>
      </c>
      <c r="G702" s="21" t="str">
        <f>VLOOKUP(Tableau1[[#This Row],[CODE_TYPE_DECHET]],Libellés!$A$1:$B$8,2,FALSE)</f>
        <v>Collectes séparées hors gravats</v>
      </c>
      <c r="H702" s="21" t="s">
        <v>49</v>
      </c>
      <c r="I702" s="21" t="str">
        <f>VLOOKUP(Tableau1[[#This Row],[CODE_DESTINATION]],Libellés!$E$2:$F$7,2,FALSE)</f>
        <v>Valorisation matière</v>
      </c>
      <c r="J702" s="21">
        <v>125.65</v>
      </c>
      <c r="K702" s="21">
        <v>685262</v>
      </c>
      <c r="L702" s="21">
        <f>Tableau1[[#This Row],[TONNE_DECHET]]*1000</f>
        <v>125650</v>
      </c>
      <c r="M702" s="21">
        <f>Tableau1[[#This Row],[KG_DECHET]]/Tableau1[[#This Row],[Population]]</f>
        <v>0.18336052487953514</v>
      </c>
    </row>
    <row r="703" spans="1:13" x14ac:dyDescent="0.3">
      <c r="A703" s="21">
        <v>2013</v>
      </c>
      <c r="B703" s="21">
        <v>28</v>
      </c>
      <c r="C703" s="21" t="str">
        <f>VLOOKUP(Tableau1[[#This Row],[CODE_REGION]],Libellés!$I$2:$J$15,2,FALSE)</f>
        <v>Normandie</v>
      </c>
      <c r="D703" s="21">
        <v>14</v>
      </c>
      <c r="E703" s="21" t="str">
        <f>VLOOKUP(Tableau1[[#This Row],[CODE_DEPT]],Libellés!$L$2:$M$102,2,FALSE)</f>
        <v>Calvados</v>
      </c>
      <c r="F703" s="21" t="s">
        <v>49</v>
      </c>
      <c r="G703" s="21" t="str">
        <f>VLOOKUP(Tableau1[[#This Row],[CODE_TYPE_DECHET]],Libellés!$A$1:$B$8,2,FALSE)</f>
        <v>Ordures ménagères résiduelles</v>
      </c>
      <c r="H703" s="21" t="s">
        <v>50</v>
      </c>
      <c r="I703" s="21" t="str">
        <f>VLOOKUP(Tableau1[[#This Row],[CODE_DESTINATION]],Libellés!$E$2:$F$7,2,FALSE)</f>
        <v>Incinération avec récupération d'énergie</v>
      </c>
      <c r="J703" s="21">
        <v>105274.17198</v>
      </c>
      <c r="K703" s="21">
        <v>689945</v>
      </c>
      <c r="L703" s="21">
        <f>Tableau1[[#This Row],[TONNE_DECHET]]*1000</f>
        <v>105274171.98</v>
      </c>
      <c r="M703" s="21">
        <f>Tableau1[[#This Row],[KG_DECHET]]/Tableau1[[#This Row],[Population]]</f>
        <v>152.58342618614529</v>
      </c>
    </row>
    <row r="704" spans="1:13" x14ac:dyDescent="0.3">
      <c r="A704" s="21">
        <v>2013</v>
      </c>
      <c r="B704" s="21">
        <v>28</v>
      </c>
      <c r="C704" s="21" t="str">
        <f>VLOOKUP(Tableau1[[#This Row],[CODE_REGION]],Libellés!$I$2:$J$15,2,FALSE)</f>
        <v>Normandie</v>
      </c>
      <c r="D704" s="21">
        <v>14</v>
      </c>
      <c r="E704" s="21" t="str">
        <f>VLOOKUP(Tableau1[[#This Row],[CODE_DEPT]],Libellés!$L$2:$M$102,2,FALSE)</f>
        <v>Calvados</v>
      </c>
      <c r="F704" s="21" t="s">
        <v>49</v>
      </c>
      <c r="G704" s="21" t="str">
        <f>VLOOKUP(Tableau1[[#This Row],[CODE_TYPE_DECHET]],Libellés!$A$1:$B$8,2,FALSE)</f>
        <v>Ordures ménagères résiduelles</v>
      </c>
      <c r="H704" s="21" t="s">
        <v>51</v>
      </c>
      <c r="I704" s="21" t="str">
        <f>VLOOKUP(Tableau1[[#This Row],[CODE_DESTINATION]],Libellés!$E$2:$F$7,2,FALSE)</f>
        <v>Stockage</v>
      </c>
      <c r="J704" s="21">
        <v>81986.097320000001</v>
      </c>
      <c r="K704" s="21">
        <v>689945</v>
      </c>
      <c r="L704" s="21">
        <f>Tableau1[[#This Row],[TONNE_DECHET]]*1000</f>
        <v>81986097.320000008</v>
      </c>
      <c r="M704" s="21">
        <f>Tableau1[[#This Row],[KG_DECHET]]/Tableau1[[#This Row],[Population]]</f>
        <v>118.82990284732843</v>
      </c>
    </row>
    <row r="705" spans="1:13" x14ac:dyDescent="0.3">
      <c r="A705" s="21">
        <v>2013</v>
      </c>
      <c r="B705" s="21">
        <v>28</v>
      </c>
      <c r="C705" s="21" t="str">
        <f>VLOOKUP(Tableau1[[#This Row],[CODE_REGION]],Libellés!$I$2:$J$15,2,FALSE)</f>
        <v>Normandie</v>
      </c>
      <c r="D705" s="21">
        <v>14</v>
      </c>
      <c r="E705" s="21" t="str">
        <f>VLOOKUP(Tableau1[[#This Row],[CODE_DEPT]],Libellés!$L$2:$M$102,2,FALSE)</f>
        <v>Calvados</v>
      </c>
      <c r="F705" s="21" t="s">
        <v>49</v>
      </c>
      <c r="G705" s="21" t="str">
        <f>VLOOKUP(Tableau1[[#This Row],[CODE_TYPE_DECHET]],Libellés!$A$1:$B$8,2,FALSE)</f>
        <v>Ordures ménagères résiduelles</v>
      </c>
      <c r="H705" s="21" t="s">
        <v>52</v>
      </c>
      <c r="I705" s="21" t="str">
        <f>VLOOKUP(Tableau1[[#This Row],[CODE_DESTINATION]],Libellés!$E$2:$F$7,2,FALSE)</f>
        <v>Non précisé</v>
      </c>
      <c r="J705" s="21">
        <v>1808.3637699999999</v>
      </c>
      <c r="K705" s="21">
        <v>689945</v>
      </c>
      <c r="L705" s="21">
        <f>Tableau1[[#This Row],[TONNE_DECHET]]*1000</f>
        <v>1808363.77</v>
      </c>
      <c r="M705" s="21">
        <f>Tableau1[[#This Row],[KG_DECHET]]/Tableau1[[#This Row],[Population]]</f>
        <v>2.6210259803317655</v>
      </c>
    </row>
    <row r="706" spans="1:13" x14ac:dyDescent="0.3">
      <c r="A706" s="21">
        <v>2013</v>
      </c>
      <c r="B706" s="21">
        <v>28</v>
      </c>
      <c r="C706" s="21" t="str">
        <f>VLOOKUP(Tableau1[[#This Row],[CODE_REGION]],Libellés!$I$2:$J$15,2,FALSE)</f>
        <v>Normandie</v>
      </c>
      <c r="D706" s="21">
        <v>14</v>
      </c>
      <c r="E706" s="21" t="str">
        <f>VLOOKUP(Tableau1[[#This Row],[CODE_DEPT]],Libellés!$L$2:$M$102,2,FALSE)</f>
        <v>Calvados</v>
      </c>
      <c r="F706" s="21" t="s">
        <v>50</v>
      </c>
      <c r="G706" s="21" t="str">
        <f>VLOOKUP(Tableau1[[#This Row],[CODE_TYPE_DECHET]],Libellés!$A$1:$B$8,2,FALSE)</f>
        <v>Encombrants</v>
      </c>
      <c r="H706" s="21" t="s">
        <v>49</v>
      </c>
      <c r="I706" s="21" t="str">
        <f>VLOOKUP(Tableau1[[#This Row],[CODE_DESTINATION]],Libellés!$E$2:$F$7,2,FALSE)</f>
        <v>Valorisation matière</v>
      </c>
      <c r="J706" s="21">
        <v>356.7</v>
      </c>
      <c r="K706" s="21">
        <v>689945</v>
      </c>
      <c r="L706" s="21">
        <f>Tableau1[[#This Row],[TONNE_DECHET]]*1000</f>
        <v>356700</v>
      </c>
      <c r="M706" s="21">
        <f>Tableau1[[#This Row],[KG_DECHET]]/Tableau1[[#This Row],[Population]]</f>
        <v>0.5169977317032517</v>
      </c>
    </row>
    <row r="707" spans="1:13" x14ac:dyDescent="0.3">
      <c r="A707" s="21">
        <v>2013</v>
      </c>
      <c r="B707" s="21">
        <v>28</v>
      </c>
      <c r="C707" s="21" t="str">
        <f>VLOOKUP(Tableau1[[#This Row],[CODE_REGION]],Libellés!$I$2:$J$15,2,FALSE)</f>
        <v>Normandie</v>
      </c>
      <c r="D707" s="21">
        <v>14</v>
      </c>
      <c r="E707" s="21" t="str">
        <f>VLOOKUP(Tableau1[[#This Row],[CODE_DEPT]],Libellés!$L$2:$M$102,2,FALSE)</f>
        <v>Calvados</v>
      </c>
      <c r="F707" s="21" t="s">
        <v>50</v>
      </c>
      <c r="G707" s="21" t="str">
        <f>VLOOKUP(Tableau1[[#This Row],[CODE_TYPE_DECHET]],Libellés!$A$1:$B$8,2,FALSE)</f>
        <v>Encombrants</v>
      </c>
      <c r="H707" s="21" t="s">
        <v>51</v>
      </c>
      <c r="I707" s="21" t="str">
        <f>VLOOKUP(Tableau1[[#This Row],[CODE_DESTINATION]],Libellés!$E$2:$F$7,2,FALSE)</f>
        <v>Stockage</v>
      </c>
      <c r="J707" s="21">
        <v>5491.82</v>
      </c>
      <c r="K707" s="21">
        <v>689945</v>
      </c>
      <c r="L707" s="21">
        <f>Tableau1[[#This Row],[TONNE_DECHET]]*1000</f>
        <v>5491820</v>
      </c>
      <c r="M707" s="21">
        <f>Tableau1[[#This Row],[KG_DECHET]]/Tableau1[[#This Row],[Population]]</f>
        <v>7.959793896614948</v>
      </c>
    </row>
    <row r="708" spans="1:13" x14ac:dyDescent="0.3">
      <c r="A708" s="21">
        <v>2013</v>
      </c>
      <c r="B708" s="21">
        <v>28</v>
      </c>
      <c r="C708" s="21" t="str">
        <f>VLOOKUP(Tableau1[[#This Row],[CODE_REGION]],Libellés!$I$2:$J$15,2,FALSE)</f>
        <v>Normandie</v>
      </c>
      <c r="D708" s="21">
        <v>14</v>
      </c>
      <c r="E708" s="21" t="str">
        <f>VLOOKUP(Tableau1[[#This Row],[CODE_DEPT]],Libellés!$L$2:$M$102,2,FALSE)</f>
        <v>Calvados</v>
      </c>
      <c r="F708" s="21" t="s">
        <v>53</v>
      </c>
      <c r="G708" s="21" t="str">
        <f>VLOOKUP(Tableau1[[#This Row],[CODE_TYPE_DECHET]],Libellés!$A$1:$B$8,2,FALSE)</f>
        <v>Déchets dangereux</v>
      </c>
      <c r="H708" s="21" t="s">
        <v>49</v>
      </c>
      <c r="I708" s="21" t="str">
        <f>VLOOKUP(Tableau1[[#This Row],[CODE_DESTINATION]],Libellés!$E$2:$F$7,2,FALSE)</f>
        <v>Valorisation matière</v>
      </c>
      <c r="J708" s="21">
        <v>30.6</v>
      </c>
      <c r="K708" s="21">
        <v>689945</v>
      </c>
      <c r="L708" s="21">
        <f>Tableau1[[#This Row],[TONNE_DECHET]]*1000</f>
        <v>30600</v>
      </c>
      <c r="M708" s="21">
        <f>Tableau1[[#This Row],[KG_DECHET]]/Tableau1[[#This Row],[Population]]</f>
        <v>4.4351361340396696E-2</v>
      </c>
    </row>
    <row r="709" spans="1:13" x14ac:dyDescent="0.3">
      <c r="A709" s="21">
        <v>2013</v>
      </c>
      <c r="B709" s="21">
        <v>28</v>
      </c>
      <c r="C709" s="21" t="str">
        <f>VLOOKUP(Tableau1[[#This Row],[CODE_REGION]],Libellés!$I$2:$J$15,2,FALSE)</f>
        <v>Normandie</v>
      </c>
      <c r="D709" s="21">
        <v>14</v>
      </c>
      <c r="E709" s="21" t="str">
        <f>VLOOKUP(Tableau1[[#This Row],[CODE_DEPT]],Libellés!$L$2:$M$102,2,FALSE)</f>
        <v>Calvados</v>
      </c>
      <c r="F709" s="21" t="s">
        <v>53</v>
      </c>
      <c r="G709" s="21" t="str">
        <f>VLOOKUP(Tableau1[[#This Row],[CODE_TYPE_DECHET]],Libellés!$A$1:$B$8,2,FALSE)</f>
        <v>Déchets dangereux</v>
      </c>
      <c r="H709" s="21" t="s">
        <v>50</v>
      </c>
      <c r="I709" s="21" t="str">
        <f>VLOOKUP(Tableau1[[#This Row],[CODE_DESTINATION]],Libellés!$E$2:$F$7,2,FALSE)</f>
        <v>Incinération avec récupération d'énergie</v>
      </c>
      <c r="J709" s="21">
        <v>10.83309</v>
      </c>
      <c r="K709" s="21">
        <v>689945</v>
      </c>
      <c r="L709" s="21">
        <f>Tableau1[[#This Row],[TONNE_DECHET]]*1000</f>
        <v>10833.09</v>
      </c>
      <c r="M709" s="21">
        <f>Tableau1[[#This Row],[KG_DECHET]]/Tableau1[[#This Row],[Population]]</f>
        <v>1.5701381994216931E-2</v>
      </c>
    </row>
    <row r="710" spans="1:13" x14ac:dyDescent="0.3">
      <c r="A710" s="21">
        <v>2013</v>
      </c>
      <c r="B710" s="21">
        <v>28</v>
      </c>
      <c r="C710" s="21" t="str">
        <f>VLOOKUP(Tableau1[[#This Row],[CODE_REGION]],Libellés!$I$2:$J$15,2,FALSE)</f>
        <v>Normandie</v>
      </c>
      <c r="D710" s="21">
        <v>14</v>
      </c>
      <c r="E710" s="21" t="str">
        <f>VLOOKUP(Tableau1[[#This Row],[CODE_DEPT]],Libellés!$L$2:$M$102,2,FALSE)</f>
        <v>Calvados</v>
      </c>
      <c r="F710" s="21" t="s">
        <v>51</v>
      </c>
      <c r="G710" s="21" t="str">
        <f>VLOOKUP(Tableau1[[#This Row],[CODE_TYPE_DECHET]],Libellés!$A$1:$B$8,2,FALSE)</f>
        <v>Emballages et papier</v>
      </c>
      <c r="H710" s="21" t="s">
        <v>49</v>
      </c>
      <c r="I710" s="21" t="str">
        <f>VLOOKUP(Tableau1[[#This Row],[CODE_DESTINATION]],Libellés!$E$2:$F$7,2,FALSE)</f>
        <v>Valorisation matière</v>
      </c>
      <c r="J710" s="21">
        <v>37172.199079999999</v>
      </c>
      <c r="K710" s="21">
        <v>689945</v>
      </c>
      <c r="L710" s="21">
        <f>Tableau1[[#This Row],[TONNE_DECHET]]*1000</f>
        <v>37172199.079999998</v>
      </c>
      <c r="M710" s="21">
        <f>Tableau1[[#This Row],[KG_DECHET]]/Tableau1[[#This Row],[Population]]</f>
        <v>53.877046837066722</v>
      </c>
    </row>
    <row r="711" spans="1:13" x14ac:dyDescent="0.3">
      <c r="A711" s="21">
        <v>2013</v>
      </c>
      <c r="B711" s="21">
        <v>28</v>
      </c>
      <c r="C711" s="21" t="str">
        <f>VLOOKUP(Tableau1[[#This Row],[CODE_REGION]],Libellés!$I$2:$J$15,2,FALSE)</f>
        <v>Normandie</v>
      </c>
      <c r="D711" s="21">
        <v>14</v>
      </c>
      <c r="E711" s="21" t="str">
        <f>VLOOKUP(Tableau1[[#This Row],[CODE_DEPT]],Libellés!$L$2:$M$102,2,FALSE)</f>
        <v>Calvados</v>
      </c>
      <c r="F711" s="21" t="s">
        <v>51</v>
      </c>
      <c r="G711" s="21" t="str">
        <f>VLOOKUP(Tableau1[[#This Row],[CODE_TYPE_DECHET]],Libellés!$A$1:$B$8,2,FALSE)</f>
        <v>Emballages et papier</v>
      </c>
      <c r="H711" s="21" t="s">
        <v>52</v>
      </c>
      <c r="I711" s="21" t="str">
        <f>VLOOKUP(Tableau1[[#This Row],[CODE_DESTINATION]],Libellés!$E$2:$F$7,2,FALSE)</f>
        <v>Non précisé</v>
      </c>
      <c r="J711" s="21">
        <v>470.41991999999999</v>
      </c>
      <c r="K711" s="21">
        <v>689945</v>
      </c>
      <c r="L711" s="21">
        <f>Tableau1[[#This Row],[TONNE_DECHET]]*1000</f>
        <v>470419.92</v>
      </c>
      <c r="M711" s="21">
        <f>Tableau1[[#This Row],[KG_DECHET]]/Tableau1[[#This Row],[Population]]</f>
        <v>0.68182234815818654</v>
      </c>
    </row>
    <row r="712" spans="1:13" x14ac:dyDescent="0.3">
      <c r="A712" s="21">
        <v>2013</v>
      </c>
      <c r="B712" s="21">
        <v>28</v>
      </c>
      <c r="C712" s="21" t="str">
        <f>VLOOKUP(Tableau1[[#This Row],[CODE_REGION]],Libellés!$I$2:$J$15,2,FALSE)</f>
        <v>Normandie</v>
      </c>
      <c r="D712" s="21">
        <v>14</v>
      </c>
      <c r="E712" s="21" t="str">
        <f>VLOOKUP(Tableau1[[#This Row],[CODE_DEPT]],Libellés!$L$2:$M$102,2,FALSE)</f>
        <v>Calvados</v>
      </c>
      <c r="F712" s="21" t="s">
        <v>56</v>
      </c>
      <c r="G712" s="21" t="str">
        <f>VLOOKUP(Tableau1[[#This Row],[CODE_TYPE_DECHET]],Libellés!$A$1:$B$8,2,FALSE)</f>
        <v>Biodéchets</v>
      </c>
      <c r="H712" s="21" t="s">
        <v>49</v>
      </c>
      <c r="I712" s="21" t="str">
        <f>VLOOKUP(Tableau1[[#This Row],[CODE_DESTINATION]],Libellés!$E$2:$F$7,2,FALSE)</f>
        <v>Valorisation matière</v>
      </c>
      <c r="J712" s="21">
        <v>3208</v>
      </c>
      <c r="K712" s="21">
        <v>689945</v>
      </c>
      <c r="L712" s="21">
        <f>Tableau1[[#This Row],[TONNE_DECHET]]*1000</f>
        <v>3208000</v>
      </c>
      <c r="M712" s="21">
        <f>Tableau1[[#This Row],[KG_DECHET]]/Tableau1[[#This Row],[Population]]</f>
        <v>4.6496459862742681</v>
      </c>
    </row>
    <row r="713" spans="1:13" x14ac:dyDescent="0.3">
      <c r="A713" s="21">
        <v>2013</v>
      </c>
      <c r="B713" s="21">
        <v>28</v>
      </c>
      <c r="C713" s="21" t="str">
        <f>VLOOKUP(Tableau1[[#This Row],[CODE_REGION]],Libellés!$I$2:$J$15,2,FALSE)</f>
        <v>Normandie</v>
      </c>
      <c r="D713" s="21">
        <v>14</v>
      </c>
      <c r="E713" s="21" t="str">
        <f>VLOOKUP(Tableau1[[#This Row],[CODE_DEPT]],Libellés!$L$2:$M$102,2,FALSE)</f>
        <v>Calvados</v>
      </c>
      <c r="F713" s="21" t="s">
        <v>56</v>
      </c>
      <c r="G713" s="21" t="str">
        <f>VLOOKUP(Tableau1[[#This Row],[CODE_TYPE_DECHET]],Libellés!$A$1:$B$8,2,FALSE)</f>
        <v>Biodéchets</v>
      </c>
      <c r="H713" s="21" t="s">
        <v>56</v>
      </c>
      <c r="I713" s="21" t="str">
        <f>VLOOKUP(Tableau1[[#This Row],[CODE_DESTINATION]],Libellés!$E$2:$F$7,2,FALSE)</f>
        <v>Valorisation organique</v>
      </c>
      <c r="J713" s="21">
        <v>18153.49914</v>
      </c>
      <c r="K713" s="21">
        <v>689945</v>
      </c>
      <c r="L713" s="21">
        <f>Tableau1[[#This Row],[TONNE_DECHET]]*1000</f>
        <v>18153499.140000001</v>
      </c>
      <c r="M713" s="21">
        <f>Tableau1[[#This Row],[KG_DECHET]]/Tableau1[[#This Row],[Population]]</f>
        <v>26.311516338258848</v>
      </c>
    </row>
    <row r="714" spans="1:13" x14ac:dyDescent="0.3">
      <c r="A714" s="21">
        <v>2013</v>
      </c>
      <c r="B714" s="21">
        <v>28</v>
      </c>
      <c r="C714" s="21" t="str">
        <f>VLOOKUP(Tableau1[[#This Row],[CODE_REGION]],Libellés!$I$2:$J$15,2,FALSE)</f>
        <v>Normandie</v>
      </c>
      <c r="D714" s="21">
        <v>14</v>
      </c>
      <c r="E714" s="21" t="str">
        <f>VLOOKUP(Tableau1[[#This Row],[CODE_DEPT]],Libellés!$L$2:$M$102,2,FALSE)</f>
        <v>Calvados</v>
      </c>
      <c r="F714" s="21" t="s">
        <v>54</v>
      </c>
      <c r="G714" s="21" t="str">
        <f>VLOOKUP(Tableau1[[#This Row],[CODE_TYPE_DECHET]],Libellés!$A$1:$B$8,2,FALSE)</f>
        <v>Verre</v>
      </c>
      <c r="H714" s="21" t="s">
        <v>49</v>
      </c>
      <c r="I714" s="21" t="str">
        <f>VLOOKUP(Tableau1[[#This Row],[CODE_DESTINATION]],Libellés!$E$2:$F$7,2,FALSE)</f>
        <v>Valorisation matière</v>
      </c>
      <c r="J714" s="21">
        <v>23849.8341</v>
      </c>
      <c r="K714" s="21">
        <v>689945</v>
      </c>
      <c r="L714" s="21">
        <f>Tableau1[[#This Row],[TONNE_DECHET]]*1000</f>
        <v>23849834.100000001</v>
      </c>
      <c r="M714" s="21">
        <f>Tableau1[[#This Row],[KG_DECHET]]/Tableau1[[#This Row],[Population]]</f>
        <v>34.567732355477609</v>
      </c>
    </row>
    <row r="715" spans="1:13" x14ac:dyDescent="0.3">
      <c r="A715" s="21">
        <v>2013</v>
      </c>
      <c r="B715" s="21">
        <v>28</v>
      </c>
      <c r="C715" s="21" t="str">
        <f>VLOOKUP(Tableau1[[#This Row],[CODE_REGION]],Libellés!$I$2:$J$15,2,FALSE)</f>
        <v>Normandie</v>
      </c>
      <c r="D715" s="21">
        <v>14</v>
      </c>
      <c r="E715" s="21" t="str">
        <f>VLOOKUP(Tableau1[[#This Row],[CODE_DEPT]],Libellés!$L$2:$M$102,2,FALSE)</f>
        <v>Calvados</v>
      </c>
      <c r="F715" s="21" t="s">
        <v>54</v>
      </c>
      <c r="G715" s="21" t="str">
        <f>VLOOKUP(Tableau1[[#This Row],[CODE_TYPE_DECHET]],Libellés!$A$1:$B$8,2,FALSE)</f>
        <v>Verre</v>
      </c>
      <c r="H715" s="21" t="s">
        <v>52</v>
      </c>
      <c r="I715" s="21" t="str">
        <f>VLOOKUP(Tableau1[[#This Row],[CODE_DESTINATION]],Libellés!$E$2:$F$7,2,FALSE)</f>
        <v>Non précisé</v>
      </c>
      <c r="J715" s="21">
        <v>12.971310000000001</v>
      </c>
      <c r="K715" s="21">
        <v>689945</v>
      </c>
      <c r="L715" s="21">
        <f>Tableau1[[#This Row],[TONNE_DECHET]]*1000</f>
        <v>12971.310000000001</v>
      </c>
      <c r="M715" s="21">
        <f>Tableau1[[#This Row],[KG_DECHET]]/Tableau1[[#This Row],[Population]]</f>
        <v>1.8800498590467358E-2</v>
      </c>
    </row>
    <row r="716" spans="1:13" x14ac:dyDescent="0.3">
      <c r="A716" s="21">
        <v>2013</v>
      </c>
      <c r="B716" s="21">
        <v>28</v>
      </c>
      <c r="C716" s="21" t="str">
        <f>VLOOKUP(Tableau1[[#This Row],[CODE_REGION]],Libellés!$I$2:$J$15,2,FALSE)</f>
        <v>Normandie</v>
      </c>
      <c r="D716" s="21">
        <v>14</v>
      </c>
      <c r="E716" s="21" t="str">
        <f>VLOOKUP(Tableau1[[#This Row],[CODE_DEPT]],Libellés!$L$2:$M$102,2,FALSE)</f>
        <v>Calvados</v>
      </c>
      <c r="F716" s="21" t="s">
        <v>55</v>
      </c>
      <c r="G716" s="21" t="str">
        <f>VLOOKUP(Tableau1[[#This Row],[CODE_TYPE_DECHET]],Libellés!$A$1:$B$8,2,FALSE)</f>
        <v>Collectes séparées hors gravats</v>
      </c>
      <c r="H716" s="21" t="s">
        <v>49</v>
      </c>
      <c r="I716" s="21" t="str">
        <f>VLOOKUP(Tableau1[[#This Row],[CODE_DESTINATION]],Libellés!$E$2:$F$7,2,FALSE)</f>
        <v>Valorisation matière</v>
      </c>
      <c r="J716" s="21">
        <v>912.93823999999995</v>
      </c>
      <c r="K716" s="21">
        <v>689945</v>
      </c>
      <c r="L716" s="21">
        <f>Tableau1[[#This Row],[TONNE_DECHET]]*1000</f>
        <v>912938.24</v>
      </c>
      <c r="M716" s="21">
        <f>Tableau1[[#This Row],[KG_DECHET]]/Tableau1[[#This Row],[Population]]</f>
        <v>1.3232043713629347</v>
      </c>
    </row>
    <row r="717" spans="1:13" x14ac:dyDescent="0.3">
      <c r="A717" s="21">
        <v>2015</v>
      </c>
      <c r="B717" s="21">
        <v>28</v>
      </c>
      <c r="C717" s="21" t="str">
        <f>VLOOKUP(Tableau1[[#This Row],[CODE_REGION]],Libellés!$I$2:$J$15,2,FALSE)</f>
        <v>Normandie</v>
      </c>
      <c r="D717" s="21">
        <v>14</v>
      </c>
      <c r="E717" s="21" t="str">
        <f>VLOOKUP(Tableau1[[#This Row],[CODE_DEPT]],Libellés!$L$2:$M$102,2,FALSE)</f>
        <v>Calvados</v>
      </c>
      <c r="F717" s="21" t="s">
        <v>49</v>
      </c>
      <c r="G717" s="21" t="str">
        <f>VLOOKUP(Tableau1[[#This Row],[CODE_TYPE_DECHET]],Libellés!$A$1:$B$8,2,FALSE)</f>
        <v>Ordures ménagères résiduelles</v>
      </c>
      <c r="H717" s="21" t="s">
        <v>50</v>
      </c>
      <c r="I717" s="21" t="str">
        <f>VLOOKUP(Tableau1[[#This Row],[CODE_DESTINATION]],Libellés!$E$2:$F$7,2,FALSE)</f>
        <v>Incinération avec récupération d'énergie</v>
      </c>
      <c r="J717" s="21">
        <v>114182.62165</v>
      </c>
      <c r="K717" s="21">
        <v>693579</v>
      </c>
      <c r="L717" s="21">
        <f>Tableau1[[#This Row],[TONNE_DECHET]]*1000</f>
        <v>114182621.65000001</v>
      </c>
      <c r="M717" s="21">
        <f>Tableau1[[#This Row],[KG_DECHET]]/Tableau1[[#This Row],[Population]]</f>
        <v>164.62814135087712</v>
      </c>
    </row>
    <row r="718" spans="1:13" x14ac:dyDescent="0.3">
      <c r="A718" s="21">
        <v>2015</v>
      </c>
      <c r="B718" s="21">
        <v>28</v>
      </c>
      <c r="C718" s="21" t="str">
        <f>VLOOKUP(Tableau1[[#This Row],[CODE_REGION]],Libellés!$I$2:$J$15,2,FALSE)</f>
        <v>Normandie</v>
      </c>
      <c r="D718" s="21">
        <v>14</v>
      </c>
      <c r="E718" s="21" t="str">
        <f>VLOOKUP(Tableau1[[#This Row],[CODE_DEPT]],Libellés!$L$2:$M$102,2,FALSE)</f>
        <v>Calvados</v>
      </c>
      <c r="F718" s="21" t="s">
        <v>49</v>
      </c>
      <c r="G718" s="21" t="str">
        <f>VLOOKUP(Tableau1[[#This Row],[CODE_TYPE_DECHET]],Libellés!$A$1:$B$8,2,FALSE)</f>
        <v>Ordures ménagères résiduelles</v>
      </c>
      <c r="H718" s="21" t="s">
        <v>51</v>
      </c>
      <c r="I718" s="21" t="str">
        <f>VLOOKUP(Tableau1[[#This Row],[CODE_DESTINATION]],Libellés!$E$2:$F$7,2,FALSE)</f>
        <v>Stockage</v>
      </c>
      <c r="J718" s="21">
        <v>64489.749609999999</v>
      </c>
      <c r="K718" s="21">
        <v>693579</v>
      </c>
      <c r="L718" s="21">
        <f>Tableau1[[#This Row],[TONNE_DECHET]]*1000</f>
        <v>64489749.609999999</v>
      </c>
      <c r="M718" s="21">
        <f>Tableau1[[#This Row],[KG_DECHET]]/Tableau1[[#This Row],[Population]]</f>
        <v>92.981116224683845</v>
      </c>
    </row>
    <row r="719" spans="1:13" x14ac:dyDescent="0.3">
      <c r="A719" s="21">
        <v>2015</v>
      </c>
      <c r="B719" s="21">
        <v>28</v>
      </c>
      <c r="C719" s="21" t="str">
        <f>VLOOKUP(Tableau1[[#This Row],[CODE_REGION]],Libellés!$I$2:$J$15,2,FALSE)</f>
        <v>Normandie</v>
      </c>
      <c r="D719" s="21">
        <v>14</v>
      </c>
      <c r="E719" s="21" t="str">
        <f>VLOOKUP(Tableau1[[#This Row],[CODE_DEPT]],Libellés!$L$2:$M$102,2,FALSE)</f>
        <v>Calvados</v>
      </c>
      <c r="F719" s="21" t="s">
        <v>49</v>
      </c>
      <c r="G719" s="21" t="str">
        <f>VLOOKUP(Tableau1[[#This Row],[CODE_TYPE_DECHET]],Libellés!$A$1:$B$8,2,FALSE)</f>
        <v>Ordures ménagères résiduelles</v>
      </c>
      <c r="H719" s="21" t="s">
        <v>52</v>
      </c>
      <c r="I719" s="21" t="str">
        <f>VLOOKUP(Tableau1[[#This Row],[CODE_DESTINATION]],Libellés!$E$2:$F$7,2,FALSE)</f>
        <v>Non précisé</v>
      </c>
      <c r="J719" s="21">
        <v>8880.0591899999999</v>
      </c>
      <c r="K719" s="21">
        <v>693579</v>
      </c>
      <c r="L719" s="21">
        <f>Tableau1[[#This Row],[TONNE_DECHET]]*1000</f>
        <v>8880059.1899999995</v>
      </c>
      <c r="M719" s="21">
        <f>Tableau1[[#This Row],[KG_DECHET]]/Tableau1[[#This Row],[Population]]</f>
        <v>12.80324114484435</v>
      </c>
    </row>
    <row r="720" spans="1:13" x14ac:dyDescent="0.3">
      <c r="A720" s="21">
        <v>2015</v>
      </c>
      <c r="B720" s="21">
        <v>28</v>
      </c>
      <c r="C720" s="21" t="str">
        <f>VLOOKUP(Tableau1[[#This Row],[CODE_REGION]],Libellés!$I$2:$J$15,2,FALSE)</f>
        <v>Normandie</v>
      </c>
      <c r="D720" s="21">
        <v>14</v>
      </c>
      <c r="E720" s="21" t="str">
        <f>VLOOKUP(Tableau1[[#This Row],[CODE_DEPT]],Libellés!$L$2:$M$102,2,FALSE)</f>
        <v>Calvados</v>
      </c>
      <c r="F720" s="21" t="s">
        <v>50</v>
      </c>
      <c r="G720" s="21" t="str">
        <f>VLOOKUP(Tableau1[[#This Row],[CODE_TYPE_DECHET]],Libellés!$A$1:$B$8,2,FALSE)</f>
        <v>Encombrants</v>
      </c>
      <c r="H720" s="21" t="s">
        <v>49</v>
      </c>
      <c r="I720" s="21" t="str">
        <f>VLOOKUP(Tableau1[[#This Row],[CODE_DESTINATION]],Libellés!$E$2:$F$7,2,FALSE)</f>
        <v>Valorisation matière</v>
      </c>
      <c r="J720" s="21">
        <v>1957.94</v>
      </c>
      <c r="K720" s="21">
        <v>693579</v>
      </c>
      <c r="L720" s="21">
        <f>Tableau1[[#This Row],[TONNE_DECHET]]*1000</f>
        <v>1957940</v>
      </c>
      <c r="M720" s="21">
        <f>Tableau1[[#This Row],[KG_DECHET]]/Tableau1[[#This Row],[Population]]</f>
        <v>2.8229516752958208</v>
      </c>
    </row>
    <row r="721" spans="1:13" x14ac:dyDescent="0.3">
      <c r="A721" s="21">
        <v>2015</v>
      </c>
      <c r="B721" s="21">
        <v>28</v>
      </c>
      <c r="C721" s="21" t="str">
        <f>VLOOKUP(Tableau1[[#This Row],[CODE_REGION]],Libellés!$I$2:$J$15,2,FALSE)</f>
        <v>Normandie</v>
      </c>
      <c r="D721" s="21">
        <v>14</v>
      </c>
      <c r="E721" s="21" t="str">
        <f>VLOOKUP(Tableau1[[#This Row],[CODE_DEPT]],Libellés!$L$2:$M$102,2,FALSE)</f>
        <v>Calvados</v>
      </c>
      <c r="F721" s="21" t="s">
        <v>50</v>
      </c>
      <c r="G721" s="21" t="str">
        <f>VLOOKUP(Tableau1[[#This Row],[CODE_TYPE_DECHET]],Libellés!$A$1:$B$8,2,FALSE)</f>
        <v>Encombrants</v>
      </c>
      <c r="H721" s="21" t="s">
        <v>50</v>
      </c>
      <c r="I721" s="21" t="str">
        <f>VLOOKUP(Tableau1[[#This Row],[CODE_DESTINATION]],Libellés!$E$2:$F$7,2,FALSE)</f>
        <v>Incinération avec récupération d'énergie</v>
      </c>
      <c r="J721" s="21">
        <v>634</v>
      </c>
      <c r="K721" s="21">
        <v>693579</v>
      </c>
      <c r="L721" s="21">
        <f>Tableau1[[#This Row],[TONNE_DECHET]]*1000</f>
        <v>634000</v>
      </c>
      <c r="M721" s="21">
        <f>Tableau1[[#This Row],[KG_DECHET]]/Tableau1[[#This Row],[Population]]</f>
        <v>0.91409918697077042</v>
      </c>
    </row>
    <row r="722" spans="1:13" x14ac:dyDescent="0.3">
      <c r="A722" s="21">
        <v>2015</v>
      </c>
      <c r="B722" s="21">
        <v>28</v>
      </c>
      <c r="C722" s="21" t="str">
        <f>VLOOKUP(Tableau1[[#This Row],[CODE_REGION]],Libellés!$I$2:$J$15,2,FALSE)</f>
        <v>Normandie</v>
      </c>
      <c r="D722" s="21">
        <v>14</v>
      </c>
      <c r="E722" s="21" t="str">
        <f>VLOOKUP(Tableau1[[#This Row],[CODE_DEPT]],Libellés!$L$2:$M$102,2,FALSE)</f>
        <v>Calvados</v>
      </c>
      <c r="F722" s="21" t="s">
        <v>50</v>
      </c>
      <c r="G722" s="21" t="str">
        <f>VLOOKUP(Tableau1[[#This Row],[CODE_TYPE_DECHET]],Libellés!$A$1:$B$8,2,FALSE)</f>
        <v>Encombrants</v>
      </c>
      <c r="H722" s="21" t="s">
        <v>51</v>
      </c>
      <c r="I722" s="21" t="str">
        <f>VLOOKUP(Tableau1[[#This Row],[CODE_DESTINATION]],Libellés!$E$2:$F$7,2,FALSE)</f>
        <v>Stockage</v>
      </c>
      <c r="J722" s="21">
        <v>1550.52</v>
      </c>
      <c r="K722" s="21">
        <v>693579</v>
      </c>
      <c r="L722" s="21">
        <f>Tableau1[[#This Row],[TONNE_DECHET]]*1000</f>
        <v>1550520</v>
      </c>
      <c r="M722" s="21">
        <f>Tableau1[[#This Row],[KG_DECHET]]/Tableau1[[#This Row],[Population]]</f>
        <v>2.235534812905235</v>
      </c>
    </row>
    <row r="723" spans="1:13" x14ac:dyDescent="0.3">
      <c r="A723" s="21">
        <v>2015</v>
      </c>
      <c r="B723" s="21">
        <v>28</v>
      </c>
      <c r="C723" s="21" t="str">
        <f>VLOOKUP(Tableau1[[#This Row],[CODE_REGION]],Libellés!$I$2:$J$15,2,FALSE)</f>
        <v>Normandie</v>
      </c>
      <c r="D723" s="21">
        <v>14</v>
      </c>
      <c r="E723" s="21" t="str">
        <f>VLOOKUP(Tableau1[[#This Row],[CODE_DEPT]],Libellés!$L$2:$M$102,2,FALSE)</f>
        <v>Calvados</v>
      </c>
      <c r="F723" s="21" t="s">
        <v>53</v>
      </c>
      <c r="G723" s="21" t="str">
        <f>VLOOKUP(Tableau1[[#This Row],[CODE_TYPE_DECHET]],Libellés!$A$1:$B$8,2,FALSE)</f>
        <v>Déchets dangereux</v>
      </c>
      <c r="H723" s="21" t="s">
        <v>49</v>
      </c>
      <c r="I723" s="21" t="str">
        <f>VLOOKUP(Tableau1[[#This Row],[CODE_DESTINATION]],Libellés!$E$2:$F$7,2,FALSE)</f>
        <v>Valorisation matière</v>
      </c>
      <c r="J723" s="21">
        <v>56</v>
      </c>
      <c r="K723" s="21">
        <v>693579</v>
      </c>
      <c r="L723" s="21">
        <f>Tableau1[[#This Row],[TONNE_DECHET]]*1000</f>
        <v>56000</v>
      </c>
      <c r="M723" s="21">
        <f>Tableau1[[#This Row],[KG_DECHET]]/Tableau1[[#This Row],[Population]]</f>
        <v>8.0740622193001807E-2</v>
      </c>
    </row>
    <row r="724" spans="1:13" x14ac:dyDescent="0.3">
      <c r="A724" s="21">
        <v>2015</v>
      </c>
      <c r="B724" s="21">
        <v>28</v>
      </c>
      <c r="C724" s="21" t="str">
        <f>VLOOKUP(Tableau1[[#This Row],[CODE_REGION]],Libellés!$I$2:$J$15,2,FALSE)</f>
        <v>Normandie</v>
      </c>
      <c r="D724" s="21">
        <v>14</v>
      </c>
      <c r="E724" s="21" t="str">
        <f>VLOOKUP(Tableau1[[#This Row],[CODE_DEPT]],Libellés!$L$2:$M$102,2,FALSE)</f>
        <v>Calvados</v>
      </c>
      <c r="F724" s="21" t="s">
        <v>51</v>
      </c>
      <c r="G724" s="21" t="str">
        <f>VLOOKUP(Tableau1[[#This Row],[CODE_TYPE_DECHET]],Libellés!$A$1:$B$8,2,FALSE)</f>
        <v>Emballages et papier</v>
      </c>
      <c r="H724" s="21" t="s">
        <v>49</v>
      </c>
      <c r="I724" s="21" t="str">
        <f>VLOOKUP(Tableau1[[#This Row],[CODE_DESTINATION]],Libellés!$E$2:$F$7,2,FALSE)</f>
        <v>Valorisation matière</v>
      </c>
      <c r="J724" s="21">
        <v>36984.881759999997</v>
      </c>
      <c r="K724" s="21">
        <v>693579</v>
      </c>
      <c r="L724" s="21">
        <f>Tableau1[[#This Row],[TONNE_DECHET]]*1000</f>
        <v>36984881.759999998</v>
      </c>
      <c r="M724" s="21">
        <f>Tableau1[[#This Row],[KG_DECHET]]/Tableau1[[#This Row],[Population]]</f>
        <v>53.324685089946492</v>
      </c>
    </row>
    <row r="725" spans="1:13" x14ac:dyDescent="0.3">
      <c r="A725" s="21">
        <v>2015</v>
      </c>
      <c r="B725" s="21">
        <v>28</v>
      </c>
      <c r="C725" s="21" t="str">
        <f>VLOOKUP(Tableau1[[#This Row],[CODE_REGION]],Libellés!$I$2:$J$15,2,FALSE)</f>
        <v>Normandie</v>
      </c>
      <c r="D725" s="21">
        <v>14</v>
      </c>
      <c r="E725" s="21" t="str">
        <f>VLOOKUP(Tableau1[[#This Row],[CODE_DEPT]],Libellés!$L$2:$M$102,2,FALSE)</f>
        <v>Calvados</v>
      </c>
      <c r="F725" s="21" t="s">
        <v>51</v>
      </c>
      <c r="G725" s="21" t="str">
        <f>VLOOKUP(Tableau1[[#This Row],[CODE_TYPE_DECHET]],Libellés!$A$1:$B$8,2,FALSE)</f>
        <v>Emballages et papier</v>
      </c>
      <c r="H725" s="21" t="s">
        <v>52</v>
      </c>
      <c r="I725" s="21" t="str">
        <f>VLOOKUP(Tableau1[[#This Row],[CODE_DESTINATION]],Libellés!$E$2:$F$7,2,FALSE)</f>
        <v>Non précisé</v>
      </c>
      <c r="J725" s="21">
        <v>1146.95586</v>
      </c>
      <c r="K725" s="21">
        <v>693579</v>
      </c>
      <c r="L725" s="21">
        <f>Tableau1[[#This Row],[TONNE_DECHET]]*1000</f>
        <v>1146955.8600000001</v>
      </c>
      <c r="M725" s="21">
        <f>Tableau1[[#This Row],[KG_DECHET]]/Tableau1[[#This Row],[Population]]</f>
        <v>1.6536773172198123</v>
      </c>
    </row>
    <row r="726" spans="1:13" x14ac:dyDescent="0.3">
      <c r="A726" s="21">
        <v>2015</v>
      </c>
      <c r="B726" s="21">
        <v>28</v>
      </c>
      <c r="C726" s="21" t="str">
        <f>VLOOKUP(Tableau1[[#This Row],[CODE_REGION]],Libellés!$I$2:$J$15,2,FALSE)</f>
        <v>Normandie</v>
      </c>
      <c r="D726" s="21">
        <v>14</v>
      </c>
      <c r="E726" s="21" t="str">
        <f>VLOOKUP(Tableau1[[#This Row],[CODE_DEPT]],Libellés!$L$2:$M$102,2,FALSE)</f>
        <v>Calvados</v>
      </c>
      <c r="F726" s="21" t="s">
        <v>56</v>
      </c>
      <c r="G726" s="21" t="str">
        <f>VLOOKUP(Tableau1[[#This Row],[CODE_TYPE_DECHET]],Libellés!$A$1:$B$8,2,FALSE)</f>
        <v>Biodéchets</v>
      </c>
      <c r="H726" s="21" t="s">
        <v>56</v>
      </c>
      <c r="I726" s="21" t="str">
        <f>VLOOKUP(Tableau1[[#This Row],[CODE_DESTINATION]],Libellés!$E$2:$F$7,2,FALSE)</f>
        <v>Valorisation organique</v>
      </c>
      <c r="J726" s="21">
        <v>20586.21</v>
      </c>
      <c r="K726" s="21">
        <v>693579</v>
      </c>
      <c r="L726" s="21">
        <f>Tableau1[[#This Row],[TONNE_DECHET]]*1000</f>
        <v>20586210</v>
      </c>
      <c r="M726" s="21">
        <f>Tableau1[[#This Row],[KG_DECHET]]/Tableau1[[#This Row],[Population]]</f>
        <v>29.681132214210638</v>
      </c>
    </row>
    <row r="727" spans="1:13" x14ac:dyDescent="0.3">
      <c r="A727" s="21">
        <v>2015</v>
      </c>
      <c r="B727" s="21">
        <v>28</v>
      </c>
      <c r="C727" s="21" t="str">
        <f>VLOOKUP(Tableau1[[#This Row],[CODE_REGION]],Libellés!$I$2:$J$15,2,FALSE)</f>
        <v>Normandie</v>
      </c>
      <c r="D727" s="21">
        <v>14</v>
      </c>
      <c r="E727" s="21" t="str">
        <f>VLOOKUP(Tableau1[[#This Row],[CODE_DEPT]],Libellés!$L$2:$M$102,2,FALSE)</f>
        <v>Calvados</v>
      </c>
      <c r="F727" s="21" t="s">
        <v>54</v>
      </c>
      <c r="G727" s="21" t="str">
        <f>VLOOKUP(Tableau1[[#This Row],[CODE_TYPE_DECHET]],Libellés!$A$1:$B$8,2,FALSE)</f>
        <v>Verre</v>
      </c>
      <c r="H727" s="21" t="s">
        <v>49</v>
      </c>
      <c r="I727" s="21" t="str">
        <f>VLOOKUP(Tableau1[[#This Row],[CODE_DESTINATION]],Libellés!$E$2:$F$7,2,FALSE)</f>
        <v>Valorisation matière</v>
      </c>
      <c r="J727" s="21">
        <v>23613.557840000001</v>
      </c>
      <c r="K727" s="21">
        <v>693579</v>
      </c>
      <c r="L727" s="21">
        <f>Tableau1[[#This Row],[TONNE_DECHET]]*1000</f>
        <v>23613557.84</v>
      </c>
      <c r="M727" s="21">
        <f>Tableau1[[#This Row],[KG_DECHET]]/Tableau1[[#This Row],[Population]]</f>
        <v>34.045952717714925</v>
      </c>
    </row>
    <row r="728" spans="1:13" x14ac:dyDescent="0.3">
      <c r="A728" s="21">
        <v>2015</v>
      </c>
      <c r="B728" s="21">
        <v>28</v>
      </c>
      <c r="C728" s="21" t="str">
        <f>VLOOKUP(Tableau1[[#This Row],[CODE_REGION]],Libellés!$I$2:$J$15,2,FALSE)</f>
        <v>Normandie</v>
      </c>
      <c r="D728" s="21">
        <v>14</v>
      </c>
      <c r="E728" s="21" t="str">
        <f>VLOOKUP(Tableau1[[#This Row],[CODE_DEPT]],Libellés!$L$2:$M$102,2,FALSE)</f>
        <v>Calvados</v>
      </c>
      <c r="F728" s="21" t="s">
        <v>54</v>
      </c>
      <c r="G728" s="21" t="str">
        <f>VLOOKUP(Tableau1[[#This Row],[CODE_TYPE_DECHET]],Libellés!$A$1:$B$8,2,FALSE)</f>
        <v>Verre</v>
      </c>
      <c r="H728" s="21" t="s">
        <v>52</v>
      </c>
      <c r="I728" s="21" t="str">
        <f>VLOOKUP(Tableau1[[#This Row],[CODE_DESTINATION]],Libellés!$E$2:$F$7,2,FALSE)</f>
        <v>Non précisé</v>
      </c>
      <c r="J728" s="21">
        <v>1389.5651600000001</v>
      </c>
      <c r="K728" s="21">
        <v>693579</v>
      </c>
      <c r="L728" s="21">
        <f>Tableau1[[#This Row],[TONNE_DECHET]]*1000</f>
        <v>1389565.1600000001</v>
      </c>
      <c r="M728" s="21">
        <f>Tableau1[[#This Row],[KG_DECHET]]/Tableau1[[#This Row],[Population]]</f>
        <v>2.0034706356449665</v>
      </c>
    </row>
    <row r="729" spans="1:13" x14ac:dyDescent="0.3">
      <c r="A729" s="21">
        <v>2015</v>
      </c>
      <c r="B729" s="21">
        <v>28</v>
      </c>
      <c r="C729" s="21" t="str">
        <f>VLOOKUP(Tableau1[[#This Row],[CODE_REGION]],Libellés!$I$2:$J$15,2,FALSE)</f>
        <v>Normandie</v>
      </c>
      <c r="D729" s="21">
        <v>14</v>
      </c>
      <c r="E729" s="21" t="str">
        <f>VLOOKUP(Tableau1[[#This Row],[CODE_DEPT]],Libellés!$L$2:$M$102,2,FALSE)</f>
        <v>Calvados</v>
      </c>
      <c r="F729" s="21" t="s">
        <v>55</v>
      </c>
      <c r="G729" s="21" t="str">
        <f>VLOOKUP(Tableau1[[#This Row],[CODE_TYPE_DECHET]],Libellés!$A$1:$B$8,2,FALSE)</f>
        <v>Collectes séparées hors gravats</v>
      </c>
      <c r="H729" s="21" t="s">
        <v>49</v>
      </c>
      <c r="I729" s="21" t="str">
        <f>VLOOKUP(Tableau1[[#This Row],[CODE_DESTINATION]],Libellés!$E$2:$F$7,2,FALSE)</f>
        <v>Valorisation matière</v>
      </c>
      <c r="J729" s="21">
        <v>1147.1297999999999</v>
      </c>
      <c r="K729" s="21">
        <v>693579</v>
      </c>
      <c r="L729" s="21">
        <f>Tableau1[[#This Row],[TONNE_DECHET]]*1000</f>
        <v>1147129.8</v>
      </c>
      <c r="M729" s="21">
        <f>Tableau1[[#This Row],[KG_DECHET]]/Tableau1[[#This Row],[Population]]</f>
        <v>1.6539281033595308</v>
      </c>
    </row>
    <row r="730" spans="1:13" x14ac:dyDescent="0.3">
      <c r="A730" s="21">
        <v>2017</v>
      </c>
      <c r="B730" s="21">
        <v>28</v>
      </c>
      <c r="C730" s="21" t="str">
        <f>VLOOKUP(Tableau1[[#This Row],[CODE_REGION]],Libellés!$I$2:$J$15,2,FALSE)</f>
        <v>Normandie</v>
      </c>
      <c r="D730" s="21">
        <v>14</v>
      </c>
      <c r="E730" s="21" t="str">
        <f>VLOOKUP(Tableau1[[#This Row],[CODE_DEPT]],Libellés!$L$2:$M$102,2,FALSE)</f>
        <v>Calvados</v>
      </c>
      <c r="F730" s="21" t="s">
        <v>49</v>
      </c>
      <c r="G730" s="21" t="str">
        <f>VLOOKUP(Tableau1[[#This Row],[CODE_TYPE_DECHET]],Libellés!$A$1:$B$8,2,FALSE)</f>
        <v>Ordures ménagères résiduelles</v>
      </c>
      <c r="H730" s="21" t="s">
        <v>50</v>
      </c>
      <c r="I730" s="21" t="str">
        <f>VLOOKUP(Tableau1[[#This Row],[CODE_DESTINATION]],Libellés!$E$2:$F$7,2,FALSE)</f>
        <v>Incinération avec récupération d'énergie</v>
      </c>
      <c r="J730" s="21">
        <v>112846.18531</v>
      </c>
      <c r="K730" s="21">
        <v>694534</v>
      </c>
      <c r="L730" s="21">
        <f>Tableau1[[#This Row],[TONNE_DECHET]]*1000</f>
        <v>112846185.31</v>
      </c>
      <c r="M730" s="21">
        <f>Tableau1[[#This Row],[KG_DECHET]]/Tableau1[[#This Row],[Population]]</f>
        <v>162.47755374106956</v>
      </c>
    </row>
    <row r="731" spans="1:13" x14ac:dyDescent="0.3">
      <c r="A731" s="21">
        <v>2017</v>
      </c>
      <c r="B731" s="21">
        <v>28</v>
      </c>
      <c r="C731" s="21" t="str">
        <f>VLOOKUP(Tableau1[[#This Row],[CODE_REGION]],Libellés!$I$2:$J$15,2,FALSE)</f>
        <v>Normandie</v>
      </c>
      <c r="D731" s="21">
        <v>14</v>
      </c>
      <c r="E731" s="21" t="str">
        <f>VLOOKUP(Tableau1[[#This Row],[CODE_DEPT]],Libellés!$L$2:$M$102,2,FALSE)</f>
        <v>Calvados</v>
      </c>
      <c r="F731" s="21" t="s">
        <v>49</v>
      </c>
      <c r="G731" s="21" t="str">
        <f>VLOOKUP(Tableau1[[#This Row],[CODE_TYPE_DECHET]],Libellés!$A$1:$B$8,2,FALSE)</f>
        <v>Ordures ménagères résiduelles</v>
      </c>
      <c r="H731" s="21" t="s">
        <v>51</v>
      </c>
      <c r="I731" s="21" t="str">
        <f>VLOOKUP(Tableau1[[#This Row],[CODE_DESTINATION]],Libellés!$E$2:$F$7,2,FALSE)</f>
        <v>Stockage</v>
      </c>
      <c r="J731" s="21">
        <v>68002.36</v>
      </c>
      <c r="K731" s="21">
        <v>694534</v>
      </c>
      <c r="L731" s="21">
        <f>Tableau1[[#This Row],[TONNE_DECHET]]*1000</f>
        <v>68002360</v>
      </c>
      <c r="M731" s="21">
        <f>Tableau1[[#This Row],[KG_DECHET]]/Tableau1[[#This Row],[Population]]</f>
        <v>97.910771826865201</v>
      </c>
    </row>
    <row r="732" spans="1:13" x14ac:dyDescent="0.3">
      <c r="A732" s="21">
        <v>2017</v>
      </c>
      <c r="B732" s="21">
        <v>28</v>
      </c>
      <c r="C732" s="21" t="str">
        <f>VLOOKUP(Tableau1[[#This Row],[CODE_REGION]],Libellés!$I$2:$J$15,2,FALSE)</f>
        <v>Normandie</v>
      </c>
      <c r="D732" s="21">
        <v>14</v>
      </c>
      <c r="E732" s="21" t="str">
        <f>VLOOKUP(Tableau1[[#This Row],[CODE_DEPT]],Libellés!$L$2:$M$102,2,FALSE)</f>
        <v>Calvados</v>
      </c>
      <c r="F732" s="21" t="s">
        <v>49</v>
      </c>
      <c r="G732" s="21" t="str">
        <f>VLOOKUP(Tableau1[[#This Row],[CODE_TYPE_DECHET]],Libellés!$A$1:$B$8,2,FALSE)</f>
        <v>Ordures ménagères résiduelles</v>
      </c>
      <c r="H732" s="21" t="s">
        <v>52</v>
      </c>
      <c r="I732" s="21" t="str">
        <f>VLOOKUP(Tableau1[[#This Row],[CODE_DESTINATION]],Libellés!$E$2:$F$7,2,FALSE)</f>
        <v>Non précisé</v>
      </c>
      <c r="J732" s="21">
        <v>105.07101</v>
      </c>
      <c r="K732" s="21">
        <v>694534</v>
      </c>
      <c r="L732" s="21">
        <f>Tableau1[[#This Row],[TONNE_DECHET]]*1000</f>
        <v>105071.01</v>
      </c>
      <c r="M732" s="21">
        <f>Tableau1[[#This Row],[KG_DECHET]]/Tableau1[[#This Row],[Population]]</f>
        <v>0.15128274497720773</v>
      </c>
    </row>
    <row r="733" spans="1:13" x14ac:dyDescent="0.3">
      <c r="A733" s="21">
        <v>2017</v>
      </c>
      <c r="B733" s="21">
        <v>28</v>
      </c>
      <c r="C733" s="21" t="str">
        <f>VLOOKUP(Tableau1[[#This Row],[CODE_REGION]],Libellés!$I$2:$J$15,2,FALSE)</f>
        <v>Normandie</v>
      </c>
      <c r="D733" s="21">
        <v>14</v>
      </c>
      <c r="E733" s="21" t="str">
        <f>VLOOKUP(Tableau1[[#This Row],[CODE_DEPT]],Libellés!$L$2:$M$102,2,FALSE)</f>
        <v>Calvados</v>
      </c>
      <c r="F733" s="21" t="s">
        <v>50</v>
      </c>
      <c r="G733" s="21" t="str">
        <f>VLOOKUP(Tableau1[[#This Row],[CODE_TYPE_DECHET]],Libellés!$A$1:$B$8,2,FALSE)</f>
        <v>Encombrants</v>
      </c>
      <c r="H733" s="21" t="s">
        <v>49</v>
      </c>
      <c r="I733" s="21" t="str">
        <f>VLOOKUP(Tableau1[[#This Row],[CODE_DESTINATION]],Libellés!$E$2:$F$7,2,FALSE)</f>
        <v>Valorisation matière</v>
      </c>
      <c r="J733" s="21">
        <v>4356.33</v>
      </c>
      <c r="K733" s="21">
        <v>694534</v>
      </c>
      <c r="L733" s="21">
        <f>Tableau1[[#This Row],[TONNE_DECHET]]*1000</f>
        <v>4356330</v>
      </c>
      <c r="M733" s="21">
        <f>Tableau1[[#This Row],[KG_DECHET]]/Tableau1[[#This Row],[Population]]</f>
        <v>6.2723063233765375</v>
      </c>
    </row>
    <row r="734" spans="1:13" x14ac:dyDescent="0.3">
      <c r="A734" s="21">
        <v>2017</v>
      </c>
      <c r="B734" s="21">
        <v>28</v>
      </c>
      <c r="C734" s="21" t="str">
        <f>VLOOKUP(Tableau1[[#This Row],[CODE_REGION]],Libellés!$I$2:$J$15,2,FALSE)</f>
        <v>Normandie</v>
      </c>
      <c r="D734" s="21">
        <v>14</v>
      </c>
      <c r="E734" s="21" t="str">
        <f>VLOOKUP(Tableau1[[#This Row],[CODE_DEPT]],Libellés!$L$2:$M$102,2,FALSE)</f>
        <v>Calvados</v>
      </c>
      <c r="F734" s="21" t="s">
        <v>50</v>
      </c>
      <c r="G734" s="21" t="str">
        <f>VLOOKUP(Tableau1[[#This Row],[CODE_TYPE_DECHET]],Libellés!$A$1:$B$8,2,FALSE)</f>
        <v>Encombrants</v>
      </c>
      <c r="H734" s="21" t="s">
        <v>51</v>
      </c>
      <c r="I734" s="21" t="str">
        <f>VLOOKUP(Tableau1[[#This Row],[CODE_DESTINATION]],Libellés!$E$2:$F$7,2,FALSE)</f>
        <v>Stockage</v>
      </c>
      <c r="J734" s="21">
        <v>965.67435999999998</v>
      </c>
      <c r="K734" s="21">
        <v>694534</v>
      </c>
      <c r="L734" s="21">
        <f>Tableau1[[#This Row],[TONNE_DECHET]]*1000</f>
        <v>965674.36</v>
      </c>
      <c r="M734" s="21">
        <f>Tableau1[[#This Row],[KG_DECHET]]/Tableau1[[#This Row],[Population]]</f>
        <v>1.3903917734768925</v>
      </c>
    </row>
    <row r="735" spans="1:13" x14ac:dyDescent="0.3">
      <c r="A735" s="21">
        <v>2017</v>
      </c>
      <c r="B735" s="21">
        <v>28</v>
      </c>
      <c r="C735" s="21" t="str">
        <f>VLOOKUP(Tableau1[[#This Row],[CODE_REGION]],Libellés!$I$2:$J$15,2,FALSE)</f>
        <v>Normandie</v>
      </c>
      <c r="D735" s="21">
        <v>14</v>
      </c>
      <c r="E735" s="21" t="str">
        <f>VLOOKUP(Tableau1[[#This Row],[CODE_DEPT]],Libellés!$L$2:$M$102,2,FALSE)</f>
        <v>Calvados</v>
      </c>
      <c r="F735" s="21" t="s">
        <v>53</v>
      </c>
      <c r="G735" s="21" t="str">
        <f>VLOOKUP(Tableau1[[#This Row],[CODE_TYPE_DECHET]],Libellés!$A$1:$B$8,2,FALSE)</f>
        <v>Déchets dangereux</v>
      </c>
      <c r="H735" s="21" t="s">
        <v>49</v>
      </c>
      <c r="I735" s="21" t="str">
        <f>VLOOKUP(Tableau1[[#This Row],[CODE_DESTINATION]],Libellés!$E$2:$F$7,2,FALSE)</f>
        <v>Valorisation matière</v>
      </c>
      <c r="J735" s="21">
        <v>143.69999999999999</v>
      </c>
      <c r="K735" s="21">
        <v>694534</v>
      </c>
      <c r="L735" s="21">
        <f>Tableau1[[#This Row],[TONNE_DECHET]]*1000</f>
        <v>143700</v>
      </c>
      <c r="M735" s="21">
        <f>Tableau1[[#This Row],[KG_DECHET]]/Tableau1[[#This Row],[Population]]</f>
        <v>0.20690131800602996</v>
      </c>
    </row>
    <row r="736" spans="1:13" x14ac:dyDescent="0.3">
      <c r="A736" s="21">
        <v>2017</v>
      </c>
      <c r="B736" s="21">
        <v>28</v>
      </c>
      <c r="C736" s="21" t="str">
        <f>VLOOKUP(Tableau1[[#This Row],[CODE_REGION]],Libellés!$I$2:$J$15,2,FALSE)</f>
        <v>Normandie</v>
      </c>
      <c r="D736" s="21">
        <v>14</v>
      </c>
      <c r="E736" s="21" t="str">
        <f>VLOOKUP(Tableau1[[#This Row],[CODE_DEPT]],Libellés!$L$2:$M$102,2,FALSE)</f>
        <v>Calvados</v>
      </c>
      <c r="F736" s="21" t="s">
        <v>51</v>
      </c>
      <c r="G736" s="21" t="str">
        <f>VLOOKUP(Tableau1[[#This Row],[CODE_TYPE_DECHET]],Libellés!$A$1:$B$8,2,FALSE)</f>
        <v>Emballages et papier</v>
      </c>
      <c r="H736" s="21" t="s">
        <v>49</v>
      </c>
      <c r="I736" s="21" t="str">
        <f>VLOOKUP(Tableau1[[#This Row],[CODE_DESTINATION]],Libellés!$E$2:$F$7,2,FALSE)</f>
        <v>Valorisation matière</v>
      </c>
      <c r="J736" s="21">
        <v>41382.506399999998</v>
      </c>
      <c r="K736" s="21">
        <v>694534</v>
      </c>
      <c r="L736" s="21">
        <f>Tableau1[[#This Row],[TONNE_DECHET]]*1000</f>
        <v>41382506.399999999</v>
      </c>
      <c r="M736" s="21">
        <f>Tableau1[[#This Row],[KG_DECHET]]/Tableau1[[#This Row],[Population]]</f>
        <v>59.583125376151486</v>
      </c>
    </row>
    <row r="737" spans="1:13" x14ac:dyDescent="0.3">
      <c r="A737" s="21">
        <v>2017</v>
      </c>
      <c r="B737" s="21">
        <v>28</v>
      </c>
      <c r="C737" s="21" t="str">
        <f>VLOOKUP(Tableau1[[#This Row],[CODE_REGION]],Libellés!$I$2:$J$15,2,FALSE)</f>
        <v>Normandie</v>
      </c>
      <c r="D737" s="21">
        <v>14</v>
      </c>
      <c r="E737" s="21" t="str">
        <f>VLOOKUP(Tableau1[[#This Row],[CODE_DEPT]],Libellés!$L$2:$M$102,2,FALSE)</f>
        <v>Calvados</v>
      </c>
      <c r="F737" s="21" t="s">
        <v>51</v>
      </c>
      <c r="G737" s="21" t="str">
        <f>VLOOKUP(Tableau1[[#This Row],[CODE_TYPE_DECHET]],Libellés!$A$1:$B$8,2,FALSE)</f>
        <v>Emballages et papier</v>
      </c>
      <c r="H737" s="21" t="s">
        <v>52</v>
      </c>
      <c r="I737" s="21" t="str">
        <f>VLOOKUP(Tableau1[[#This Row],[CODE_DESTINATION]],Libellés!$E$2:$F$7,2,FALSE)</f>
        <v>Non précisé</v>
      </c>
      <c r="J737" s="21">
        <v>13.39527</v>
      </c>
      <c r="K737" s="21">
        <v>694534</v>
      </c>
      <c r="L737" s="21">
        <f>Tableau1[[#This Row],[TONNE_DECHET]]*1000</f>
        <v>13395.27</v>
      </c>
      <c r="M737" s="21">
        <f>Tableau1[[#This Row],[KG_DECHET]]/Tableau1[[#This Row],[Population]]</f>
        <v>1.9286701586963346E-2</v>
      </c>
    </row>
    <row r="738" spans="1:13" x14ac:dyDescent="0.3">
      <c r="A738" s="21">
        <v>2017</v>
      </c>
      <c r="B738" s="21">
        <v>28</v>
      </c>
      <c r="C738" s="21" t="str">
        <f>VLOOKUP(Tableau1[[#This Row],[CODE_REGION]],Libellés!$I$2:$J$15,2,FALSE)</f>
        <v>Normandie</v>
      </c>
      <c r="D738" s="21">
        <v>14</v>
      </c>
      <c r="E738" s="21" t="str">
        <f>VLOOKUP(Tableau1[[#This Row],[CODE_DEPT]],Libellés!$L$2:$M$102,2,FALSE)</f>
        <v>Calvados</v>
      </c>
      <c r="F738" s="21" t="s">
        <v>56</v>
      </c>
      <c r="G738" s="21" t="str">
        <f>VLOOKUP(Tableau1[[#This Row],[CODE_TYPE_DECHET]],Libellés!$A$1:$B$8,2,FALSE)</f>
        <v>Biodéchets</v>
      </c>
      <c r="H738" s="21" t="s">
        <v>49</v>
      </c>
      <c r="I738" s="21" t="str">
        <f>VLOOKUP(Tableau1[[#This Row],[CODE_DESTINATION]],Libellés!$E$2:$F$7,2,FALSE)</f>
        <v>Valorisation matière</v>
      </c>
      <c r="J738" s="21">
        <v>224.15</v>
      </c>
      <c r="K738" s="21">
        <v>694534</v>
      </c>
      <c r="L738" s="21">
        <f>Tableau1[[#This Row],[TONNE_DECHET]]*1000</f>
        <v>224150</v>
      </c>
      <c r="M738" s="21">
        <f>Tableau1[[#This Row],[KG_DECHET]]/Tableau1[[#This Row],[Population]]</f>
        <v>0.3227343801743327</v>
      </c>
    </row>
    <row r="739" spans="1:13" x14ac:dyDescent="0.3">
      <c r="A739" s="21">
        <v>2017</v>
      </c>
      <c r="B739" s="21">
        <v>28</v>
      </c>
      <c r="C739" s="21" t="str">
        <f>VLOOKUP(Tableau1[[#This Row],[CODE_REGION]],Libellés!$I$2:$J$15,2,FALSE)</f>
        <v>Normandie</v>
      </c>
      <c r="D739" s="21">
        <v>14</v>
      </c>
      <c r="E739" s="21" t="str">
        <f>VLOOKUP(Tableau1[[#This Row],[CODE_DEPT]],Libellés!$L$2:$M$102,2,FALSE)</f>
        <v>Calvados</v>
      </c>
      <c r="F739" s="21" t="s">
        <v>56</v>
      </c>
      <c r="G739" s="21" t="str">
        <f>VLOOKUP(Tableau1[[#This Row],[CODE_TYPE_DECHET]],Libellés!$A$1:$B$8,2,FALSE)</f>
        <v>Biodéchets</v>
      </c>
      <c r="H739" s="21" t="s">
        <v>56</v>
      </c>
      <c r="I739" s="21" t="str">
        <f>VLOOKUP(Tableau1[[#This Row],[CODE_DESTINATION]],Libellés!$E$2:$F$7,2,FALSE)</f>
        <v>Valorisation organique</v>
      </c>
      <c r="J739" s="21">
        <v>26812.34</v>
      </c>
      <c r="K739" s="21">
        <v>694534</v>
      </c>
      <c r="L739" s="21">
        <f>Tableau1[[#This Row],[TONNE_DECHET]]*1000</f>
        <v>26812340</v>
      </c>
      <c r="M739" s="21">
        <f>Tableau1[[#This Row],[KG_DECHET]]/Tableau1[[#This Row],[Population]]</f>
        <v>38.604791126136377</v>
      </c>
    </row>
    <row r="740" spans="1:13" x14ac:dyDescent="0.3">
      <c r="A740" s="21">
        <v>2017</v>
      </c>
      <c r="B740" s="21">
        <v>28</v>
      </c>
      <c r="C740" s="21" t="str">
        <f>VLOOKUP(Tableau1[[#This Row],[CODE_REGION]],Libellés!$I$2:$J$15,2,FALSE)</f>
        <v>Normandie</v>
      </c>
      <c r="D740" s="21">
        <v>14</v>
      </c>
      <c r="E740" s="21" t="str">
        <f>VLOOKUP(Tableau1[[#This Row],[CODE_DEPT]],Libellés!$L$2:$M$102,2,FALSE)</f>
        <v>Calvados</v>
      </c>
      <c r="F740" s="21" t="s">
        <v>54</v>
      </c>
      <c r="G740" s="21" t="str">
        <f>VLOOKUP(Tableau1[[#This Row],[CODE_TYPE_DECHET]],Libellés!$A$1:$B$8,2,FALSE)</f>
        <v>Verre</v>
      </c>
      <c r="H740" s="21" t="s">
        <v>49</v>
      </c>
      <c r="I740" s="21" t="str">
        <f>VLOOKUP(Tableau1[[#This Row],[CODE_DESTINATION]],Libellés!$E$2:$F$7,2,FALSE)</f>
        <v>Valorisation matière</v>
      </c>
      <c r="J740" s="21">
        <v>26818.5337</v>
      </c>
      <c r="K740" s="21">
        <v>694534</v>
      </c>
      <c r="L740" s="21">
        <f>Tableau1[[#This Row],[TONNE_DECHET]]*1000</f>
        <v>26818533.699999999</v>
      </c>
      <c r="M740" s="21">
        <f>Tableau1[[#This Row],[KG_DECHET]]/Tableau1[[#This Row],[Population]]</f>
        <v>38.613708904099724</v>
      </c>
    </row>
    <row r="741" spans="1:13" x14ac:dyDescent="0.3">
      <c r="A741" s="21">
        <v>2017</v>
      </c>
      <c r="B741" s="21">
        <v>28</v>
      </c>
      <c r="C741" s="21" t="str">
        <f>VLOOKUP(Tableau1[[#This Row],[CODE_REGION]],Libellés!$I$2:$J$15,2,FALSE)</f>
        <v>Normandie</v>
      </c>
      <c r="D741" s="21">
        <v>14</v>
      </c>
      <c r="E741" s="21" t="str">
        <f>VLOOKUP(Tableau1[[#This Row],[CODE_DEPT]],Libellés!$L$2:$M$102,2,FALSE)</f>
        <v>Calvados</v>
      </c>
      <c r="F741" s="21" t="s">
        <v>54</v>
      </c>
      <c r="G741" s="21" t="str">
        <f>VLOOKUP(Tableau1[[#This Row],[CODE_TYPE_DECHET]],Libellés!$A$1:$B$8,2,FALSE)</f>
        <v>Verre</v>
      </c>
      <c r="H741" s="21" t="s">
        <v>52</v>
      </c>
      <c r="I741" s="21" t="str">
        <f>VLOOKUP(Tableau1[[#This Row],[CODE_DESTINATION]],Libellés!$E$2:$F$7,2,FALSE)</f>
        <v>Non précisé</v>
      </c>
      <c r="J741" s="21">
        <v>17.464569999999998</v>
      </c>
      <c r="K741" s="21">
        <v>694534</v>
      </c>
      <c r="L741" s="21">
        <f>Tableau1[[#This Row],[TONNE_DECHET]]*1000</f>
        <v>17464.57</v>
      </c>
      <c r="M741" s="21">
        <f>Tableau1[[#This Row],[KG_DECHET]]/Tableau1[[#This Row],[Population]]</f>
        <v>2.5145738005626795E-2</v>
      </c>
    </row>
    <row r="742" spans="1:13" x14ac:dyDescent="0.3">
      <c r="A742" s="21">
        <v>2017</v>
      </c>
      <c r="B742" s="21">
        <v>28</v>
      </c>
      <c r="C742" s="21" t="str">
        <f>VLOOKUP(Tableau1[[#This Row],[CODE_REGION]],Libellés!$I$2:$J$15,2,FALSE)</f>
        <v>Normandie</v>
      </c>
      <c r="D742" s="21">
        <v>14</v>
      </c>
      <c r="E742" s="21" t="str">
        <f>VLOOKUP(Tableau1[[#This Row],[CODE_DEPT]],Libellés!$L$2:$M$102,2,FALSE)</f>
        <v>Calvados</v>
      </c>
      <c r="F742" s="21" t="s">
        <v>55</v>
      </c>
      <c r="G742" s="21" t="str">
        <f>VLOOKUP(Tableau1[[#This Row],[CODE_TYPE_DECHET]],Libellés!$A$1:$B$8,2,FALSE)</f>
        <v>Collectes séparées hors gravats</v>
      </c>
      <c r="H742" s="21" t="s">
        <v>49</v>
      </c>
      <c r="I742" s="21" t="str">
        <f>VLOOKUP(Tableau1[[#This Row],[CODE_DESTINATION]],Libellés!$E$2:$F$7,2,FALSE)</f>
        <v>Valorisation matière</v>
      </c>
      <c r="J742" s="21">
        <v>669.51219000000003</v>
      </c>
      <c r="K742" s="21">
        <v>694534</v>
      </c>
      <c r="L742" s="21">
        <f>Tableau1[[#This Row],[TONNE_DECHET]]*1000</f>
        <v>669512.19000000006</v>
      </c>
      <c r="M742" s="21">
        <f>Tableau1[[#This Row],[KG_DECHET]]/Tableau1[[#This Row],[Population]]</f>
        <v>0.96397323961101988</v>
      </c>
    </row>
    <row r="743" spans="1:13" x14ac:dyDescent="0.3">
      <c r="A743" s="21">
        <v>2009</v>
      </c>
      <c r="B743" s="21">
        <v>84</v>
      </c>
      <c r="C743" s="21" t="str">
        <f>VLOOKUP(Tableau1[[#This Row],[CODE_REGION]],Libellés!$I$2:$J$15,2,FALSE)</f>
        <v>Auvergne-Rhône-Alpes</v>
      </c>
      <c r="D743" s="21">
        <v>15</v>
      </c>
      <c r="E743" s="21" t="str">
        <f>VLOOKUP(Tableau1[[#This Row],[CODE_DEPT]],Libellés!$L$2:$M$102,2,FALSE)</f>
        <v>Cantal</v>
      </c>
      <c r="F743" s="21" t="s">
        <v>49</v>
      </c>
      <c r="G743" s="21" t="str">
        <f>VLOOKUP(Tableau1[[#This Row],[CODE_TYPE_DECHET]],Libellés!$A$1:$B$8,2,FALSE)</f>
        <v>Ordures ménagères résiduelles</v>
      </c>
      <c r="H743" s="21" t="s">
        <v>50</v>
      </c>
      <c r="I743" s="21" t="str">
        <f>VLOOKUP(Tableau1[[#This Row],[CODE_DESTINATION]],Libellés!$E$2:$F$7,2,FALSE)</f>
        <v>Incinération avec récupération d'énergie</v>
      </c>
      <c r="J743" s="21">
        <v>2714.2566999999999</v>
      </c>
      <c r="K743" s="21">
        <v>148380</v>
      </c>
      <c r="L743" s="21">
        <f>Tableau1[[#This Row],[TONNE_DECHET]]*1000</f>
        <v>2714256.6999999997</v>
      </c>
      <c r="M743" s="21">
        <f>Tableau1[[#This Row],[KG_DECHET]]/Tableau1[[#This Row],[Population]]</f>
        <v>18.292604798490359</v>
      </c>
    </row>
    <row r="744" spans="1:13" x14ac:dyDescent="0.3">
      <c r="A744" s="21">
        <v>2009</v>
      </c>
      <c r="B744" s="21">
        <v>84</v>
      </c>
      <c r="C744" s="21" t="str">
        <f>VLOOKUP(Tableau1[[#This Row],[CODE_REGION]],Libellés!$I$2:$J$15,2,FALSE)</f>
        <v>Auvergne-Rhône-Alpes</v>
      </c>
      <c r="D744" s="21">
        <v>15</v>
      </c>
      <c r="E744" s="21" t="str">
        <f>VLOOKUP(Tableau1[[#This Row],[CODE_DEPT]],Libellés!$L$2:$M$102,2,FALSE)</f>
        <v>Cantal</v>
      </c>
      <c r="F744" s="21" t="s">
        <v>49</v>
      </c>
      <c r="G744" s="21" t="str">
        <f>VLOOKUP(Tableau1[[#This Row],[CODE_TYPE_DECHET]],Libellés!$A$1:$B$8,2,FALSE)</f>
        <v>Ordures ménagères résiduelles</v>
      </c>
      <c r="H744" s="21" t="s">
        <v>51</v>
      </c>
      <c r="I744" s="21" t="str">
        <f>VLOOKUP(Tableau1[[#This Row],[CODE_DESTINATION]],Libellés!$E$2:$F$7,2,FALSE)</f>
        <v>Stockage</v>
      </c>
      <c r="J744" s="21">
        <v>23907.045880000001</v>
      </c>
      <c r="K744" s="21">
        <v>148380</v>
      </c>
      <c r="L744" s="21">
        <f>Tableau1[[#This Row],[TONNE_DECHET]]*1000</f>
        <v>23907045.880000003</v>
      </c>
      <c r="M744" s="21">
        <f>Tableau1[[#This Row],[KG_DECHET]]/Tableau1[[#This Row],[Population]]</f>
        <v>161.12040625421218</v>
      </c>
    </row>
    <row r="745" spans="1:13" x14ac:dyDescent="0.3">
      <c r="A745" s="21">
        <v>2009</v>
      </c>
      <c r="B745" s="21">
        <v>84</v>
      </c>
      <c r="C745" s="21" t="str">
        <f>VLOOKUP(Tableau1[[#This Row],[CODE_REGION]],Libellés!$I$2:$J$15,2,FALSE)</f>
        <v>Auvergne-Rhône-Alpes</v>
      </c>
      <c r="D745" s="21">
        <v>15</v>
      </c>
      <c r="E745" s="21" t="str">
        <f>VLOOKUP(Tableau1[[#This Row],[CODE_DEPT]],Libellés!$L$2:$M$102,2,FALSE)</f>
        <v>Cantal</v>
      </c>
      <c r="F745" s="21" t="s">
        <v>49</v>
      </c>
      <c r="G745" s="21" t="str">
        <f>VLOOKUP(Tableau1[[#This Row],[CODE_TYPE_DECHET]],Libellés!$A$1:$B$8,2,FALSE)</f>
        <v>Ordures ménagères résiduelles</v>
      </c>
      <c r="H745" s="21" t="s">
        <v>52</v>
      </c>
      <c r="I745" s="21" t="str">
        <f>VLOOKUP(Tableau1[[#This Row],[CODE_DESTINATION]],Libellés!$E$2:$F$7,2,FALSE)</f>
        <v>Non précisé</v>
      </c>
      <c r="J745" s="21">
        <v>30015.614560000002</v>
      </c>
      <c r="K745" s="21">
        <v>148380</v>
      </c>
      <c r="L745" s="21">
        <f>Tableau1[[#This Row],[TONNE_DECHET]]*1000</f>
        <v>30015614.560000002</v>
      </c>
      <c r="M745" s="21">
        <f>Tableau1[[#This Row],[KG_DECHET]]/Tableau1[[#This Row],[Population]]</f>
        <v>202.28881628251787</v>
      </c>
    </row>
    <row r="746" spans="1:13" x14ac:dyDescent="0.3">
      <c r="A746" s="21">
        <v>2009</v>
      </c>
      <c r="B746" s="21">
        <v>84</v>
      </c>
      <c r="C746" s="21" t="str">
        <f>VLOOKUP(Tableau1[[#This Row],[CODE_REGION]],Libellés!$I$2:$J$15,2,FALSE)</f>
        <v>Auvergne-Rhône-Alpes</v>
      </c>
      <c r="D746" s="21">
        <v>15</v>
      </c>
      <c r="E746" s="21" t="str">
        <f>VLOOKUP(Tableau1[[#This Row],[CODE_DEPT]],Libellés!$L$2:$M$102,2,FALSE)</f>
        <v>Cantal</v>
      </c>
      <c r="F746" s="21" t="s">
        <v>50</v>
      </c>
      <c r="G746" s="21" t="str">
        <f>VLOOKUP(Tableau1[[#This Row],[CODE_TYPE_DECHET]],Libellés!$A$1:$B$8,2,FALSE)</f>
        <v>Encombrants</v>
      </c>
      <c r="H746" s="21" t="s">
        <v>52</v>
      </c>
      <c r="I746" s="21" t="str">
        <f>VLOOKUP(Tableau1[[#This Row],[CODE_DESTINATION]],Libellés!$E$2:$F$7,2,FALSE)</f>
        <v>Non précisé</v>
      </c>
      <c r="J746" s="21">
        <v>50</v>
      </c>
      <c r="K746" s="21">
        <v>148380</v>
      </c>
      <c r="L746" s="21">
        <f>Tableau1[[#This Row],[TONNE_DECHET]]*1000</f>
        <v>50000</v>
      </c>
      <c r="M746" s="21">
        <f>Tableau1[[#This Row],[KG_DECHET]]/Tableau1[[#This Row],[Population]]</f>
        <v>0.33697263782180886</v>
      </c>
    </row>
    <row r="747" spans="1:13" x14ac:dyDescent="0.3">
      <c r="A747" s="21">
        <v>2009</v>
      </c>
      <c r="B747" s="21">
        <v>84</v>
      </c>
      <c r="C747" s="21" t="str">
        <f>VLOOKUP(Tableau1[[#This Row],[CODE_REGION]],Libellés!$I$2:$J$15,2,FALSE)</f>
        <v>Auvergne-Rhône-Alpes</v>
      </c>
      <c r="D747" s="21">
        <v>15</v>
      </c>
      <c r="E747" s="21" t="str">
        <f>VLOOKUP(Tableau1[[#This Row],[CODE_DEPT]],Libellés!$L$2:$M$102,2,FALSE)</f>
        <v>Cantal</v>
      </c>
      <c r="F747" s="21" t="s">
        <v>51</v>
      </c>
      <c r="G747" s="21" t="str">
        <f>VLOOKUP(Tableau1[[#This Row],[CODE_TYPE_DECHET]],Libellés!$A$1:$B$8,2,FALSE)</f>
        <v>Emballages et papier</v>
      </c>
      <c r="H747" s="21" t="s">
        <v>49</v>
      </c>
      <c r="I747" s="21" t="str">
        <f>VLOOKUP(Tableau1[[#This Row],[CODE_DESTINATION]],Libellés!$E$2:$F$7,2,FALSE)</f>
        <v>Valorisation matière</v>
      </c>
      <c r="J747" s="21">
        <v>4140.5018300000002</v>
      </c>
      <c r="K747" s="21">
        <v>148380</v>
      </c>
      <c r="L747" s="21">
        <f>Tableau1[[#This Row],[TONNE_DECHET]]*1000</f>
        <v>4140501.83</v>
      </c>
      <c r="M747" s="21">
        <f>Tableau1[[#This Row],[KG_DECHET]]/Tableau1[[#This Row],[Population]]</f>
        <v>27.904716471222539</v>
      </c>
    </row>
    <row r="748" spans="1:13" x14ac:dyDescent="0.3">
      <c r="A748" s="21">
        <v>2009</v>
      </c>
      <c r="B748" s="21">
        <v>84</v>
      </c>
      <c r="C748" s="21" t="str">
        <f>VLOOKUP(Tableau1[[#This Row],[CODE_REGION]],Libellés!$I$2:$J$15,2,FALSE)</f>
        <v>Auvergne-Rhône-Alpes</v>
      </c>
      <c r="D748" s="21">
        <v>15</v>
      </c>
      <c r="E748" s="21" t="str">
        <f>VLOOKUP(Tableau1[[#This Row],[CODE_DEPT]],Libellés!$L$2:$M$102,2,FALSE)</f>
        <v>Cantal</v>
      </c>
      <c r="F748" s="21" t="s">
        <v>51</v>
      </c>
      <c r="G748" s="21" t="str">
        <f>VLOOKUP(Tableau1[[#This Row],[CODE_TYPE_DECHET]],Libellés!$A$1:$B$8,2,FALSE)</f>
        <v>Emballages et papier</v>
      </c>
      <c r="H748" s="21" t="s">
        <v>52</v>
      </c>
      <c r="I748" s="21" t="str">
        <f>VLOOKUP(Tableau1[[#This Row],[CODE_DESTINATION]],Libellés!$E$2:$F$7,2,FALSE)</f>
        <v>Non précisé</v>
      </c>
      <c r="J748" s="21">
        <v>1121.22883</v>
      </c>
      <c r="K748" s="21">
        <v>148380</v>
      </c>
      <c r="L748" s="21">
        <f>Tableau1[[#This Row],[TONNE_DECHET]]*1000</f>
        <v>1121228.83</v>
      </c>
      <c r="M748" s="21">
        <f>Tableau1[[#This Row],[KG_DECHET]]/Tableau1[[#This Row],[Population]]</f>
        <v>7.556468728939211</v>
      </c>
    </row>
    <row r="749" spans="1:13" x14ac:dyDescent="0.3">
      <c r="A749" s="21">
        <v>2009</v>
      </c>
      <c r="B749" s="21">
        <v>84</v>
      </c>
      <c r="C749" s="21" t="str">
        <f>VLOOKUP(Tableau1[[#This Row],[CODE_REGION]],Libellés!$I$2:$J$15,2,FALSE)</f>
        <v>Auvergne-Rhône-Alpes</v>
      </c>
      <c r="D749" s="21">
        <v>15</v>
      </c>
      <c r="E749" s="21" t="str">
        <f>VLOOKUP(Tableau1[[#This Row],[CODE_DEPT]],Libellés!$L$2:$M$102,2,FALSE)</f>
        <v>Cantal</v>
      </c>
      <c r="F749" s="21" t="s">
        <v>56</v>
      </c>
      <c r="G749" s="21" t="str">
        <f>VLOOKUP(Tableau1[[#This Row],[CODE_TYPE_DECHET]],Libellés!$A$1:$B$8,2,FALSE)</f>
        <v>Biodéchets</v>
      </c>
      <c r="H749" s="21" t="s">
        <v>49</v>
      </c>
      <c r="I749" s="21" t="str">
        <f>VLOOKUP(Tableau1[[#This Row],[CODE_DESTINATION]],Libellés!$E$2:$F$7,2,FALSE)</f>
        <v>Valorisation matière</v>
      </c>
      <c r="J749" s="21">
        <v>368.34</v>
      </c>
      <c r="K749" s="21">
        <v>148380</v>
      </c>
      <c r="L749" s="21">
        <f>Tableau1[[#This Row],[TONNE_DECHET]]*1000</f>
        <v>368340</v>
      </c>
      <c r="M749" s="21">
        <f>Tableau1[[#This Row],[KG_DECHET]]/Tableau1[[#This Row],[Population]]</f>
        <v>2.4824100283057016</v>
      </c>
    </row>
    <row r="750" spans="1:13" x14ac:dyDescent="0.3">
      <c r="A750" s="21">
        <v>2009</v>
      </c>
      <c r="B750" s="21">
        <v>84</v>
      </c>
      <c r="C750" s="21" t="str">
        <f>VLOOKUP(Tableau1[[#This Row],[CODE_REGION]],Libellés!$I$2:$J$15,2,FALSE)</f>
        <v>Auvergne-Rhône-Alpes</v>
      </c>
      <c r="D750" s="21">
        <v>15</v>
      </c>
      <c r="E750" s="21" t="str">
        <f>VLOOKUP(Tableau1[[#This Row],[CODE_DEPT]],Libellés!$L$2:$M$102,2,FALSE)</f>
        <v>Cantal</v>
      </c>
      <c r="F750" s="21" t="s">
        <v>54</v>
      </c>
      <c r="G750" s="21" t="str">
        <f>VLOOKUP(Tableau1[[#This Row],[CODE_TYPE_DECHET]],Libellés!$A$1:$B$8,2,FALSE)</f>
        <v>Verre</v>
      </c>
      <c r="H750" s="21" t="s">
        <v>49</v>
      </c>
      <c r="I750" s="21" t="str">
        <f>VLOOKUP(Tableau1[[#This Row],[CODE_DESTINATION]],Libellés!$E$2:$F$7,2,FALSE)</f>
        <v>Valorisation matière</v>
      </c>
      <c r="J750" s="21">
        <v>2735.8264899999999</v>
      </c>
      <c r="K750" s="21">
        <v>148380</v>
      </c>
      <c r="L750" s="21">
        <f>Tableau1[[#This Row],[TONNE_DECHET]]*1000</f>
        <v>2735826.4899999998</v>
      </c>
      <c r="M750" s="21">
        <f>Tableau1[[#This Row],[KG_DECHET]]/Tableau1[[#This Row],[Population]]</f>
        <v>18.437973379161612</v>
      </c>
    </row>
    <row r="751" spans="1:13" x14ac:dyDescent="0.3">
      <c r="A751" s="21">
        <v>2009</v>
      </c>
      <c r="B751" s="21">
        <v>84</v>
      </c>
      <c r="C751" s="21" t="str">
        <f>VLOOKUP(Tableau1[[#This Row],[CODE_REGION]],Libellés!$I$2:$J$15,2,FALSE)</f>
        <v>Auvergne-Rhône-Alpes</v>
      </c>
      <c r="D751" s="21">
        <v>15</v>
      </c>
      <c r="E751" s="21" t="str">
        <f>VLOOKUP(Tableau1[[#This Row],[CODE_DEPT]],Libellés!$L$2:$M$102,2,FALSE)</f>
        <v>Cantal</v>
      </c>
      <c r="F751" s="21" t="s">
        <v>54</v>
      </c>
      <c r="G751" s="21" t="str">
        <f>VLOOKUP(Tableau1[[#This Row],[CODE_TYPE_DECHET]],Libellés!$A$1:$B$8,2,FALSE)</f>
        <v>Verre</v>
      </c>
      <c r="H751" s="21" t="s">
        <v>52</v>
      </c>
      <c r="I751" s="21" t="str">
        <f>VLOOKUP(Tableau1[[#This Row],[CODE_DESTINATION]],Libellés!$E$2:$F$7,2,FALSE)</f>
        <v>Non précisé</v>
      </c>
      <c r="J751" s="21">
        <v>1483.2273600000001</v>
      </c>
      <c r="K751" s="21">
        <v>148380</v>
      </c>
      <c r="L751" s="21">
        <f>Tableau1[[#This Row],[TONNE_DECHET]]*1000</f>
        <v>1483227.36</v>
      </c>
      <c r="M751" s="21">
        <f>Tableau1[[#This Row],[KG_DECHET]]/Tableau1[[#This Row],[Population]]</f>
        <v>9.996140719773555</v>
      </c>
    </row>
    <row r="752" spans="1:13" x14ac:dyDescent="0.3">
      <c r="A752" s="21">
        <v>2009</v>
      </c>
      <c r="B752" s="21">
        <v>84</v>
      </c>
      <c r="C752" s="21" t="str">
        <f>VLOOKUP(Tableau1[[#This Row],[CODE_REGION]],Libellés!$I$2:$J$15,2,FALSE)</f>
        <v>Auvergne-Rhône-Alpes</v>
      </c>
      <c r="D752" s="21">
        <v>15</v>
      </c>
      <c r="E752" s="21" t="str">
        <f>VLOOKUP(Tableau1[[#This Row],[CODE_DEPT]],Libellés!$L$2:$M$102,2,FALSE)</f>
        <v>Cantal</v>
      </c>
      <c r="F752" s="21" t="s">
        <v>55</v>
      </c>
      <c r="G752" s="21" t="str">
        <f>VLOOKUP(Tableau1[[#This Row],[CODE_TYPE_DECHET]],Libellés!$A$1:$B$8,2,FALSE)</f>
        <v>Collectes séparées hors gravats</v>
      </c>
      <c r="H752" s="21" t="s">
        <v>49</v>
      </c>
      <c r="I752" s="21" t="str">
        <f>VLOOKUP(Tableau1[[#This Row],[CODE_DESTINATION]],Libellés!$E$2:$F$7,2,FALSE)</f>
        <v>Valorisation matière</v>
      </c>
      <c r="J752" s="21">
        <v>48</v>
      </c>
      <c r="K752" s="21">
        <v>148380</v>
      </c>
      <c r="L752" s="21">
        <f>Tableau1[[#This Row],[TONNE_DECHET]]*1000</f>
        <v>48000</v>
      </c>
      <c r="M752" s="21">
        <f>Tableau1[[#This Row],[KG_DECHET]]/Tableau1[[#This Row],[Population]]</f>
        <v>0.32349373230893652</v>
      </c>
    </row>
    <row r="753" spans="1:13" x14ac:dyDescent="0.3">
      <c r="A753" s="21">
        <v>2011</v>
      </c>
      <c r="B753" s="21">
        <v>84</v>
      </c>
      <c r="C753" s="21" t="str">
        <f>VLOOKUP(Tableau1[[#This Row],[CODE_REGION]],Libellés!$I$2:$J$15,2,FALSE)</f>
        <v>Auvergne-Rhône-Alpes</v>
      </c>
      <c r="D753" s="21">
        <v>15</v>
      </c>
      <c r="E753" s="21" t="str">
        <f>VLOOKUP(Tableau1[[#This Row],[CODE_DEPT]],Libellés!$L$2:$M$102,2,FALSE)</f>
        <v>Cantal</v>
      </c>
      <c r="F753" s="21" t="s">
        <v>49</v>
      </c>
      <c r="G753" s="21" t="str">
        <f>VLOOKUP(Tableau1[[#This Row],[CODE_TYPE_DECHET]],Libellés!$A$1:$B$8,2,FALSE)</f>
        <v>Ordures ménagères résiduelles</v>
      </c>
      <c r="H753" s="21" t="s">
        <v>50</v>
      </c>
      <c r="I753" s="21" t="str">
        <f>VLOOKUP(Tableau1[[#This Row],[CODE_DESTINATION]],Libellés!$E$2:$F$7,2,FALSE)</f>
        <v>Incinération avec récupération d'énergie</v>
      </c>
      <c r="J753" s="21">
        <v>2693.1978300000001</v>
      </c>
      <c r="K753" s="21">
        <v>147577</v>
      </c>
      <c r="L753" s="21">
        <f>Tableau1[[#This Row],[TONNE_DECHET]]*1000</f>
        <v>2693197.83</v>
      </c>
      <c r="M753" s="21">
        <f>Tableau1[[#This Row],[KG_DECHET]]/Tableau1[[#This Row],[Population]]</f>
        <v>18.249441511888708</v>
      </c>
    </row>
    <row r="754" spans="1:13" x14ac:dyDescent="0.3">
      <c r="A754" s="21">
        <v>2011</v>
      </c>
      <c r="B754" s="21">
        <v>84</v>
      </c>
      <c r="C754" s="21" t="str">
        <f>VLOOKUP(Tableau1[[#This Row],[CODE_REGION]],Libellés!$I$2:$J$15,2,FALSE)</f>
        <v>Auvergne-Rhône-Alpes</v>
      </c>
      <c r="D754" s="21">
        <v>15</v>
      </c>
      <c r="E754" s="21" t="str">
        <f>VLOOKUP(Tableau1[[#This Row],[CODE_DEPT]],Libellés!$L$2:$M$102,2,FALSE)</f>
        <v>Cantal</v>
      </c>
      <c r="F754" s="21" t="s">
        <v>49</v>
      </c>
      <c r="G754" s="21" t="str">
        <f>VLOOKUP(Tableau1[[#This Row],[CODE_TYPE_DECHET]],Libellés!$A$1:$B$8,2,FALSE)</f>
        <v>Ordures ménagères résiduelles</v>
      </c>
      <c r="H754" s="21" t="s">
        <v>53</v>
      </c>
      <c r="I754" s="21" t="str">
        <f>VLOOKUP(Tableau1[[#This Row],[CODE_DESTINATION]],Libellés!$E$2:$F$7,2,FALSE)</f>
        <v>Incinération sans récupération d'énergie</v>
      </c>
      <c r="J754" s="21">
        <v>3735.3510000000001</v>
      </c>
      <c r="K754" s="21">
        <v>147577</v>
      </c>
      <c r="L754" s="21">
        <f>Tableau1[[#This Row],[TONNE_DECHET]]*1000</f>
        <v>3735351</v>
      </c>
      <c r="M754" s="21">
        <f>Tableau1[[#This Row],[KG_DECHET]]/Tableau1[[#This Row],[Population]]</f>
        <v>25.31120025478225</v>
      </c>
    </row>
    <row r="755" spans="1:13" x14ac:dyDescent="0.3">
      <c r="A755" s="21">
        <v>2011</v>
      </c>
      <c r="B755" s="21">
        <v>84</v>
      </c>
      <c r="C755" s="21" t="str">
        <f>VLOOKUP(Tableau1[[#This Row],[CODE_REGION]],Libellés!$I$2:$J$15,2,FALSE)</f>
        <v>Auvergne-Rhône-Alpes</v>
      </c>
      <c r="D755" s="21">
        <v>15</v>
      </c>
      <c r="E755" s="21" t="str">
        <f>VLOOKUP(Tableau1[[#This Row],[CODE_DEPT]],Libellés!$L$2:$M$102,2,FALSE)</f>
        <v>Cantal</v>
      </c>
      <c r="F755" s="21" t="s">
        <v>49</v>
      </c>
      <c r="G755" s="21" t="str">
        <f>VLOOKUP(Tableau1[[#This Row],[CODE_TYPE_DECHET]],Libellés!$A$1:$B$8,2,FALSE)</f>
        <v>Ordures ménagères résiduelles</v>
      </c>
      <c r="H755" s="21" t="s">
        <v>51</v>
      </c>
      <c r="I755" s="21" t="str">
        <f>VLOOKUP(Tableau1[[#This Row],[CODE_DESTINATION]],Libellés!$E$2:$F$7,2,FALSE)</f>
        <v>Stockage</v>
      </c>
      <c r="J755" s="21">
        <v>31337.605749999999</v>
      </c>
      <c r="K755" s="21">
        <v>147577</v>
      </c>
      <c r="L755" s="21">
        <f>Tableau1[[#This Row],[TONNE_DECHET]]*1000</f>
        <v>31337605.75</v>
      </c>
      <c r="M755" s="21">
        <f>Tableau1[[#This Row],[KG_DECHET]]/Tableau1[[#This Row],[Population]]</f>
        <v>212.34749147902451</v>
      </c>
    </row>
    <row r="756" spans="1:13" x14ac:dyDescent="0.3">
      <c r="A756" s="21">
        <v>2011</v>
      </c>
      <c r="B756" s="21">
        <v>84</v>
      </c>
      <c r="C756" s="21" t="str">
        <f>VLOOKUP(Tableau1[[#This Row],[CODE_REGION]],Libellés!$I$2:$J$15,2,FALSE)</f>
        <v>Auvergne-Rhône-Alpes</v>
      </c>
      <c r="D756" s="21">
        <v>15</v>
      </c>
      <c r="E756" s="21" t="str">
        <f>VLOOKUP(Tableau1[[#This Row],[CODE_DEPT]],Libellés!$L$2:$M$102,2,FALSE)</f>
        <v>Cantal</v>
      </c>
      <c r="F756" s="21" t="s">
        <v>49</v>
      </c>
      <c r="G756" s="21" t="str">
        <f>VLOOKUP(Tableau1[[#This Row],[CODE_TYPE_DECHET]],Libellés!$A$1:$B$8,2,FALSE)</f>
        <v>Ordures ménagères résiduelles</v>
      </c>
      <c r="H756" s="21" t="s">
        <v>52</v>
      </c>
      <c r="I756" s="21" t="str">
        <f>VLOOKUP(Tableau1[[#This Row],[CODE_DESTINATION]],Libellés!$E$2:$F$7,2,FALSE)</f>
        <v>Non précisé</v>
      </c>
      <c r="J756" s="21">
        <v>17995.91649</v>
      </c>
      <c r="K756" s="21">
        <v>147577</v>
      </c>
      <c r="L756" s="21">
        <f>Tableau1[[#This Row],[TONNE_DECHET]]*1000</f>
        <v>17995916.489999998</v>
      </c>
      <c r="M756" s="21">
        <f>Tableau1[[#This Row],[KG_DECHET]]/Tableau1[[#This Row],[Population]]</f>
        <v>121.94255534398991</v>
      </c>
    </row>
    <row r="757" spans="1:13" x14ac:dyDescent="0.3">
      <c r="A757" s="21">
        <v>2011</v>
      </c>
      <c r="B757" s="21">
        <v>84</v>
      </c>
      <c r="C757" s="21" t="str">
        <f>VLOOKUP(Tableau1[[#This Row],[CODE_REGION]],Libellés!$I$2:$J$15,2,FALSE)</f>
        <v>Auvergne-Rhône-Alpes</v>
      </c>
      <c r="D757" s="21">
        <v>15</v>
      </c>
      <c r="E757" s="21" t="str">
        <f>VLOOKUP(Tableau1[[#This Row],[CODE_DEPT]],Libellés!$L$2:$M$102,2,FALSE)</f>
        <v>Cantal</v>
      </c>
      <c r="F757" s="21" t="s">
        <v>50</v>
      </c>
      <c r="G757" s="21" t="str">
        <f>VLOOKUP(Tableau1[[#This Row],[CODE_TYPE_DECHET]],Libellés!$A$1:$B$8,2,FALSE)</f>
        <v>Encombrants</v>
      </c>
      <c r="H757" s="21" t="s">
        <v>49</v>
      </c>
      <c r="I757" s="21" t="str">
        <f>VLOOKUP(Tableau1[[#This Row],[CODE_DESTINATION]],Libellés!$E$2:$F$7,2,FALSE)</f>
        <v>Valorisation matière</v>
      </c>
      <c r="J757" s="21">
        <v>11.34</v>
      </c>
      <c r="K757" s="21">
        <v>147577</v>
      </c>
      <c r="L757" s="21">
        <f>Tableau1[[#This Row],[TONNE_DECHET]]*1000</f>
        <v>11340</v>
      </c>
      <c r="M757" s="21">
        <f>Tableau1[[#This Row],[KG_DECHET]]/Tableau1[[#This Row],[Population]]</f>
        <v>7.684124219898765E-2</v>
      </c>
    </row>
    <row r="758" spans="1:13" x14ac:dyDescent="0.3">
      <c r="A758" s="21">
        <v>2011</v>
      </c>
      <c r="B758" s="21">
        <v>84</v>
      </c>
      <c r="C758" s="21" t="str">
        <f>VLOOKUP(Tableau1[[#This Row],[CODE_REGION]],Libellés!$I$2:$J$15,2,FALSE)</f>
        <v>Auvergne-Rhône-Alpes</v>
      </c>
      <c r="D758" s="21">
        <v>15</v>
      </c>
      <c r="E758" s="21" t="str">
        <f>VLOOKUP(Tableau1[[#This Row],[CODE_DEPT]],Libellés!$L$2:$M$102,2,FALSE)</f>
        <v>Cantal</v>
      </c>
      <c r="F758" s="21" t="s">
        <v>50</v>
      </c>
      <c r="G758" s="21" t="str">
        <f>VLOOKUP(Tableau1[[#This Row],[CODE_TYPE_DECHET]],Libellés!$A$1:$B$8,2,FALSE)</f>
        <v>Encombrants</v>
      </c>
      <c r="H758" s="21" t="s">
        <v>51</v>
      </c>
      <c r="I758" s="21" t="str">
        <f>VLOOKUP(Tableau1[[#This Row],[CODE_DESTINATION]],Libellés!$E$2:$F$7,2,FALSE)</f>
        <v>Stockage</v>
      </c>
      <c r="J758" s="21">
        <v>36.729999999999997</v>
      </c>
      <c r="K758" s="21">
        <v>147577</v>
      </c>
      <c r="L758" s="21">
        <f>Tableau1[[#This Row],[TONNE_DECHET]]*1000</f>
        <v>36730</v>
      </c>
      <c r="M758" s="21">
        <f>Tableau1[[#This Row],[KG_DECHET]]/Tableau1[[#This Row],[Population]]</f>
        <v>0.2488870216903718</v>
      </c>
    </row>
    <row r="759" spans="1:13" x14ac:dyDescent="0.3">
      <c r="A759" s="21">
        <v>2011</v>
      </c>
      <c r="B759" s="21">
        <v>84</v>
      </c>
      <c r="C759" s="21" t="str">
        <f>VLOOKUP(Tableau1[[#This Row],[CODE_REGION]],Libellés!$I$2:$J$15,2,FALSE)</f>
        <v>Auvergne-Rhône-Alpes</v>
      </c>
      <c r="D759" s="21">
        <v>15</v>
      </c>
      <c r="E759" s="21" t="str">
        <f>VLOOKUP(Tableau1[[#This Row],[CODE_DEPT]],Libellés!$L$2:$M$102,2,FALSE)</f>
        <v>Cantal</v>
      </c>
      <c r="F759" s="21" t="s">
        <v>53</v>
      </c>
      <c r="G759" s="21" t="str">
        <f>VLOOKUP(Tableau1[[#This Row],[CODE_TYPE_DECHET]],Libellés!$A$1:$B$8,2,FALSE)</f>
        <v>Déchets dangereux</v>
      </c>
      <c r="H759" s="21" t="s">
        <v>50</v>
      </c>
      <c r="I759" s="21" t="str">
        <f>VLOOKUP(Tableau1[[#This Row],[CODE_DESTINATION]],Libellés!$E$2:$F$7,2,FALSE)</f>
        <v>Incinération avec récupération d'énergie</v>
      </c>
      <c r="J759" s="21">
        <v>2.5000000000000001E-2</v>
      </c>
      <c r="K759" s="21">
        <v>147577</v>
      </c>
      <c r="L759" s="21">
        <f>Tableau1[[#This Row],[TONNE_DECHET]]*1000</f>
        <v>25</v>
      </c>
      <c r="M759" s="21">
        <f>Tableau1[[#This Row],[KG_DECHET]]/Tableau1[[#This Row],[Population]]</f>
        <v>1.6940309126760945E-4</v>
      </c>
    </row>
    <row r="760" spans="1:13" x14ac:dyDescent="0.3">
      <c r="A760" s="21">
        <v>2011</v>
      </c>
      <c r="B760" s="21">
        <v>84</v>
      </c>
      <c r="C760" s="21" t="str">
        <f>VLOOKUP(Tableau1[[#This Row],[CODE_REGION]],Libellés!$I$2:$J$15,2,FALSE)</f>
        <v>Auvergne-Rhône-Alpes</v>
      </c>
      <c r="D760" s="21">
        <v>15</v>
      </c>
      <c r="E760" s="21" t="str">
        <f>VLOOKUP(Tableau1[[#This Row],[CODE_DEPT]],Libellés!$L$2:$M$102,2,FALSE)</f>
        <v>Cantal</v>
      </c>
      <c r="F760" s="21" t="s">
        <v>51</v>
      </c>
      <c r="G760" s="21" t="str">
        <f>VLOOKUP(Tableau1[[#This Row],[CODE_TYPE_DECHET]],Libellés!$A$1:$B$8,2,FALSE)</f>
        <v>Emballages et papier</v>
      </c>
      <c r="H760" s="21" t="s">
        <v>49</v>
      </c>
      <c r="I760" s="21" t="str">
        <f>VLOOKUP(Tableau1[[#This Row],[CODE_DESTINATION]],Libellés!$E$2:$F$7,2,FALSE)</f>
        <v>Valorisation matière</v>
      </c>
      <c r="J760" s="21">
        <v>5265.4093999999996</v>
      </c>
      <c r="K760" s="21">
        <v>147577</v>
      </c>
      <c r="L760" s="21">
        <f>Tableau1[[#This Row],[TONNE_DECHET]]*1000</f>
        <v>5265409.3999999994</v>
      </c>
      <c r="M760" s="21">
        <f>Tableau1[[#This Row],[KG_DECHET]]/Tableau1[[#This Row],[Population]]</f>
        <v>35.679065165981143</v>
      </c>
    </row>
    <row r="761" spans="1:13" x14ac:dyDescent="0.3">
      <c r="A761" s="21">
        <v>2011</v>
      </c>
      <c r="B761" s="21">
        <v>84</v>
      </c>
      <c r="C761" s="21" t="str">
        <f>VLOOKUP(Tableau1[[#This Row],[CODE_REGION]],Libellés!$I$2:$J$15,2,FALSE)</f>
        <v>Auvergne-Rhône-Alpes</v>
      </c>
      <c r="D761" s="21">
        <v>15</v>
      </c>
      <c r="E761" s="21" t="str">
        <f>VLOOKUP(Tableau1[[#This Row],[CODE_DEPT]],Libellés!$L$2:$M$102,2,FALSE)</f>
        <v>Cantal</v>
      </c>
      <c r="F761" s="21" t="s">
        <v>51</v>
      </c>
      <c r="G761" s="21" t="str">
        <f>VLOOKUP(Tableau1[[#This Row],[CODE_TYPE_DECHET]],Libellés!$A$1:$B$8,2,FALSE)</f>
        <v>Emballages et papier</v>
      </c>
      <c r="H761" s="21" t="s">
        <v>51</v>
      </c>
      <c r="I761" s="21" t="str">
        <f>VLOOKUP(Tableau1[[#This Row],[CODE_DESTINATION]],Libellés!$E$2:$F$7,2,FALSE)</f>
        <v>Stockage</v>
      </c>
      <c r="J761" s="21">
        <v>7</v>
      </c>
      <c r="K761" s="21">
        <v>147577</v>
      </c>
      <c r="L761" s="21">
        <f>Tableau1[[#This Row],[TONNE_DECHET]]*1000</f>
        <v>7000</v>
      </c>
      <c r="M761" s="21">
        <f>Tableau1[[#This Row],[KG_DECHET]]/Tableau1[[#This Row],[Population]]</f>
        <v>4.7432865554930648E-2</v>
      </c>
    </row>
    <row r="762" spans="1:13" x14ac:dyDescent="0.3">
      <c r="A762" s="21">
        <v>2011</v>
      </c>
      <c r="B762" s="21">
        <v>84</v>
      </c>
      <c r="C762" s="21" t="str">
        <f>VLOOKUP(Tableau1[[#This Row],[CODE_REGION]],Libellés!$I$2:$J$15,2,FALSE)</f>
        <v>Auvergne-Rhône-Alpes</v>
      </c>
      <c r="D762" s="21">
        <v>15</v>
      </c>
      <c r="E762" s="21" t="str">
        <f>VLOOKUP(Tableau1[[#This Row],[CODE_DEPT]],Libellés!$L$2:$M$102,2,FALSE)</f>
        <v>Cantal</v>
      </c>
      <c r="F762" s="21" t="s">
        <v>51</v>
      </c>
      <c r="G762" s="21" t="str">
        <f>VLOOKUP(Tableau1[[#This Row],[CODE_TYPE_DECHET]],Libellés!$A$1:$B$8,2,FALSE)</f>
        <v>Emballages et papier</v>
      </c>
      <c r="H762" s="21" t="s">
        <v>52</v>
      </c>
      <c r="I762" s="21" t="str">
        <f>VLOOKUP(Tableau1[[#This Row],[CODE_DESTINATION]],Libellés!$E$2:$F$7,2,FALSE)</f>
        <v>Non précisé</v>
      </c>
      <c r="J762" s="21">
        <v>217.55756</v>
      </c>
      <c r="K762" s="21">
        <v>147577</v>
      </c>
      <c r="L762" s="21">
        <f>Tableau1[[#This Row],[TONNE_DECHET]]*1000</f>
        <v>217557.56</v>
      </c>
      <c r="M762" s="21">
        <f>Tableau1[[#This Row],[KG_DECHET]]/Tableau1[[#This Row],[Population]]</f>
        <v>1.4741969277055367</v>
      </c>
    </row>
    <row r="763" spans="1:13" x14ac:dyDescent="0.3">
      <c r="A763" s="21">
        <v>2011</v>
      </c>
      <c r="B763" s="21">
        <v>84</v>
      </c>
      <c r="C763" s="21" t="str">
        <f>VLOOKUP(Tableau1[[#This Row],[CODE_REGION]],Libellés!$I$2:$J$15,2,FALSE)</f>
        <v>Auvergne-Rhône-Alpes</v>
      </c>
      <c r="D763" s="21">
        <v>15</v>
      </c>
      <c r="E763" s="21" t="str">
        <f>VLOOKUP(Tableau1[[#This Row],[CODE_DEPT]],Libellés!$L$2:$M$102,2,FALSE)</f>
        <v>Cantal</v>
      </c>
      <c r="F763" s="21" t="s">
        <v>56</v>
      </c>
      <c r="G763" s="21" t="str">
        <f>VLOOKUP(Tableau1[[#This Row],[CODE_TYPE_DECHET]],Libellés!$A$1:$B$8,2,FALSE)</f>
        <v>Biodéchets</v>
      </c>
      <c r="H763" s="21" t="s">
        <v>49</v>
      </c>
      <c r="I763" s="21" t="str">
        <f>VLOOKUP(Tableau1[[#This Row],[CODE_DESTINATION]],Libellés!$E$2:$F$7,2,FALSE)</f>
        <v>Valorisation matière</v>
      </c>
      <c r="J763" s="21">
        <v>341.46</v>
      </c>
      <c r="K763" s="21">
        <v>147577</v>
      </c>
      <c r="L763" s="21">
        <f>Tableau1[[#This Row],[TONNE_DECHET]]*1000</f>
        <v>341460</v>
      </c>
      <c r="M763" s="21">
        <f>Tableau1[[#This Row],[KG_DECHET]]/Tableau1[[#This Row],[Population]]</f>
        <v>2.3137751817695169</v>
      </c>
    </row>
    <row r="764" spans="1:13" x14ac:dyDescent="0.3">
      <c r="A764" s="21">
        <v>2011</v>
      </c>
      <c r="B764" s="21">
        <v>84</v>
      </c>
      <c r="C764" s="21" t="str">
        <f>VLOOKUP(Tableau1[[#This Row],[CODE_REGION]],Libellés!$I$2:$J$15,2,FALSE)</f>
        <v>Auvergne-Rhône-Alpes</v>
      </c>
      <c r="D764" s="21">
        <v>15</v>
      </c>
      <c r="E764" s="21" t="str">
        <f>VLOOKUP(Tableau1[[#This Row],[CODE_DEPT]],Libellés!$L$2:$M$102,2,FALSE)</f>
        <v>Cantal</v>
      </c>
      <c r="F764" s="21" t="s">
        <v>56</v>
      </c>
      <c r="G764" s="21" t="str">
        <f>VLOOKUP(Tableau1[[#This Row],[CODE_TYPE_DECHET]],Libellés!$A$1:$B$8,2,FALSE)</f>
        <v>Biodéchets</v>
      </c>
      <c r="H764" s="21" t="s">
        <v>56</v>
      </c>
      <c r="I764" s="21" t="str">
        <f>VLOOKUP(Tableau1[[#This Row],[CODE_DESTINATION]],Libellés!$E$2:$F$7,2,FALSE)</f>
        <v>Valorisation organique</v>
      </c>
      <c r="J764" s="21">
        <v>273.18</v>
      </c>
      <c r="K764" s="21">
        <v>147577</v>
      </c>
      <c r="L764" s="21">
        <f>Tableau1[[#This Row],[TONNE_DECHET]]*1000</f>
        <v>273180</v>
      </c>
      <c r="M764" s="21">
        <f>Tableau1[[#This Row],[KG_DECHET]]/Tableau1[[#This Row],[Population]]</f>
        <v>1.8511014588994219</v>
      </c>
    </row>
    <row r="765" spans="1:13" x14ac:dyDescent="0.3">
      <c r="A765" s="21">
        <v>2011</v>
      </c>
      <c r="B765" s="21">
        <v>84</v>
      </c>
      <c r="C765" s="21" t="str">
        <f>VLOOKUP(Tableau1[[#This Row],[CODE_REGION]],Libellés!$I$2:$J$15,2,FALSE)</f>
        <v>Auvergne-Rhône-Alpes</v>
      </c>
      <c r="D765" s="21">
        <v>15</v>
      </c>
      <c r="E765" s="21" t="str">
        <f>VLOOKUP(Tableau1[[#This Row],[CODE_DEPT]],Libellés!$L$2:$M$102,2,FALSE)</f>
        <v>Cantal</v>
      </c>
      <c r="F765" s="21" t="s">
        <v>54</v>
      </c>
      <c r="G765" s="21" t="str">
        <f>VLOOKUP(Tableau1[[#This Row],[CODE_TYPE_DECHET]],Libellés!$A$1:$B$8,2,FALSE)</f>
        <v>Verre</v>
      </c>
      <c r="H765" s="21" t="s">
        <v>49</v>
      </c>
      <c r="I765" s="21" t="str">
        <f>VLOOKUP(Tableau1[[#This Row],[CODE_DESTINATION]],Libellés!$E$2:$F$7,2,FALSE)</f>
        <v>Valorisation matière</v>
      </c>
      <c r="J765" s="21">
        <v>4476.4058699999996</v>
      </c>
      <c r="K765" s="21">
        <v>147577</v>
      </c>
      <c r="L765" s="21">
        <f>Tableau1[[#This Row],[TONNE_DECHET]]*1000</f>
        <v>4476405.8699999992</v>
      </c>
      <c r="M765" s="21">
        <f>Tableau1[[#This Row],[KG_DECHET]]/Tableau1[[#This Row],[Population]]</f>
        <v>30.332679685858903</v>
      </c>
    </row>
    <row r="766" spans="1:13" x14ac:dyDescent="0.3">
      <c r="A766" s="21">
        <v>2011</v>
      </c>
      <c r="B766" s="21">
        <v>84</v>
      </c>
      <c r="C766" s="21" t="str">
        <f>VLOOKUP(Tableau1[[#This Row],[CODE_REGION]],Libellés!$I$2:$J$15,2,FALSE)</f>
        <v>Auvergne-Rhône-Alpes</v>
      </c>
      <c r="D766" s="21">
        <v>15</v>
      </c>
      <c r="E766" s="21" t="str">
        <f>VLOOKUP(Tableau1[[#This Row],[CODE_DEPT]],Libellés!$L$2:$M$102,2,FALSE)</f>
        <v>Cantal</v>
      </c>
      <c r="F766" s="21" t="s">
        <v>54</v>
      </c>
      <c r="G766" s="21" t="str">
        <f>VLOOKUP(Tableau1[[#This Row],[CODE_TYPE_DECHET]],Libellés!$A$1:$B$8,2,FALSE)</f>
        <v>Verre</v>
      </c>
      <c r="H766" s="21" t="s">
        <v>52</v>
      </c>
      <c r="I766" s="21" t="str">
        <f>VLOOKUP(Tableau1[[#This Row],[CODE_DESTINATION]],Libellés!$E$2:$F$7,2,FALSE)</f>
        <v>Non précisé</v>
      </c>
      <c r="J766" s="21">
        <v>14.31978</v>
      </c>
      <c r="K766" s="21">
        <v>147577</v>
      </c>
      <c r="L766" s="21">
        <f>Tableau1[[#This Row],[TONNE_DECHET]]*1000</f>
        <v>14319.779999999999</v>
      </c>
      <c r="M766" s="21">
        <f>Tableau1[[#This Row],[KG_DECHET]]/Tableau1[[#This Row],[Population]]</f>
        <v>9.7032599930883534E-2</v>
      </c>
    </row>
    <row r="767" spans="1:13" x14ac:dyDescent="0.3">
      <c r="A767" s="21">
        <v>2011</v>
      </c>
      <c r="B767" s="21">
        <v>84</v>
      </c>
      <c r="C767" s="21" t="str">
        <f>VLOOKUP(Tableau1[[#This Row],[CODE_REGION]],Libellés!$I$2:$J$15,2,FALSE)</f>
        <v>Auvergne-Rhône-Alpes</v>
      </c>
      <c r="D767" s="21">
        <v>15</v>
      </c>
      <c r="E767" s="21" t="str">
        <f>VLOOKUP(Tableau1[[#This Row],[CODE_DEPT]],Libellés!$L$2:$M$102,2,FALSE)</f>
        <v>Cantal</v>
      </c>
      <c r="F767" s="21" t="s">
        <v>55</v>
      </c>
      <c r="G767" s="21" t="str">
        <f>VLOOKUP(Tableau1[[#This Row],[CODE_TYPE_DECHET]],Libellés!$A$1:$B$8,2,FALSE)</f>
        <v>Collectes séparées hors gravats</v>
      </c>
      <c r="H767" s="21" t="s">
        <v>49</v>
      </c>
      <c r="I767" s="21" t="str">
        <f>VLOOKUP(Tableau1[[#This Row],[CODE_DESTINATION]],Libellés!$E$2:$F$7,2,FALSE)</f>
        <v>Valorisation matière</v>
      </c>
      <c r="J767" s="21">
        <v>52</v>
      </c>
      <c r="K767" s="21">
        <v>147577</v>
      </c>
      <c r="L767" s="21">
        <f>Tableau1[[#This Row],[TONNE_DECHET]]*1000</f>
        <v>52000</v>
      </c>
      <c r="M767" s="21">
        <f>Tableau1[[#This Row],[KG_DECHET]]/Tableau1[[#This Row],[Population]]</f>
        <v>0.35235842983662768</v>
      </c>
    </row>
    <row r="768" spans="1:13" x14ac:dyDescent="0.3">
      <c r="A768" s="21">
        <v>2013</v>
      </c>
      <c r="B768" s="21">
        <v>84</v>
      </c>
      <c r="C768" s="21" t="str">
        <f>VLOOKUP(Tableau1[[#This Row],[CODE_REGION]],Libellés!$I$2:$J$15,2,FALSE)</f>
        <v>Auvergne-Rhône-Alpes</v>
      </c>
      <c r="D768" s="21">
        <v>15</v>
      </c>
      <c r="E768" s="21" t="str">
        <f>VLOOKUP(Tableau1[[#This Row],[CODE_DEPT]],Libellés!$L$2:$M$102,2,FALSE)</f>
        <v>Cantal</v>
      </c>
      <c r="F768" s="21" t="s">
        <v>49</v>
      </c>
      <c r="G768" s="21" t="str">
        <f>VLOOKUP(Tableau1[[#This Row],[CODE_TYPE_DECHET]],Libellés!$A$1:$B$8,2,FALSE)</f>
        <v>Ordures ménagères résiduelles</v>
      </c>
      <c r="H768" s="21" t="s">
        <v>50</v>
      </c>
      <c r="I768" s="21" t="str">
        <f>VLOOKUP(Tableau1[[#This Row],[CODE_DESTINATION]],Libellés!$E$2:$F$7,2,FALSE)</f>
        <v>Incinération avec récupération d'énergie</v>
      </c>
      <c r="J768" s="21">
        <v>7075.7018600000001</v>
      </c>
      <c r="K768" s="21">
        <v>147035</v>
      </c>
      <c r="L768" s="21">
        <f>Tableau1[[#This Row],[TONNE_DECHET]]*1000</f>
        <v>7075701.8600000003</v>
      </c>
      <c r="M768" s="21">
        <f>Tableau1[[#This Row],[KG_DECHET]]/Tableau1[[#This Row],[Population]]</f>
        <v>48.122568504097664</v>
      </c>
    </row>
    <row r="769" spans="1:13" x14ac:dyDescent="0.3">
      <c r="A769" s="21">
        <v>2013</v>
      </c>
      <c r="B769" s="21">
        <v>84</v>
      </c>
      <c r="C769" s="21" t="str">
        <f>VLOOKUP(Tableau1[[#This Row],[CODE_REGION]],Libellés!$I$2:$J$15,2,FALSE)</f>
        <v>Auvergne-Rhône-Alpes</v>
      </c>
      <c r="D769" s="21">
        <v>15</v>
      </c>
      <c r="E769" s="21" t="str">
        <f>VLOOKUP(Tableau1[[#This Row],[CODE_DEPT]],Libellés!$L$2:$M$102,2,FALSE)</f>
        <v>Cantal</v>
      </c>
      <c r="F769" s="21" t="s">
        <v>49</v>
      </c>
      <c r="G769" s="21" t="str">
        <f>VLOOKUP(Tableau1[[#This Row],[CODE_TYPE_DECHET]],Libellés!$A$1:$B$8,2,FALSE)</f>
        <v>Ordures ménagères résiduelles</v>
      </c>
      <c r="H769" s="21" t="s">
        <v>51</v>
      </c>
      <c r="I769" s="21" t="str">
        <f>VLOOKUP(Tableau1[[#This Row],[CODE_DESTINATION]],Libellés!$E$2:$F$7,2,FALSE)</f>
        <v>Stockage</v>
      </c>
      <c r="J769" s="21">
        <v>32319.905510000001</v>
      </c>
      <c r="K769" s="21">
        <v>147035</v>
      </c>
      <c r="L769" s="21">
        <f>Tableau1[[#This Row],[TONNE_DECHET]]*1000</f>
        <v>32319905.510000002</v>
      </c>
      <c r="M769" s="21">
        <f>Tableau1[[#This Row],[KG_DECHET]]/Tableau1[[#This Row],[Population]]</f>
        <v>219.81096684462884</v>
      </c>
    </row>
    <row r="770" spans="1:13" x14ac:dyDescent="0.3">
      <c r="A770" s="21">
        <v>2013</v>
      </c>
      <c r="B770" s="21">
        <v>84</v>
      </c>
      <c r="C770" s="21" t="str">
        <f>VLOOKUP(Tableau1[[#This Row],[CODE_REGION]],Libellés!$I$2:$J$15,2,FALSE)</f>
        <v>Auvergne-Rhône-Alpes</v>
      </c>
      <c r="D770" s="21">
        <v>15</v>
      </c>
      <c r="E770" s="21" t="str">
        <f>VLOOKUP(Tableau1[[#This Row],[CODE_DEPT]],Libellés!$L$2:$M$102,2,FALSE)</f>
        <v>Cantal</v>
      </c>
      <c r="F770" s="21" t="s">
        <v>50</v>
      </c>
      <c r="G770" s="21" t="str">
        <f>VLOOKUP(Tableau1[[#This Row],[CODE_TYPE_DECHET]],Libellés!$A$1:$B$8,2,FALSE)</f>
        <v>Encombrants</v>
      </c>
      <c r="H770" s="21" t="s">
        <v>49</v>
      </c>
      <c r="I770" s="21" t="str">
        <f>VLOOKUP(Tableau1[[#This Row],[CODE_DESTINATION]],Libellés!$E$2:$F$7,2,FALSE)</f>
        <v>Valorisation matière</v>
      </c>
      <c r="J770" s="21">
        <v>23.92</v>
      </c>
      <c r="K770" s="21">
        <v>147035</v>
      </c>
      <c r="L770" s="21">
        <f>Tableau1[[#This Row],[TONNE_DECHET]]*1000</f>
        <v>23920</v>
      </c>
      <c r="M770" s="21">
        <f>Tableau1[[#This Row],[KG_DECHET]]/Tableau1[[#This Row],[Population]]</f>
        <v>0.1626823545414357</v>
      </c>
    </row>
    <row r="771" spans="1:13" x14ac:dyDescent="0.3">
      <c r="A771" s="21">
        <v>2013</v>
      </c>
      <c r="B771" s="21">
        <v>84</v>
      </c>
      <c r="C771" s="21" t="str">
        <f>VLOOKUP(Tableau1[[#This Row],[CODE_REGION]],Libellés!$I$2:$J$15,2,FALSE)</f>
        <v>Auvergne-Rhône-Alpes</v>
      </c>
      <c r="D771" s="21">
        <v>15</v>
      </c>
      <c r="E771" s="21" t="str">
        <f>VLOOKUP(Tableau1[[#This Row],[CODE_DEPT]],Libellés!$L$2:$M$102,2,FALSE)</f>
        <v>Cantal</v>
      </c>
      <c r="F771" s="21" t="s">
        <v>50</v>
      </c>
      <c r="G771" s="21" t="str">
        <f>VLOOKUP(Tableau1[[#This Row],[CODE_TYPE_DECHET]],Libellés!$A$1:$B$8,2,FALSE)</f>
        <v>Encombrants</v>
      </c>
      <c r="H771" s="21" t="s">
        <v>51</v>
      </c>
      <c r="I771" s="21" t="str">
        <f>VLOOKUP(Tableau1[[#This Row],[CODE_DESTINATION]],Libellés!$E$2:$F$7,2,FALSE)</f>
        <v>Stockage</v>
      </c>
      <c r="J771" s="21">
        <v>38.86</v>
      </c>
      <c r="K771" s="21">
        <v>147035</v>
      </c>
      <c r="L771" s="21">
        <f>Tableau1[[#This Row],[TONNE_DECHET]]*1000</f>
        <v>38860</v>
      </c>
      <c r="M771" s="21">
        <f>Tableau1[[#This Row],[KG_DECHET]]/Tableau1[[#This Row],[Population]]</f>
        <v>0.26429081511204816</v>
      </c>
    </row>
    <row r="772" spans="1:13" x14ac:dyDescent="0.3">
      <c r="A772" s="21">
        <v>2013</v>
      </c>
      <c r="B772" s="21">
        <v>84</v>
      </c>
      <c r="C772" s="21" t="str">
        <f>VLOOKUP(Tableau1[[#This Row],[CODE_REGION]],Libellés!$I$2:$J$15,2,FALSE)</f>
        <v>Auvergne-Rhône-Alpes</v>
      </c>
      <c r="D772" s="21">
        <v>15</v>
      </c>
      <c r="E772" s="21" t="str">
        <f>VLOOKUP(Tableau1[[#This Row],[CODE_DEPT]],Libellés!$L$2:$M$102,2,FALSE)</f>
        <v>Cantal</v>
      </c>
      <c r="F772" s="21" t="s">
        <v>53</v>
      </c>
      <c r="G772" s="21" t="str">
        <f>VLOOKUP(Tableau1[[#This Row],[CODE_TYPE_DECHET]],Libellés!$A$1:$B$8,2,FALSE)</f>
        <v>Déchets dangereux</v>
      </c>
      <c r="H772" s="21" t="s">
        <v>50</v>
      </c>
      <c r="I772" s="21" t="str">
        <f>VLOOKUP(Tableau1[[#This Row],[CODE_DESTINATION]],Libellés!$E$2:$F$7,2,FALSE)</f>
        <v>Incinération avec récupération d'énergie</v>
      </c>
      <c r="J772" s="21">
        <v>7.4999999999999997E-2</v>
      </c>
      <c r="K772" s="21">
        <v>147035</v>
      </c>
      <c r="L772" s="21">
        <f>Tableau1[[#This Row],[TONNE_DECHET]]*1000</f>
        <v>75</v>
      </c>
      <c r="M772" s="21">
        <f>Tableau1[[#This Row],[KG_DECHET]]/Tableau1[[#This Row],[Population]]</f>
        <v>5.100826333866086E-4</v>
      </c>
    </row>
    <row r="773" spans="1:13" x14ac:dyDescent="0.3">
      <c r="A773" s="21">
        <v>2013</v>
      </c>
      <c r="B773" s="21">
        <v>84</v>
      </c>
      <c r="C773" s="21" t="str">
        <f>VLOOKUP(Tableau1[[#This Row],[CODE_REGION]],Libellés!$I$2:$J$15,2,FALSE)</f>
        <v>Auvergne-Rhône-Alpes</v>
      </c>
      <c r="D773" s="21">
        <v>15</v>
      </c>
      <c r="E773" s="21" t="str">
        <f>VLOOKUP(Tableau1[[#This Row],[CODE_DEPT]],Libellés!$L$2:$M$102,2,FALSE)</f>
        <v>Cantal</v>
      </c>
      <c r="F773" s="21" t="s">
        <v>51</v>
      </c>
      <c r="G773" s="21" t="str">
        <f>VLOOKUP(Tableau1[[#This Row],[CODE_TYPE_DECHET]],Libellés!$A$1:$B$8,2,FALSE)</f>
        <v>Emballages et papier</v>
      </c>
      <c r="H773" s="21" t="s">
        <v>49</v>
      </c>
      <c r="I773" s="21" t="str">
        <f>VLOOKUP(Tableau1[[#This Row],[CODE_DESTINATION]],Libellés!$E$2:$F$7,2,FALSE)</f>
        <v>Valorisation matière</v>
      </c>
      <c r="J773" s="21">
        <v>6051.7764800000004</v>
      </c>
      <c r="K773" s="21">
        <v>147035</v>
      </c>
      <c r="L773" s="21">
        <f>Tableau1[[#This Row],[TONNE_DECHET]]*1000</f>
        <v>6051776.4800000004</v>
      </c>
      <c r="M773" s="21">
        <f>Tableau1[[#This Row],[KG_DECHET]]/Tableau1[[#This Row],[Population]]</f>
        <v>41.158747781140548</v>
      </c>
    </row>
    <row r="774" spans="1:13" x14ac:dyDescent="0.3">
      <c r="A774" s="21">
        <v>2013</v>
      </c>
      <c r="B774" s="21">
        <v>84</v>
      </c>
      <c r="C774" s="21" t="str">
        <f>VLOOKUP(Tableau1[[#This Row],[CODE_REGION]],Libellés!$I$2:$J$15,2,FALSE)</f>
        <v>Auvergne-Rhône-Alpes</v>
      </c>
      <c r="D774" s="21">
        <v>15</v>
      </c>
      <c r="E774" s="21" t="str">
        <f>VLOOKUP(Tableau1[[#This Row],[CODE_DEPT]],Libellés!$L$2:$M$102,2,FALSE)</f>
        <v>Cantal</v>
      </c>
      <c r="F774" s="21" t="s">
        <v>51</v>
      </c>
      <c r="G774" s="21" t="str">
        <f>VLOOKUP(Tableau1[[#This Row],[CODE_TYPE_DECHET]],Libellés!$A$1:$B$8,2,FALSE)</f>
        <v>Emballages et papier</v>
      </c>
      <c r="H774" s="21" t="s">
        <v>51</v>
      </c>
      <c r="I774" s="21" t="str">
        <f>VLOOKUP(Tableau1[[#This Row],[CODE_DESTINATION]],Libellés!$E$2:$F$7,2,FALSE)</f>
        <v>Stockage</v>
      </c>
      <c r="J774" s="21">
        <v>13.62</v>
      </c>
      <c r="K774" s="21">
        <v>147035</v>
      </c>
      <c r="L774" s="21">
        <f>Tableau1[[#This Row],[TONNE_DECHET]]*1000</f>
        <v>13620</v>
      </c>
      <c r="M774" s="21">
        <f>Tableau1[[#This Row],[KG_DECHET]]/Tableau1[[#This Row],[Population]]</f>
        <v>9.2631006223008128E-2</v>
      </c>
    </row>
    <row r="775" spans="1:13" x14ac:dyDescent="0.3">
      <c r="A775" s="21">
        <v>2013</v>
      </c>
      <c r="B775" s="21">
        <v>84</v>
      </c>
      <c r="C775" s="21" t="str">
        <f>VLOOKUP(Tableau1[[#This Row],[CODE_REGION]],Libellés!$I$2:$J$15,2,FALSE)</f>
        <v>Auvergne-Rhône-Alpes</v>
      </c>
      <c r="D775" s="21">
        <v>15</v>
      </c>
      <c r="E775" s="21" t="str">
        <f>VLOOKUP(Tableau1[[#This Row],[CODE_DEPT]],Libellés!$L$2:$M$102,2,FALSE)</f>
        <v>Cantal</v>
      </c>
      <c r="F775" s="21" t="s">
        <v>51</v>
      </c>
      <c r="G775" s="21" t="str">
        <f>VLOOKUP(Tableau1[[#This Row],[CODE_TYPE_DECHET]],Libellés!$A$1:$B$8,2,FALSE)</f>
        <v>Emballages et papier</v>
      </c>
      <c r="H775" s="21" t="s">
        <v>52</v>
      </c>
      <c r="I775" s="21" t="str">
        <f>VLOOKUP(Tableau1[[#This Row],[CODE_DESTINATION]],Libellés!$E$2:$F$7,2,FALSE)</f>
        <v>Non précisé</v>
      </c>
      <c r="J775" s="21">
        <v>136.46588</v>
      </c>
      <c r="K775" s="21">
        <v>147035</v>
      </c>
      <c r="L775" s="21">
        <f>Tableau1[[#This Row],[TONNE_DECHET]]*1000</f>
        <v>136465.88</v>
      </c>
      <c r="M775" s="21">
        <f>Tableau1[[#This Row],[KG_DECHET]]/Tableau1[[#This Row],[Population]]</f>
        <v>0.92811833917094577</v>
      </c>
    </row>
    <row r="776" spans="1:13" x14ac:dyDescent="0.3">
      <c r="A776" s="21">
        <v>2013</v>
      </c>
      <c r="B776" s="21">
        <v>84</v>
      </c>
      <c r="C776" s="21" t="str">
        <f>VLOOKUP(Tableau1[[#This Row],[CODE_REGION]],Libellés!$I$2:$J$15,2,FALSE)</f>
        <v>Auvergne-Rhône-Alpes</v>
      </c>
      <c r="D776" s="21">
        <v>15</v>
      </c>
      <c r="E776" s="21" t="str">
        <f>VLOOKUP(Tableau1[[#This Row],[CODE_DEPT]],Libellés!$L$2:$M$102,2,FALSE)</f>
        <v>Cantal</v>
      </c>
      <c r="F776" s="21" t="s">
        <v>56</v>
      </c>
      <c r="G776" s="21" t="str">
        <f>VLOOKUP(Tableau1[[#This Row],[CODE_TYPE_DECHET]],Libellés!$A$1:$B$8,2,FALSE)</f>
        <v>Biodéchets</v>
      </c>
      <c r="H776" s="21" t="s">
        <v>49</v>
      </c>
      <c r="I776" s="21" t="str">
        <f>VLOOKUP(Tableau1[[#This Row],[CODE_DESTINATION]],Libellés!$E$2:$F$7,2,FALSE)</f>
        <v>Valorisation matière</v>
      </c>
      <c r="J776" s="21">
        <v>423</v>
      </c>
      <c r="K776" s="21">
        <v>147035</v>
      </c>
      <c r="L776" s="21">
        <f>Tableau1[[#This Row],[TONNE_DECHET]]*1000</f>
        <v>423000</v>
      </c>
      <c r="M776" s="21">
        <f>Tableau1[[#This Row],[KG_DECHET]]/Tableau1[[#This Row],[Population]]</f>
        <v>2.8768660523004725</v>
      </c>
    </row>
    <row r="777" spans="1:13" x14ac:dyDescent="0.3">
      <c r="A777" s="21">
        <v>2013</v>
      </c>
      <c r="B777" s="21">
        <v>84</v>
      </c>
      <c r="C777" s="21" t="str">
        <f>VLOOKUP(Tableau1[[#This Row],[CODE_REGION]],Libellés!$I$2:$J$15,2,FALSE)</f>
        <v>Auvergne-Rhône-Alpes</v>
      </c>
      <c r="D777" s="21">
        <v>15</v>
      </c>
      <c r="E777" s="21" t="str">
        <f>VLOOKUP(Tableau1[[#This Row],[CODE_DEPT]],Libellés!$L$2:$M$102,2,FALSE)</f>
        <v>Cantal</v>
      </c>
      <c r="F777" s="21" t="s">
        <v>56</v>
      </c>
      <c r="G777" s="21" t="str">
        <f>VLOOKUP(Tableau1[[#This Row],[CODE_TYPE_DECHET]],Libellés!$A$1:$B$8,2,FALSE)</f>
        <v>Biodéchets</v>
      </c>
      <c r="H777" s="21" t="s">
        <v>51</v>
      </c>
      <c r="I777" s="21" t="str">
        <f>VLOOKUP(Tableau1[[#This Row],[CODE_DESTINATION]],Libellés!$E$2:$F$7,2,FALSE)</f>
        <v>Stockage</v>
      </c>
      <c r="J777" s="21">
        <v>515.53</v>
      </c>
      <c r="K777" s="21">
        <v>147035</v>
      </c>
      <c r="L777" s="21">
        <f>Tableau1[[#This Row],[TONNE_DECHET]]*1000</f>
        <v>515530</v>
      </c>
      <c r="M777" s="21">
        <f>Tableau1[[#This Row],[KG_DECHET]]/Tableau1[[#This Row],[Population]]</f>
        <v>3.506171999863978</v>
      </c>
    </row>
    <row r="778" spans="1:13" x14ac:dyDescent="0.3">
      <c r="A778" s="21">
        <v>2013</v>
      </c>
      <c r="B778" s="21">
        <v>84</v>
      </c>
      <c r="C778" s="21" t="str">
        <f>VLOOKUP(Tableau1[[#This Row],[CODE_REGION]],Libellés!$I$2:$J$15,2,FALSE)</f>
        <v>Auvergne-Rhône-Alpes</v>
      </c>
      <c r="D778" s="21">
        <v>15</v>
      </c>
      <c r="E778" s="21" t="str">
        <f>VLOOKUP(Tableau1[[#This Row],[CODE_DEPT]],Libellés!$L$2:$M$102,2,FALSE)</f>
        <v>Cantal</v>
      </c>
      <c r="F778" s="21" t="s">
        <v>54</v>
      </c>
      <c r="G778" s="21" t="str">
        <f>VLOOKUP(Tableau1[[#This Row],[CODE_TYPE_DECHET]],Libellés!$A$1:$B$8,2,FALSE)</f>
        <v>Verre</v>
      </c>
      <c r="H778" s="21" t="s">
        <v>49</v>
      </c>
      <c r="I778" s="21" t="str">
        <f>VLOOKUP(Tableau1[[#This Row],[CODE_DESTINATION]],Libellés!$E$2:$F$7,2,FALSE)</f>
        <v>Valorisation matière</v>
      </c>
      <c r="J778" s="21">
        <v>4479.2378200000003</v>
      </c>
      <c r="K778" s="21">
        <v>147035</v>
      </c>
      <c r="L778" s="21">
        <f>Tableau1[[#This Row],[TONNE_DECHET]]*1000</f>
        <v>4479237.82</v>
      </c>
      <c r="M778" s="21">
        <f>Tableau1[[#This Row],[KG_DECHET]]/Tableau1[[#This Row],[Population]]</f>
        <v>30.463752303873228</v>
      </c>
    </row>
    <row r="779" spans="1:13" x14ac:dyDescent="0.3">
      <c r="A779" s="21">
        <v>2013</v>
      </c>
      <c r="B779" s="21">
        <v>84</v>
      </c>
      <c r="C779" s="21" t="str">
        <f>VLOOKUP(Tableau1[[#This Row],[CODE_REGION]],Libellés!$I$2:$J$15,2,FALSE)</f>
        <v>Auvergne-Rhône-Alpes</v>
      </c>
      <c r="D779" s="21">
        <v>15</v>
      </c>
      <c r="E779" s="21" t="str">
        <f>VLOOKUP(Tableau1[[#This Row],[CODE_DEPT]],Libellés!$L$2:$M$102,2,FALSE)</f>
        <v>Cantal</v>
      </c>
      <c r="F779" s="21" t="s">
        <v>54</v>
      </c>
      <c r="G779" s="21" t="str">
        <f>VLOOKUP(Tableau1[[#This Row],[CODE_TYPE_DECHET]],Libellés!$A$1:$B$8,2,FALSE)</f>
        <v>Verre</v>
      </c>
      <c r="H779" s="21" t="s">
        <v>52</v>
      </c>
      <c r="I779" s="21" t="str">
        <f>VLOOKUP(Tableau1[[#This Row],[CODE_DESTINATION]],Libellés!$E$2:$F$7,2,FALSE)</f>
        <v>Non précisé</v>
      </c>
      <c r="J779" s="21">
        <v>442.30158999999998</v>
      </c>
      <c r="K779" s="21">
        <v>147035</v>
      </c>
      <c r="L779" s="21">
        <f>Tableau1[[#This Row],[TONNE_DECHET]]*1000</f>
        <v>442301.58999999997</v>
      </c>
      <c r="M779" s="21">
        <f>Tableau1[[#This Row],[KG_DECHET]]/Tableau1[[#This Row],[Population]]</f>
        <v>3.0081381303771209</v>
      </c>
    </row>
    <row r="780" spans="1:13" x14ac:dyDescent="0.3">
      <c r="A780" s="21">
        <v>2013</v>
      </c>
      <c r="B780" s="21">
        <v>84</v>
      </c>
      <c r="C780" s="21" t="str">
        <f>VLOOKUP(Tableau1[[#This Row],[CODE_REGION]],Libellés!$I$2:$J$15,2,FALSE)</f>
        <v>Auvergne-Rhône-Alpes</v>
      </c>
      <c r="D780" s="21">
        <v>15</v>
      </c>
      <c r="E780" s="21" t="str">
        <f>VLOOKUP(Tableau1[[#This Row],[CODE_DEPT]],Libellés!$L$2:$M$102,2,FALSE)</f>
        <v>Cantal</v>
      </c>
      <c r="F780" s="21" t="s">
        <v>55</v>
      </c>
      <c r="G780" s="21" t="str">
        <f>VLOOKUP(Tableau1[[#This Row],[CODE_TYPE_DECHET]],Libellés!$A$1:$B$8,2,FALSE)</f>
        <v>Collectes séparées hors gravats</v>
      </c>
      <c r="H780" s="21" t="s">
        <v>49</v>
      </c>
      <c r="I780" s="21" t="str">
        <f>VLOOKUP(Tableau1[[#This Row],[CODE_DESTINATION]],Libellés!$E$2:$F$7,2,FALSE)</f>
        <v>Valorisation matière</v>
      </c>
      <c r="J780" s="21">
        <v>95.873000000000005</v>
      </c>
      <c r="K780" s="21">
        <v>147035</v>
      </c>
      <c r="L780" s="21">
        <f>Tableau1[[#This Row],[TONNE_DECHET]]*1000</f>
        <v>95873</v>
      </c>
      <c r="M780" s="21">
        <f>Tableau1[[#This Row],[KG_DECHET]]/Tableau1[[#This Row],[Population]]</f>
        <v>0.65204203080899104</v>
      </c>
    </row>
    <row r="781" spans="1:13" x14ac:dyDescent="0.3">
      <c r="A781" s="21">
        <v>2013</v>
      </c>
      <c r="B781" s="21">
        <v>84</v>
      </c>
      <c r="C781" s="21" t="str">
        <f>VLOOKUP(Tableau1[[#This Row],[CODE_REGION]],Libellés!$I$2:$J$15,2,FALSE)</f>
        <v>Auvergne-Rhône-Alpes</v>
      </c>
      <c r="D781" s="21">
        <v>15</v>
      </c>
      <c r="E781" s="21" t="str">
        <f>VLOOKUP(Tableau1[[#This Row],[CODE_DEPT]],Libellés!$L$2:$M$102,2,FALSE)</f>
        <v>Cantal</v>
      </c>
      <c r="F781" s="21" t="s">
        <v>55</v>
      </c>
      <c r="G781" s="21" t="str">
        <f>VLOOKUP(Tableau1[[#This Row],[CODE_TYPE_DECHET]],Libellés!$A$1:$B$8,2,FALSE)</f>
        <v>Collectes séparées hors gravats</v>
      </c>
      <c r="H781" s="21" t="s">
        <v>51</v>
      </c>
      <c r="I781" s="21" t="str">
        <f>VLOOKUP(Tableau1[[#This Row],[CODE_DESTINATION]],Libellés!$E$2:$F$7,2,FALSE)</f>
        <v>Stockage</v>
      </c>
      <c r="J781" s="21">
        <v>11.7</v>
      </c>
      <c r="K781" s="21">
        <v>147035</v>
      </c>
      <c r="L781" s="21">
        <f>Tableau1[[#This Row],[TONNE_DECHET]]*1000</f>
        <v>11700</v>
      </c>
      <c r="M781" s="21">
        <f>Tableau1[[#This Row],[KG_DECHET]]/Tableau1[[#This Row],[Population]]</f>
        <v>7.9572890808310953E-2</v>
      </c>
    </row>
    <row r="782" spans="1:13" x14ac:dyDescent="0.3">
      <c r="A782" s="21">
        <v>2015</v>
      </c>
      <c r="B782" s="21">
        <v>84</v>
      </c>
      <c r="C782" s="21" t="str">
        <f>VLOOKUP(Tableau1[[#This Row],[CODE_REGION]],Libellés!$I$2:$J$15,2,FALSE)</f>
        <v>Auvergne-Rhône-Alpes</v>
      </c>
      <c r="D782" s="21">
        <v>15</v>
      </c>
      <c r="E782" s="21" t="str">
        <f>VLOOKUP(Tableau1[[#This Row],[CODE_DEPT]],Libellés!$L$2:$M$102,2,FALSE)</f>
        <v>Cantal</v>
      </c>
      <c r="F782" s="21" t="s">
        <v>49</v>
      </c>
      <c r="G782" s="21" t="str">
        <f>VLOOKUP(Tableau1[[#This Row],[CODE_TYPE_DECHET]],Libellés!$A$1:$B$8,2,FALSE)</f>
        <v>Ordures ménagères résiduelles</v>
      </c>
      <c r="H782" s="21" t="s">
        <v>50</v>
      </c>
      <c r="I782" s="21" t="str">
        <f>VLOOKUP(Tableau1[[#This Row],[CODE_DESTINATION]],Libellés!$E$2:$F$7,2,FALSE)</f>
        <v>Incinération avec récupération d'énergie</v>
      </c>
      <c r="J782" s="21">
        <v>6891.6968100000004</v>
      </c>
      <c r="K782" s="21">
        <v>146219</v>
      </c>
      <c r="L782" s="21">
        <f>Tableau1[[#This Row],[TONNE_DECHET]]*1000</f>
        <v>6891696.8100000005</v>
      </c>
      <c r="M782" s="21">
        <f>Tableau1[[#This Row],[KG_DECHET]]/Tableau1[[#This Row],[Population]]</f>
        <v>47.132703752590295</v>
      </c>
    </row>
    <row r="783" spans="1:13" x14ac:dyDescent="0.3">
      <c r="A783" s="21">
        <v>2015</v>
      </c>
      <c r="B783" s="21">
        <v>84</v>
      </c>
      <c r="C783" s="21" t="str">
        <f>VLOOKUP(Tableau1[[#This Row],[CODE_REGION]],Libellés!$I$2:$J$15,2,FALSE)</f>
        <v>Auvergne-Rhône-Alpes</v>
      </c>
      <c r="D783" s="21">
        <v>15</v>
      </c>
      <c r="E783" s="21" t="str">
        <f>VLOOKUP(Tableau1[[#This Row],[CODE_DEPT]],Libellés!$L$2:$M$102,2,FALSE)</f>
        <v>Cantal</v>
      </c>
      <c r="F783" s="21" t="s">
        <v>49</v>
      </c>
      <c r="G783" s="21" t="str">
        <f>VLOOKUP(Tableau1[[#This Row],[CODE_TYPE_DECHET]],Libellés!$A$1:$B$8,2,FALSE)</f>
        <v>Ordures ménagères résiduelles</v>
      </c>
      <c r="H783" s="21" t="s">
        <v>51</v>
      </c>
      <c r="I783" s="21" t="str">
        <f>VLOOKUP(Tableau1[[#This Row],[CODE_DESTINATION]],Libellés!$E$2:$F$7,2,FALSE)</f>
        <v>Stockage</v>
      </c>
      <c r="J783" s="21">
        <v>30892.68966</v>
      </c>
      <c r="K783" s="21">
        <v>146219</v>
      </c>
      <c r="L783" s="21">
        <f>Tableau1[[#This Row],[TONNE_DECHET]]*1000</f>
        <v>30892689.66</v>
      </c>
      <c r="M783" s="21">
        <f>Tableau1[[#This Row],[KG_DECHET]]/Tableau1[[#This Row],[Population]]</f>
        <v>211.27684952024018</v>
      </c>
    </row>
    <row r="784" spans="1:13" x14ac:dyDescent="0.3">
      <c r="A784" s="21">
        <v>2015</v>
      </c>
      <c r="B784" s="21">
        <v>84</v>
      </c>
      <c r="C784" s="21" t="str">
        <f>VLOOKUP(Tableau1[[#This Row],[CODE_REGION]],Libellés!$I$2:$J$15,2,FALSE)</f>
        <v>Auvergne-Rhône-Alpes</v>
      </c>
      <c r="D784" s="21">
        <v>15</v>
      </c>
      <c r="E784" s="21" t="str">
        <f>VLOOKUP(Tableau1[[#This Row],[CODE_DEPT]],Libellés!$L$2:$M$102,2,FALSE)</f>
        <v>Cantal</v>
      </c>
      <c r="F784" s="21" t="s">
        <v>50</v>
      </c>
      <c r="G784" s="21" t="str">
        <f>VLOOKUP(Tableau1[[#This Row],[CODE_TYPE_DECHET]],Libellés!$A$1:$B$8,2,FALSE)</f>
        <v>Encombrants</v>
      </c>
      <c r="H784" s="21" t="s">
        <v>51</v>
      </c>
      <c r="I784" s="21" t="str">
        <f>VLOOKUP(Tableau1[[#This Row],[CODE_DESTINATION]],Libellés!$E$2:$F$7,2,FALSE)</f>
        <v>Stockage</v>
      </c>
      <c r="J784" s="21">
        <v>64.33</v>
      </c>
      <c r="K784" s="21">
        <v>146219</v>
      </c>
      <c r="L784" s="21">
        <f>Tableau1[[#This Row],[TONNE_DECHET]]*1000</f>
        <v>64330</v>
      </c>
      <c r="M784" s="21">
        <f>Tableau1[[#This Row],[KG_DECHET]]/Tableau1[[#This Row],[Population]]</f>
        <v>0.43995650360076322</v>
      </c>
    </row>
    <row r="785" spans="1:13" x14ac:dyDescent="0.3">
      <c r="A785" s="21">
        <v>2015</v>
      </c>
      <c r="B785" s="21">
        <v>84</v>
      </c>
      <c r="C785" s="21" t="str">
        <f>VLOOKUP(Tableau1[[#This Row],[CODE_REGION]],Libellés!$I$2:$J$15,2,FALSE)</f>
        <v>Auvergne-Rhône-Alpes</v>
      </c>
      <c r="D785" s="21">
        <v>15</v>
      </c>
      <c r="E785" s="21" t="str">
        <f>VLOOKUP(Tableau1[[#This Row],[CODE_DEPT]],Libellés!$L$2:$M$102,2,FALSE)</f>
        <v>Cantal</v>
      </c>
      <c r="F785" s="21" t="s">
        <v>53</v>
      </c>
      <c r="G785" s="21" t="str">
        <f>VLOOKUP(Tableau1[[#This Row],[CODE_TYPE_DECHET]],Libellés!$A$1:$B$8,2,FALSE)</f>
        <v>Déchets dangereux</v>
      </c>
      <c r="H785" s="21" t="s">
        <v>49</v>
      </c>
      <c r="I785" s="21" t="str">
        <f>VLOOKUP(Tableau1[[#This Row],[CODE_DESTINATION]],Libellés!$E$2:$F$7,2,FALSE)</f>
        <v>Valorisation matière</v>
      </c>
      <c r="J785" s="21">
        <v>0.1</v>
      </c>
      <c r="K785" s="21">
        <v>146219</v>
      </c>
      <c r="L785" s="21">
        <f>Tableau1[[#This Row],[TONNE_DECHET]]*1000</f>
        <v>100</v>
      </c>
      <c r="M785" s="21">
        <f>Tableau1[[#This Row],[KG_DECHET]]/Tableau1[[#This Row],[Population]]</f>
        <v>6.8390564837674992E-4</v>
      </c>
    </row>
    <row r="786" spans="1:13" x14ac:dyDescent="0.3">
      <c r="A786" s="21">
        <v>2015</v>
      </c>
      <c r="B786" s="21">
        <v>84</v>
      </c>
      <c r="C786" s="21" t="str">
        <f>VLOOKUP(Tableau1[[#This Row],[CODE_REGION]],Libellés!$I$2:$J$15,2,FALSE)</f>
        <v>Auvergne-Rhône-Alpes</v>
      </c>
      <c r="D786" s="21">
        <v>15</v>
      </c>
      <c r="E786" s="21" t="str">
        <f>VLOOKUP(Tableau1[[#This Row],[CODE_DEPT]],Libellés!$L$2:$M$102,2,FALSE)</f>
        <v>Cantal</v>
      </c>
      <c r="F786" s="21" t="s">
        <v>51</v>
      </c>
      <c r="G786" s="21" t="str">
        <f>VLOOKUP(Tableau1[[#This Row],[CODE_TYPE_DECHET]],Libellés!$A$1:$B$8,2,FALSE)</f>
        <v>Emballages et papier</v>
      </c>
      <c r="H786" s="21" t="s">
        <v>49</v>
      </c>
      <c r="I786" s="21" t="str">
        <f>VLOOKUP(Tableau1[[#This Row],[CODE_DESTINATION]],Libellés!$E$2:$F$7,2,FALSE)</f>
        <v>Valorisation matière</v>
      </c>
      <c r="J786" s="21">
        <v>5913.7968000000001</v>
      </c>
      <c r="K786" s="21">
        <v>146219</v>
      </c>
      <c r="L786" s="21">
        <f>Tableau1[[#This Row],[TONNE_DECHET]]*1000</f>
        <v>5913796.7999999998</v>
      </c>
      <c r="M786" s="21">
        <f>Tableau1[[#This Row],[KG_DECHET]]/Tableau1[[#This Row],[Population]]</f>
        <v>40.444790348723487</v>
      </c>
    </row>
    <row r="787" spans="1:13" x14ac:dyDescent="0.3">
      <c r="A787" s="21">
        <v>2015</v>
      </c>
      <c r="B787" s="21">
        <v>84</v>
      </c>
      <c r="C787" s="21" t="str">
        <f>VLOOKUP(Tableau1[[#This Row],[CODE_REGION]],Libellés!$I$2:$J$15,2,FALSE)</f>
        <v>Auvergne-Rhône-Alpes</v>
      </c>
      <c r="D787" s="21">
        <v>15</v>
      </c>
      <c r="E787" s="21" t="str">
        <f>VLOOKUP(Tableau1[[#This Row],[CODE_DEPT]],Libellés!$L$2:$M$102,2,FALSE)</f>
        <v>Cantal</v>
      </c>
      <c r="F787" s="21" t="s">
        <v>51</v>
      </c>
      <c r="G787" s="21" t="str">
        <f>VLOOKUP(Tableau1[[#This Row],[CODE_TYPE_DECHET]],Libellés!$A$1:$B$8,2,FALSE)</f>
        <v>Emballages et papier</v>
      </c>
      <c r="H787" s="21" t="s">
        <v>51</v>
      </c>
      <c r="I787" s="21" t="str">
        <f>VLOOKUP(Tableau1[[#This Row],[CODE_DESTINATION]],Libellés!$E$2:$F$7,2,FALSE)</f>
        <v>Stockage</v>
      </c>
      <c r="J787" s="21">
        <v>49.56</v>
      </c>
      <c r="K787" s="21">
        <v>146219</v>
      </c>
      <c r="L787" s="21">
        <f>Tableau1[[#This Row],[TONNE_DECHET]]*1000</f>
        <v>49560</v>
      </c>
      <c r="M787" s="21">
        <f>Tableau1[[#This Row],[KG_DECHET]]/Tableau1[[#This Row],[Population]]</f>
        <v>0.3389436393355173</v>
      </c>
    </row>
    <row r="788" spans="1:13" x14ac:dyDescent="0.3">
      <c r="A788" s="21">
        <v>2015</v>
      </c>
      <c r="B788" s="21">
        <v>84</v>
      </c>
      <c r="C788" s="21" t="str">
        <f>VLOOKUP(Tableau1[[#This Row],[CODE_REGION]],Libellés!$I$2:$J$15,2,FALSE)</f>
        <v>Auvergne-Rhône-Alpes</v>
      </c>
      <c r="D788" s="21">
        <v>15</v>
      </c>
      <c r="E788" s="21" t="str">
        <f>VLOOKUP(Tableau1[[#This Row],[CODE_DEPT]],Libellés!$L$2:$M$102,2,FALSE)</f>
        <v>Cantal</v>
      </c>
      <c r="F788" s="21" t="s">
        <v>51</v>
      </c>
      <c r="G788" s="21" t="str">
        <f>VLOOKUP(Tableau1[[#This Row],[CODE_TYPE_DECHET]],Libellés!$A$1:$B$8,2,FALSE)</f>
        <v>Emballages et papier</v>
      </c>
      <c r="H788" s="21" t="s">
        <v>52</v>
      </c>
      <c r="I788" s="21" t="str">
        <f>VLOOKUP(Tableau1[[#This Row],[CODE_DESTINATION]],Libellés!$E$2:$F$7,2,FALSE)</f>
        <v>Non précisé</v>
      </c>
      <c r="J788" s="21">
        <v>125.84058</v>
      </c>
      <c r="K788" s="21">
        <v>146219</v>
      </c>
      <c r="L788" s="21">
        <f>Tableau1[[#This Row],[TONNE_DECHET]]*1000</f>
        <v>125840.58</v>
      </c>
      <c r="M788" s="21">
        <f>Tableau1[[#This Row],[KG_DECHET]]/Tableau1[[#This Row],[Population]]</f>
        <v>0.86063083457006273</v>
      </c>
    </row>
    <row r="789" spans="1:13" x14ac:dyDescent="0.3">
      <c r="A789" s="21">
        <v>2015</v>
      </c>
      <c r="B789" s="21">
        <v>84</v>
      </c>
      <c r="C789" s="21" t="str">
        <f>VLOOKUP(Tableau1[[#This Row],[CODE_REGION]],Libellés!$I$2:$J$15,2,FALSE)</f>
        <v>Auvergne-Rhône-Alpes</v>
      </c>
      <c r="D789" s="21">
        <v>15</v>
      </c>
      <c r="E789" s="21" t="str">
        <f>VLOOKUP(Tableau1[[#This Row],[CODE_DEPT]],Libellés!$L$2:$M$102,2,FALSE)</f>
        <v>Cantal</v>
      </c>
      <c r="F789" s="21" t="s">
        <v>56</v>
      </c>
      <c r="G789" s="21" t="str">
        <f>VLOOKUP(Tableau1[[#This Row],[CODE_TYPE_DECHET]],Libellés!$A$1:$B$8,2,FALSE)</f>
        <v>Biodéchets</v>
      </c>
      <c r="H789" s="21" t="s">
        <v>56</v>
      </c>
      <c r="I789" s="21" t="str">
        <f>VLOOKUP(Tableau1[[#This Row],[CODE_DESTINATION]],Libellés!$E$2:$F$7,2,FALSE)</f>
        <v>Valorisation organique</v>
      </c>
      <c r="J789" s="21">
        <v>1544.2760900000001</v>
      </c>
      <c r="K789" s="21">
        <v>146219</v>
      </c>
      <c r="L789" s="21">
        <f>Tableau1[[#This Row],[TONNE_DECHET]]*1000</f>
        <v>1544276.09</v>
      </c>
      <c r="M789" s="21">
        <f>Tableau1[[#This Row],[KG_DECHET]]/Tableau1[[#This Row],[Population]]</f>
        <v>10.561391406041624</v>
      </c>
    </row>
    <row r="790" spans="1:13" x14ac:dyDescent="0.3">
      <c r="A790" s="21">
        <v>2015</v>
      </c>
      <c r="B790" s="21">
        <v>84</v>
      </c>
      <c r="C790" s="21" t="str">
        <f>VLOOKUP(Tableau1[[#This Row],[CODE_REGION]],Libellés!$I$2:$J$15,2,FALSE)</f>
        <v>Auvergne-Rhône-Alpes</v>
      </c>
      <c r="D790" s="21">
        <v>15</v>
      </c>
      <c r="E790" s="21" t="str">
        <f>VLOOKUP(Tableau1[[#This Row],[CODE_DEPT]],Libellés!$L$2:$M$102,2,FALSE)</f>
        <v>Cantal</v>
      </c>
      <c r="F790" s="21" t="s">
        <v>54</v>
      </c>
      <c r="G790" s="21" t="str">
        <f>VLOOKUP(Tableau1[[#This Row],[CODE_TYPE_DECHET]],Libellés!$A$1:$B$8,2,FALSE)</f>
        <v>Verre</v>
      </c>
      <c r="H790" s="21" t="s">
        <v>49</v>
      </c>
      <c r="I790" s="21" t="str">
        <f>VLOOKUP(Tableau1[[#This Row],[CODE_DESTINATION]],Libellés!$E$2:$F$7,2,FALSE)</f>
        <v>Valorisation matière</v>
      </c>
      <c r="J790" s="21">
        <v>4514.4469399999998</v>
      </c>
      <c r="K790" s="21">
        <v>146219</v>
      </c>
      <c r="L790" s="21">
        <f>Tableau1[[#This Row],[TONNE_DECHET]]*1000</f>
        <v>4514446.9399999995</v>
      </c>
      <c r="M790" s="21">
        <f>Tableau1[[#This Row],[KG_DECHET]]/Tableau1[[#This Row],[Population]]</f>
        <v>30.874557615631343</v>
      </c>
    </row>
    <row r="791" spans="1:13" x14ac:dyDescent="0.3">
      <c r="A791" s="21">
        <v>2015</v>
      </c>
      <c r="B791" s="21">
        <v>84</v>
      </c>
      <c r="C791" s="21" t="str">
        <f>VLOOKUP(Tableau1[[#This Row],[CODE_REGION]],Libellés!$I$2:$J$15,2,FALSE)</f>
        <v>Auvergne-Rhône-Alpes</v>
      </c>
      <c r="D791" s="21">
        <v>15</v>
      </c>
      <c r="E791" s="21" t="str">
        <f>VLOOKUP(Tableau1[[#This Row],[CODE_DEPT]],Libellés!$L$2:$M$102,2,FALSE)</f>
        <v>Cantal</v>
      </c>
      <c r="F791" s="21" t="s">
        <v>55</v>
      </c>
      <c r="G791" s="21" t="str">
        <f>VLOOKUP(Tableau1[[#This Row],[CODE_TYPE_DECHET]],Libellés!$A$1:$B$8,2,FALSE)</f>
        <v>Collectes séparées hors gravats</v>
      </c>
      <c r="H791" s="21" t="s">
        <v>49</v>
      </c>
      <c r="I791" s="21" t="str">
        <f>VLOOKUP(Tableau1[[#This Row],[CODE_DESTINATION]],Libellés!$E$2:$F$7,2,FALSE)</f>
        <v>Valorisation matière</v>
      </c>
      <c r="J791" s="21">
        <v>128.62565000000001</v>
      </c>
      <c r="K791" s="21">
        <v>146219</v>
      </c>
      <c r="L791" s="21">
        <f>Tableau1[[#This Row],[TONNE_DECHET]]*1000</f>
        <v>128625.65000000001</v>
      </c>
      <c r="M791" s="21">
        <f>Tableau1[[#This Row],[KG_DECHET]]/Tableau1[[#This Row],[Population]]</f>
        <v>0.87967808561130911</v>
      </c>
    </row>
    <row r="792" spans="1:13" x14ac:dyDescent="0.3">
      <c r="A792" s="21">
        <v>2015</v>
      </c>
      <c r="B792" s="21">
        <v>84</v>
      </c>
      <c r="C792" s="21" t="str">
        <f>VLOOKUP(Tableau1[[#This Row],[CODE_REGION]],Libellés!$I$2:$J$15,2,FALSE)</f>
        <v>Auvergne-Rhône-Alpes</v>
      </c>
      <c r="D792" s="21">
        <v>15</v>
      </c>
      <c r="E792" s="21" t="str">
        <f>VLOOKUP(Tableau1[[#This Row],[CODE_DEPT]],Libellés!$L$2:$M$102,2,FALSE)</f>
        <v>Cantal</v>
      </c>
      <c r="F792" s="21" t="s">
        <v>55</v>
      </c>
      <c r="G792" s="21" t="str">
        <f>VLOOKUP(Tableau1[[#This Row],[CODE_TYPE_DECHET]],Libellés!$A$1:$B$8,2,FALSE)</f>
        <v>Collectes séparées hors gravats</v>
      </c>
      <c r="H792" s="21" t="s">
        <v>51</v>
      </c>
      <c r="I792" s="21" t="str">
        <f>VLOOKUP(Tableau1[[#This Row],[CODE_DESTINATION]],Libellés!$E$2:$F$7,2,FALSE)</f>
        <v>Stockage</v>
      </c>
      <c r="J792" s="21">
        <v>7</v>
      </c>
      <c r="K792" s="21">
        <v>146219</v>
      </c>
      <c r="L792" s="21">
        <f>Tableau1[[#This Row],[TONNE_DECHET]]*1000</f>
        <v>7000</v>
      </c>
      <c r="M792" s="21">
        <f>Tableau1[[#This Row],[KG_DECHET]]/Tableau1[[#This Row],[Population]]</f>
        <v>4.7873395386372496E-2</v>
      </c>
    </row>
    <row r="793" spans="1:13" x14ac:dyDescent="0.3">
      <c r="A793" s="21">
        <v>2017</v>
      </c>
      <c r="B793" s="21">
        <v>84</v>
      </c>
      <c r="C793" s="21" t="str">
        <f>VLOOKUP(Tableau1[[#This Row],[CODE_REGION]],Libellés!$I$2:$J$15,2,FALSE)</f>
        <v>Auvergne-Rhône-Alpes</v>
      </c>
      <c r="D793" s="21">
        <v>15</v>
      </c>
      <c r="E793" s="21" t="str">
        <f>VLOOKUP(Tableau1[[#This Row],[CODE_DEPT]],Libellés!$L$2:$M$102,2,FALSE)</f>
        <v>Cantal</v>
      </c>
      <c r="F793" s="21" t="s">
        <v>49</v>
      </c>
      <c r="G793" s="21" t="str">
        <f>VLOOKUP(Tableau1[[#This Row],[CODE_TYPE_DECHET]],Libellés!$A$1:$B$8,2,FALSE)</f>
        <v>Ordures ménagères résiduelles</v>
      </c>
      <c r="H793" s="21" t="s">
        <v>50</v>
      </c>
      <c r="I793" s="21" t="str">
        <f>VLOOKUP(Tableau1[[#This Row],[CODE_DESTINATION]],Libellés!$E$2:$F$7,2,FALSE)</f>
        <v>Incinération avec récupération d'énergie</v>
      </c>
      <c r="J793" s="21">
        <v>6308.0755300000001</v>
      </c>
      <c r="K793" s="21">
        <v>145143</v>
      </c>
      <c r="L793" s="21">
        <f>Tableau1[[#This Row],[TONNE_DECHET]]*1000</f>
        <v>6308075.5300000003</v>
      </c>
      <c r="M793" s="21">
        <f>Tableau1[[#This Row],[KG_DECHET]]/Tableau1[[#This Row],[Population]]</f>
        <v>43.461107528437473</v>
      </c>
    </row>
    <row r="794" spans="1:13" x14ac:dyDescent="0.3">
      <c r="A794" s="21">
        <v>2017</v>
      </c>
      <c r="B794" s="21">
        <v>84</v>
      </c>
      <c r="C794" s="21" t="str">
        <f>VLOOKUP(Tableau1[[#This Row],[CODE_REGION]],Libellés!$I$2:$J$15,2,FALSE)</f>
        <v>Auvergne-Rhône-Alpes</v>
      </c>
      <c r="D794" s="21">
        <v>15</v>
      </c>
      <c r="E794" s="21" t="str">
        <f>VLOOKUP(Tableau1[[#This Row],[CODE_DEPT]],Libellés!$L$2:$M$102,2,FALSE)</f>
        <v>Cantal</v>
      </c>
      <c r="F794" s="21" t="s">
        <v>49</v>
      </c>
      <c r="G794" s="21" t="str">
        <f>VLOOKUP(Tableau1[[#This Row],[CODE_TYPE_DECHET]],Libellés!$A$1:$B$8,2,FALSE)</f>
        <v>Ordures ménagères résiduelles</v>
      </c>
      <c r="H794" s="21" t="s">
        <v>51</v>
      </c>
      <c r="I794" s="21" t="str">
        <f>VLOOKUP(Tableau1[[#This Row],[CODE_DESTINATION]],Libellés!$E$2:$F$7,2,FALSE)</f>
        <v>Stockage</v>
      </c>
      <c r="J794" s="21">
        <v>29436.286609999999</v>
      </c>
      <c r="K794" s="21">
        <v>145143</v>
      </c>
      <c r="L794" s="21">
        <f>Tableau1[[#This Row],[TONNE_DECHET]]*1000</f>
        <v>29436286.609999999</v>
      </c>
      <c r="M794" s="21">
        <f>Tableau1[[#This Row],[KG_DECHET]]/Tableau1[[#This Row],[Population]]</f>
        <v>202.80886167434875</v>
      </c>
    </row>
    <row r="795" spans="1:13" x14ac:dyDescent="0.3">
      <c r="A795" s="21">
        <v>2017</v>
      </c>
      <c r="B795" s="21">
        <v>84</v>
      </c>
      <c r="C795" s="21" t="str">
        <f>VLOOKUP(Tableau1[[#This Row],[CODE_REGION]],Libellés!$I$2:$J$15,2,FALSE)</f>
        <v>Auvergne-Rhône-Alpes</v>
      </c>
      <c r="D795" s="21">
        <v>15</v>
      </c>
      <c r="E795" s="21" t="str">
        <f>VLOOKUP(Tableau1[[#This Row],[CODE_DEPT]],Libellés!$L$2:$M$102,2,FALSE)</f>
        <v>Cantal</v>
      </c>
      <c r="F795" s="21" t="s">
        <v>50</v>
      </c>
      <c r="G795" s="21" t="str">
        <f>VLOOKUP(Tableau1[[#This Row],[CODE_TYPE_DECHET]],Libellés!$A$1:$B$8,2,FALSE)</f>
        <v>Encombrants</v>
      </c>
      <c r="H795" s="21" t="s">
        <v>51</v>
      </c>
      <c r="I795" s="21" t="str">
        <f>VLOOKUP(Tableau1[[#This Row],[CODE_DESTINATION]],Libellés!$E$2:$F$7,2,FALSE)</f>
        <v>Stockage</v>
      </c>
      <c r="J795" s="21">
        <v>69.930000000000007</v>
      </c>
      <c r="K795" s="21">
        <v>145143</v>
      </c>
      <c r="L795" s="21">
        <f>Tableau1[[#This Row],[TONNE_DECHET]]*1000</f>
        <v>69930</v>
      </c>
      <c r="M795" s="21">
        <f>Tableau1[[#This Row],[KG_DECHET]]/Tableau1[[#This Row],[Population]]</f>
        <v>0.48180070688906801</v>
      </c>
    </row>
    <row r="796" spans="1:13" x14ac:dyDescent="0.3">
      <c r="A796" s="21">
        <v>2017</v>
      </c>
      <c r="B796" s="21">
        <v>84</v>
      </c>
      <c r="C796" s="21" t="str">
        <f>VLOOKUP(Tableau1[[#This Row],[CODE_REGION]],Libellés!$I$2:$J$15,2,FALSE)</f>
        <v>Auvergne-Rhône-Alpes</v>
      </c>
      <c r="D796" s="21">
        <v>15</v>
      </c>
      <c r="E796" s="21" t="str">
        <f>VLOOKUP(Tableau1[[#This Row],[CODE_DEPT]],Libellés!$L$2:$M$102,2,FALSE)</f>
        <v>Cantal</v>
      </c>
      <c r="F796" s="21" t="s">
        <v>51</v>
      </c>
      <c r="G796" s="21" t="str">
        <f>VLOOKUP(Tableau1[[#This Row],[CODE_TYPE_DECHET]],Libellés!$A$1:$B$8,2,FALSE)</f>
        <v>Emballages et papier</v>
      </c>
      <c r="H796" s="21" t="s">
        <v>49</v>
      </c>
      <c r="I796" s="21" t="str">
        <f>VLOOKUP(Tableau1[[#This Row],[CODE_DESTINATION]],Libellés!$E$2:$F$7,2,FALSE)</f>
        <v>Valorisation matière</v>
      </c>
      <c r="J796" s="21">
        <v>7204.8488100000004</v>
      </c>
      <c r="K796" s="21">
        <v>145143</v>
      </c>
      <c r="L796" s="21">
        <f>Tableau1[[#This Row],[TONNE_DECHET]]*1000</f>
        <v>7204848.8100000005</v>
      </c>
      <c r="M796" s="21">
        <f>Tableau1[[#This Row],[KG_DECHET]]/Tableau1[[#This Row],[Population]]</f>
        <v>49.639657510179617</v>
      </c>
    </row>
    <row r="797" spans="1:13" x14ac:dyDescent="0.3">
      <c r="A797" s="21">
        <v>2017</v>
      </c>
      <c r="B797" s="21">
        <v>84</v>
      </c>
      <c r="C797" s="21" t="str">
        <f>VLOOKUP(Tableau1[[#This Row],[CODE_REGION]],Libellés!$I$2:$J$15,2,FALSE)</f>
        <v>Auvergne-Rhône-Alpes</v>
      </c>
      <c r="D797" s="21">
        <v>15</v>
      </c>
      <c r="E797" s="21" t="str">
        <f>VLOOKUP(Tableau1[[#This Row],[CODE_DEPT]],Libellés!$L$2:$M$102,2,FALSE)</f>
        <v>Cantal</v>
      </c>
      <c r="F797" s="21" t="s">
        <v>51</v>
      </c>
      <c r="G797" s="21" t="str">
        <f>VLOOKUP(Tableau1[[#This Row],[CODE_TYPE_DECHET]],Libellés!$A$1:$B$8,2,FALSE)</f>
        <v>Emballages et papier</v>
      </c>
      <c r="H797" s="21" t="s">
        <v>51</v>
      </c>
      <c r="I797" s="21" t="str">
        <f>VLOOKUP(Tableau1[[#This Row],[CODE_DESTINATION]],Libellés!$E$2:$F$7,2,FALSE)</f>
        <v>Stockage</v>
      </c>
      <c r="J797" s="21">
        <v>630.9</v>
      </c>
      <c r="K797" s="21">
        <v>145143</v>
      </c>
      <c r="L797" s="21">
        <f>Tableau1[[#This Row],[TONNE_DECHET]]*1000</f>
        <v>630900</v>
      </c>
      <c r="M797" s="21">
        <f>Tableau1[[#This Row],[KG_DECHET]]/Tableau1[[#This Row],[Population]]</f>
        <v>4.3467476902089661</v>
      </c>
    </row>
    <row r="798" spans="1:13" x14ac:dyDescent="0.3">
      <c r="A798" s="21">
        <v>2017</v>
      </c>
      <c r="B798" s="21">
        <v>84</v>
      </c>
      <c r="C798" s="21" t="str">
        <f>VLOOKUP(Tableau1[[#This Row],[CODE_REGION]],Libellés!$I$2:$J$15,2,FALSE)</f>
        <v>Auvergne-Rhône-Alpes</v>
      </c>
      <c r="D798" s="21">
        <v>15</v>
      </c>
      <c r="E798" s="21" t="str">
        <f>VLOOKUP(Tableau1[[#This Row],[CODE_DEPT]],Libellés!$L$2:$M$102,2,FALSE)</f>
        <v>Cantal</v>
      </c>
      <c r="F798" s="21" t="s">
        <v>56</v>
      </c>
      <c r="G798" s="21" t="str">
        <f>VLOOKUP(Tableau1[[#This Row],[CODE_TYPE_DECHET]],Libellés!$A$1:$B$8,2,FALSE)</f>
        <v>Biodéchets</v>
      </c>
      <c r="H798" s="21" t="s">
        <v>56</v>
      </c>
      <c r="I798" s="21" t="str">
        <f>VLOOKUP(Tableau1[[#This Row],[CODE_DESTINATION]],Libellés!$E$2:$F$7,2,FALSE)</f>
        <v>Valorisation organique</v>
      </c>
      <c r="J798" s="21">
        <v>1314.9713200000001</v>
      </c>
      <c r="K798" s="21">
        <v>145143</v>
      </c>
      <c r="L798" s="21">
        <f>Tableau1[[#This Row],[TONNE_DECHET]]*1000</f>
        <v>1314971.32</v>
      </c>
      <c r="M798" s="21">
        <f>Tableau1[[#This Row],[KG_DECHET]]/Tableau1[[#This Row],[Population]]</f>
        <v>9.0598328544952231</v>
      </c>
    </row>
    <row r="799" spans="1:13" x14ac:dyDescent="0.3">
      <c r="A799" s="21">
        <v>2017</v>
      </c>
      <c r="B799" s="21">
        <v>84</v>
      </c>
      <c r="C799" s="21" t="str">
        <f>VLOOKUP(Tableau1[[#This Row],[CODE_REGION]],Libellés!$I$2:$J$15,2,FALSE)</f>
        <v>Auvergne-Rhône-Alpes</v>
      </c>
      <c r="D799" s="21">
        <v>15</v>
      </c>
      <c r="E799" s="21" t="str">
        <f>VLOOKUP(Tableau1[[#This Row],[CODE_DEPT]],Libellés!$L$2:$M$102,2,FALSE)</f>
        <v>Cantal</v>
      </c>
      <c r="F799" s="21" t="s">
        <v>54</v>
      </c>
      <c r="G799" s="21" t="str">
        <f>VLOOKUP(Tableau1[[#This Row],[CODE_TYPE_DECHET]],Libellés!$A$1:$B$8,2,FALSE)</f>
        <v>Verre</v>
      </c>
      <c r="H799" s="21" t="s">
        <v>49</v>
      </c>
      <c r="I799" s="21" t="str">
        <f>VLOOKUP(Tableau1[[#This Row],[CODE_DESTINATION]],Libellés!$E$2:$F$7,2,FALSE)</f>
        <v>Valorisation matière</v>
      </c>
      <c r="J799" s="21">
        <v>4589.9921599999998</v>
      </c>
      <c r="K799" s="21">
        <v>145143</v>
      </c>
      <c r="L799" s="21">
        <f>Tableau1[[#This Row],[TONNE_DECHET]]*1000</f>
        <v>4589992.16</v>
      </c>
      <c r="M799" s="21">
        <f>Tableau1[[#This Row],[KG_DECHET]]/Tableau1[[#This Row],[Population]]</f>
        <v>31.623930606367516</v>
      </c>
    </row>
    <row r="800" spans="1:13" x14ac:dyDescent="0.3">
      <c r="A800" s="21">
        <v>2017</v>
      </c>
      <c r="B800" s="21">
        <v>84</v>
      </c>
      <c r="C800" s="21" t="str">
        <f>VLOOKUP(Tableau1[[#This Row],[CODE_REGION]],Libellés!$I$2:$J$15,2,FALSE)</f>
        <v>Auvergne-Rhône-Alpes</v>
      </c>
      <c r="D800" s="21">
        <v>15</v>
      </c>
      <c r="E800" s="21" t="str">
        <f>VLOOKUP(Tableau1[[#This Row],[CODE_DEPT]],Libellés!$L$2:$M$102,2,FALSE)</f>
        <v>Cantal</v>
      </c>
      <c r="F800" s="21" t="s">
        <v>55</v>
      </c>
      <c r="G800" s="21" t="str">
        <f>VLOOKUP(Tableau1[[#This Row],[CODE_TYPE_DECHET]],Libellés!$A$1:$B$8,2,FALSE)</f>
        <v>Collectes séparées hors gravats</v>
      </c>
      <c r="H800" s="21" t="s">
        <v>49</v>
      </c>
      <c r="I800" s="21" t="str">
        <f>VLOOKUP(Tableau1[[#This Row],[CODE_DESTINATION]],Libellés!$E$2:$F$7,2,FALSE)</f>
        <v>Valorisation matière</v>
      </c>
      <c r="J800" s="21">
        <v>228.24232000000001</v>
      </c>
      <c r="K800" s="21">
        <v>145143</v>
      </c>
      <c r="L800" s="21">
        <f>Tableau1[[#This Row],[TONNE_DECHET]]*1000</f>
        <v>228242.32</v>
      </c>
      <c r="M800" s="21">
        <f>Tableau1[[#This Row],[KG_DECHET]]/Tableau1[[#This Row],[Population]]</f>
        <v>1.572534121521534</v>
      </c>
    </row>
    <row r="801" spans="1:13" x14ac:dyDescent="0.3">
      <c r="A801" s="21">
        <v>2017</v>
      </c>
      <c r="B801" s="21">
        <v>84</v>
      </c>
      <c r="C801" s="21" t="str">
        <f>VLOOKUP(Tableau1[[#This Row],[CODE_REGION]],Libellés!$I$2:$J$15,2,FALSE)</f>
        <v>Auvergne-Rhône-Alpes</v>
      </c>
      <c r="D801" s="21">
        <v>15</v>
      </c>
      <c r="E801" s="21" t="str">
        <f>VLOOKUP(Tableau1[[#This Row],[CODE_DEPT]],Libellés!$L$2:$M$102,2,FALSE)</f>
        <v>Cantal</v>
      </c>
      <c r="F801" s="21" t="s">
        <v>55</v>
      </c>
      <c r="G801" s="21" t="str">
        <f>VLOOKUP(Tableau1[[#This Row],[CODE_TYPE_DECHET]],Libellés!$A$1:$B$8,2,FALSE)</f>
        <v>Collectes séparées hors gravats</v>
      </c>
      <c r="H801" s="21" t="s">
        <v>51</v>
      </c>
      <c r="I801" s="21" t="str">
        <f>VLOOKUP(Tableau1[[#This Row],[CODE_DESTINATION]],Libellés!$E$2:$F$7,2,FALSE)</f>
        <v>Stockage</v>
      </c>
      <c r="J801" s="21">
        <v>14.6</v>
      </c>
      <c r="K801" s="21">
        <v>145143</v>
      </c>
      <c r="L801" s="21">
        <f>Tableau1[[#This Row],[TONNE_DECHET]]*1000</f>
        <v>14600</v>
      </c>
      <c r="M801" s="21">
        <f>Tableau1[[#This Row],[KG_DECHET]]/Tableau1[[#This Row],[Population]]</f>
        <v>0.10059045217475179</v>
      </c>
    </row>
    <row r="802" spans="1:13" x14ac:dyDescent="0.3">
      <c r="A802" s="21">
        <v>2009</v>
      </c>
      <c r="B802" s="21">
        <v>75</v>
      </c>
      <c r="C802" s="21" t="str">
        <f>VLOOKUP(Tableau1[[#This Row],[CODE_REGION]],Libellés!$I$2:$J$15,2,FALSE)</f>
        <v>Nouvelle-Aquitaine</v>
      </c>
      <c r="D802" s="21">
        <v>16</v>
      </c>
      <c r="E802" s="21" t="str">
        <f>VLOOKUP(Tableau1[[#This Row],[CODE_DEPT]],Libellés!$L$2:$M$102,2,FALSE)</f>
        <v>Charente</v>
      </c>
      <c r="F802" s="21" t="s">
        <v>49</v>
      </c>
      <c r="G802" s="21" t="str">
        <f>VLOOKUP(Tableau1[[#This Row],[CODE_TYPE_DECHET]],Libellés!$A$1:$B$8,2,FALSE)</f>
        <v>Ordures ménagères résiduelles</v>
      </c>
      <c r="H802" s="21" t="s">
        <v>53</v>
      </c>
      <c r="I802" s="21" t="str">
        <f>VLOOKUP(Tableau1[[#This Row],[CODE_DESTINATION]],Libellés!$E$2:$F$7,2,FALSE)</f>
        <v>Incinération sans récupération d'énergie</v>
      </c>
      <c r="J802" s="21">
        <v>27534.7</v>
      </c>
      <c r="K802" s="21">
        <v>351563</v>
      </c>
      <c r="L802" s="21">
        <f>Tableau1[[#This Row],[TONNE_DECHET]]*1000</f>
        <v>27534700</v>
      </c>
      <c r="M802" s="21">
        <f>Tableau1[[#This Row],[KG_DECHET]]/Tableau1[[#This Row],[Population]]</f>
        <v>78.320813054843654</v>
      </c>
    </row>
    <row r="803" spans="1:13" x14ac:dyDescent="0.3">
      <c r="A803" s="21">
        <v>2009</v>
      </c>
      <c r="B803" s="21">
        <v>75</v>
      </c>
      <c r="C803" s="21" t="str">
        <f>VLOOKUP(Tableau1[[#This Row],[CODE_REGION]],Libellés!$I$2:$J$15,2,FALSE)</f>
        <v>Nouvelle-Aquitaine</v>
      </c>
      <c r="D803" s="21">
        <v>16</v>
      </c>
      <c r="E803" s="21" t="str">
        <f>VLOOKUP(Tableau1[[#This Row],[CODE_DEPT]],Libellés!$L$2:$M$102,2,FALSE)</f>
        <v>Charente</v>
      </c>
      <c r="F803" s="21" t="s">
        <v>49</v>
      </c>
      <c r="G803" s="21" t="str">
        <f>VLOOKUP(Tableau1[[#This Row],[CODE_TYPE_DECHET]],Libellés!$A$1:$B$8,2,FALSE)</f>
        <v>Ordures ménagères résiduelles</v>
      </c>
      <c r="H803" s="21" t="s">
        <v>51</v>
      </c>
      <c r="I803" s="21" t="str">
        <f>VLOOKUP(Tableau1[[#This Row],[CODE_DESTINATION]],Libellés!$E$2:$F$7,2,FALSE)</f>
        <v>Stockage</v>
      </c>
      <c r="J803" s="21">
        <v>53957.2</v>
      </c>
      <c r="K803" s="21">
        <v>351563</v>
      </c>
      <c r="L803" s="21">
        <f>Tableau1[[#This Row],[TONNE_DECHET]]*1000</f>
        <v>53957200</v>
      </c>
      <c r="M803" s="21">
        <f>Tableau1[[#This Row],[KG_DECHET]]/Tableau1[[#This Row],[Population]]</f>
        <v>153.47803949789937</v>
      </c>
    </row>
    <row r="804" spans="1:13" x14ac:dyDescent="0.3">
      <c r="A804" s="21">
        <v>2009</v>
      </c>
      <c r="B804" s="21">
        <v>75</v>
      </c>
      <c r="C804" s="21" t="str">
        <f>VLOOKUP(Tableau1[[#This Row],[CODE_REGION]],Libellés!$I$2:$J$15,2,FALSE)</f>
        <v>Nouvelle-Aquitaine</v>
      </c>
      <c r="D804" s="21">
        <v>16</v>
      </c>
      <c r="E804" s="21" t="str">
        <f>VLOOKUP(Tableau1[[#This Row],[CODE_DEPT]],Libellés!$L$2:$M$102,2,FALSE)</f>
        <v>Charente</v>
      </c>
      <c r="F804" s="21" t="s">
        <v>51</v>
      </c>
      <c r="G804" s="21" t="str">
        <f>VLOOKUP(Tableau1[[#This Row],[CODE_TYPE_DECHET]],Libellés!$A$1:$B$8,2,FALSE)</f>
        <v>Emballages et papier</v>
      </c>
      <c r="H804" s="21" t="s">
        <v>49</v>
      </c>
      <c r="I804" s="21" t="str">
        <f>VLOOKUP(Tableau1[[#This Row],[CODE_DESTINATION]],Libellés!$E$2:$F$7,2,FALSE)</f>
        <v>Valorisation matière</v>
      </c>
      <c r="J804" s="21">
        <v>21075.9</v>
      </c>
      <c r="K804" s="21">
        <v>351563</v>
      </c>
      <c r="L804" s="21">
        <f>Tableau1[[#This Row],[TONNE_DECHET]]*1000</f>
        <v>21075900</v>
      </c>
      <c r="M804" s="21">
        <f>Tableau1[[#This Row],[KG_DECHET]]/Tableau1[[#This Row],[Population]]</f>
        <v>59.949141405665557</v>
      </c>
    </row>
    <row r="805" spans="1:13" x14ac:dyDescent="0.3">
      <c r="A805" s="21">
        <v>2009</v>
      </c>
      <c r="B805" s="21">
        <v>75</v>
      </c>
      <c r="C805" s="21" t="str">
        <f>VLOOKUP(Tableau1[[#This Row],[CODE_REGION]],Libellés!$I$2:$J$15,2,FALSE)</f>
        <v>Nouvelle-Aquitaine</v>
      </c>
      <c r="D805" s="21">
        <v>16</v>
      </c>
      <c r="E805" s="21" t="str">
        <f>VLOOKUP(Tableau1[[#This Row],[CODE_DEPT]],Libellés!$L$2:$M$102,2,FALSE)</f>
        <v>Charente</v>
      </c>
      <c r="F805" s="21" t="s">
        <v>56</v>
      </c>
      <c r="G805" s="21" t="str">
        <f>VLOOKUP(Tableau1[[#This Row],[CODE_TYPE_DECHET]],Libellés!$A$1:$B$8,2,FALSE)</f>
        <v>Biodéchets</v>
      </c>
      <c r="H805" s="21" t="s">
        <v>56</v>
      </c>
      <c r="I805" s="21" t="str">
        <f>VLOOKUP(Tableau1[[#This Row],[CODE_DESTINATION]],Libellés!$E$2:$F$7,2,FALSE)</f>
        <v>Valorisation organique</v>
      </c>
      <c r="J805" s="21">
        <v>258</v>
      </c>
      <c r="K805" s="21">
        <v>351563</v>
      </c>
      <c r="L805" s="21">
        <f>Tableau1[[#This Row],[TONNE_DECHET]]*1000</f>
        <v>258000</v>
      </c>
      <c r="M805" s="21">
        <f>Tableau1[[#This Row],[KG_DECHET]]/Tableau1[[#This Row],[Population]]</f>
        <v>0.73386562294666957</v>
      </c>
    </row>
    <row r="806" spans="1:13" x14ac:dyDescent="0.3">
      <c r="A806" s="21">
        <v>2009</v>
      </c>
      <c r="B806" s="21">
        <v>75</v>
      </c>
      <c r="C806" s="21" t="str">
        <f>VLOOKUP(Tableau1[[#This Row],[CODE_REGION]],Libellés!$I$2:$J$15,2,FALSE)</f>
        <v>Nouvelle-Aquitaine</v>
      </c>
      <c r="D806" s="21">
        <v>16</v>
      </c>
      <c r="E806" s="21" t="str">
        <f>VLOOKUP(Tableau1[[#This Row],[CODE_DEPT]],Libellés!$L$2:$M$102,2,FALSE)</f>
        <v>Charente</v>
      </c>
      <c r="F806" s="21" t="s">
        <v>54</v>
      </c>
      <c r="G806" s="21" t="str">
        <f>VLOOKUP(Tableau1[[#This Row],[CODE_TYPE_DECHET]],Libellés!$A$1:$B$8,2,FALSE)</f>
        <v>Verre</v>
      </c>
      <c r="H806" s="21" t="s">
        <v>49</v>
      </c>
      <c r="I806" s="21" t="str">
        <f>VLOOKUP(Tableau1[[#This Row],[CODE_DESTINATION]],Libellés!$E$2:$F$7,2,FALSE)</f>
        <v>Valorisation matière</v>
      </c>
      <c r="J806" s="21">
        <v>11827</v>
      </c>
      <c r="K806" s="21">
        <v>351563</v>
      </c>
      <c r="L806" s="21">
        <f>Tableau1[[#This Row],[TONNE_DECHET]]*1000</f>
        <v>11827000</v>
      </c>
      <c r="M806" s="21">
        <f>Tableau1[[#This Row],[KG_DECHET]]/Tableau1[[#This Row],[Population]]</f>
        <v>33.641196599187062</v>
      </c>
    </row>
    <row r="807" spans="1:13" x14ac:dyDescent="0.3">
      <c r="A807" s="21">
        <v>2011</v>
      </c>
      <c r="B807" s="21">
        <v>75</v>
      </c>
      <c r="C807" s="21" t="str">
        <f>VLOOKUP(Tableau1[[#This Row],[CODE_REGION]],Libellés!$I$2:$J$15,2,FALSE)</f>
        <v>Nouvelle-Aquitaine</v>
      </c>
      <c r="D807" s="21">
        <v>16</v>
      </c>
      <c r="E807" s="21" t="str">
        <f>VLOOKUP(Tableau1[[#This Row],[CODE_DEPT]],Libellés!$L$2:$M$102,2,FALSE)</f>
        <v>Charente</v>
      </c>
      <c r="F807" s="21" t="s">
        <v>49</v>
      </c>
      <c r="G807" s="21" t="str">
        <f>VLOOKUP(Tableau1[[#This Row],[CODE_TYPE_DECHET]],Libellés!$A$1:$B$8,2,FALSE)</f>
        <v>Ordures ménagères résiduelles</v>
      </c>
      <c r="H807" s="21" t="s">
        <v>53</v>
      </c>
      <c r="I807" s="21" t="str">
        <f>VLOOKUP(Tableau1[[#This Row],[CODE_DESTINATION]],Libellés!$E$2:$F$7,2,FALSE)</f>
        <v>Incinération sans récupération d'énergie</v>
      </c>
      <c r="J807" s="21">
        <v>29347.9</v>
      </c>
      <c r="K807" s="21">
        <v>352705</v>
      </c>
      <c r="L807" s="21">
        <f>Tableau1[[#This Row],[TONNE_DECHET]]*1000</f>
        <v>29347900</v>
      </c>
      <c r="M807" s="21">
        <f>Tableau1[[#This Row],[KG_DECHET]]/Tableau1[[#This Row],[Population]]</f>
        <v>83.208063395755659</v>
      </c>
    </row>
    <row r="808" spans="1:13" x14ac:dyDescent="0.3">
      <c r="A808" s="21">
        <v>2011</v>
      </c>
      <c r="B808" s="21">
        <v>75</v>
      </c>
      <c r="C808" s="21" t="str">
        <f>VLOOKUP(Tableau1[[#This Row],[CODE_REGION]],Libellés!$I$2:$J$15,2,FALSE)</f>
        <v>Nouvelle-Aquitaine</v>
      </c>
      <c r="D808" s="21">
        <v>16</v>
      </c>
      <c r="E808" s="21" t="str">
        <f>VLOOKUP(Tableau1[[#This Row],[CODE_DEPT]],Libellés!$L$2:$M$102,2,FALSE)</f>
        <v>Charente</v>
      </c>
      <c r="F808" s="21" t="s">
        <v>49</v>
      </c>
      <c r="G808" s="21" t="str">
        <f>VLOOKUP(Tableau1[[#This Row],[CODE_TYPE_DECHET]],Libellés!$A$1:$B$8,2,FALSE)</f>
        <v>Ordures ménagères résiduelles</v>
      </c>
      <c r="H808" s="21" t="s">
        <v>51</v>
      </c>
      <c r="I808" s="21" t="str">
        <f>VLOOKUP(Tableau1[[#This Row],[CODE_DESTINATION]],Libellés!$E$2:$F$7,2,FALSE)</f>
        <v>Stockage</v>
      </c>
      <c r="J808" s="21">
        <v>47734.2</v>
      </c>
      <c r="K808" s="21">
        <v>352705</v>
      </c>
      <c r="L808" s="21">
        <f>Tableau1[[#This Row],[TONNE_DECHET]]*1000</f>
        <v>47734200</v>
      </c>
      <c r="M808" s="21">
        <f>Tableau1[[#This Row],[KG_DECHET]]/Tableau1[[#This Row],[Population]]</f>
        <v>135.33746331920443</v>
      </c>
    </row>
    <row r="809" spans="1:13" x14ac:dyDescent="0.3">
      <c r="A809" s="21">
        <v>2011</v>
      </c>
      <c r="B809" s="21">
        <v>75</v>
      </c>
      <c r="C809" s="21" t="str">
        <f>VLOOKUP(Tableau1[[#This Row],[CODE_REGION]],Libellés!$I$2:$J$15,2,FALSE)</f>
        <v>Nouvelle-Aquitaine</v>
      </c>
      <c r="D809" s="21">
        <v>16</v>
      </c>
      <c r="E809" s="21" t="str">
        <f>VLOOKUP(Tableau1[[#This Row],[CODE_DEPT]],Libellés!$L$2:$M$102,2,FALSE)</f>
        <v>Charente</v>
      </c>
      <c r="F809" s="21" t="s">
        <v>50</v>
      </c>
      <c r="G809" s="21" t="str">
        <f>VLOOKUP(Tableau1[[#This Row],[CODE_TYPE_DECHET]],Libellés!$A$1:$B$8,2,FALSE)</f>
        <v>Encombrants</v>
      </c>
      <c r="H809" s="21" t="s">
        <v>50</v>
      </c>
      <c r="I809" s="21" t="str">
        <f>VLOOKUP(Tableau1[[#This Row],[CODE_DESTINATION]],Libellés!$E$2:$F$7,2,FALSE)</f>
        <v>Incinération avec récupération d'énergie</v>
      </c>
      <c r="J809" s="21">
        <v>84</v>
      </c>
      <c r="K809" s="21">
        <v>352705</v>
      </c>
      <c r="L809" s="21">
        <f>Tableau1[[#This Row],[TONNE_DECHET]]*1000</f>
        <v>84000</v>
      </c>
      <c r="M809" s="21">
        <f>Tableau1[[#This Row],[KG_DECHET]]/Tableau1[[#This Row],[Population]]</f>
        <v>0.23815936831062787</v>
      </c>
    </row>
    <row r="810" spans="1:13" x14ac:dyDescent="0.3">
      <c r="A810" s="21">
        <v>2011</v>
      </c>
      <c r="B810" s="21">
        <v>75</v>
      </c>
      <c r="C810" s="21" t="str">
        <f>VLOOKUP(Tableau1[[#This Row],[CODE_REGION]],Libellés!$I$2:$J$15,2,FALSE)</f>
        <v>Nouvelle-Aquitaine</v>
      </c>
      <c r="D810" s="21">
        <v>16</v>
      </c>
      <c r="E810" s="21" t="str">
        <f>VLOOKUP(Tableau1[[#This Row],[CODE_DEPT]],Libellés!$L$2:$M$102,2,FALSE)</f>
        <v>Charente</v>
      </c>
      <c r="F810" s="21" t="s">
        <v>53</v>
      </c>
      <c r="G810" s="21" t="str">
        <f>VLOOKUP(Tableau1[[#This Row],[CODE_TYPE_DECHET]],Libellés!$A$1:$B$8,2,FALSE)</f>
        <v>Déchets dangereux</v>
      </c>
      <c r="H810" s="21" t="s">
        <v>50</v>
      </c>
      <c r="I810" s="21" t="str">
        <f>VLOOKUP(Tableau1[[#This Row],[CODE_DESTINATION]],Libellés!$E$2:$F$7,2,FALSE)</f>
        <v>Incinération avec récupération d'énergie</v>
      </c>
      <c r="J810" s="21">
        <v>3.9</v>
      </c>
      <c r="K810" s="21">
        <v>352705</v>
      </c>
      <c r="L810" s="21">
        <f>Tableau1[[#This Row],[TONNE_DECHET]]*1000</f>
        <v>3900</v>
      </c>
      <c r="M810" s="21">
        <f>Tableau1[[#This Row],[KG_DECHET]]/Tableau1[[#This Row],[Population]]</f>
        <v>1.1057399242993437E-2</v>
      </c>
    </row>
    <row r="811" spans="1:13" x14ac:dyDescent="0.3">
      <c r="A811" s="21">
        <v>2011</v>
      </c>
      <c r="B811" s="21">
        <v>75</v>
      </c>
      <c r="C811" s="21" t="str">
        <f>VLOOKUP(Tableau1[[#This Row],[CODE_REGION]],Libellés!$I$2:$J$15,2,FALSE)</f>
        <v>Nouvelle-Aquitaine</v>
      </c>
      <c r="D811" s="21">
        <v>16</v>
      </c>
      <c r="E811" s="21" t="str">
        <f>VLOOKUP(Tableau1[[#This Row],[CODE_DEPT]],Libellés!$L$2:$M$102,2,FALSE)</f>
        <v>Charente</v>
      </c>
      <c r="F811" s="21" t="s">
        <v>51</v>
      </c>
      <c r="G811" s="21" t="str">
        <f>VLOOKUP(Tableau1[[#This Row],[CODE_TYPE_DECHET]],Libellés!$A$1:$B$8,2,FALSE)</f>
        <v>Emballages et papier</v>
      </c>
      <c r="H811" s="21" t="s">
        <v>49</v>
      </c>
      <c r="I811" s="21" t="str">
        <f>VLOOKUP(Tableau1[[#This Row],[CODE_DESTINATION]],Libellés!$E$2:$F$7,2,FALSE)</f>
        <v>Valorisation matière</v>
      </c>
      <c r="J811" s="21">
        <v>21908</v>
      </c>
      <c r="K811" s="21">
        <v>352705</v>
      </c>
      <c r="L811" s="21">
        <f>Tableau1[[#This Row],[TONNE_DECHET]]*1000</f>
        <v>21908000</v>
      </c>
      <c r="M811" s="21">
        <f>Tableau1[[#This Row],[KG_DECHET]]/Tableau1[[#This Row],[Population]]</f>
        <v>62.114231439871844</v>
      </c>
    </row>
    <row r="812" spans="1:13" x14ac:dyDescent="0.3">
      <c r="A812" s="21">
        <v>2011</v>
      </c>
      <c r="B812" s="21">
        <v>75</v>
      </c>
      <c r="C812" s="21" t="str">
        <f>VLOOKUP(Tableau1[[#This Row],[CODE_REGION]],Libellés!$I$2:$J$15,2,FALSE)</f>
        <v>Nouvelle-Aquitaine</v>
      </c>
      <c r="D812" s="21">
        <v>16</v>
      </c>
      <c r="E812" s="21" t="str">
        <f>VLOOKUP(Tableau1[[#This Row],[CODE_DEPT]],Libellés!$L$2:$M$102,2,FALSE)</f>
        <v>Charente</v>
      </c>
      <c r="F812" s="21" t="s">
        <v>56</v>
      </c>
      <c r="G812" s="21" t="str">
        <f>VLOOKUP(Tableau1[[#This Row],[CODE_TYPE_DECHET]],Libellés!$A$1:$B$8,2,FALSE)</f>
        <v>Biodéchets</v>
      </c>
      <c r="H812" s="21" t="s">
        <v>56</v>
      </c>
      <c r="I812" s="21" t="str">
        <f>VLOOKUP(Tableau1[[#This Row],[CODE_DESTINATION]],Libellés!$E$2:$F$7,2,FALSE)</f>
        <v>Valorisation organique</v>
      </c>
      <c r="J812" s="21">
        <v>228</v>
      </c>
      <c r="K812" s="21">
        <v>352705</v>
      </c>
      <c r="L812" s="21">
        <f>Tableau1[[#This Row],[TONNE_DECHET]]*1000</f>
        <v>228000</v>
      </c>
      <c r="M812" s="21">
        <f>Tableau1[[#This Row],[KG_DECHET]]/Tableau1[[#This Row],[Population]]</f>
        <v>0.646432571128847</v>
      </c>
    </row>
    <row r="813" spans="1:13" x14ac:dyDescent="0.3">
      <c r="A813" s="21">
        <v>2011</v>
      </c>
      <c r="B813" s="21">
        <v>75</v>
      </c>
      <c r="C813" s="21" t="str">
        <f>VLOOKUP(Tableau1[[#This Row],[CODE_REGION]],Libellés!$I$2:$J$15,2,FALSE)</f>
        <v>Nouvelle-Aquitaine</v>
      </c>
      <c r="D813" s="21">
        <v>16</v>
      </c>
      <c r="E813" s="21" t="str">
        <f>VLOOKUP(Tableau1[[#This Row],[CODE_DEPT]],Libellés!$L$2:$M$102,2,FALSE)</f>
        <v>Charente</v>
      </c>
      <c r="F813" s="21" t="s">
        <v>54</v>
      </c>
      <c r="G813" s="21" t="str">
        <f>VLOOKUP(Tableau1[[#This Row],[CODE_TYPE_DECHET]],Libellés!$A$1:$B$8,2,FALSE)</f>
        <v>Verre</v>
      </c>
      <c r="H813" s="21" t="s">
        <v>49</v>
      </c>
      <c r="I813" s="21" t="str">
        <f>VLOOKUP(Tableau1[[#This Row],[CODE_DESTINATION]],Libellés!$E$2:$F$7,2,FALSE)</f>
        <v>Valorisation matière</v>
      </c>
      <c r="J813" s="21">
        <v>11600.3</v>
      </c>
      <c r="K813" s="21">
        <v>352705</v>
      </c>
      <c r="L813" s="21">
        <f>Tableau1[[#This Row],[TONNE_DECHET]]*1000</f>
        <v>11600300</v>
      </c>
      <c r="M813" s="21">
        <f>Tableau1[[#This Row],[KG_DECHET]]/Tableau1[[#This Row],[Population]]</f>
        <v>32.889525240640197</v>
      </c>
    </row>
    <row r="814" spans="1:13" x14ac:dyDescent="0.3">
      <c r="A814" s="21">
        <v>2011</v>
      </c>
      <c r="B814" s="21">
        <v>75</v>
      </c>
      <c r="C814" s="21" t="str">
        <f>VLOOKUP(Tableau1[[#This Row],[CODE_REGION]],Libellés!$I$2:$J$15,2,FALSE)</f>
        <v>Nouvelle-Aquitaine</v>
      </c>
      <c r="D814" s="21">
        <v>16</v>
      </c>
      <c r="E814" s="21" t="str">
        <f>VLOOKUP(Tableau1[[#This Row],[CODE_DEPT]],Libellés!$L$2:$M$102,2,FALSE)</f>
        <v>Charente</v>
      </c>
      <c r="F814" s="21" t="s">
        <v>55</v>
      </c>
      <c r="G814" s="21" t="str">
        <f>VLOOKUP(Tableau1[[#This Row],[CODE_TYPE_DECHET]],Libellés!$A$1:$B$8,2,FALSE)</f>
        <v>Collectes séparées hors gravats</v>
      </c>
      <c r="H814" s="21" t="s">
        <v>49</v>
      </c>
      <c r="I814" s="21" t="str">
        <f>VLOOKUP(Tableau1[[#This Row],[CODE_DESTINATION]],Libellés!$E$2:$F$7,2,FALSE)</f>
        <v>Valorisation matière</v>
      </c>
      <c r="J814" s="21">
        <v>53</v>
      </c>
      <c r="K814" s="21">
        <v>352705</v>
      </c>
      <c r="L814" s="21">
        <f>Tableau1[[#This Row],[TONNE_DECHET]]*1000</f>
        <v>53000</v>
      </c>
      <c r="M814" s="21">
        <f>Tableau1[[#This Row],[KG_DECHET]]/Tableau1[[#This Row],[Population]]</f>
        <v>0.15026722048170568</v>
      </c>
    </row>
    <row r="815" spans="1:13" x14ac:dyDescent="0.3">
      <c r="A815" s="21">
        <v>2013</v>
      </c>
      <c r="B815" s="21">
        <v>75</v>
      </c>
      <c r="C815" s="21" t="str">
        <f>VLOOKUP(Tableau1[[#This Row],[CODE_REGION]],Libellés!$I$2:$J$15,2,FALSE)</f>
        <v>Nouvelle-Aquitaine</v>
      </c>
      <c r="D815" s="21">
        <v>16</v>
      </c>
      <c r="E815" s="21" t="str">
        <f>VLOOKUP(Tableau1[[#This Row],[CODE_DEPT]],Libellés!$L$2:$M$102,2,FALSE)</f>
        <v>Charente</v>
      </c>
      <c r="F815" s="21" t="s">
        <v>49</v>
      </c>
      <c r="G815" s="21" t="str">
        <f>VLOOKUP(Tableau1[[#This Row],[CODE_TYPE_DECHET]],Libellés!$A$1:$B$8,2,FALSE)</f>
        <v>Ordures ménagères résiduelles</v>
      </c>
      <c r="H815" s="21" t="s">
        <v>53</v>
      </c>
      <c r="I815" s="21" t="str">
        <f>VLOOKUP(Tableau1[[#This Row],[CODE_DESTINATION]],Libellés!$E$2:$F$7,2,FALSE)</f>
        <v>Incinération sans récupération d'énergie</v>
      </c>
      <c r="J815" s="21">
        <v>30893.8</v>
      </c>
      <c r="K815" s="21">
        <v>353482</v>
      </c>
      <c r="L815" s="21">
        <f>Tableau1[[#This Row],[TONNE_DECHET]]*1000</f>
        <v>30893800</v>
      </c>
      <c r="M815" s="21">
        <f>Tableau1[[#This Row],[KG_DECHET]]/Tableau1[[#This Row],[Population]]</f>
        <v>87.398509683661402</v>
      </c>
    </row>
    <row r="816" spans="1:13" x14ac:dyDescent="0.3">
      <c r="A816" s="21">
        <v>2013</v>
      </c>
      <c r="B816" s="21">
        <v>75</v>
      </c>
      <c r="C816" s="21" t="str">
        <f>VLOOKUP(Tableau1[[#This Row],[CODE_REGION]],Libellés!$I$2:$J$15,2,FALSE)</f>
        <v>Nouvelle-Aquitaine</v>
      </c>
      <c r="D816" s="21">
        <v>16</v>
      </c>
      <c r="E816" s="21" t="str">
        <f>VLOOKUP(Tableau1[[#This Row],[CODE_DEPT]],Libellés!$L$2:$M$102,2,FALSE)</f>
        <v>Charente</v>
      </c>
      <c r="F816" s="21" t="s">
        <v>49</v>
      </c>
      <c r="G816" s="21" t="str">
        <f>VLOOKUP(Tableau1[[#This Row],[CODE_TYPE_DECHET]],Libellés!$A$1:$B$8,2,FALSE)</f>
        <v>Ordures ménagères résiduelles</v>
      </c>
      <c r="H816" s="21" t="s">
        <v>51</v>
      </c>
      <c r="I816" s="21" t="str">
        <f>VLOOKUP(Tableau1[[#This Row],[CODE_DESTINATION]],Libellés!$E$2:$F$7,2,FALSE)</f>
        <v>Stockage</v>
      </c>
      <c r="J816" s="21">
        <v>20502.46</v>
      </c>
      <c r="K816" s="21">
        <v>353482</v>
      </c>
      <c r="L816" s="21">
        <f>Tableau1[[#This Row],[TONNE_DECHET]]*1000</f>
        <v>20502460</v>
      </c>
      <c r="M816" s="21">
        <f>Tableau1[[#This Row],[KG_DECHET]]/Tableau1[[#This Row],[Population]]</f>
        <v>58.001425815175878</v>
      </c>
    </row>
    <row r="817" spans="1:13" x14ac:dyDescent="0.3">
      <c r="A817" s="21">
        <v>2013</v>
      </c>
      <c r="B817" s="21">
        <v>75</v>
      </c>
      <c r="C817" s="21" t="str">
        <f>VLOOKUP(Tableau1[[#This Row],[CODE_REGION]],Libellés!$I$2:$J$15,2,FALSE)</f>
        <v>Nouvelle-Aquitaine</v>
      </c>
      <c r="D817" s="21">
        <v>16</v>
      </c>
      <c r="E817" s="21" t="str">
        <f>VLOOKUP(Tableau1[[#This Row],[CODE_DEPT]],Libellés!$L$2:$M$102,2,FALSE)</f>
        <v>Charente</v>
      </c>
      <c r="F817" s="21" t="s">
        <v>49</v>
      </c>
      <c r="G817" s="21" t="str">
        <f>VLOOKUP(Tableau1[[#This Row],[CODE_TYPE_DECHET]],Libellés!$A$1:$B$8,2,FALSE)</f>
        <v>Ordures ménagères résiduelles</v>
      </c>
      <c r="H817" s="21" t="s">
        <v>56</v>
      </c>
      <c r="I817" s="21" t="str">
        <f>VLOOKUP(Tableau1[[#This Row],[CODE_DESTINATION]],Libellés!$E$2:$F$7,2,FALSE)</f>
        <v>Valorisation organique</v>
      </c>
      <c r="J817" s="21">
        <v>23016.52</v>
      </c>
      <c r="K817" s="21">
        <v>353482</v>
      </c>
      <c r="L817" s="21">
        <f>Tableau1[[#This Row],[TONNE_DECHET]]*1000</f>
        <v>23016520</v>
      </c>
      <c r="M817" s="21">
        <f>Tableau1[[#This Row],[KG_DECHET]]/Tableau1[[#This Row],[Population]]</f>
        <v>65.113697444282877</v>
      </c>
    </row>
    <row r="818" spans="1:13" x14ac:dyDescent="0.3">
      <c r="A818" s="21">
        <v>2013</v>
      </c>
      <c r="B818" s="21">
        <v>75</v>
      </c>
      <c r="C818" s="21" t="str">
        <f>VLOOKUP(Tableau1[[#This Row],[CODE_REGION]],Libellés!$I$2:$J$15,2,FALSE)</f>
        <v>Nouvelle-Aquitaine</v>
      </c>
      <c r="D818" s="21">
        <v>16</v>
      </c>
      <c r="E818" s="21" t="str">
        <f>VLOOKUP(Tableau1[[#This Row],[CODE_DEPT]],Libellés!$L$2:$M$102,2,FALSE)</f>
        <v>Charente</v>
      </c>
      <c r="F818" s="21" t="s">
        <v>50</v>
      </c>
      <c r="G818" s="21" t="str">
        <f>VLOOKUP(Tableau1[[#This Row],[CODE_TYPE_DECHET]],Libellés!$A$1:$B$8,2,FALSE)</f>
        <v>Encombrants</v>
      </c>
      <c r="H818" s="21" t="s">
        <v>51</v>
      </c>
      <c r="I818" s="21" t="str">
        <f>VLOOKUP(Tableau1[[#This Row],[CODE_DESTINATION]],Libellés!$E$2:$F$7,2,FALSE)</f>
        <v>Stockage</v>
      </c>
      <c r="J818" s="21">
        <v>238</v>
      </c>
      <c r="K818" s="21">
        <v>353482</v>
      </c>
      <c r="L818" s="21">
        <f>Tableau1[[#This Row],[TONNE_DECHET]]*1000</f>
        <v>238000</v>
      </c>
      <c r="M818" s="21">
        <f>Tableau1[[#This Row],[KG_DECHET]]/Tableau1[[#This Row],[Population]]</f>
        <v>0.67330161083166895</v>
      </c>
    </row>
    <row r="819" spans="1:13" x14ac:dyDescent="0.3">
      <c r="A819" s="21">
        <v>2013</v>
      </c>
      <c r="B819" s="21">
        <v>75</v>
      </c>
      <c r="C819" s="21" t="str">
        <f>VLOOKUP(Tableau1[[#This Row],[CODE_REGION]],Libellés!$I$2:$J$15,2,FALSE)</f>
        <v>Nouvelle-Aquitaine</v>
      </c>
      <c r="D819" s="21">
        <v>16</v>
      </c>
      <c r="E819" s="21" t="str">
        <f>VLOOKUP(Tableau1[[#This Row],[CODE_DEPT]],Libellés!$L$2:$M$102,2,FALSE)</f>
        <v>Charente</v>
      </c>
      <c r="F819" s="21" t="s">
        <v>53</v>
      </c>
      <c r="G819" s="21" t="str">
        <f>VLOOKUP(Tableau1[[#This Row],[CODE_TYPE_DECHET]],Libellés!$A$1:$B$8,2,FALSE)</f>
        <v>Déchets dangereux</v>
      </c>
      <c r="H819" s="21" t="s">
        <v>50</v>
      </c>
      <c r="I819" s="21" t="str">
        <f>VLOOKUP(Tableau1[[#This Row],[CODE_DESTINATION]],Libellés!$E$2:$F$7,2,FALSE)</f>
        <v>Incinération avec récupération d'énergie</v>
      </c>
      <c r="J819" s="21">
        <v>5.75</v>
      </c>
      <c r="K819" s="21">
        <v>353482</v>
      </c>
      <c r="L819" s="21">
        <f>Tableau1[[#This Row],[TONNE_DECHET]]*1000</f>
        <v>5750</v>
      </c>
      <c r="M819" s="21">
        <f>Tableau1[[#This Row],[KG_DECHET]]/Tableau1[[#This Row],[Population]]</f>
        <v>1.6266740597823934E-2</v>
      </c>
    </row>
    <row r="820" spans="1:13" x14ac:dyDescent="0.3">
      <c r="A820" s="21">
        <v>2013</v>
      </c>
      <c r="B820" s="21">
        <v>75</v>
      </c>
      <c r="C820" s="21" t="str">
        <f>VLOOKUP(Tableau1[[#This Row],[CODE_REGION]],Libellés!$I$2:$J$15,2,FALSE)</f>
        <v>Nouvelle-Aquitaine</v>
      </c>
      <c r="D820" s="21">
        <v>16</v>
      </c>
      <c r="E820" s="21" t="str">
        <f>VLOOKUP(Tableau1[[#This Row],[CODE_DEPT]],Libellés!$L$2:$M$102,2,FALSE)</f>
        <v>Charente</v>
      </c>
      <c r="F820" s="21" t="s">
        <v>51</v>
      </c>
      <c r="G820" s="21" t="str">
        <f>VLOOKUP(Tableau1[[#This Row],[CODE_TYPE_DECHET]],Libellés!$A$1:$B$8,2,FALSE)</f>
        <v>Emballages et papier</v>
      </c>
      <c r="H820" s="21" t="s">
        <v>49</v>
      </c>
      <c r="I820" s="21" t="str">
        <f>VLOOKUP(Tableau1[[#This Row],[CODE_DESTINATION]],Libellés!$E$2:$F$7,2,FALSE)</f>
        <v>Valorisation matière</v>
      </c>
      <c r="J820" s="21">
        <v>21502.79</v>
      </c>
      <c r="K820" s="21">
        <v>353482</v>
      </c>
      <c r="L820" s="21">
        <f>Tableau1[[#This Row],[TONNE_DECHET]]*1000</f>
        <v>21502790</v>
      </c>
      <c r="M820" s="21">
        <f>Tableau1[[#This Row],[KG_DECHET]]/Tableau1[[#This Row],[Population]]</f>
        <v>60.831357749475224</v>
      </c>
    </row>
    <row r="821" spans="1:13" x14ac:dyDescent="0.3">
      <c r="A821" s="21">
        <v>2013</v>
      </c>
      <c r="B821" s="21">
        <v>75</v>
      </c>
      <c r="C821" s="21" t="str">
        <f>VLOOKUP(Tableau1[[#This Row],[CODE_REGION]],Libellés!$I$2:$J$15,2,FALSE)</f>
        <v>Nouvelle-Aquitaine</v>
      </c>
      <c r="D821" s="21">
        <v>16</v>
      </c>
      <c r="E821" s="21" t="str">
        <f>VLOOKUP(Tableau1[[#This Row],[CODE_DEPT]],Libellés!$L$2:$M$102,2,FALSE)</f>
        <v>Charente</v>
      </c>
      <c r="F821" s="21" t="s">
        <v>56</v>
      </c>
      <c r="G821" s="21" t="str">
        <f>VLOOKUP(Tableau1[[#This Row],[CODE_TYPE_DECHET]],Libellés!$A$1:$B$8,2,FALSE)</f>
        <v>Biodéchets</v>
      </c>
      <c r="H821" s="21" t="s">
        <v>56</v>
      </c>
      <c r="I821" s="21" t="str">
        <f>VLOOKUP(Tableau1[[#This Row],[CODE_DESTINATION]],Libellés!$E$2:$F$7,2,FALSE)</f>
        <v>Valorisation organique</v>
      </c>
      <c r="J821" s="21">
        <v>350</v>
      </c>
      <c r="K821" s="21">
        <v>353482</v>
      </c>
      <c r="L821" s="21">
        <f>Tableau1[[#This Row],[TONNE_DECHET]]*1000</f>
        <v>350000</v>
      </c>
      <c r="M821" s="21">
        <f>Tableau1[[#This Row],[KG_DECHET]]/Tableau1[[#This Row],[Population]]</f>
        <v>0.99014942769363079</v>
      </c>
    </row>
    <row r="822" spans="1:13" x14ac:dyDescent="0.3">
      <c r="A822" s="21">
        <v>2013</v>
      </c>
      <c r="B822" s="21">
        <v>75</v>
      </c>
      <c r="C822" s="21" t="str">
        <f>VLOOKUP(Tableau1[[#This Row],[CODE_REGION]],Libellés!$I$2:$J$15,2,FALSE)</f>
        <v>Nouvelle-Aquitaine</v>
      </c>
      <c r="D822" s="21">
        <v>16</v>
      </c>
      <c r="E822" s="21" t="str">
        <f>VLOOKUP(Tableau1[[#This Row],[CODE_DEPT]],Libellés!$L$2:$M$102,2,FALSE)</f>
        <v>Charente</v>
      </c>
      <c r="F822" s="21" t="s">
        <v>54</v>
      </c>
      <c r="G822" s="21" t="str">
        <f>VLOOKUP(Tableau1[[#This Row],[CODE_TYPE_DECHET]],Libellés!$A$1:$B$8,2,FALSE)</f>
        <v>Verre</v>
      </c>
      <c r="H822" s="21" t="s">
        <v>49</v>
      </c>
      <c r="I822" s="21" t="str">
        <f>VLOOKUP(Tableau1[[#This Row],[CODE_DESTINATION]],Libellés!$E$2:$F$7,2,FALSE)</f>
        <v>Valorisation matière</v>
      </c>
      <c r="J822" s="21">
        <v>11758.12</v>
      </c>
      <c r="K822" s="21">
        <v>353482</v>
      </c>
      <c r="L822" s="21">
        <f>Tableau1[[#This Row],[TONNE_DECHET]]*1000</f>
        <v>11758120</v>
      </c>
      <c r="M822" s="21">
        <f>Tableau1[[#This Row],[KG_DECHET]]/Tableau1[[#This Row],[Population]]</f>
        <v>33.263702253580099</v>
      </c>
    </row>
    <row r="823" spans="1:13" x14ac:dyDescent="0.3">
      <c r="A823" s="21">
        <v>2013</v>
      </c>
      <c r="B823" s="21">
        <v>75</v>
      </c>
      <c r="C823" s="21" t="str">
        <f>VLOOKUP(Tableau1[[#This Row],[CODE_REGION]],Libellés!$I$2:$J$15,2,FALSE)</f>
        <v>Nouvelle-Aquitaine</v>
      </c>
      <c r="D823" s="21">
        <v>16</v>
      </c>
      <c r="E823" s="21" t="str">
        <f>VLOOKUP(Tableau1[[#This Row],[CODE_DEPT]],Libellés!$L$2:$M$102,2,FALSE)</f>
        <v>Charente</v>
      </c>
      <c r="F823" s="21" t="s">
        <v>55</v>
      </c>
      <c r="G823" s="21" t="str">
        <f>VLOOKUP(Tableau1[[#This Row],[CODE_TYPE_DECHET]],Libellés!$A$1:$B$8,2,FALSE)</f>
        <v>Collectes séparées hors gravats</v>
      </c>
      <c r="H823" s="21" t="s">
        <v>49</v>
      </c>
      <c r="I823" s="21" t="str">
        <f>VLOOKUP(Tableau1[[#This Row],[CODE_DESTINATION]],Libellés!$E$2:$F$7,2,FALSE)</f>
        <v>Valorisation matière</v>
      </c>
      <c r="J823" s="21">
        <v>63</v>
      </c>
      <c r="K823" s="21">
        <v>353482</v>
      </c>
      <c r="L823" s="21">
        <f>Tableau1[[#This Row],[TONNE_DECHET]]*1000</f>
        <v>63000</v>
      </c>
      <c r="M823" s="21">
        <f>Tableau1[[#This Row],[KG_DECHET]]/Tableau1[[#This Row],[Population]]</f>
        <v>0.17822689698485356</v>
      </c>
    </row>
    <row r="824" spans="1:13" x14ac:dyDescent="0.3">
      <c r="A824" s="21">
        <v>2015</v>
      </c>
      <c r="B824" s="21">
        <v>75</v>
      </c>
      <c r="C824" s="21" t="str">
        <f>VLOOKUP(Tableau1[[#This Row],[CODE_REGION]],Libellés!$I$2:$J$15,2,FALSE)</f>
        <v>Nouvelle-Aquitaine</v>
      </c>
      <c r="D824" s="21">
        <v>16</v>
      </c>
      <c r="E824" s="21" t="str">
        <f>VLOOKUP(Tableau1[[#This Row],[CODE_DEPT]],Libellés!$L$2:$M$102,2,FALSE)</f>
        <v>Charente</v>
      </c>
      <c r="F824" s="21" t="s">
        <v>49</v>
      </c>
      <c r="G824" s="21" t="str">
        <f>VLOOKUP(Tableau1[[#This Row],[CODE_TYPE_DECHET]],Libellés!$A$1:$B$8,2,FALSE)</f>
        <v>Ordures ménagères résiduelles</v>
      </c>
      <c r="H824" s="21" t="s">
        <v>53</v>
      </c>
      <c r="I824" s="21" t="str">
        <f>VLOOKUP(Tableau1[[#This Row],[CODE_DESTINATION]],Libellés!$E$2:$F$7,2,FALSE)</f>
        <v>Incinération sans récupération d'énergie</v>
      </c>
      <c r="J824" s="21">
        <v>29629.14</v>
      </c>
      <c r="K824" s="21">
        <v>353613</v>
      </c>
      <c r="L824" s="21">
        <f>Tableau1[[#This Row],[TONNE_DECHET]]*1000</f>
        <v>29629140</v>
      </c>
      <c r="M824" s="21">
        <f>Tableau1[[#This Row],[KG_DECHET]]/Tableau1[[#This Row],[Population]]</f>
        <v>83.789736237072731</v>
      </c>
    </row>
    <row r="825" spans="1:13" x14ac:dyDescent="0.3">
      <c r="A825" s="21">
        <v>2015</v>
      </c>
      <c r="B825" s="21">
        <v>75</v>
      </c>
      <c r="C825" s="21" t="str">
        <f>VLOOKUP(Tableau1[[#This Row],[CODE_REGION]],Libellés!$I$2:$J$15,2,FALSE)</f>
        <v>Nouvelle-Aquitaine</v>
      </c>
      <c r="D825" s="21">
        <v>16</v>
      </c>
      <c r="E825" s="21" t="str">
        <f>VLOOKUP(Tableau1[[#This Row],[CODE_DEPT]],Libellés!$L$2:$M$102,2,FALSE)</f>
        <v>Charente</v>
      </c>
      <c r="F825" s="21" t="s">
        <v>49</v>
      </c>
      <c r="G825" s="21" t="str">
        <f>VLOOKUP(Tableau1[[#This Row],[CODE_TYPE_DECHET]],Libellés!$A$1:$B$8,2,FALSE)</f>
        <v>Ordures ménagères résiduelles</v>
      </c>
      <c r="H825" s="21" t="s">
        <v>51</v>
      </c>
      <c r="I825" s="21" t="str">
        <f>VLOOKUP(Tableau1[[#This Row],[CODE_DESTINATION]],Libellés!$E$2:$F$7,2,FALSE)</f>
        <v>Stockage</v>
      </c>
      <c r="J825" s="21">
        <v>18381.900000000001</v>
      </c>
      <c r="K825" s="21">
        <v>353613</v>
      </c>
      <c r="L825" s="21">
        <f>Tableau1[[#This Row],[TONNE_DECHET]]*1000</f>
        <v>18381900</v>
      </c>
      <c r="M825" s="21">
        <f>Tableau1[[#This Row],[KG_DECHET]]/Tableau1[[#This Row],[Population]]</f>
        <v>51.983100168828635</v>
      </c>
    </row>
    <row r="826" spans="1:13" x14ac:dyDescent="0.3">
      <c r="A826" s="21">
        <v>2015</v>
      </c>
      <c r="B826" s="21">
        <v>75</v>
      </c>
      <c r="C826" s="21" t="str">
        <f>VLOOKUP(Tableau1[[#This Row],[CODE_REGION]],Libellés!$I$2:$J$15,2,FALSE)</f>
        <v>Nouvelle-Aquitaine</v>
      </c>
      <c r="D826" s="21">
        <v>16</v>
      </c>
      <c r="E826" s="21" t="str">
        <f>VLOOKUP(Tableau1[[#This Row],[CODE_DEPT]],Libellés!$L$2:$M$102,2,FALSE)</f>
        <v>Charente</v>
      </c>
      <c r="F826" s="21" t="s">
        <v>49</v>
      </c>
      <c r="G826" s="21" t="str">
        <f>VLOOKUP(Tableau1[[#This Row],[CODE_TYPE_DECHET]],Libellés!$A$1:$B$8,2,FALSE)</f>
        <v>Ordures ménagères résiduelles</v>
      </c>
      <c r="H826" s="21" t="s">
        <v>56</v>
      </c>
      <c r="I826" s="21" t="str">
        <f>VLOOKUP(Tableau1[[#This Row],[CODE_DESTINATION]],Libellés!$E$2:$F$7,2,FALSE)</f>
        <v>Valorisation organique</v>
      </c>
      <c r="J826" s="21">
        <v>25158.9</v>
      </c>
      <c r="K826" s="21">
        <v>353613</v>
      </c>
      <c r="L826" s="21">
        <f>Tableau1[[#This Row],[TONNE_DECHET]]*1000</f>
        <v>25158900</v>
      </c>
      <c r="M826" s="21">
        <f>Tableau1[[#This Row],[KG_DECHET]]/Tableau1[[#This Row],[Population]]</f>
        <v>71.148119554428149</v>
      </c>
    </row>
    <row r="827" spans="1:13" x14ac:dyDescent="0.3">
      <c r="A827" s="21">
        <v>2015</v>
      </c>
      <c r="B827" s="21">
        <v>75</v>
      </c>
      <c r="C827" s="21" t="str">
        <f>VLOOKUP(Tableau1[[#This Row],[CODE_REGION]],Libellés!$I$2:$J$15,2,FALSE)</f>
        <v>Nouvelle-Aquitaine</v>
      </c>
      <c r="D827" s="21">
        <v>16</v>
      </c>
      <c r="E827" s="21" t="str">
        <f>VLOOKUP(Tableau1[[#This Row],[CODE_DEPT]],Libellés!$L$2:$M$102,2,FALSE)</f>
        <v>Charente</v>
      </c>
      <c r="F827" s="21" t="s">
        <v>50</v>
      </c>
      <c r="G827" s="21" t="str">
        <f>VLOOKUP(Tableau1[[#This Row],[CODE_TYPE_DECHET]],Libellés!$A$1:$B$8,2,FALSE)</f>
        <v>Encombrants</v>
      </c>
      <c r="H827" s="21" t="s">
        <v>51</v>
      </c>
      <c r="I827" s="21" t="str">
        <f>VLOOKUP(Tableau1[[#This Row],[CODE_DESTINATION]],Libellés!$E$2:$F$7,2,FALSE)</f>
        <v>Stockage</v>
      </c>
      <c r="J827" s="21">
        <v>308</v>
      </c>
      <c r="K827" s="21">
        <v>353613</v>
      </c>
      <c r="L827" s="21">
        <f>Tableau1[[#This Row],[TONNE_DECHET]]*1000</f>
        <v>308000</v>
      </c>
      <c r="M827" s="21">
        <f>Tableau1[[#This Row],[KG_DECHET]]/Tableau1[[#This Row],[Population]]</f>
        <v>0.87100870160316501</v>
      </c>
    </row>
    <row r="828" spans="1:13" x14ac:dyDescent="0.3">
      <c r="A828" s="21">
        <v>2015</v>
      </c>
      <c r="B828" s="21">
        <v>75</v>
      </c>
      <c r="C828" s="21" t="str">
        <f>VLOOKUP(Tableau1[[#This Row],[CODE_REGION]],Libellés!$I$2:$J$15,2,FALSE)</f>
        <v>Nouvelle-Aquitaine</v>
      </c>
      <c r="D828" s="21">
        <v>16</v>
      </c>
      <c r="E828" s="21" t="str">
        <f>VLOOKUP(Tableau1[[#This Row],[CODE_DEPT]],Libellés!$L$2:$M$102,2,FALSE)</f>
        <v>Charente</v>
      </c>
      <c r="F828" s="21" t="s">
        <v>51</v>
      </c>
      <c r="G828" s="21" t="str">
        <f>VLOOKUP(Tableau1[[#This Row],[CODE_TYPE_DECHET]],Libellés!$A$1:$B$8,2,FALSE)</f>
        <v>Emballages et papier</v>
      </c>
      <c r="H828" s="21" t="s">
        <v>49</v>
      </c>
      <c r="I828" s="21" t="str">
        <f>VLOOKUP(Tableau1[[#This Row],[CODE_DESTINATION]],Libellés!$E$2:$F$7,2,FALSE)</f>
        <v>Valorisation matière</v>
      </c>
      <c r="J828" s="21">
        <v>21113.79</v>
      </c>
      <c r="K828" s="21">
        <v>353613</v>
      </c>
      <c r="L828" s="21">
        <f>Tableau1[[#This Row],[TONNE_DECHET]]*1000</f>
        <v>21113790</v>
      </c>
      <c r="M828" s="21">
        <f>Tableau1[[#This Row],[KG_DECHET]]/Tableau1[[#This Row],[Population]]</f>
        <v>59.708749395525615</v>
      </c>
    </row>
    <row r="829" spans="1:13" x14ac:dyDescent="0.3">
      <c r="A829" s="21">
        <v>2015</v>
      </c>
      <c r="B829" s="21">
        <v>75</v>
      </c>
      <c r="C829" s="21" t="str">
        <f>VLOOKUP(Tableau1[[#This Row],[CODE_REGION]],Libellés!$I$2:$J$15,2,FALSE)</f>
        <v>Nouvelle-Aquitaine</v>
      </c>
      <c r="D829" s="21">
        <v>16</v>
      </c>
      <c r="E829" s="21" t="str">
        <f>VLOOKUP(Tableau1[[#This Row],[CODE_DEPT]],Libellés!$L$2:$M$102,2,FALSE)</f>
        <v>Charente</v>
      </c>
      <c r="F829" s="21" t="s">
        <v>56</v>
      </c>
      <c r="G829" s="21" t="str">
        <f>VLOOKUP(Tableau1[[#This Row],[CODE_TYPE_DECHET]],Libellés!$A$1:$B$8,2,FALSE)</f>
        <v>Biodéchets</v>
      </c>
      <c r="H829" s="21" t="s">
        <v>56</v>
      </c>
      <c r="I829" s="21" t="str">
        <f>VLOOKUP(Tableau1[[#This Row],[CODE_DESTINATION]],Libellés!$E$2:$F$7,2,FALSE)</f>
        <v>Valorisation organique</v>
      </c>
      <c r="J829" s="21">
        <v>335.22</v>
      </c>
      <c r="K829" s="21">
        <v>353613</v>
      </c>
      <c r="L829" s="21">
        <f>Tableau1[[#This Row],[TONNE_DECHET]]*1000</f>
        <v>335220</v>
      </c>
      <c r="M829" s="21">
        <f>Tableau1[[#This Row],[KG_DECHET]]/Tableau1[[#This Row],[Population]]</f>
        <v>0.94798550958250971</v>
      </c>
    </row>
    <row r="830" spans="1:13" x14ac:dyDescent="0.3">
      <c r="A830" s="21">
        <v>2015</v>
      </c>
      <c r="B830" s="21">
        <v>75</v>
      </c>
      <c r="C830" s="21" t="str">
        <f>VLOOKUP(Tableau1[[#This Row],[CODE_REGION]],Libellés!$I$2:$J$15,2,FALSE)</f>
        <v>Nouvelle-Aquitaine</v>
      </c>
      <c r="D830" s="21">
        <v>16</v>
      </c>
      <c r="E830" s="21" t="str">
        <f>VLOOKUP(Tableau1[[#This Row],[CODE_DEPT]],Libellés!$L$2:$M$102,2,FALSE)</f>
        <v>Charente</v>
      </c>
      <c r="F830" s="21" t="s">
        <v>54</v>
      </c>
      <c r="G830" s="21" t="str">
        <f>VLOOKUP(Tableau1[[#This Row],[CODE_TYPE_DECHET]],Libellés!$A$1:$B$8,2,FALSE)</f>
        <v>Verre</v>
      </c>
      <c r="H830" s="21" t="s">
        <v>49</v>
      </c>
      <c r="I830" s="21" t="str">
        <f>VLOOKUP(Tableau1[[#This Row],[CODE_DESTINATION]],Libellés!$E$2:$F$7,2,FALSE)</f>
        <v>Valorisation matière</v>
      </c>
      <c r="J830" s="21">
        <v>12313.02</v>
      </c>
      <c r="K830" s="21">
        <v>353613</v>
      </c>
      <c r="L830" s="21">
        <f>Tableau1[[#This Row],[TONNE_DECHET]]*1000</f>
        <v>12313020</v>
      </c>
      <c r="M830" s="21">
        <f>Tableau1[[#This Row],[KG_DECHET]]/Tableau1[[#This Row],[Population]]</f>
        <v>34.82060897082404</v>
      </c>
    </row>
    <row r="831" spans="1:13" x14ac:dyDescent="0.3">
      <c r="A831" s="21">
        <v>2015</v>
      </c>
      <c r="B831" s="21">
        <v>75</v>
      </c>
      <c r="C831" s="21" t="str">
        <f>VLOOKUP(Tableau1[[#This Row],[CODE_REGION]],Libellés!$I$2:$J$15,2,FALSE)</f>
        <v>Nouvelle-Aquitaine</v>
      </c>
      <c r="D831" s="21">
        <v>16</v>
      </c>
      <c r="E831" s="21" t="str">
        <f>VLOOKUP(Tableau1[[#This Row],[CODE_DEPT]],Libellés!$L$2:$M$102,2,FALSE)</f>
        <v>Charente</v>
      </c>
      <c r="F831" s="21" t="s">
        <v>55</v>
      </c>
      <c r="G831" s="21" t="str">
        <f>VLOOKUP(Tableau1[[#This Row],[CODE_TYPE_DECHET]],Libellés!$A$1:$B$8,2,FALSE)</f>
        <v>Collectes séparées hors gravats</v>
      </c>
      <c r="H831" s="21" t="s">
        <v>49</v>
      </c>
      <c r="I831" s="21" t="str">
        <f>VLOOKUP(Tableau1[[#This Row],[CODE_DESTINATION]],Libellés!$E$2:$F$7,2,FALSE)</f>
        <v>Valorisation matière</v>
      </c>
      <c r="J831" s="21">
        <v>254.38</v>
      </c>
      <c r="K831" s="21">
        <v>353613</v>
      </c>
      <c r="L831" s="21">
        <f>Tableau1[[#This Row],[TONNE_DECHET]]*1000</f>
        <v>254380</v>
      </c>
      <c r="M831" s="21">
        <f>Tableau1[[#This Row],[KG_DECHET]]/Tableau1[[#This Row],[Population]]</f>
        <v>0.71937400491497772</v>
      </c>
    </row>
    <row r="832" spans="1:13" x14ac:dyDescent="0.3">
      <c r="A832" s="21">
        <v>2017</v>
      </c>
      <c r="B832" s="21">
        <v>75</v>
      </c>
      <c r="C832" s="21" t="str">
        <f>VLOOKUP(Tableau1[[#This Row],[CODE_REGION]],Libellés!$I$2:$J$15,2,FALSE)</f>
        <v>Nouvelle-Aquitaine</v>
      </c>
      <c r="D832" s="21">
        <v>16</v>
      </c>
      <c r="E832" s="21" t="str">
        <f>VLOOKUP(Tableau1[[#This Row],[CODE_DEPT]],Libellés!$L$2:$M$102,2,FALSE)</f>
        <v>Charente</v>
      </c>
      <c r="F832" s="21" t="s">
        <v>49</v>
      </c>
      <c r="G832" s="21" t="str">
        <f>VLOOKUP(Tableau1[[#This Row],[CODE_TYPE_DECHET]],Libellés!$A$1:$B$8,2,FALSE)</f>
        <v>Ordures ménagères résiduelles</v>
      </c>
      <c r="H832" s="21" t="s">
        <v>53</v>
      </c>
      <c r="I832" s="21" t="str">
        <f>VLOOKUP(Tableau1[[#This Row],[CODE_DESTINATION]],Libellés!$E$2:$F$7,2,FALSE)</f>
        <v>Incinération sans récupération d'énergie</v>
      </c>
      <c r="J832" s="21">
        <v>29708</v>
      </c>
      <c r="K832" s="21">
        <v>352335</v>
      </c>
      <c r="L832" s="21">
        <f>Tableau1[[#This Row],[TONNE_DECHET]]*1000</f>
        <v>29708000</v>
      </c>
      <c r="M832" s="21">
        <f>Tableau1[[#This Row],[KG_DECHET]]/Tableau1[[#This Row],[Population]]</f>
        <v>84.317481941901889</v>
      </c>
    </row>
    <row r="833" spans="1:13" x14ac:dyDescent="0.3">
      <c r="A833" s="21">
        <v>2017</v>
      </c>
      <c r="B833" s="21">
        <v>75</v>
      </c>
      <c r="C833" s="21" t="str">
        <f>VLOOKUP(Tableau1[[#This Row],[CODE_REGION]],Libellés!$I$2:$J$15,2,FALSE)</f>
        <v>Nouvelle-Aquitaine</v>
      </c>
      <c r="D833" s="21">
        <v>16</v>
      </c>
      <c r="E833" s="21" t="str">
        <f>VLOOKUP(Tableau1[[#This Row],[CODE_DEPT]],Libellés!$L$2:$M$102,2,FALSE)</f>
        <v>Charente</v>
      </c>
      <c r="F833" s="21" t="s">
        <v>49</v>
      </c>
      <c r="G833" s="21" t="str">
        <f>VLOOKUP(Tableau1[[#This Row],[CODE_TYPE_DECHET]],Libellés!$A$1:$B$8,2,FALSE)</f>
        <v>Ordures ménagères résiduelles</v>
      </c>
      <c r="H833" s="21" t="s">
        <v>51</v>
      </c>
      <c r="I833" s="21" t="str">
        <f>VLOOKUP(Tableau1[[#This Row],[CODE_DESTINATION]],Libellés!$E$2:$F$7,2,FALSE)</f>
        <v>Stockage</v>
      </c>
      <c r="J833" s="21">
        <v>20146</v>
      </c>
      <c r="K833" s="21">
        <v>352335</v>
      </c>
      <c r="L833" s="21">
        <f>Tableau1[[#This Row],[TONNE_DECHET]]*1000</f>
        <v>20146000</v>
      </c>
      <c r="M833" s="21">
        <f>Tableau1[[#This Row],[KG_DECHET]]/Tableau1[[#This Row],[Population]]</f>
        <v>57.178537471440535</v>
      </c>
    </row>
    <row r="834" spans="1:13" x14ac:dyDescent="0.3">
      <c r="A834" s="21">
        <v>2017</v>
      </c>
      <c r="B834" s="21">
        <v>75</v>
      </c>
      <c r="C834" s="21" t="str">
        <f>VLOOKUP(Tableau1[[#This Row],[CODE_REGION]],Libellés!$I$2:$J$15,2,FALSE)</f>
        <v>Nouvelle-Aquitaine</v>
      </c>
      <c r="D834" s="21">
        <v>16</v>
      </c>
      <c r="E834" s="21" t="str">
        <f>VLOOKUP(Tableau1[[#This Row],[CODE_DEPT]],Libellés!$L$2:$M$102,2,FALSE)</f>
        <v>Charente</v>
      </c>
      <c r="F834" s="21" t="s">
        <v>49</v>
      </c>
      <c r="G834" s="21" t="str">
        <f>VLOOKUP(Tableau1[[#This Row],[CODE_TYPE_DECHET]],Libellés!$A$1:$B$8,2,FALSE)</f>
        <v>Ordures ménagères résiduelles</v>
      </c>
      <c r="H834" s="21" t="s">
        <v>56</v>
      </c>
      <c r="I834" s="21" t="str">
        <f>VLOOKUP(Tableau1[[#This Row],[CODE_DESTINATION]],Libellés!$E$2:$F$7,2,FALSE)</f>
        <v>Valorisation organique</v>
      </c>
      <c r="J834" s="21">
        <v>18104.04</v>
      </c>
      <c r="K834" s="21">
        <v>352335</v>
      </c>
      <c r="L834" s="21">
        <f>Tableau1[[#This Row],[TONNE_DECHET]]*1000</f>
        <v>18104040</v>
      </c>
      <c r="M834" s="21">
        <f>Tableau1[[#This Row],[KG_DECHET]]/Tableau1[[#This Row],[Population]]</f>
        <v>51.383030354634087</v>
      </c>
    </row>
    <row r="835" spans="1:13" x14ac:dyDescent="0.3">
      <c r="A835" s="21">
        <v>2017</v>
      </c>
      <c r="B835" s="21">
        <v>75</v>
      </c>
      <c r="C835" s="21" t="str">
        <f>VLOOKUP(Tableau1[[#This Row],[CODE_REGION]],Libellés!$I$2:$J$15,2,FALSE)</f>
        <v>Nouvelle-Aquitaine</v>
      </c>
      <c r="D835" s="21">
        <v>16</v>
      </c>
      <c r="E835" s="21" t="str">
        <f>VLOOKUP(Tableau1[[#This Row],[CODE_DEPT]],Libellés!$L$2:$M$102,2,FALSE)</f>
        <v>Charente</v>
      </c>
      <c r="F835" s="21" t="s">
        <v>50</v>
      </c>
      <c r="G835" s="21" t="str">
        <f>VLOOKUP(Tableau1[[#This Row],[CODE_TYPE_DECHET]],Libellés!$A$1:$B$8,2,FALSE)</f>
        <v>Encombrants</v>
      </c>
      <c r="H835" s="21" t="s">
        <v>52</v>
      </c>
      <c r="I835" s="21" t="str">
        <f>VLOOKUP(Tableau1[[#This Row],[CODE_DESTINATION]],Libellés!$E$2:$F$7,2,FALSE)</f>
        <v>Non précisé</v>
      </c>
      <c r="J835" s="21">
        <v>279.52</v>
      </c>
      <c r="K835" s="21">
        <v>352335</v>
      </c>
      <c r="L835" s="21">
        <f>Tableau1[[#This Row],[TONNE_DECHET]]*1000</f>
        <v>279520</v>
      </c>
      <c r="M835" s="21">
        <f>Tableau1[[#This Row],[KG_DECHET]]/Tableau1[[#This Row],[Population]]</f>
        <v>0.79333588772049324</v>
      </c>
    </row>
    <row r="836" spans="1:13" x14ac:dyDescent="0.3">
      <c r="A836" s="21">
        <v>2017</v>
      </c>
      <c r="B836" s="21">
        <v>75</v>
      </c>
      <c r="C836" s="21" t="str">
        <f>VLOOKUP(Tableau1[[#This Row],[CODE_REGION]],Libellés!$I$2:$J$15,2,FALSE)</f>
        <v>Nouvelle-Aquitaine</v>
      </c>
      <c r="D836" s="21">
        <v>16</v>
      </c>
      <c r="E836" s="21" t="str">
        <f>VLOOKUP(Tableau1[[#This Row],[CODE_DEPT]],Libellés!$L$2:$M$102,2,FALSE)</f>
        <v>Charente</v>
      </c>
      <c r="F836" s="21" t="s">
        <v>53</v>
      </c>
      <c r="G836" s="21" t="str">
        <f>VLOOKUP(Tableau1[[#This Row],[CODE_TYPE_DECHET]],Libellés!$A$1:$B$8,2,FALSE)</f>
        <v>Déchets dangereux</v>
      </c>
      <c r="H836" s="21" t="s">
        <v>50</v>
      </c>
      <c r="I836" s="21" t="str">
        <f>VLOOKUP(Tableau1[[#This Row],[CODE_DESTINATION]],Libellés!$E$2:$F$7,2,FALSE)</f>
        <v>Incinération avec récupération d'énergie</v>
      </c>
      <c r="J836" s="21">
        <v>11</v>
      </c>
      <c r="K836" s="21">
        <v>352335</v>
      </c>
      <c r="L836" s="21">
        <f>Tableau1[[#This Row],[TONNE_DECHET]]*1000</f>
        <v>11000</v>
      </c>
      <c r="M836" s="21">
        <f>Tableau1[[#This Row],[KG_DECHET]]/Tableau1[[#This Row],[Population]]</f>
        <v>3.1220287510465891E-2</v>
      </c>
    </row>
    <row r="837" spans="1:13" x14ac:dyDescent="0.3">
      <c r="A837" s="21">
        <v>2017</v>
      </c>
      <c r="B837" s="21">
        <v>75</v>
      </c>
      <c r="C837" s="21" t="str">
        <f>VLOOKUP(Tableau1[[#This Row],[CODE_REGION]],Libellés!$I$2:$J$15,2,FALSE)</f>
        <v>Nouvelle-Aquitaine</v>
      </c>
      <c r="D837" s="21">
        <v>16</v>
      </c>
      <c r="E837" s="21" t="str">
        <f>VLOOKUP(Tableau1[[#This Row],[CODE_DEPT]],Libellés!$L$2:$M$102,2,FALSE)</f>
        <v>Charente</v>
      </c>
      <c r="F837" s="21" t="s">
        <v>51</v>
      </c>
      <c r="G837" s="21" t="str">
        <f>VLOOKUP(Tableau1[[#This Row],[CODE_TYPE_DECHET]],Libellés!$A$1:$B$8,2,FALSE)</f>
        <v>Emballages et papier</v>
      </c>
      <c r="H837" s="21" t="s">
        <v>49</v>
      </c>
      <c r="I837" s="21" t="str">
        <f>VLOOKUP(Tableau1[[#This Row],[CODE_DESTINATION]],Libellés!$E$2:$F$7,2,FALSE)</f>
        <v>Valorisation matière</v>
      </c>
      <c r="J837" s="21">
        <v>23464.400000000001</v>
      </c>
      <c r="K837" s="21">
        <v>352335</v>
      </c>
      <c r="L837" s="21">
        <f>Tableau1[[#This Row],[TONNE_DECHET]]*1000</f>
        <v>23464400</v>
      </c>
      <c r="M837" s="21">
        <f>Tableau1[[#This Row],[KG_DECHET]]/Tableau1[[#This Row],[Population]]</f>
        <v>66.596846750961447</v>
      </c>
    </row>
    <row r="838" spans="1:13" x14ac:dyDescent="0.3">
      <c r="A838" s="21">
        <v>2017</v>
      </c>
      <c r="B838" s="21">
        <v>75</v>
      </c>
      <c r="C838" s="21" t="str">
        <f>VLOOKUP(Tableau1[[#This Row],[CODE_REGION]],Libellés!$I$2:$J$15,2,FALSE)</f>
        <v>Nouvelle-Aquitaine</v>
      </c>
      <c r="D838" s="21">
        <v>16</v>
      </c>
      <c r="E838" s="21" t="str">
        <f>VLOOKUP(Tableau1[[#This Row],[CODE_DEPT]],Libellés!$L$2:$M$102,2,FALSE)</f>
        <v>Charente</v>
      </c>
      <c r="F838" s="21" t="s">
        <v>56</v>
      </c>
      <c r="G838" s="21" t="str">
        <f>VLOOKUP(Tableau1[[#This Row],[CODE_TYPE_DECHET]],Libellés!$A$1:$B$8,2,FALSE)</f>
        <v>Biodéchets</v>
      </c>
      <c r="H838" s="21" t="s">
        <v>56</v>
      </c>
      <c r="I838" s="21" t="str">
        <f>VLOOKUP(Tableau1[[#This Row],[CODE_DESTINATION]],Libellés!$E$2:$F$7,2,FALSE)</f>
        <v>Valorisation organique</v>
      </c>
      <c r="J838" s="21">
        <v>292.32</v>
      </c>
      <c r="K838" s="21">
        <v>352335</v>
      </c>
      <c r="L838" s="21">
        <f>Tableau1[[#This Row],[TONNE_DECHET]]*1000</f>
        <v>292320</v>
      </c>
      <c r="M838" s="21">
        <f>Tableau1[[#This Row],[KG_DECHET]]/Tableau1[[#This Row],[Population]]</f>
        <v>0.82966494955085357</v>
      </c>
    </row>
    <row r="839" spans="1:13" x14ac:dyDescent="0.3">
      <c r="A839" s="21">
        <v>2017</v>
      </c>
      <c r="B839" s="21">
        <v>75</v>
      </c>
      <c r="C839" s="21" t="str">
        <f>VLOOKUP(Tableau1[[#This Row],[CODE_REGION]],Libellés!$I$2:$J$15,2,FALSE)</f>
        <v>Nouvelle-Aquitaine</v>
      </c>
      <c r="D839" s="21">
        <v>16</v>
      </c>
      <c r="E839" s="21" t="str">
        <f>VLOOKUP(Tableau1[[#This Row],[CODE_DEPT]],Libellés!$L$2:$M$102,2,FALSE)</f>
        <v>Charente</v>
      </c>
      <c r="F839" s="21" t="s">
        <v>54</v>
      </c>
      <c r="G839" s="21" t="str">
        <f>VLOOKUP(Tableau1[[#This Row],[CODE_TYPE_DECHET]],Libellés!$A$1:$B$8,2,FALSE)</f>
        <v>Verre</v>
      </c>
      <c r="H839" s="21" t="s">
        <v>49</v>
      </c>
      <c r="I839" s="21" t="str">
        <f>VLOOKUP(Tableau1[[#This Row],[CODE_DESTINATION]],Libellés!$E$2:$F$7,2,FALSE)</f>
        <v>Valorisation matière</v>
      </c>
      <c r="J839" s="21">
        <v>12290.62</v>
      </c>
      <c r="K839" s="21">
        <v>352335</v>
      </c>
      <c r="L839" s="21">
        <f>Tableau1[[#This Row],[TONNE_DECHET]]*1000</f>
        <v>12290620</v>
      </c>
      <c r="M839" s="21">
        <f>Tableau1[[#This Row],[KG_DECHET]]/Tableau1[[#This Row],[Population]]</f>
        <v>34.883335461989297</v>
      </c>
    </row>
    <row r="840" spans="1:13" x14ac:dyDescent="0.3">
      <c r="A840" s="21">
        <v>2017</v>
      </c>
      <c r="B840" s="21">
        <v>75</v>
      </c>
      <c r="C840" s="21" t="str">
        <f>VLOOKUP(Tableau1[[#This Row],[CODE_REGION]],Libellés!$I$2:$J$15,2,FALSE)</f>
        <v>Nouvelle-Aquitaine</v>
      </c>
      <c r="D840" s="21">
        <v>16</v>
      </c>
      <c r="E840" s="21" t="str">
        <f>VLOOKUP(Tableau1[[#This Row],[CODE_DEPT]],Libellés!$L$2:$M$102,2,FALSE)</f>
        <v>Charente</v>
      </c>
      <c r="F840" s="21" t="s">
        <v>55</v>
      </c>
      <c r="G840" s="21" t="str">
        <f>VLOOKUP(Tableau1[[#This Row],[CODE_TYPE_DECHET]],Libellés!$A$1:$B$8,2,FALSE)</f>
        <v>Collectes séparées hors gravats</v>
      </c>
      <c r="H840" s="21" t="s">
        <v>49</v>
      </c>
      <c r="I840" s="21" t="str">
        <f>VLOOKUP(Tableau1[[#This Row],[CODE_DESTINATION]],Libellés!$E$2:$F$7,2,FALSE)</f>
        <v>Valorisation matière</v>
      </c>
      <c r="J840" s="21">
        <v>1827.712</v>
      </c>
      <c r="K840" s="21">
        <v>352335</v>
      </c>
      <c r="L840" s="21">
        <f>Tableau1[[#This Row],[TONNE_DECHET]]*1000</f>
        <v>1827712</v>
      </c>
      <c r="M840" s="21">
        <f>Tableau1[[#This Row],[KG_DECHET]]/Tableau1[[#This Row],[Population]]</f>
        <v>5.1874267387571491</v>
      </c>
    </row>
    <row r="841" spans="1:13" x14ac:dyDescent="0.3">
      <c r="A841" s="21">
        <v>2009</v>
      </c>
      <c r="B841" s="21">
        <v>75</v>
      </c>
      <c r="C841" s="21" t="str">
        <f>VLOOKUP(Tableau1[[#This Row],[CODE_REGION]],Libellés!$I$2:$J$15,2,FALSE)</f>
        <v>Nouvelle-Aquitaine</v>
      </c>
      <c r="D841" s="21">
        <v>17</v>
      </c>
      <c r="E841" s="21" t="str">
        <f>VLOOKUP(Tableau1[[#This Row],[CODE_DEPT]],Libellés!$L$2:$M$102,2,FALSE)</f>
        <v>Charente-Maritime</v>
      </c>
      <c r="F841" s="21" t="s">
        <v>49</v>
      </c>
      <c r="G841" s="21" t="str">
        <f>VLOOKUP(Tableau1[[#This Row],[CODE_TYPE_DECHET]],Libellés!$A$1:$B$8,2,FALSE)</f>
        <v>Ordures ménagères résiduelles</v>
      </c>
      <c r="H841" s="21" t="s">
        <v>50</v>
      </c>
      <c r="I841" s="21" t="str">
        <f>VLOOKUP(Tableau1[[#This Row],[CODE_DESTINATION]],Libellés!$E$2:$F$7,2,FALSE)</f>
        <v>Incinération avec récupération d'énergie</v>
      </c>
      <c r="J841" s="21">
        <v>74216.600000000006</v>
      </c>
      <c r="K841" s="21">
        <v>616607</v>
      </c>
      <c r="L841" s="21">
        <f>Tableau1[[#This Row],[TONNE_DECHET]]*1000</f>
        <v>74216600</v>
      </c>
      <c r="M841" s="21">
        <f>Tableau1[[#This Row],[KG_DECHET]]/Tableau1[[#This Row],[Population]]</f>
        <v>120.36288916603282</v>
      </c>
    </row>
    <row r="842" spans="1:13" x14ac:dyDescent="0.3">
      <c r="A842" s="21">
        <v>2009</v>
      </c>
      <c r="B842" s="21">
        <v>75</v>
      </c>
      <c r="C842" s="21" t="str">
        <f>VLOOKUP(Tableau1[[#This Row],[CODE_REGION]],Libellés!$I$2:$J$15,2,FALSE)</f>
        <v>Nouvelle-Aquitaine</v>
      </c>
      <c r="D842" s="21">
        <v>17</v>
      </c>
      <c r="E842" s="21" t="str">
        <f>VLOOKUP(Tableau1[[#This Row],[CODE_DEPT]],Libellés!$L$2:$M$102,2,FALSE)</f>
        <v>Charente-Maritime</v>
      </c>
      <c r="F842" s="21" t="s">
        <v>49</v>
      </c>
      <c r="G842" s="21" t="str">
        <f>VLOOKUP(Tableau1[[#This Row],[CODE_TYPE_DECHET]],Libellés!$A$1:$B$8,2,FALSE)</f>
        <v>Ordures ménagères résiduelles</v>
      </c>
      <c r="H842" s="21" t="s">
        <v>53</v>
      </c>
      <c r="I842" s="21" t="str">
        <f>VLOOKUP(Tableau1[[#This Row],[CODE_DESTINATION]],Libellés!$E$2:$F$7,2,FALSE)</f>
        <v>Incinération sans récupération d'énergie</v>
      </c>
      <c r="J842" s="21">
        <v>60571.3</v>
      </c>
      <c r="K842" s="21">
        <v>616607</v>
      </c>
      <c r="L842" s="21">
        <f>Tableau1[[#This Row],[TONNE_DECHET]]*1000</f>
        <v>60571300</v>
      </c>
      <c r="M842" s="21">
        <f>Tableau1[[#This Row],[KG_DECHET]]/Tableau1[[#This Row],[Population]]</f>
        <v>98.233234458901705</v>
      </c>
    </row>
    <row r="843" spans="1:13" x14ac:dyDescent="0.3">
      <c r="A843" s="21">
        <v>2009</v>
      </c>
      <c r="B843" s="21">
        <v>75</v>
      </c>
      <c r="C843" s="21" t="str">
        <f>VLOOKUP(Tableau1[[#This Row],[CODE_REGION]],Libellés!$I$2:$J$15,2,FALSE)</f>
        <v>Nouvelle-Aquitaine</v>
      </c>
      <c r="D843" s="21">
        <v>17</v>
      </c>
      <c r="E843" s="21" t="str">
        <f>VLOOKUP(Tableau1[[#This Row],[CODE_DEPT]],Libellés!$L$2:$M$102,2,FALSE)</f>
        <v>Charente-Maritime</v>
      </c>
      <c r="F843" s="21" t="s">
        <v>49</v>
      </c>
      <c r="G843" s="21" t="str">
        <f>VLOOKUP(Tableau1[[#This Row],[CODE_TYPE_DECHET]],Libellés!$A$1:$B$8,2,FALSE)</f>
        <v>Ordures ménagères résiduelles</v>
      </c>
      <c r="H843" s="21" t="s">
        <v>51</v>
      </c>
      <c r="I843" s="21" t="str">
        <f>VLOOKUP(Tableau1[[#This Row],[CODE_DESTINATION]],Libellés!$E$2:$F$7,2,FALSE)</f>
        <v>Stockage</v>
      </c>
      <c r="J843" s="21">
        <v>40787.300000000003</v>
      </c>
      <c r="K843" s="21">
        <v>616607</v>
      </c>
      <c r="L843" s="21">
        <f>Tableau1[[#This Row],[TONNE_DECHET]]*1000</f>
        <v>40787300</v>
      </c>
      <c r="M843" s="21">
        <f>Tableau1[[#This Row],[KG_DECHET]]/Tableau1[[#This Row],[Population]]</f>
        <v>66.147967830400887</v>
      </c>
    </row>
    <row r="844" spans="1:13" x14ac:dyDescent="0.3">
      <c r="A844" s="21">
        <v>2009</v>
      </c>
      <c r="B844" s="21">
        <v>75</v>
      </c>
      <c r="C844" s="21" t="str">
        <f>VLOOKUP(Tableau1[[#This Row],[CODE_REGION]],Libellés!$I$2:$J$15,2,FALSE)</f>
        <v>Nouvelle-Aquitaine</v>
      </c>
      <c r="D844" s="21">
        <v>17</v>
      </c>
      <c r="E844" s="21" t="str">
        <f>VLOOKUP(Tableau1[[#This Row],[CODE_DEPT]],Libellés!$L$2:$M$102,2,FALSE)</f>
        <v>Charente-Maritime</v>
      </c>
      <c r="F844" s="21" t="s">
        <v>49</v>
      </c>
      <c r="G844" s="21" t="str">
        <f>VLOOKUP(Tableau1[[#This Row],[CODE_TYPE_DECHET]],Libellés!$A$1:$B$8,2,FALSE)</f>
        <v>Ordures ménagères résiduelles</v>
      </c>
      <c r="H844" s="21" t="s">
        <v>52</v>
      </c>
      <c r="I844" s="21" t="str">
        <f>VLOOKUP(Tableau1[[#This Row],[CODE_DESTINATION]],Libellés!$E$2:$F$7,2,FALSE)</f>
        <v>Non précisé</v>
      </c>
      <c r="J844" s="21">
        <v>29012.432519999998</v>
      </c>
      <c r="K844" s="21">
        <v>616607</v>
      </c>
      <c r="L844" s="21">
        <f>Tableau1[[#This Row],[TONNE_DECHET]]*1000</f>
        <v>29012432.52</v>
      </c>
      <c r="M844" s="21">
        <f>Tableau1[[#This Row],[KG_DECHET]]/Tableau1[[#This Row],[Population]]</f>
        <v>47.051740444075399</v>
      </c>
    </row>
    <row r="845" spans="1:13" x14ac:dyDescent="0.3">
      <c r="A845" s="21">
        <v>2009</v>
      </c>
      <c r="B845" s="21">
        <v>75</v>
      </c>
      <c r="C845" s="21" t="str">
        <f>VLOOKUP(Tableau1[[#This Row],[CODE_REGION]],Libellés!$I$2:$J$15,2,FALSE)</f>
        <v>Nouvelle-Aquitaine</v>
      </c>
      <c r="D845" s="21">
        <v>17</v>
      </c>
      <c r="E845" s="21" t="str">
        <f>VLOOKUP(Tableau1[[#This Row],[CODE_DEPT]],Libellés!$L$2:$M$102,2,FALSE)</f>
        <v>Charente-Maritime</v>
      </c>
      <c r="F845" s="21" t="s">
        <v>51</v>
      </c>
      <c r="G845" s="21" t="str">
        <f>VLOOKUP(Tableau1[[#This Row],[CODE_TYPE_DECHET]],Libellés!$A$1:$B$8,2,FALSE)</f>
        <v>Emballages et papier</v>
      </c>
      <c r="H845" s="21" t="s">
        <v>49</v>
      </c>
      <c r="I845" s="21" t="str">
        <f>VLOOKUP(Tableau1[[#This Row],[CODE_DESTINATION]],Libellés!$E$2:$F$7,2,FALSE)</f>
        <v>Valorisation matière</v>
      </c>
      <c r="J845" s="21">
        <v>34865.300000000003</v>
      </c>
      <c r="K845" s="21">
        <v>616607</v>
      </c>
      <c r="L845" s="21">
        <f>Tableau1[[#This Row],[TONNE_DECHET]]*1000</f>
        <v>34865300</v>
      </c>
      <c r="M845" s="21">
        <f>Tableau1[[#This Row],[KG_DECHET]]/Tableau1[[#This Row],[Population]]</f>
        <v>56.54379531857407</v>
      </c>
    </row>
    <row r="846" spans="1:13" x14ac:dyDescent="0.3">
      <c r="A846" s="21">
        <v>2009</v>
      </c>
      <c r="B846" s="21">
        <v>75</v>
      </c>
      <c r="C846" s="21" t="str">
        <f>VLOOKUP(Tableau1[[#This Row],[CODE_REGION]],Libellés!$I$2:$J$15,2,FALSE)</f>
        <v>Nouvelle-Aquitaine</v>
      </c>
      <c r="D846" s="21">
        <v>17</v>
      </c>
      <c r="E846" s="21" t="str">
        <f>VLOOKUP(Tableau1[[#This Row],[CODE_DEPT]],Libellés!$L$2:$M$102,2,FALSE)</f>
        <v>Charente-Maritime</v>
      </c>
      <c r="F846" s="21" t="s">
        <v>51</v>
      </c>
      <c r="G846" s="21" t="str">
        <f>VLOOKUP(Tableau1[[#This Row],[CODE_TYPE_DECHET]],Libellés!$A$1:$B$8,2,FALSE)</f>
        <v>Emballages et papier</v>
      </c>
      <c r="H846" s="21" t="s">
        <v>52</v>
      </c>
      <c r="I846" s="21" t="str">
        <f>VLOOKUP(Tableau1[[#This Row],[CODE_DESTINATION]],Libellés!$E$2:$F$7,2,FALSE)</f>
        <v>Non précisé</v>
      </c>
      <c r="J846" s="21">
        <v>1092.24983</v>
      </c>
      <c r="K846" s="21">
        <v>616607</v>
      </c>
      <c r="L846" s="21">
        <f>Tableau1[[#This Row],[TONNE_DECHET]]*1000</f>
        <v>1092249.83</v>
      </c>
      <c r="M846" s="21">
        <f>Tableau1[[#This Row],[KG_DECHET]]/Tableau1[[#This Row],[Population]]</f>
        <v>1.7713873342339612</v>
      </c>
    </row>
    <row r="847" spans="1:13" x14ac:dyDescent="0.3">
      <c r="A847" s="21">
        <v>2009</v>
      </c>
      <c r="B847" s="21">
        <v>75</v>
      </c>
      <c r="C847" s="21" t="str">
        <f>VLOOKUP(Tableau1[[#This Row],[CODE_REGION]],Libellés!$I$2:$J$15,2,FALSE)</f>
        <v>Nouvelle-Aquitaine</v>
      </c>
      <c r="D847" s="21">
        <v>17</v>
      </c>
      <c r="E847" s="21" t="str">
        <f>VLOOKUP(Tableau1[[#This Row],[CODE_DEPT]],Libellés!$L$2:$M$102,2,FALSE)</f>
        <v>Charente-Maritime</v>
      </c>
      <c r="F847" s="21" t="s">
        <v>56</v>
      </c>
      <c r="G847" s="21" t="str">
        <f>VLOOKUP(Tableau1[[#This Row],[CODE_TYPE_DECHET]],Libellés!$A$1:$B$8,2,FALSE)</f>
        <v>Biodéchets</v>
      </c>
      <c r="H847" s="21" t="s">
        <v>56</v>
      </c>
      <c r="I847" s="21" t="str">
        <f>VLOOKUP(Tableau1[[#This Row],[CODE_DESTINATION]],Libellés!$E$2:$F$7,2,FALSE)</f>
        <v>Valorisation organique</v>
      </c>
      <c r="J847" s="21">
        <v>1315</v>
      </c>
      <c r="K847" s="21">
        <v>616607</v>
      </c>
      <c r="L847" s="21">
        <f>Tableau1[[#This Row],[TONNE_DECHET]]*1000</f>
        <v>1315000</v>
      </c>
      <c r="M847" s="21">
        <f>Tableau1[[#This Row],[KG_DECHET]]/Tableau1[[#This Row],[Population]]</f>
        <v>2.1326387796440844</v>
      </c>
    </row>
    <row r="848" spans="1:13" x14ac:dyDescent="0.3">
      <c r="A848" s="21">
        <v>2009</v>
      </c>
      <c r="B848" s="21">
        <v>75</v>
      </c>
      <c r="C848" s="21" t="str">
        <f>VLOOKUP(Tableau1[[#This Row],[CODE_REGION]],Libellés!$I$2:$J$15,2,FALSE)</f>
        <v>Nouvelle-Aquitaine</v>
      </c>
      <c r="D848" s="21">
        <v>17</v>
      </c>
      <c r="E848" s="21" t="str">
        <f>VLOOKUP(Tableau1[[#This Row],[CODE_DEPT]],Libellés!$L$2:$M$102,2,FALSE)</f>
        <v>Charente-Maritime</v>
      </c>
      <c r="F848" s="21" t="s">
        <v>54</v>
      </c>
      <c r="G848" s="21" t="str">
        <f>VLOOKUP(Tableau1[[#This Row],[CODE_TYPE_DECHET]],Libellés!$A$1:$B$8,2,FALSE)</f>
        <v>Verre</v>
      </c>
      <c r="H848" s="21" t="s">
        <v>49</v>
      </c>
      <c r="I848" s="21" t="str">
        <f>VLOOKUP(Tableau1[[#This Row],[CODE_DESTINATION]],Libellés!$E$2:$F$7,2,FALSE)</f>
        <v>Valorisation matière</v>
      </c>
      <c r="J848" s="21">
        <v>27583.3</v>
      </c>
      <c r="K848" s="21">
        <v>616607</v>
      </c>
      <c r="L848" s="21">
        <f>Tableau1[[#This Row],[TONNE_DECHET]]*1000</f>
        <v>27583300</v>
      </c>
      <c r="M848" s="21">
        <f>Tableau1[[#This Row],[KG_DECHET]]/Tableau1[[#This Row],[Population]]</f>
        <v>44.734003992818764</v>
      </c>
    </row>
    <row r="849" spans="1:13" x14ac:dyDescent="0.3">
      <c r="A849" s="21">
        <v>2009</v>
      </c>
      <c r="B849" s="21">
        <v>75</v>
      </c>
      <c r="C849" s="21" t="str">
        <f>VLOOKUP(Tableau1[[#This Row],[CODE_REGION]],Libellés!$I$2:$J$15,2,FALSE)</f>
        <v>Nouvelle-Aquitaine</v>
      </c>
      <c r="D849" s="21">
        <v>17</v>
      </c>
      <c r="E849" s="21" t="str">
        <f>VLOOKUP(Tableau1[[#This Row],[CODE_DEPT]],Libellés!$L$2:$M$102,2,FALSE)</f>
        <v>Charente-Maritime</v>
      </c>
      <c r="F849" s="21" t="s">
        <v>54</v>
      </c>
      <c r="G849" s="21" t="str">
        <f>VLOOKUP(Tableau1[[#This Row],[CODE_TYPE_DECHET]],Libellés!$A$1:$B$8,2,FALSE)</f>
        <v>Verre</v>
      </c>
      <c r="H849" s="21" t="s">
        <v>52</v>
      </c>
      <c r="I849" s="21" t="str">
        <f>VLOOKUP(Tableau1[[#This Row],[CODE_DESTINATION]],Libellés!$E$2:$F$7,2,FALSE)</f>
        <v>Non précisé</v>
      </c>
      <c r="J849" s="21">
        <v>1213.0872300000001</v>
      </c>
      <c r="K849" s="21">
        <v>616607</v>
      </c>
      <c r="L849" s="21">
        <f>Tableau1[[#This Row],[TONNE_DECHET]]*1000</f>
        <v>1213087.23</v>
      </c>
      <c r="M849" s="21">
        <f>Tableau1[[#This Row],[KG_DECHET]]/Tableau1[[#This Row],[Population]]</f>
        <v>1.9673588363414622</v>
      </c>
    </row>
    <row r="850" spans="1:13" x14ac:dyDescent="0.3">
      <c r="A850" s="21">
        <v>2011</v>
      </c>
      <c r="B850" s="21">
        <v>75</v>
      </c>
      <c r="C850" s="21" t="str">
        <f>VLOOKUP(Tableau1[[#This Row],[CODE_REGION]],Libellés!$I$2:$J$15,2,FALSE)</f>
        <v>Nouvelle-Aquitaine</v>
      </c>
      <c r="D850" s="21">
        <v>17</v>
      </c>
      <c r="E850" s="21" t="str">
        <f>VLOOKUP(Tableau1[[#This Row],[CODE_DEPT]],Libellés!$L$2:$M$102,2,FALSE)</f>
        <v>Charente-Maritime</v>
      </c>
      <c r="F850" s="21" t="s">
        <v>49</v>
      </c>
      <c r="G850" s="21" t="str">
        <f>VLOOKUP(Tableau1[[#This Row],[CODE_TYPE_DECHET]],Libellés!$A$1:$B$8,2,FALSE)</f>
        <v>Ordures ménagères résiduelles</v>
      </c>
      <c r="H850" s="21" t="s">
        <v>50</v>
      </c>
      <c r="I850" s="21" t="str">
        <f>VLOOKUP(Tableau1[[#This Row],[CODE_DESTINATION]],Libellés!$E$2:$F$7,2,FALSE)</f>
        <v>Incinération avec récupération d'énergie</v>
      </c>
      <c r="J850" s="21">
        <v>70879.399999999994</v>
      </c>
      <c r="K850" s="21">
        <v>625682</v>
      </c>
      <c r="L850" s="21">
        <f>Tableau1[[#This Row],[TONNE_DECHET]]*1000</f>
        <v>70879400</v>
      </c>
      <c r="M850" s="21">
        <f>Tableau1[[#This Row],[KG_DECHET]]/Tableau1[[#This Row],[Population]]</f>
        <v>113.28342512650197</v>
      </c>
    </row>
    <row r="851" spans="1:13" x14ac:dyDescent="0.3">
      <c r="A851" s="21">
        <v>2011</v>
      </c>
      <c r="B851" s="21">
        <v>75</v>
      </c>
      <c r="C851" s="21" t="str">
        <f>VLOOKUP(Tableau1[[#This Row],[CODE_REGION]],Libellés!$I$2:$J$15,2,FALSE)</f>
        <v>Nouvelle-Aquitaine</v>
      </c>
      <c r="D851" s="21">
        <v>17</v>
      </c>
      <c r="E851" s="21" t="str">
        <f>VLOOKUP(Tableau1[[#This Row],[CODE_DEPT]],Libellés!$L$2:$M$102,2,FALSE)</f>
        <v>Charente-Maritime</v>
      </c>
      <c r="F851" s="21" t="s">
        <v>49</v>
      </c>
      <c r="G851" s="21" t="str">
        <f>VLOOKUP(Tableau1[[#This Row],[CODE_TYPE_DECHET]],Libellés!$A$1:$B$8,2,FALSE)</f>
        <v>Ordures ménagères résiduelles</v>
      </c>
      <c r="H851" s="21" t="s">
        <v>53</v>
      </c>
      <c r="I851" s="21" t="str">
        <f>VLOOKUP(Tableau1[[#This Row],[CODE_DESTINATION]],Libellés!$E$2:$F$7,2,FALSE)</f>
        <v>Incinération sans récupération d'énergie</v>
      </c>
      <c r="J851" s="21">
        <v>56465</v>
      </c>
      <c r="K851" s="21">
        <v>625682</v>
      </c>
      <c r="L851" s="21">
        <f>Tableau1[[#This Row],[TONNE_DECHET]]*1000</f>
        <v>56465000</v>
      </c>
      <c r="M851" s="21">
        <f>Tableau1[[#This Row],[KG_DECHET]]/Tableau1[[#This Row],[Population]]</f>
        <v>90.24552408411941</v>
      </c>
    </row>
    <row r="852" spans="1:13" x14ac:dyDescent="0.3">
      <c r="A852" s="21">
        <v>2011</v>
      </c>
      <c r="B852" s="21">
        <v>75</v>
      </c>
      <c r="C852" s="21" t="str">
        <f>VLOOKUP(Tableau1[[#This Row],[CODE_REGION]],Libellés!$I$2:$J$15,2,FALSE)</f>
        <v>Nouvelle-Aquitaine</v>
      </c>
      <c r="D852" s="21">
        <v>17</v>
      </c>
      <c r="E852" s="21" t="str">
        <f>VLOOKUP(Tableau1[[#This Row],[CODE_DEPT]],Libellés!$L$2:$M$102,2,FALSE)</f>
        <v>Charente-Maritime</v>
      </c>
      <c r="F852" s="21" t="s">
        <v>49</v>
      </c>
      <c r="G852" s="21" t="str">
        <f>VLOOKUP(Tableau1[[#This Row],[CODE_TYPE_DECHET]],Libellés!$A$1:$B$8,2,FALSE)</f>
        <v>Ordures ménagères résiduelles</v>
      </c>
      <c r="H852" s="21" t="s">
        <v>51</v>
      </c>
      <c r="I852" s="21" t="str">
        <f>VLOOKUP(Tableau1[[#This Row],[CODE_DESTINATION]],Libellés!$E$2:$F$7,2,FALSE)</f>
        <v>Stockage</v>
      </c>
      <c r="J852" s="21">
        <v>53502.84</v>
      </c>
      <c r="K852" s="21">
        <v>625682</v>
      </c>
      <c r="L852" s="21">
        <f>Tableau1[[#This Row],[TONNE_DECHET]]*1000</f>
        <v>53502840</v>
      </c>
      <c r="M852" s="21">
        <f>Tableau1[[#This Row],[KG_DECHET]]/Tableau1[[#This Row],[Population]]</f>
        <v>85.51123414130501</v>
      </c>
    </row>
    <row r="853" spans="1:13" x14ac:dyDescent="0.3">
      <c r="A853" s="21">
        <v>2011</v>
      </c>
      <c r="B853" s="21">
        <v>75</v>
      </c>
      <c r="C853" s="21" t="str">
        <f>VLOOKUP(Tableau1[[#This Row],[CODE_REGION]],Libellés!$I$2:$J$15,2,FALSE)</f>
        <v>Nouvelle-Aquitaine</v>
      </c>
      <c r="D853" s="21">
        <v>17</v>
      </c>
      <c r="E853" s="21" t="str">
        <f>VLOOKUP(Tableau1[[#This Row],[CODE_DEPT]],Libellés!$L$2:$M$102,2,FALSE)</f>
        <v>Charente-Maritime</v>
      </c>
      <c r="F853" s="21" t="s">
        <v>49</v>
      </c>
      <c r="G853" s="21" t="str">
        <f>VLOOKUP(Tableau1[[#This Row],[CODE_TYPE_DECHET]],Libellés!$A$1:$B$8,2,FALSE)</f>
        <v>Ordures ménagères résiduelles</v>
      </c>
      <c r="H853" s="21" t="s">
        <v>56</v>
      </c>
      <c r="I853" s="21" t="str">
        <f>VLOOKUP(Tableau1[[#This Row],[CODE_DESTINATION]],Libellés!$E$2:$F$7,2,FALSE)</f>
        <v>Valorisation organique</v>
      </c>
      <c r="J853" s="21">
        <v>10390.56</v>
      </c>
      <c r="K853" s="21">
        <v>625682</v>
      </c>
      <c r="L853" s="21">
        <f>Tableau1[[#This Row],[TONNE_DECHET]]*1000</f>
        <v>10390560</v>
      </c>
      <c r="M853" s="21">
        <f>Tableau1[[#This Row],[KG_DECHET]]/Tableau1[[#This Row],[Population]]</f>
        <v>16.606774687461044</v>
      </c>
    </row>
    <row r="854" spans="1:13" x14ac:dyDescent="0.3">
      <c r="A854" s="21">
        <v>2011</v>
      </c>
      <c r="B854" s="21">
        <v>75</v>
      </c>
      <c r="C854" s="21" t="str">
        <f>VLOOKUP(Tableau1[[#This Row],[CODE_REGION]],Libellés!$I$2:$J$15,2,FALSE)</f>
        <v>Nouvelle-Aquitaine</v>
      </c>
      <c r="D854" s="21">
        <v>17</v>
      </c>
      <c r="E854" s="21" t="str">
        <f>VLOOKUP(Tableau1[[#This Row],[CODE_DEPT]],Libellés!$L$2:$M$102,2,FALSE)</f>
        <v>Charente-Maritime</v>
      </c>
      <c r="F854" s="21" t="s">
        <v>49</v>
      </c>
      <c r="G854" s="21" t="str">
        <f>VLOOKUP(Tableau1[[#This Row],[CODE_TYPE_DECHET]],Libellés!$A$1:$B$8,2,FALSE)</f>
        <v>Ordures ménagères résiduelles</v>
      </c>
      <c r="H854" s="21" t="s">
        <v>52</v>
      </c>
      <c r="I854" s="21" t="str">
        <f>VLOOKUP(Tableau1[[#This Row],[CODE_DESTINATION]],Libellés!$E$2:$F$7,2,FALSE)</f>
        <v>Non précisé</v>
      </c>
      <c r="J854" s="21">
        <v>1019</v>
      </c>
      <c r="K854" s="21">
        <v>625682</v>
      </c>
      <c r="L854" s="21">
        <f>Tableau1[[#This Row],[TONNE_DECHET]]*1000</f>
        <v>1019000</v>
      </c>
      <c r="M854" s="21">
        <f>Tableau1[[#This Row],[KG_DECHET]]/Tableau1[[#This Row],[Population]]</f>
        <v>1.6286228467496269</v>
      </c>
    </row>
    <row r="855" spans="1:13" x14ac:dyDescent="0.3">
      <c r="A855" s="21">
        <v>2011</v>
      </c>
      <c r="B855" s="21">
        <v>75</v>
      </c>
      <c r="C855" s="21" t="str">
        <f>VLOOKUP(Tableau1[[#This Row],[CODE_REGION]],Libellés!$I$2:$J$15,2,FALSE)</f>
        <v>Nouvelle-Aquitaine</v>
      </c>
      <c r="D855" s="21">
        <v>17</v>
      </c>
      <c r="E855" s="21" t="str">
        <f>VLOOKUP(Tableau1[[#This Row],[CODE_DEPT]],Libellés!$L$2:$M$102,2,FALSE)</f>
        <v>Charente-Maritime</v>
      </c>
      <c r="F855" s="21" t="s">
        <v>53</v>
      </c>
      <c r="G855" s="21" t="str">
        <f>VLOOKUP(Tableau1[[#This Row],[CODE_TYPE_DECHET]],Libellés!$A$1:$B$8,2,FALSE)</f>
        <v>Déchets dangereux</v>
      </c>
      <c r="H855" s="21" t="s">
        <v>50</v>
      </c>
      <c r="I855" s="21" t="str">
        <f>VLOOKUP(Tableau1[[#This Row],[CODE_DESTINATION]],Libellés!$E$2:$F$7,2,FALSE)</f>
        <v>Incinération avec récupération d'énergie</v>
      </c>
      <c r="J855" s="21">
        <v>6.59</v>
      </c>
      <c r="K855" s="21">
        <v>625682</v>
      </c>
      <c r="L855" s="21">
        <f>Tableau1[[#This Row],[TONNE_DECHET]]*1000</f>
        <v>6590</v>
      </c>
      <c r="M855" s="21">
        <f>Tableau1[[#This Row],[KG_DECHET]]/Tableau1[[#This Row],[Population]]</f>
        <v>1.0532506928439687E-2</v>
      </c>
    </row>
    <row r="856" spans="1:13" x14ac:dyDescent="0.3">
      <c r="A856" s="21">
        <v>2011</v>
      </c>
      <c r="B856" s="21">
        <v>75</v>
      </c>
      <c r="C856" s="21" t="str">
        <f>VLOOKUP(Tableau1[[#This Row],[CODE_REGION]],Libellés!$I$2:$J$15,2,FALSE)</f>
        <v>Nouvelle-Aquitaine</v>
      </c>
      <c r="D856" s="21">
        <v>17</v>
      </c>
      <c r="E856" s="21" t="str">
        <f>VLOOKUP(Tableau1[[#This Row],[CODE_DEPT]],Libellés!$L$2:$M$102,2,FALSE)</f>
        <v>Charente-Maritime</v>
      </c>
      <c r="F856" s="21" t="s">
        <v>51</v>
      </c>
      <c r="G856" s="21" t="str">
        <f>VLOOKUP(Tableau1[[#This Row],[CODE_TYPE_DECHET]],Libellés!$A$1:$B$8,2,FALSE)</f>
        <v>Emballages et papier</v>
      </c>
      <c r="H856" s="21" t="s">
        <v>49</v>
      </c>
      <c r="I856" s="21" t="str">
        <f>VLOOKUP(Tableau1[[#This Row],[CODE_DESTINATION]],Libellés!$E$2:$F$7,2,FALSE)</f>
        <v>Valorisation matière</v>
      </c>
      <c r="J856" s="21">
        <v>38674.230000000003</v>
      </c>
      <c r="K856" s="21">
        <v>625682</v>
      </c>
      <c r="L856" s="21">
        <f>Tableau1[[#This Row],[TONNE_DECHET]]*1000</f>
        <v>38674230</v>
      </c>
      <c r="M856" s="21">
        <f>Tableau1[[#This Row],[KG_DECHET]]/Tableau1[[#This Row],[Population]]</f>
        <v>61.811319488174504</v>
      </c>
    </row>
    <row r="857" spans="1:13" x14ac:dyDescent="0.3">
      <c r="A857" s="21">
        <v>2011</v>
      </c>
      <c r="B857" s="21">
        <v>75</v>
      </c>
      <c r="C857" s="21" t="str">
        <f>VLOOKUP(Tableau1[[#This Row],[CODE_REGION]],Libellés!$I$2:$J$15,2,FALSE)</f>
        <v>Nouvelle-Aquitaine</v>
      </c>
      <c r="D857" s="21">
        <v>17</v>
      </c>
      <c r="E857" s="21" t="str">
        <f>VLOOKUP(Tableau1[[#This Row],[CODE_DEPT]],Libellés!$L$2:$M$102,2,FALSE)</f>
        <v>Charente-Maritime</v>
      </c>
      <c r="F857" s="21" t="s">
        <v>56</v>
      </c>
      <c r="G857" s="21" t="str">
        <f>VLOOKUP(Tableau1[[#This Row],[CODE_TYPE_DECHET]],Libellés!$A$1:$B$8,2,FALSE)</f>
        <v>Biodéchets</v>
      </c>
      <c r="H857" s="21" t="s">
        <v>56</v>
      </c>
      <c r="I857" s="21" t="str">
        <f>VLOOKUP(Tableau1[[#This Row],[CODE_DESTINATION]],Libellés!$E$2:$F$7,2,FALSE)</f>
        <v>Valorisation organique</v>
      </c>
      <c r="J857" s="21">
        <v>5235.8</v>
      </c>
      <c r="K857" s="21">
        <v>625682</v>
      </c>
      <c r="L857" s="21">
        <f>Tableau1[[#This Row],[TONNE_DECHET]]*1000</f>
        <v>5235800</v>
      </c>
      <c r="M857" s="21">
        <f>Tableau1[[#This Row],[KG_DECHET]]/Tableau1[[#This Row],[Population]]</f>
        <v>8.3681486761645694</v>
      </c>
    </row>
    <row r="858" spans="1:13" x14ac:dyDescent="0.3">
      <c r="A858" s="21">
        <v>2011</v>
      </c>
      <c r="B858" s="21">
        <v>75</v>
      </c>
      <c r="C858" s="21" t="str">
        <f>VLOOKUP(Tableau1[[#This Row],[CODE_REGION]],Libellés!$I$2:$J$15,2,FALSE)</f>
        <v>Nouvelle-Aquitaine</v>
      </c>
      <c r="D858" s="21">
        <v>17</v>
      </c>
      <c r="E858" s="21" t="str">
        <f>VLOOKUP(Tableau1[[#This Row],[CODE_DEPT]],Libellés!$L$2:$M$102,2,FALSE)</f>
        <v>Charente-Maritime</v>
      </c>
      <c r="F858" s="21" t="s">
        <v>54</v>
      </c>
      <c r="G858" s="21" t="str">
        <f>VLOOKUP(Tableau1[[#This Row],[CODE_TYPE_DECHET]],Libellés!$A$1:$B$8,2,FALSE)</f>
        <v>Verre</v>
      </c>
      <c r="H858" s="21" t="s">
        <v>49</v>
      </c>
      <c r="I858" s="21" t="str">
        <f>VLOOKUP(Tableau1[[#This Row],[CODE_DESTINATION]],Libellés!$E$2:$F$7,2,FALSE)</f>
        <v>Valorisation matière</v>
      </c>
      <c r="J858" s="21">
        <v>27126.27</v>
      </c>
      <c r="K858" s="21">
        <v>625682</v>
      </c>
      <c r="L858" s="21">
        <f>Tableau1[[#This Row],[TONNE_DECHET]]*1000</f>
        <v>27126270</v>
      </c>
      <c r="M858" s="21">
        <f>Tableau1[[#This Row],[KG_DECHET]]/Tableau1[[#This Row],[Population]]</f>
        <v>43.354723325906768</v>
      </c>
    </row>
    <row r="859" spans="1:13" x14ac:dyDescent="0.3">
      <c r="A859" s="21">
        <v>2011</v>
      </c>
      <c r="B859" s="21">
        <v>75</v>
      </c>
      <c r="C859" s="21" t="str">
        <f>VLOOKUP(Tableau1[[#This Row],[CODE_REGION]],Libellés!$I$2:$J$15,2,FALSE)</f>
        <v>Nouvelle-Aquitaine</v>
      </c>
      <c r="D859" s="21">
        <v>17</v>
      </c>
      <c r="E859" s="21" t="str">
        <f>VLOOKUP(Tableau1[[#This Row],[CODE_DEPT]],Libellés!$L$2:$M$102,2,FALSE)</f>
        <v>Charente-Maritime</v>
      </c>
      <c r="F859" s="21" t="s">
        <v>55</v>
      </c>
      <c r="G859" s="21" t="str">
        <f>VLOOKUP(Tableau1[[#This Row],[CODE_TYPE_DECHET]],Libellés!$A$1:$B$8,2,FALSE)</f>
        <v>Collectes séparées hors gravats</v>
      </c>
      <c r="H859" s="21" t="s">
        <v>49</v>
      </c>
      <c r="I859" s="21" t="str">
        <f>VLOOKUP(Tableau1[[#This Row],[CODE_DESTINATION]],Libellés!$E$2:$F$7,2,FALSE)</f>
        <v>Valorisation matière</v>
      </c>
      <c r="J859" s="21">
        <v>700.4</v>
      </c>
      <c r="K859" s="21">
        <v>625682</v>
      </c>
      <c r="L859" s="21">
        <f>Tableau1[[#This Row],[TONNE_DECHET]]*1000</f>
        <v>700400</v>
      </c>
      <c r="M859" s="21">
        <f>Tableau1[[#This Row],[KG_DECHET]]/Tableau1[[#This Row],[Population]]</f>
        <v>1.1194184905431193</v>
      </c>
    </row>
    <row r="860" spans="1:13" x14ac:dyDescent="0.3">
      <c r="A860" s="21">
        <v>2013</v>
      </c>
      <c r="B860" s="21">
        <v>75</v>
      </c>
      <c r="C860" s="21" t="str">
        <f>VLOOKUP(Tableau1[[#This Row],[CODE_REGION]],Libellés!$I$2:$J$15,2,FALSE)</f>
        <v>Nouvelle-Aquitaine</v>
      </c>
      <c r="D860" s="21">
        <v>17</v>
      </c>
      <c r="E860" s="21" t="str">
        <f>VLOOKUP(Tableau1[[#This Row],[CODE_DEPT]],Libellés!$L$2:$M$102,2,FALSE)</f>
        <v>Charente-Maritime</v>
      </c>
      <c r="F860" s="21" t="s">
        <v>49</v>
      </c>
      <c r="G860" s="21" t="str">
        <f>VLOOKUP(Tableau1[[#This Row],[CODE_TYPE_DECHET]],Libellés!$A$1:$B$8,2,FALSE)</f>
        <v>Ordures ménagères résiduelles</v>
      </c>
      <c r="H860" s="21" t="s">
        <v>50</v>
      </c>
      <c r="I860" s="21" t="str">
        <f>VLOOKUP(Tableau1[[#This Row],[CODE_DESTINATION]],Libellés!$E$2:$F$7,2,FALSE)</f>
        <v>Incinération avec récupération d'énergie</v>
      </c>
      <c r="J860" s="21">
        <v>70477</v>
      </c>
      <c r="K860" s="21">
        <v>633417</v>
      </c>
      <c r="L860" s="21">
        <f>Tableau1[[#This Row],[TONNE_DECHET]]*1000</f>
        <v>70477000</v>
      </c>
      <c r="M860" s="21">
        <f>Tableau1[[#This Row],[KG_DECHET]]/Tableau1[[#This Row],[Population]]</f>
        <v>111.26477502182607</v>
      </c>
    </row>
    <row r="861" spans="1:13" x14ac:dyDescent="0.3">
      <c r="A861" s="21">
        <v>2013</v>
      </c>
      <c r="B861" s="21">
        <v>75</v>
      </c>
      <c r="C861" s="21" t="str">
        <f>VLOOKUP(Tableau1[[#This Row],[CODE_REGION]],Libellés!$I$2:$J$15,2,FALSE)</f>
        <v>Nouvelle-Aquitaine</v>
      </c>
      <c r="D861" s="21">
        <v>17</v>
      </c>
      <c r="E861" s="21" t="str">
        <f>VLOOKUP(Tableau1[[#This Row],[CODE_DEPT]],Libellés!$L$2:$M$102,2,FALSE)</f>
        <v>Charente-Maritime</v>
      </c>
      <c r="F861" s="21" t="s">
        <v>49</v>
      </c>
      <c r="G861" s="21" t="str">
        <f>VLOOKUP(Tableau1[[#This Row],[CODE_TYPE_DECHET]],Libellés!$A$1:$B$8,2,FALSE)</f>
        <v>Ordures ménagères résiduelles</v>
      </c>
      <c r="H861" s="21" t="s">
        <v>53</v>
      </c>
      <c r="I861" s="21" t="str">
        <f>VLOOKUP(Tableau1[[#This Row],[CODE_DESTINATION]],Libellés!$E$2:$F$7,2,FALSE)</f>
        <v>Incinération sans récupération d'énergie</v>
      </c>
      <c r="J861" s="21">
        <v>45553.18</v>
      </c>
      <c r="K861" s="21">
        <v>633417</v>
      </c>
      <c r="L861" s="21">
        <f>Tableau1[[#This Row],[TONNE_DECHET]]*1000</f>
        <v>45553180</v>
      </c>
      <c r="M861" s="21">
        <f>Tableau1[[#This Row],[KG_DECHET]]/Tableau1[[#This Row],[Population]]</f>
        <v>71.916573126392251</v>
      </c>
    </row>
    <row r="862" spans="1:13" x14ac:dyDescent="0.3">
      <c r="A862" s="21">
        <v>2013</v>
      </c>
      <c r="B862" s="21">
        <v>75</v>
      </c>
      <c r="C862" s="21" t="str">
        <f>VLOOKUP(Tableau1[[#This Row],[CODE_REGION]],Libellés!$I$2:$J$15,2,FALSE)</f>
        <v>Nouvelle-Aquitaine</v>
      </c>
      <c r="D862" s="21">
        <v>17</v>
      </c>
      <c r="E862" s="21" t="str">
        <f>VLOOKUP(Tableau1[[#This Row],[CODE_DEPT]],Libellés!$L$2:$M$102,2,FALSE)</f>
        <v>Charente-Maritime</v>
      </c>
      <c r="F862" s="21" t="s">
        <v>49</v>
      </c>
      <c r="G862" s="21" t="str">
        <f>VLOOKUP(Tableau1[[#This Row],[CODE_TYPE_DECHET]],Libellés!$A$1:$B$8,2,FALSE)</f>
        <v>Ordures ménagères résiduelles</v>
      </c>
      <c r="H862" s="21" t="s">
        <v>51</v>
      </c>
      <c r="I862" s="21" t="str">
        <f>VLOOKUP(Tableau1[[#This Row],[CODE_DESTINATION]],Libellés!$E$2:$F$7,2,FALSE)</f>
        <v>Stockage</v>
      </c>
      <c r="J862" s="21">
        <v>67468.22</v>
      </c>
      <c r="K862" s="21">
        <v>633417</v>
      </c>
      <c r="L862" s="21">
        <f>Tableau1[[#This Row],[TONNE_DECHET]]*1000</f>
        <v>67468220</v>
      </c>
      <c r="M862" s="21">
        <f>Tableau1[[#This Row],[KG_DECHET]]/Tableau1[[#This Row],[Population]]</f>
        <v>106.51469726893974</v>
      </c>
    </row>
    <row r="863" spans="1:13" x14ac:dyDescent="0.3">
      <c r="A863" s="21">
        <v>2013</v>
      </c>
      <c r="B863" s="21">
        <v>75</v>
      </c>
      <c r="C863" s="21" t="str">
        <f>VLOOKUP(Tableau1[[#This Row],[CODE_REGION]],Libellés!$I$2:$J$15,2,FALSE)</f>
        <v>Nouvelle-Aquitaine</v>
      </c>
      <c r="D863" s="21">
        <v>17</v>
      </c>
      <c r="E863" s="21" t="str">
        <f>VLOOKUP(Tableau1[[#This Row],[CODE_DEPT]],Libellés!$L$2:$M$102,2,FALSE)</f>
        <v>Charente-Maritime</v>
      </c>
      <c r="F863" s="21" t="s">
        <v>51</v>
      </c>
      <c r="G863" s="21" t="str">
        <f>VLOOKUP(Tableau1[[#This Row],[CODE_TYPE_DECHET]],Libellés!$A$1:$B$8,2,FALSE)</f>
        <v>Emballages et papier</v>
      </c>
      <c r="H863" s="21" t="s">
        <v>49</v>
      </c>
      <c r="I863" s="21" t="str">
        <f>VLOOKUP(Tableau1[[#This Row],[CODE_DESTINATION]],Libellés!$E$2:$F$7,2,FALSE)</f>
        <v>Valorisation matière</v>
      </c>
      <c r="J863" s="21">
        <v>41976.47</v>
      </c>
      <c r="K863" s="21">
        <v>633417</v>
      </c>
      <c r="L863" s="21">
        <f>Tableau1[[#This Row],[TONNE_DECHET]]*1000</f>
        <v>41976470</v>
      </c>
      <c r="M863" s="21">
        <f>Tableau1[[#This Row],[KG_DECHET]]/Tableau1[[#This Row],[Population]]</f>
        <v>66.269882241872253</v>
      </c>
    </row>
    <row r="864" spans="1:13" x14ac:dyDescent="0.3">
      <c r="A864" s="21">
        <v>2013</v>
      </c>
      <c r="B864" s="21">
        <v>75</v>
      </c>
      <c r="C864" s="21" t="str">
        <f>VLOOKUP(Tableau1[[#This Row],[CODE_REGION]],Libellés!$I$2:$J$15,2,FALSE)</f>
        <v>Nouvelle-Aquitaine</v>
      </c>
      <c r="D864" s="21">
        <v>17</v>
      </c>
      <c r="E864" s="21" t="str">
        <f>VLOOKUP(Tableau1[[#This Row],[CODE_DEPT]],Libellés!$L$2:$M$102,2,FALSE)</f>
        <v>Charente-Maritime</v>
      </c>
      <c r="F864" s="21" t="s">
        <v>56</v>
      </c>
      <c r="G864" s="21" t="str">
        <f>VLOOKUP(Tableau1[[#This Row],[CODE_TYPE_DECHET]],Libellés!$A$1:$B$8,2,FALSE)</f>
        <v>Biodéchets</v>
      </c>
      <c r="H864" s="21" t="s">
        <v>49</v>
      </c>
      <c r="I864" s="21" t="str">
        <f>VLOOKUP(Tableau1[[#This Row],[CODE_DESTINATION]],Libellés!$E$2:$F$7,2,FALSE)</f>
        <v>Valorisation matière</v>
      </c>
      <c r="J864" s="21">
        <v>3934</v>
      </c>
      <c r="K864" s="21">
        <v>633417</v>
      </c>
      <c r="L864" s="21">
        <f>Tableau1[[#This Row],[TONNE_DECHET]]*1000</f>
        <v>3934000</v>
      </c>
      <c r="M864" s="21">
        <f>Tableau1[[#This Row],[KG_DECHET]]/Tableau1[[#This Row],[Population]]</f>
        <v>6.2107584734858712</v>
      </c>
    </row>
    <row r="865" spans="1:13" x14ac:dyDescent="0.3">
      <c r="A865" s="21">
        <v>2013</v>
      </c>
      <c r="B865" s="21">
        <v>75</v>
      </c>
      <c r="C865" s="21" t="str">
        <f>VLOOKUP(Tableau1[[#This Row],[CODE_REGION]],Libellés!$I$2:$J$15,2,FALSE)</f>
        <v>Nouvelle-Aquitaine</v>
      </c>
      <c r="D865" s="21">
        <v>17</v>
      </c>
      <c r="E865" s="21" t="str">
        <f>VLOOKUP(Tableau1[[#This Row],[CODE_DEPT]],Libellés!$L$2:$M$102,2,FALSE)</f>
        <v>Charente-Maritime</v>
      </c>
      <c r="F865" s="21" t="s">
        <v>56</v>
      </c>
      <c r="G865" s="21" t="str">
        <f>VLOOKUP(Tableau1[[#This Row],[CODE_TYPE_DECHET]],Libellés!$A$1:$B$8,2,FALSE)</f>
        <v>Biodéchets</v>
      </c>
      <c r="H865" s="21" t="s">
        <v>56</v>
      </c>
      <c r="I865" s="21" t="str">
        <f>VLOOKUP(Tableau1[[#This Row],[CODE_DESTINATION]],Libellés!$E$2:$F$7,2,FALSE)</f>
        <v>Valorisation organique</v>
      </c>
      <c r="J865" s="21">
        <v>639</v>
      </c>
      <c r="K865" s="21">
        <v>633417</v>
      </c>
      <c r="L865" s="21">
        <f>Tableau1[[#This Row],[TONNE_DECHET]]*1000</f>
        <v>639000</v>
      </c>
      <c r="M865" s="21">
        <f>Tableau1[[#This Row],[KG_DECHET]]/Tableau1[[#This Row],[Population]]</f>
        <v>1.0088140987690573</v>
      </c>
    </row>
    <row r="866" spans="1:13" x14ac:dyDescent="0.3">
      <c r="A866" s="21">
        <v>2013</v>
      </c>
      <c r="B866" s="21">
        <v>75</v>
      </c>
      <c r="C866" s="21" t="str">
        <f>VLOOKUP(Tableau1[[#This Row],[CODE_REGION]],Libellés!$I$2:$J$15,2,FALSE)</f>
        <v>Nouvelle-Aquitaine</v>
      </c>
      <c r="D866" s="21">
        <v>17</v>
      </c>
      <c r="E866" s="21" t="str">
        <f>VLOOKUP(Tableau1[[#This Row],[CODE_DEPT]],Libellés!$L$2:$M$102,2,FALSE)</f>
        <v>Charente-Maritime</v>
      </c>
      <c r="F866" s="21" t="s">
        <v>54</v>
      </c>
      <c r="G866" s="21" t="str">
        <f>VLOOKUP(Tableau1[[#This Row],[CODE_TYPE_DECHET]],Libellés!$A$1:$B$8,2,FALSE)</f>
        <v>Verre</v>
      </c>
      <c r="H866" s="21" t="s">
        <v>49</v>
      </c>
      <c r="I866" s="21" t="str">
        <f>VLOOKUP(Tableau1[[#This Row],[CODE_DESTINATION]],Libellés!$E$2:$F$7,2,FALSE)</f>
        <v>Valorisation matière</v>
      </c>
      <c r="J866" s="21">
        <v>27367.17</v>
      </c>
      <c r="K866" s="21">
        <v>633417</v>
      </c>
      <c r="L866" s="21">
        <f>Tableau1[[#This Row],[TONNE_DECHET]]*1000</f>
        <v>27367170</v>
      </c>
      <c r="M866" s="21">
        <f>Tableau1[[#This Row],[KG_DECHET]]/Tableau1[[#This Row],[Population]]</f>
        <v>43.205613363708267</v>
      </c>
    </row>
    <row r="867" spans="1:13" x14ac:dyDescent="0.3">
      <c r="A867" s="21">
        <v>2013</v>
      </c>
      <c r="B867" s="21">
        <v>75</v>
      </c>
      <c r="C867" s="21" t="str">
        <f>VLOOKUP(Tableau1[[#This Row],[CODE_REGION]],Libellés!$I$2:$J$15,2,FALSE)</f>
        <v>Nouvelle-Aquitaine</v>
      </c>
      <c r="D867" s="21">
        <v>17</v>
      </c>
      <c r="E867" s="21" t="str">
        <f>VLOOKUP(Tableau1[[#This Row],[CODE_DEPT]],Libellés!$L$2:$M$102,2,FALSE)</f>
        <v>Charente-Maritime</v>
      </c>
      <c r="F867" s="21" t="s">
        <v>55</v>
      </c>
      <c r="G867" s="21" t="str">
        <f>VLOOKUP(Tableau1[[#This Row],[CODE_TYPE_DECHET]],Libellés!$A$1:$B$8,2,FALSE)</f>
        <v>Collectes séparées hors gravats</v>
      </c>
      <c r="H867" s="21" t="s">
        <v>49</v>
      </c>
      <c r="I867" s="21" t="str">
        <f>VLOOKUP(Tableau1[[#This Row],[CODE_DESTINATION]],Libellés!$E$2:$F$7,2,FALSE)</f>
        <v>Valorisation matière</v>
      </c>
      <c r="J867" s="21">
        <v>234.85</v>
      </c>
      <c r="K867" s="21">
        <v>633417</v>
      </c>
      <c r="L867" s="21">
        <f>Tableau1[[#This Row],[TONNE_DECHET]]*1000</f>
        <v>234850</v>
      </c>
      <c r="M867" s="21">
        <f>Tableau1[[#This Row],[KG_DECHET]]/Tableau1[[#This Row],[Population]]</f>
        <v>0.37076680922678107</v>
      </c>
    </row>
    <row r="868" spans="1:13" x14ac:dyDescent="0.3">
      <c r="A868" s="21">
        <v>2015</v>
      </c>
      <c r="B868" s="21">
        <v>75</v>
      </c>
      <c r="C868" s="21" t="str">
        <f>VLOOKUP(Tableau1[[#This Row],[CODE_REGION]],Libellés!$I$2:$J$15,2,FALSE)</f>
        <v>Nouvelle-Aquitaine</v>
      </c>
      <c r="D868" s="21">
        <v>17</v>
      </c>
      <c r="E868" s="21" t="str">
        <f>VLOOKUP(Tableau1[[#This Row],[CODE_DEPT]],Libellés!$L$2:$M$102,2,FALSE)</f>
        <v>Charente-Maritime</v>
      </c>
      <c r="F868" s="21" t="s">
        <v>49</v>
      </c>
      <c r="G868" s="21" t="str">
        <f>VLOOKUP(Tableau1[[#This Row],[CODE_TYPE_DECHET]],Libellés!$A$1:$B$8,2,FALSE)</f>
        <v>Ordures ménagères résiduelles</v>
      </c>
      <c r="H868" s="21" t="s">
        <v>50</v>
      </c>
      <c r="I868" s="21" t="str">
        <f>VLOOKUP(Tableau1[[#This Row],[CODE_DESTINATION]],Libellés!$E$2:$F$7,2,FALSE)</f>
        <v>Incinération avec récupération d'énergie</v>
      </c>
      <c r="J868" s="21">
        <v>75450.13</v>
      </c>
      <c r="K868" s="21">
        <v>639938</v>
      </c>
      <c r="L868" s="21">
        <f>Tableau1[[#This Row],[TONNE_DECHET]]*1000</f>
        <v>75450130</v>
      </c>
      <c r="M868" s="21">
        <f>Tableau1[[#This Row],[KG_DECHET]]/Tableau1[[#This Row],[Population]]</f>
        <v>117.9022499054596</v>
      </c>
    </row>
    <row r="869" spans="1:13" x14ac:dyDescent="0.3">
      <c r="A869" s="21">
        <v>2015</v>
      </c>
      <c r="B869" s="21">
        <v>75</v>
      </c>
      <c r="C869" s="21" t="str">
        <f>VLOOKUP(Tableau1[[#This Row],[CODE_REGION]],Libellés!$I$2:$J$15,2,FALSE)</f>
        <v>Nouvelle-Aquitaine</v>
      </c>
      <c r="D869" s="21">
        <v>17</v>
      </c>
      <c r="E869" s="21" t="str">
        <f>VLOOKUP(Tableau1[[#This Row],[CODE_DEPT]],Libellés!$L$2:$M$102,2,FALSE)</f>
        <v>Charente-Maritime</v>
      </c>
      <c r="F869" s="21" t="s">
        <v>49</v>
      </c>
      <c r="G869" s="21" t="str">
        <f>VLOOKUP(Tableau1[[#This Row],[CODE_TYPE_DECHET]],Libellés!$A$1:$B$8,2,FALSE)</f>
        <v>Ordures ménagères résiduelles</v>
      </c>
      <c r="H869" s="21" t="s">
        <v>53</v>
      </c>
      <c r="I869" s="21" t="str">
        <f>VLOOKUP(Tableau1[[#This Row],[CODE_DESTINATION]],Libellés!$E$2:$F$7,2,FALSE)</f>
        <v>Incinération sans récupération d'énergie</v>
      </c>
      <c r="J869" s="21">
        <v>42555.56</v>
      </c>
      <c r="K869" s="21">
        <v>639938</v>
      </c>
      <c r="L869" s="21">
        <f>Tableau1[[#This Row],[TONNE_DECHET]]*1000</f>
        <v>42555560</v>
      </c>
      <c r="M869" s="21">
        <f>Tableau1[[#This Row],[KG_DECHET]]/Tableau1[[#This Row],[Population]]</f>
        <v>66.499504639511954</v>
      </c>
    </row>
    <row r="870" spans="1:13" x14ac:dyDescent="0.3">
      <c r="A870" s="21">
        <v>2015</v>
      </c>
      <c r="B870" s="21">
        <v>75</v>
      </c>
      <c r="C870" s="21" t="str">
        <f>VLOOKUP(Tableau1[[#This Row],[CODE_REGION]],Libellés!$I$2:$J$15,2,FALSE)</f>
        <v>Nouvelle-Aquitaine</v>
      </c>
      <c r="D870" s="21">
        <v>17</v>
      </c>
      <c r="E870" s="21" t="str">
        <f>VLOOKUP(Tableau1[[#This Row],[CODE_DEPT]],Libellés!$L$2:$M$102,2,FALSE)</f>
        <v>Charente-Maritime</v>
      </c>
      <c r="F870" s="21" t="s">
        <v>49</v>
      </c>
      <c r="G870" s="21" t="str">
        <f>VLOOKUP(Tableau1[[#This Row],[CODE_TYPE_DECHET]],Libellés!$A$1:$B$8,2,FALSE)</f>
        <v>Ordures ménagères résiduelles</v>
      </c>
      <c r="H870" s="21" t="s">
        <v>51</v>
      </c>
      <c r="I870" s="21" t="str">
        <f>VLOOKUP(Tableau1[[#This Row],[CODE_DESTINATION]],Libellés!$E$2:$F$7,2,FALSE)</f>
        <v>Stockage</v>
      </c>
      <c r="J870" s="21">
        <v>57776.71</v>
      </c>
      <c r="K870" s="21">
        <v>639938</v>
      </c>
      <c r="L870" s="21">
        <f>Tableau1[[#This Row],[TONNE_DECHET]]*1000</f>
        <v>57776710</v>
      </c>
      <c r="M870" s="21">
        <f>Tableau1[[#This Row],[KG_DECHET]]/Tableau1[[#This Row],[Population]]</f>
        <v>90.284855720397914</v>
      </c>
    </row>
    <row r="871" spans="1:13" x14ac:dyDescent="0.3">
      <c r="A871" s="21">
        <v>2015</v>
      </c>
      <c r="B871" s="21">
        <v>75</v>
      </c>
      <c r="C871" s="21" t="str">
        <f>VLOOKUP(Tableau1[[#This Row],[CODE_REGION]],Libellés!$I$2:$J$15,2,FALSE)</f>
        <v>Nouvelle-Aquitaine</v>
      </c>
      <c r="D871" s="21">
        <v>17</v>
      </c>
      <c r="E871" s="21" t="str">
        <f>VLOOKUP(Tableau1[[#This Row],[CODE_DEPT]],Libellés!$L$2:$M$102,2,FALSE)</f>
        <v>Charente-Maritime</v>
      </c>
      <c r="F871" s="21" t="s">
        <v>51</v>
      </c>
      <c r="G871" s="21" t="str">
        <f>VLOOKUP(Tableau1[[#This Row],[CODE_TYPE_DECHET]],Libellés!$A$1:$B$8,2,FALSE)</f>
        <v>Emballages et papier</v>
      </c>
      <c r="H871" s="21" t="s">
        <v>49</v>
      </c>
      <c r="I871" s="21" t="str">
        <f>VLOOKUP(Tableau1[[#This Row],[CODE_DESTINATION]],Libellés!$E$2:$F$7,2,FALSE)</f>
        <v>Valorisation matière</v>
      </c>
      <c r="J871" s="21">
        <v>44620.89</v>
      </c>
      <c r="K871" s="21">
        <v>639938</v>
      </c>
      <c r="L871" s="21">
        <f>Tableau1[[#This Row],[TONNE_DECHET]]*1000</f>
        <v>44620890</v>
      </c>
      <c r="M871" s="21">
        <f>Tableau1[[#This Row],[KG_DECHET]]/Tableau1[[#This Row],[Population]]</f>
        <v>69.726895417993617</v>
      </c>
    </row>
    <row r="872" spans="1:13" x14ac:dyDescent="0.3">
      <c r="A872" s="21">
        <v>2015</v>
      </c>
      <c r="B872" s="21">
        <v>75</v>
      </c>
      <c r="C872" s="21" t="str">
        <f>VLOOKUP(Tableau1[[#This Row],[CODE_REGION]],Libellés!$I$2:$J$15,2,FALSE)</f>
        <v>Nouvelle-Aquitaine</v>
      </c>
      <c r="D872" s="21">
        <v>17</v>
      </c>
      <c r="E872" s="21" t="str">
        <f>VLOOKUP(Tableau1[[#This Row],[CODE_DEPT]],Libellés!$L$2:$M$102,2,FALSE)</f>
        <v>Charente-Maritime</v>
      </c>
      <c r="F872" s="21" t="s">
        <v>56</v>
      </c>
      <c r="G872" s="21" t="str">
        <f>VLOOKUP(Tableau1[[#This Row],[CODE_TYPE_DECHET]],Libellés!$A$1:$B$8,2,FALSE)</f>
        <v>Biodéchets</v>
      </c>
      <c r="H872" s="21" t="s">
        <v>49</v>
      </c>
      <c r="I872" s="21" t="str">
        <f>VLOOKUP(Tableau1[[#This Row],[CODE_DESTINATION]],Libellés!$E$2:$F$7,2,FALSE)</f>
        <v>Valorisation matière</v>
      </c>
      <c r="J872" s="21">
        <v>3818</v>
      </c>
      <c r="K872" s="21">
        <v>639938</v>
      </c>
      <c r="L872" s="21">
        <f>Tableau1[[#This Row],[TONNE_DECHET]]*1000</f>
        <v>3818000</v>
      </c>
      <c r="M872" s="21">
        <f>Tableau1[[#This Row],[KG_DECHET]]/Tableau1[[#This Row],[Population]]</f>
        <v>5.9662029759132915</v>
      </c>
    </row>
    <row r="873" spans="1:13" x14ac:dyDescent="0.3">
      <c r="A873" s="21">
        <v>2015</v>
      </c>
      <c r="B873" s="21">
        <v>75</v>
      </c>
      <c r="C873" s="21" t="str">
        <f>VLOOKUP(Tableau1[[#This Row],[CODE_REGION]],Libellés!$I$2:$J$15,2,FALSE)</f>
        <v>Nouvelle-Aquitaine</v>
      </c>
      <c r="D873" s="21">
        <v>17</v>
      </c>
      <c r="E873" s="21" t="str">
        <f>VLOOKUP(Tableau1[[#This Row],[CODE_DEPT]],Libellés!$L$2:$M$102,2,FALSE)</f>
        <v>Charente-Maritime</v>
      </c>
      <c r="F873" s="21" t="s">
        <v>56</v>
      </c>
      <c r="G873" s="21" t="str">
        <f>VLOOKUP(Tableau1[[#This Row],[CODE_TYPE_DECHET]],Libellés!$A$1:$B$8,2,FALSE)</f>
        <v>Biodéchets</v>
      </c>
      <c r="H873" s="21" t="s">
        <v>56</v>
      </c>
      <c r="I873" s="21" t="str">
        <f>VLOOKUP(Tableau1[[#This Row],[CODE_DESTINATION]],Libellés!$E$2:$F$7,2,FALSE)</f>
        <v>Valorisation organique</v>
      </c>
      <c r="J873" s="21">
        <v>507</v>
      </c>
      <c r="K873" s="21">
        <v>639938</v>
      </c>
      <c r="L873" s="21">
        <f>Tableau1[[#This Row],[TONNE_DECHET]]*1000</f>
        <v>507000</v>
      </c>
      <c r="M873" s="21">
        <f>Tableau1[[#This Row],[KG_DECHET]]/Tableau1[[#This Row],[Population]]</f>
        <v>0.79226425059927685</v>
      </c>
    </row>
    <row r="874" spans="1:13" x14ac:dyDescent="0.3">
      <c r="A874" s="21">
        <v>2015</v>
      </c>
      <c r="B874" s="21">
        <v>75</v>
      </c>
      <c r="C874" s="21" t="str">
        <f>VLOOKUP(Tableau1[[#This Row],[CODE_REGION]],Libellés!$I$2:$J$15,2,FALSE)</f>
        <v>Nouvelle-Aquitaine</v>
      </c>
      <c r="D874" s="21">
        <v>17</v>
      </c>
      <c r="E874" s="21" t="str">
        <f>VLOOKUP(Tableau1[[#This Row],[CODE_DEPT]],Libellés!$L$2:$M$102,2,FALSE)</f>
        <v>Charente-Maritime</v>
      </c>
      <c r="F874" s="21" t="s">
        <v>54</v>
      </c>
      <c r="G874" s="21" t="str">
        <f>VLOOKUP(Tableau1[[#This Row],[CODE_TYPE_DECHET]],Libellés!$A$1:$B$8,2,FALSE)</f>
        <v>Verre</v>
      </c>
      <c r="H874" s="21" t="s">
        <v>49</v>
      </c>
      <c r="I874" s="21" t="str">
        <f>VLOOKUP(Tableau1[[#This Row],[CODE_DESTINATION]],Libellés!$E$2:$F$7,2,FALSE)</f>
        <v>Valorisation matière</v>
      </c>
      <c r="J874" s="21">
        <v>28548.28</v>
      </c>
      <c r="K874" s="21">
        <v>639938</v>
      </c>
      <c r="L874" s="21">
        <f>Tableau1[[#This Row],[TONNE_DECHET]]*1000</f>
        <v>28548280</v>
      </c>
      <c r="M874" s="21">
        <f>Tableau1[[#This Row],[KG_DECHET]]/Tableau1[[#This Row],[Population]]</f>
        <v>44.611009191515429</v>
      </c>
    </row>
    <row r="875" spans="1:13" x14ac:dyDescent="0.3">
      <c r="A875" s="21">
        <v>2015</v>
      </c>
      <c r="B875" s="21">
        <v>75</v>
      </c>
      <c r="C875" s="21" t="str">
        <f>VLOOKUP(Tableau1[[#This Row],[CODE_REGION]],Libellés!$I$2:$J$15,2,FALSE)</f>
        <v>Nouvelle-Aquitaine</v>
      </c>
      <c r="D875" s="21">
        <v>17</v>
      </c>
      <c r="E875" s="21" t="str">
        <f>VLOOKUP(Tableau1[[#This Row],[CODE_DEPT]],Libellés!$L$2:$M$102,2,FALSE)</f>
        <v>Charente-Maritime</v>
      </c>
      <c r="F875" s="21" t="s">
        <v>55</v>
      </c>
      <c r="G875" s="21" t="str">
        <f>VLOOKUP(Tableau1[[#This Row],[CODE_TYPE_DECHET]],Libellés!$A$1:$B$8,2,FALSE)</f>
        <v>Collectes séparées hors gravats</v>
      </c>
      <c r="H875" s="21" t="s">
        <v>49</v>
      </c>
      <c r="I875" s="21" t="str">
        <f>VLOOKUP(Tableau1[[#This Row],[CODE_DESTINATION]],Libellés!$E$2:$F$7,2,FALSE)</f>
        <v>Valorisation matière</v>
      </c>
      <c r="J875" s="21">
        <v>411.3</v>
      </c>
      <c r="K875" s="21">
        <v>639938</v>
      </c>
      <c r="L875" s="21">
        <f>Tableau1[[#This Row],[TONNE_DECHET]]*1000</f>
        <v>411300</v>
      </c>
      <c r="M875" s="21">
        <f>Tableau1[[#This Row],[KG_DECHET]]/Tableau1[[#This Row],[Population]]</f>
        <v>0.6427185133559814</v>
      </c>
    </row>
    <row r="876" spans="1:13" x14ac:dyDescent="0.3">
      <c r="A876" s="21">
        <v>2017</v>
      </c>
      <c r="B876" s="21">
        <v>75</v>
      </c>
      <c r="C876" s="21" t="str">
        <f>VLOOKUP(Tableau1[[#This Row],[CODE_REGION]],Libellés!$I$2:$J$15,2,FALSE)</f>
        <v>Nouvelle-Aquitaine</v>
      </c>
      <c r="D876" s="21">
        <v>17</v>
      </c>
      <c r="E876" s="21" t="str">
        <f>VLOOKUP(Tableau1[[#This Row],[CODE_DEPT]],Libellés!$L$2:$M$102,2,FALSE)</f>
        <v>Charente-Maritime</v>
      </c>
      <c r="F876" s="21" t="s">
        <v>49</v>
      </c>
      <c r="G876" s="21" t="str">
        <f>VLOOKUP(Tableau1[[#This Row],[CODE_TYPE_DECHET]],Libellés!$A$1:$B$8,2,FALSE)</f>
        <v>Ordures ménagères résiduelles</v>
      </c>
      <c r="H876" s="21" t="s">
        <v>50</v>
      </c>
      <c r="I876" s="21" t="str">
        <f>VLOOKUP(Tableau1[[#This Row],[CODE_DESTINATION]],Libellés!$E$2:$F$7,2,FALSE)</f>
        <v>Incinération avec récupération d'énergie</v>
      </c>
      <c r="J876" s="21">
        <v>71338.240000000005</v>
      </c>
      <c r="K876" s="21">
        <v>644303</v>
      </c>
      <c r="L876" s="21">
        <f>Tableau1[[#This Row],[TONNE_DECHET]]*1000</f>
        <v>71338240</v>
      </c>
      <c r="M876" s="21">
        <f>Tableau1[[#This Row],[KG_DECHET]]/Tableau1[[#This Row],[Population]]</f>
        <v>110.72157044123649</v>
      </c>
    </row>
    <row r="877" spans="1:13" x14ac:dyDescent="0.3">
      <c r="A877" s="21">
        <v>2017</v>
      </c>
      <c r="B877" s="21">
        <v>75</v>
      </c>
      <c r="C877" s="21" t="str">
        <f>VLOOKUP(Tableau1[[#This Row],[CODE_REGION]],Libellés!$I$2:$J$15,2,FALSE)</f>
        <v>Nouvelle-Aquitaine</v>
      </c>
      <c r="D877" s="21">
        <v>17</v>
      </c>
      <c r="E877" s="21" t="str">
        <f>VLOOKUP(Tableau1[[#This Row],[CODE_DEPT]],Libellés!$L$2:$M$102,2,FALSE)</f>
        <v>Charente-Maritime</v>
      </c>
      <c r="F877" s="21" t="s">
        <v>49</v>
      </c>
      <c r="G877" s="21" t="str">
        <f>VLOOKUP(Tableau1[[#This Row],[CODE_TYPE_DECHET]],Libellés!$A$1:$B$8,2,FALSE)</f>
        <v>Ordures ménagères résiduelles</v>
      </c>
      <c r="H877" s="21" t="s">
        <v>53</v>
      </c>
      <c r="I877" s="21" t="str">
        <f>VLOOKUP(Tableau1[[#This Row],[CODE_DESTINATION]],Libellés!$E$2:$F$7,2,FALSE)</f>
        <v>Incinération sans récupération d'énergie</v>
      </c>
      <c r="J877" s="21">
        <v>43638.1</v>
      </c>
      <c r="K877" s="21">
        <v>644303</v>
      </c>
      <c r="L877" s="21">
        <f>Tableau1[[#This Row],[TONNE_DECHET]]*1000</f>
        <v>43638100</v>
      </c>
      <c r="M877" s="21">
        <f>Tableau1[[#This Row],[KG_DECHET]]/Tableau1[[#This Row],[Population]]</f>
        <v>67.729158485991846</v>
      </c>
    </row>
    <row r="878" spans="1:13" x14ac:dyDescent="0.3">
      <c r="A878" s="21">
        <v>2017</v>
      </c>
      <c r="B878" s="21">
        <v>75</v>
      </c>
      <c r="C878" s="21" t="str">
        <f>VLOOKUP(Tableau1[[#This Row],[CODE_REGION]],Libellés!$I$2:$J$15,2,FALSE)</f>
        <v>Nouvelle-Aquitaine</v>
      </c>
      <c r="D878" s="21">
        <v>17</v>
      </c>
      <c r="E878" s="21" t="str">
        <f>VLOOKUP(Tableau1[[#This Row],[CODE_DEPT]],Libellés!$L$2:$M$102,2,FALSE)</f>
        <v>Charente-Maritime</v>
      </c>
      <c r="F878" s="21" t="s">
        <v>49</v>
      </c>
      <c r="G878" s="21" t="str">
        <f>VLOOKUP(Tableau1[[#This Row],[CODE_TYPE_DECHET]],Libellés!$A$1:$B$8,2,FALSE)</f>
        <v>Ordures ménagères résiduelles</v>
      </c>
      <c r="H878" s="21" t="s">
        <v>51</v>
      </c>
      <c r="I878" s="21" t="str">
        <f>VLOOKUP(Tableau1[[#This Row],[CODE_DESTINATION]],Libellés!$E$2:$F$7,2,FALSE)</f>
        <v>Stockage</v>
      </c>
      <c r="J878" s="21">
        <v>54481.98</v>
      </c>
      <c r="K878" s="21">
        <v>644303</v>
      </c>
      <c r="L878" s="21">
        <f>Tableau1[[#This Row],[TONNE_DECHET]]*1000</f>
        <v>54481980</v>
      </c>
      <c r="M878" s="21">
        <f>Tableau1[[#This Row],[KG_DECHET]]/Tableau1[[#This Row],[Population]]</f>
        <v>84.559562814390119</v>
      </c>
    </row>
    <row r="879" spans="1:13" x14ac:dyDescent="0.3">
      <c r="A879" s="21">
        <v>2017</v>
      </c>
      <c r="B879" s="21">
        <v>75</v>
      </c>
      <c r="C879" s="21" t="str">
        <f>VLOOKUP(Tableau1[[#This Row],[CODE_REGION]],Libellés!$I$2:$J$15,2,FALSE)</f>
        <v>Nouvelle-Aquitaine</v>
      </c>
      <c r="D879" s="21">
        <v>17</v>
      </c>
      <c r="E879" s="21" t="str">
        <f>VLOOKUP(Tableau1[[#This Row],[CODE_DEPT]],Libellés!$L$2:$M$102,2,FALSE)</f>
        <v>Charente-Maritime</v>
      </c>
      <c r="F879" s="21" t="s">
        <v>51</v>
      </c>
      <c r="G879" s="21" t="str">
        <f>VLOOKUP(Tableau1[[#This Row],[CODE_TYPE_DECHET]],Libellés!$A$1:$B$8,2,FALSE)</f>
        <v>Emballages et papier</v>
      </c>
      <c r="H879" s="21" t="s">
        <v>49</v>
      </c>
      <c r="I879" s="21" t="str">
        <f>VLOOKUP(Tableau1[[#This Row],[CODE_DESTINATION]],Libellés!$E$2:$F$7,2,FALSE)</f>
        <v>Valorisation matière</v>
      </c>
      <c r="J879" s="21">
        <v>48681.3</v>
      </c>
      <c r="K879" s="21">
        <v>644303</v>
      </c>
      <c r="L879" s="21">
        <f>Tableau1[[#This Row],[TONNE_DECHET]]*1000</f>
        <v>48681300</v>
      </c>
      <c r="M879" s="21">
        <f>Tableau1[[#This Row],[KG_DECHET]]/Tableau1[[#This Row],[Population]]</f>
        <v>75.556531631856444</v>
      </c>
    </row>
    <row r="880" spans="1:13" x14ac:dyDescent="0.3">
      <c r="A880" s="21">
        <v>2017</v>
      </c>
      <c r="B880" s="21">
        <v>75</v>
      </c>
      <c r="C880" s="21" t="str">
        <f>VLOOKUP(Tableau1[[#This Row],[CODE_REGION]],Libellés!$I$2:$J$15,2,FALSE)</f>
        <v>Nouvelle-Aquitaine</v>
      </c>
      <c r="D880" s="21">
        <v>17</v>
      </c>
      <c r="E880" s="21" t="str">
        <f>VLOOKUP(Tableau1[[#This Row],[CODE_DEPT]],Libellés!$L$2:$M$102,2,FALSE)</f>
        <v>Charente-Maritime</v>
      </c>
      <c r="F880" s="21" t="s">
        <v>56</v>
      </c>
      <c r="G880" s="21" t="str">
        <f>VLOOKUP(Tableau1[[#This Row],[CODE_TYPE_DECHET]],Libellés!$A$1:$B$8,2,FALSE)</f>
        <v>Biodéchets</v>
      </c>
      <c r="H880" s="21" t="s">
        <v>49</v>
      </c>
      <c r="I880" s="21" t="str">
        <f>VLOOKUP(Tableau1[[#This Row],[CODE_DESTINATION]],Libellés!$E$2:$F$7,2,FALSE)</f>
        <v>Valorisation matière</v>
      </c>
      <c r="J880" s="21">
        <v>3775</v>
      </c>
      <c r="K880" s="21">
        <v>644303</v>
      </c>
      <c r="L880" s="21">
        <f>Tableau1[[#This Row],[TONNE_DECHET]]*1000</f>
        <v>3775000</v>
      </c>
      <c r="M880" s="21">
        <f>Tableau1[[#This Row],[KG_DECHET]]/Tableau1[[#This Row],[Population]]</f>
        <v>5.8590445799569455</v>
      </c>
    </row>
    <row r="881" spans="1:13" x14ac:dyDescent="0.3">
      <c r="A881" s="21">
        <v>2017</v>
      </c>
      <c r="B881" s="21">
        <v>75</v>
      </c>
      <c r="C881" s="21" t="str">
        <f>VLOOKUP(Tableau1[[#This Row],[CODE_REGION]],Libellés!$I$2:$J$15,2,FALSE)</f>
        <v>Nouvelle-Aquitaine</v>
      </c>
      <c r="D881" s="21">
        <v>17</v>
      </c>
      <c r="E881" s="21" t="str">
        <f>VLOOKUP(Tableau1[[#This Row],[CODE_DEPT]],Libellés!$L$2:$M$102,2,FALSE)</f>
        <v>Charente-Maritime</v>
      </c>
      <c r="F881" s="21" t="s">
        <v>56</v>
      </c>
      <c r="G881" s="21" t="str">
        <f>VLOOKUP(Tableau1[[#This Row],[CODE_TYPE_DECHET]],Libellés!$A$1:$B$8,2,FALSE)</f>
        <v>Biodéchets</v>
      </c>
      <c r="H881" s="21" t="s">
        <v>56</v>
      </c>
      <c r="I881" s="21" t="str">
        <f>VLOOKUP(Tableau1[[#This Row],[CODE_DESTINATION]],Libellés!$E$2:$F$7,2,FALSE)</f>
        <v>Valorisation organique</v>
      </c>
      <c r="J881" s="21">
        <v>443</v>
      </c>
      <c r="K881" s="21">
        <v>644303</v>
      </c>
      <c r="L881" s="21">
        <f>Tableau1[[#This Row],[TONNE_DECHET]]*1000</f>
        <v>443000</v>
      </c>
      <c r="M881" s="21">
        <f>Tableau1[[#This Row],[KG_DECHET]]/Tableau1[[#This Row],[Population]]</f>
        <v>0.68756470170090778</v>
      </c>
    </row>
    <row r="882" spans="1:13" x14ac:dyDescent="0.3">
      <c r="A882" s="21">
        <v>2017</v>
      </c>
      <c r="B882" s="21">
        <v>75</v>
      </c>
      <c r="C882" s="21" t="str">
        <f>VLOOKUP(Tableau1[[#This Row],[CODE_REGION]],Libellés!$I$2:$J$15,2,FALSE)</f>
        <v>Nouvelle-Aquitaine</v>
      </c>
      <c r="D882" s="21">
        <v>17</v>
      </c>
      <c r="E882" s="21" t="str">
        <f>VLOOKUP(Tableau1[[#This Row],[CODE_DEPT]],Libellés!$L$2:$M$102,2,FALSE)</f>
        <v>Charente-Maritime</v>
      </c>
      <c r="F882" s="21" t="s">
        <v>54</v>
      </c>
      <c r="G882" s="21" t="str">
        <f>VLOOKUP(Tableau1[[#This Row],[CODE_TYPE_DECHET]],Libellés!$A$1:$B$8,2,FALSE)</f>
        <v>Verre</v>
      </c>
      <c r="H882" s="21" t="s">
        <v>49</v>
      </c>
      <c r="I882" s="21" t="str">
        <f>VLOOKUP(Tableau1[[#This Row],[CODE_DESTINATION]],Libellés!$E$2:$F$7,2,FALSE)</f>
        <v>Valorisation matière</v>
      </c>
      <c r="J882" s="21">
        <v>29886.37</v>
      </c>
      <c r="K882" s="21">
        <v>644303</v>
      </c>
      <c r="L882" s="21">
        <f>Tableau1[[#This Row],[TONNE_DECHET]]*1000</f>
        <v>29886370</v>
      </c>
      <c r="M882" s="21">
        <f>Tableau1[[#This Row],[KG_DECHET]]/Tableau1[[#This Row],[Population]]</f>
        <v>46.385582559758376</v>
      </c>
    </row>
    <row r="883" spans="1:13" x14ac:dyDescent="0.3">
      <c r="A883" s="21">
        <v>2017</v>
      </c>
      <c r="B883" s="21">
        <v>75</v>
      </c>
      <c r="C883" s="21" t="str">
        <f>VLOOKUP(Tableau1[[#This Row],[CODE_REGION]],Libellés!$I$2:$J$15,2,FALSE)</f>
        <v>Nouvelle-Aquitaine</v>
      </c>
      <c r="D883" s="21">
        <v>17</v>
      </c>
      <c r="E883" s="21" t="str">
        <f>VLOOKUP(Tableau1[[#This Row],[CODE_DEPT]],Libellés!$L$2:$M$102,2,FALSE)</f>
        <v>Charente-Maritime</v>
      </c>
      <c r="F883" s="21" t="s">
        <v>55</v>
      </c>
      <c r="G883" s="21" t="str">
        <f>VLOOKUP(Tableau1[[#This Row],[CODE_TYPE_DECHET]],Libellés!$A$1:$B$8,2,FALSE)</f>
        <v>Collectes séparées hors gravats</v>
      </c>
      <c r="H883" s="21" t="s">
        <v>49</v>
      </c>
      <c r="I883" s="21" t="str">
        <f>VLOOKUP(Tableau1[[#This Row],[CODE_DESTINATION]],Libellés!$E$2:$F$7,2,FALSE)</f>
        <v>Valorisation matière</v>
      </c>
      <c r="J883" s="21">
        <v>1106.963</v>
      </c>
      <c r="K883" s="21">
        <v>644303</v>
      </c>
      <c r="L883" s="21">
        <f>Tableau1[[#This Row],[TONNE_DECHET]]*1000</f>
        <v>1106963</v>
      </c>
      <c r="M883" s="21">
        <f>Tableau1[[#This Row],[KG_DECHET]]/Tableau1[[#This Row],[Population]]</f>
        <v>1.7180782954603657</v>
      </c>
    </row>
    <row r="884" spans="1:13" x14ac:dyDescent="0.3">
      <c r="A884" s="21">
        <v>2009</v>
      </c>
      <c r="B884" s="21">
        <v>24</v>
      </c>
      <c r="C884" s="21" t="str">
        <f>VLOOKUP(Tableau1[[#This Row],[CODE_REGION]],Libellés!$I$2:$J$15,2,FALSE)</f>
        <v>Centre-Val de Loire</v>
      </c>
      <c r="D884" s="21">
        <v>18</v>
      </c>
      <c r="E884" s="21" t="str">
        <f>VLOOKUP(Tableau1[[#This Row],[CODE_DEPT]],Libellés!$L$2:$M$102,2,FALSE)</f>
        <v>Cher</v>
      </c>
      <c r="F884" s="21" t="s">
        <v>49</v>
      </c>
      <c r="G884" s="21" t="str">
        <f>VLOOKUP(Tableau1[[#This Row],[CODE_TYPE_DECHET]],Libellés!$A$1:$B$8,2,FALSE)</f>
        <v>Ordures ménagères résiduelles</v>
      </c>
      <c r="H884" s="21" t="s">
        <v>50</v>
      </c>
      <c r="I884" s="21" t="str">
        <f>VLOOKUP(Tableau1[[#This Row],[CODE_DESTINATION]],Libellés!$E$2:$F$7,2,FALSE)</f>
        <v>Incinération avec récupération d'énergie</v>
      </c>
      <c r="J884" s="21">
        <v>853</v>
      </c>
      <c r="K884" s="21">
        <v>311022</v>
      </c>
      <c r="L884" s="21">
        <f>Tableau1[[#This Row],[TONNE_DECHET]]*1000</f>
        <v>853000</v>
      </c>
      <c r="M884" s="21">
        <f>Tableau1[[#This Row],[KG_DECHET]]/Tableau1[[#This Row],[Population]]</f>
        <v>2.7425712650552052</v>
      </c>
    </row>
    <row r="885" spans="1:13" x14ac:dyDescent="0.3">
      <c r="A885" s="21">
        <v>2009</v>
      </c>
      <c r="B885" s="21">
        <v>24</v>
      </c>
      <c r="C885" s="21" t="str">
        <f>VLOOKUP(Tableau1[[#This Row],[CODE_REGION]],Libellés!$I$2:$J$15,2,FALSE)</f>
        <v>Centre-Val de Loire</v>
      </c>
      <c r="D885" s="21">
        <v>18</v>
      </c>
      <c r="E885" s="21" t="str">
        <f>VLOOKUP(Tableau1[[#This Row],[CODE_DEPT]],Libellés!$L$2:$M$102,2,FALSE)</f>
        <v>Cher</v>
      </c>
      <c r="F885" s="21" t="s">
        <v>49</v>
      </c>
      <c r="G885" s="21" t="str">
        <f>VLOOKUP(Tableau1[[#This Row],[CODE_TYPE_DECHET]],Libellés!$A$1:$B$8,2,FALSE)</f>
        <v>Ordures ménagères résiduelles</v>
      </c>
      <c r="H885" s="21" t="s">
        <v>51</v>
      </c>
      <c r="I885" s="21" t="str">
        <f>VLOOKUP(Tableau1[[#This Row],[CODE_DESTINATION]],Libellés!$E$2:$F$7,2,FALSE)</f>
        <v>Stockage</v>
      </c>
      <c r="J885" s="21">
        <v>41351.215629999999</v>
      </c>
      <c r="K885" s="21">
        <v>311022</v>
      </c>
      <c r="L885" s="21">
        <f>Tableau1[[#This Row],[TONNE_DECHET]]*1000</f>
        <v>41351215.629999995</v>
      </c>
      <c r="M885" s="21">
        <f>Tableau1[[#This Row],[KG_DECHET]]/Tableau1[[#This Row],[Population]]</f>
        <v>132.95270312067956</v>
      </c>
    </row>
    <row r="886" spans="1:13" x14ac:dyDescent="0.3">
      <c r="A886" s="21">
        <v>2009</v>
      </c>
      <c r="B886" s="21">
        <v>24</v>
      </c>
      <c r="C886" s="21" t="str">
        <f>VLOOKUP(Tableau1[[#This Row],[CODE_REGION]],Libellés!$I$2:$J$15,2,FALSE)</f>
        <v>Centre-Val de Loire</v>
      </c>
      <c r="D886" s="21">
        <v>18</v>
      </c>
      <c r="E886" s="21" t="str">
        <f>VLOOKUP(Tableau1[[#This Row],[CODE_DEPT]],Libellés!$L$2:$M$102,2,FALSE)</f>
        <v>Cher</v>
      </c>
      <c r="F886" s="21" t="s">
        <v>49</v>
      </c>
      <c r="G886" s="21" t="str">
        <f>VLOOKUP(Tableau1[[#This Row],[CODE_TYPE_DECHET]],Libellés!$A$1:$B$8,2,FALSE)</f>
        <v>Ordures ménagères résiduelles</v>
      </c>
      <c r="H886" s="21" t="s">
        <v>56</v>
      </c>
      <c r="I886" s="21" t="str">
        <f>VLOOKUP(Tableau1[[#This Row],[CODE_DESTINATION]],Libellés!$E$2:$F$7,2,FALSE)</f>
        <v>Valorisation organique</v>
      </c>
      <c r="J886" s="21">
        <v>34482.86</v>
      </c>
      <c r="K886" s="21">
        <v>311022</v>
      </c>
      <c r="L886" s="21">
        <f>Tableau1[[#This Row],[TONNE_DECHET]]*1000</f>
        <v>34482860</v>
      </c>
      <c r="M886" s="21">
        <f>Tableau1[[#This Row],[KG_DECHET]]/Tableau1[[#This Row],[Population]]</f>
        <v>110.86952048408151</v>
      </c>
    </row>
    <row r="887" spans="1:13" x14ac:dyDescent="0.3">
      <c r="A887" s="21">
        <v>2009</v>
      </c>
      <c r="B887" s="21">
        <v>24</v>
      </c>
      <c r="C887" s="21" t="str">
        <f>VLOOKUP(Tableau1[[#This Row],[CODE_REGION]],Libellés!$I$2:$J$15,2,FALSE)</f>
        <v>Centre-Val de Loire</v>
      </c>
      <c r="D887" s="21">
        <v>18</v>
      </c>
      <c r="E887" s="21" t="str">
        <f>VLOOKUP(Tableau1[[#This Row],[CODE_DEPT]],Libellés!$L$2:$M$102,2,FALSE)</f>
        <v>Cher</v>
      </c>
      <c r="F887" s="21" t="s">
        <v>49</v>
      </c>
      <c r="G887" s="21" t="str">
        <f>VLOOKUP(Tableau1[[#This Row],[CODE_TYPE_DECHET]],Libellés!$A$1:$B$8,2,FALSE)</f>
        <v>Ordures ménagères résiduelles</v>
      </c>
      <c r="H887" s="21" t="s">
        <v>52</v>
      </c>
      <c r="I887" s="21" t="str">
        <f>VLOOKUP(Tableau1[[#This Row],[CODE_DESTINATION]],Libellés!$E$2:$F$7,2,FALSE)</f>
        <v>Non précisé</v>
      </c>
      <c r="J887" s="21">
        <v>5154.6418700000004</v>
      </c>
      <c r="K887" s="21">
        <v>311022</v>
      </c>
      <c r="L887" s="21">
        <f>Tableau1[[#This Row],[TONNE_DECHET]]*1000</f>
        <v>5154641.87</v>
      </c>
      <c r="M887" s="21">
        <f>Tableau1[[#This Row],[KG_DECHET]]/Tableau1[[#This Row],[Population]]</f>
        <v>16.573238774106013</v>
      </c>
    </row>
    <row r="888" spans="1:13" x14ac:dyDescent="0.3">
      <c r="A888" s="21">
        <v>2009</v>
      </c>
      <c r="B888" s="21">
        <v>24</v>
      </c>
      <c r="C888" s="21" t="str">
        <f>VLOOKUP(Tableau1[[#This Row],[CODE_REGION]],Libellés!$I$2:$J$15,2,FALSE)</f>
        <v>Centre-Val de Loire</v>
      </c>
      <c r="D888" s="21">
        <v>18</v>
      </c>
      <c r="E888" s="21" t="str">
        <f>VLOOKUP(Tableau1[[#This Row],[CODE_DEPT]],Libellés!$L$2:$M$102,2,FALSE)</f>
        <v>Cher</v>
      </c>
      <c r="F888" s="21" t="s">
        <v>50</v>
      </c>
      <c r="G888" s="21" t="str">
        <f>VLOOKUP(Tableau1[[#This Row],[CODE_TYPE_DECHET]],Libellés!$A$1:$B$8,2,FALSE)</f>
        <v>Encombrants</v>
      </c>
      <c r="H888" s="21" t="s">
        <v>51</v>
      </c>
      <c r="I888" s="21" t="str">
        <f>VLOOKUP(Tableau1[[#This Row],[CODE_DESTINATION]],Libellés!$E$2:$F$7,2,FALSE)</f>
        <v>Stockage</v>
      </c>
      <c r="J888" s="21">
        <v>440.8</v>
      </c>
      <c r="K888" s="21">
        <v>311022</v>
      </c>
      <c r="L888" s="21">
        <f>Tableau1[[#This Row],[TONNE_DECHET]]*1000</f>
        <v>440800</v>
      </c>
      <c r="M888" s="21">
        <f>Tableau1[[#This Row],[KG_DECHET]]/Tableau1[[#This Row],[Population]]</f>
        <v>1.4172630874986336</v>
      </c>
    </row>
    <row r="889" spans="1:13" x14ac:dyDescent="0.3">
      <c r="A889" s="21">
        <v>2009</v>
      </c>
      <c r="B889" s="21">
        <v>24</v>
      </c>
      <c r="C889" s="21" t="str">
        <f>VLOOKUP(Tableau1[[#This Row],[CODE_REGION]],Libellés!$I$2:$J$15,2,FALSE)</f>
        <v>Centre-Val de Loire</v>
      </c>
      <c r="D889" s="21">
        <v>18</v>
      </c>
      <c r="E889" s="21" t="str">
        <f>VLOOKUP(Tableau1[[#This Row],[CODE_DEPT]],Libellés!$L$2:$M$102,2,FALSE)</f>
        <v>Cher</v>
      </c>
      <c r="F889" s="21" t="s">
        <v>51</v>
      </c>
      <c r="G889" s="21" t="str">
        <f>VLOOKUP(Tableau1[[#This Row],[CODE_TYPE_DECHET]],Libellés!$A$1:$B$8,2,FALSE)</f>
        <v>Emballages et papier</v>
      </c>
      <c r="H889" s="21" t="s">
        <v>49</v>
      </c>
      <c r="I889" s="21" t="str">
        <f>VLOOKUP(Tableau1[[#This Row],[CODE_DESTINATION]],Libellés!$E$2:$F$7,2,FALSE)</f>
        <v>Valorisation matière</v>
      </c>
      <c r="J889" s="21">
        <v>14481.78793</v>
      </c>
      <c r="K889" s="21">
        <v>311022</v>
      </c>
      <c r="L889" s="21">
        <f>Tableau1[[#This Row],[TONNE_DECHET]]*1000</f>
        <v>14481787.93</v>
      </c>
      <c r="M889" s="21">
        <f>Tableau1[[#This Row],[KG_DECHET]]/Tableau1[[#This Row],[Population]]</f>
        <v>46.561940730880771</v>
      </c>
    </row>
    <row r="890" spans="1:13" x14ac:dyDescent="0.3">
      <c r="A890" s="21">
        <v>2009</v>
      </c>
      <c r="B890" s="21">
        <v>24</v>
      </c>
      <c r="C890" s="21" t="str">
        <f>VLOOKUP(Tableau1[[#This Row],[CODE_REGION]],Libellés!$I$2:$J$15,2,FALSE)</f>
        <v>Centre-Val de Loire</v>
      </c>
      <c r="D890" s="21">
        <v>18</v>
      </c>
      <c r="E890" s="21" t="str">
        <f>VLOOKUP(Tableau1[[#This Row],[CODE_DEPT]],Libellés!$L$2:$M$102,2,FALSE)</f>
        <v>Cher</v>
      </c>
      <c r="F890" s="21" t="s">
        <v>51</v>
      </c>
      <c r="G890" s="21" t="str">
        <f>VLOOKUP(Tableau1[[#This Row],[CODE_TYPE_DECHET]],Libellés!$A$1:$B$8,2,FALSE)</f>
        <v>Emballages et papier</v>
      </c>
      <c r="H890" s="21" t="s">
        <v>51</v>
      </c>
      <c r="I890" s="21" t="str">
        <f>VLOOKUP(Tableau1[[#This Row],[CODE_DESTINATION]],Libellés!$E$2:$F$7,2,FALSE)</f>
        <v>Stockage</v>
      </c>
      <c r="J890" s="21">
        <v>4.9923099999999998</v>
      </c>
      <c r="K890" s="21">
        <v>311022</v>
      </c>
      <c r="L890" s="21">
        <f>Tableau1[[#This Row],[TONNE_DECHET]]*1000</f>
        <v>4992.3099999999995</v>
      </c>
      <c r="M890" s="21">
        <f>Tableau1[[#This Row],[KG_DECHET]]/Tableau1[[#This Row],[Population]]</f>
        <v>1.6051308267582356E-2</v>
      </c>
    </row>
    <row r="891" spans="1:13" x14ac:dyDescent="0.3">
      <c r="A891" s="21">
        <v>2009</v>
      </c>
      <c r="B891" s="21">
        <v>24</v>
      </c>
      <c r="C891" s="21" t="str">
        <f>VLOOKUP(Tableau1[[#This Row],[CODE_REGION]],Libellés!$I$2:$J$15,2,FALSE)</f>
        <v>Centre-Val de Loire</v>
      </c>
      <c r="D891" s="21">
        <v>18</v>
      </c>
      <c r="E891" s="21" t="str">
        <f>VLOOKUP(Tableau1[[#This Row],[CODE_DEPT]],Libellés!$L$2:$M$102,2,FALSE)</f>
        <v>Cher</v>
      </c>
      <c r="F891" s="21" t="s">
        <v>51</v>
      </c>
      <c r="G891" s="21" t="str">
        <f>VLOOKUP(Tableau1[[#This Row],[CODE_TYPE_DECHET]],Libellés!$A$1:$B$8,2,FALSE)</f>
        <v>Emballages et papier</v>
      </c>
      <c r="H891" s="21" t="s">
        <v>52</v>
      </c>
      <c r="I891" s="21" t="str">
        <f>VLOOKUP(Tableau1[[#This Row],[CODE_DESTINATION]],Libellés!$E$2:$F$7,2,FALSE)</f>
        <v>Non précisé</v>
      </c>
      <c r="J891" s="21">
        <v>1125.00532</v>
      </c>
      <c r="K891" s="21">
        <v>311022</v>
      </c>
      <c r="L891" s="21">
        <f>Tableau1[[#This Row],[TONNE_DECHET]]*1000</f>
        <v>1125005.32</v>
      </c>
      <c r="M891" s="21">
        <f>Tableau1[[#This Row],[KG_DECHET]]/Tableau1[[#This Row],[Population]]</f>
        <v>3.6171245763965252</v>
      </c>
    </row>
    <row r="892" spans="1:13" x14ac:dyDescent="0.3">
      <c r="A892" s="21">
        <v>2009</v>
      </c>
      <c r="B892" s="21">
        <v>24</v>
      </c>
      <c r="C892" s="21" t="str">
        <f>VLOOKUP(Tableau1[[#This Row],[CODE_REGION]],Libellés!$I$2:$J$15,2,FALSE)</f>
        <v>Centre-Val de Loire</v>
      </c>
      <c r="D892" s="21">
        <v>18</v>
      </c>
      <c r="E892" s="21" t="str">
        <f>VLOOKUP(Tableau1[[#This Row],[CODE_DEPT]],Libellés!$L$2:$M$102,2,FALSE)</f>
        <v>Cher</v>
      </c>
      <c r="F892" s="21" t="s">
        <v>56</v>
      </c>
      <c r="G892" s="21" t="str">
        <f>VLOOKUP(Tableau1[[#This Row],[CODE_TYPE_DECHET]],Libellés!$A$1:$B$8,2,FALSE)</f>
        <v>Biodéchets</v>
      </c>
      <c r="H892" s="21" t="s">
        <v>49</v>
      </c>
      <c r="I892" s="21" t="str">
        <f>VLOOKUP(Tableau1[[#This Row],[CODE_DESTINATION]],Libellés!$E$2:$F$7,2,FALSE)</f>
        <v>Valorisation matière</v>
      </c>
      <c r="J892" s="21">
        <v>192.78</v>
      </c>
      <c r="K892" s="21">
        <v>311022</v>
      </c>
      <c r="L892" s="21">
        <f>Tableau1[[#This Row],[TONNE_DECHET]]*1000</f>
        <v>192780</v>
      </c>
      <c r="M892" s="21">
        <f>Tableau1[[#This Row],[KG_DECHET]]/Tableau1[[#This Row],[Population]]</f>
        <v>0.61982753631575904</v>
      </c>
    </row>
    <row r="893" spans="1:13" x14ac:dyDescent="0.3">
      <c r="A893" s="21">
        <v>2009</v>
      </c>
      <c r="B893" s="21">
        <v>24</v>
      </c>
      <c r="C893" s="21" t="str">
        <f>VLOOKUP(Tableau1[[#This Row],[CODE_REGION]],Libellés!$I$2:$J$15,2,FALSE)</f>
        <v>Centre-Val de Loire</v>
      </c>
      <c r="D893" s="21">
        <v>18</v>
      </c>
      <c r="E893" s="21" t="str">
        <f>VLOOKUP(Tableau1[[#This Row],[CODE_DEPT]],Libellés!$L$2:$M$102,2,FALSE)</f>
        <v>Cher</v>
      </c>
      <c r="F893" s="21" t="s">
        <v>56</v>
      </c>
      <c r="G893" s="21" t="str">
        <f>VLOOKUP(Tableau1[[#This Row],[CODE_TYPE_DECHET]],Libellés!$A$1:$B$8,2,FALSE)</f>
        <v>Biodéchets</v>
      </c>
      <c r="H893" s="21" t="s">
        <v>51</v>
      </c>
      <c r="I893" s="21" t="str">
        <f>VLOOKUP(Tableau1[[#This Row],[CODE_DESTINATION]],Libellés!$E$2:$F$7,2,FALSE)</f>
        <v>Stockage</v>
      </c>
      <c r="J893" s="21">
        <v>3.5830000000000001E-2</v>
      </c>
      <c r="K893" s="21">
        <v>311022</v>
      </c>
      <c r="L893" s="21">
        <f>Tableau1[[#This Row],[TONNE_DECHET]]*1000</f>
        <v>35.83</v>
      </c>
      <c r="M893" s="21">
        <f>Tableau1[[#This Row],[KG_DECHET]]/Tableau1[[#This Row],[Population]]</f>
        <v>1.1520085395888393E-4</v>
      </c>
    </row>
    <row r="894" spans="1:13" x14ac:dyDescent="0.3">
      <c r="A894" s="21">
        <v>2009</v>
      </c>
      <c r="B894" s="21">
        <v>24</v>
      </c>
      <c r="C894" s="21" t="str">
        <f>VLOOKUP(Tableau1[[#This Row],[CODE_REGION]],Libellés!$I$2:$J$15,2,FALSE)</f>
        <v>Centre-Val de Loire</v>
      </c>
      <c r="D894" s="21">
        <v>18</v>
      </c>
      <c r="E894" s="21" t="str">
        <f>VLOOKUP(Tableau1[[#This Row],[CODE_DEPT]],Libellés!$L$2:$M$102,2,FALSE)</f>
        <v>Cher</v>
      </c>
      <c r="F894" s="21" t="s">
        <v>56</v>
      </c>
      <c r="G894" s="21" t="str">
        <f>VLOOKUP(Tableau1[[#This Row],[CODE_TYPE_DECHET]],Libellés!$A$1:$B$8,2,FALSE)</f>
        <v>Biodéchets</v>
      </c>
      <c r="H894" s="21" t="s">
        <v>56</v>
      </c>
      <c r="I894" s="21" t="str">
        <f>VLOOKUP(Tableau1[[#This Row],[CODE_DESTINATION]],Libellés!$E$2:$F$7,2,FALSE)</f>
        <v>Valorisation organique</v>
      </c>
      <c r="J894" s="21">
        <v>4604.73171</v>
      </c>
      <c r="K894" s="21">
        <v>311022</v>
      </c>
      <c r="L894" s="21">
        <f>Tableau1[[#This Row],[TONNE_DECHET]]*1000</f>
        <v>4604731.71</v>
      </c>
      <c r="M894" s="21">
        <f>Tableau1[[#This Row],[KG_DECHET]]/Tableau1[[#This Row],[Population]]</f>
        <v>14.805163975538708</v>
      </c>
    </row>
    <row r="895" spans="1:13" x14ac:dyDescent="0.3">
      <c r="A895" s="21">
        <v>2009</v>
      </c>
      <c r="B895" s="21">
        <v>24</v>
      </c>
      <c r="C895" s="21" t="str">
        <f>VLOOKUP(Tableau1[[#This Row],[CODE_REGION]],Libellés!$I$2:$J$15,2,FALSE)</f>
        <v>Centre-Val de Loire</v>
      </c>
      <c r="D895" s="21">
        <v>18</v>
      </c>
      <c r="E895" s="21" t="str">
        <f>VLOOKUP(Tableau1[[#This Row],[CODE_DEPT]],Libellés!$L$2:$M$102,2,FALSE)</f>
        <v>Cher</v>
      </c>
      <c r="F895" s="21" t="s">
        <v>54</v>
      </c>
      <c r="G895" s="21" t="str">
        <f>VLOOKUP(Tableau1[[#This Row],[CODE_TYPE_DECHET]],Libellés!$A$1:$B$8,2,FALSE)</f>
        <v>Verre</v>
      </c>
      <c r="H895" s="21" t="s">
        <v>49</v>
      </c>
      <c r="I895" s="21" t="str">
        <f>VLOOKUP(Tableau1[[#This Row],[CODE_DESTINATION]],Libellés!$E$2:$F$7,2,FALSE)</f>
        <v>Valorisation matière</v>
      </c>
      <c r="J895" s="21">
        <v>11954.36629</v>
      </c>
      <c r="K895" s="21">
        <v>311022</v>
      </c>
      <c r="L895" s="21">
        <f>Tableau1[[#This Row],[TONNE_DECHET]]*1000</f>
        <v>11954366.289999999</v>
      </c>
      <c r="M895" s="21">
        <f>Tableau1[[#This Row],[KG_DECHET]]/Tableau1[[#This Row],[Population]]</f>
        <v>38.435757888509492</v>
      </c>
    </row>
    <row r="896" spans="1:13" x14ac:dyDescent="0.3">
      <c r="A896" s="21">
        <v>2009</v>
      </c>
      <c r="B896" s="21">
        <v>24</v>
      </c>
      <c r="C896" s="21" t="str">
        <f>VLOOKUP(Tableau1[[#This Row],[CODE_REGION]],Libellés!$I$2:$J$15,2,FALSE)</f>
        <v>Centre-Val de Loire</v>
      </c>
      <c r="D896" s="21">
        <v>18</v>
      </c>
      <c r="E896" s="21" t="str">
        <f>VLOOKUP(Tableau1[[#This Row],[CODE_DEPT]],Libellés!$L$2:$M$102,2,FALSE)</f>
        <v>Cher</v>
      </c>
      <c r="F896" s="21" t="s">
        <v>54</v>
      </c>
      <c r="G896" s="21" t="str">
        <f>VLOOKUP(Tableau1[[#This Row],[CODE_TYPE_DECHET]],Libellés!$A$1:$B$8,2,FALSE)</f>
        <v>Verre</v>
      </c>
      <c r="H896" s="21" t="s">
        <v>52</v>
      </c>
      <c r="I896" s="21" t="str">
        <f>VLOOKUP(Tableau1[[#This Row],[CODE_DESTINATION]],Libellés!$E$2:$F$7,2,FALSE)</f>
        <v>Non précisé</v>
      </c>
      <c r="J896" s="21">
        <v>241.60819000000001</v>
      </c>
      <c r="K896" s="21">
        <v>311022</v>
      </c>
      <c r="L896" s="21">
        <f>Tableau1[[#This Row],[TONNE_DECHET]]*1000</f>
        <v>241608.19</v>
      </c>
      <c r="M896" s="21">
        <f>Tableau1[[#This Row],[KG_DECHET]]/Tableau1[[#This Row],[Population]]</f>
        <v>0.77682025708792302</v>
      </c>
    </row>
    <row r="897" spans="1:13" x14ac:dyDescent="0.3">
      <c r="A897" s="21">
        <v>2011</v>
      </c>
      <c r="B897" s="21">
        <v>24</v>
      </c>
      <c r="C897" s="21" t="str">
        <f>VLOOKUP(Tableau1[[#This Row],[CODE_REGION]],Libellés!$I$2:$J$15,2,FALSE)</f>
        <v>Centre-Val de Loire</v>
      </c>
      <c r="D897" s="21">
        <v>18</v>
      </c>
      <c r="E897" s="21" t="str">
        <f>VLOOKUP(Tableau1[[#This Row],[CODE_DEPT]],Libellés!$L$2:$M$102,2,FALSE)</f>
        <v>Cher</v>
      </c>
      <c r="F897" s="21" t="s">
        <v>49</v>
      </c>
      <c r="G897" s="21" t="str">
        <f>VLOOKUP(Tableau1[[#This Row],[CODE_TYPE_DECHET]],Libellés!$A$1:$B$8,2,FALSE)</f>
        <v>Ordures ménagères résiduelles</v>
      </c>
      <c r="H897" s="21" t="s">
        <v>50</v>
      </c>
      <c r="I897" s="21" t="str">
        <f>VLOOKUP(Tableau1[[#This Row],[CODE_DESTINATION]],Libellés!$E$2:$F$7,2,FALSE)</f>
        <v>Incinération avec récupération d'énergie</v>
      </c>
      <c r="J897" s="21">
        <v>5811</v>
      </c>
      <c r="K897" s="21">
        <v>311694</v>
      </c>
      <c r="L897" s="21">
        <f>Tableau1[[#This Row],[TONNE_DECHET]]*1000</f>
        <v>5811000</v>
      </c>
      <c r="M897" s="21">
        <f>Tableau1[[#This Row],[KG_DECHET]]/Tableau1[[#This Row],[Population]]</f>
        <v>18.643284760053128</v>
      </c>
    </row>
    <row r="898" spans="1:13" x14ac:dyDescent="0.3">
      <c r="A898" s="21">
        <v>2011</v>
      </c>
      <c r="B898" s="21">
        <v>24</v>
      </c>
      <c r="C898" s="21" t="str">
        <f>VLOOKUP(Tableau1[[#This Row],[CODE_REGION]],Libellés!$I$2:$J$15,2,FALSE)</f>
        <v>Centre-Val de Loire</v>
      </c>
      <c r="D898" s="21">
        <v>18</v>
      </c>
      <c r="E898" s="21" t="str">
        <f>VLOOKUP(Tableau1[[#This Row],[CODE_DEPT]],Libellés!$L$2:$M$102,2,FALSE)</f>
        <v>Cher</v>
      </c>
      <c r="F898" s="21" t="s">
        <v>49</v>
      </c>
      <c r="G898" s="21" t="str">
        <f>VLOOKUP(Tableau1[[#This Row],[CODE_TYPE_DECHET]],Libellés!$A$1:$B$8,2,FALSE)</f>
        <v>Ordures ménagères résiduelles</v>
      </c>
      <c r="H898" s="21" t="s">
        <v>51</v>
      </c>
      <c r="I898" s="21" t="str">
        <f>VLOOKUP(Tableau1[[#This Row],[CODE_DESTINATION]],Libellés!$E$2:$F$7,2,FALSE)</f>
        <v>Stockage</v>
      </c>
      <c r="J898" s="21">
        <v>33665.136530000003</v>
      </c>
      <c r="K898" s="21">
        <v>311694</v>
      </c>
      <c r="L898" s="21">
        <f>Tableau1[[#This Row],[TONNE_DECHET]]*1000</f>
        <v>33665136.530000001</v>
      </c>
      <c r="M898" s="21">
        <f>Tableau1[[#This Row],[KG_DECHET]]/Tableau1[[#This Row],[Population]]</f>
        <v>108.00700857251022</v>
      </c>
    </row>
    <row r="899" spans="1:13" x14ac:dyDescent="0.3">
      <c r="A899" s="21">
        <v>2011</v>
      </c>
      <c r="B899" s="21">
        <v>24</v>
      </c>
      <c r="C899" s="21" t="str">
        <f>VLOOKUP(Tableau1[[#This Row],[CODE_REGION]],Libellés!$I$2:$J$15,2,FALSE)</f>
        <v>Centre-Val de Loire</v>
      </c>
      <c r="D899" s="21">
        <v>18</v>
      </c>
      <c r="E899" s="21" t="str">
        <f>VLOOKUP(Tableau1[[#This Row],[CODE_DEPT]],Libellés!$L$2:$M$102,2,FALSE)</f>
        <v>Cher</v>
      </c>
      <c r="F899" s="21" t="s">
        <v>49</v>
      </c>
      <c r="G899" s="21" t="str">
        <f>VLOOKUP(Tableau1[[#This Row],[CODE_TYPE_DECHET]],Libellés!$A$1:$B$8,2,FALSE)</f>
        <v>Ordures ménagères résiduelles</v>
      </c>
      <c r="H899" s="21" t="s">
        <v>56</v>
      </c>
      <c r="I899" s="21" t="str">
        <f>VLOOKUP(Tableau1[[#This Row],[CODE_DESTINATION]],Libellés!$E$2:$F$7,2,FALSE)</f>
        <v>Valorisation organique</v>
      </c>
      <c r="J899" s="21">
        <v>31503</v>
      </c>
      <c r="K899" s="21">
        <v>311694</v>
      </c>
      <c r="L899" s="21">
        <f>Tableau1[[#This Row],[TONNE_DECHET]]*1000</f>
        <v>31503000</v>
      </c>
      <c r="M899" s="21">
        <f>Tableau1[[#This Row],[KG_DECHET]]/Tableau1[[#This Row],[Population]]</f>
        <v>101.07028046738147</v>
      </c>
    </row>
    <row r="900" spans="1:13" x14ac:dyDescent="0.3">
      <c r="A900" s="21">
        <v>2011</v>
      </c>
      <c r="B900" s="21">
        <v>24</v>
      </c>
      <c r="C900" s="21" t="str">
        <f>VLOOKUP(Tableau1[[#This Row],[CODE_REGION]],Libellés!$I$2:$J$15,2,FALSE)</f>
        <v>Centre-Val de Loire</v>
      </c>
      <c r="D900" s="21">
        <v>18</v>
      </c>
      <c r="E900" s="21" t="str">
        <f>VLOOKUP(Tableau1[[#This Row],[CODE_DEPT]],Libellés!$L$2:$M$102,2,FALSE)</f>
        <v>Cher</v>
      </c>
      <c r="F900" s="21" t="s">
        <v>49</v>
      </c>
      <c r="G900" s="21" t="str">
        <f>VLOOKUP(Tableau1[[#This Row],[CODE_TYPE_DECHET]],Libellés!$A$1:$B$8,2,FALSE)</f>
        <v>Ordures ménagères résiduelles</v>
      </c>
      <c r="H900" s="21" t="s">
        <v>52</v>
      </c>
      <c r="I900" s="21" t="str">
        <f>VLOOKUP(Tableau1[[#This Row],[CODE_DESTINATION]],Libellés!$E$2:$F$7,2,FALSE)</f>
        <v>Non précisé</v>
      </c>
      <c r="J900" s="21">
        <v>109.63579</v>
      </c>
      <c r="K900" s="21">
        <v>311694</v>
      </c>
      <c r="L900" s="21">
        <f>Tableau1[[#This Row],[TONNE_DECHET]]*1000</f>
        <v>109635.79</v>
      </c>
      <c r="M900" s="21">
        <f>Tableau1[[#This Row],[KG_DECHET]]/Tableau1[[#This Row],[Population]]</f>
        <v>0.3517417402965729</v>
      </c>
    </row>
    <row r="901" spans="1:13" x14ac:dyDescent="0.3">
      <c r="A901" s="21">
        <v>2011</v>
      </c>
      <c r="B901" s="21">
        <v>24</v>
      </c>
      <c r="C901" s="21" t="str">
        <f>VLOOKUP(Tableau1[[#This Row],[CODE_REGION]],Libellés!$I$2:$J$15,2,FALSE)</f>
        <v>Centre-Val de Loire</v>
      </c>
      <c r="D901" s="21">
        <v>18</v>
      </c>
      <c r="E901" s="21" t="str">
        <f>VLOOKUP(Tableau1[[#This Row],[CODE_DEPT]],Libellés!$L$2:$M$102,2,FALSE)</f>
        <v>Cher</v>
      </c>
      <c r="F901" s="21" t="s">
        <v>50</v>
      </c>
      <c r="G901" s="21" t="str">
        <f>VLOOKUP(Tableau1[[#This Row],[CODE_TYPE_DECHET]],Libellés!$A$1:$B$8,2,FALSE)</f>
        <v>Encombrants</v>
      </c>
      <c r="H901" s="21" t="s">
        <v>49</v>
      </c>
      <c r="I901" s="21" t="str">
        <f>VLOOKUP(Tableau1[[#This Row],[CODE_DESTINATION]],Libellés!$E$2:$F$7,2,FALSE)</f>
        <v>Valorisation matière</v>
      </c>
      <c r="J901" s="21">
        <v>8.8772000000000002</v>
      </c>
      <c r="K901" s="21">
        <v>311694</v>
      </c>
      <c r="L901" s="21">
        <f>Tableau1[[#This Row],[TONNE_DECHET]]*1000</f>
        <v>8877.2000000000007</v>
      </c>
      <c r="M901" s="21">
        <f>Tableau1[[#This Row],[KG_DECHET]]/Tableau1[[#This Row],[Population]]</f>
        <v>2.8480496897598288E-2</v>
      </c>
    </row>
    <row r="902" spans="1:13" x14ac:dyDescent="0.3">
      <c r="A902" s="21">
        <v>2011</v>
      </c>
      <c r="B902" s="21">
        <v>24</v>
      </c>
      <c r="C902" s="21" t="str">
        <f>VLOOKUP(Tableau1[[#This Row],[CODE_REGION]],Libellés!$I$2:$J$15,2,FALSE)</f>
        <v>Centre-Val de Loire</v>
      </c>
      <c r="D902" s="21">
        <v>18</v>
      </c>
      <c r="E902" s="21" t="str">
        <f>VLOOKUP(Tableau1[[#This Row],[CODE_DEPT]],Libellés!$L$2:$M$102,2,FALSE)</f>
        <v>Cher</v>
      </c>
      <c r="F902" s="21" t="s">
        <v>50</v>
      </c>
      <c r="G902" s="21" t="str">
        <f>VLOOKUP(Tableau1[[#This Row],[CODE_TYPE_DECHET]],Libellés!$A$1:$B$8,2,FALSE)</f>
        <v>Encombrants</v>
      </c>
      <c r="H902" s="21" t="s">
        <v>51</v>
      </c>
      <c r="I902" s="21" t="str">
        <f>VLOOKUP(Tableau1[[#This Row],[CODE_DESTINATION]],Libellés!$E$2:$F$7,2,FALSE)</f>
        <v>Stockage</v>
      </c>
      <c r="J902" s="21">
        <v>361.56</v>
      </c>
      <c r="K902" s="21">
        <v>311694</v>
      </c>
      <c r="L902" s="21">
        <f>Tableau1[[#This Row],[TONNE_DECHET]]*1000</f>
        <v>361560</v>
      </c>
      <c r="M902" s="21">
        <f>Tableau1[[#This Row],[KG_DECHET]]/Tableau1[[#This Row],[Population]]</f>
        <v>1.1599838302950971</v>
      </c>
    </row>
    <row r="903" spans="1:13" x14ac:dyDescent="0.3">
      <c r="A903" s="21">
        <v>2011</v>
      </c>
      <c r="B903" s="21">
        <v>24</v>
      </c>
      <c r="C903" s="21" t="str">
        <f>VLOOKUP(Tableau1[[#This Row],[CODE_REGION]],Libellés!$I$2:$J$15,2,FALSE)</f>
        <v>Centre-Val de Loire</v>
      </c>
      <c r="D903" s="21">
        <v>18</v>
      </c>
      <c r="E903" s="21" t="str">
        <f>VLOOKUP(Tableau1[[#This Row],[CODE_DEPT]],Libellés!$L$2:$M$102,2,FALSE)</f>
        <v>Cher</v>
      </c>
      <c r="F903" s="21" t="s">
        <v>53</v>
      </c>
      <c r="G903" s="21" t="str">
        <f>VLOOKUP(Tableau1[[#This Row],[CODE_TYPE_DECHET]],Libellés!$A$1:$B$8,2,FALSE)</f>
        <v>Déchets dangereux</v>
      </c>
      <c r="H903" s="21" t="s">
        <v>50</v>
      </c>
      <c r="I903" s="21" t="str">
        <f>VLOOKUP(Tableau1[[#This Row],[CODE_DESTINATION]],Libellés!$E$2:$F$7,2,FALSE)</f>
        <v>Incinération avec récupération d'énergie</v>
      </c>
      <c r="J903" s="21">
        <v>0.29599999999999999</v>
      </c>
      <c r="K903" s="21">
        <v>311694</v>
      </c>
      <c r="L903" s="21">
        <f>Tableau1[[#This Row],[TONNE_DECHET]]*1000</f>
        <v>296</v>
      </c>
      <c r="M903" s="21">
        <f>Tableau1[[#This Row],[KG_DECHET]]/Tableau1[[#This Row],[Population]]</f>
        <v>9.4964933556629264E-4</v>
      </c>
    </row>
    <row r="904" spans="1:13" x14ac:dyDescent="0.3">
      <c r="A904" s="21">
        <v>2011</v>
      </c>
      <c r="B904" s="21">
        <v>24</v>
      </c>
      <c r="C904" s="21" t="str">
        <f>VLOOKUP(Tableau1[[#This Row],[CODE_REGION]],Libellés!$I$2:$J$15,2,FALSE)</f>
        <v>Centre-Val de Loire</v>
      </c>
      <c r="D904" s="21">
        <v>18</v>
      </c>
      <c r="E904" s="21" t="str">
        <f>VLOOKUP(Tableau1[[#This Row],[CODE_DEPT]],Libellés!$L$2:$M$102,2,FALSE)</f>
        <v>Cher</v>
      </c>
      <c r="F904" s="21" t="s">
        <v>51</v>
      </c>
      <c r="G904" s="21" t="str">
        <f>VLOOKUP(Tableau1[[#This Row],[CODE_TYPE_DECHET]],Libellés!$A$1:$B$8,2,FALSE)</f>
        <v>Emballages et papier</v>
      </c>
      <c r="H904" s="21" t="s">
        <v>49</v>
      </c>
      <c r="I904" s="21" t="str">
        <f>VLOOKUP(Tableau1[[#This Row],[CODE_DESTINATION]],Libellés!$E$2:$F$7,2,FALSE)</f>
        <v>Valorisation matière</v>
      </c>
      <c r="J904" s="21">
        <v>14526.89328</v>
      </c>
      <c r="K904" s="21">
        <v>311694</v>
      </c>
      <c r="L904" s="21">
        <f>Tableau1[[#This Row],[TONNE_DECHET]]*1000</f>
        <v>14526893.279999999</v>
      </c>
      <c r="M904" s="21">
        <f>Tableau1[[#This Row],[KG_DECHET]]/Tableau1[[#This Row],[Population]]</f>
        <v>46.606265375656889</v>
      </c>
    </row>
    <row r="905" spans="1:13" x14ac:dyDescent="0.3">
      <c r="A905" s="21">
        <v>2011</v>
      </c>
      <c r="B905" s="21">
        <v>24</v>
      </c>
      <c r="C905" s="21" t="str">
        <f>VLOOKUP(Tableau1[[#This Row],[CODE_REGION]],Libellés!$I$2:$J$15,2,FALSE)</f>
        <v>Centre-Val de Loire</v>
      </c>
      <c r="D905" s="21">
        <v>18</v>
      </c>
      <c r="E905" s="21" t="str">
        <f>VLOOKUP(Tableau1[[#This Row],[CODE_DEPT]],Libellés!$L$2:$M$102,2,FALSE)</f>
        <v>Cher</v>
      </c>
      <c r="F905" s="21" t="s">
        <v>51</v>
      </c>
      <c r="G905" s="21" t="str">
        <f>VLOOKUP(Tableau1[[#This Row],[CODE_TYPE_DECHET]],Libellés!$A$1:$B$8,2,FALSE)</f>
        <v>Emballages et papier</v>
      </c>
      <c r="H905" s="21" t="s">
        <v>51</v>
      </c>
      <c r="I905" s="21" t="str">
        <f>VLOOKUP(Tableau1[[#This Row],[CODE_DESTINATION]],Libellés!$E$2:$F$7,2,FALSE)</f>
        <v>Stockage</v>
      </c>
      <c r="J905" s="21">
        <v>2.1659700000000002</v>
      </c>
      <c r="K905" s="21">
        <v>311694</v>
      </c>
      <c r="L905" s="21">
        <f>Tableau1[[#This Row],[TONNE_DECHET]]*1000</f>
        <v>2165.9700000000003</v>
      </c>
      <c r="M905" s="21">
        <f>Tableau1[[#This Row],[KG_DECHET]]/Tableau1[[#This Row],[Population]]</f>
        <v>6.9490269302585235E-3</v>
      </c>
    </row>
    <row r="906" spans="1:13" x14ac:dyDescent="0.3">
      <c r="A906" s="21">
        <v>2011</v>
      </c>
      <c r="B906" s="21">
        <v>24</v>
      </c>
      <c r="C906" s="21" t="str">
        <f>VLOOKUP(Tableau1[[#This Row],[CODE_REGION]],Libellés!$I$2:$J$15,2,FALSE)</f>
        <v>Centre-Val de Loire</v>
      </c>
      <c r="D906" s="21">
        <v>18</v>
      </c>
      <c r="E906" s="21" t="str">
        <f>VLOOKUP(Tableau1[[#This Row],[CODE_DEPT]],Libellés!$L$2:$M$102,2,FALSE)</f>
        <v>Cher</v>
      </c>
      <c r="F906" s="21" t="s">
        <v>51</v>
      </c>
      <c r="G906" s="21" t="str">
        <f>VLOOKUP(Tableau1[[#This Row],[CODE_TYPE_DECHET]],Libellés!$A$1:$B$8,2,FALSE)</f>
        <v>Emballages et papier</v>
      </c>
      <c r="H906" s="21" t="s">
        <v>52</v>
      </c>
      <c r="I906" s="21" t="str">
        <f>VLOOKUP(Tableau1[[#This Row],[CODE_DESTINATION]],Libellés!$E$2:$F$7,2,FALSE)</f>
        <v>Non précisé</v>
      </c>
      <c r="J906" s="21">
        <v>553.89579000000003</v>
      </c>
      <c r="K906" s="21">
        <v>311694</v>
      </c>
      <c r="L906" s="21">
        <f>Tableau1[[#This Row],[TONNE_DECHET]]*1000</f>
        <v>553895.79</v>
      </c>
      <c r="M906" s="21">
        <f>Tableau1[[#This Row],[KG_DECHET]]/Tableau1[[#This Row],[Population]]</f>
        <v>1.7770498950894147</v>
      </c>
    </row>
    <row r="907" spans="1:13" x14ac:dyDescent="0.3">
      <c r="A907" s="21">
        <v>2011</v>
      </c>
      <c r="B907" s="21">
        <v>24</v>
      </c>
      <c r="C907" s="21" t="str">
        <f>VLOOKUP(Tableau1[[#This Row],[CODE_REGION]],Libellés!$I$2:$J$15,2,FALSE)</f>
        <v>Centre-Val de Loire</v>
      </c>
      <c r="D907" s="21">
        <v>18</v>
      </c>
      <c r="E907" s="21" t="str">
        <f>VLOOKUP(Tableau1[[#This Row],[CODE_DEPT]],Libellés!$L$2:$M$102,2,FALSE)</f>
        <v>Cher</v>
      </c>
      <c r="F907" s="21" t="s">
        <v>56</v>
      </c>
      <c r="G907" s="21" t="str">
        <f>VLOOKUP(Tableau1[[#This Row],[CODE_TYPE_DECHET]],Libellés!$A$1:$B$8,2,FALSE)</f>
        <v>Biodéchets</v>
      </c>
      <c r="H907" s="21" t="s">
        <v>51</v>
      </c>
      <c r="I907" s="21" t="str">
        <f>VLOOKUP(Tableau1[[#This Row],[CODE_DESTINATION]],Libellés!$E$2:$F$7,2,FALSE)</f>
        <v>Stockage</v>
      </c>
      <c r="J907" s="21">
        <v>1.4390000000000001</v>
      </c>
      <c r="K907" s="21">
        <v>311694</v>
      </c>
      <c r="L907" s="21">
        <f>Tableau1[[#This Row],[TONNE_DECHET]]*1000</f>
        <v>1439</v>
      </c>
      <c r="M907" s="21">
        <f>Tableau1[[#This Row],[KG_DECHET]]/Tableau1[[#This Row],[Population]]</f>
        <v>4.6167074117564018E-3</v>
      </c>
    </row>
    <row r="908" spans="1:13" x14ac:dyDescent="0.3">
      <c r="A908" s="21">
        <v>2011</v>
      </c>
      <c r="B908" s="21">
        <v>24</v>
      </c>
      <c r="C908" s="21" t="str">
        <f>VLOOKUP(Tableau1[[#This Row],[CODE_REGION]],Libellés!$I$2:$J$15,2,FALSE)</f>
        <v>Centre-Val de Loire</v>
      </c>
      <c r="D908" s="21">
        <v>18</v>
      </c>
      <c r="E908" s="21" t="str">
        <f>VLOOKUP(Tableau1[[#This Row],[CODE_DEPT]],Libellés!$L$2:$M$102,2,FALSE)</f>
        <v>Cher</v>
      </c>
      <c r="F908" s="21" t="s">
        <v>56</v>
      </c>
      <c r="G908" s="21" t="str">
        <f>VLOOKUP(Tableau1[[#This Row],[CODE_TYPE_DECHET]],Libellés!$A$1:$B$8,2,FALSE)</f>
        <v>Biodéchets</v>
      </c>
      <c r="H908" s="21" t="s">
        <v>56</v>
      </c>
      <c r="I908" s="21" t="str">
        <f>VLOOKUP(Tableau1[[#This Row],[CODE_DESTINATION]],Libellés!$E$2:$F$7,2,FALSE)</f>
        <v>Valorisation organique</v>
      </c>
      <c r="J908" s="21">
        <v>6190.6643299999996</v>
      </c>
      <c r="K908" s="21">
        <v>311694</v>
      </c>
      <c r="L908" s="21">
        <f>Tableau1[[#This Row],[TONNE_DECHET]]*1000</f>
        <v>6190664.3300000001</v>
      </c>
      <c r="M908" s="21">
        <f>Tableau1[[#This Row],[KG_DECHET]]/Tableau1[[#This Row],[Population]]</f>
        <v>19.861352255737998</v>
      </c>
    </row>
    <row r="909" spans="1:13" x14ac:dyDescent="0.3">
      <c r="A909" s="21">
        <v>2011</v>
      </c>
      <c r="B909" s="21">
        <v>24</v>
      </c>
      <c r="C909" s="21" t="str">
        <f>VLOOKUP(Tableau1[[#This Row],[CODE_REGION]],Libellés!$I$2:$J$15,2,FALSE)</f>
        <v>Centre-Val de Loire</v>
      </c>
      <c r="D909" s="21">
        <v>18</v>
      </c>
      <c r="E909" s="21" t="str">
        <f>VLOOKUP(Tableau1[[#This Row],[CODE_DEPT]],Libellés!$L$2:$M$102,2,FALSE)</f>
        <v>Cher</v>
      </c>
      <c r="F909" s="21" t="s">
        <v>56</v>
      </c>
      <c r="G909" s="21" t="str">
        <f>VLOOKUP(Tableau1[[#This Row],[CODE_TYPE_DECHET]],Libellés!$A$1:$B$8,2,FALSE)</f>
        <v>Biodéchets</v>
      </c>
      <c r="H909" s="21" t="s">
        <v>52</v>
      </c>
      <c r="I909" s="21" t="str">
        <f>VLOOKUP(Tableau1[[#This Row],[CODE_DESTINATION]],Libellés!$E$2:$F$7,2,FALSE)</f>
        <v>Non précisé</v>
      </c>
      <c r="J909" s="21">
        <v>1457.46</v>
      </c>
      <c r="K909" s="21">
        <v>311694</v>
      </c>
      <c r="L909" s="21">
        <f>Tableau1[[#This Row],[TONNE_DECHET]]*1000</f>
        <v>1457460</v>
      </c>
      <c r="M909" s="21">
        <f>Tableau1[[#This Row],[KG_DECHET]]/Tableau1[[#This Row],[Population]]</f>
        <v>4.6759321642380023</v>
      </c>
    </row>
    <row r="910" spans="1:13" x14ac:dyDescent="0.3">
      <c r="A910" s="21">
        <v>2011</v>
      </c>
      <c r="B910" s="21">
        <v>24</v>
      </c>
      <c r="C910" s="21" t="str">
        <f>VLOOKUP(Tableau1[[#This Row],[CODE_REGION]],Libellés!$I$2:$J$15,2,FALSE)</f>
        <v>Centre-Val de Loire</v>
      </c>
      <c r="D910" s="21">
        <v>18</v>
      </c>
      <c r="E910" s="21" t="str">
        <f>VLOOKUP(Tableau1[[#This Row],[CODE_DEPT]],Libellés!$L$2:$M$102,2,FALSE)</f>
        <v>Cher</v>
      </c>
      <c r="F910" s="21" t="s">
        <v>54</v>
      </c>
      <c r="G910" s="21" t="str">
        <f>VLOOKUP(Tableau1[[#This Row],[CODE_TYPE_DECHET]],Libellés!$A$1:$B$8,2,FALSE)</f>
        <v>Verre</v>
      </c>
      <c r="H910" s="21" t="s">
        <v>49</v>
      </c>
      <c r="I910" s="21" t="str">
        <f>VLOOKUP(Tableau1[[#This Row],[CODE_DESTINATION]],Libellés!$E$2:$F$7,2,FALSE)</f>
        <v>Valorisation matière</v>
      </c>
      <c r="J910" s="21">
        <v>11905.417960000001</v>
      </c>
      <c r="K910" s="21">
        <v>311694</v>
      </c>
      <c r="L910" s="21">
        <f>Tableau1[[#This Row],[TONNE_DECHET]]*1000</f>
        <v>11905417.960000001</v>
      </c>
      <c r="M910" s="21">
        <f>Tableau1[[#This Row],[KG_DECHET]]/Tableau1[[#This Row],[Population]]</f>
        <v>38.195852214030431</v>
      </c>
    </row>
    <row r="911" spans="1:13" x14ac:dyDescent="0.3">
      <c r="A911" s="21">
        <v>2011</v>
      </c>
      <c r="B911" s="21">
        <v>24</v>
      </c>
      <c r="C911" s="21" t="str">
        <f>VLOOKUP(Tableau1[[#This Row],[CODE_REGION]],Libellés!$I$2:$J$15,2,FALSE)</f>
        <v>Centre-Val de Loire</v>
      </c>
      <c r="D911" s="21">
        <v>18</v>
      </c>
      <c r="E911" s="21" t="str">
        <f>VLOOKUP(Tableau1[[#This Row],[CODE_DEPT]],Libellés!$L$2:$M$102,2,FALSE)</f>
        <v>Cher</v>
      </c>
      <c r="F911" s="21" t="s">
        <v>54</v>
      </c>
      <c r="G911" s="21" t="str">
        <f>VLOOKUP(Tableau1[[#This Row],[CODE_TYPE_DECHET]],Libellés!$A$1:$B$8,2,FALSE)</f>
        <v>Verre</v>
      </c>
      <c r="H911" s="21" t="s">
        <v>52</v>
      </c>
      <c r="I911" s="21" t="str">
        <f>VLOOKUP(Tableau1[[#This Row],[CODE_DESTINATION]],Libellés!$E$2:$F$7,2,FALSE)</f>
        <v>Non précisé</v>
      </c>
      <c r="J911" s="21">
        <v>21.05574</v>
      </c>
      <c r="K911" s="21">
        <v>311694</v>
      </c>
      <c r="L911" s="21">
        <f>Tableau1[[#This Row],[TONNE_DECHET]]*1000</f>
        <v>21055.74</v>
      </c>
      <c r="M911" s="21">
        <f>Tableau1[[#This Row],[KG_DECHET]]/Tableau1[[#This Row],[Population]]</f>
        <v>6.7552599665056112E-2</v>
      </c>
    </row>
    <row r="912" spans="1:13" x14ac:dyDescent="0.3">
      <c r="A912" s="21">
        <v>2013</v>
      </c>
      <c r="B912" s="21">
        <v>24</v>
      </c>
      <c r="C912" s="21" t="str">
        <f>VLOOKUP(Tableau1[[#This Row],[CODE_REGION]],Libellés!$I$2:$J$15,2,FALSE)</f>
        <v>Centre-Val de Loire</v>
      </c>
      <c r="D912" s="21">
        <v>18</v>
      </c>
      <c r="E912" s="21" t="str">
        <f>VLOOKUP(Tableau1[[#This Row],[CODE_DEPT]],Libellés!$L$2:$M$102,2,FALSE)</f>
        <v>Cher</v>
      </c>
      <c r="F912" s="21" t="s">
        <v>49</v>
      </c>
      <c r="G912" s="21" t="str">
        <f>VLOOKUP(Tableau1[[#This Row],[CODE_TYPE_DECHET]],Libellés!$A$1:$B$8,2,FALSE)</f>
        <v>Ordures ménagères résiduelles</v>
      </c>
      <c r="H912" s="21" t="s">
        <v>50</v>
      </c>
      <c r="I912" s="21" t="str">
        <f>VLOOKUP(Tableau1[[#This Row],[CODE_DESTINATION]],Libellés!$E$2:$F$7,2,FALSE)</f>
        <v>Incinération avec récupération d'énergie</v>
      </c>
      <c r="J912" s="21">
        <v>8905</v>
      </c>
      <c r="K912" s="21">
        <v>311650</v>
      </c>
      <c r="L912" s="21">
        <f>Tableau1[[#This Row],[TONNE_DECHET]]*1000</f>
        <v>8905000</v>
      </c>
      <c r="M912" s="21">
        <f>Tableau1[[#This Row],[KG_DECHET]]/Tableau1[[#This Row],[Population]]</f>
        <v>28.573720519813893</v>
      </c>
    </row>
    <row r="913" spans="1:13" x14ac:dyDescent="0.3">
      <c r="A913" s="21">
        <v>2013</v>
      </c>
      <c r="B913" s="21">
        <v>24</v>
      </c>
      <c r="C913" s="21" t="str">
        <f>VLOOKUP(Tableau1[[#This Row],[CODE_REGION]],Libellés!$I$2:$J$15,2,FALSE)</f>
        <v>Centre-Val de Loire</v>
      </c>
      <c r="D913" s="21">
        <v>18</v>
      </c>
      <c r="E913" s="21" t="str">
        <f>VLOOKUP(Tableau1[[#This Row],[CODE_DEPT]],Libellés!$L$2:$M$102,2,FALSE)</f>
        <v>Cher</v>
      </c>
      <c r="F913" s="21" t="s">
        <v>49</v>
      </c>
      <c r="G913" s="21" t="str">
        <f>VLOOKUP(Tableau1[[#This Row],[CODE_TYPE_DECHET]],Libellés!$A$1:$B$8,2,FALSE)</f>
        <v>Ordures ménagères résiduelles</v>
      </c>
      <c r="H913" s="21" t="s">
        <v>51</v>
      </c>
      <c r="I913" s="21" t="str">
        <f>VLOOKUP(Tableau1[[#This Row],[CODE_DESTINATION]],Libellés!$E$2:$F$7,2,FALSE)</f>
        <v>Stockage</v>
      </c>
      <c r="J913" s="21">
        <v>31852.157609999998</v>
      </c>
      <c r="K913" s="21">
        <v>311650</v>
      </c>
      <c r="L913" s="21">
        <f>Tableau1[[#This Row],[TONNE_DECHET]]*1000</f>
        <v>31852157.609999999</v>
      </c>
      <c r="M913" s="21">
        <f>Tableau1[[#This Row],[KG_DECHET]]/Tableau1[[#This Row],[Population]]</f>
        <v>102.20490168458205</v>
      </c>
    </row>
    <row r="914" spans="1:13" x14ac:dyDescent="0.3">
      <c r="A914" s="21">
        <v>2013</v>
      </c>
      <c r="B914" s="21">
        <v>24</v>
      </c>
      <c r="C914" s="21" t="str">
        <f>VLOOKUP(Tableau1[[#This Row],[CODE_REGION]],Libellés!$I$2:$J$15,2,FALSE)</f>
        <v>Centre-Val de Loire</v>
      </c>
      <c r="D914" s="21">
        <v>18</v>
      </c>
      <c r="E914" s="21" t="str">
        <f>VLOOKUP(Tableau1[[#This Row],[CODE_DEPT]],Libellés!$L$2:$M$102,2,FALSE)</f>
        <v>Cher</v>
      </c>
      <c r="F914" s="21" t="s">
        <v>49</v>
      </c>
      <c r="G914" s="21" t="str">
        <f>VLOOKUP(Tableau1[[#This Row],[CODE_TYPE_DECHET]],Libellés!$A$1:$B$8,2,FALSE)</f>
        <v>Ordures ménagères résiduelles</v>
      </c>
      <c r="H914" s="21" t="s">
        <v>56</v>
      </c>
      <c r="I914" s="21" t="str">
        <f>VLOOKUP(Tableau1[[#This Row],[CODE_DESTINATION]],Libellés!$E$2:$F$7,2,FALSE)</f>
        <v>Valorisation organique</v>
      </c>
      <c r="J914" s="21">
        <v>670</v>
      </c>
      <c r="K914" s="21">
        <v>311650</v>
      </c>
      <c r="L914" s="21">
        <f>Tableau1[[#This Row],[TONNE_DECHET]]*1000</f>
        <v>670000</v>
      </c>
      <c r="M914" s="21">
        <f>Tableau1[[#This Row],[KG_DECHET]]/Tableau1[[#This Row],[Population]]</f>
        <v>2.1498475854323762</v>
      </c>
    </row>
    <row r="915" spans="1:13" x14ac:dyDescent="0.3">
      <c r="A915" s="21">
        <v>2013</v>
      </c>
      <c r="B915" s="21">
        <v>24</v>
      </c>
      <c r="C915" s="21" t="str">
        <f>VLOOKUP(Tableau1[[#This Row],[CODE_REGION]],Libellés!$I$2:$J$15,2,FALSE)</f>
        <v>Centre-Val de Loire</v>
      </c>
      <c r="D915" s="21">
        <v>18</v>
      </c>
      <c r="E915" s="21" t="str">
        <f>VLOOKUP(Tableau1[[#This Row],[CODE_DEPT]],Libellés!$L$2:$M$102,2,FALSE)</f>
        <v>Cher</v>
      </c>
      <c r="F915" s="21" t="s">
        <v>49</v>
      </c>
      <c r="G915" s="21" t="str">
        <f>VLOOKUP(Tableau1[[#This Row],[CODE_TYPE_DECHET]],Libellés!$A$1:$B$8,2,FALSE)</f>
        <v>Ordures ménagères résiduelles</v>
      </c>
      <c r="H915" s="21" t="s">
        <v>52</v>
      </c>
      <c r="I915" s="21" t="str">
        <f>VLOOKUP(Tableau1[[#This Row],[CODE_DESTINATION]],Libellés!$E$2:$F$7,2,FALSE)</f>
        <v>Non précisé</v>
      </c>
      <c r="J915" s="21">
        <v>23959.836429999999</v>
      </c>
      <c r="K915" s="21">
        <v>311650</v>
      </c>
      <c r="L915" s="21">
        <f>Tableau1[[#This Row],[TONNE_DECHET]]*1000</f>
        <v>23959836.43</v>
      </c>
      <c r="M915" s="21">
        <f>Tableau1[[#This Row],[KG_DECHET]]/Tableau1[[#This Row],[Population]]</f>
        <v>76.880591785656989</v>
      </c>
    </row>
    <row r="916" spans="1:13" x14ac:dyDescent="0.3">
      <c r="A916" s="21">
        <v>2013</v>
      </c>
      <c r="B916" s="21">
        <v>24</v>
      </c>
      <c r="C916" s="21" t="str">
        <f>VLOOKUP(Tableau1[[#This Row],[CODE_REGION]],Libellés!$I$2:$J$15,2,FALSE)</f>
        <v>Centre-Val de Loire</v>
      </c>
      <c r="D916" s="21">
        <v>18</v>
      </c>
      <c r="E916" s="21" t="str">
        <f>VLOOKUP(Tableau1[[#This Row],[CODE_DEPT]],Libellés!$L$2:$M$102,2,FALSE)</f>
        <v>Cher</v>
      </c>
      <c r="F916" s="21" t="s">
        <v>50</v>
      </c>
      <c r="G916" s="21" t="str">
        <f>VLOOKUP(Tableau1[[#This Row],[CODE_TYPE_DECHET]],Libellés!$A$1:$B$8,2,FALSE)</f>
        <v>Encombrants</v>
      </c>
      <c r="H916" s="21" t="s">
        <v>49</v>
      </c>
      <c r="I916" s="21" t="str">
        <f>VLOOKUP(Tableau1[[#This Row],[CODE_DESTINATION]],Libellés!$E$2:$F$7,2,FALSE)</f>
        <v>Valorisation matière</v>
      </c>
      <c r="J916" s="21">
        <v>150.8716</v>
      </c>
      <c r="K916" s="21">
        <v>311650</v>
      </c>
      <c r="L916" s="21">
        <f>Tableau1[[#This Row],[TONNE_DECHET]]*1000</f>
        <v>150871.6</v>
      </c>
      <c r="M916" s="21">
        <f>Tableau1[[#This Row],[KG_DECHET]]/Tableau1[[#This Row],[Population]]</f>
        <v>0.48410588801540189</v>
      </c>
    </row>
    <row r="917" spans="1:13" x14ac:dyDescent="0.3">
      <c r="A917" s="21">
        <v>2013</v>
      </c>
      <c r="B917" s="21">
        <v>24</v>
      </c>
      <c r="C917" s="21" t="str">
        <f>VLOOKUP(Tableau1[[#This Row],[CODE_REGION]],Libellés!$I$2:$J$15,2,FALSE)</f>
        <v>Centre-Val de Loire</v>
      </c>
      <c r="D917" s="21">
        <v>18</v>
      </c>
      <c r="E917" s="21" t="str">
        <f>VLOOKUP(Tableau1[[#This Row],[CODE_DEPT]],Libellés!$L$2:$M$102,2,FALSE)</f>
        <v>Cher</v>
      </c>
      <c r="F917" s="21" t="s">
        <v>50</v>
      </c>
      <c r="G917" s="21" t="str">
        <f>VLOOKUP(Tableau1[[#This Row],[CODE_TYPE_DECHET]],Libellés!$A$1:$B$8,2,FALSE)</f>
        <v>Encombrants</v>
      </c>
      <c r="H917" s="21" t="s">
        <v>51</v>
      </c>
      <c r="I917" s="21" t="str">
        <f>VLOOKUP(Tableau1[[#This Row],[CODE_DESTINATION]],Libellés!$E$2:$F$7,2,FALSE)</f>
        <v>Stockage</v>
      </c>
      <c r="J917" s="21">
        <v>105.31</v>
      </c>
      <c r="K917" s="21">
        <v>311650</v>
      </c>
      <c r="L917" s="21">
        <f>Tableau1[[#This Row],[TONNE_DECHET]]*1000</f>
        <v>105310</v>
      </c>
      <c r="M917" s="21">
        <f>Tableau1[[#This Row],[KG_DECHET]]/Tableau1[[#This Row],[Population]]</f>
        <v>0.33791111824161718</v>
      </c>
    </row>
    <row r="918" spans="1:13" x14ac:dyDescent="0.3">
      <c r="A918" s="21">
        <v>2013</v>
      </c>
      <c r="B918" s="21">
        <v>24</v>
      </c>
      <c r="C918" s="21" t="str">
        <f>VLOOKUP(Tableau1[[#This Row],[CODE_REGION]],Libellés!$I$2:$J$15,2,FALSE)</f>
        <v>Centre-Val de Loire</v>
      </c>
      <c r="D918" s="21">
        <v>18</v>
      </c>
      <c r="E918" s="21" t="str">
        <f>VLOOKUP(Tableau1[[#This Row],[CODE_DEPT]],Libellés!$L$2:$M$102,2,FALSE)</f>
        <v>Cher</v>
      </c>
      <c r="F918" s="21" t="s">
        <v>53</v>
      </c>
      <c r="G918" s="21" t="str">
        <f>VLOOKUP(Tableau1[[#This Row],[CODE_TYPE_DECHET]],Libellés!$A$1:$B$8,2,FALSE)</f>
        <v>Déchets dangereux</v>
      </c>
      <c r="H918" s="21" t="s">
        <v>49</v>
      </c>
      <c r="I918" s="21" t="str">
        <f>VLOOKUP(Tableau1[[#This Row],[CODE_DESTINATION]],Libellés!$E$2:$F$7,2,FALSE)</f>
        <v>Valorisation matière</v>
      </c>
      <c r="J918" s="21">
        <v>0.54</v>
      </c>
      <c r="K918" s="21">
        <v>311650</v>
      </c>
      <c r="L918" s="21">
        <f>Tableau1[[#This Row],[TONNE_DECHET]]*1000</f>
        <v>540</v>
      </c>
      <c r="M918" s="21">
        <f>Tableau1[[#This Row],[KG_DECHET]]/Tableau1[[#This Row],[Population]]</f>
        <v>1.732712979303706E-3</v>
      </c>
    </row>
    <row r="919" spans="1:13" x14ac:dyDescent="0.3">
      <c r="A919" s="21">
        <v>2013</v>
      </c>
      <c r="B919" s="21">
        <v>24</v>
      </c>
      <c r="C919" s="21" t="str">
        <f>VLOOKUP(Tableau1[[#This Row],[CODE_REGION]],Libellés!$I$2:$J$15,2,FALSE)</f>
        <v>Centre-Val de Loire</v>
      </c>
      <c r="D919" s="21">
        <v>18</v>
      </c>
      <c r="E919" s="21" t="str">
        <f>VLOOKUP(Tableau1[[#This Row],[CODE_DEPT]],Libellés!$L$2:$M$102,2,FALSE)</f>
        <v>Cher</v>
      </c>
      <c r="F919" s="21" t="s">
        <v>53</v>
      </c>
      <c r="G919" s="21" t="str">
        <f>VLOOKUP(Tableau1[[#This Row],[CODE_TYPE_DECHET]],Libellés!$A$1:$B$8,2,FALSE)</f>
        <v>Déchets dangereux</v>
      </c>
      <c r="H919" s="21" t="s">
        <v>50</v>
      </c>
      <c r="I919" s="21" t="str">
        <f>VLOOKUP(Tableau1[[#This Row],[CODE_DESTINATION]],Libellés!$E$2:$F$7,2,FALSE)</f>
        <v>Incinération avec récupération d'énergie</v>
      </c>
      <c r="J919" s="21">
        <v>1.246</v>
      </c>
      <c r="K919" s="21">
        <v>311650</v>
      </c>
      <c r="L919" s="21">
        <f>Tableau1[[#This Row],[TONNE_DECHET]]*1000</f>
        <v>1246</v>
      </c>
      <c r="M919" s="21">
        <f>Tableau1[[#This Row],[KG_DECHET]]/Tableau1[[#This Row],[Population]]</f>
        <v>3.9980747633563294E-3</v>
      </c>
    </row>
    <row r="920" spans="1:13" x14ac:dyDescent="0.3">
      <c r="A920" s="21">
        <v>2013</v>
      </c>
      <c r="B920" s="21">
        <v>24</v>
      </c>
      <c r="C920" s="21" t="str">
        <f>VLOOKUP(Tableau1[[#This Row],[CODE_REGION]],Libellés!$I$2:$J$15,2,FALSE)</f>
        <v>Centre-Val de Loire</v>
      </c>
      <c r="D920" s="21">
        <v>18</v>
      </c>
      <c r="E920" s="21" t="str">
        <f>VLOOKUP(Tableau1[[#This Row],[CODE_DEPT]],Libellés!$L$2:$M$102,2,FALSE)</f>
        <v>Cher</v>
      </c>
      <c r="F920" s="21" t="s">
        <v>51</v>
      </c>
      <c r="G920" s="21" t="str">
        <f>VLOOKUP(Tableau1[[#This Row],[CODE_TYPE_DECHET]],Libellés!$A$1:$B$8,2,FALSE)</f>
        <v>Emballages et papier</v>
      </c>
      <c r="H920" s="21" t="s">
        <v>49</v>
      </c>
      <c r="I920" s="21" t="str">
        <f>VLOOKUP(Tableau1[[#This Row],[CODE_DESTINATION]],Libellés!$E$2:$F$7,2,FALSE)</f>
        <v>Valorisation matière</v>
      </c>
      <c r="J920" s="21">
        <v>14449.34425</v>
      </c>
      <c r="K920" s="21">
        <v>311650</v>
      </c>
      <c r="L920" s="21">
        <f>Tableau1[[#This Row],[TONNE_DECHET]]*1000</f>
        <v>14449344.25</v>
      </c>
      <c r="M920" s="21">
        <f>Tableau1[[#This Row],[KG_DECHET]]/Tableau1[[#This Row],[Population]]</f>
        <v>46.36401171185625</v>
      </c>
    </row>
    <row r="921" spans="1:13" x14ac:dyDescent="0.3">
      <c r="A921" s="21">
        <v>2013</v>
      </c>
      <c r="B921" s="21">
        <v>24</v>
      </c>
      <c r="C921" s="21" t="str">
        <f>VLOOKUP(Tableau1[[#This Row],[CODE_REGION]],Libellés!$I$2:$J$15,2,FALSE)</f>
        <v>Centre-Val de Loire</v>
      </c>
      <c r="D921" s="21">
        <v>18</v>
      </c>
      <c r="E921" s="21" t="str">
        <f>VLOOKUP(Tableau1[[#This Row],[CODE_DEPT]],Libellés!$L$2:$M$102,2,FALSE)</f>
        <v>Cher</v>
      </c>
      <c r="F921" s="21" t="s">
        <v>51</v>
      </c>
      <c r="G921" s="21" t="str">
        <f>VLOOKUP(Tableau1[[#This Row],[CODE_TYPE_DECHET]],Libellés!$A$1:$B$8,2,FALSE)</f>
        <v>Emballages et papier</v>
      </c>
      <c r="H921" s="21" t="s">
        <v>52</v>
      </c>
      <c r="I921" s="21" t="str">
        <f>VLOOKUP(Tableau1[[#This Row],[CODE_DESTINATION]],Libellés!$E$2:$F$7,2,FALSE)</f>
        <v>Non précisé</v>
      </c>
      <c r="J921" s="21">
        <v>35.474960000000003</v>
      </c>
      <c r="K921" s="21">
        <v>311650</v>
      </c>
      <c r="L921" s="21">
        <f>Tableau1[[#This Row],[TONNE_DECHET]]*1000</f>
        <v>35474.960000000006</v>
      </c>
      <c r="M921" s="21">
        <f>Tableau1[[#This Row],[KG_DECHET]]/Tableau1[[#This Row],[Population]]</f>
        <v>0.11382948820792557</v>
      </c>
    </row>
    <row r="922" spans="1:13" x14ac:dyDescent="0.3">
      <c r="A922" s="21">
        <v>2013</v>
      </c>
      <c r="B922" s="21">
        <v>24</v>
      </c>
      <c r="C922" s="21" t="str">
        <f>VLOOKUP(Tableau1[[#This Row],[CODE_REGION]],Libellés!$I$2:$J$15,2,FALSE)</f>
        <v>Centre-Val de Loire</v>
      </c>
      <c r="D922" s="21">
        <v>18</v>
      </c>
      <c r="E922" s="21" t="str">
        <f>VLOOKUP(Tableau1[[#This Row],[CODE_DEPT]],Libellés!$L$2:$M$102,2,FALSE)</f>
        <v>Cher</v>
      </c>
      <c r="F922" s="21" t="s">
        <v>56</v>
      </c>
      <c r="G922" s="21" t="str">
        <f>VLOOKUP(Tableau1[[#This Row],[CODE_TYPE_DECHET]],Libellés!$A$1:$B$8,2,FALSE)</f>
        <v>Biodéchets</v>
      </c>
      <c r="H922" s="21" t="s">
        <v>51</v>
      </c>
      <c r="I922" s="21" t="str">
        <f>VLOOKUP(Tableau1[[#This Row],[CODE_DESTINATION]],Libellés!$E$2:$F$7,2,FALSE)</f>
        <v>Stockage</v>
      </c>
      <c r="J922" s="21">
        <v>0.14598</v>
      </c>
      <c r="K922" s="21">
        <v>311650</v>
      </c>
      <c r="L922" s="21">
        <f>Tableau1[[#This Row],[TONNE_DECHET]]*1000</f>
        <v>145.97999999999999</v>
      </c>
      <c r="M922" s="21">
        <f>Tableau1[[#This Row],[KG_DECHET]]/Tableau1[[#This Row],[Population]]</f>
        <v>4.6841007540510186E-4</v>
      </c>
    </row>
    <row r="923" spans="1:13" x14ac:dyDescent="0.3">
      <c r="A923" s="21">
        <v>2013</v>
      </c>
      <c r="B923" s="21">
        <v>24</v>
      </c>
      <c r="C923" s="21" t="str">
        <f>VLOOKUP(Tableau1[[#This Row],[CODE_REGION]],Libellés!$I$2:$J$15,2,FALSE)</f>
        <v>Centre-Val de Loire</v>
      </c>
      <c r="D923" s="21">
        <v>18</v>
      </c>
      <c r="E923" s="21" t="str">
        <f>VLOOKUP(Tableau1[[#This Row],[CODE_DEPT]],Libellés!$L$2:$M$102,2,FALSE)</f>
        <v>Cher</v>
      </c>
      <c r="F923" s="21" t="s">
        <v>56</v>
      </c>
      <c r="G923" s="21" t="str">
        <f>VLOOKUP(Tableau1[[#This Row],[CODE_TYPE_DECHET]],Libellés!$A$1:$B$8,2,FALSE)</f>
        <v>Biodéchets</v>
      </c>
      <c r="H923" s="21" t="s">
        <v>56</v>
      </c>
      <c r="I923" s="21" t="str">
        <f>VLOOKUP(Tableau1[[#This Row],[CODE_DESTINATION]],Libellés!$E$2:$F$7,2,FALSE)</f>
        <v>Valorisation organique</v>
      </c>
      <c r="J923" s="21">
        <v>2417.1967</v>
      </c>
      <c r="K923" s="21">
        <v>311650</v>
      </c>
      <c r="L923" s="21">
        <f>Tableau1[[#This Row],[TONNE_DECHET]]*1000</f>
        <v>2417196.7000000002</v>
      </c>
      <c r="M923" s="21">
        <f>Tableau1[[#This Row],[KG_DECHET]]/Tableau1[[#This Row],[Population]]</f>
        <v>7.7561261030001614</v>
      </c>
    </row>
    <row r="924" spans="1:13" x14ac:dyDescent="0.3">
      <c r="A924" s="21">
        <v>2013</v>
      </c>
      <c r="B924" s="21">
        <v>24</v>
      </c>
      <c r="C924" s="21" t="str">
        <f>VLOOKUP(Tableau1[[#This Row],[CODE_REGION]],Libellés!$I$2:$J$15,2,FALSE)</f>
        <v>Centre-Val de Loire</v>
      </c>
      <c r="D924" s="21">
        <v>18</v>
      </c>
      <c r="E924" s="21" t="str">
        <f>VLOOKUP(Tableau1[[#This Row],[CODE_DEPT]],Libellés!$L$2:$M$102,2,FALSE)</f>
        <v>Cher</v>
      </c>
      <c r="F924" s="21" t="s">
        <v>54</v>
      </c>
      <c r="G924" s="21" t="str">
        <f>VLOOKUP(Tableau1[[#This Row],[CODE_TYPE_DECHET]],Libellés!$A$1:$B$8,2,FALSE)</f>
        <v>Verre</v>
      </c>
      <c r="H924" s="21" t="s">
        <v>49</v>
      </c>
      <c r="I924" s="21" t="str">
        <f>VLOOKUP(Tableau1[[#This Row],[CODE_DESTINATION]],Libellés!$E$2:$F$7,2,FALSE)</f>
        <v>Valorisation matière</v>
      </c>
      <c r="J924" s="21">
        <v>11259.62544</v>
      </c>
      <c r="K924" s="21">
        <v>311650</v>
      </c>
      <c r="L924" s="21">
        <f>Tableau1[[#This Row],[TONNE_DECHET]]*1000</f>
        <v>11259625.439999999</v>
      </c>
      <c r="M924" s="21">
        <f>Tableau1[[#This Row],[KG_DECHET]]/Tableau1[[#This Row],[Population]]</f>
        <v>36.129072485159632</v>
      </c>
    </row>
    <row r="925" spans="1:13" x14ac:dyDescent="0.3">
      <c r="A925" s="21">
        <v>2013</v>
      </c>
      <c r="B925" s="21">
        <v>24</v>
      </c>
      <c r="C925" s="21" t="str">
        <f>VLOOKUP(Tableau1[[#This Row],[CODE_REGION]],Libellés!$I$2:$J$15,2,FALSE)</f>
        <v>Centre-Val de Loire</v>
      </c>
      <c r="D925" s="21">
        <v>18</v>
      </c>
      <c r="E925" s="21" t="str">
        <f>VLOOKUP(Tableau1[[#This Row],[CODE_DEPT]],Libellés!$L$2:$M$102,2,FALSE)</f>
        <v>Cher</v>
      </c>
      <c r="F925" s="21" t="s">
        <v>54</v>
      </c>
      <c r="G925" s="21" t="str">
        <f>VLOOKUP(Tableau1[[#This Row],[CODE_TYPE_DECHET]],Libellés!$A$1:$B$8,2,FALSE)</f>
        <v>Verre</v>
      </c>
      <c r="H925" s="21" t="s">
        <v>52</v>
      </c>
      <c r="I925" s="21" t="str">
        <f>VLOOKUP(Tableau1[[#This Row],[CODE_DESTINATION]],Libellés!$E$2:$F$7,2,FALSE)</f>
        <v>Non précisé</v>
      </c>
      <c r="J925" s="21">
        <v>54.354039999999998</v>
      </c>
      <c r="K925" s="21">
        <v>311650</v>
      </c>
      <c r="L925" s="21">
        <f>Tableau1[[#This Row],[TONNE_DECHET]]*1000</f>
        <v>54354.04</v>
      </c>
      <c r="M925" s="21">
        <f>Tableau1[[#This Row],[KG_DECHET]]/Tableau1[[#This Row],[Population]]</f>
        <v>0.17440731589924596</v>
      </c>
    </row>
    <row r="926" spans="1:13" x14ac:dyDescent="0.3">
      <c r="A926" s="21">
        <v>2013</v>
      </c>
      <c r="B926" s="21">
        <v>24</v>
      </c>
      <c r="C926" s="21" t="str">
        <f>VLOOKUP(Tableau1[[#This Row],[CODE_REGION]],Libellés!$I$2:$J$15,2,FALSE)</f>
        <v>Centre-Val de Loire</v>
      </c>
      <c r="D926" s="21">
        <v>18</v>
      </c>
      <c r="E926" s="21" t="str">
        <f>VLOOKUP(Tableau1[[#This Row],[CODE_DEPT]],Libellés!$L$2:$M$102,2,FALSE)</f>
        <v>Cher</v>
      </c>
      <c r="F926" s="21" t="s">
        <v>55</v>
      </c>
      <c r="G926" s="21" t="str">
        <f>VLOOKUP(Tableau1[[#This Row],[CODE_TYPE_DECHET]],Libellés!$A$1:$B$8,2,FALSE)</f>
        <v>Collectes séparées hors gravats</v>
      </c>
      <c r="H926" s="21" t="s">
        <v>49</v>
      </c>
      <c r="I926" s="21" t="str">
        <f>VLOOKUP(Tableau1[[#This Row],[CODE_DESTINATION]],Libellés!$E$2:$F$7,2,FALSE)</f>
        <v>Valorisation matière</v>
      </c>
      <c r="J926" s="21">
        <v>185.55143000000001</v>
      </c>
      <c r="K926" s="21">
        <v>311650</v>
      </c>
      <c r="L926" s="21">
        <f>Tableau1[[#This Row],[TONNE_DECHET]]*1000</f>
        <v>185551.43000000002</v>
      </c>
      <c r="M926" s="21">
        <f>Tableau1[[#This Row],[KG_DECHET]]/Tableau1[[#This Row],[Population]]</f>
        <v>0.59538402053585759</v>
      </c>
    </row>
    <row r="927" spans="1:13" x14ac:dyDescent="0.3">
      <c r="A927" s="21">
        <v>2015</v>
      </c>
      <c r="B927" s="21">
        <v>24</v>
      </c>
      <c r="C927" s="21" t="str">
        <f>VLOOKUP(Tableau1[[#This Row],[CODE_REGION]],Libellés!$I$2:$J$15,2,FALSE)</f>
        <v>Centre-Val de Loire</v>
      </c>
      <c r="D927" s="21">
        <v>18</v>
      </c>
      <c r="E927" s="21" t="str">
        <f>VLOOKUP(Tableau1[[#This Row],[CODE_DEPT]],Libellés!$L$2:$M$102,2,FALSE)</f>
        <v>Cher</v>
      </c>
      <c r="F927" s="21" t="s">
        <v>49</v>
      </c>
      <c r="G927" s="21" t="str">
        <f>VLOOKUP(Tableau1[[#This Row],[CODE_TYPE_DECHET]],Libellés!$A$1:$B$8,2,FALSE)</f>
        <v>Ordures ménagères résiduelles</v>
      </c>
      <c r="H927" s="21" t="s">
        <v>50</v>
      </c>
      <c r="I927" s="21" t="str">
        <f>VLOOKUP(Tableau1[[#This Row],[CODE_DESTINATION]],Libellés!$E$2:$F$7,2,FALSE)</f>
        <v>Incinération avec récupération d'énergie</v>
      </c>
      <c r="J927" s="21">
        <v>8851</v>
      </c>
      <c r="K927" s="21">
        <v>308992</v>
      </c>
      <c r="L927" s="21">
        <f>Tableau1[[#This Row],[TONNE_DECHET]]*1000</f>
        <v>8851000</v>
      </c>
      <c r="M927" s="21">
        <f>Tableau1[[#This Row],[KG_DECHET]]/Tableau1[[#This Row],[Population]]</f>
        <v>28.644754556752279</v>
      </c>
    </row>
    <row r="928" spans="1:13" x14ac:dyDescent="0.3">
      <c r="A928" s="21">
        <v>2015</v>
      </c>
      <c r="B928" s="21">
        <v>24</v>
      </c>
      <c r="C928" s="21" t="str">
        <f>VLOOKUP(Tableau1[[#This Row],[CODE_REGION]],Libellés!$I$2:$J$15,2,FALSE)</f>
        <v>Centre-Val de Loire</v>
      </c>
      <c r="D928" s="21">
        <v>18</v>
      </c>
      <c r="E928" s="21" t="str">
        <f>VLOOKUP(Tableau1[[#This Row],[CODE_DEPT]],Libellés!$L$2:$M$102,2,FALSE)</f>
        <v>Cher</v>
      </c>
      <c r="F928" s="21" t="s">
        <v>49</v>
      </c>
      <c r="G928" s="21" t="str">
        <f>VLOOKUP(Tableau1[[#This Row],[CODE_TYPE_DECHET]],Libellés!$A$1:$B$8,2,FALSE)</f>
        <v>Ordures ménagères résiduelles</v>
      </c>
      <c r="H928" s="21" t="s">
        <v>51</v>
      </c>
      <c r="I928" s="21" t="str">
        <f>VLOOKUP(Tableau1[[#This Row],[CODE_DESTINATION]],Libellés!$E$2:$F$7,2,FALSE)</f>
        <v>Stockage</v>
      </c>
      <c r="J928" s="21">
        <v>31862.690350000001</v>
      </c>
      <c r="K928" s="21">
        <v>308992</v>
      </c>
      <c r="L928" s="21">
        <f>Tableau1[[#This Row],[TONNE_DECHET]]*1000</f>
        <v>31862690.350000001</v>
      </c>
      <c r="M928" s="21">
        <f>Tableau1[[#This Row],[KG_DECHET]]/Tableau1[[#This Row],[Population]]</f>
        <v>103.11817247695734</v>
      </c>
    </row>
    <row r="929" spans="1:13" x14ac:dyDescent="0.3">
      <c r="A929" s="21">
        <v>2015</v>
      </c>
      <c r="B929" s="21">
        <v>24</v>
      </c>
      <c r="C929" s="21" t="str">
        <f>VLOOKUP(Tableau1[[#This Row],[CODE_REGION]],Libellés!$I$2:$J$15,2,FALSE)</f>
        <v>Centre-Val de Loire</v>
      </c>
      <c r="D929" s="21">
        <v>18</v>
      </c>
      <c r="E929" s="21" t="str">
        <f>VLOOKUP(Tableau1[[#This Row],[CODE_DEPT]],Libellés!$L$2:$M$102,2,FALSE)</f>
        <v>Cher</v>
      </c>
      <c r="F929" s="21" t="s">
        <v>49</v>
      </c>
      <c r="G929" s="21" t="str">
        <f>VLOOKUP(Tableau1[[#This Row],[CODE_TYPE_DECHET]],Libellés!$A$1:$B$8,2,FALSE)</f>
        <v>Ordures ménagères résiduelles</v>
      </c>
      <c r="H929" s="21" t="s">
        <v>52</v>
      </c>
      <c r="I929" s="21" t="str">
        <f>VLOOKUP(Tableau1[[#This Row],[CODE_DESTINATION]],Libellés!$E$2:$F$7,2,FALSE)</f>
        <v>Non précisé</v>
      </c>
      <c r="J929" s="21">
        <v>22480</v>
      </c>
      <c r="K929" s="21">
        <v>308992</v>
      </c>
      <c r="L929" s="21">
        <f>Tableau1[[#This Row],[TONNE_DECHET]]*1000</f>
        <v>22480000</v>
      </c>
      <c r="M929" s="21">
        <f>Tableau1[[#This Row],[KG_DECHET]]/Tableau1[[#This Row],[Population]]</f>
        <v>72.752692626346317</v>
      </c>
    </row>
    <row r="930" spans="1:13" x14ac:dyDescent="0.3">
      <c r="A930" s="21">
        <v>2015</v>
      </c>
      <c r="B930" s="21">
        <v>24</v>
      </c>
      <c r="C930" s="21" t="str">
        <f>VLOOKUP(Tableau1[[#This Row],[CODE_REGION]],Libellés!$I$2:$J$15,2,FALSE)</f>
        <v>Centre-Val de Loire</v>
      </c>
      <c r="D930" s="21">
        <v>18</v>
      </c>
      <c r="E930" s="21" t="str">
        <f>VLOOKUP(Tableau1[[#This Row],[CODE_DEPT]],Libellés!$L$2:$M$102,2,FALSE)</f>
        <v>Cher</v>
      </c>
      <c r="F930" s="21" t="s">
        <v>50</v>
      </c>
      <c r="G930" s="21" t="str">
        <f>VLOOKUP(Tableau1[[#This Row],[CODE_TYPE_DECHET]],Libellés!$A$1:$B$8,2,FALSE)</f>
        <v>Encombrants</v>
      </c>
      <c r="H930" s="21" t="s">
        <v>49</v>
      </c>
      <c r="I930" s="21" t="str">
        <f>VLOOKUP(Tableau1[[#This Row],[CODE_DESTINATION]],Libellés!$E$2:$F$7,2,FALSE)</f>
        <v>Valorisation matière</v>
      </c>
      <c r="J930" s="21">
        <v>12</v>
      </c>
      <c r="K930" s="21">
        <v>308992</v>
      </c>
      <c r="L930" s="21">
        <f>Tableau1[[#This Row],[TONNE_DECHET]]*1000</f>
        <v>12000</v>
      </c>
      <c r="M930" s="21">
        <f>Tableau1[[#This Row],[KG_DECHET]]/Tableau1[[#This Row],[Population]]</f>
        <v>3.8835956917978462E-2</v>
      </c>
    </row>
    <row r="931" spans="1:13" x14ac:dyDescent="0.3">
      <c r="A931" s="21">
        <v>2015</v>
      </c>
      <c r="B931" s="21">
        <v>24</v>
      </c>
      <c r="C931" s="21" t="str">
        <f>VLOOKUP(Tableau1[[#This Row],[CODE_REGION]],Libellés!$I$2:$J$15,2,FALSE)</f>
        <v>Centre-Val de Loire</v>
      </c>
      <c r="D931" s="21">
        <v>18</v>
      </c>
      <c r="E931" s="21" t="str">
        <f>VLOOKUP(Tableau1[[#This Row],[CODE_DEPT]],Libellés!$L$2:$M$102,2,FALSE)</f>
        <v>Cher</v>
      </c>
      <c r="F931" s="21" t="s">
        <v>50</v>
      </c>
      <c r="G931" s="21" t="str">
        <f>VLOOKUP(Tableau1[[#This Row],[CODE_TYPE_DECHET]],Libellés!$A$1:$B$8,2,FALSE)</f>
        <v>Encombrants</v>
      </c>
      <c r="H931" s="21" t="s">
        <v>51</v>
      </c>
      <c r="I931" s="21" t="str">
        <f>VLOOKUP(Tableau1[[#This Row],[CODE_DESTINATION]],Libellés!$E$2:$F$7,2,FALSE)</f>
        <v>Stockage</v>
      </c>
      <c r="J931" s="21">
        <v>177.80877000000001</v>
      </c>
      <c r="K931" s="21">
        <v>308992</v>
      </c>
      <c r="L931" s="21">
        <f>Tableau1[[#This Row],[TONNE_DECHET]]*1000</f>
        <v>177808.77000000002</v>
      </c>
      <c r="M931" s="21">
        <f>Tableau1[[#This Row],[KG_DECHET]]/Tableau1[[#This Row],[Population]]</f>
        <v>0.57544781094656183</v>
      </c>
    </row>
    <row r="932" spans="1:13" x14ac:dyDescent="0.3">
      <c r="A932" s="21">
        <v>2015</v>
      </c>
      <c r="B932" s="21">
        <v>24</v>
      </c>
      <c r="C932" s="21" t="str">
        <f>VLOOKUP(Tableau1[[#This Row],[CODE_REGION]],Libellés!$I$2:$J$15,2,FALSE)</f>
        <v>Centre-Val de Loire</v>
      </c>
      <c r="D932" s="21">
        <v>18</v>
      </c>
      <c r="E932" s="21" t="str">
        <f>VLOOKUP(Tableau1[[#This Row],[CODE_DEPT]],Libellés!$L$2:$M$102,2,FALSE)</f>
        <v>Cher</v>
      </c>
      <c r="F932" s="21" t="s">
        <v>53</v>
      </c>
      <c r="G932" s="21" t="str">
        <f>VLOOKUP(Tableau1[[#This Row],[CODE_TYPE_DECHET]],Libellés!$A$1:$B$8,2,FALSE)</f>
        <v>Déchets dangereux</v>
      </c>
      <c r="H932" s="21" t="s">
        <v>49</v>
      </c>
      <c r="I932" s="21" t="str">
        <f>VLOOKUP(Tableau1[[#This Row],[CODE_DESTINATION]],Libellés!$E$2:$F$7,2,FALSE)</f>
        <v>Valorisation matière</v>
      </c>
      <c r="J932" s="21">
        <v>0.91</v>
      </c>
      <c r="K932" s="21">
        <v>308992</v>
      </c>
      <c r="L932" s="21">
        <f>Tableau1[[#This Row],[TONNE_DECHET]]*1000</f>
        <v>910</v>
      </c>
      <c r="M932" s="21">
        <f>Tableau1[[#This Row],[KG_DECHET]]/Tableau1[[#This Row],[Population]]</f>
        <v>2.9450600662800333E-3</v>
      </c>
    </row>
    <row r="933" spans="1:13" x14ac:dyDescent="0.3">
      <c r="A933" s="21">
        <v>2015</v>
      </c>
      <c r="B933" s="21">
        <v>24</v>
      </c>
      <c r="C933" s="21" t="str">
        <f>VLOOKUP(Tableau1[[#This Row],[CODE_REGION]],Libellés!$I$2:$J$15,2,FALSE)</f>
        <v>Centre-Val de Loire</v>
      </c>
      <c r="D933" s="21">
        <v>18</v>
      </c>
      <c r="E933" s="21" t="str">
        <f>VLOOKUP(Tableau1[[#This Row],[CODE_DEPT]],Libellés!$L$2:$M$102,2,FALSE)</f>
        <v>Cher</v>
      </c>
      <c r="F933" s="21" t="s">
        <v>53</v>
      </c>
      <c r="G933" s="21" t="str">
        <f>VLOOKUP(Tableau1[[#This Row],[CODE_TYPE_DECHET]],Libellés!$A$1:$B$8,2,FALSE)</f>
        <v>Déchets dangereux</v>
      </c>
      <c r="H933" s="21" t="s">
        <v>50</v>
      </c>
      <c r="I933" s="21" t="str">
        <f>VLOOKUP(Tableau1[[#This Row],[CODE_DESTINATION]],Libellés!$E$2:$F$7,2,FALSE)</f>
        <v>Incinération avec récupération d'énergie</v>
      </c>
      <c r="J933" s="21">
        <v>1.6746799999999999</v>
      </c>
      <c r="K933" s="21">
        <v>308992</v>
      </c>
      <c r="L933" s="21">
        <f>Tableau1[[#This Row],[TONNE_DECHET]]*1000</f>
        <v>1674.6799999999998</v>
      </c>
      <c r="M933" s="21">
        <f>Tableau1[[#This Row],[KG_DECHET]]/Tableau1[[#This Row],[Population]]</f>
        <v>5.419816694283347E-3</v>
      </c>
    </row>
    <row r="934" spans="1:13" x14ac:dyDescent="0.3">
      <c r="A934" s="21">
        <v>2015</v>
      </c>
      <c r="B934" s="21">
        <v>24</v>
      </c>
      <c r="C934" s="21" t="str">
        <f>VLOOKUP(Tableau1[[#This Row],[CODE_REGION]],Libellés!$I$2:$J$15,2,FALSE)</f>
        <v>Centre-Val de Loire</v>
      </c>
      <c r="D934" s="21">
        <v>18</v>
      </c>
      <c r="E934" s="21" t="str">
        <f>VLOOKUP(Tableau1[[#This Row],[CODE_DEPT]],Libellés!$L$2:$M$102,2,FALSE)</f>
        <v>Cher</v>
      </c>
      <c r="F934" s="21" t="s">
        <v>51</v>
      </c>
      <c r="G934" s="21" t="str">
        <f>VLOOKUP(Tableau1[[#This Row],[CODE_TYPE_DECHET]],Libellés!$A$1:$B$8,2,FALSE)</f>
        <v>Emballages et papier</v>
      </c>
      <c r="H934" s="21" t="s">
        <v>49</v>
      </c>
      <c r="I934" s="21" t="str">
        <f>VLOOKUP(Tableau1[[#This Row],[CODE_DESTINATION]],Libellés!$E$2:$F$7,2,FALSE)</f>
        <v>Valorisation matière</v>
      </c>
      <c r="J934" s="21">
        <v>14645.194079999999</v>
      </c>
      <c r="K934" s="21">
        <v>308992</v>
      </c>
      <c r="L934" s="21">
        <f>Tableau1[[#This Row],[TONNE_DECHET]]*1000</f>
        <v>14645194.08</v>
      </c>
      <c r="M934" s="21">
        <f>Tableau1[[#This Row],[KG_DECHET]]/Tableau1[[#This Row],[Population]]</f>
        <v>47.396677195526095</v>
      </c>
    </row>
    <row r="935" spans="1:13" x14ac:dyDescent="0.3">
      <c r="A935" s="21">
        <v>2015</v>
      </c>
      <c r="B935" s="21">
        <v>24</v>
      </c>
      <c r="C935" s="21" t="str">
        <f>VLOOKUP(Tableau1[[#This Row],[CODE_REGION]],Libellés!$I$2:$J$15,2,FALSE)</f>
        <v>Centre-Val de Loire</v>
      </c>
      <c r="D935" s="21">
        <v>18</v>
      </c>
      <c r="E935" s="21" t="str">
        <f>VLOOKUP(Tableau1[[#This Row],[CODE_DEPT]],Libellés!$L$2:$M$102,2,FALSE)</f>
        <v>Cher</v>
      </c>
      <c r="F935" s="21" t="s">
        <v>56</v>
      </c>
      <c r="G935" s="21" t="str">
        <f>VLOOKUP(Tableau1[[#This Row],[CODE_TYPE_DECHET]],Libellés!$A$1:$B$8,2,FALSE)</f>
        <v>Biodéchets</v>
      </c>
      <c r="H935" s="21" t="s">
        <v>56</v>
      </c>
      <c r="I935" s="21" t="str">
        <f>VLOOKUP(Tableau1[[#This Row],[CODE_DESTINATION]],Libellés!$E$2:$F$7,2,FALSE)</f>
        <v>Valorisation organique</v>
      </c>
      <c r="J935" s="21">
        <v>4693.1288500000001</v>
      </c>
      <c r="K935" s="21">
        <v>308992</v>
      </c>
      <c r="L935" s="21">
        <f>Tableau1[[#This Row],[TONNE_DECHET]]*1000</f>
        <v>4693128.8499999996</v>
      </c>
      <c r="M935" s="21">
        <f>Tableau1[[#This Row],[KG_DECHET]]/Tableau1[[#This Row],[Population]]</f>
        <v>15.188512485760148</v>
      </c>
    </row>
    <row r="936" spans="1:13" x14ac:dyDescent="0.3">
      <c r="A936" s="21">
        <v>2015</v>
      </c>
      <c r="B936" s="21">
        <v>24</v>
      </c>
      <c r="C936" s="21" t="str">
        <f>VLOOKUP(Tableau1[[#This Row],[CODE_REGION]],Libellés!$I$2:$J$15,2,FALSE)</f>
        <v>Centre-Val de Loire</v>
      </c>
      <c r="D936" s="21">
        <v>18</v>
      </c>
      <c r="E936" s="21" t="str">
        <f>VLOOKUP(Tableau1[[#This Row],[CODE_DEPT]],Libellés!$L$2:$M$102,2,FALSE)</f>
        <v>Cher</v>
      </c>
      <c r="F936" s="21" t="s">
        <v>54</v>
      </c>
      <c r="G936" s="21" t="str">
        <f>VLOOKUP(Tableau1[[#This Row],[CODE_TYPE_DECHET]],Libellés!$A$1:$B$8,2,FALSE)</f>
        <v>Verre</v>
      </c>
      <c r="H936" s="21" t="s">
        <v>49</v>
      </c>
      <c r="I936" s="21" t="str">
        <f>VLOOKUP(Tableau1[[#This Row],[CODE_DESTINATION]],Libellés!$E$2:$F$7,2,FALSE)</f>
        <v>Valorisation matière</v>
      </c>
      <c r="J936" s="21">
        <v>11152.94548</v>
      </c>
      <c r="K936" s="21">
        <v>308992</v>
      </c>
      <c r="L936" s="21">
        <f>Tableau1[[#This Row],[TONNE_DECHET]]*1000</f>
        <v>11152945.48</v>
      </c>
      <c r="M936" s="21">
        <f>Tableau1[[#This Row],[KG_DECHET]]/Tableau1[[#This Row],[Population]]</f>
        <v>36.094609180820214</v>
      </c>
    </row>
    <row r="937" spans="1:13" x14ac:dyDescent="0.3">
      <c r="A937" s="21">
        <v>2015</v>
      </c>
      <c r="B937" s="21">
        <v>24</v>
      </c>
      <c r="C937" s="21" t="str">
        <f>VLOOKUP(Tableau1[[#This Row],[CODE_REGION]],Libellés!$I$2:$J$15,2,FALSE)</f>
        <v>Centre-Val de Loire</v>
      </c>
      <c r="D937" s="21">
        <v>18</v>
      </c>
      <c r="E937" s="21" t="str">
        <f>VLOOKUP(Tableau1[[#This Row],[CODE_DEPT]],Libellés!$L$2:$M$102,2,FALSE)</f>
        <v>Cher</v>
      </c>
      <c r="F937" s="21" t="s">
        <v>55</v>
      </c>
      <c r="G937" s="21" t="str">
        <f>VLOOKUP(Tableau1[[#This Row],[CODE_TYPE_DECHET]],Libellés!$A$1:$B$8,2,FALSE)</f>
        <v>Collectes séparées hors gravats</v>
      </c>
      <c r="H937" s="21" t="s">
        <v>49</v>
      </c>
      <c r="I937" s="21" t="str">
        <f>VLOOKUP(Tableau1[[#This Row],[CODE_DESTINATION]],Libellés!$E$2:$F$7,2,FALSE)</f>
        <v>Valorisation matière</v>
      </c>
      <c r="J937" s="21">
        <v>246.26741999999999</v>
      </c>
      <c r="K937" s="21">
        <v>308992</v>
      </c>
      <c r="L937" s="21">
        <f>Tableau1[[#This Row],[TONNE_DECHET]]*1000</f>
        <v>246267.41999999998</v>
      </c>
      <c r="M937" s="21">
        <f>Tableau1[[#This Row],[KG_DECHET]]/Tableau1[[#This Row],[Population]]</f>
        <v>0.79700257611847547</v>
      </c>
    </row>
    <row r="938" spans="1:13" x14ac:dyDescent="0.3">
      <c r="A938" s="21">
        <v>2017</v>
      </c>
      <c r="B938" s="21">
        <v>24</v>
      </c>
      <c r="C938" s="21" t="str">
        <f>VLOOKUP(Tableau1[[#This Row],[CODE_REGION]],Libellés!$I$2:$J$15,2,FALSE)</f>
        <v>Centre-Val de Loire</v>
      </c>
      <c r="D938" s="21">
        <v>18</v>
      </c>
      <c r="E938" s="21" t="str">
        <f>VLOOKUP(Tableau1[[#This Row],[CODE_DEPT]],Libellés!$L$2:$M$102,2,FALSE)</f>
        <v>Cher</v>
      </c>
      <c r="F938" s="21" t="s">
        <v>49</v>
      </c>
      <c r="G938" s="21" t="str">
        <f>VLOOKUP(Tableau1[[#This Row],[CODE_TYPE_DECHET]],Libellés!$A$1:$B$8,2,FALSE)</f>
        <v>Ordures ménagères résiduelles</v>
      </c>
      <c r="H938" s="21" t="s">
        <v>50</v>
      </c>
      <c r="I938" s="21" t="str">
        <f>VLOOKUP(Tableau1[[#This Row],[CODE_DESTINATION]],Libellés!$E$2:$F$7,2,FALSE)</f>
        <v>Incinération avec récupération d'énergie</v>
      </c>
      <c r="J938" s="21">
        <v>25543.407090000001</v>
      </c>
      <c r="K938" s="21">
        <v>304256</v>
      </c>
      <c r="L938" s="21">
        <f>Tableau1[[#This Row],[TONNE_DECHET]]*1000</f>
        <v>25543407.09</v>
      </c>
      <c r="M938" s="21">
        <f>Tableau1[[#This Row],[KG_DECHET]]/Tableau1[[#This Row],[Population]]</f>
        <v>83.953667602282295</v>
      </c>
    </row>
    <row r="939" spans="1:13" x14ac:dyDescent="0.3">
      <c r="A939" s="21">
        <v>2017</v>
      </c>
      <c r="B939" s="21">
        <v>24</v>
      </c>
      <c r="C939" s="21" t="str">
        <f>VLOOKUP(Tableau1[[#This Row],[CODE_REGION]],Libellés!$I$2:$J$15,2,FALSE)</f>
        <v>Centre-Val de Loire</v>
      </c>
      <c r="D939" s="21">
        <v>18</v>
      </c>
      <c r="E939" s="21" t="str">
        <f>VLOOKUP(Tableau1[[#This Row],[CODE_DEPT]],Libellés!$L$2:$M$102,2,FALSE)</f>
        <v>Cher</v>
      </c>
      <c r="F939" s="21" t="s">
        <v>49</v>
      </c>
      <c r="G939" s="21" t="str">
        <f>VLOOKUP(Tableau1[[#This Row],[CODE_TYPE_DECHET]],Libellés!$A$1:$B$8,2,FALSE)</f>
        <v>Ordures ménagères résiduelles</v>
      </c>
      <c r="H939" s="21" t="s">
        <v>51</v>
      </c>
      <c r="I939" s="21" t="str">
        <f>VLOOKUP(Tableau1[[#This Row],[CODE_DESTINATION]],Libellés!$E$2:$F$7,2,FALSE)</f>
        <v>Stockage</v>
      </c>
      <c r="J939" s="21">
        <v>32733.67599</v>
      </c>
      <c r="K939" s="21">
        <v>304256</v>
      </c>
      <c r="L939" s="21">
        <f>Tableau1[[#This Row],[TONNE_DECHET]]*1000</f>
        <v>32733675.989999998</v>
      </c>
      <c r="M939" s="21">
        <f>Tableau1[[#This Row],[KG_DECHET]]/Tableau1[[#This Row],[Population]]</f>
        <v>107.58596704748632</v>
      </c>
    </row>
    <row r="940" spans="1:13" x14ac:dyDescent="0.3">
      <c r="A940" s="21">
        <v>2017</v>
      </c>
      <c r="B940" s="21">
        <v>24</v>
      </c>
      <c r="C940" s="21" t="str">
        <f>VLOOKUP(Tableau1[[#This Row],[CODE_REGION]],Libellés!$I$2:$J$15,2,FALSE)</f>
        <v>Centre-Val de Loire</v>
      </c>
      <c r="D940" s="21">
        <v>18</v>
      </c>
      <c r="E940" s="21" t="str">
        <f>VLOOKUP(Tableau1[[#This Row],[CODE_DEPT]],Libellés!$L$2:$M$102,2,FALSE)</f>
        <v>Cher</v>
      </c>
      <c r="F940" s="21" t="s">
        <v>49</v>
      </c>
      <c r="G940" s="21" t="str">
        <f>VLOOKUP(Tableau1[[#This Row],[CODE_TYPE_DECHET]],Libellés!$A$1:$B$8,2,FALSE)</f>
        <v>Ordures ménagères résiduelles</v>
      </c>
      <c r="H940" s="21" t="s">
        <v>52</v>
      </c>
      <c r="I940" s="21" t="str">
        <f>VLOOKUP(Tableau1[[#This Row],[CODE_DESTINATION]],Libellés!$E$2:$F$7,2,FALSE)</f>
        <v>Non précisé</v>
      </c>
      <c r="J940" s="21">
        <v>3382</v>
      </c>
      <c r="K940" s="21">
        <v>304256</v>
      </c>
      <c r="L940" s="21">
        <f>Tableau1[[#This Row],[TONNE_DECHET]]*1000</f>
        <v>3382000</v>
      </c>
      <c r="M940" s="21">
        <f>Tableau1[[#This Row],[KG_DECHET]]/Tableau1[[#This Row],[Population]]</f>
        <v>11.115639461506101</v>
      </c>
    </row>
    <row r="941" spans="1:13" x14ac:dyDescent="0.3">
      <c r="A941" s="21">
        <v>2017</v>
      </c>
      <c r="B941" s="21">
        <v>24</v>
      </c>
      <c r="C941" s="21" t="str">
        <f>VLOOKUP(Tableau1[[#This Row],[CODE_REGION]],Libellés!$I$2:$J$15,2,FALSE)</f>
        <v>Centre-Val de Loire</v>
      </c>
      <c r="D941" s="21">
        <v>18</v>
      </c>
      <c r="E941" s="21" t="str">
        <f>VLOOKUP(Tableau1[[#This Row],[CODE_DEPT]],Libellés!$L$2:$M$102,2,FALSE)</f>
        <v>Cher</v>
      </c>
      <c r="F941" s="21" t="s">
        <v>50</v>
      </c>
      <c r="G941" s="21" t="str">
        <f>VLOOKUP(Tableau1[[#This Row],[CODE_TYPE_DECHET]],Libellés!$A$1:$B$8,2,FALSE)</f>
        <v>Encombrants</v>
      </c>
      <c r="H941" s="21" t="s">
        <v>51</v>
      </c>
      <c r="I941" s="21" t="str">
        <f>VLOOKUP(Tableau1[[#This Row],[CODE_DESTINATION]],Libellés!$E$2:$F$7,2,FALSE)</f>
        <v>Stockage</v>
      </c>
      <c r="J941" s="21">
        <v>41.915329999999997</v>
      </c>
      <c r="K941" s="21">
        <v>304256</v>
      </c>
      <c r="L941" s="21">
        <f>Tableau1[[#This Row],[TONNE_DECHET]]*1000</f>
        <v>41915.329999999994</v>
      </c>
      <c r="M941" s="21">
        <f>Tableau1[[#This Row],[KG_DECHET]]/Tableau1[[#This Row],[Population]]</f>
        <v>0.13776336374631887</v>
      </c>
    </row>
    <row r="942" spans="1:13" x14ac:dyDescent="0.3">
      <c r="A942" s="21">
        <v>2017</v>
      </c>
      <c r="B942" s="21">
        <v>24</v>
      </c>
      <c r="C942" s="21" t="str">
        <f>VLOOKUP(Tableau1[[#This Row],[CODE_REGION]],Libellés!$I$2:$J$15,2,FALSE)</f>
        <v>Centre-Val de Loire</v>
      </c>
      <c r="D942" s="21">
        <v>18</v>
      </c>
      <c r="E942" s="21" t="str">
        <f>VLOOKUP(Tableau1[[#This Row],[CODE_DEPT]],Libellés!$L$2:$M$102,2,FALSE)</f>
        <v>Cher</v>
      </c>
      <c r="F942" s="21" t="s">
        <v>53</v>
      </c>
      <c r="G942" s="21" t="str">
        <f>VLOOKUP(Tableau1[[#This Row],[CODE_TYPE_DECHET]],Libellés!$A$1:$B$8,2,FALSE)</f>
        <v>Déchets dangereux</v>
      </c>
      <c r="H942" s="21" t="s">
        <v>50</v>
      </c>
      <c r="I942" s="21" t="str">
        <f>VLOOKUP(Tableau1[[#This Row],[CODE_DESTINATION]],Libellés!$E$2:$F$7,2,FALSE)</f>
        <v>Incinération avec récupération d'énergie</v>
      </c>
      <c r="J942" s="21">
        <v>0.1</v>
      </c>
      <c r="K942" s="21">
        <v>304256</v>
      </c>
      <c r="L942" s="21">
        <f>Tableau1[[#This Row],[TONNE_DECHET]]*1000</f>
        <v>100</v>
      </c>
      <c r="M942" s="21">
        <f>Tableau1[[#This Row],[KG_DECHET]]/Tableau1[[#This Row],[Population]]</f>
        <v>3.2867059318468657E-4</v>
      </c>
    </row>
    <row r="943" spans="1:13" x14ac:dyDescent="0.3">
      <c r="A943" s="21">
        <v>2017</v>
      </c>
      <c r="B943" s="21">
        <v>24</v>
      </c>
      <c r="C943" s="21" t="str">
        <f>VLOOKUP(Tableau1[[#This Row],[CODE_REGION]],Libellés!$I$2:$J$15,2,FALSE)</f>
        <v>Centre-Val de Loire</v>
      </c>
      <c r="D943" s="21">
        <v>18</v>
      </c>
      <c r="E943" s="21" t="str">
        <f>VLOOKUP(Tableau1[[#This Row],[CODE_DEPT]],Libellés!$L$2:$M$102,2,FALSE)</f>
        <v>Cher</v>
      </c>
      <c r="F943" s="21" t="s">
        <v>51</v>
      </c>
      <c r="G943" s="21" t="str">
        <f>VLOOKUP(Tableau1[[#This Row],[CODE_TYPE_DECHET]],Libellés!$A$1:$B$8,2,FALSE)</f>
        <v>Emballages et papier</v>
      </c>
      <c r="H943" s="21" t="s">
        <v>49</v>
      </c>
      <c r="I943" s="21" t="str">
        <f>VLOOKUP(Tableau1[[#This Row],[CODE_DESTINATION]],Libellés!$E$2:$F$7,2,FALSE)</f>
        <v>Valorisation matière</v>
      </c>
      <c r="J943" s="21">
        <v>14666.696019999999</v>
      </c>
      <c r="K943" s="21">
        <v>304256</v>
      </c>
      <c r="L943" s="21">
        <f>Tableau1[[#This Row],[TONNE_DECHET]]*1000</f>
        <v>14666696.02</v>
      </c>
      <c r="M943" s="21">
        <f>Tableau1[[#This Row],[KG_DECHET]]/Tableau1[[#This Row],[Population]]</f>
        <v>48.205116809528818</v>
      </c>
    </row>
    <row r="944" spans="1:13" x14ac:dyDescent="0.3">
      <c r="A944" s="21">
        <v>2017</v>
      </c>
      <c r="B944" s="21">
        <v>24</v>
      </c>
      <c r="C944" s="21" t="str">
        <f>VLOOKUP(Tableau1[[#This Row],[CODE_REGION]],Libellés!$I$2:$J$15,2,FALSE)</f>
        <v>Centre-Val de Loire</v>
      </c>
      <c r="D944" s="21">
        <v>18</v>
      </c>
      <c r="E944" s="21" t="str">
        <f>VLOOKUP(Tableau1[[#This Row],[CODE_DEPT]],Libellés!$L$2:$M$102,2,FALSE)</f>
        <v>Cher</v>
      </c>
      <c r="F944" s="21" t="s">
        <v>51</v>
      </c>
      <c r="G944" s="21" t="str">
        <f>VLOOKUP(Tableau1[[#This Row],[CODE_TYPE_DECHET]],Libellés!$A$1:$B$8,2,FALSE)</f>
        <v>Emballages et papier</v>
      </c>
      <c r="H944" s="21" t="s">
        <v>52</v>
      </c>
      <c r="I944" s="21" t="str">
        <f>VLOOKUP(Tableau1[[#This Row],[CODE_DESTINATION]],Libellés!$E$2:$F$7,2,FALSE)</f>
        <v>Non précisé</v>
      </c>
      <c r="J944" s="21">
        <v>668</v>
      </c>
      <c r="K944" s="21">
        <v>304256</v>
      </c>
      <c r="L944" s="21">
        <f>Tableau1[[#This Row],[TONNE_DECHET]]*1000</f>
        <v>668000</v>
      </c>
      <c r="M944" s="21">
        <f>Tableau1[[#This Row],[KG_DECHET]]/Tableau1[[#This Row],[Population]]</f>
        <v>2.1955195624737063</v>
      </c>
    </row>
    <row r="945" spans="1:13" x14ac:dyDescent="0.3">
      <c r="A945" s="21">
        <v>2017</v>
      </c>
      <c r="B945" s="21">
        <v>24</v>
      </c>
      <c r="C945" s="21" t="str">
        <f>VLOOKUP(Tableau1[[#This Row],[CODE_REGION]],Libellés!$I$2:$J$15,2,FALSE)</f>
        <v>Centre-Val de Loire</v>
      </c>
      <c r="D945" s="21">
        <v>18</v>
      </c>
      <c r="E945" s="21" t="str">
        <f>VLOOKUP(Tableau1[[#This Row],[CODE_DEPT]],Libellés!$L$2:$M$102,2,FALSE)</f>
        <v>Cher</v>
      </c>
      <c r="F945" s="21" t="s">
        <v>56</v>
      </c>
      <c r="G945" s="21" t="str">
        <f>VLOOKUP(Tableau1[[#This Row],[CODE_TYPE_DECHET]],Libellés!$A$1:$B$8,2,FALSE)</f>
        <v>Biodéchets</v>
      </c>
      <c r="H945" s="21" t="s">
        <v>56</v>
      </c>
      <c r="I945" s="21" t="str">
        <f>VLOOKUP(Tableau1[[#This Row],[CODE_DESTINATION]],Libellés!$E$2:$F$7,2,FALSE)</f>
        <v>Valorisation organique</v>
      </c>
      <c r="J945" s="21">
        <v>1431.9440500000001</v>
      </c>
      <c r="K945" s="21">
        <v>304256</v>
      </c>
      <c r="L945" s="21">
        <f>Tableau1[[#This Row],[TONNE_DECHET]]*1000</f>
        <v>1431944.05</v>
      </c>
      <c r="M945" s="21">
        <f>Tableau1[[#This Row],[KG_DECHET]]/Tableau1[[#This Row],[Population]]</f>
        <v>4.7063790032078252</v>
      </c>
    </row>
    <row r="946" spans="1:13" x14ac:dyDescent="0.3">
      <c r="A946" s="21">
        <v>2017</v>
      </c>
      <c r="B946" s="21">
        <v>24</v>
      </c>
      <c r="C946" s="21" t="str">
        <f>VLOOKUP(Tableau1[[#This Row],[CODE_REGION]],Libellés!$I$2:$J$15,2,FALSE)</f>
        <v>Centre-Val de Loire</v>
      </c>
      <c r="D946" s="21">
        <v>18</v>
      </c>
      <c r="E946" s="21" t="str">
        <f>VLOOKUP(Tableau1[[#This Row],[CODE_DEPT]],Libellés!$L$2:$M$102,2,FALSE)</f>
        <v>Cher</v>
      </c>
      <c r="F946" s="21" t="s">
        <v>54</v>
      </c>
      <c r="G946" s="21" t="str">
        <f>VLOOKUP(Tableau1[[#This Row],[CODE_TYPE_DECHET]],Libellés!$A$1:$B$8,2,FALSE)</f>
        <v>Verre</v>
      </c>
      <c r="H946" s="21" t="s">
        <v>49</v>
      </c>
      <c r="I946" s="21" t="str">
        <f>VLOOKUP(Tableau1[[#This Row],[CODE_DESTINATION]],Libellés!$E$2:$F$7,2,FALSE)</f>
        <v>Valorisation matière</v>
      </c>
      <c r="J946" s="21">
        <v>10352.12097</v>
      </c>
      <c r="K946" s="21">
        <v>304256</v>
      </c>
      <c r="L946" s="21">
        <f>Tableau1[[#This Row],[TONNE_DECHET]]*1000</f>
        <v>10352120.970000001</v>
      </c>
      <c r="M946" s="21">
        <f>Tableau1[[#This Row],[KG_DECHET]]/Tableau1[[#This Row],[Population]]</f>
        <v>34.024377399295332</v>
      </c>
    </row>
    <row r="947" spans="1:13" x14ac:dyDescent="0.3">
      <c r="A947" s="21">
        <v>2017</v>
      </c>
      <c r="B947" s="21">
        <v>24</v>
      </c>
      <c r="C947" s="21" t="str">
        <f>VLOOKUP(Tableau1[[#This Row],[CODE_REGION]],Libellés!$I$2:$J$15,2,FALSE)</f>
        <v>Centre-Val de Loire</v>
      </c>
      <c r="D947" s="21">
        <v>18</v>
      </c>
      <c r="E947" s="21" t="str">
        <f>VLOOKUP(Tableau1[[#This Row],[CODE_DEPT]],Libellés!$L$2:$M$102,2,FALSE)</f>
        <v>Cher</v>
      </c>
      <c r="F947" s="21" t="s">
        <v>54</v>
      </c>
      <c r="G947" s="21" t="str">
        <f>VLOOKUP(Tableau1[[#This Row],[CODE_TYPE_DECHET]],Libellés!$A$1:$B$8,2,FALSE)</f>
        <v>Verre</v>
      </c>
      <c r="H947" s="21" t="s">
        <v>52</v>
      </c>
      <c r="I947" s="21" t="str">
        <f>VLOOKUP(Tableau1[[#This Row],[CODE_DESTINATION]],Libellés!$E$2:$F$7,2,FALSE)</f>
        <v>Non précisé</v>
      </c>
      <c r="J947" s="21">
        <v>532</v>
      </c>
      <c r="K947" s="21">
        <v>304256</v>
      </c>
      <c r="L947" s="21">
        <f>Tableau1[[#This Row],[TONNE_DECHET]]*1000</f>
        <v>532000</v>
      </c>
      <c r="M947" s="21">
        <f>Tableau1[[#This Row],[KG_DECHET]]/Tableau1[[#This Row],[Population]]</f>
        <v>1.7485275557425326</v>
      </c>
    </row>
    <row r="948" spans="1:13" x14ac:dyDescent="0.3">
      <c r="A948" s="21">
        <v>2017</v>
      </c>
      <c r="B948" s="21">
        <v>24</v>
      </c>
      <c r="C948" s="21" t="str">
        <f>VLOOKUP(Tableau1[[#This Row],[CODE_REGION]],Libellés!$I$2:$J$15,2,FALSE)</f>
        <v>Centre-Val de Loire</v>
      </c>
      <c r="D948" s="21">
        <v>18</v>
      </c>
      <c r="E948" s="21" t="str">
        <f>VLOOKUP(Tableau1[[#This Row],[CODE_DEPT]],Libellés!$L$2:$M$102,2,FALSE)</f>
        <v>Cher</v>
      </c>
      <c r="F948" s="21" t="s">
        <v>55</v>
      </c>
      <c r="G948" s="21" t="str">
        <f>VLOOKUP(Tableau1[[#This Row],[CODE_TYPE_DECHET]],Libellés!$A$1:$B$8,2,FALSE)</f>
        <v>Collectes séparées hors gravats</v>
      </c>
      <c r="H948" s="21" t="s">
        <v>49</v>
      </c>
      <c r="I948" s="21" t="str">
        <f>VLOOKUP(Tableau1[[#This Row],[CODE_DESTINATION]],Libellés!$E$2:$F$7,2,FALSE)</f>
        <v>Valorisation matière</v>
      </c>
      <c r="J948" s="21">
        <v>242.47729000000001</v>
      </c>
      <c r="K948" s="21">
        <v>304256</v>
      </c>
      <c r="L948" s="21">
        <f>Tableau1[[#This Row],[TONNE_DECHET]]*1000</f>
        <v>242477.29</v>
      </c>
      <c r="M948" s="21">
        <f>Tableau1[[#This Row],[KG_DECHET]]/Tableau1[[#This Row],[Population]]</f>
        <v>0.7969515473811527</v>
      </c>
    </row>
    <row r="949" spans="1:13" x14ac:dyDescent="0.3">
      <c r="A949" s="21">
        <v>2009</v>
      </c>
      <c r="B949" s="21">
        <v>75</v>
      </c>
      <c r="C949" s="21" t="str">
        <f>VLOOKUP(Tableau1[[#This Row],[CODE_REGION]],Libellés!$I$2:$J$15,2,FALSE)</f>
        <v>Nouvelle-Aquitaine</v>
      </c>
      <c r="D949" s="21">
        <v>19</v>
      </c>
      <c r="E949" s="21" t="str">
        <f>VLOOKUP(Tableau1[[#This Row],[CODE_DEPT]],Libellés!$L$2:$M$102,2,FALSE)</f>
        <v>Corrèze</v>
      </c>
      <c r="F949" s="21" t="s">
        <v>49</v>
      </c>
      <c r="G949" s="21" t="str">
        <f>VLOOKUP(Tableau1[[#This Row],[CODE_TYPE_DECHET]],Libellés!$A$1:$B$8,2,FALSE)</f>
        <v>Ordures ménagères résiduelles</v>
      </c>
      <c r="H949" s="21" t="s">
        <v>50</v>
      </c>
      <c r="I949" s="21" t="str">
        <f>VLOOKUP(Tableau1[[#This Row],[CODE_DESTINATION]],Libellés!$E$2:$F$7,2,FALSE)</f>
        <v>Incinération avec récupération d'énergie</v>
      </c>
      <c r="J949" s="21">
        <v>73568.110440000004</v>
      </c>
      <c r="K949" s="21">
        <v>243352</v>
      </c>
      <c r="L949" s="21">
        <f>Tableau1[[#This Row],[TONNE_DECHET]]*1000</f>
        <v>73568110.439999998</v>
      </c>
      <c r="M949" s="21">
        <f>Tableau1[[#This Row],[KG_DECHET]]/Tableau1[[#This Row],[Population]]</f>
        <v>302.31150941845556</v>
      </c>
    </row>
    <row r="950" spans="1:13" x14ac:dyDescent="0.3">
      <c r="A950" s="21">
        <v>2009</v>
      </c>
      <c r="B950" s="21">
        <v>75</v>
      </c>
      <c r="C950" s="21" t="str">
        <f>VLOOKUP(Tableau1[[#This Row],[CODE_REGION]],Libellés!$I$2:$J$15,2,FALSE)</f>
        <v>Nouvelle-Aquitaine</v>
      </c>
      <c r="D950" s="21">
        <v>19</v>
      </c>
      <c r="E950" s="21" t="str">
        <f>VLOOKUP(Tableau1[[#This Row],[CODE_DEPT]],Libellés!$L$2:$M$102,2,FALSE)</f>
        <v>Corrèze</v>
      </c>
      <c r="F950" s="21" t="s">
        <v>49</v>
      </c>
      <c r="G950" s="21" t="str">
        <f>VLOOKUP(Tableau1[[#This Row],[CODE_TYPE_DECHET]],Libellés!$A$1:$B$8,2,FALSE)</f>
        <v>Ordures ménagères résiduelles</v>
      </c>
      <c r="H950" s="21" t="s">
        <v>51</v>
      </c>
      <c r="I950" s="21" t="str">
        <f>VLOOKUP(Tableau1[[#This Row],[CODE_DESTINATION]],Libellés!$E$2:$F$7,2,FALSE)</f>
        <v>Stockage</v>
      </c>
      <c r="J950" s="21">
        <v>250.49594999999999</v>
      </c>
      <c r="K950" s="21">
        <v>243352</v>
      </c>
      <c r="L950" s="21">
        <f>Tableau1[[#This Row],[TONNE_DECHET]]*1000</f>
        <v>250495.94999999998</v>
      </c>
      <c r="M950" s="21">
        <f>Tableau1[[#This Row],[KG_DECHET]]/Tableau1[[#This Row],[Population]]</f>
        <v>1.0293564466287517</v>
      </c>
    </row>
    <row r="951" spans="1:13" x14ac:dyDescent="0.3">
      <c r="A951" s="21">
        <v>2009</v>
      </c>
      <c r="B951" s="21">
        <v>75</v>
      </c>
      <c r="C951" s="21" t="str">
        <f>VLOOKUP(Tableau1[[#This Row],[CODE_REGION]],Libellés!$I$2:$J$15,2,FALSE)</f>
        <v>Nouvelle-Aquitaine</v>
      </c>
      <c r="D951" s="21">
        <v>19</v>
      </c>
      <c r="E951" s="21" t="str">
        <f>VLOOKUP(Tableau1[[#This Row],[CODE_DEPT]],Libellés!$L$2:$M$102,2,FALSE)</f>
        <v>Corrèze</v>
      </c>
      <c r="F951" s="21" t="s">
        <v>49</v>
      </c>
      <c r="G951" s="21" t="str">
        <f>VLOOKUP(Tableau1[[#This Row],[CODE_TYPE_DECHET]],Libellés!$A$1:$B$8,2,FALSE)</f>
        <v>Ordures ménagères résiduelles</v>
      </c>
      <c r="H951" s="21" t="s">
        <v>52</v>
      </c>
      <c r="I951" s="21" t="str">
        <f>VLOOKUP(Tableau1[[#This Row],[CODE_DESTINATION]],Libellés!$E$2:$F$7,2,FALSE)</f>
        <v>Non précisé</v>
      </c>
      <c r="J951" s="21">
        <v>930.27711999999997</v>
      </c>
      <c r="K951" s="21">
        <v>243352</v>
      </c>
      <c r="L951" s="21">
        <f>Tableau1[[#This Row],[TONNE_DECHET]]*1000</f>
        <v>930277.12</v>
      </c>
      <c r="M951" s="21">
        <f>Tableau1[[#This Row],[KG_DECHET]]/Tableau1[[#This Row],[Population]]</f>
        <v>3.8227634044511656</v>
      </c>
    </row>
    <row r="952" spans="1:13" x14ac:dyDescent="0.3">
      <c r="A952" s="21">
        <v>2009</v>
      </c>
      <c r="B952" s="21">
        <v>75</v>
      </c>
      <c r="C952" s="21" t="str">
        <f>VLOOKUP(Tableau1[[#This Row],[CODE_REGION]],Libellés!$I$2:$J$15,2,FALSE)</f>
        <v>Nouvelle-Aquitaine</v>
      </c>
      <c r="D952" s="21">
        <v>19</v>
      </c>
      <c r="E952" s="21" t="str">
        <f>VLOOKUP(Tableau1[[#This Row],[CODE_DEPT]],Libellés!$L$2:$M$102,2,FALSE)</f>
        <v>Corrèze</v>
      </c>
      <c r="F952" s="21" t="s">
        <v>50</v>
      </c>
      <c r="G952" s="21" t="str">
        <f>VLOOKUP(Tableau1[[#This Row],[CODE_TYPE_DECHET]],Libellés!$A$1:$B$8,2,FALSE)</f>
        <v>Encombrants</v>
      </c>
      <c r="H952" s="21" t="s">
        <v>49</v>
      </c>
      <c r="I952" s="21" t="str">
        <f>VLOOKUP(Tableau1[[#This Row],[CODE_DESTINATION]],Libellés!$E$2:$F$7,2,FALSE)</f>
        <v>Valorisation matière</v>
      </c>
      <c r="J952" s="21">
        <v>28.92</v>
      </c>
      <c r="K952" s="21">
        <v>243352</v>
      </c>
      <c r="L952" s="21">
        <f>Tableau1[[#This Row],[TONNE_DECHET]]*1000</f>
        <v>28920</v>
      </c>
      <c r="M952" s="21">
        <f>Tableau1[[#This Row],[KG_DECHET]]/Tableau1[[#This Row],[Population]]</f>
        <v>0.11884019856011045</v>
      </c>
    </row>
    <row r="953" spans="1:13" x14ac:dyDescent="0.3">
      <c r="A953" s="21">
        <v>2009</v>
      </c>
      <c r="B953" s="21">
        <v>75</v>
      </c>
      <c r="C953" s="21" t="str">
        <f>VLOOKUP(Tableau1[[#This Row],[CODE_REGION]],Libellés!$I$2:$J$15,2,FALSE)</f>
        <v>Nouvelle-Aquitaine</v>
      </c>
      <c r="D953" s="21">
        <v>19</v>
      </c>
      <c r="E953" s="21" t="str">
        <f>VLOOKUP(Tableau1[[#This Row],[CODE_DEPT]],Libellés!$L$2:$M$102,2,FALSE)</f>
        <v>Corrèze</v>
      </c>
      <c r="F953" s="21" t="s">
        <v>50</v>
      </c>
      <c r="G953" s="21" t="str">
        <f>VLOOKUP(Tableau1[[#This Row],[CODE_TYPE_DECHET]],Libellés!$A$1:$B$8,2,FALSE)</f>
        <v>Encombrants</v>
      </c>
      <c r="H953" s="21" t="s">
        <v>51</v>
      </c>
      <c r="I953" s="21" t="str">
        <f>VLOOKUP(Tableau1[[#This Row],[CODE_DESTINATION]],Libellés!$E$2:$F$7,2,FALSE)</f>
        <v>Stockage</v>
      </c>
      <c r="J953" s="21">
        <v>230.87594999999999</v>
      </c>
      <c r="K953" s="21">
        <v>243352</v>
      </c>
      <c r="L953" s="21">
        <f>Tableau1[[#This Row],[TONNE_DECHET]]*1000</f>
        <v>230875.94999999998</v>
      </c>
      <c r="M953" s="21">
        <f>Tableau1[[#This Row],[KG_DECHET]]/Tableau1[[#This Row],[Population]]</f>
        <v>0.948732494493573</v>
      </c>
    </row>
    <row r="954" spans="1:13" x14ac:dyDescent="0.3">
      <c r="A954" s="21">
        <v>2009</v>
      </c>
      <c r="B954" s="21">
        <v>75</v>
      </c>
      <c r="C954" s="21" t="str">
        <f>VLOOKUP(Tableau1[[#This Row],[CODE_REGION]],Libellés!$I$2:$J$15,2,FALSE)</f>
        <v>Nouvelle-Aquitaine</v>
      </c>
      <c r="D954" s="21">
        <v>19</v>
      </c>
      <c r="E954" s="21" t="str">
        <f>VLOOKUP(Tableau1[[#This Row],[CODE_DEPT]],Libellés!$L$2:$M$102,2,FALSE)</f>
        <v>Corrèze</v>
      </c>
      <c r="F954" s="21" t="s">
        <v>51</v>
      </c>
      <c r="G954" s="21" t="str">
        <f>VLOOKUP(Tableau1[[#This Row],[CODE_TYPE_DECHET]],Libellés!$A$1:$B$8,2,FALSE)</f>
        <v>Emballages et papier</v>
      </c>
      <c r="H954" s="21" t="s">
        <v>49</v>
      </c>
      <c r="I954" s="21" t="str">
        <f>VLOOKUP(Tableau1[[#This Row],[CODE_DESTINATION]],Libellés!$E$2:$F$7,2,FALSE)</f>
        <v>Valorisation matière</v>
      </c>
      <c r="J954" s="21">
        <v>7351.5058799999997</v>
      </c>
      <c r="K954" s="21">
        <v>243352</v>
      </c>
      <c r="L954" s="21">
        <f>Tableau1[[#This Row],[TONNE_DECHET]]*1000</f>
        <v>7351505.8799999999</v>
      </c>
      <c r="M954" s="21">
        <f>Tableau1[[#This Row],[KG_DECHET]]/Tableau1[[#This Row],[Population]]</f>
        <v>30.209350570367203</v>
      </c>
    </row>
    <row r="955" spans="1:13" x14ac:dyDescent="0.3">
      <c r="A955" s="21">
        <v>2009</v>
      </c>
      <c r="B955" s="21">
        <v>75</v>
      </c>
      <c r="C955" s="21" t="str">
        <f>VLOOKUP(Tableau1[[#This Row],[CODE_REGION]],Libellés!$I$2:$J$15,2,FALSE)</f>
        <v>Nouvelle-Aquitaine</v>
      </c>
      <c r="D955" s="21">
        <v>19</v>
      </c>
      <c r="E955" s="21" t="str">
        <f>VLOOKUP(Tableau1[[#This Row],[CODE_DEPT]],Libellés!$L$2:$M$102,2,FALSE)</f>
        <v>Corrèze</v>
      </c>
      <c r="F955" s="21" t="s">
        <v>51</v>
      </c>
      <c r="G955" s="21" t="str">
        <f>VLOOKUP(Tableau1[[#This Row],[CODE_TYPE_DECHET]],Libellés!$A$1:$B$8,2,FALSE)</f>
        <v>Emballages et papier</v>
      </c>
      <c r="H955" s="21" t="s">
        <v>52</v>
      </c>
      <c r="I955" s="21" t="str">
        <f>VLOOKUP(Tableau1[[#This Row],[CODE_DESTINATION]],Libellés!$E$2:$F$7,2,FALSE)</f>
        <v>Non précisé</v>
      </c>
      <c r="J955" s="21">
        <v>217.80036000000001</v>
      </c>
      <c r="K955" s="21">
        <v>243352</v>
      </c>
      <c r="L955" s="21">
        <f>Tableau1[[#This Row],[TONNE_DECHET]]*1000</f>
        <v>217800.36000000002</v>
      </c>
      <c r="M955" s="21">
        <f>Tableau1[[#This Row],[KG_DECHET]]/Tableau1[[#This Row],[Population]]</f>
        <v>0.89500131496761903</v>
      </c>
    </row>
    <row r="956" spans="1:13" x14ac:dyDescent="0.3">
      <c r="A956" s="21">
        <v>2009</v>
      </c>
      <c r="B956" s="21">
        <v>75</v>
      </c>
      <c r="C956" s="21" t="str">
        <f>VLOOKUP(Tableau1[[#This Row],[CODE_REGION]],Libellés!$I$2:$J$15,2,FALSE)</f>
        <v>Nouvelle-Aquitaine</v>
      </c>
      <c r="D956" s="21">
        <v>19</v>
      </c>
      <c r="E956" s="21" t="str">
        <f>VLOOKUP(Tableau1[[#This Row],[CODE_DEPT]],Libellés!$L$2:$M$102,2,FALSE)</f>
        <v>Corrèze</v>
      </c>
      <c r="F956" s="21" t="s">
        <v>56</v>
      </c>
      <c r="G956" s="21" t="str">
        <f>VLOOKUP(Tableau1[[#This Row],[CODE_TYPE_DECHET]],Libellés!$A$1:$B$8,2,FALSE)</f>
        <v>Biodéchets</v>
      </c>
      <c r="H956" s="21" t="s">
        <v>56</v>
      </c>
      <c r="I956" s="21" t="str">
        <f>VLOOKUP(Tableau1[[#This Row],[CODE_DESTINATION]],Libellés!$E$2:$F$7,2,FALSE)</f>
        <v>Valorisation organique</v>
      </c>
      <c r="J956" s="21">
        <v>460</v>
      </c>
      <c r="K956" s="21">
        <v>243352</v>
      </c>
      <c r="L956" s="21">
        <f>Tableau1[[#This Row],[TONNE_DECHET]]*1000</f>
        <v>460000</v>
      </c>
      <c r="M956" s="21">
        <f>Tableau1[[#This Row],[KG_DECHET]]/Tableau1[[#This Row],[Population]]</f>
        <v>1.8902659522009271</v>
      </c>
    </row>
    <row r="957" spans="1:13" x14ac:dyDescent="0.3">
      <c r="A957" s="21">
        <v>2009</v>
      </c>
      <c r="B957" s="21">
        <v>75</v>
      </c>
      <c r="C957" s="21" t="str">
        <f>VLOOKUP(Tableau1[[#This Row],[CODE_REGION]],Libellés!$I$2:$J$15,2,FALSE)</f>
        <v>Nouvelle-Aquitaine</v>
      </c>
      <c r="D957" s="21">
        <v>19</v>
      </c>
      <c r="E957" s="21" t="str">
        <f>VLOOKUP(Tableau1[[#This Row],[CODE_DEPT]],Libellés!$L$2:$M$102,2,FALSE)</f>
        <v>Corrèze</v>
      </c>
      <c r="F957" s="21" t="s">
        <v>54</v>
      </c>
      <c r="G957" s="21" t="str">
        <f>VLOOKUP(Tableau1[[#This Row],[CODE_TYPE_DECHET]],Libellés!$A$1:$B$8,2,FALSE)</f>
        <v>Verre</v>
      </c>
      <c r="H957" s="21" t="s">
        <v>49</v>
      </c>
      <c r="I957" s="21" t="str">
        <f>VLOOKUP(Tableau1[[#This Row],[CODE_DESTINATION]],Libellés!$E$2:$F$7,2,FALSE)</f>
        <v>Valorisation matière</v>
      </c>
      <c r="J957" s="21">
        <v>6644.4258200000004</v>
      </c>
      <c r="K957" s="21">
        <v>243352</v>
      </c>
      <c r="L957" s="21">
        <f>Tableau1[[#This Row],[TONNE_DECHET]]*1000</f>
        <v>6644425.8200000003</v>
      </c>
      <c r="M957" s="21">
        <f>Tableau1[[#This Row],[KG_DECHET]]/Tableau1[[#This Row],[Population]]</f>
        <v>27.303764998849406</v>
      </c>
    </row>
    <row r="958" spans="1:13" x14ac:dyDescent="0.3">
      <c r="A958" s="21">
        <v>2009</v>
      </c>
      <c r="B958" s="21">
        <v>75</v>
      </c>
      <c r="C958" s="21" t="str">
        <f>VLOOKUP(Tableau1[[#This Row],[CODE_REGION]],Libellés!$I$2:$J$15,2,FALSE)</f>
        <v>Nouvelle-Aquitaine</v>
      </c>
      <c r="D958" s="21">
        <v>19</v>
      </c>
      <c r="E958" s="21" t="str">
        <f>VLOOKUP(Tableau1[[#This Row],[CODE_DEPT]],Libellés!$L$2:$M$102,2,FALSE)</f>
        <v>Corrèze</v>
      </c>
      <c r="F958" s="21" t="s">
        <v>54</v>
      </c>
      <c r="G958" s="21" t="str">
        <f>VLOOKUP(Tableau1[[#This Row],[CODE_TYPE_DECHET]],Libellés!$A$1:$B$8,2,FALSE)</f>
        <v>Verre</v>
      </c>
      <c r="H958" s="21" t="s">
        <v>52</v>
      </c>
      <c r="I958" s="21" t="str">
        <f>VLOOKUP(Tableau1[[#This Row],[CODE_DESTINATION]],Libellés!$E$2:$F$7,2,FALSE)</f>
        <v>Non précisé</v>
      </c>
      <c r="J958" s="21">
        <v>68.849130000000002</v>
      </c>
      <c r="K958" s="21">
        <v>243352</v>
      </c>
      <c r="L958" s="21">
        <f>Tableau1[[#This Row],[TONNE_DECHET]]*1000</f>
        <v>68849.13</v>
      </c>
      <c r="M958" s="21">
        <f>Tableau1[[#This Row],[KG_DECHET]]/Tableau1[[#This Row],[Population]]</f>
        <v>0.28291992669055527</v>
      </c>
    </row>
    <row r="959" spans="1:13" x14ac:dyDescent="0.3">
      <c r="A959" s="21">
        <v>2011</v>
      </c>
      <c r="B959" s="21">
        <v>75</v>
      </c>
      <c r="C959" s="21" t="str">
        <f>VLOOKUP(Tableau1[[#This Row],[CODE_REGION]],Libellés!$I$2:$J$15,2,FALSE)</f>
        <v>Nouvelle-Aquitaine</v>
      </c>
      <c r="D959" s="21">
        <v>19</v>
      </c>
      <c r="E959" s="21" t="str">
        <f>VLOOKUP(Tableau1[[#This Row],[CODE_DEPT]],Libellés!$L$2:$M$102,2,FALSE)</f>
        <v>Corrèze</v>
      </c>
      <c r="F959" s="21" t="s">
        <v>49</v>
      </c>
      <c r="G959" s="21" t="str">
        <f>VLOOKUP(Tableau1[[#This Row],[CODE_TYPE_DECHET]],Libellés!$A$1:$B$8,2,FALSE)</f>
        <v>Ordures ménagères résiduelles</v>
      </c>
      <c r="H959" s="21" t="s">
        <v>50</v>
      </c>
      <c r="I959" s="21" t="str">
        <f>VLOOKUP(Tableau1[[#This Row],[CODE_DESTINATION]],Libellés!$E$2:$F$7,2,FALSE)</f>
        <v>Incinération avec récupération d'énergie</v>
      </c>
      <c r="J959" s="21">
        <v>69089.932090000002</v>
      </c>
      <c r="K959" s="21">
        <v>242454</v>
      </c>
      <c r="L959" s="21">
        <f>Tableau1[[#This Row],[TONNE_DECHET]]*1000</f>
        <v>69089932.090000004</v>
      </c>
      <c r="M959" s="21">
        <f>Tableau1[[#This Row],[KG_DECHET]]/Tableau1[[#This Row],[Population]]</f>
        <v>284.96099090961587</v>
      </c>
    </row>
    <row r="960" spans="1:13" x14ac:dyDescent="0.3">
      <c r="A960" s="21">
        <v>2011</v>
      </c>
      <c r="B960" s="21">
        <v>75</v>
      </c>
      <c r="C960" s="21" t="str">
        <f>VLOOKUP(Tableau1[[#This Row],[CODE_REGION]],Libellés!$I$2:$J$15,2,FALSE)</f>
        <v>Nouvelle-Aquitaine</v>
      </c>
      <c r="D960" s="21">
        <v>19</v>
      </c>
      <c r="E960" s="21" t="str">
        <f>VLOOKUP(Tableau1[[#This Row],[CODE_DEPT]],Libellés!$L$2:$M$102,2,FALSE)</f>
        <v>Corrèze</v>
      </c>
      <c r="F960" s="21" t="s">
        <v>49</v>
      </c>
      <c r="G960" s="21" t="str">
        <f>VLOOKUP(Tableau1[[#This Row],[CODE_TYPE_DECHET]],Libellés!$A$1:$B$8,2,FALSE)</f>
        <v>Ordures ménagères résiduelles</v>
      </c>
      <c r="H960" s="21" t="s">
        <v>52</v>
      </c>
      <c r="I960" s="21" t="str">
        <f>VLOOKUP(Tableau1[[#This Row],[CODE_DESTINATION]],Libellés!$E$2:$F$7,2,FALSE)</f>
        <v>Non précisé</v>
      </c>
      <c r="J960" s="21">
        <v>1126.4757500000001</v>
      </c>
      <c r="K960" s="21">
        <v>242454</v>
      </c>
      <c r="L960" s="21">
        <f>Tableau1[[#This Row],[TONNE_DECHET]]*1000</f>
        <v>1126475.75</v>
      </c>
      <c r="M960" s="21">
        <f>Tableau1[[#This Row],[KG_DECHET]]/Tableau1[[#This Row],[Population]]</f>
        <v>4.646142154800498</v>
      </c>
    </row>
    <row r="961" spans="1:13" x14ac:dyDescent="0.3">
      <c r="A961" s="21">
        <v>2011</v>
      </c>
      <c r="B961" s="21">
        <v>75</v>
      </c>
      <c r="C961" s="21" t="str">
        <f>VLOOKUP(Tableau1[[#This Row],[CODE_REGION]],Libellés!$I$2:$J$15,2,FALSE)</f>
        <v>Nouvelle-Aquitaine</v>
      </c>
      <c r="D961" s="21">
        <v>19</v>
      </c>
      <c r="E961" s="21" t="str">
        <f>VLOOKUP(Tableau1[[#This Row],[CODE_DEPT]],Libellés!$L$2:$M$102,2,FALSE)</f>
        <v>Corrèze</v>
      </c>
      <c r="F961" s="21" t="s">
        <v>51</v>
      </c>
      <c r="G961" s="21" t="str">
        <f>VLOOKUP(Tableau1[[#This Row],[CODE_TYPE_DECHET]],Libellés!$A$1:$B$8,2,FALSE)</f>
        <v>Emballages et papier</v>
      </c>
      <c r="H961" s="21" t="s">
        <v>49</v>
      </c>
      <c r="I961" s="21" t="str">
        <f>VLOOKUP(Tableau1[[#This Row],[CODE_DESTINATION]],Libellés!$E$2:$F$7,2,FALSE)</f>
        <v>Valorisation matière</v>
      </c>
      <c r="J961" s="21">
        <v>8220.2262800000008</v>
      </c>
      <c r="K961" s="21">
        <v>242454</v>
      </c>
      <c r="L961" s="21">
        <f>Tableau1[[#This Row],[TONNE_DECHET]]*1000</f>
        <v>8220226.2800000012</v>
      </c>
      <c r="M961" s="21">
        <f>Tableau1[[#This Row],[KG_DECHET]]/Tableau1[[#This Row],[Population]]</f>
        <v>33.90427165565427</v>
      </c>
    </row>
    <row r="962" spans="1:13" x14ac:dyDescent="0.3">
      <c r="A962" s="21">
        <v>2011</v>
      </c>
      <c r="B962" s="21">
        <v>75</v>
      </c>
      <c r="C962" s="21" t="str">
        <f>VLOOKUP(Tableau1[[#This Row],[CODE_REGION]],Libellés!$I$2:$J$15,2,FALSE)</f>
        <v>Nouvelle-Aquitaine</v>
      </c>
      <c r="D962" s="21">
        <v>19</v>
      </c>
      <c r="E962" s="21" t="str">
        <f>VLOOKUP(Tableau1[[#This Row],[CODE_DEPT]],Libellés!$L$2:$M$102,2,FALSE)</f>
        <v>Corrèze</v>
      </c>
      <c r="F962" s="21" t="s">
        <v>51</v>
      </c>
      <c r="G962" s="21" t="str">
        <f>VLOOKUP(Tableau1[[#This Row],[CODE_TYPE_DECHET]],Libellés!$A$1:$B$8,2,FALSE)</f>
        <v>Emballages et papier</v>
      </c>
      <c r="H962" s="21" t="s">
        <v>52</v>
      </c>
      <c r="I962" s="21" t="str">
        <f>VLOOKUP(Tableau1[[#This Row],[CODE_DESTINATION]],Libellés!$E$2:$F$7,2,FALSE)</f>
        <v>Non précisé</v>
      </c>
      <c r="J962" s="21">
        <v>349.91543000000001</v>
      </c>
      <c r="K962" s="21">
        <v>242454</v>
      </c>
      <c r="L962" s="21">
        <f>Tableau1[[#This Row],[TONNE_DECHET]]*1000</f>
        <v>349915.43</v>
      </c>
      <c r="M962" s="21">
        <f>Tableau1[[#This Row],[KG_DECHET]]/Tableau1[[#This Row],[Population]]</f>
        <v>1.4432239930048587</v>
      </c>
    </row>
    <row r="963" spans="1:13" x14ac:dyDescent="0.3">
      <c r="A963" s="21">
        <v>2011</v>
      </c>
      <c r="B963" s="21">
        <v>75</v>
      </c>
      <c r="C963" s="21" t="str">
        <f>VLOOKUP(Tableau1[[#This Row],[CODE_REGION]],Libellés!$I$2:$J$15,2,FALSE)</f>
        <v>Nouvelle-Aquitaine</v>
      </c>
      <c r="D963" s="21">
        <v>19</v>
      </c>
      <c r="E963" s="21" t="str">
        <f>VLOOKUP(Tableau1[[#This Row],[CODE_DEPT]],Libellés!$L$2:$M$102,2,FALSE)</f>
        <v>Corrèze</v>
      </c>
      <c r="F963" s="21" t="s">
        <v>56</v>
      </c>
      <c r="G963" s="21" t="str">
        <f>VLOOKUP(Tableau1[[#This Row],[CODE_TYPE_DECHET]],Libellés!$A$1:$B$8,2,FALSE)</f>
        <v>Biodéchets</v>
      </c>
      <c r="H963" s="21" t="s">
        <v>56</v>
      </c>
      <c r="I963" s="21" t="str">
        <f>VLOOKUP(Tableau1[[#This Row],[CODE_DESTINATION]],Libellés!$E$2:$F$7,2,FALSE)</f>
        <v>Valorisation organique</v>
      </c>
      <c r="J963" s="21">
        <v>260</v>
      </c>
      <c r="K963" s="21">
        <v>242454</v>
      </c>
      <c r="L963" s="21">
        <f>Tableau1[[#This Row],[TONNE_DECHET]]*1000</f>
        <v>260000</v>
      </c>
      <c r="M963" s="21">
        <f>Tableau1[[#This Row],[KG_DECHET]]/Tableau1[[#This Row],[Population]]</f>
        <v>1.0723683667829773</v>
      </c>
    </row>
    <row r="964" spans="1:13" x14ac:dyDescent="0.3">
      <c r="A964" s="21">
        <v>2011</v>
      </c>
      <c r="B964" s="21">
        <v>75</v>
      </c>
      <c r="C964" s="21" t="str">
        <f>VLOOKUP(Tableau1[[#This Row],[CODE_REGION]],Libellés!$I$2:$J$15,2,FALSE)</f>
        <v>Nouvelle-Aquitaine</v>
      </c>
      <c r="D964" s="21">
        <v>19</v>
      </c>
      <c r="E964" s="21" t="str">
        <f>VLOOKUP(Tableau1[[#This Row],[CODE_DEPT]],Libellés!$L$2:$M$102,2,FALSE)</f>
        <v>Corrèze</v>
      </c>
      <c r="F964" s="21" t="s">
        <v>54</v>
      </c>
      <c r="G964" s="21" t="str">
        <f>VLOOKUP(Tableau1[[#This Row],[CODE_TYPE_DECHET]],Libellés!$A$1:$B$8,2,FALSE)</f>
        <v>Verre</v>
      </c>
      <c r="H964" s="21" t="s">
        <v>49</v>
      </c>
      <c r="I964" s="21" t="str">
        <f>VLOOKUP(Tableau1[[#This Row],[CODE_DESTINATION]],Libellés!$E$2:$F$7,2,FALSE)</f>
        <v>Valorisation matière</v>
      </c>
      <c r="J964" s="21">
        <v>6282.8714300000001</v>
      </c>
      <c r="K964" s="21">
        <v>242454</v>
      </c>
      <c r="L964" s="21">
        <f>Tableau1[[#This Row],[TONNE_DECHET]]*1000</f>
        <v>6282871.4299999997</v>
      </c>
      <c r="M964" s="21">
        <f>Tableau1[[#This Row],[KG_DECHET]]/Tableau1[[#This Row],[Population]]</f>
        <v>25.913663746525113</v>
      </c>
    </row>
    <row r="965" spans="1:13" x14ac:dyDescent="0.3">
      <c r="A965" s="21">
        <v>2011</v>
      </c>
      <c r="B965" s="21">
        <v>75</v>
      </c>
      <c r="C965" s="21" t="str">
        <f>VLOOKUP(Tableau1[[#This Row],[CODE_REGION]],Libellés!$I$2:$J$15,2,FALSE)</f>
        <v>Nouvelle-Aquitaine</v>
      </c>
      <c r="D965" s="21">
        <v>19</v>
      </c>
      <c r="E965" s="21" t="str">
        <f>VLOOKUP(Tableau1[[#This Row],[CODE_DEPT]],Libellés!$L$2:$M$102,2,FALSE)</f>
        <v>Corrèze</v>
      </c>
      <c r="F965" s="21" t="s">
        <v>54</v>
      </c>
      <c r="G965" s="21" t="str">
        <f>VLOOKUP(Tableau1[[#This Row],[CODE_TYPE_DECHET]],Libellés!$A$1:$B$8,2,FALSE)</f>
        <v>Verre</v>
      </c>
      <c r="H965" s="21" t="s">
        <v>52</v>
      </c>
      <c r="I965" s="21" t="str">
        <f>VLOOKUP(Tableau1[[#This Row],[CODE_DESTINATION]],Libellés!$E$2:$F$7,2,FALSE)</f>
        <v>Non précisé</v>
      </c>
      <c r="J965" s="21">
        <v>509.63986999999997</v>
      </c>
      <c r="K965" s="21">
        <v>242454</v>
      </c>
      <c r="L965" s="21">
        <f>Tableau1[[#This Row],[TONNE_DECHET]]*1000</f>
        <v>509639.87</v>
      </c>
      <c r="M965" s="21">
        <f>Tableau1[[#This Row],[KG_DECHET]]/Tableau1[[#This Row],[Population]]</f>
        <v>2.1020064424591882</v>
      </c>
    </row>
    <row r="966" spans="1:13" x14ac:dyDescent="0.3">
      <c r="A966" s="21">
        <v>2013</v>
      </c>
      <c r="B966" s="21">
        <v>75</v>
      </c>
      <c r="C966" s="21" t="str">
        <f>VLOOKUP(Tableau1[[#This Row],[CODE_REGION]],Libellés!$I$2:$J$15,2,FALSE)</f>
        <v>Nouvelle-Aquitaine</v>
      </c>
      <c r="D966" s="21">
        <v>19</v>
      </c>
      <c r="E966" s="21" t="str">
        <f>VLOOKUP(Tableau1[[#This Row],[CODE_DEPT]],Libellés!$L$2:$M$102,2,FALSE)</f>
        <v>Corrèze</v>
      </c>
      <c r="F966" s="21" t="s">
        <v>49</v>
      </c>
      <c r="G966" s="21" t="str">
        <f>VLOOKUP(Tableau1[[#This Row],[CODE_TYPE_DECHET]],Libellés!$A$1:$B$8,2,FALSE)</f>
        <v>Ordures ménagères résiduelles</v>
      </c>
      <c r="H966" s="21" t="s">
        <v>50</v>
      </c>
      <c r="I966" s="21" t="str">
        <f>VLOOKUP(Tableau1[[#This Row],[CODE_DESTINATION]],Libellés!$E$2:$F$7,2,FALSE)</f>
        <v>Incinération avec récupération d'énergie</v>
      </c>
      <c r="J966" s="21">
        <v>60349.48345</v>
      </c>
      <c r="K966" s="21">
        <v>240781</v>
      </c>
      <c r="L966" s="21">
        <f>Tableau1[[#This Row],[TONNE_DECHET]]*1000</f>
        <v>60349483.450000003</v>
      </c>
      <c r="M966" s="21">
        <f>Tableau1[[#This Row],[KG_DECHET]]/Tableau1[[#This Row],[Population]]</f>
        <v>250.64055490258784</v>
      </c>
    </row>
    <row r="967" spans="1:13" x14ac:dyDescent="0.3">
      <c r="A967" s="21">
        <v>2013</v>
      </c>
      <c r="B967" s="21">
        <v>75</v>
      </c>
      <c r="C967" s="21" t="str">
        <f>VLOOKUP(Tableau1[[#This Row],[CODE_REGION]],Libellés!$I$2:$J$15,2,FALSE)</f>
        <v>Nouvelle-Aquitaine</v>
      </c>
      <c r="D967" s="21">
        <v>19</v>
      </c>
      <c r="E967" s="21" t="str">
        <f>VLOOKUP(Tableau1[[#This Row],[CODE_DEPT]],Libellés!$L$2:$M$102,2,FALSE)</f>
        <v>Corrèze</v>
      </c>
      <c r="F967" s="21" t="s">
        <v>49</v>
      </c>
      <c r="G967" s="21" t="str">
        <f>VLOOKUP(Tableau1[[#This Row],[CODE_TYPE_DECHET]],Libellés!$A$1:$B$8,2,FALSE)</f>
        <v>Ordures ménagères résiduelles</v>
      </c>
      <c r="H967" s="21" t="s">
        <v>51</v>
      </c>
      <c r="I967" s="21" t="str">
        <f>VLOOKUP(Tableau1[[#This Row],[CODE_DESTINATION]],Libellés!$E$2:$F$7,2,FALSE)</f>
        <v>Stockage</v>
      </c>
      <c r="J967" s="21">
        <v>280.25319000000002</v>
      </c>
      <c r="K967" s="21">
        <v>240781</v>
      </c>
      <c r="L967" s="21">
        <f>Tableau1[[#This Row],[TONNE_DECHET]]*1000</f>
        <v>280253.19</v>
      </c>
      <c r="M967" s="21">
        <f>Tableau1[[#This Row],[KG_DECHET]]/Tableau1[[#This Row],[Population]]</f>
        <v>1.163933989808166</v>
      </c>
    </row>
    <row r="968" spans="1:13" x14ac:dyDescent="0.3">
      <c r="A968" s="21">
        <v>2013</v>
      </c>
      <c r="B968" s="21">
        <v>75</v>
      </c>
      <c r="C968" s="21" t="str">
        <f>VLOOKUP(Tableau1[[#This Row],[CODE_REGION]],Libellés!$I$2:$J$15,2,FALSE)</f>
        <v>Nouvelle-Aquitaine</v>
      </c>
      <c r="D968" s="21">
        <v>19</v>
      </c>
      <c r="E968" s="21" t="str">
        <f>VLOOKUP(Tableau1[[#This Row],[CODE_DEPT]],Libellés!$L$2:$M$102,2,FALSE)</f>
        <v>Corrèze</v>
      </c>
      <c r="F968" s="21" t="s">
        <v>49</v>
      </c>
      <c r="G968" s="21" t="str">
        <f>VLOOKUP(Tableau1[[#This Row],[CODE_TYPE_DECHET]],Libellés!$A$1:$B$8,2,FALSE)</f>
        <v>Ordures ménagères résiduelles</v>
      </c>
      <c r="H968" s="21" t="s">
        <v>52</v>
      </c>
      <c r="I968" s="21" t="str">
        <f>VLOOKUP(Tableau1[[#This Row],[CODE_DESTINATION]],Libellés!$E$2:$F$7,2,FALSE)</f>
        <v>Non précisé</v>
      </c>
      <c r="J968" s="21">
        <v>505.81112000000002</v>
      </c>
      <c r="K968" s="21">
        <v>240781</v>
      </c>
      <c r="L968" s="21">
        <f>Tableau1[[#This Row],[TONNE_DECHET]]*1000</f>
        <v>505811.12</v>
      </c>
      <c r="M968" s="21">
        <f>Tableau1[[#This Row],[KG_DECHET]]/Tableau1[[#This Row],[Population]]</f>
        <v>2.1007102719898993</v>
      </c>
    </row>
    <row r="969" spans="1:13" x14ac:dyDescent="0.3">
      <c r="A969" s="21">
        <v>2013</v>
      </c>
      <c r="B969" s="21">
        <v>75</v>
      </c>
      <c r="C969" s="21" t="str">
        <f>VLOOKUP(Tableau1[[#This Row],[CODE_REGION]],Libellés!$I$2:$J$15,2,FALSE)</f>
        <v>Nouvelle-Aquitaine</v>
      </c>
      <c r="D969" s="21">
        <v>19</v>
      </c>
      <c r="E969" s="21" t="str">
        <f>VLOOKUP(Tableau1[[#This Row],[CODE_DEPT]],Libellés!$L$2:$M$102,2,FALSE)</f>
        <v>Corrèze</v>
      </c>
      <c r="F969" s="21" t="s">
        <v>50</v>
      </c>
      <c r="G969" s="21" t="str">
        <f>VLOOKUP(Tableau1[[#This Row],[CODE_TYPE_DECHET]],Libellés!$A$1:$B$8,2,FALSE)</f>
        <v>Encombrants</v>
      </c>
      <c r="H969" s="21" t="s">
        <v>49</v>
      </c>
      <c r="I969" s="21" t="str">
        <f>VLOOKUP(Tableau1[[#This Row],[CODE_DESTINATION]],Libellés!$E$2:$F$7,2,FALSE)</f>
        <v>Valorisation matière</v>
      </c>
      <c r="J969" s="21">
        <v>135</v>
      </c>
      <c r="K969" s="21">
        <v>240781</v>
      </c>
      <c r="L969" s="21">
        <f>Tableau1[[#This Row],[TONNE_DECHET]]*1000</f>
        <v>135000</v>
      </c>
      <c r="M969" s="21">
        <f>Tableau1[[#This Row],[KG_DECHET]]/Tableau1[[#This Row],[Population]]</f>
        <v>0.56067546857933137</v>
      </c>
    </row>
    <row r="970" spans="1:13" x14ac:dyDescent="0.3">
      <c r="A970" s="21">
        <v>2013</v>
      </c>
      <c r="B970" s="21">
        <v>75</v>
      </c>
      <c r="C970" s="21" t="str">
        <f>VLOOKUP(Tableau1[[#This Row],[CODE_REGION]],Libellés!$I$2:$J$15,2,FALSE)</f>
        <v>Nouvelle-Aquitaine</v>
      </c>
      <c r="D970" s="21">
        <v>19</v>
      </c>
      <c r="E970" s="21" t="str">
        <f>VLOOKUP(Tableau1[[#This Row],[CODE_DEPT]],Libellés!$L$2:$M$102,2,FALSE)</f>
        <v>Corrèze</v>
      </c>
      <c r="F970" s="21" t="s">
        <v>50</v>
      </c>
      <c r="G970" s="21" t="str">
        <f>VLOOKUP(Tableau1[[#This Row],[CODE_TYPE_DECHET]],Libellés!$A$1:$B$8,2,FALSE)</f>
        <v>Encombrants</v>
      </c>
      <c r="H970" s="21" t="s">
        <v>51</v>
      </c>
      <c r="I970" s="21" t="str">
        <f>VLOOKUP(Tableau1[[#This Row],[CODE_DESTINATION]],Libellés!$E$2:$F$7,2,FALSE)</f>
        <v>Stockage</v>
      </c>
      <c r="J970" s="21">
        <v>19.27637</v>
      </c>
      <c r="K970" s="21">
        <v>240781</v>
      </c>
      <c r="L970" s="21">
        <f>Tableau1[[#This Row],[TONNE_DECHET]]*1000</f>
        <v>19276.37</v>
      </c>
      <c r="M970" s="21">
        <f>Tableau1[[#This Row],[KG_DECHET]]/Tableau1[[#This Row],[Population]]</f>
        <v>8.0057687275989386E-2</v>
      </c>
    </row>
    <row r="971" spans="1:13" x14ac:dyDescent="0.3">
      <c r="A971" s="21">
        <v>2013</v>
      </c>
      <c r="B971" s="21">
        <v>75</v>
      </c>
      <c r="C971" s="21" t="str">
        <f>VLOOKUP(Tableau1[[#This Row],[CODE_REGION]],Libellés!$I$2:$J$15,2,FALSE)</f>
        <v>Nouvelle-Aquitaine</v>
      </c>
      <c r="D971" s="21">
        <v>19</v>
      </c>
      <c r="E971" s="21" t="str">
        <f>VLOOKUP(Tableau1[[#This Row],[CODE_DEPT]],Libellés!$L$2:$M$102,2,FALSE)</f>
        <v>Corrèze</v>
      </c>
      <c r="F971" s="21" t="s">
        <v>51</v>
      </c>
      <c r="G971" s="21" t="str">
        <f>VLOOKUP(Tableau1[[#This Row],[CODE_TYPE_DECHET]],Libellés!$A$1:$B$8,2,FALSE)</f>
        <v>Emballages et papier</v>
      </c>
      <c r="H971" s="21" t="s">
        <v>49</v>
      </c>
      <c r="I971" s="21" t="str">
        <f>VLOOKUP(Tableau1[[#This Row],[CODE_DESTINATION]],Libellés!$E$2:$F$7,2,FALSE)</f>
        <v>Valorisation matière</v>
      </c>
      <c r="J971" s="21">
        <v>9824.4710899999991</v>
      </c>
      <c r="K971" s="21">
        <v>240781</v>
      </c>
      <c r="L971" s="21">
        <f>Tableau1[[#This Row],[TONNE_DECHET]]*1000</f>
        <v>9824471.0899999999</v>
      </c>
      <c r="M971" s="21">
        <f>Tableau1[[#This Row],[KG_DECHET]]/Tableau1[[#This Row],[Population]]</f>
        <v>40.802518014295146</v>
      </c>
    </row>
    <row r="972" spans="1:13" x14ac:dyDescent="0.3">
      <c r="A972" s="21">
        <v>2013</v>
      </c>
      <c r="B972" s="21">
        <v>75</v>
      </c>
      <c r="C972" s="21" t="str">
        <f>VLOOKUP(Tableau1[[#This Row],[CODE_REGION]],Libellés!$I$2:$J$15,2,FALSE)</f>
        <v>Nouvelle-Aquitaine</v>
      </c>
      <c r="D972" s="21">
        <v>19</v>
      </c>
      <c r="E972" s="21" t="str">
        <f>VLOOKUP(Tableau1[[#This Row],[CODE_DEPT]],Libellés!$L$2:$M$102,2,FALSE)</f>
        <v>Corrèze</v>
      </c>
      <c r="F972" s="21" t="s">
        <v>51</v>
      </c>
      <c r="G972" s="21" t="str">
        <f>VLOOKUP(Tableau1[[#This Row],[CODE_TYPE_DECHET]],Libellés!$A$1:$B$8,2,FALSE)</f>
        <v>Emballages et papier</v>
      </c>
      <c r="H972" s="21" t="s">
        <v>52</v>
      </c>
      <c r="I972" s="21" t="str">
        <f>VLOOKUP(Tableau1[[#This Row],[CODE_DESTINATION]],Libellés!$E$2:$F$7,2,FALSE)</f>
        <v>Non précisé</v>
      </c>
      <c r="J972" s="21">
        <v>129.6617</v>
      </c>
      <c r="K972" s="21">
        <v>240781</v>
      </c>
      <c r="L972" s="21">
        <f>Tableau1[[#This Row],[TONNE_DECHET]]*1000</f>
        <v>129661.7</v>
      </c>
      <c r="M972" s="21">
        <f>Tableau1[[#This Row],[KG_DECHET]]/Tableau1[[#This Row],[Population]]</f>
        <v>0.53850469929105704</v>
      </c>
    </row>
    <row r="973" spans="1:13" x14ac:dyDescent="0.3">
      <c r="A973" s="21">
        <v>2013</v>
      </c>
      <c r="B973" s="21">
        <v>75</v>
      </c>
      <c r="C973" s="21" t="str">
        <f>VLOOKUP(Tableau1[[#This Row],[CODE_REGION]],Libellés!$I$2:$J$15,2,FALSE)</f>
        <v>Nouvelle-Aquitaine</v>
      </c>
      <c r="D973" s="21">
        <v>19</v>
      </c>
      <c r="E973" s="21" t="str">
        <f>VLOOKUP(Tableau1[[#This Row],[CODE_DEPT]],Libellés!$L$2:$M$102,2,FALSE)</f>
        <v>Corrèze</v>
      </c>
      <c r="F973" s="21" t="s">
        <v>56</v>
      </c>
      <c r="G973" s="21" t="str">
        <f>VLOOKUP(Tableau1[[#This Row],[CODE_TYPE_DECHET]],Libellés!$A$1:$B$8,2,FALSE)</f>
        <v>Biodéchets</v>
      </c>
      <c r="H973" s="21" t="s">
        <v>56</v>
      </c>
      <c r="I973" s="21" t="str">
        <f>VLOOKUP(Tableau1[[#This Row],[CODE_DESTINATION]],Libellés!$E$2:$F$7,2,FALSE)</f>
        <v>Valorisation organique</v>
      </c>
      <c r="J973" s="21">
        <v>300</v>
      </c>
      <c r="K973" s="21">
        <v>240781</v>
      </c>
      <c r="L973" s="21">
        <f>Tableau1[[#This Row],[TONNE_DECHET]]*1000</f>
        <v>300000</v>
      </c>
      <c r="M973" s="21">
        <f>Tableau1[[#This Row],[KG_DECHET]]/Tableau1[[#This Row],[Population]]</f>
        <v>1.2459454857318477</v>
      </c>
    </row>
    <row r="974" spans="1:13" x14ac:dyDescent="0.3">
      <c r="A974" s="21">
        <v>2013</v>
      </c>
      <c r="B974" s="21">
        <v>75</v>
      </c>
      <c r="C974" s="21" t="str">
        <f>VLOOKUP(Tableau1[[#This Row],[CODE_REGION]],Libellés!$I$2:$J$15,2,FALSE)</f>
        <v>Nouvelle-Aquitaine</v>
      </c>
      <c r="D974" s="21">
        <v>19</v>
      </c>
      <c r="E974" s="21" t="str">
        <f>VLOOKUP(Tableau1[[#This Row],[CODE_DEPT]],Libellés!$L$2:$M$102,2,FALSE)</f>
        <v>Corrèze</v>
      </c>
      <c r="F974" s="21" t="s">
        <v>54</v>
      </c>
      <c r="G974" s="21" t="str">
        <f>VLOOKUP(Tableau1[[#This Row],[CODE_TYPE_DECHET]],Libellés!$A$1:$B$8,2,FALSE)</f>
        <v>Verre</v>
      </c>
      <c r="H974" s="21" t="s">
        <v>49</v>
      </c>
      <c r="I974" s="21" t="str">
        <f>VLOOKUP(Tableau1[[#This Row],[CODE_DESTINATION]],Libellés!$E$2:$F$7,2,FALSE)</f>
        <v>Valorisation matière</v>
      </c>
      <c r="J974" s="21">
        <v>7044.3990299999996</v>
      </c>
      <c r="K974" s="21">
        <v>240781</v>
      </c>
      <c r="L974" s="21">
        <f>Tableau1[[#This Row],[TONNE_DECHET]]*1000</f>
        <v>7044399.0299999993</v>
      </c>
      <c r="M974" s="21">
        <f>Tableau1[[#This Row],[KG_DECHET]]/Tableau1[[#This Row],[Population]]</f>
        <v>29.256457237074351</v>
      </c>
    </row>
    <row r="975" spans="1:13" x14ac:dyDescent="0.3">
      <c r="A975" s="21">
        <v>2013</v>
      </c>
      <c r="B975" s="21">
        <v>75</v>
      </c>
      <c r="C975" s="21" t="str">
        <f>VLOOKUP(Tableau1[[#This Row],[CODE_REGION]],Libellés!$I$2:$J$15,2,FALSE)</f>
        <v>Nouvelle-Aquitaine</v>
      </c>
      <c r="D975" s="21">
        <v>19</v>
      </c>
      <c r="E975" s="21" t="str">
        <f>VLOOKUP(Tableau1[[#This Row],[CODE_DEPT]],Libellés!$L$2:$M$102,2,FALSE)</f>
        <v>Corrèze</v>
      </c>
      <c r="F975" s="21" t="s">
        <v>54</v>
      </c>
      <c r="G975" s="21" t="str">
        <f>VLOOKUP(Tableau1[[#This Row],[CODE_TYPE_DECHET]],Libellés!$A$1:$B$8,2,FALSE)</f>
        <v>Verre</v>
      </c>
      <c r="H975" s="21" t="s">
        <v>52</v>
      </c>
      <c r="I975" s="21" t="str">
        <f>VLOOKUP(Tableau1[[#This Row],[CODE_DESTINATION]],Libellés!$E$2:$F$7,2,FALSE)</f>
        <v>Non précisé</v>
      </c>
      <c r="J975" s="21">
        <v>64.055790000000002</v>
      </c>
      <c r="K975" s="21">
        <v>240781</v>
      </c>
      <c r="L975" s="21">
        <f>Tableau1[[#This Row],[TONNE_DECHET]]*1000</f>
        <v>64055.79</v>
      </c>
      <c r="M975" s="21">
        <f>Tableau1[[#This Row],[KG_DECHET]]/Tableau1[[#This Row],[Population]]</f>
        <v>0.26603340795162411</v>
      </c>
    </row>
    <row r="976" spans="1:13" x14ac:dyDescent="0.3">
      <c r="A976" s="21">
        <v>2015</v>
      </c>
      <c r="B976" s="21">
        <v>75</v>
      </c>
      <c r="C976" s="21" t="str">
        <f>VLOOKUP(Tableau1[[#This Row],[CODE_REGION]],Libellés!$I$2:$J$15,2,FALSE)</f>
        <v>Nouvelle-Aquitaine</v>
      </c>
      <c r="D976" s="21">
        <v>19</v>
      </c>
      <c r="E976" s="21" t="str">
        <f>VLOOKUP(Tableau1[[#This Row],[CODE_DEPT]],Libellés!$L$2:$M$102,2,FALSE)</f>
        <v>Corrèze</v>
      </c>
      <c r="F976" s="21" t="s">
        <v>49</v>
      </c>
      <c r="G976" s="21" t="str">
        <f>VLOOKUP(Tableau1[[#This Row],[CODE_TYPE_DECHET]],Libellés!$A$1:$B$8,2,FALSE)</f>
        <v>Ordures ménagères résiduelles</v>
      </c>
      <c r="H976" s="21" t="s">
        <v>50</v>
      </c>
      <c r="I976" s="21" t="str">
        <f>VLOOKUP(Tableau1[[#This Row],[CODE_DESTINATION]],Libellés!$E$2:$F$7,2,FALSE)</f>
        <v>Incinération avec récupération d'énergie</v>
      </c>
      <c r="J976" s="21">
        <v>56492.783920000002</v>
      </c>
      <c r="K976" s="21">
        <v>241871</v>
      </c>
      <c r="L976" s="21">
        <f>Tableau1[[#This Row],[TONNE_DECHET]]*1000</f>
        <v>56492783.920000002</v>
      </c>
      <c r="M976" s="21">
        <f>Tableau1[[#This Row],[KG_DECHET]]/Tableau1[[#This Row],[Population]]</f>
        <v>233.56575992987999</v>
      </c>
    </row>
    <row r="977" spans="1:13" x14ac:dyDescent="0.3">
      <c r="A977" s="21">
        <v>2015</v>
      </c>
      <c r="B977" s="21">
        <v>75</v>
      </c>
      <c r="C977" s="21" t="str">
        <f>VLOOKUP(Tableau1[[#This Row],[CODE_REGION]],Libellés!$I$2:$J$15,2,FALSE)</f>
        <v>Nouvelle-Aquitaine</v>
      </c>
      <c r="D977" s="21">
        <v>19</v>
      </c>
      <c r="E977" s="21" t="str">
        <f>VLOOKUP(Tableau1[[#This Row],[CODE_DEPT]],Libellés!$L$2:$M$102,2,FALSE)</f>
        <v>Corrèze</v>
      </c>
      <c r="F977" s="21" t="s">
        <v>49</v>
      </c>
      <c r="G977" s="21" t="str">
        <f>VLOOKUP(Tableau1[[#This Row],[CODE_TYPE_DECHET]],Libellés!$A$1:$B$8,2,FALSE)</f>
        <v>Ordures ménagères résiduelles</v>
      </c>
      <c r="H977" s="21" t="s">
        <v>52</v>
      </c>
      <c r="I977" s="21" t="str">
        <f>VLOOKUP(Tableau1[[#This Row],[CODE_DESTINATION]],Libellés!$E$2:$F$7,2,FALSE)</f>
        <v>Non précisé</v>
      </c>
      <c r="J977" s="21">
        <v>311.74455999999998</v>
      </c>
      <c r="K977" s="21">
        <v>241871</v>
      </c>
      <c r="L977" s="21">
        <f>Tableau1[[#This Row],[TONNE_DECHET]]*1000</f>
        <v>311744.56</v>
      </c>
      <c r="M977" s="21">
        <f>Tableau1[[#This Row],[KG_DECHET]]/Tableau1[[#This Row],[Population]]</f>
        <v>1.2888877128717373</v>
      </c>
    </row>
    <row r="978" spans="1:13" x14ac:dyDescent="0.3">
      <c r="A978" s="21">
        <v>2015</v>
      </c>
      <c r="B978" s="21">
        <v>75</v>
      </c>
      <c r="C978" s="21" t="str">
        <f>VLOOKUP(Tableau1[[#This Row],[CODE_REGION]],Libellés!$I$2:$J$15,2,FALSE)</f>
        <v>Nouvelle-Aquitaine</v>
      </c>
      <c r="D978" s="21">
        <v>19</v>
      </c>
      <c r="E978" s="21" t="str">
        <f>VLOOKUP(Tableau1[[#This Row],[CODE_DEPT]],Libellés!$L$2:$M$102,2,FALSE)</f>
        <v>Corrèze</v>
      </c>
      <c r="F978" s="21" t="s">
        <v>50</v>
      </c>
      <c r="G978" s="21" t="str">
        <f>VLOOKUP(Tableau1[[#This Row],[CODE_TYPE_DECHET]],Libellés!$A$1:$B$8,2,FALSE)</f>
        <v>Encombrants</v>
      </c>
      <c r="H978" s="21" t="s">
        <v>49</v>
      </c>
      <c r="I978" s="21" t="str">
        <f>VLOOKUP(Tableau1[[#This Row],[CODE_DESTINATION]],Libellés!$E$2:$F$7,2,FALSE)</f>
        <v>Valorisation matière</v>
      </c>
      <c r="J978" s="21">
        <v>161</v>
      </c>
      <c r="K978" s="21">
        <v>241871</v>
      </c>
      <c r="L978" s="21">
        <f>Tableau1[[#This Row],[TONNE_DECHET]]*1000</f>
        <v>161000</v>
      </c>
      <c r="M978" s="21">
        <f>Tableau1[[#This Row],[KG_DECHET]]/Tableau1[[#This Row],[Population]]</f>
        <v>0.66564408300292299</v>
      </c>
    </row>
    <row r="979" spans="1:13" x14ac:dyDescent="0.3">
      <c r="A979" s="21">
        <v>2015</v>
      </c>
      <c r="B979" s="21">
        <v>75</v>
      </c>
      <c r="C979" s="21" t="str">
        <f>VLOOKUP(Tableau1[[#This Row],[CODE_REGION]],Libellés!$I$2:$J$15,2,FALSE)</f>
        <v>Nouvelle-Aquitaine</v>
      </c>
      <c r="D979" s="21">
        <v>19</v>
      </c>
      <c r="E979" s="21" t="str">
        <f>VLOOKUP(Tableau1[[#This Row],[CODE_DEPT]],Libellés!$L$2:$M$102,2,FALSE)</f>
        <v>Corrèze</v>
      </c>
      <c r="F979" s="21" t="s">
        <v>50</v>
      </c>
      <c r="G979" s="21" t="str">
        <f>VLOOKUP(Tableau1[[#This Row],[CODE_TYPE_DECHET]],Libellés!$A$1:$B$8,2,FALSE)</f>
        <v>Encombrants</v>
      </c>
      <c r="H979" s="21" t="s">
        <v>51</v>
      </c>
      <c r="I979" s="21" t="str">
        <f>VLOOKUP(Tableau1[[#This Row],[CODE_DESTINATION]],Libellés!$E$2:$F$7,2,FALSE)</f>
        <v>Stockage</v>
      </c>
      <c r="J979" s="21">
        <v>1E-3</v>
      </c>
      <c r="K979" s="21">
        <v>241871</v>
      </c>
      <c r="L979" s="21">
        <f>Tableau1[[#This Row],[TONNE_DECHET]]*1000</f>
        <v>1</v>
      </c>
      <c r="M979" s="21">
        <f>Tableau1[[#This Row],[KG_DECHET]]/Tableau1[[#This Row],[Population]]</f>
        <v>4.1344352981548017E-6</v>
      </c>
    </row>
    <row r="980" spans="1:13" x14ac:dyDescent="0.3">
      <c r="A980" s="21">
        <v>2015</v>
      </c>
      <c r="B980" s="21">
        <v>75</v>
      </c>
      <c r="C980" s="21" t="str">
        <f>VLOOKUP(Tableau1[[#This Row],[CODE_REGION]],Libellés!$I$2:$J$15,2,FALSE)</f>
        <v>Nouvelle-Aquitaine</v>
      </c>
      <c r="D980" s="21">
        <v>19</v>
      </c>
      <c r="E980" s="21" t="str">
        <f>VLOOKUP(Tableau1[[#This Row],[CODE_DEPT]],Libellés!$L$2:$M$102,2,FALSE)</f>
        <v>Corrèze</v>
      </c>
      <c r="F980" s="21" t="s">
        <v>53</v>
      </c>
      <c r="G980" s="21" t="str">
        <f>VLOOKUP(Tableau1[[#This Row],[CODE_TYPE_DECHET]],Libellés!$A$1:$B$8,2,FALSE)</f>
        <v>Déchets dangereux</v>
      </c>
      <c r="H980" s="21" t="s">
        <v>50</v>
      </c>
      <c r="I980" s="21" t="str">
        <f>VLOOKUP(Tableau1[[#This Row],[CODE_DESTINATION]],Libellés!$E$2:$F$7,2,FALSE)</f>
        <v>Incinération avec récupération d'énergie</v>
      </c>
      <c r="J980" s="21">
        <v>2.4E-2</v>
      </c>
      <c r="K980" s="21">
        <v>241871</v>
      </c>
      <c r="L980" s="21">
        <f>Tableau1[[#This Row],[TONNE_DECHET]]*1000</f>
        <v>24</v>
      </c>
      <c r="M980" s="21">
        <f>Tableau1[[#This Row],[KG_DECHET]]/Tableau1[[#This Row],[Population]]</f>
        <v>9.9226447155715235E-5</v>
      </c>
    </row>
    <row r="981" spans="1:13" x14ac:dyDescent="0.3">
      <c r="A981" s="21">
        <v>2015</v>
      </c>
      <c r="B981" s="21">
        <v>75</v>
      </c>
      <c r="C981" s="21" t="str">
        <f>VLOOKUP(Tableau1[[#This Row],[CODE_REGION]],Libellés!$I$2:$J$15,2,FALSE)</f>
        <v>Nouvelle-Aquitaine</v>
      </c>
      <c r="D981" s="21">
        <v>19</v>
      </c>
      <c r="E981" s="21" t="str">
        <f>VLOOKUP(Tableau1[[#This Row],[CODE_DEPT]],Libellés!$L$2:$M$102,2,FALSE)</f>
        <v>Corrèze</v>
      </c>
      <c r="F981" s="21" t="s">
        <v>53</v>
      </c>
      <c r="G981" s="21" t="str">
        <f>VLOOKUP(Tableau1[[#This Row],[CODE_TYPE_DECHET]],Libellés!$A$1:$B$8,2,FALSE)</f>
        <v>Déchets dangereux</v>
      </c>
      <c r="H981" s="21" t="s">
        <v>52</v>
      </c>
      <c r="I981" s="21" t="str">
        <f>VLOOKUP(Tableau1[[#This Row],[CODE_DESTINATION]],Libellés!$E$2:$F$7,2,FALSE)</f>
        <v>Non précisé</v>
      </c>
      <c r="J981" s="21">
        <v>1E-3</v>
      </c>
      <c r="K981" s="21">
        <v>241871</v>
      </c>
      <c r="L981" s="21">
        <f>Tableau1[[#This Row],[TONNE_DECHET]]*1000</f>
        <v>1</v>
      </c>
      <c r="M981" s="21">
        <f>Tableau1[[#This Row],[KG_DECHET]]/Tableau1[[#This Row],[Population]]</f>
        <v>4.1344352981548017E-6</v>
      </c>
    </row>
    <row r="982" spans="1:13" x14ac:dyDescent="0.3">
      <c r="A982" s="21">
        <v>2015</v>
      </c>
      <c r="B982" s="21">
        <v>75</v>
      </c>
      <c r="C982" s="21" t="str">
        <f>VLOOKUP(Tableau1[[#This Row],[CODE_REGION]],Libellés!$I$2:$J$15,2,FALSE)</f>
        <v>Nouvelle-Aquitaine</v>
      </c>
      <c r="D982" s="21">
        <v>19</v>
      </c>
      <c r="E982" s="21" t="str">
        <f>VLOOKUP(Tableau1[[#This Row],[CODE_DEPT]],Libellés!$L$2:$M$102,2,FALSE)</f>
        <v>Corrèze</v>
      </c>
      <c r="F982" s="21" t="s">
        <v>51</v>
      </c>
      <c r="G982" s="21" t="str">
        <f>VLOOKUP(Tableau1[[#This Row],[CODE_TYPE_DECHET]],Libellés!$A$1:$B$8,2,FALSE)</f>
        <v>Emballages et papier</v>
      </c>
      <c r="H982" s="21" t="s">
        <v>49</v>
      </c>
      <c r="I982" s="21" t="str">
        <f>VLOOKUP(Tableau1[[#This Row],[CODE_DESTINATION]],Libellés!$E$2:$F$7,2,FALSE)</f>
        <v>Valorisation matière</v>
      </c>
      <c r="J982" s="21">
        <v>11657.119720000001</v>
      </c>
      <c r="K982" s="21">
        <v>241871</v>
      </c>
      <c r="L982" s="21">
        <f>Tableau1[[#This Row],[TONNE_DECHET]]*1000</f>
        <v>11657119.720000001</v>
      </c>
      <c r="M982" s="21">
        <f>Tableau1[[#This Row],[KG_DECHET]]/Tableau1[[#This Row],[Population]]</f>
        <v>48.195607245184419</v>
      </c>
    </row>
    <row r="983" spans="1:13" x14ac:dyDescent="0.3">
      <c r="A983" s="21">
        <v>2015</v>
      </c>
      <c r="B983" s="21">
        <v>75</v>
      </c>
      <c r="C983" s="21" t="str">
        <f>VLOOKUP(Tableau1[[#This Row],[CODE_REGION]],Libellés!$I$2:$J$15,2,FALSE)</f>
        <v>Nouvelle-Aquitaine</v>
      </c>
      <c r="D983" s="21">
        <v>19</v>
      </c>
      <c r="E983" s="21" t="str">
        <f>VLOOKUP(Tableau1[[#This Row],[CODE_DEPT]],Libellés!$L$2:$M$102,2,FALSE)</f>
        <v>Corrèze</v>
      </c>
      <c r="F983" s="21" t="s">
        <v>51</v>
      </c>
      <c r="G983" s="21" t="str">
        <f>VLOOKUP(Tableau1[[#This Row],[CODE_TYPE_DECHET]],Libellés!$A$1:$B$8,2,FALSE)</f>
        <v>Emballages et papier</v>
      </c>
      <c r="H983" s="21" t="s">
        <v>52</v>
      </c>
      <c r="I983" s="21" t="str">
        <f>VLOOKUP(Tableau1[[#This Row],[CODE_DESTINATION]],Libellés!$E$2:$F$7,2,FALSE)</f>
        <v>Non précisé</v>
      </c>
      <c r="J983" s="21">
        <v>7.9615200000000002</v>
      </c>
      <c r="K983" s="21">
        <v>241871</v>
      </c>
      <c r="L983" s="21">
        <f>Tableau1[[#This Row],[TONNE_DECHET]]*1000</f>
        <v>7961.52</v>
      </c>
      <c r="M983" s="21">
        <f>Tableau1[[#This Row],[KG_DECHET]]/Tableau1[[#This Row],[Population]]</f>
        <v>3.2916389314965419E-2</v>
      </c>
    </row>
    <row r="984" spans="1:13" x14ac:dyDescent="0.3">
      <c r="A984" s="21">
        <v>2015</v>
      </c>
      <c r="B984" s="21">
        <v>75</v>
      </c>
      <c r="C984" s="21" t="str">
        <f>VLOOKUP(Tableau1[[#This Row],[CODE_REGION]],Libellés!$I$2:$J$15,2,FALSE)</f>
        <v>Nouvelle-Aquitaine</v>
      </c>
      <c r="D984" s="21">
        <v>19</v>
      </c>
      <c r="E984" s="21" t="str">
        <f>VLOOKUP(Tableau1[[#This Row],[CODE_DEPT]],Libellés!$L$2:$M$102,2,FALSE)</f>
        <v>Corrèze</v>
      </c>
      <c r="F984" s="21" t="s">
        <v>56</v>
      </c>
      <c r="G984" s="21" t="str">
        <f>VLOOKUP(Tableau1[[#This Row],[CODE_TYPE_DECHET]],Libellés!$A$1:$B$8,2,FALSE)</f>
        <v>Biodéchets</v>
      </c>
      <c r="H984" s="21" t="s">
        <v>56</v>
      </c>
      <c r="I984" s="21" t="str">
        <f>VLOOKUP(Tableau1[[#This Row],[CODE_DESTINATION]],Libellés!$E$2:$F$7,2,FALSE)</f>
        <v>Valorisation organique</v>
      </c>
      <c r="J984" s="21">
        <v>631.59389999999996</v>
      </c>
      <c r="K984" s="21">
        <v>241871</v>
      </c>
      <c r="L984" s="21">
        <f>Tableau1[[#This Row],[TONNE_DECHET]]*1000</f>
        <v>631593.89999999991</v>
      </c>
      <c r="M984" s="21">
        <f>Tableau1[[#This Row],[KG_DECHET]]/Tableau1[[#This Row],[Population]]</f>
        <v>2.6112841142592536</v>
      </c>
    </row>
    <row r="985" spans="1:13" x14ac:dyDescent="0.3">
      <c r="A985" s="21">
        <v>2015</v>
      </c>
      <c r="B985" s="21">
        <v>75</v>
      </c>
      <c r="C985" s="21" t="str">
        <f>VLOOKUP(Tableau1[[#This Row],[CODE_REGION]],Libellés!$I$2:$J$15,2,FALSE)</f>
        <v>Nouvelle-Aquitaine</v>
      </c>
      <c r="D985" s="21">
        <v>19</v>
      </c>
      <c r="E985" s="21" t="str">
        <f>VLOOKUP(Tableau1[[#This Row],[CODE_DEPT]],Libellés!$L$2:$M$102,2,FALSE)</f>
        <v>Corrèze</v>
      </c>
      <c r="F985" s="21" t="s">
        <v>54</v>
      </c>
      <c r="G985" s="21" t="str">
        <f>VLOOKUP(Tableau1[[#This Row],[CODE_TYPE_DECHET]],Libellés!$A$1:$B$8,2,FALSE)</f>
        <v>Verre</v>
      </c>
      <c r="H985" s="21" t="s">
        <v>49</v>
      </c>
      <c r="I985" s="21" t="str">
        <f>VLOOKUP(Tableau1[[#This Row],[CODE_DESTINATION]],Libellés!$E$2:$F$7,2,FALSE)</f>
        <v>Valorisation matière</v>
      </c>
      <c r="J985" s="21">
        <v>7340.4930899999999</v>
      </c>
      <c r="K985" s="21">
        <v>241871</v>
      </c>
      <c r="L985" s="21">
        <f>Tableau1[[#This Row],[TONNE_DECHET]]*1000</f>
        <v>7340493.0899999999</v>
      </c>
      <c r="M985" s="21">
        <f>Tableau1[[#This Row],[KG_DECHET]]/Tableau1[[#This Row],[Population]]</f>
        <v>30.348793737157411</v>
      </c>
    </row>
    <row r="986" spans="1:13" x14ac:dyDescent="0.3">
      <c r="A986" s="21">
        <v>2015</v>
      </c>
      <c r="B986" s="21">
        <v>75</v>
      </c>
      <c r="C986" s="21" t="str">
        <f>VLOOKUP(Tableau1[[#This Row],[CODE_REGION]],Libellés!$I$2:$J$15,2,FALSE)</f>
        <v>Nouvelle-Aquitaine</v>
      </c>
      <c r="D986" s="21">
        <v>19</v>
      </c>
      <c r="E986" s="21" t="str">
        <f>VLOOKUP(Tableau1[[#This Row],[CODE_DEPT]],Libellés!$L$2:$M$102,2,FALSE)</f>
        <v>Corrèze</v>
      </c>
      <c r="F986" s="21" t="s">
        <v>54</v>
      </c>
      <c r="G986" s="21" t="str">
        <f>VLOOKUP(Tableau1[[#This Row],[CODE_TYPE_DECHET]],Libellés!$A$1:$B$8,2,FALSE)</f>
        <v>Verre</v>
      </c>
      <c r="H986" s="21" t="s">
        <v>52</v>
      </c>
      <c r="I986" s="21" t="str">
        <f>VLOOKUP(Tableau1[[#This Row],[CODE_DESTINATION]],Libellés!$E$2:$F$7,2,FALSE)</f>
        <v>Non précisé</v>
      </c>
      <c r="J986" s="21">
        <v>20.485749999999999</v>
      </c>
      <c r="K986" s="21">
        <v>241871</v>
      </c>
      <c r="L986" s="21">
        <f>Tableau1[[#This Row],[TONNE_DECHET]]*1000</f>
        <v>20485.75</v>
      </c>
      <c r="M986" s="21">
        <f>Tableau1[[#This Row],[KG_DECHET]]/Tableau1[[#This Row],[Population]]</f>
        <v>8.4697007909174726E-2</v>
      </c>
    </row>
    <row r="987" spans="1:13" x14ac:dyDescent="0.3">
      <c r="A987" s="21">
        <v>2015</v>
      </c>
      <c r="B987" s="21">
        <v>75</v>
      </c>
      <c r="C987" s="21" t="str">
        <f>VLOOKUP(Tableau1[[#This Row],[CODE_REGION]],Libellés!$I$2:$J$15,2,FALSE)</f>
        <v>Nouvelle-Aquitaine</v>
      </c>
      <c r="D987" s="21">
        <v>19</v>
      </c>
      <c r="E987" s="21" t="str">
        <f>VLOOKUP(Tableau1[[#This Row],[CODE_DEPT]],Libellés!$L$2:$M$102,2,FALSE)</f>
        <v>Corrèze</v>
      </c>
      <c r="F987" s="21" t="s">
        <v>55</v>
      </c>
      <c r="G987" s="21" t="str">
        <f>VLOOKUP(Tableau1[[#This Row],[CODE_TYPE_DECHET]],Libellés!$A$1:$B$8,2,FALSE)</f>
        <v>Collectes séparées hors gravats</v>
      </c>
      <c r="H987" s="21" t="s">
        <v>49</v>
      </c>
      <c r="I987" s="21" t="str">
        <f>VLOOKUP(Tableau1[[#This Row],[CODE_DESTINATION]],Libellés!$E$2:$F$7,2,FALSE)</f>
        <v>Valorisation matière</v>
      </c>
      <c r="J987" s="21">
        <v>2.3400000000000001E-3</v>
      </c>
      <c r="K987" s="21">
        <v>241871</v>
      </c>
      <c r="L987" s="21">
        <f>Tableau1[[#This Row],[TONNE_DECHET]]*1000</f>
        <v>2.34</v>
      </c>
      <c r="M987" s="21">
        <f>Tableau1[[#This Row],[KG_DECHET]]/Tableau1[[#This Row],[Population]]</f>
        <v>9.6745785976822349E-6</v>
      </c>
    </row>
    <row r="988" spans="1:13" x14ac:dyDescent="0.3">
      <c r="A988" s="21">
        <v>2017</v>
      </c>
      <c r="B988" s="21">
        <v>75</v>
      </c>
      <c r="C988" s="21" t="str">
        <f>VLOOKUP(Tableau1[[#This Row],[CODE_REGION]],Libellés!$I$2:$J$15,2,FALSE)</f>
        <v>Nouvelle-Aquitaine</v>
      </c>
      <c r="D988" s="21">
        <v>19</v>
      </c>
      <c r="E988" s="21" t="str">
        <f>VLOOKUP(Tableau1[[#This Row],[CODE_DEPT]],Libellés!$L$2:$M$102,2,FALSE)</f>
        <v>Corrèze</v>
      </c>
      <c r="F988" s="21" t="s">
        <v>49</v>
      </c>
      <c r="G988" s="21" t="str">
        <f>VLOOKUP(Tableau1[[#This Row],[CODE_TYPE_DECHET]],Libellés!$A$1:$B$8,2,FALSE)</f>
        <v>Ordures ménagères résiduelles</v>
      </c>
      <c r="H988" s="21" t="s">
        <v>50</v>
      </c>
      <c r="I988" s="21" t="str">
        <f>VLOOKUP(Tableau1[[#This Row],[CODE_DESTINATION]],Libellés!$E$2:$F$7,2,FALSE)</f>
        <v>Incinération avec récupération d'énergie</v>
      </c>
      <c r="J988" s="21">
        <v>56526.736210000003</v>
      </c>
      <c r="K988" s="21">
        <v>241464</v>
      </c>
      <c r="L988" s="21">
        <f>Tableau1[[#This Row],[TONNE_DECHET]]*1000</f>
        <v>56526736.210000001</v>
      </c>
      <c r="M988" s="21">
        <f>Tableau1[[#This Row],[KG_DECHET]]/Tableau1[[#This Row],[Population]]</f>
        <v>234.10005719279064</v>
      </c>
    </row>
    <row r="989" spans="1:13" x14ac:dyDescent="0.3">
      <c r="A989" s="21">
        <v>2017</v>
      </c>
      <c r="B989" s="21">
        <v>75</v>
      </c>
      <c r="C989" s="21" t="str">
        <f>VLOOKUP(Tableau1[[#This Row],[CODE_REGION]],Libellés!$I$2:$J$15,2,FALSE)</f>
        <v>Nouvelle-Aquitaine</v>
      </c>
      <c r="D989" s="21">
        <v>19</v>
      </c>
      <c r="E989" s="21" t="str">
        <f>VLOOKUP(Tableau1[[#This Row],[CODE_DEPT]],Libellés!$L$2:$M$102,2,FALSE)</f>
        <v>Corrèze</v>
      </c>
      <c r="F989" s="21" t="s">
        <v>50</v>
      </c>
      <c r="G989" s="21" t="str">
        <f>VLOOKUP(Tableau1[[#This Row],[CODE_TYPE_DECHET]],Libellés!$A$1:$B$8,2,FALSE)</f>
        <v>Encombrants</v>
      </c>
      <c r="H989" s="21" t="s">
        <v>49</v>
      </c>
      <c r="I989" s="21" t="str">
        <f>VLOOKUP(Tableau1[[#This Row],[CODE_DESTINATION]],Libellés!$E$2:$F$7,2,FALSE)</f>
        <v>Valorisation matière</v>
      </c>
      <c r="J989" s="21">
        <v>674.52</v>
      </c>
      <c r="K989" s="21">
        <v>241464</v>
      </c>
      <c r="L989" s="21">
        <f>Tableau1[[#This Row],[TONNE_DECHET]]*1000</f>
        <v>674520</v>
      </c>
      <c r="M989" s="21">
        <f>Tableau1[[#This Row],[KG_DECHET]]/Tableau1[[#This Row],[Population]]</f>
        <v>2.7934598946426799</v>
      </c>
    </row>
    <row r="990" spans="1:13" x14ac:dyDescent="0.3">
      <c r="A990" s="21">
        <v>2017</v>
      </c>
      <c r="B990" s="21">
        <v>75</v>
      </c>
      <c r="C990" s="21" t="str">
        <f>VLOOKUP(Tableau1[[#This Row],[CODE_REGION]],Libellés!$I$2:$J$15,2,FALSE)</f>
        <v>Nouvelle-Aquitaine</v>
      </c>
      <c r="D990" s="21">
        <v>19</v>
      </c>
      <c r="E990" s="21" t="str">
        <f>VLOOKUP(Tableau1[[#This Row],[CODE_DEPT]],Libellés!$L$2:$M$102,2,FALSE)</f>
        <v>Corrèze</v>
      </c>
      <c r="F990" s="21" t="s">
        <v>50</v>
      </c>
      <c r="G990" s="21" t="str">
        <f>VLOOKUP(Tableau1[[#This Row],[CODE_TYPE_DECHET]],Libellés!$A$1:$B$8,2,FALSE)</f>
        <v>Encombrants</v>
      </c>
      <c r="H990" s="21" t="s">
        <v>50</v>
      </c>
      <c r="I990" s="21" t="str">
        <f>VLOOKUP(Tableau1[[#This Row],[CODE_DESTINATION]],Libellés!$E$2:$F$7,2,FALSE)</f>
        <v>Incinération avec récupération d'énergie</v>
      </c>
      <c r="J990" s="21">
        <v>1</v>
      </c>
      <c r="K990" s="21">
        <v>241464</v>
      </c>
      <c r="L990" s="21">
        <f>Tableau1[[#This Row],[TONNE_DECHET]]*1000</f>
        <v>1000</v>
      </c>
      <c r="M990" s="21">
        <f>Tableau1[[#This Row],[KG_DECHET]]/Tableau1[[#This Row],[Population]]</f>
        <v>4.1414041016466221E-3</v>
      </c>
    </row>
    <row r="991" spans="1:13" x14ac:dyDescent="0.3">
      <c r="A991" s="21">
        <v>2017</v>
      </c>
      <c r="B991" s="21">
        <v>75</v>
      </c>
      <c r="C991" s="21" t="str">
        <f>VLOOKUP(Tableau1[[#This Row],[CODE_REGION]],Libellés!$I$2:$J$15,2,FALSE)</f>
        <v>Nouvelle-Aquitaine</v>
      </c>
      <c r="D991" s="21">
        <v>19</v>
      </c>
      <c r="E991" s="21" t="str">
        <f>VLOOKUP(Tableau1[[#This Row],[CODE_DEPT]],Libellés!$L$2:$M$102,2,FALSE)</f>
        <v>Corrèze</v>
      </c>
      <c r="F991" s="21" t="s">
        <v>51</v>
      </c>
      <c r="G991" s="21" t="str">
        <f>VLOOKUP(Tableau1[[#This Row],[CODE_TYPE_DECHET]],Libellés!$A$1:$B$8,2,FALSE)</f>
        <v>Emballages et papier</v>
      </c>
      <c r="H991" s="21" t="s">
        <v>49</v>
      </c>
      <c r="I991" s="21" t="str">
        <f>VLOOKUP(Tableau1[[#This Row],[CODE_DESTINATION]],Libellés!$E$2:$F$7,2,FALSE)</f>
        <v>Valorisation matière</v>
      </c>
      <c r="J991" s="21">
        <v>12336.096579999999</v>
      </c>
      <c r="K991" s="21">
        <v>241464</v>
      </c>
      <c r="L991" s="21">
        <f>Tableau1[[#This Row],[TONNE_DECHET]]*1000</f>
        <v>12336096.58</v>
      </c>
      <c r="M991" s="21">
        <f>Tableau1[[#This Row],[KG_DECHET]]/Tableau1[[#This Row],[Population]]</f>
        <v>51.08876097472087</v>
      </c>
    </row>
    <row r="992" spans="1:13" x14ac:dyDescent="0.3">
      <c r="A992" s="21">
        <v>2017</v>
      </c>
      <c r="B992" s="21">
        <v>75</v>
      </c>
      <c r="C992" s="21" t="str">
        <f>VLOOKUP(Tableau1[[#This Row],[CODE_REGION]],Libellés!$I$2:$J$15,2,FALSE)</f>
        <v>Nouvelle-Aquitaine</v>
      </c>
      <c r="D992" s="21">
        <v>19</v>
      </c>
      <c r="E992" s="21" t="str">
        <f>VLOOKUP(Tableau1[[#This Row],[CODE_DEPT]],Libellés!$L$2:$M$102,2,FALSE)</f>
        <v>Corrèze</v>
      </c>
      <c r="F992" s="21" t="s">
        <v>56</v>
      </c>
      <c r="G992" s="21" t="str">
        <f>VLOOKUP(Tableau1[[#This Row],[CODE_TYPE_DECHET]],Libellés!$A$1:$B$8,2,FALSE)</f>
        <v>Biodéchets</v>
      </c>
      <c r="H992" s="21" t="s">
        <v>56</v>
      </c>
      <c r="I992" s="21" t="str">
        <f>VLOOKUP(Tableau1[[#This Row],[CODE_DESTINATION]],Libellés!$E$2:$F$7,2,FALSE)</f>
        <v>Valorisation organique</v>
      </c>
      <c r="J992" s="21">
        <v>3270.4922200000001</v>
      </c>
      <c r="K992" s="21">
        <v>241464</v>
      </c>
      <c r="L992" s="21">
        <f>Tableau1[[#This Row],[TONNE_DECHET]]*1000</f>
        <v>3270492.22</v>
      </c>
      <c r="M992" s="21">
        <f>Tableau1[[#This Row],[KG_DECHET]]/Tableau1[[#This Row],[Population]]</f>
        <v>13.544429894311369</v>
      </c>
    </row>
    <row r="993" spans="1:13" x14ac:dyDescent="0.3">
      <c r="A993" s="21">
        <v>2017</v>
      </c>
      <c r="B993" s="21">
        <v>75</v>
      </c>
      <c r="C993" s="21" t="str">
        <f>VLOOKUP(Tableau1[[#This Row],[CODE_REGION]],Libellés!$I$2:$J$15,2,FALSE)</f>
        <v>Nouvelle-Aquitaine</v>
      </c>
      <c r="D993" s="21">
        <v>19</v>
      </c>
      <c r="E993" s="21" t="str">
        <f>VLOOKUP(Tableau1[[#This Row],[CODE_DEPT]],Libellés!$L$2:$M$102,2,FALSE)</f>
        <v>Corrèze</v>
      </c>
      <c r="F993" s="21" t="s">
        <v>54</v>
      </c>
      <c r="G993" s="21" t="str">
        <f>VLOOKUP(Tableau1[[#This Row],[CODE_TYPE_DECHET]],Libellés!$A$1:$B$8,2,FALSE)</f>
        <v>Verre</v>
      </c>
      <c r="H993" s="21" t="s">
        <v>49</v>
      </c>
      <c r="I993" s="21" t="str">
        <f>VLOOKUP(Tableau1[[#This Row],[CODE_DESTINATION]],Libellés!$E$2:$F$7,2,FALSE)</f>
        <v>Valorisation matière</v>
      </c>
      <c r="J993" s="21">
        <v>7640.5236299999997</v>
      </c>
      <c r="K993" s="21">
        <v>241464</v>
      </c>
      <c r="L993" s="21">
        <f>Tableau1[[#This Row],[TONNE_DECHET]]*1000</f>
        <v>7640523.6299999999</v>
      </c>
      <c r="M993" s="21">
        <f>Tableau1[[#This Row],[KG_DECHET]]/Tableau1[[#This Row],[Population]]</f>
        <v>31.642495900009941</v>
      </c>
    </row>
    <row r="994" spans="1:13" x14ac:dyDescent="0.3">
      <c r="A994" s="21">
        <v>2017</v>
      </c>
      <c r="B994" s="21">
        <v>75</v>
      </c>
      <c r="C994" s="21" t="str">
        <f>VLOOKUP(Tableau1[[#This Row],[CODE_REGION]],Libellés!$I$2:$J$15,2,FALSE)</f>
        <v>Nouvelle-Aquitaine</v>
      </c>
      <c r="D994" s="21">
        <v>19</v>
      </c>
      <c r="E994" s="21" t="str">
        <f>VLOOKUP(Tableau1[[#This Row],[CODE_DEPT]],Libellés!$L$2:$M$102,2,FALSE)</f>
        <v>Corrèze</v>
      </c>
      <c r="F994" s="21" t="s">
        <v>55</v>
      </c>
      <c r="G994" s="21" t="str">
        <f>VLOOKUP(Tableau1[[#This Row],[CODE_TYPE_DECHET]],Libellés!$A$1:$B$8,2,FALSE)</f>
        <v>Collectes séparées hors gravats</v>
      </c>
      <c r="H994" s="21" t="s">
        <v>49</v>
      </c>
      <c r="I994" s="21" t="str">
        <f>VLOOKUP(Tableau1[[#This Row],[CODE_DESTINATION]],Libellés!$E$2:$F$7,2,FALSE)</f>
        <v>Valorisation matière</v>
      </c>
      <c r="J994" s="21">
        <v>169.67868000000001</v>
      </c>
      <c r="K994" s="21">
        <v>241464</v>
      </c>
      <c r="L994" s="21">
        <f>Tableau1[[#This Row],[TONNE_DECHET]]*1000</f>
        <v>169678.68000000002</v>
      </c>
      <c r="M994" s="21">
        <f>Tableau1[[#This Row],[KG_DECHET]]/Tableau1[[#This Row],[Population]]</f>
        <v>0.70270798131398482</v>
      </c>
    </row>
    <row r="995" spans="1:13" x14ac:dyDescent="0.3">
      <c r="A995" s="21">
        <v>2009</v>
      </c>
      <c r="B995" s="21">
        <v>27</v>
      </c>
      <c r="C995" s="21" t="str">
        <f>VLOOKUP(Tableau1[[#This Row],[CODE_REGION]],Libellés!$I$2:$J$15,2,FALSE)</f>
        <v>Bourgogne-Franche-Comté</v>
      </c>
      <c r="D995" s="21">
        <v>21</v>
      </c>
      <c r="E995" s="21" t="str">
        <f>VLOOKUP(Tableau1[[#This Row],[CODE_DEPT]],Libellés!$L$2:$M$102,2,FALSE)</f>
        <v>Cote-d'Or</v>
      </c>
      <c r="F995" s="21" t="s">
        <v>49</v>
      </c>
      <c r="G995" s="21" t="str">
        <f>VLOOKUP(Tableau1[[#This Row],[CODE_TYPE_DECHET]],Libellés!$A$1:$B$8,2,FALSE)</f>
        <v>Ordures ménagères résiduelles</v>
      </c>
      <c r="H995" s="21" t="s">
        <v>50</v>
      </c>
      <c r="I995" s="21" t="str">
        <f>VLOOKUP(Tableau1[[#This Row],[CODE_DESTINATION]],Libellés!$E$2:$F$7,2,FALSE)</f>
        <v>Incinération avec récupération d'énergie</v>
      </c>
      <c r="J995" s="21">
        <v>100998.99</v>
      </c>
      <c r="K995" s="21">
        <v>524144</v>
      </c>
      <c r="L995" s="21">
        <f>Tableau1[[#This Row],[TONNE_DECHET]]*1000</f>
        <v>100998990</v>
      </c>
      <c r="M995" s="21">
        <f>Tableau1[[#This Row],[KG_DECHET]]/Tableau1[[#This Row],[Population]]</f>
        <v>192.69321026282853</v>
      </c>
    </row>
    <row r="996" spans="1:13" x14ac:dyDescent="0.3">
      <c r="A996" s="21">
        <v>2009</v>
      </c>
      <c r="B996" s="21">
        <v>27</v>
      </c>
      <c r="C996" s="21" t="str">
        <f>VLOOKUP(Tableau1[[#This Row],[CODE_REGION]],Libellés!$I$2:$J$15,2,FALSE)</f>
        <v>Bourgogne-Franche-Comté</v>
      </c>
      <c r="D996" s="21">
        <v>21</v>
      </c>
      <c r="E996" s="21" t="str">
        <f>VLOOKUP(Tableau1[[#This Row],[CODE_DEPT]],Libellés!$L$2:$M$102,2,FALSE)</f>
        <v>Cote-d'Or</v>
      </c>
      <c r="F996" s="21" t="s">
        <v>49</v>
      </c>
      <c r="G996" s="21" t="str">
        <f>VLOOKUP(Tableau1[[#This Row],[CODE_TYPE_DECHET]],Libellés!$A$1:$B$8,2,FALSE)</f>
        <v>Ordures ménagères résiduelles</v>
      </c>
      <c r="H996" s="21" t="s">
        <v>51</v>
      </c>
      <c r="I996" s="21" t="str">
        <f>VLOOKUP(Tableau1[[#This Row],[CODE_DESTINATION]],Libellés!$E$2:$F$7,2,FALSE)</f>
        <v>Stockage</v>
      </c>
      <c r="J996" s="21">
        <v>37369.402820000003</v>
      </c>
      <c r="K996" s="21">
        <v>524144</v>
      </c>
      <c r="L996" s="21">
        <f>Tableau1[[#This Row],[TONNE_DECHET]]*1000</f>
        <v>37369402.82</v>
      </c>
      <c r="M996" s="21">
        <f>Tableau1[[#This Row],[KG_DECHET]]/Tableau1[[#This Row],[Population]]</f>
        <v>71.296061425867705</v>
      </c>
    </row>
    <row r="997" spans="1:13" x14ac:dyDescent="0.3">
      <c r="A997" s="21">
        <v>2009</v>
      </c>
      <c r="B997" s="21">
        <v>27</v>
      </c>
      <c r="C997" s="21" t="str">
        <f>VLOOKUP(Tableau1[[#This Row],[CODE_REGION]],Libellés!$I$2:$J$15,2,FALSE)</f>
        <v>Bourgogne-Franche-Comté</v>
      </c>
      <c r="D997" s="21">
        <v>21</v>
      </c>
      <c r="E997" s="21" t="str">
        <f>VLOOKUP(Tableau1[[#This Row],[CODE_DEPT]],Libellés!$L$2:$M$102,2,FALSE)</f>
        <v>Cote-d'Or</v>
      </c>
      <c r="F997" s="21" t="s">
        <v>50</v>
      </c>
      <c r="G997" s="21" t="str">
        <f>VLOOKUP(Tableau1[[#This Row],[CODE_TYPE_DECHET]],Libellés!$A$1:$B$8,2,FALSE)</f>
        <v>Encombrants</v>
      </c>
      <c r="H997" s="21" t="s">
        <v>50</v>
      </c>
      <c r="I997" s="21" t="str">
        <f>VLOOKUP(Tableau1[[#This Row],[CODE_DESTINATION]],Libellés!$E$2:$F$7,2,FALSE)</f>
        <v>Incinération avec récupération d'énergie</v>
      </c>
      <c r="J997" s="21">
        <v>1987.54276</v>
      </c>
      <c r="K997" s="21">
        <v>524144</v>
      </c>
      <c r="L997" s="21">
        <f>Tableau1[[#This Row],[TONNE_DECHET]]*1000</f>
        <v>1987542.76</v>
      </c>
      <c r="M997" s="21">
        <f>Tableau1[[#This Row],[KG_DECHET]]/Tableau1[[#This Row],[Population]]</f>
        <v>3.7919784639335754</v>
      </c>
    </row>
    <row r="998" spans="1:13" x14ac:dyDescent="0.3">
      <c r="A998" s="21">
        <v>2009</v>
      </c>
      <c r="B998" s="21">
        <v>27</v>
      </c>
      <c r="C998" s="21" t="str">
        <f>VLOOKUP(Tableau1[[#This Row],[CODE_REGION]],Libellés!$I$2:$J$15,2,FALSE)</f>
        <v>Bourgogne-Franche-Comté</v>
      </c>
      <c r="D998" s="21">
        <v>21</v>
      </c>
      <c r="E998" s="21" t="str">
        <f>VLOOKUP(Tableau1[[#This Row],[CODE_DEPT]],Libellés!$L$2:$M$102,2,FALSE)</f>
        <v>Cote-d'Or</v>
      </c>
      <c r="F998" s="21" t="s">
        <v>50</v>
      </c>
      <c r="G998" s="21" t="str">
        <f>VLOOKUP(Tableau1[[#This Row],[CODE_TYPE_DECHET]],Libellés!$A$1:$B$8,2,FALSE)</f>
        <v>Encombrants</v>
      </c>
      <c r="H998" s="21" t="s">
        <v>51</v>
      </c>
      <c r="I998" s="21" t="str">
        <f>VLOOKUP(Tableau1[[#This Row],[CODE_DESTINATION]],Libellés!$E$2:$F$7,2,FALSE)</f>
        <v>Stockage</v>
      </c>
      <c r="J998" s="21">
        <v>14.21589</v>
      </c>
      <c r="K998" s="21">
        <v>524144</v>
      </c>
      <c r="L998" s="21">
        <f>Tableau1[[#This Row],[TONNE_DECHET]]*1000</f>
        <v>14215.89</v>
      </c>
      <c r="M998" s="21">
        <f>Tableau1[[#This Row],[KG_DECHET]]/Tableau1[[#This Row],[Population]]</f>
        <v>2.7122107665069142E-2</v>
      </c>
    </row>
    <row r="999" spans="1:13" x14ac:dyDescent="0.3">
      <c r="A999" s="21">
        <v>2009</v>
      </c>
      <c r="B999" s="21">
        <v>27</v>
      </c>
      <c r="C999" s="21" t="str">
        <f>VLOOKUP(Tableau1[[#This Row],[CODE_REGION]],Libellés!$I$2:$J$15,2,FALSE)</f>
        <v>Bourgogne-Franche-Comté</v>
      </c>
      <c r="D999" s="21">
        <v>21</v>
      </c>
      <c r="E999" s="21" t="str">
        <f>VLOOKUP(Tableau1[[#This Row],[CODE_DEPT]],Libellés!$L$2:$M$102,2,FALSE)</f>
        <v>Cote-d'Or</v>
      </c>
      <c r="F999" s="21" t="s">
        <v>53</v>
      </c>
      <c r="G999" s="21" t="str">
        <f>VLOOKUP(Tableau1[[#This Row],[CODE_TYPE_DECHET]],Libellés!$A$1:$B$8,2,FALSE)</f>
        <v>Déchets dangereux</v>
      </c>
      <c r="H999" s="21" t="s">
        <v>50</v>
      </c>
      <c r="I999" s="21" t="str">
        <f>VLOOKUP(Tableau1[[#This Row],[CODE_DESTINATION]],Libellés!$E$2:$F$7,2,FALSE)</f>
        <v>Incinération avec récupération d'énergie</v>
      </c>
      <c r="J999" s="21">
        <v>0.61</v>
      </c>
      <c r="K999" s="21">
        <v>524144</v>
      </c>
      <c r="L999" s="21">
        <f>Tableau1[[#This Row],[TONNE_DECHET]]*1000</f>
        <v>610</v>
      </c>
      <c r="M999" s="21">
        <f>Tableau1[[#This Row],[KG_DECHET]]/Tableau1[[#This Row],[Population]]</f>
        <v>1.1638023138679447E-3</v>
      </c>
    </row>
    <row r="1000" spans="1:13" x14ac:dyDescent="0.3">
      <c r="A1000" s="21">
        <v>2009</v>
      </c>
      <c r="B1000" s="21">
        <v>27</v>
      </c>
      <c r="C1000" s="21" t="str">
        <f>VLOOKUP(Tableau1[[#This Row],[CODE_REGION]],Libellés!$I$2:$J$15,2,FALSE)</f>
        <v>Bourgogne-Franche-Comté</v>
      </c>
      <c r="D1000" s="21">
        <v>21</v>
      </c>
      <c r="E1000" s="21" t="str">
        <f>VLOOKUP(Tableau1[[#This Row],[CODE_DEPT]],Libellés!$L$2:$M$102,2,FALSE)</f>
        <v>Cote-d'Or</v>
      </c>
      <c r="F1000" s="21" t="s">
        <v>53</v>
      </c>
      <c r="G1000" s="21" t="str">
        <f>VLOOKUP(Tableau1[[#This Row],[CODE_TYPE_DECHET]],Libellés!$A$1:$B$8,2,FALSE)</f>
        <v>Déchets dangereux</v>
      </c>
      <c r="H1000" s="21" t="s">
        <v>52</v>
      </c>
      <c r="I1000" s="21" t="str">
        <f>VLOOKUP(Tableau1[[#This Row],[CODE_DESTINATION]],Libellés!$E$2:$F$7,2,FALSE)</f>
        <v>Non précisé</v>
      </c>
      <c r="J1000" s="21">
        <v>16.7</v>
      </c>
      <c r="K1000" s="21">
        <v>524144</v>
      </c>
      <c r="L1000" s="21">
        <f>Tableau1[[#This Row],[TONNE_DECHET]]*1000</f>
        <v>16700</v>
      </c>
      <c r="M1000" s="21">
        <f>Tableau1[[#This Row],[KG_DECHET]]/Tableau1[[#This Row],[Population]]</f>
        <v>3.1861473182942093E-2</v>
      </c>
    </row>
    <row r="1001" spans="1:13" x14ac:dyDescent="0.3">
      <c r="A1001" s="21">
        <v>2009</v>
      </c>
      <c r="B1001" s="21">
        <v>27</v>
      </c>
      <c r="C1001" s="21" t="str">
        <f>VLOOKUP(Tableau1[[#This Row],[CODE_REGION]],Libellés!$I$2:$J$15,2,FALSE)</f>
        <v>Bourgogne-Franche-Comté</v>
      </c>
      <c r="D1001" s="21">
        <v>21</v>
      </c>
      <c r="E1001" s="21" t="str">
        <f>VLOOKUP(Tableau1[[#This Row],[CODE_DEPT]],Libellés!$L$2:$M$102,2,FALSE)</f>
        <v>Cote-d'Or</v>
      </c>
      <c r="F1001" s="21" t="s">
        <v>51</v>
      </c>
      <c r="G1001" s="21" t="str">
        <f>VLOOKUP(Tableau1[[#This Row],[CODE_TYPE_DECHET]],Libellés!$A$1:$B$8,2,FALSE)</f>
        <v>Emballages et papier</v>
      </c>
      <c r="H1001" s="21" t="s">
        <v>49</v>
      </c>
      <c r="I1001" s="21" t="str">
        <f>VLOOKUP(Tableau1[[#This Row],[CODE_DESTINATION]],Libellés!$E$2:$F$7,2,FALSE)</f>
        <v>Valorisation matière</v>
      </c>
      <c r="J1001" s="21">
        <v>26172.768400000001</v>
      </c>
      <c r="K1001" s="21">
        <v>524144</v>
      </c>
      <c r="L1001" s="21">
        <f>Tableau1[[#This Row],[TONNE_DECHET]]*1000</f>
        <v>26172768.400000002</v>
      </c>
      <c r="M1001" s="21">
        <f>Tableau1[[#This Row],[KG_DECHET]]/Tableau1[[#This Row],[Population]]</f>
        <v>49.934308892212833</v>
      </c>
    </row>
    <row r="1002" spans="1:13" x14ac:dyDescent="0.3">
      <c r="A1002" s="21">
        <v>2009</v>
      </c>
      <c r="B1002" s="21">
        <v>27</v>
      </c>
      <c r="C1002" s="21" t="str">
        <f>VLOOKUP(Tableau1[[#This Row],[CODE_REGION]],Libellés!$I$2:$J$15,2,FALSE)</f>
        <v>Bourgogne-Franche-Comté</v>
      </c>
      <c r="D1002" s="21">
        <v>21</v>
      </c>
      <c r="E1002" s="21" t="str">
        <f>VLOOKUP(Tableau1[[#This Row],[CODE_DEPT]],Libellés!$L$2:$M$102,2,FALSE)</f>
        <v>Cote-d'Or</v>
      </c>
      <c r="F1002" s="21" t="s">
        <v>51</v>
      </c>
      <c r="G1002" s="21" t="str">
        <f>VLOOKUP(Tableau1[[#This Row],[CODE_TYPE_DECHET]],Libellés!$A$1:$B$8,2,FALSE)</f>
        <v>Emballages et papier</v>
      </c>
      <c r="H1002" s="21" t="s">
        <v>50</v>
      </c>
      <c r="I1002" s="21" t="str">
        <f>VLOOKUP(Tableau1[[#This Row],[CODE_DESTINATION]],Libellés!$E$2:$F$7,2,FALSE)</f>
        <v>Incinération avec récupération d'énergie</v>
      </c>
      <c r="J1002" s="21">
        <v>2659.1</v>
      </c>
      <c r="K1002" s="21">
        <v>524144</v>
      </c>
      <c r="L1002" s="21">
        <f>Tableau1[[#This Row],[TONNE_DECHET]]*1000</f>
        <v>2659100</v>
      </c>
      <c r="M1002" s="21">
        <f>Tableau1[[#This Row],[KG_DECHET]]/Tableau1[[#This Row],[Population]]</f>
        <v>5.0732241521413961</v>
      </c>
    </row>
    <row r="1003" spans="1:13" x14ac:dyDescent="0.3">
      <c r="A1003" s="21">
        <v>2009</v>
      </c>
      <c r="B1003" s="21">
        <v>27</v>
      </c>
      <c r="C1003" s="21" t="str">
        <f>VLOOKUP(Tableau1[[#This Row],[CODE_REGION]],Libellés!$I$2:$J$15,2,FALSE)</f>
        <v>Bourgogne-Franche-Comté</v>
      </c>
      <c r="D1003" s="21">
        <v>21</v>
      </c>
      <c r="E1003" s="21" t="str">
        <f>VLOOKUP(Tableau1[[#This Row],[CODE_DEPT]],Libellés!$L$2:$M$102,2,FALSE)</f>
        <v>Cote-d'Or</v>
      </c>
      <c r="F1003" s="21" t="s">
        <v>51</v>
      </c>
      <c r="G1003" s="21" t="str">
        <f>VLOOKUP(Tableau1[[#This Row],[CODE_TYPE_DECHET]],Libellés!$A$1:$B$8,2,FALSE)</f>
        <v>Emballages et papier</v>
      </c>
      <c r="H1003" s="21" t="s">
        <v>51</v>
      </c>
      <c r="I1003" s="21" t="str">
        <f>VLOOKUP(Tableau1[[#This Row],[CODE_DESTINATION]],Libellés!$E$2:$F$7,2,FALSE)</f>
        <v>Stockage</v>
      </c>
      <c r="J1003" s="21">
        <v>541.11242000000004</v>
      </c>
      <c r="K1003" s="21">
        <v>524144</v>
      </c>
      <c r="L1003" s="21">
        <f>Tableau1[[#This Row],[TONNE_DECHET]]*1000</f>
        <v>541112.42000000004</v>
      </c>
      <c r="M1003" s="21">
        <f>Tableau1[[#This Row],[KG_DECHET]]/Tableau1[[#This Row],[Population]]</f>
        <v>1.0323735843584969</v>
      </c>
    </row>
    <row r="1004" spans="1:13" x14ac:dyDescent="0.3">
      <c r="A1004" s="21">
        <v>2009</v>
      </c>
      <c r="B1004" s="21">
        <v>27</v>
      </c>
      <c r="C1004" s="21" t="str">
        <f>VLOOKUP(Tableau1[[#This Row],[CODE_REGION]],Libellés!$I$2:$J$15,2,FALSE)</f>
        <v>Bourgogne-Franche-Comté</v>
      </c>
      <c r="D1004" s="21">
        <v>21</v>
      </c>
      <c r="E1004" s="21" t="str">
        <f>VLOOKUP(Tableau1[[#This Row],[CODE_DEPT]],Libellés!$L$2:$M$102,2,FALSE)</f>
        <v>Cote-d'Or</v>
      </c>
      <c r="F1004" s="21" t="s">
        <v>51</v>
      </c>
      <c r="G1004" s="21" t="str">
        <f>VLOOKUP(Tableau1[[#This Row],[CODE_TYPE_DECHET]],Libellés!$A$1:$B$8,2,FALSE)</f>
        <v>Emballages et papier</v>
      </c>
      <c r="H1004" s="21" t="s">
        <v>52</v>
      </c>
      <c r="I1004" s="21" t="str">
        <f>VLOOKUP(Tableau1[[#This Row],[CODE_DESTINATION]],Libellés!$E$2:$F$7,2,FALSE)</f>
        <v>Non précisé</v>
      </c>
      <c r="J1004" s="21">
        <v>84.732500000000002</v>
      </c>
      <c r="K1004" s="21">
        <v>524144</v>
      </c>
      <c r="L1004" s="21">
        <f>Tableau1[[#This Row],[TONNE_DECHET]]*1000</f>
        <v>84732.5</v>
      </c>
      <c r="M1004" s="21">
        <f>Tableau1[[#This Row],[KG_DECHET]]/Tableau1[[#This Row],[Population]]</f>
        <v>0.16165881895051742</v>
      </c>
    </row>
    <row r="1005" spans="1:13" x14ac:dyDescent="0.3">
      <c r="A1005" s="21">
        <v>2009</v>
      </c>
      <c r="B1005" s="21">
        <v>27</v>
      </c>
      <c r="C1005" s="21" t="str">
        <f>VLOOKUP(Tableau1[[#This Row],[CODE_REGION]],Libellés!$I$2:$J$15,2,FALSE)</f>
        <v>Bourgogne-Franche-Comté</v>
      </c>
      <c r="D1005" s="21">
        <v>21</v>
      </c>
      <c r="E1005" s="21" t="str">
        <f>VLOOKUP(Tableau1[[#This Row],[CODE_DEPT]],Libellés!$L$2:$M$102,2,FALSE)</f>
        <v>Cote-d'Or</v>
      </c>
      <c r="F1005" s="21" t="s">
        <v>56</v>
      </c>
      <c r="G1005" s="21" t="str">
        <f>VLOOKUP(Tableau1[[#This Row],[CODE_TYPE_DECHET]],Libellés!$A$1:$B$8,2,FALSE)</f>
        <v>Biodéchets</v>
      </c>
      <c r="H1005" s="21" t="s">
        <v>56</v>
      </c>
      <c r="I1005" s="21" t="str">
        <f>VLOOKUP(Tableau1[[#This Row],[CODE_DESTINATION]],Libellés!$E$2:$F$7,2,FALSE)</f>
        <v>Valorisation organique</v>
      </c>
      <c r="J1005" s="21">
        <v>675.98</v>
      </c>
      <c r="K1005" s="21">
        <v>524144</v>
      </c>
      <c r="L1005" s="21">
        <f>Tableau1[[#This Row],[TONNE_DECHET]]*1000</f>
        <v>675980</v>
      </c>
      <c r="M1005" s="21">
        <f>Tableau1[[#This Row],[KG_DECHET]]/Tableau1[[#This Row],[Population]]</f>
        <v>1.2896837510302512</v>
      </c>
    </row>
    <row r="1006" spans="1:13" x14ac:dyDescent="0.3">
      <c r="A1006" s="21">
        <v>2009</v>
      </c>
      <c r="B1006" s="21">
        <v>27</v>
      </c>
      <c r="C1006" s="21" t="str">
        <f>VLOOKUP(Tableau1[[#This Row],[CODE_REGION]],Libellés!$I$2:$J$15,2,FALSE)</f>
        <v>Bourgogne-Franche-Comté</v>
      </c>
      <c r="D1006" s="21">
        <v>21</v>
      </c>
      <c r="E1006" s="21" t="str">
        <f>VLOOKUP(Tableau1[[#This Row],[CODE_DEPT]],Libellés!$L$2:$M$102,2,FALSE)</f>
        <v>Cote-d'Or</v>
      </c>
      <c r="F1006" s="21" t="s">
        <v>54</v>
      </c>
      <c r="G1006" s="21" t="str">
        <f>VLOOKUP(Tableau1[[#This Row],[CODE_TYPE_DECHET]],Libellés!$A$1:$B$8,2,FALSE)</f>
        <v>Verre</v>
      </c>
      <c r="H1006" s="21" t="s">
        <v>49</v>
      </c>
      <c r="I1006" s="21" t="str">
        <f>VLOOKUP(Tableau1[[#This Row],[CODE_DESTINATION]],Libellés!$E$2:$F$7,2,FALSE)</f>
        <v>Valorisation matière</v>
      </c>
      <c r="J1006" s="21">
        <v>19573.5105</v>
      </c>
      <c r="K1006" s="21">
        <v>524144</v>
      </c>
      <c r="L1006" s="21">
        <f>Tableau1[[#This Row],[TONNE_DECHET]]*1000</f>
        <v>19573510.5</v>
      </c>
      <c r="M1006" s="21">
        <f>Tableau1[[#This Row],[KG_DECHET]]/Tableau1[[#This Row],[Population]]</f>
        <v>37.343765262981165</v>
      </c>
    </row>
    <row r="1007" spans="1:13" x14ac:dyDescent="0.3">
      <c r="A1007" s="21">
        <v>2009</v>
      </c>
      <c r="B1007" s="21">
        <v>27</v>
      </c>
      <c r="C1007" s="21" t="str">
        <f>VLOOKUP(Tableau1[[#This Row],[CODE_REGION]],Libellés!$I$2:$J$15,2,FALSE)</f>
        <v>Bourgogne-Franche-Comté</v>
      </c>
      <c r="D1007" s="21">
        <v>21</v>
      </c>
      <c r="E1007" s="21" t="str">
        <f>VLOOKUP(Tableau1[[#This Row],[CODE_DEPT]],Libellés!$L$2:$M$102,2,FALSE)</f>
        <v>Cote-d'Or</v>
      </c>
      <c r="F1007" s="21" t="s">
        <v>54</v>
      </c>
      <c r="G1007" s="21" t="str">
        <f>VLOOKUP(Tableau1[[#This Row],[CODE_TYPE_DECHET]],Libellés!$A$1:$B$8,2,FALSE)</f>
        <v>Verre</v>
      </c>
      <c r="H1007" s="21" t="s">
        <v>52</v>
      </c>
      <c r="I1007" s="21" t="str">
        <f>VLOOKUP(Tableau1[[#This Row],[CODE_DESTINATION]],Libellés!$E$2:$F$7,2,FALSE)</f>
        <v>Non précisé</v>
      </c>
      <c r="J1007" s="21">
        <v>7.9438300000000002</v>
      </c>
      <c r="K1007" s="21">
        <v>524144</v>
      </c>
      <c r="L1007" s="21">
        <f>Tableau1[[#This Row],[TONNE_DECHET]]*1000</f>
        <v>7943.83</v>
      </c>
      <c r="M1007" s="21">
        <f>Tableau1[[#This Row],[KG_DECHET]]/Tableau1[[#This Row],[Population]]</f>
        <v>1.5155815958973107E-2</v>
      </c>
    </row>
    <row r="1008" spans="1:13" x14ac:dyDescent="0.3">
      <c r="A1008" s="21">
        <v>2009</v>
      </c>
      <c r="B1008" s="21">
        <v>27</v>
      </c>
      <c r="C1008" s="21" t="str">
        <f>VLOOKUP(Tableau1[[#This Row],[CODE_REGION]],Libellés!$I$2:$J$15,2,FALSE)</f>
        <v>Bourgogne-Franche-Comté</v>
      </c>
      <c r="D1008" s="21">
        <v>21</v>
      </c>
      <c r="E1008" s="21" t="str">
        <f>VLOOKUP(Tableau1[[#This Row],[CODE_DEPT]],Libellés!$L$2:$M$102,2,FALSE)</f>
        <v>Cote-d'Or</v>
      </c>
      <c r="F1008" s="21" t="s">
        <v>55</v>
      </c>
      <c r="G1008" s="21" t="str">
        <f>VLOOKUP(Tableau1[[#This Row],[CODE_TYPE_DECHET]],Libellés!$A$1:$B$8,2,FALSE)</f>
        <v>Collectes séparées hors gravats</v>
      </c>
      <c r="H1008" s="21" t="s">
        <v>49</v>
      </c>
      <c r="I1008" s="21" t="str">
        <f>VLOOKUP(Tableau1[[#This Row],[CODE_DESTINATION]],Libellés!$E$2:$F$7,2,FALSE)</f>
        <v>Valorisation matière</v>
      </c>
      <c r="J1008" s="21">
        <v>2.0408200000000001</v>
      </c>
      <c r="K1008" s="21">
        <v>524144</v>
      </c>
      <c r="L1008" s="21">
        <f>Tableau1[[#This Row],[TONNE_DECHET]]*1000</f>
        <v>2040.8200000000002</v>
      </c>
      <c r="M1008" s="21">
        <f>Tableau1[[#This Row],[KG_DECHET]]/Tableau1[[#This Row],[Population]]</f>
        <v>3.8936246527671789E-3</v>
      </c>
    </row>
    <row r="1009" spans="1:13" x14ac:dyDescent="0.3">
      <c r="A1009" s="21">
        <v>2009</v>
      </c>
      <c r="B1009" s="21">
        <v>27</v>
      </c>
      <c r="C1009" s="21" t="str">
        <f>VLOOKUP(Tableau1[[#This Row],[CODE_REGION]],Libellés!$I$2:$J$15,2,FALSE)</f>
        <v>Bourgogne-Franche-Comté</v>
      </c>
      <c r="D1009" s="21">
        <v>21</v>
      </c>
      <c r="E1009" s="21" t="str">
        <f>VLOOKUP(Tableau1[[#This Row],[CODE_DEPT]],Libellés!$L$2:$M$102,2,FALSE)</f>
        <v>Cote-d'Or</v>
      </c>
      <c r="F1009" s="21" t="s">
        <v>55</v>
      </c>
      <c r="G1009" s="21" t="str">
        <f>VLOOKUP(Tableau1[[#This Row],[CODE_TYPE_DECHET]],Libellés!$A$1:$B$8,2,FALSE)</f>
        <v>Collectes séparées hors gravats</v>
      </c>
      <c r="H1009" s="21" t="s">
        <v>52</v>
      </c>
      <c r="I1009" s="21" t="str">
        <f>VLOOKUP(Tableau1[[#This Row],[CODE_DESTINATION]],Libellés!$E$2:$F$7,2,FALSE)</f>
        <v>Non précisé</v>
      </c>
      <c r="J1009" s="21">
        <v>447.29</v>
      </c>
      <c r="K1009" s="21">
        <v>524144</v>
      </c>
      <c r="L1009" s="21">
        <f>Tableau1[[#This Row],[TONNE_DECHET]]*1000</f>
        <v>447290</v>
      </c>
      <c r="M1009" s="21">
        <f>Tableau1[[#This Row],[KG_DECHET]]/Tableau1[[#This Row],[Population]]</f>
        <v>0.85337235568851311</v>
      </c>
    </row>
    <row r="1010" spans="1:13" x14ac:dyDescent="0.3">
      <c r="A1010" s="21">
        <v>2011</v>
      </c>
      <c r="B1010" s="21">
        <v>27</v>
      </c>
      <c r="C1010" s="21" t="str">
        <f>VLOOKUP(Tableau1[[#This Row],[CODE_REGION]],Libellés!$I$2:$J$15,2,FALSE)</f>
        <v>Bourgogne-Franche-Comté</v>
      </c>
      <c r="D1010" s="21">
        <v>21</v>
      </c>
      <c r="E1010" s="21" t="str">
        <f>VLOOKUP(Tableau1[[#This Row],[CODE_DEPT]],Libellés!$L$2:$M$102,2,FALSE)</f>
        <v>Cote-d'Or</v>
      </c>
      <c r="F1010" s="21" t="s">
        <v>49</v>
      </c>
      <c r="G1010" s="21" t="str">
        <f>VLOOKUP(Tableau1[[#This Row],[CODE_TYPE_DECHET]],Libellés!$A$1:$B$8,2,FALSE)</f>
        <v>Ordures ménagères résiduelles</v>
      </c>
      <c r="H1010" s="21" t="s">
        <v>50</v>
      </c>
      <c r="I1010" s="21" t="str">
        <f>VLOOKUP(Tableau1[[#This Row],[CODE_DESTINATION]],Libellés!$E$2:$F$7,2,FALSE)</f>
        <v>Incinération avec récupération d'énergie</v>
      </c>
      <c r="J1010" s="21">
        <v>99359.02</v>
      </c>
      <c r="K1010" s="21">
        <v>525931</v>
      </c>
      <c r="L1010" s="21">
        <f>Tableau1[[#This Row],[TONNE_DECHET]]*1000</f>
        <v>99359020</v>
      </c>
      <c r="M1010" s="21">
        <f>Tableau1[[#This Row],[KG_DECHET]]/Tableau1[[#This Row],[Population]]</f>
        <v>188.92025760033161</v>
      </c>
    </row>
    <row r="1011" spans="1:13" x14ac:dyDescent="0.3">
      <c r="A1011" s="21">
        <v>2011</v>
      </c>
      <c r="B1011" s="21">
        <v>27</v>
      </c>
      <c r="C1011" s="21" t="str">
        <f>VLOOKUP(Tableau1[[#This Row],[CODE_REGION]],Libellés!$I$2:$J$15,2,FALSE)</f>
        <v>Bourgogne-Franche-Comté</v>
      </c>
      <c r="D1011" s="21">
        <v>21</v>
      </c>
      <c r="E1011" s="21" t="str">
        <f>VLOOKUP(Tableau1[[#This Row],[CODE_DEPT]],Libellés!$L$2:$M$102,2,FALSE)</f>
        <v>Cote-d'Or</v>
      </c>
      <c r="F1011" s="21" t="s">
        <v>49</v>
      </c>
      <c r="G1011" s="21" t="str">
        <f>VLOOKUP(Tableau1[[#This Row],[CODE_TYPE_DECHET]],Libellés!$A$1:$B$8,2,FALSE)</f>
        <v>Ordures ménagères résiduelles</v>
      </c>
      <c r="H1011" s="21" t="s">
        <v>51</v>
      </c>
      <c r="I1011" s="21" t="str">
        <f>VLOOKUP(Tableau1[[#This Row],[CODE_DESTINATION]],Libellés!$E$2:$F$7,2,FALSE)</f>
        <v>Stockage</v>
      </c>
      <c r="J1011" s="21">
        <v>33956.438820000003</v>
      </c>
      <c r="K1011" s="21">
        <v>525931</v>
      </c>
      <c r="L1011" s="21">
        <f>Tableau1[[#This Row],[TONNE_DECHET]]*1000</f>
        <v>33956438.82</v>
      </c>
      <c r="M1011" s="21">
        <f>Tableau1[[#This Row],[KG_DECHET]]/Tableau1[[#This Row],[Population]]</f>
        <v>64.564436817757468</v>
      </c>
    </row>
    <row r="1012" spans="1:13" x14ac:dyDescent="0.3">
      <c r="A1012" s="21">
        <v>2011</v>
      </c>
      <c r="B1012" s="21">
        <v>27</v>
      </c>
      <c r="C1012" s="21" t="str">
        <f>VLOOKUP(Tableau1[[#This Row],[CODE_REGION]],Libellés!$I$2:$J$15,2,FALSE)</f>
        <v>Bourgogne-Franche-Comté</v>
      </c>
      <c r="D1012" s="21">
        <v>21</v>
      </c>
      <c r="E1012" s="21" t="str">
        <f>VLOOKUP(Tableau1[[#This Row],[CODE_DEPT]],Libellés!$L$2:$M$102,2,FALSE)</f>
        <v>Cote-d'Or</v>
      </c>
      <c r="F1012" s="21" t="s">
        <v>49</v>
      </c>
      <c r="G1012" s="21" t="str">
        <f>VLOOKUP(Tableau1[[#This Row],[CODE_TYPE_DECHET]],Libellés!$A$1:$B$8,2,FALSE)</f>
        <v>Ordures ménagères résiduelles</v>
      </c>
      <c r="H1012" s="21" t="s">
        <v>52</v>
      </c>
      <c r="I1012" s="21" t="str">
        <f>VLOOKUP(Tableau1[[#This Row],[CODE_DESTINATION]],Libellés!$E$2:$F$7,2,FALSE)</f>
        <v>Non précisé</v>
      </c>
      <c r="J1012" s="21">
        <v>6.40184</v>
      </c>
      <c r="K1012" s="21">
        <v>525931</v>
      </c>
      <c r="L1012" s="21">
        <f>Tableau1[[#This Row],[TONNE_DECHET]]*1000</f>
        <v>6401.84</v>
      </c>
      <c r="M1012" s="21">
        <f>Tableau1[[#This Row],[KG_DECHET]]/Tableau1[[#This Row],[Population]]</f>
        <v>1.2172395238158619E-2</v>
      </c>
    </row>
    <row r="1013" spans="1:13" x14ac:dyDescent="0.3">
      <c r="A1013" s="21">
        <v>2011</v>
      </c>
      <c r="B1013" s="21">
        <v>27</v>
      </c>
      <c r="C1013" s="21" t="str">
        <f>VLOOKUP(Tableau1[[#This Row],[CODE_REGION]],Libellés!$I$2:$J$15,2,FALSE)</f>
        <v>Bourgogne-Franche-Comté</v>
      </c>
      <c r="D1013" s="21">
        <v>21</v>
      </c>
      <c r="E1013" s="21" t="str">
        <f>VLOOKUP(Tableau1[[#This Row],[CODE_DEPT]],Libellés!$L$2:$M$102,2,FALSE)</f>
        <v>Cote-d'Or</v>
      </c>
      <c r="F1013" s="21" t="s">
        <v>50</v>
      </c>
      <c r="G1013" s="21" t="str">
        <f>VLOOKUP(Tableau1[[#This Row],[CODE_TYPE_DECHET]],Libellés!$A$1:$B$8,2,FALSE)</f>
        <v>Encombrants</v>
      </c>
      <c r="H1013" s="21" t="s">
        <v>49</v>
      </c>
      <c r="I1013" s="21" t="str">
        <f>VLOOKUP(Tableau1[[#This Row],[CODE_DESTINATION]],Libellés!$E$2:$F$7,2,FALSE)</f>
        <v>Valorisation matière</v>
      </c>
      <c r="J1013" s="21">
        <v>1.5652699999999999</v>
      </c>
      <c r="K1013" s="21">
        <v>525931</v>
      </c>
      <c r="L1013" s="21">
        <f>Tableau1[[#This Row],[TONNE_DECHET]]*1000</f>
        <v>1565.27</v>
      </c>
      <c r="M1013" s="21">
        <f>Tableau1[[#This Row],[KG_DECHET]]/Tableau1[[#This Row],[Population]]</f>
        <v>2.9761888916987208E-3</v>
      </c>
    </row>
    <row r="1014" spans="1:13" x14ac:dyDescent="0.3">
      <c r="A1014" s="21">
        <v>2011</v>
      </c>
      <c r="B1014" s="21">
        <v>27</v>
      </c>
      <c r="C1014" s="21" t="str">
        <f>VLOOKUP(Tableau1[[#This Row],[CODE_REGION]],Libellés!$I$2:$J$15,2,FALSE)</f>
        <v>Bourgogne-Franche-Comté</v>
      </c>
      <c r="D1014" s="21">
        <v>21</v>
      </c>
      <c r="E1014" s="21" t="str">
        <f>VLOOKUP(Tableau1[[#This Row],[CODE_DEPT]],Libellés!$L$2:$M$102,2,FALSE)</f>
        <v>Cote-d'Or</v>
      </c>
      <c r="F1014" s="21" t="s">
        <v>50</v>
      </c>
      <c r="G1014" s="21" t="str">
        <f>VLOOKUP(Tableau1[[#This Row],[CODE_TYPE_DECHET]],Libellés!$A$1:$B$8,2,FALSE)</f>
        <v>Encombrants</v>
      </c>
      <c r="H1014" s="21" t="s">
        <v>50</v>
      </c>
      <c r="I1014" s="21" t="str">
        <f>VLOOKUP(Tableau1[[#This Row],[CODE_DESTINATION]],Libellés!$E$2:$F$7,2,FALSE)</f>
        <v>Incinération avec récupération d'énergie</v>
      </c>
      <c r="J1014" s="21">
        <v>1991.86</v>
      </c>
      <c r="K1014" s="21">
        <v>525931</v>
      </c>
      <c r="L1014" s="21">
        <f>Tableau1[[#This Row],[TONNE_DECHET]]*1000</f>
        <v>1991860</v>
      </c>
      <c r="M1014" s="21">
        <f>Tableau1[[#This Row],[KG_DECHET]]/Tableau1[[#This Row],[Population]]</f>
        <v>3.7873028971481051</v>
      </c>
    </row>
    <row r="1015" spans="1:13" x14ac:dyDescent="0.3">
      <c r="A1015" s="21">
        <v>2011</v>
      </c>
      <c r="B1015" s="21">
        <v>27</v>
      </c>
      <c r="C1015" s="21" t="str">
        <f>VLOOKUP(Tableau1[[#This Row],[CODE_REGION]],Libellés!$I$2:$J$15,2,FALSE)</f>
        <v>Bourgogne-Franche-Comté</v>
      </c>
      <c r="D1015" s="21">
        <v>21</v>
      </c>
      <c r="E1015" s="21" t="str">
        <f>VLOOKUP(Tableau1[[#This Row],[CODE_DEPT]],Libellés!$L$2:$M$102,2,FALSE)</f>
        <v>Cote-d'Or</v>
      </c>
      <c r="F1015" s="21" t="s">
        <v>50</v>
      </c>
      <c r="G1015" s="21" t="str">
        <f>VLOOKUP(Tableau1[[#This Row],[CODE_TYPE_DECHET]],Libellés!$A$1:$B$8,2,FALSE)</f>
        <v>Encombrants</v>
      </c>
      <c r="H1015" s="21" t="s">
        <v>51</v>
      </c>
      <c r="I1015" s="21" t="str">
        <f>VLOOKUP(Tableau1[[#This Row],[CODE_DESTINATION]],Libellés!$E$2:$F$7,2,FALSE)</f>
        <v>Stockage</v>
      </c>
      <c r="J1015" s="21">
        <v>19.264859999999999</v>
      </c>
      <c r="K1015" s="21">
        <v>525931</v>
      </c>
      <c r="L1015" s="21">
        <f>Tableau1[[#This Row],[TONNE_DECHET]]*1000</f>
        <v>19264.86</v>
      </c>
      <c r="M1015" s="21">
        <f>Tableau1[[#This Row],[KG_DECHET]]/Tableau1[[#This Row],[Population]]</f>
        <v>3.6630014203384097E-2</v>
      </c>
    </row>
    <row r="1016" spans="1:13" x14ac:dyDescent="0.3">
      <c r="A1016" s="21">
        <v>2011</v>
      </c>
      <c r="B1016" s="21">
        <v>27</v>
      </c>
      <c r="C1016" s="21" t="str">
        <f>VLOOKUP(Tableau1[[#This Row],[CODE_REGION]],Libellés!$I$2:$J$15,2,FALSE)</f>
        <v>Bourgogne-Franche-Comté</v>
      </c>
      <c r="D1016" s="21">
        <v>21</v>
      </c>
      <c r="E1016" s="21" t="str">
        <f>VLOOKUP(Tableau1[[#This Row],[CODE_DEPT]],Libellés!$L$2:$M$102,2,FALSE)</f>
        <v>Cote-d'Or</v>
      </c>
      <c r="F1016" s="21" t="s">
        <v>53</v>
      </c>
      <c r="G1016" s="21" t="str">
        <f>VLOOKUP(Tableau1[[#This Row],[CODE_TYPE_DECHET]],Libellés!$A$1:$B$8,2,FALSE)</f>
        <v>Déchets dangereux</v>
      </c>
      <c r="H1016" s="21" t="s">
        <v>49</v>
      </c>
      <c r="I1016" s="21" t="str">
        <f>VLOOKUP(Tableau1[[#This Row],[CODE_DESTINATION]],Libellés!$E$2:$F$7,2,FALSE)</f>
        <v>Valorisation matière</v>
      </c>
      <c r="J1016" s="21">
        <v>1.63751</v>
      </c>
      <c r="K1016" s="21">
        <v>525931</v>
      </c>
      <c r="L1016" s="21">
        <f>Tableau1[[#This Row],[TONNE_DECHET]]*1000</f>
        <v>1637.51</v>
      </c>
      <c r="M1016" s="21">
        <f>Tableau1[[#This Row],[KG_DECHET]]/Tableau1[[#This Row],[Population]]</f>
        <v>3.1135453129783183E-3</v>
      </c>
    </row>
    <row r="1017" spans="1:13" x14ac:dyDescent="0.3">
      <c r="A1017" s="21">
        <v>2011</v>
      </c>
      <c r="B1017" s="21">
        <v>27</v>
      </c>
      <c r="C1017" s="21" t="str">
        <f>VLOOKUP(Tableau1[[#This Row],[CODE_REGION]],Libellés!$I$2:$J$15,2,FALSE)</f>
        <v>Bourgogne-Franche-Comté</v>
      </c>
      <c r="D1017" s="21">
        <v>21</v>
      </c>
      <c r="E1017" s="21" t="str">
        <f>VLOOKUP(Tableau1[[#This Row],[CODE_DEPT]],Libellés!$L$2:$M$102,2,FALSE)</f>
        <v>Cote-d'Or</v>
      </c>
      <c r="F1017" s="21" t="s">
        <v>53</v>
      </c>
      <c r="G1017" s="21" t="str">
        <f>VLOOKUP(Tableau1[[#This Row],[CODE_TYPE_DECHET]],Libellés!$A$1:$B$8,2,FALSE)</f>
        <v>Déchets dangereux</v>
      </c>
      <c r="H1017" s="21" t="s">
        <v>50</v>
      </c>
      <c r="I1017" s="21" t="str">
        <f>VLOOKUP(Tableau1[[#This Row],[CODE_DESTINATION]],Libellés!$E$2:$F$7,2,FALSE)</f>
        <v>Incinération avec récupération d'énergie</v>
      </c>
      <c r="J1017" s="21">
        <v>1.62</v>
      </c>
      <c r="K1017" s="21">
        <v>525931</v>
      </c>
      <c r="L1017" s="21">
        <f>Tableau1[[#This Row],[TONNE_DECHET]]*1000</f>
        <v>1620</v>
      </c>
      <c r="M1017" s="21">
        <f>Tableau1[[#This Row],[KG_DECHET]]/Tableau1[[#This Row],[Population]]</f>
        <v>3.0802519722168877E-3</v>
      </c>
    </row>
    <row r="1018" spans="1:13" x14ac:dyDescent="0.3">
      <c r="A1018" s="21">
        <v>2011</v>
      </c>
      <c r="B1018" s="21">
        <v>27</v>
      </c>
      <c r="C1018" s="21" t="str">
        <f>VLOOKUP(Tableau1[[#This Row],[CODE_REGION]],Libellés!$I$2:$J$15,2,FALSE)</f>
        <v>Bourgogne-Franche-Comté</v>
      </c>
      <c r="D1018" s="21">
        <v>21</v>
      </c>
      <c r="E1018" s="21" t="str">
        <f>VLOOKUP(Tableau1[[#This Row],[CODE_DEPT]],Libellés!$L$2:$M$102,2,FALSE)</f>
        <v>Cote-d'Or</v>
      </c>
      <c r="F1018" s="21" t="s">
        <v>53</v>
      </c>
      <c r="G1018" s="21" t="str">
        <f>VLOOKUP(Tableau1[[#This Row],[CODE_TYPE_DECHET]],Libellés!$A$1:$B$8,2,FALSE)</f>
        <v>Déchets dangereux</v>
      </c>
      <c r="H1018" s="21" t="s">
        <v>51</v>
      </c>
      <c r="I1018" s="21" t="str">
        <f>VLOOKUP(Tableau1[[#This Row],[CODE_DESTINATION]],Libellés!$E$2:$F$7,2,FALSE)</f>
        <v>Stockage</v>
      </c>
      <c r="J1018" s="21">
        <v>22.16</v>
      </c>
      <c r="K1018" s="21">
        <v>525931</v>
      </c>
      <c r="L1018" s="21">
        <f>Tableau1[[#This Row],[TONNE_DECHET]]*1000</f>
        <v>22160</v>
      </c>
      <c r="M1018" s="21">
        <f>Tableau1[[#This Row],[KG_DECHET]]/Tableau1[[#This Row],[Population]]</f>
        <v>4.2134804755756934E-2</v>
      </c>
    </row>
    <row r="1019" spans="1:13" x14ac:dyDescent="0.3">
      <c r="A1019" s="21">
        <v>2011</v>
      </c>
      <c r="B1019" s="21">
        <v>27</v>
      </c>
      <c r="C1019" s="21" t="str">
        <f>VLOOKUP(Tableau1[[#This Row],[CODE_REGION]],Libellés!$I$2:$J$15,2,FALSE)</f>
        <v>Bourgogne-Franche-Comté</v>
      </c>
      <c r="D1019" s="21">
        <v>21</v>
      </c>
      <c r="E1019" s="21" t="str">
        <f>VLOOKUP(Tableau1[[#This Row],[CODE_DEPT]],Libellés!$L$2:$M$102,2,FALSE)</f>
        <v>Cote-d'Or</v>
      </c>
      <c r="F1019" s="21" t="s">
        <v>51</v>
      </c>
      <c r="G1019" s="21" t="str">
        <f>VLOOKUP(Tableau1[[#This Row],[CODE_TYPE_DECHET]],Libellés!$A$1:$B$8,2,FALSE)</f>
        <v>Emballages et papier</v>
      </c>
      <c r="H1019" s="21" t="s">
        <v>49</v>
      </c>
      <c r="I1019" s="21" t="str">
        <f>VLOOKUP(Tableau1[[#This Row],[CODE_DESTINATION]],Libellés!$E$2:$F$7,2,FALSE)</f>
        <v>Valorisation matière</v>
      </c>
      <c r="J1019" s="21">
        <v>26263.012859999999</v>
      </c>
      <c r="K1019" s="21">
        <v>525931</v>
      </c>
      <c r="L1019" s="21">
        <f>Tableau1[[#This Row],[TONNE_DECHET]]*1000</f>
        <v>26263012.859999999</v>
      </c>
      <c r="M1019" s="21">
        <f>Tableau1[[#This Row],[KG_DECHET]]/Tableau1[[#This Row],[Population]]</f>
        <v>49.936232813810179</v>
      </c>
    </row>
    <row r="1020" spans="1:13" x14ac:dyDescent="0.3">
      <c r="A1020" s="21">
        <v>2011</v>
      </c>
      <c r="B1020" s="21">
        <v>27</v>
      </c>
      <c r="C1020" s="21" t="str">
        <f>VLOOKUP(Tableau1[[#This Row],[CODE_REGION]],Libellés!$I$2:$J$15,2,FALSE)</f>
        <v>Bourgogne-Franche-Comté</v>
      </c>
      <c r="D1020" s="21">
        <v>21</v>
      </c>
      <c r="E1020" s="21" t="str">
        <f>VLOOKUP(Tableau1[[#This Row],[CODE_DEPT]],Libellés!$L$2:$M$102,2,FALSE)</f>
        <v>Cote-d'Or</v>
      </c>
      <c r="F1020" s="21" t="s">
        <v>51</v>
      </c>
      <c r="G1020" s="21" t="str">
        <f>VLOOKUP(Tableau1[[#This Row],[CODE_TYPE_DECHET]],Libellés!$A$1:$B$8,2,FALSE)</f>
        <v>Emballages et papier</v>
      </c>
      <c r="H1020" s="21" t="s">
        <v>50</v>
      </c>
      <c r="I1020" s="21" t="str">
        <f>VLOOKUP(Tableau1[[#This Row],[CODE_DESTINATION]],Libellés!$E$2:$F$7,2,FALSE)</f>
        <v>Incinération avec récupération d'énergie</v>
      </c>
      <c r="J1020" s="21">
        <v>2393.9699999999998</v>
      </c>
      <c r="K1020" s="21">
        <v>525931</v>
      </c>
      <c r="L1020" s="21">
        <f>Tableau1[[#This Row],[TONNE_DECHET]]*1000</f>
        <v>2393970</v>
      </c>
      <c r="M1020" s="21">
        <f>Tableau1[[#This Row],[KG_DECHET]]/Tableau1[[#This Row],[Population]]</f>
        <v>4.5518708727951003</v>
      </c>
    </row>
    <row r="1021" spans="1:13" x14ac:dyDescent="0.3">
      <c r="A1021" s="21">
        <v>2011</v>
      </c>
      <c r="B1021" s="21">
        <v>27</v>
      </c>
      <c r="C1021" s="21" t="str">
        <f>VLOOKUP(Tableau1[[#This Row],[CODE_REGION]],Libellés!$I$2:$J$15,2,FALSE)</f>
        <v>Bourgogne-Franche-Comté</v>
      </c>
      <c r="D1021" s="21">
        <v>21</v>
      </c>
      <c r="E1021" s="21" t="str">
        <f>VLOOKUP(Tableau1[[#This Row],[CODE_DEPT]],Libellés!$L$2:$M$102,2,FALSE)</f>
        <v>Cote-d'Or</v>
      </c>
      <c r="F1021" s="21" t="s">
        <v>51</v>
      </c>
      <c r="G1021" s="21" t="str">
        <f>VLOOKUP(Tableau1[[#This Row],[CODE_TYPE_DECHET]],Libellés!$A$1:$B$8,2,FALSE)</f>
        <v>Emballages et papier</v>
      </c>
      <c r="H1021" s="21" t="s">
        <v>51</v>
      </c>
      <c r="I1021" s="21" t="str">
        <f>VLOOKUP(Tableau1[[#This Row],[CODE_DESTINATION]],Libellés!$E$2:$F$7,2,FALSE)</f>
        <v>Stockage</v>
      </c>
      <c r="J1021" s="21">
        <v>603.09298000000001</v>
      </c>
      <c r="K1021" s="21">
        <v>525931</v>
      </c>
      <c r="L1021" s="21">
        <f>Tableau1[[#This Row],[TONNE_DECHET]]*1000</f>
        <v>603092.98</v>
      </c>
      <c r="M1021" s="21">
        <f>Tableau1[[#This Row],[KG_DECHET]]/Tableau1[[#This Row],[Population]]</f>
        <v>1.1467150253550371</v>
      </c>
    </row>
    <row r="1022" spans="1:13" x14ac:dyDescent="0.3">
      <c r="A1022" s="21">
        <v>2011</v>
      </c>
      <c r="B1022" s="21">
        <v>27</v>
      </c>
      <c r="C1022" s="21" t="str">
        <f>VLOOKUP(Tableau1[[#This Row],[CODE_REGION]],Libellés!$I$2:$J$15,2,FALSE)</f>
        <v>Bourgogne-Franche-Comté</v>
      </c>
      <c r="D1022" s="21">
        <v>21</v>
      </c>
      <c r="E1022" s="21" t="str">
        <f>VLOOKUP(Tableau1[[#This Row],[CODE_DEPT]],Libellés!$L$2:$M$102,2,FALSE)</f>
        <v>Cote-d'Or</v>
      </c>
      <c r="F1022" s="21" t="s">
        <v>51</v>
      </c>
      <c r="G1022" s="21" t="str">
        <f>VLOOKUP(Tableau1[[#This Row],[CODE_TYPE_DECHET]],Libellés!$A$1:$B$8,2,FALSE)</f>
        <v>Emballages et papier</v>
      </c>
      <c r="H1022" s="21" t="s">
        <v>52</v>
      </c>
      <c r="I1022" s="21" t="str">
        <f>VLOOKUP(Tableau1[[#This Row],[CODE_DESTINATION]],Libellés!$E$2:$F$7,2,FALSE)</f>
        <v>Non précisé</v>
      </c>
      <c r="J1022" s="21">
        <v>4.43086</v>
      </c>
      <c r="K1022" s="21">
        <v>525931</v>
      </c>
      <c r="L1022" s="21">
        <f>Tableau1[[#This Row],[TONNE_DECHET]]*1000</f>
        <v>4430.8599999999997</v>
      </c>
      <c r="M1022" s="21">
        <f>Tableau1[[#This Row],[KG_DECHET]]/Tableau1[[#This Row],[Population]]</f>
        <v>8.4247933664301968E-3</v>
      </c>
    </row>
    <row r="1023" spans="1:13" x14ac:dyDescent="0.3">
      <c r="A1023" s="21">
        <v>2011</v>
      </c>
      <c r="B1023" s="21">
        <v>27</v>
      </c>
      <c r="C1023" s="21" t="str">
        <f>VLOOKUP(Tableau1[[#This Row],[CODE_REGION]],Libellés!$I$2:$J$15,2,FALSE)</f>
        <v>Bourgogne-Franche-Comté</v>
      </c>
      <c r="D1023" s="21">
        <v>21</v>
      </c>
      <c r="E1023" s="21" t="str">
        <f>VLOOKUP(Tableau1[[#This Row],[CODE_DEPT]],Libellés!$L$2:$M$102,2,FALSE)</f>
        <v>Cote-d'Or</v>
      </c>
      <c r="F1023" s="21" t="s">
        <v>56</v>
      </c>
      <c r="G1023" s="21" t="str">
        <f>VLOOKUP(Tableau1[[#This Row],[CODE_TYPE_DECHET]],Libellés!$A$1:$B$8,2,FALSE)</f>
        <v>Biodéchets</v>
      </c>
      <c r="H1023" s="21" t="s">
        <v>56</v>
      </c>
      <c r="I1023" s="21" t="str">
        <f>VLOOKUP(Tableau1[[#This Row],[CODE_DESTINATION]],Libellés!$E$2:$F$7,2,FALSE)</f>
        <v>Valorisation organique</v>
      </c>
      <c r="J1023" s="21">
        <v>1060.1099999999999</v>
      </c>
      <c r="K1023" s="21">
        <v>525931</v>
      </c>
      <c r="L1023" s="21">
        <f>Tableau1[[#This Row],[TONNE_DECHET]]*1000</f>
        <v>1060110</v>
      </c>
      <c r="M1023" s="21">
        <f>Tableau1[[#This Row],[KG_DECHET]]/Tableau1[[#This Row],[Population]]</f>
        <v>2.0156826655968176</v>
      </c>
    </row>
    <row r="1024" spans="1:13" x14ac:dyDescent="0.3">
      <c r="A1024" s="21">
        <v>2011</v>
      </c>
      <c r="B1024" s="21">
        <v>27</v>
      </c>
      <c r="C1024" s="21" t="str">
        <f>VLOOKUP(Tableau1[[#This Row],[CODE_REGION]],Libellés!$I$2:$J$15,2,FALSE)</f>
        <v>Bourgogne-Franche-Comté</v>
      </c>
      <c r="D1024" s="21">
        <v>21</v>
      </c>
      <c r="E1024" s="21" t="str">
        <f>VLOOKUP(Tableau1[[#This Row],[CODE_DEPT]],Libellés!$L$2:$M$102,2,FALSE)</f>
        <v>Cote-d'Or</v>
      </c>
      <c r="F1024" s="21" t="s">
        <v>54</v>
      </c>
      <c r="G1024" s="21" t="str">
        <f>VLOOKUP(Tableau1[[#This Row],[CODE_TYPE_DECHET]],Libellés!$A$1:$B$8,2,FALSE)</f>
        <v>Verre</v>
      </c>
      <c r="H1024" s="21" t="s">
        <v>49</v>
      </c>
      <c r="I1024" s="21" t="str">
        <f>VLOOKUP(Tableau1[[#This Row],[CODE_DESTINATION]],Libellés!$E$2:$F$7,2,FALSE)</f>
        <v>Valorisation matière</v>
      </c>
      <c r="J1024" s="21">
        <v>19438.67555</v>
      </c>
      <c r="K1024" s="21">
        <v>525931</v>
      </c>
      <c r="L1024" s="21">
        <f>Tableau1[[#This Row],[TONNE_DECHET]]*1000</f>
        <v>19438675.550000001</v>
      </c>
      <c r="M1024" s="21">
        <f>Tableau1[[#This Row],[KG_DECHET]]/Tableau1[[#This Row],[Population]]</f>
        <v>36.960505370476355</v>
      </c>
    </row>
    <row r="1025" spans="1:13" x14ac:dyDescent="0.3">
      <c r="A1025" s="21">
        <v>2011</v>
      </c>
      <c r="B1025" s="21">
        <v>27</v>
      </c>
      <c r="C1025" s="21" t="str">
        <f>VLOOKUP(Tableau1[[#This Row],[CODE_REGION]],Libellés!$I$2:$J$15,2,FALSE)</f>
        <v>Bourgogne-Franche-Comté</v>
      </c>
      <c r="D1025" s="21">
        <v>21</v>
      </c>
      <c r="E1025" s="21" t="str">
        <f>VLOOKUP(Tableau1[[#This Row],[CODE_DEPT]],Libellés!$L$2:$M$102,2,FALSE)</f>
        <v>Cote-d'Or</v>
      </c>
      <c r="F1025" s="21" t="s">
        <v>54</v>
      </c>
      <c r="G1025" s="21" t="str">
        <f>VLOOKUP(Tableau1[[#This Row],[CODE_TYPE_DECHET]],Libellés!$A$1:$B$8,2,FALSE)</f>
        <v>Verre</v>
      </c>
      <c r="H1025" s="21" t="s">
        <v>52</v>
      </c>
      <c r="I1025" s="21" t="str">
        <f>VLOOKUP(Tableau1[[#This Row],[CODE_DESTINATION]],Libellés!$E$2:$F$7,2,FALSE)</f>
        <v>Non précisé</v>
      </c>
      <c r="J1025" s="21">
        <v>266.80385999999999</v>
      </c>
      <c r="K1025" s="21">
        <v>525931</v>
      </c>
      <c r="L1025" s="21">
        <f>Tableau1[[#This Row],[TONNE_DECHET]]*1000</f>
        <v>266803.86</v>
      </c>
      <c r="M1025" s="21">
        <f>Tableau1[[#This Row],[KG_DECHET]]/Tableau1[[#This Row],[Population]]</f>
        <v>0.50729821972844347</v>
      </c>
    </row>
    <row r="1026" spans="1:13" x14ac:dyDescent="0.3">
      <c r="A1026" s="21">
        <v>2011</v>
      </c>
      <c r="B1026" s="21">
        <v>27</v>
      </c>
      <c r="C1026" s="21" t="str">
        <f>VLOOKUP(Tableau1[[#This Row],[CODE_REGION]],Libellés!$I$2:$J$15,2,FALSE)</f>
        <v>Bourgogne-Franche-Comté</v>
      </c>
      <c r="D1026" s="21">
        <v>21</v>
      </c>
      <c r="E1026" s="21" t="str">
        <f>VLOOKUP(Tableau1[[#This Row],[CODE_DEPT]],Libellés!$L$2:$M$102,2,FALSE)</f>
        <v>Cote-d'Or</v>
      </c>
      <c r="F1026" s="21" t="s">
        <v>55</v>
      </c>
      <c r="G1026" s="21" t="str">
        <f>VLOOKUP(Tableau1[[#This Row],[CODE_TYPE_DECHET]],Libellés!$A$1:$B$8,2,FALSE)</f>
        <v>Collectes séparées hors gravats</v>
      </c>
      <c r="H1026" s="21" t="s">
        <v>49</v>
      </c>
      <c r="I1026" s="21" t="str">
        <f>VLOOKUP(Tableau1[[#This Row],[CODE_DESTINATION]],Libellés!$E$2:$F$7,2,FALSE)</f>
        <v>Valorisation matière</v>
      </c>
      <c r="J1026" s="21">
        <v>586.81631000000004</v>
      </c>
      <c r="K1026" s="21">
        <v>525931</v>
      </c>
      <c r="L1026" s="21">
        <f>Tableau1[[#This Row],[TONNE_DECHET]]*1000</f>
        <v>586816.31000000006</v>
      </c>
      <c r="M1026" s="21">
        <f>Tableau1[[#This Row],[KG_DECHET]]/Tableau1[[#This Row],[Population]]</f>
        <v>1.1157667260534179</v>
      </c>
    </row>
    <row r="1027" spans="1:13" x14ac:dyDescent="0.3">
      <c r="A1027" s="21">
        <v>2013</v>
      </c>
      <c r="B1027" s="21">
        <v>27</v>
      </c>
      <c r="C1027" s="21" t="str">
        <f>VLOOKUP(Tableau1[[#This Row],[CODE_REGION]],Libellés!$I$2:$J$15,2,FALSE)</f>
        <v>Bourgogne-Franche-Comté</v>
      </c>
      <c r="D1027" s="21">
        <v>21</v>
      </c>
      <c r="E1027" s="21" t="str">
        <f>VLOOKUP(Tableau1[[#This Row],[CODE_DEPT]],Libellés!$L$2:$M$102,2,FALSE)</f>
        <v>Cote-d'Or</v>
      </c>
      <c r="F1027" s="21" t="s">
        <v>49</v>
      </c>
      <c r="G1027" s="21" t="str">
        <f>VLOOKUP(Tableau1[[#This Row],[CODE_TYPE_DECHET]],Libellés!$A$1:$B$8,2,FALSE)</f>
        <v>Ordures ménagères résiduelles</v>
      </c>
      <c r="H1027" s="21" t="s">
        <v>50</v>
      </c>
      <c r="I1027" s="21" t="str">
        <f>VLOOKUP(Tableau1[[#This Row],[CODE_DESTINATION]],Libellés!$E$2:$F$7,2,FALSE)</f>
        <v>Incinération avec récupération d'énergie</v>
      </c>
      <c r="J1027" s="21">
        <v>92077.73</v>
      </c>
      <c r="K1027" s="21">
        <v>529761</v>
      </c>
      <c r="L1027" s="21">
        <f>Tableau1[[#This Row],[TONNE_DECHET]]*1000</f>
        <v>92077730</v>
      </c>
      <c r="M1027" s="21">
        <f>Tableau1[[#This Row],[KG_DECHET]]/Tableau1[[#This Row],[Population]]</f>
        <v>173.80994448439958</v>
      </c>
    </row>
    <row r="1028" spans="1:13" x14ac:dyDescent="0.3">
      <c r="A1028" s="21">
        <v>2013</v>
      </c>
      <c r="B1028" s="21">
        <v>27</v>
      </c>
      <c r="C1028" s="21" t="str">
        <f>VLOOKUP(Tableau1[[#This Row],[CODE_REGION]],Libellés!$I$2:$J$15,2,FALSE)</f>
        <v>Bourgogne-Franche-Comté</v>
      </c>
      <c r="D1028" s="21">
        <v>21</v>
      </c>
      <c r="E1028" s="21" t="str">
        <f>VLOOKUP(Tableau1[[#This Row],[CODE_DEPT]],Libellés!$L$2:$M$102,2,FALSE)</f>
        <v>Cote-d'Or</v>
      </c>
      <c r="F1028" s="21" t="s">
        <v>49</v>
      </c>
      <c r="G1028" s="21" t="str">
        <f>VLOOKUP(Tableau1[[#This Row],[CODE_TYPE_DECHET]],Libellés!$A$1:$B$8,2,FALSE)</f>
        <v>Ordures ménagères résiduelles</v>
      </c>
      <c r="H1028" s="21" t="s">
        <v>51</v>
      </c>
      <c r="I1028" s="21" t="str">
        <f>VLOOKUP(Tableau1[[#This Row],[CODE_DESTINATION]],Libellés!$E$2:$F$7,2,FALSE)</f>
        <v>Stockage</v>
      </c>
      <c r="J1028" s="21">
        <v>31475.804339999999</v>
      </c>
      <c r="K1028" s="21">
        <v>529761</v>
      </c>
      <c r="L1028" s="21">
        <f>Tableau1[[#This Row],[TONNE_DECHET]]*1000</f>
        <v>31475804.34</v>
      </c>
      <c r="M1028" s="21">
        <f>Tableau1[[#This Row],[KG_DECHET]]/Tableau1[[#This Row],[Population]]</f>
        <v>59.415102923771286</v>
      </c>
    </row>
    <row r="1029" spans="1:13" x14ac:dyDescent="0.3">
      <c r="A1029" s="21">
        <v>2013</v>
      </c>
      <c r="B1029" s="21">
        <v>27</v>
      </c>
      <c r="C1029" s="21" t="str">
        <f>VLOOKUP(Tableau1[[#This Row],[CODE_REGION]],Libellés!$I$2:$J$15,2,FALSE)</f>
        <v>Bourgogne-Franche-Comté</v>
      </c>
      <c r="D1029" s="21">
        <v>21</v>
      </c>
      <c r="E1029" s="21" t="str">
        <f>VLOOKUP(Tableau1[[#This Row],[CODE_DEPT]],Libellés!$L$2:$M$102,2,FALSE)</f>
        <v>Cote-d'Or</v>
      </c>
      <c r="F1029" s="21" t="s">
        <v>49</v>
      </c>
      <c r="G1029" s="21" t="str">
        <f>VLOOKUP(Tableau1[[#This Row],[CODE_TYPE_DECHET]],Libellés!$A$1:$B$8,2,FALSE)</f>
        <v>Ordures ménagères résiduelles</v>
      </c>
      <c r="H1029" s="21" t="s">
        <v>52</v>
      </c>
      <c r="I1029" s="21" t="str">
        <f>VLOOKUP(Tableau1[[#This Row],[CODE_DESTINATION]],Libellés!$E$2:$F$7,2,FALSE)</f>
        <v>Non précisé</v>
      </c>
      <c r="J1029" s="21">
        <v>12.78476</v>
      </c>
      <c r="K1029" s="21">
        <v>529761</v>
      </c>
      <c r="L1029" s="21">
        <f>Tableau1[[#This Row],[TONNE_DECHET]]*1000</f>
        <v>12784.76</v>
      </c>
      <c r="M1029" s="21">
        <f>Tableau1[[#This Row],[KG_DECHET]]/Tableau1[[#This Row],[Population]]</f>
        <v>2.4133071328391483E-2</v>
      </c>
    </row>
    <row r="1030" spans="1:13" x14ac:dyDescent="0.3">
      <c r="A1030" s="21">
        <v>2013</v>
      </c>
      <c r="B1030" s="21">
        <v>27</v>
      </c>
      <c r="C1030" s="21" t="str">
        <f>VLOOKUP(Tableau1[[#This Row],[CODE_REGION]],Libellés!$I$2:$J$15,2,FALSE)</f>
        <v>Bourgogne-Franche-Comté</v>
      </c>
      <c r="D1030" s="21">
        <v>21</v>
      </c>
      <c r="E1030" s="21" t="str">
        <f>VLOOKUP(Tableau1[[#This Row],[CODE_DEPT]],Libellés!$L$2:$M$102,2,FALSE)</f>
        <v>Cote-d'Or</v>
      </c>
      <c r="F1030" s="21" t="s">
        <v>50</v>
      </c>
      <c r="G1030" s="21" t="str">
        <f>VLOOKUP(Tableau1[[#This Row],[CODE_TYPE_DECHET]],Libellés!$A$1:$B$8,2,FALSE)</f>
        <v>Encombrants</v>
      </c>
      <c r="H1030" s="21" t="s">
        <v>50</v>
      </c>
      <c r="I1030" s="21" t="str">
        <f>VLOOKUP(Tableau1[[#This Row],[CODE_DESTINATION]],Libellés!$E$2:$F$7,2,FALSE)</f>
        <v>Incinération avec récupération d'énergie</v>
      </c>
      <c r="J1030" s="21">
        <v>1634.25</v>
      </c>
      <c r="K1030" s="21">
        <v>529761</v>
      </c>
      <c r="L1030" s="21">
        <f>Tableau1[[#This Row],[TONNE_DECHET]]*1000</f>
        <v>1634250</v>
      </c>
      <c r="M1030" s="21">
        <f>Tableau1[[#This Row],[KG_DECHET]]/Tableau1[[#This Row],[Population]]</f>
        <v>3.0848816730563406</v>
      </c>
    </row>
    <row r="1031" spans="1:13" x14ac:dyDescent="0.3">
      <c r="A1031" s="21">
        <v>2013</v>
      </c>
      <c r="B1031" s="21">
        <v>27</v>
      </c>
      <c r="C1031" s="21" t="str">
        <f>VLOOKUP(Tableau1[[#This Row],[CODE_REGION]],Libellés!$I$2:$J$15,2,FALSE)</f>
        <v>Bourgogne-Franche-Comté</v>
      </c>
      <c r="D1031" s="21">
        <v>21</v>
      </c>
      <c r="E1031" s="21" t="str">
        <f>VLOOKUP(Tableau1[[#This Row],[CODE_DEPT]],Libellés!$L$2:$M$102,2,FALSE)</f>
        <v>Cote-d'Or</v>
      </c>
      <c r="F1031" s="21" t="s">
        <v>50</v>
      </c>
      <c r="G1031" s="21" t="str">
        <f>VLOOKUP(Tableau1[[#This Row],[CODE_TYPE_DECHET]],Libellés!$A$1:$B$8,2,FALSE)</f>
        <v>Encombrants</v>
      </c>
      <c r="H1031" s="21" t="s">
        <v>51</v>
      </c>
      <c r="I1031" s="21" t="str">
        <f>VLOOKUP(Tableau1[[#This Row],[CODE_DESTINATION]],Libellés!$E$2:$F$7,2,FALSE)</f>
        <v>Stockage</v>
      </c>
      <c r="J1031" s="21">
        <v>21.316980000000001</v>
      </c>
      <c r="K1031" s="21">
        <v>529761</v>
      </c>
      <c r="L1031" s="21">
        <f>Tableau1[[#This Row],[TONNE_DECHET]]*1000</f>
        <v>21316.98</v>
      </c>
      <c r="M1031" s="21">
        <f>Tableau1[[#This Row],[KG_DECHET]]/Tableau1[[#This Row],[Population]]</f>
        <v>4.0238862430416737E-2</v>
      </c>
    </row>
    <row r="1032" spans="1:13" x14ac:dyDescent="0.3">
      <c r="A1032" s="21">
        <v>2013</v>
      </c>
      <c r="B1032" s="21">
        <v>27</v>
      </c>
      <c r="C1032" s="21" t="str">
        <f>VLOOKUP(Tableau1[[#This Row],[CODE_REGION]],Libellés!$I$2:$J$15,2,FALSE)</f>
        <v>Bourgogne-Franche-Comté</v>
      </c>
      <c r="D1032" s="21">
        <v>21</v>
      </c>
      <c r="E1032" s="21" t="str">
        <f>VLOOKUP(Tableau1[[#This Row],[CODE_DEPT]],Libellés!$L$2:$M$102,2,FALSE)</f>
        <v>Cote-d'Or</v>
      </c>
      <c r="F1032" s="21" t="s">
        <v>53</v>
      </c>
      <c r="G1032" s="21" t="str">
        <f>VLOOKUP(Tableau1[[#This Row],[CODE_TYPE_DECHET]],Libellés!$A$1:$B$8,2,FALSE)</f>
        <v>Déchets dangereux</v>
      </c>
      <c r="H1032" s="21" t="s">
        <v>49</v>
      </c>
      <c r="I1032" s="21" t="str">
        <f>VLOOKUP(Tableau1[[#This Row],[CODE_DESTINATION]],Libellés!$E$2:$F$7,2,FALSE)</f>
        <v>Valorisation matière</v>
      </c>
      <c r="J1032" s="21">
        <v>33.689239999999998</v>
      </c>
      <c r="K1032" s="21">
        <v>529761</v>
      </c>
      <c r="L1032" s="21">
        <f>Tableau1[[#This Row],[TONNE_DECHET]]*1000</f>
        <v>33689.24</v>
      </c>
      <c r="M1032" s="21">
        <f>Tableau1[[#This Row],[KG_DECHET]]/Tableau1[[#This Row],[Population]]</f>
        <v>6.3593280743580588E-2</v>
      </c>
    </row>
    <row r="1033" spans="1:13" x14ac:dyDescent="0.3">
      <c r="A1033" s="21">
        <v>2013</v>
      </c>
      <c r="B1033" s="21">
        <v>27</v>
      </c>
      <c r="C1033" s="21" t="str">
        <f>VLOOKUP(Tableau1[[#This Row],[CODE_REGION]],Libellés!$I$2:$J$15,2,FALSE)</f>
        <v>Bourgogne-Franche-Comté</v>
      </c>
      <c r="D1033" s="21">
        <v>21</v>
      </c>
      <c r="E1033" s="21" t="str">
        <f>VLOOKUP(Tableau1[[#This Row],[CODE_DEPT]],Libellés!$L$2:$M$102,2,FALSE)</f>
        <v>Cote-d'Or</v>
      </c>
      <c r="F1033" s="21" t="s">
        <v>53</v>
      </c>
      <c r="G1033" s="21" t="str">
        <f>VLOOKUP(Tableau1[[#This Row],[CODE_TYPE_DECHET]],Libellés!$A$1:$B$8,2,FALSE)</f>
        <v>Déchets dangereux</v>
      </c>
      <c r="H1033" s="21" t="s">
        <v>50</v>
      </c>
      <c r="I1033" s="21" t="str">
        <f>VLOOKUP(Tableau1[[#This Row],[CODE_DESTINATION]],Libellés!$E$2:$F$7,2,FALSE)</f>
        <v>Incinération avec récupération d'énergie</v>
      </c>
      <c r="J1033" s="21">
        <v>1.36</v>
      </c>
      <c r="K1033" s="21">
        <v>529761</v>
      </c>
      <c r="L1033" s="21">
        <f>Tableau1[[#This Row],[TONNE_DECHET]]*1000</f>
        <v>1360</v>
      </c>
      <c r="M1033" s="21">
        <f>Tableau1[[#This Row],[KG_DECHET]]/Tableau1[[#This Row],[Population]]</f>
        <v>2.567195395659552E-3</v>
      </c>
    </row>
    <row r="1034" spans="1:13" x14ac:dyDescent="0.3">
      <c r="A1034" s="21">
        <v>2013</v>
      </c>
      <c r="B1034" s="21">
        <v>27</v>
      </c>
      <c r="C1034" s="21" t="str">
        <f>VLOOKUP(Tableau1[[#This Row],[CODE_REGION]],Libellés!$I$2:$J$15,2,FALSE)</f>
        <v>Bourgogne-Franche-Comté</v>
      </c>
      <c r="D1034" s="21">
        <v>21</v>
      </c>
      <c r="E1034" s="21" t="str">
        <f>VLOOKUP(Tableau1[[#This Row],[CODE_DEPT]],Libellés!$L$2:$M$102,2,FALSE)</f>
        <v>Cote-d'Or</v>
      </c>
      <c r="F1034" s="21" t="s">
        <v>51</v>
      </c>
      <c r="G1034" s="21" t="str">
        <f>VLOOKUP(Tableau1[[#This Row],[CODE_TYPE_DECHET]],Libellés!$A$1:$B$8,2,FALSE)</f>
        <v>Emballages et papier</v>
      </c>
      <c r="H1034" s="21" t="s">
        <v>49</v>
      </c>
      <c r="I1034" s="21" t="str">
        <f>VLOOKUP(Tableau1[[#This Row],[CODE_DESTINATION]],Libellés!$E$2:$F$7,2,FALSE)</f>
        <v>Valorisation matière</v>
      </c>
      <c r="J1034" s="21">
        <v>32498.395110000001</v>
      </c>
      <c r="K1034" s="21">
        <v>529761</v>
      </c>
      <c r="L1034" s="21">
        <f>Tableau1[[#This Row],[TONNE_DECHET]]*1000</f>
        <v>32498395.110000003</v>
      </c>
      <c r="M1034" s="21">
        <f>Tableau1[[#This Row],[KG_DECHET]]/Tableau1[[#This Row],[Population]]</f>
        <v>61.345389921115377</v>
      </c>
    </row>
    <row r="1035" spans="1:13" x14ac:dyDescent="0.3">
      <c r="A1035" s="21">
        <v>2013</v>
      </c>
      <c r="B1035" s="21">
        <v>27</v>
      </c>
      <c r="C1035" s="21" t="str">
        <f>VLOOKUP(Tableau1[[#This Row],[CODE_REGION]],Libellés!$I$2:$J$15,2,FALSE)</f>
        <v>Bourgogne-Franche-Comté</v>
      </c>
      <c r="D1035" s="21">
        <v>21</v>
      </c>
      <c r="E1035" s="21" t="str">
        <f>VLOOKUP(Tableau1[[#This Row],[CODE_DEPT]],Libellés!$L$2:$M$102,2,FALSE)</f>
        <v>Cote-d'Or</v>
      </c>
      <c r="F1035" s="21" t="s">
        <v>51</v>
      </c>
      <c r="G1035" s="21" t="str">
        <f>VLOOKUP(Tableau1[[#This Row],[CODE_TYPE_DECHET]],Libellés!$A$1:$B$8,2,FALSE)</f>
        <v>Emballages et papier</v>
      </c>
      <c r="H1035" s="21" t="s">
        <v>52</v>
      </c>
      <c r="I1035" s="21" t="str">
        <f>VLOOKUP(Tableau1[[#This Row],[CODE_DESTINATION]],Libellés!$E$2:$F$7,2,FALSE)</f>
        <v>Non précisé</v>
      </c>
      <c r="J1035" s="21">
        <v>2.2060399999999998</v>
      </c>
      <c r="K1035" s="21">
        <v>529761</v>
      </c>
      <c r="L1035" s="21">
        <f>Tableau1[[#This Row],[TONNE_DECHET]]*1000</f>
        <v>2206.04</v>
      </c>
      <c r="M1035" s="21">
        <f>Tableau1[[#This Row],[KG_DECHET]]/Tableau1[[#This Row],[Population]]</f>
        <v>4.1642174490005871E-3</v>
      </c>
    </row>
    <row r="1036" spans="1:13" x14ac:dyDescent="0.3">
      <c r="A1036" s="21">
        <v>2013</v>
      </c>
      <c r="B1036" s="21">
        <v>27</v>
      </c>
      <c r="C1036" s="21" t="str">
        <f>VLOOKUP(Tableau1[[#This Row],[CODE_REGION]],Libellés!$I$2:$J$15,2,FALSE)</f>
        <v>Bourgogne-Franche-Comté</v>
      </c>
      <c r="D1036" s="21">
        <v>21</v>
      </c>
      <c r="E1036" s="21" t="str">
        <f>VLOOKUP(Tableau1[[#This Row],[CODE_DEPT]],Libellés!$L$2:$M$102,2,FALSE)</f>
        <v>Cote-d'Or</v>
      </c>
      <c r="F1036" s="21" t="s">
        <v>56</v>
      </c>
      <c r="G1036" s="21" t="str">
        <f>VLOOKUP(Tableau1[[#This Row],[CODE_TYPE_DECHET]],Libellés!$A$1:$B$8,2,FALSE)</f>
        <v>Biodéchets</v>
      </c>
      <c r="H1036" s="21" t="s">
        <v>56</v>
      </c>
      <c r="I1036" s="21" t="str">
        <f>VLOOKUP(Tableau1[[#This Row],[CODE_DESTINATION]],Libellés!$E$2:$F$7,2,FALSE)</f>
        <v>Valorisation organique</v>
      </c>
      <c r="J1036" s="21">
        <v>1477.0047999999999</v>
      </c>
      <c r="K1036" s="21">
        <v>529761</v>
      </c>
      <c r="L1036" s="21">
        <f>Tableau1[[#This Row],[TONNE_DECHET]]*1000</f>
        <v>1477004.8</v>
      </c>
      <c r="M1036" s="21">
        <f>Tableau1[[#This Row],[KG_DECHET]]/Tableau1[[#This Row],[Population]]</f>
        <v>2.7880587661228367</v>
      </c>
    </row>
    <row r="1037" spans="1:13" x14ac:dyDescent="0.3">
      <c r="A1037" s="21">
        <v>2013</v>
      </c>
      <c r="B1037" s="21">
        <v>27</v>
      </c>
      <c r="C1037" s="21" t="str">
        <f>VLOOKUP(Tableau1[[#This Row],[CODE_REGION]],Libellés!$I$2:$J$15,2,FALSE)</f>
        <v>Bourgogne-Franche-Comté</v>
      </c>
      <c r="D1037" s="21">
        <v>21</v>
      </c>
      <c r="E1037" s="21" t="str">
        <f>VLOOKUP(Tableau1[[#This Row],[CODE_DEPT]],Libellés!$L$2:$M$102,2,FALSE)</f>
        <v>Cote-d'Or</v>
      </c>
      <c r="F1037" s="21" t="s">
        <v>54</v>
      </c>
      <c r="G1037" s="21" t="str">
        <f>VLOOKUP(Tableau1[[#This Row],[CODE_TYPE_DECHET]],Libellés!$A$1:$B$8,2,FALSE)</f>
        <v>Verre</v>
      </c>
      <c r="H1037" s="21" t="s">
        <v>49</v>
      </c>
      <c r="I1037" s="21" t="str">
        <f>VLOOKUP(Tableau1[[#This Row],[CODE_DESTINATION]],Libellés!$E$2:$F$7,2,FALSE)</f>
        <v>Valorisation matière</v>
      </c>
      <c r="J1037" s="21">
        <v>19818.146120000001</v>
      </c>
      <c r="K1037" s="21">
        <v>529761</v>
      </c>
      <c r="L1037" s="21">
        <f>Tableau1[[#This Row],[TONNE_DECHET]]*1000</f>
        <v>19818146.120000001</v>
      </c>
      <c r="M1037" s="21">
        <f>Tableau1[[#This Row],[KG_DECHET]]/Tableau1[[#This Row],[Population]]</f>
        <v>37.409598139538396</v>
      </c>
    </row>
    <row r="1038" spans="1:13" x14ac:dyDescent="0.3">
      <c r="A1038" s="21">
        <v>2013</v>
      </c>
      <c r="B1038" s="21">
        <v>27</v>
      </c>
      <c r="C1038" s="21" t="str">
        <f>VLOOKUP(Tableau1[[#This Row],[CODE_REGION]],Libellés!$I$2:$J$15,2,FALSE)</f>
        <v>Bourgogne-Franche-Comté</v>
      </c>
      <c r="D1038" s="21">
        <v>21</v>
      </c>
      <c r="E1038" s="21" t="str">
        <f>VLOOKUP(Tableau1[[#This Row],[CODE_DEPT]],Libellés!$L$2:$M$102,2,FALSE)</f>
        <v>Cote-d'Or</v>
      </c>
      <c r="F1038" s="21" t="s">
        <v>54</v>
      </c>
      <c r="G1038" s="21" t="str">
        <f>VLOOKUP(Tableau1[[#This Row],[CODE_TYPE_DECHET]],Libellés!$A$1:$B$8,2,FALSE)</f>
        <v>Verre</v>
      </c>
      <c r="H1038" s="21" t="s">
        <v>52</v>
      </c>
      <c r="I1038" s="21" t="str">
        <f>VLOOKUP(Tableau1[[#This Row],[CODE_DESTINATION]],Libellés!$E$2:$F$7,2,FALSE)</f>
        <v>Non précisé</v>
      </c>
      <c r="J1038" s="21">
        <v>2.39771</v>
      </c>
      <c r="K1038" s="21">
        <v>529761</v>
      </c>
      <c r="L1038" s="21">
        <f>Tableau1[[#This Row],[TONNE_DECHET]]*1000</f>
        <v>2397.71</v>
      </c>
      <c r="M1038" s="21">
        <f>Tableau1[[#This Row],[KG_DECHET]]/Tableau1[[#This Row],[Population]]</f>
        <v>4.5260221118579892E-3</v>
      </c>
    </row>
    <row r="1039" spans="1:13" x14ac:dyDescent="0.3">
      <c r="A1039" s="21">
        <v>2013</v>
      </c>
      <c r="B1039" s="21">
        <v>27</v>
      </c>
      <c r="C1039" s="21" t="str">
        <f>VLOOKUP(Tableau1[[#This Row],[CODE_REGION]],Libellés!$I$2:$J$15,2,FALSE)</f>
        <v>Bourgogne-Franche-Comté</v>
      </c>
      <c r="D1039" s="21">
        <v>21</v>
      </c>
      <c r="E1039" s="21" t="str">
        <f>VLOOKUP(Tableau1[[#This Row],[CODE_DEPT]],Libellés!$L$2:$M$102,2,FALSE)</f>
        <v>Cote-d'Or</v>
      </c>
      <c r="F1039" s="21" t="s">
        <v>55</v>
      </c>
      <c r="G1039" s="21" t="str">
        <f>VLOOKUP(Tableau1[[#This Row],[CODE_TYPE_DECHET]],Libellés!$A$1:$B$8,2,FALSE)</f>
        <v>Collectes séparées hors gravats</v>
      </c>
      <c r="H1039" s="21" t="s">
        <v>49</v>
      </c>
      <c r="I1039" s="21" t="str">
        <f>VLOOKUP(Tableau1[[#This Row],[CODE_DESTINATION]],Libellés!$E$2:$F$7,2,FALSE)</f>
        <v>Valorisation matière</v>
      </c>
      <c r="J1039" s="21">
        <v>579.62414000000001</v>
      </c>
      <c r="K1039" s="21">
        <v>529761</v>
      </c>
      <c r="L1039" s="21">
        <f>Tableau1[[#This Row],[TONNE_DECHET]]*1000</f>
        <v>579624.14</v>
      </c>
      <c r="M1039" s="21">
        <f>Tableau1[[#This Row],[KG_DECHET]]/Tableau1[[#This Row],[Population]]</f>
        <v>1.0941238407508291</v>
      </c>
    </row>
    <row r="1040" spans="1:13" x14ac:dyDescent="0.3">
      <c r="A1040" s="21">
        <v>2015</v>
      </c>
      <c r="B1040" s="21">
        <v>27</v>
      </c>
      <c r="C1040" s="21" t="str">
        <f>VLOOKUP(Tableau1[[#This Row],[CODE_REGION]],Libellés!$I$2:$J$15,2,FALSE)</f>
        <v>Bourgogne-Franche-Comté</v>
      </c>
      <c r="D1040" s="21">
        <v>21</v>
      </c>
      <c r="E1040" s="21" t="str">
        <f>VLOOKUP(Tableau1[[#This Row],[CODE_DEPT]],Libellés!$L$2:$M$102,2,FALSE)</f>
        <v>Cote-d'Or</v>
      </c>
      <c r="F1040" s="21" t="s">
        <v>49</v>
      </c>
      <c r="G1040" s="21" t="str">
        <f>VLOOKUP(Tableau1[[#This Row],[CODE_TYPE_DECHET]],Libellés!$A$1:$B$8,2,FALSE)</f>
        <v>Ordures ménagères résiduelles</v>
      </c>
      <c r="H1040" s="21" t="s">
        <v>50</v>
      </c>
      <c r="I1040" s="21" t="str">
        <f>VLOOKUP(Tableau1[[#This Row],[CODE_DESTINATION]],Libellés!$E$2:$F$7,2,FALSE)</f>
        <v>Incinération avec récupération d'énergie</v>
      </c>
      <c r="J1040" s="21">
        <v>87823.51</v>
      </c>
      <c r="K1040" s="21">
        <v>533147</v>
      </c>
      <c r="L1040" s="21">
        <f>Tableau1[[#This Row],[TONNE_DECHET]]*1000</f>
        <v>87823510</v>
      </c>
      <c r="M1040" s="21">
        <f>Tableau1[[#This Row],[KG_DECHET]]/Tableau1[[#This Row],[Population]]</f>
        <v>164.72663261727067</v>
      </c>
    </row>
    <row r="1041" spans="1:13" x14ac:dyDescent="0.3">
      <c r="A1041" s="21">
        <v>2015</v>
      </c>
      <c r="B1041" s="21">
        <v>27</v>
      </c>
      <c r="C1041" s="21" t="str">
        <f>VLOOKUP(Tableau1[[#This Row],[CODE_REGION]],Libellés!$I$2:$J$15,2,FALSE)</f>
        <v>Bourgogne-Franche-Comté</v>
      </c>
      <c r="D1041" s="21">
        <v>21</v>
      </c>
      <c r="E1041" s="21" t="str">
        <f>VLOOKUP(Tableau1[[#This Row],[CODE_DEPT]],Libellés!$L$2:$M$102,2,FALSE)</f>
        <v>Cote-d'Or</v>
      </c>
      <c r="F1041" s="21" t="s">
        <v>49</v>
      </c>
      <c r="G1041" s="21" t="str">
        <f>VLOOKUP(Tableau1[[#This Row],[CODE_TYPE_DECHET]],Libellés!$A$1:$B$8,2,FALSE)</f>
        <v>Ordures ménagères résiduelles</v>
      </c>
      <c r="H1041" s="21" t="s">
        <v>51</v>
      </c>
      <c r="I1041" s="21" t="str">
        <f>VLOOKUP(Tableau1[[#This Row],[CODE_DESTINATION]],Libellés!$E$2:$F$7,2,FALSE)</f>
        <v>Stockage</v>
      </c>
      <c r="J1041" s="21">
        <v>30691.238509999999</v>
      </c>
      <c r="K1041" s="21">
        <v>533147</v>
      </c>
      <c r="L1041" s="21">
        <f>Tableau1[[#This Row],[TONNE_DECHET]]*1000</f>
        <v>30691238.509999998</v>
      </c>
      <c r="M1041" s="21">
        <f>Tableau1[[#This Row],[KG_DECHET]]/Tableau1[[#This Row],[Population]]</f>
        <v>57.566184391921922</v>
      </c>
    </row>
    <row r="1042" spans="1:13" x14ac:dyDescent="0.3">
      <c r="A1042" s="21">
        <v>2015</v>
      </c>
      <c r="B1042" s="21">
        <v>27</v>
      </c>
      <c r="C1042" s="21" t="str">
        <f>VLOOKUP(Tableau1[[#This Row],[CODE_REGION]],Libellés!$I$2:$J$15,2,FALSE)</f>
        <v>Bourgogne-Franche-Comté</v>
      </c>
      <c r="D1042" s="21">
        <v>21</v>
      </c>
      <c r="E1042" s="21" t="str">
        <f>VLOOKUP(Tableau1[[#This Row],[CODE_DEPT]],Libellés!$L$2:$M$102,2,FALSE)</f>
        <v>Cote-d'Or</v>
      </c>
      <c r="F1042" s="21" t="s">
        <v>50</v>
      </c>
      <c r="G1042" s="21" t="str">
        <f>VLOOKUP(Tableau1[[#This Row],[CODE_TYPE_DECHET]],Libellés!$A$1:$B$8,2,FALSE)</f>
        <v>Encombrants</v>
      </c>
      <c r="H1042" s="21" t="s">
        <v>50</v>
      </c>
      <c r="I1042" s="21" t="str">
        <f>VLOOKUP(Tableau1[[#This Row],[CODE_DESTINATION]],Libellés!$E$2:$F$7,2,FALSE)</f>
        <v>Incinération avec récupération d'énergie</v>
      </c>
      <c r="J1042" s="21">
        <v>1839.84</v>
      </c>
      <c r="K1042" s="21">
        <v>533147</v>
      </c>
      <c r="L1042" s="21">
        <f>Tableau1[[#This Row],[TONNE_DECHET]]*1000</f>
        <v>1839840</v>
      </c>
      <c r="M1042" s="21">
        <f>Tableau1[[#This Row],[KG_DECHET]]/Tableau1[[#This Row],[Population]]</f>
        <v>3.4509056601650201</v>
      </c>
    </row>
    <row r="1043" spans="1:13" x14ac:dyDescent="0.3">
      <c r="A1043" s="21">
        <v>2015</v>
      </c>
      <c r="B1043" s="21">
        <v>27</v>
      </c>
      <c r="C1043" s="21" t="str">
        <f>VLOOKUP(Tableau1[[#This Row],[CODE_REGION]],Libellés!$I$2:$J$15,2,FALSE)</f>
        <v>Bourgogne-Franche-Comté</v>
      </c>
      <c r="D1043" s="21">
        <v>21</v>
      </c>
      <c r="E1043" s="21" t="str">
        <f>VLOOKUP(Tableau1[[#This Row],[CODE_DEPT]],Libellés!$L$2:$M$102,2,FALSE)</f>
        <v>Cote-d'Or</v>
      </c>
      <c r="F1043" s="21" t="s">
        <v>53</v>
      </c>
      <c r="G1043" s="21" t="str">
        <f>VLOOKUP(Tableau1[[#This Row],[CODE_TYPE_DECHET]],Libellés!$A$1:$B$8,2,FALSE)</f>
        <v>Déchets dangereux</v>
      </c>
      <c r="H1043" s="21" t="s">
        <v>50</v>
      </c>
      <c r="I1043" s="21" t="str">
        <f>VLOOKUP(Tableau1[[#This Row],[CODE_DESTINATION]],Libellés!$E$2:$F$7,2,FALSE)</f>
        <v>Incinération avec récupération d'énergie</v>
      </c>
      <c r="J1043" s="21">
        <v>1.54</v>
      </c>
      <c r="K1043" s="21">
        <v>533147</v>
      </c>
      <c r="L1043" s="21">
        <f>Tableau1[[#This Row],[TONNE_DECHET]]*1000</f>
        <v>1540</v>
      </c>
      <c r="M1043" s="21">
        <f>Tableau1[[#This Row],[KG_DECHET]]/Tableau1[[#This Row],[Population]]</f>
        <v>2.8885091728922791E-3</v>
      </c>
    </row>
    <row r="1044" spans="1:13" x14ac:dyDescent="0.3">
      <c r="A1044" s="21">
        <v>2015</v>
      </c>
      <c r="B1044" s="21">
        <v>27</v>
      </c>
      <c r="C1044" s="21" t="str">
        <f>VLOOKUP(Tableau1[[#This Row],[CODE_REGION]],Libellés!$I$2:$J$15,2,FALSE)</f>
        <v>Bourgogne-Franche-Comté</v>
      </c>
      <c r="D1044" s="21">
        <v>21</v>
      </c>
      <c r="E1044" s="21" t="str">
        <f>VLOOKUP(Tableau1[[#This Row],[CODE_DEPT]],Libellés!$L$2:$M$102,2,FALSE)</f>
        <v>Cote-d'Or</v>
      </c>
      <c r="F1044" s="21" t="s">
        <v>51</v>
      </c>
      <c r="G1044" s="21" t="str">
        <f>VLOOKUP(Tableau1[[#This Row],[CODE_TYPE_DECHET]],Libellés!$A$1:$B$8,2,FALSE)</f>
        <v>Emballages et papier</v>
      </c>
      <c r="H1044" s="21" t="s">
        <v>49</v>
      </c>
      <c r="I1044" s="21" t="str">
        <f>VLOOKUP(Tableau1[[#This Row],[CODE_DESTINATION]],Libellés!$E$2:$F$7,2,FALSE)</f>
        <v>Valorisation matière</v>
      </c>
      <c r="J1044" s="21">
        <v>31070.264230000001</v>
      </c>
      <c r="K1044" s="21">
        <v>533147</v>
      </c>
      <c r="L1044" s="21">
        <f>Tableau1[[#This Row],[TONNE_DECHET]]*1000</f>
        <v>31070264.23</v>
      </c>
      <c r="M1044" s="21">
        <f>Tableau1[[#This Row],[KG_DECHET]]/Tableau1[[#This Row],[Population]]</f>
        <v>58.277105995157058</v>
      </c>
    </row>
    <row r="1045" spans="1:13" x14ac:dyDescent="0.3">
      <c r="A1045" s="21">
        <v>2015</v>
      </c>
      <c r="B1045" s="21">
        <v>27</v>
      </c>
      <c r="C1045" s="21" t="str">
        <f>VLOOKUP(Tableau1[[#This Row],[CODE_REGION]],Libellés!$I$2:$J$15,2,FALSE)</f>
        <v>Bourgogne-Franche-Comté</v>
      </c>
      <c r="D1045" s="21">
        <v>21</v>
      </c>
      <c r="E1045" s="21" t="str">
        <f>VLOOKUP(Tableau1[[#This Row],[CODE_DEPT]],Libellés!$L$2:$M$102,2,FALSE)</f>
        <v>Cote-d'Or</v>
      </c>
      <c r="F1045" s="21" t="s">
        <v>51</v>
      </c>
      <c r="G1045" s="21" t="str">
        <f>VLOOKUP(Tableau1[[#This Row],[CODE_TYPE_DECHET]],Libellés!$A$1:$B$8,2,FALSE)</f>
        <v>Emballages et papier</v>
      </c>
      <c r="H1045" s="21" t="s">
        <v>50</v>
      </c>
      <c r="I1045" s="21" t="str">
        <f>VLOOKUP(Tableau1[[#This Row],[CODE_DESTINATION]],Libellés!$E$2:$F$7,2,FALSE)</f>
        <v>Incinération avec récupération d'énergie</v>
      </c>
      <c r="J1045" s="21">
        <v>675.69</v>
      </c>
      <c r="K1045" s="21">
        <v>533147</v>
      </c>
      <c r="L1045" s="21">
        <f>Tableau1[[#This Row],[TONNE_DECHET]]*1000</f>
        <v>675690</v>
      </c>
      <c r="M1045" s="21">
        <f>Tableau1[[#This Row],[KG_DECHET]]/Tableau1[[#This Row],[Population]]</f>
        <v>1.2673615344360936</v>
      </c>
    </row>
    <row r="1046" spans="1:13" x14ac:dyDescent="0.3">
      <c r="A1046" s="21">
        <v>2015</v>
      </c>
      <c r="B1046" s="21">
        <v>27</v>
      </c>
      <c r="C1046" s="21" t="str">
        <f>VLOOKUP(Tableau1[[#This Row],[CODE_REGION]],Libellés!$I$2:$J$15,2,FALSE)</f>
        <v>Bourgogne-Franche-Comté</v>
      </c>
      <c r="D1046" s="21">
        <v>21</v>
      </c>
      <c r="E1046" s="21" t="str">
        <f>VLOOKUP(Tableau1[[#This Row],[CODE_DEPT]],Libellés!$L$2:$M$102,2,FALSE)</f>
        <v>Cote-d'Or</v>
      </c>
      <c r="F1046" s="21" t="s">
        <v>56</v>
      </c>
      <c r="G1046" s="21" t="str">
        <f>VLOOKUP(Tableau1[[#This Row],[CODE_TYPE_DECHET]],Libellés!$A$1:$B$8,2,FALSE)</f>
        <v>Biodéchets</v>
      </c>
      <c r="H1046" s="21" t="s">
        <v>56</v>
      </c>
      <c r="I1046" s="21" t="str">
        <f>VLOOKUP(Tableau1[[#This Row],[CODE_DESTINATION]],Libellés!$E$2:$F$7,2,FALSE)</f>
        <v>Valorisation organique</v>
      </c>
      <c r="J1046" s="21">
        <v>1434.5017399999999</v>
      </c>
      <c r="K1046" s="21">
        <v>533147</v>
      </c>
      <c r="L1046" s="21">
        <f>Tableau1[[#This Row],[TONNE_DECHET]]*1000</f>
        <v>1434501.74</v>
      </c>
      <c r="M1046" s="21">
        <f>Tableau1[[#This Row],[KG_DECHET]]/Tableau1[[#This Row],[Population]]</f>
        <v>2.6906308016363218</v>
      </c>
    </row>
    <row r="1047" spans="1:13" x14ac:dyDescent="0.3">
      <c r="A1047" s="21">
        <v>2015</v>
      </c>
      <c r="B1047" s="21">
        <v>27</v>
      </c>
      <c r="C1047" s="21" t="str">
        <f>VLOOKUP(Tableau1[[#This Row],[CODE_REGION]],Libellés!$I$2:$J$15,2,FALSE)</f>
        <v>Bourgogne-Franche-Comté</v>
      </c>
      <c r="D1047" s="21">
        <v>21</v>
      </c>
      <c r="E1047" s="21" t="str">
        <f>VLOOKUP(Tableau1[[#This Row],[CODE_DEPT]],Libellés!$L$2:$M$102,2,FALSE)</f>
        <v>Cote-d'Or</v>
      </c>
      <c r="F1047" s="21" t="s">
        <v>54</v>
      </c>
      <c r="G1047" s="21" t="str">
        <f>VLOOKUP(Tableau1[[#This Row],[CODE_TYPE_DECHET]],Libellés!$A$1:$B$8,2,FALSE)</f>
        <v>Verre</v>
      </c>
      <c r="H1047" s="21" t="s">
        <v>49</v>
      </c>
      <c r="I1047" s="21" t="str">
        <f>VLOOKUP(Tableau1[[#This Row],[CODE_DESTINATION]],Libellés!$E$2:$F$7,2,FALSE)</f>
        <v>Valorisation matière</v>
      </c>
      <c r="J1047" s="21">
        <v>20017.667860000001</v>
      </c>
      <c r="K1047" s="21">
        <v>533147</v>
      </c>
      <c r="L1047" s="21">
        <f>Tableau1[[#This Row],[TONNE_DECHET]]*1000</f>
        <v>20017667.860000003</v>
      </c>
      <c r="M1047" s="21">
        <f>Tableau1[[#This Row],[KG_DECHET]]/Tableau1[[#This Row],[Population]]</f>
        <v>37.546244956831799</v>
      </c>
    </row>
    <row r="1048" spans="1:13" x14ac:dyDescent="0.3">
      <c r="A1048" s="21">
        <v>2015</v>
      </c>
      <c r="B1048" s="21">
        <v>27</v>
      </c>
      <c r="C1048" s="21" t="str">
        <f>VLOOKUP(Tableau1[[#This Row],[CODE_REGION]],Libellés!$I$2:$J$15,2,FALSE)</f>
        <v>Bourgogne-Franche-Comté</v>
      </c>
      <c r="D1048" s="21">
        <v>21</v>
      </c>
      <c r="E1048" s="21" t="str">
        <f>VLOOKUP(Tableau1[[#This Row],[CODE_DEPT]],Libellés!$L$2:$M$102,2,FALSE)</f>
        <v>Cote-d'Or</v>
      </c>
      <c r="F1048" s="21" t="s">
        <v>55</v>
      </c>
      <c r="G1048" s="21" t="str">
        <f>VLOOKUP(Tableau1[[#This Row],[CODE_TYPE_DECHET]],Libellés!$A$1:$B$8,2,FALSE)</f>
        <v>Collectes séparées hors gravats</v>
      </c>
      <c r="H1048" s="21" t="s">
        <v>49</v>
      </c>
      <c r="I1048" s="21" t="str">
        <f>VLOOKUP(Tableau1[[#This Row],[CODE_DESTINATION]],Libellés!$E$2:$F$7,2,FALSE)</f>
        <v>Valorisation matière</v>
      </c>
      <c r="J1048" s="21">
        <v>2095.9740000000002</v>
      </c>
      <c r="K1048" s="21">
        <v>533147</v>
      </c>
      <c r="L1048" s="21">
        <f>Tableau1[[#This Row],[TONNE_DECHET]]*1000</f>
        <v>2095974.0000000002</v>
      </c>
      <c r="M1048" s="21">
        <f>Tableau1[[#This Row],[KG_DECHET]]/Tableau1[[#This Row],[Population]]</f>
        <v>3.9313247565868328</v>
      </c>
    </row>
    <row r="1049" spans="1:13" x14ac:dyDescent="0.3">
      <c r="A1049" s="21">
        <v>2017</v>
      </c>
      <c r="B1049" s="21">
        <v>27</v>
      </c>
      <c r="C1049" s="21" t="str">
        <f>VLOOKUP(Tableau1[[#This Row],[CODE_REGION]],Libellés!$I$2:$J$15,2,FALSE)</f>
        <v>Bourgogne-Franche-Comté</v>
      </c>
      <c r="D1049" s="21">
        <v>21</v>
      </c>
      <c r="E1049" s="21" t="str">
        <f>VLOOKUP(Tableau1[[#This Row],[CODE_DEPT]],Libellés!$L$2:$M$102,2,FALSE)</f>
        <v>Cote-d'Or</v>
      </c>
      <c r="F1049" s="21" t="s">
        <v>49</v>
      </c>
      <c r="G1049" s="21" t="str">
        <f>VLOOKUP(Tableau1[[#This Row],[CODE_TYPE_DECHET]],Libellés!$A$1:$B$8,2,FALSE)</f>
        <v>Ordures ménagères résiduelles</v>
      </c>
      <c r="H1049" s="21" t="s">
        <v>50</v>
      </c>
      <c r="I1049" s="21" t="str">
        <f>VLOOKUP(Tableau1[[#This Row],[CODE_DESTINATION]],Libellés!$E$2:$F$7,2,FALSE)</f>
        <v>Incinération avec récupération d'énergie</v>
      </c>
      <c r="J1049" s="21">
        <v>87167.23</v>
      </c>
      <c r="K1049" s="21">
        <v>533819</v>
      </c>
      <c r="L1049" s="21">
        <f>Tableau1[[#This Row],[TONNE_DECHET]]*1000</f>
        <v>87167230</v>
      </c>
      <c r="M1049" s="21">
        <f>Tableau1[[#This Row],[KG_DECHET]]/Tableau1[[#This Row],[Population]]</f>
        <v>163.28986042085427</v>
      </c>
    </row>
    <row r="1050" spans="1:13" x14ac:dyDescent="0.3">
      <c r="A1050" s="21">
        <v>2017</v>
      </c>
      <c r="B1050" s="21">
        <v>27</v>
      </c>
      <c r="C1050" s="21" t="str">
        <f>VLOOKUP(Tableau1[[#This Row],[CODE_REGION]],Libellés!$I$2:$J$15,2,FALSE)</f>
        <v>Bourgogne-Franche-Comté</v>
      </c>
      <c r="D1050" s="21">
        <v>21</v>
      </c>
      <c r="E1050" s="21" t="str">
        <f>VLOOKUP(Tableau1[[#This Row],[CODE_DEPT]],Libellés!$L$2:$M$102,2,FALSE)</f>
        <v>Cote-d'Or</v>
      </c>
      <c r="F1050" s="21" t="s">
        <v>49</v>
      </c>
      <c r="G1050" s="21" t="str">
        <f>VLOOKUP(Tableau1[[#This Row],[CODE_TYPE_DECHET]],Libellés!$A$1:$B$8,2,FALSE)</f>
        <v>Ordures ménagères résiduelles</v>
      </c>
      <c r="H1050" s="21" t="s">
        <v>51</v>
      </c>
      <c r="I1050" s="21" t="str">
        <f>VLOOKUP(Tableau1[[#This Row],[CODE_DESTINATION]],Libellés!$E$2:$F$7,2,FALSE)</f>
        <v>Stockage</v>
      </c>
      <c r="J1050" s="21">
        <v>29009.861219999999</v>
      </c>
      <c r="K1050" s="21">
        <v>533819</v>
      </c>
      <c r="L1050" s="21">
        <f>Tableau1[[#This Row],[TONNE_DECHET]]*1000</f>
        <v>29009861.219999999</v>
      </c>
      <c r="M1050" s="21">
        <f>Tableau1[[#This Row],[KG_DECHET]]/Tableau1[[#This Row],[Population]]</f>
        <v>54.344002779968491</v>
      </c>
    </row>
    <row r="1051" spans="1:13" x14ac:dyDescent="0.3">
      <c r="A1051" s="21">
        <v>2017</v>
      </c>
      <c r="B1051" s="21">
        <v>27</v>
      </c>
      <c r="C1051" s="21" t="str">
        <f>VLOOKUP(Tableau1[[#This Row],[CODE_REGION]],Libellés!$I$2:$J$15,2,FALSE)</f>
        <v>Bourgogne-Franche-Comté</v>
      </c>
      <c r="D1051" s="21">
        <v>21</v>
      </c>
      <c r="E1051" s="21" t="str">
        <f>VLOOKUP(Tableau1[[#This Row],[CODE_DEPT]],Libellés!$L$2:$M$102,2,FALSE)</f>
        <v>Cote-d'Or</v>
      </c>
      <c r="F1051" s="21" t="s">
        <v>50</v>
      </c>
      <c r="G1051" s="21" t="str">
        <f>VLOOKUP(Tableau1[[#This Row],[CODE_TYPE_DECHET]],Libellés!$A$1:$B$8,2,FALSE)</f>
        <v>Encombrants</v>
      </c>
      <c r="H1051" s="21" t="s">
        <v>50</v>
      </c>
      <c r="I1051" s="21" t="str">
        <f>VLOOKUP(Tableau1[[#This Row],[CODE_DESTINATION]],Libellés!$E$2:$F$7,2,FALSE)</f>
        <v>Incinération avec récupération d'énergie</v>
      </c>
      <c r="J1051" s="21">
        <v>3793.05</v>
      </c>
      <c r="K1051" s="21">
        <v>533819</v>
      </c>
      <c r="L1051" s="21">
        <f>Tableau1[[#This Row],[TONNE_DECHET]]*1000</f>
        <v>3793050</v>
      </c>
      <c r="M1051" s="21">
        <f>Tableau1[[#This Row],[KG_DECHET]]/Tableau1[[#This Row],[Population]]</f>
        <v>7.1054983056054581</v>
      </c>
    </row>
    <row r="1052" spans="1:13" x14ac:dyDescent="0.3">
      <c r="A1052" s="21">
        <v>2017</v>
      </c>
      <c r="B1052" s="21">
        <v>27</v>
      </c>
      <c r="C1052" s="21" t="str">
        <f>VLOOKUP(Tableau1[[#This Row],[CODE_REGION]],Libellés!$I$2:$J$15,2,FALSE)</f>
        <v>Bourgogne-Franche-Comté</v>
      </c>
      <c r="D1052" s="21">
        <v>21</v>
      </c>
      <c r="E1052" s="21" t="str">
        <f>VLOOKUP(Tableau1[[#This Row],[CODE_DEPT]],Libellés!$L$2:$M$102,2,FALSE)</f>
        <v>Cote-d'Or</v>
      </c>
      <c r="F1052" s="21" t="s">
        <v>53</v>
      </c>
      <c r="G1052" s="21" t="str">
        <f>VLOOKUP(Tableau1[[#This Row],[CODE_TYPE_DECHET]],Libellés!$A$1:$B$8,2,FALSE)</f>
        <v>Déchets dangereux</v>
      </c>
      <c r="H1052" s="21" t="s">
        <v>49</v>
      </c>
      <c r="I1052" s="21" t="str">
        <f>VLOOKUP(Tableau1[[#This Row],[CODE_DESTINATION]],Libellés!$E$2:$F$7,2,FALSE)</f>
        <v>Valorisation matière</v>
      </c>
      <c r="J1052" s="21">
        <v>365</v>
      </c>
      <c r="K1052" s="21">
        <v>533819</v>
      </c>
      <c r="L1052" s="21">
        <f>Tableau1[[#This Row],[TONNE_DECHET]]*1000</f>
        <v>365000</v>
      </c>
      <c r="M1052" s="21">
        <f>Tableau1[[#This Row],[KG_DECHET]]/Tableau1[[#This Row],[Population]]</f>
        <v>0.68375235800898804</v>
      </c>
    </row>
    <row r="1053" spans="1:13" x14ac:dyDescent="0.3">
      <c r="A1053" s="21">
        <v>2017</v>
      </c>
      <c r="B1053" s="21">
        <v>27</v>
      </c>
      <c r="C1053" s="21" t="str">
        <f>VLOOKUP(Tableau1[[#This Row],[CODE_REGION]],Libellés!$I$2:$J$15,2,FALSE)</f>
        <v>Bourgogne-Franche-Comté</v>
      </c>
      <c r="D1053" s="21">
        <v>21</v>
      </c>
      <c r="E1053" s="21" t="str">
        <f>VLOOKUP(Tableau1[[#This Row],[CODE_DEPT]],Libellés!$L$2:$M$102,2,FALSE)</f>
        <v>Cote-d'Or</v>
      </c>
      <c r="F1053" s="21" t="s">
        <v>53</v>
      </c>
      <c r="G1053" s="21" t="str">
        <f>VLOOKUP(Tableau1[[#This Row],[CODE_TYPE_DECHET]],Libellés!$A$1:$B$8,2,FALSE)</f>
        <v>Déchets dangereux</v>
      </c>
      <c r="H1053" s="21" t="s">
        <v>50</v>
      </c>
      <c r="I1053" s="21" t="str">
        <f>VLOOKUP(Tableau1[[#This Row],[CODE_DESTINATION]],Libellés!$E$2:$F$7,2,FALSE)</f>
        <v>Incinération avec récupération d'énergie</v>
      </c>
      <c r="J1053" s="21">
        <v>238.315</v>
      </c>
      <c r="K1053" s="21">
        <v>533819</v>
      </c>
      <c r="L1053" s="21">
        <f>Tableau1[[#This Row],[TONNE_DECHET]]*1000</f>
        <v>238315</v>
      </c>
      <c r="M1053" s="21">
        <f>Tableau1[[#This Row],[KG_DECHET]]/Tableau1[[#This Row],[Population]]</f>
        <v>0.44643409095592324</v>
      </c>
    </row>
    <row r="1054" spans="1:13" x14ac:dyDescent="0.3">
      <c r="A1054" s="21">
        <v>2017</v>
      </c>
      <c r="B1054" s="21">
        <v>27</v>
      </c>
      <c r="C1054" s="21" t="str">
        <f>VLOOKUP(Tableau1[[#This Row],[CODE_REGION]],Libellés!$I$2:$J$15,2,FALSE)</f>
        <v>Bourgogne-Franche-Comté</v>
      </c>
      <c r="D1054" s="21">
        <v>21</v>
      </c>
      <c r="E1054" s="21" t="str">
        <f>VLOOKUP(Tableau1[[#This Row],[CODE_DEPT]],Libellés!$L$2:$M$102,2,FALSE)</f>
        <v>Cote-d'Or</v>
      </c>
      <c r="F1054" s="21" t="s">
        <v>51</v>
      </c>
      <c r="G1054" s="21" t="str">
        <f>VLOOKUP(Tableau1[[#This Row],[CODE_TYPE_DECHET]],Libellés!$A$1:$B$8,2,FALSE)</f>
        <v>Emballages et papier</v>
      </c>
      <c r="H1054" s="21" t="s">
        <v>49</v>
      </c>
      <c r="I1054" s="21" t="str">
        <f>VLOOKUP(Tableau1[[#This Row],[CODE_DESTINATION]],Libellés!$E$2:$F$7,2,FALSE)</f>
        <v>Valorisation matière</v>
      </c>
      <c r="J1054" s="21">
        <v>30307.513910000001</v>
      </c>
      <c r="K1054" s="21">
        <v>533819</v>
      </c>
      <c r="L1054" s="21">
        <f>Tableau1[[#This Row],[TONNE_DECHET]]*1000</f>
        <v>30307513.91</v>
      </c>
      <c r="M1054" s="21">
        <f>Tableau1[[#This Row],[KG_DECHET]]/Tableau1[[#This Row],[Population]]</f>
        <v>56.77488794891152</v>
      </c>
    </row>
    <row r="1055" spans="1:13" x14ac:dyDescent="0.3">
      <c r="A1055" s="21">
        <v>2017</v>
      </c>
      <c r="B1055" s="21">
        <v>27</v>
      </c>
      <c r="C1055" s="21" t="str">
        <f>VLOOKUP(Tableau1[[#This Row],[CODE_REGION]],Libellés!$I$2:$J$15,2,FALSE)</f>
        <v>Bourgogne-Franche-Comté</v>
      </c>
      <c r="D1055" s="21">
        <v>21</v>
      </c>
      <c r="E1055" s="21" t="str">
        <f>VLOOKUP(Tableau1[[#This Row],[CODE_DEPT]],Libellés!$L$2:$M$102,2,FALSE)</f>
        <v>Cote-d'Or</v>
      </c>
      <c r="F1055" s="21" t="s">
        <v>51</v>
      </c>
      <c r="G1055" s="21" t="str">
        <f>VLOOKUP(Tableau1[[#This Row],[CODE_TYPE_DECHET]],Libellés!$A$1:$B$8,2,FALSE)</f>
        <v>Emballages et papier</v>
      </c>
      <c r="H1055" s="21" t="s">
        <v>50</v>
      </c>
      <c r="I1055" s="21" t="str">
        <f>VLOOKUP(Tableau1[[#This Row],[CODE_DESTINATION]],Libellés!$E$2:$F$7,2,FALSE)</f>
        <v>Incinération avec récupération d'énergie</v>
      </c>
      <c r="J1055" s="21">
        <v>116.27</v>
      </c>
      <c r="K1055" s="21">
        <v>533819</v>
      </c>
      <c r="L1055" s="21">
        <f>Tableau1[[#This Row],[TONNE_DECHET]]*1000</f>
        <v>116270</v>
      </c>
      <c r="M1055" s="21">
        <f>Tableau1[[#This Row],[KG_DECHET]]/Tableau1[[#This Row],[Population]]</f>
        <v>0.21780790867316449</v>
      </c>
    </row>
    <row r="1056" spans="1:13" x14ac:dyDescent="0.3">
      <c r="A1056" s="21">
        <v>2017</v>
      </c>
      <c r="B1056" s="21">
        <v>27</v>
      </c>
      <c r="C1056" s="21" t="str">
        <f>VLOOKUP(Tableau1[[#This Row],[CODE_REGION]],Libellés!$I$2:$J$15,2,FALSE)</f>
        <v>Bourgogne-Franche-Comté</v>
      </c>
      <c r="D1056" s="21">
        <v>21</v>
      </c>
      <c r="E1056" s="21" t="str">
        <f>VLOOKUP(Tableau1[[#This Row],[CODE_DEPT]],Libellés!$L$2:$M$102,2,FALSE)</f>
        <v>Cote-d'Or</v>
      </c>
      <c r="F1056" s="21" t="s">
        <v>56</v>
      </c>
      <c r="G1056" s="21" t="str">
        <f>VLOOKUP(Tableau1[[#This Row],[CODE_TYPE_DECHET]],Libellés!$A$1:$B$8,2,FALSE)</f>
        <v>Biodéchets</v>
      </c>
      <c r="H1056" s="21" t="s">
        <v>56</v>
      </c>
      <c r="I1056" s="21" t="str">
        <f>VLOOKUP(Tableau1[[#This Row],[CODE_DESTINATION]],Libellés!$E$2:$F$7,2,FALSE)</f>
        <v>Valorisation organique</v>
      </c>
      <c r="J1056" s="21">
        <v>5421.9451499999996</v>
      </c>
      <c r="K1056" s="21">
        <v>533819</v>
      </c>
      <c r="L1056" s="21">
        <f>Tableau1[[#This Row],[TONNE_DECHET]]*1000</f>
        <v>5421945.1499999994</v>
      </c>
      <c r="M1056" s="21">
        <f>Tableau1[[#This Row],[KG_DECHET]]/Tableau1[[#This Row],[Population]]</f>
        <v>10.156898030980537</v>
      </c>
    </row>
    <row r="1057" spans="1:13" x14ac:dyDescent="0.3">
      <c r="A1057" s="21">
        <v>2017</v>
      </c>
      <c r="B1057" s="21">
        <v>27</v>
      </c>
      <c r="C1057" s="21" t="str">
        <f>VLOOKUP(Tableau1[[#This Row],[CODE_REGION]],Libellés!$I$2:$J$15,2,FALSE)</f>
        <v>Bourgogne-Franche-Comté</v>
      </c>
      <c r="D1057" s="21">
        <v>21</v>
      </c>
      <c r="E1057" s="21" t="str">
        <f>VLOOKUP(Tableau1[[#This Row],[CODE_DEPT]],Libellés!$L$2:$M$102,2,FALSE)</f>
        <v>Cote-d'Or</v>
      </c>
      <c r="F1057" s="21" t="s">
        <v>54</v>
      </c>
      <c r="G1057" s="21" t="str">
        <f>VLOOKUP(Tableau1[[#This Row],[CODE_TYPE_DECHET]],Libellés!$A$1:$B$8,2,FALSE)</f>
        <v>Verre</v>
      </c>
      <c r="H1057" s="21" t="s">
        <v>49</v>
      </c>
      <c r="I1057" s="21" t="str">
        <f>VLOOKUP(Tableau1[[#This Row],[CODE_DESTINATION]],Libellés!$E$2:$F$7,2,FALSE)</f>
        <v>Valorisation matière</v>
      </c>
      <c r="J1057" s="21">
        <v>20638.614839999998</v>
      </c>
      <c r="K1057" s="21">
        <v>533819</v>
      </c>
      <c r="L1057" s="21">
        <f>Tableau1[[#This Row],[TONNE_DECHET]]*1000</f>
        <v>20638614.84</v>
      </c>
      <c r="M1057" s="21">
        <f>Tableau1[[#This Row],[KG_DECHET]]/Tableau1[[#This Row],[Population]]</f>
        <v>38.662196062710393</v>
      </c>
    </row>
    <row r="1058" spans="1:13" x14ac:dyDescent="0.3">
      <c r="A1058" s="21">
        <v>2017</v>
      </c>
      <c r="B1058" s="21">
        <v>27</v>
      </c>
      <c r="C1058" s="21" t="str">
        <f>VLOOKUP(Tableau1[[#This Row],[CODE_REGION]],Libellés!$I$2:$J$15,2,FALSE)</f>
        <v>Bourgogne-Franche-Comté</v>
      </c>
      <c r="D1058" s="21">
        <v>21</v>
      </c>
      <c r="E1058" s="21" t="str">
        <f>VLOOKUP(Tableau1[[#This Row],[CODE_DEPT]],Libellés!$L$2:$M$102,2,FALSE)</f>
        <v>Cote-d'Or</v>
      </c>
      <c r="F1058" s="21" t="s">
        <v>55</v>
      </c>
      <c r="G1058" s="21" t="str">
        <f>VLOOKUP(Tableau1[[#This Row],[CODE_TYPE_DECHET]],Libellés!$A$1:$B$8,2,FALSE)</f>
        <v>Collectes séparées hors gravats</v>
      </c>
      <c r="H1058" s="21" t="s">
        <v>49</v>
      </c>
      <c r="I1058" s="21" t="str">
        <f>VLOOKUP(Tableau1[[#This Row],[CODE_DESTINATION]],Libellés!$E$2:$F$7,2,FALSE)</f>
        <v>Valorisation matière</v>
      </c>
      <c r="J1058" s="21">
        <v>1879.5340000000001</v>
      </c>
      <c r="K1058" s="21">
        <v>533819</v>
      </c>
      <c r="L1058" s="21">
        <f>Tableau1[[#This Row],[TONNE_DECHET]]*1000</f>
        <v>1879534</v>
      </c>
      <c r="M1058" s="21">
        <f>Tableau1[[#This Row],[KG_DECHET]]/Tableau1[[#This Row],[Population]]</f>
        <v>3.5209200122138777</v>
      </c>
    </row>
    <row r="1059" spans="1:13" x14ac:dyDescent="0.3">
      <c r="A1059" s="21">
        <v>2009</v>
      </c>
      <c r="B1059" s="21">
        <v>53</v>
      </c>
      <c r="C1059" s="21" t="str">
        <f>VLOOKUP(Tableau1[[#This Row],[CODE_REGION]],Libellés!$I$2:$J$15,2,FALSE)</f>
        <v>Bretagne</v>
      </c>
      <c r="D1059" s="21">
        <v>22</v>
      </c>
      <c r="E1059" s="21" t="str">
        <f>VLOOKUP(Tableau1[[#This Row],[CODE_DEPT]],Libellés!$L$2:$M$102,2,FALSE)</f>
        <v>Cotes-d'Armor</v>
      </c>
      <c r="F1059" s="21" t="s">
        <v>49</v>
      </c>
      <c r="G1059" s="21" t="str">
        <f>VLOOKUP(Tableau1[[#This Row],[CODE_TYPE_DECHET]],Libellés!$A$1:$B$8,2,FALSE)</f>
        <v>Ordures ménagères résiduelles</v>
      </c>
      <c r="H1059" s="21" t="s">
        <v>49</v>
      </c>
      <c r="I1059" s="21" t="str">
        <f>VLOOKUP(Tableau1[[#This Row],[CODE_DESTINATION]],Libellés!$E$2:$F$7,2,FALSE)</f>
        <v>Valorisation matière</v>
      </c>
      <c r="J1059" s="21">
        <v>2544.08</v>
      </c>
      <c r="K1059" s="21">
        <v>587519</v>
      </c>
      <c r="L1059" s="21">
        <f>Tableau1[[#This Row],[TONNE_DECHET]]*1000</f>
        <v>2544080</v>
      </c>
      <c r="M1059" s="21">
        <f>Tableau1[[#This Row],[KG_DECHET]]/Tableau1[[#This Row],[Population]]</f>
        <v>4.3302088953718947</v>
      </c>
    </row>
    <row r="1060" spans="1:13" x14ac:dyDescent="0.3">
      <c r="A1060" s="21">
        <v>2009</v>
      </c>
      <c r="B1060" s="21">
        <v>53</v>
      </c>
      <c r="C1060" s="21" t="str">
        <f>VLOOKUP(Tableau1[[#This Row],[CODE_REGION]],Libellés!$I$2:$J$15,2,FALSE)</f>
        <v>Bretagne</v>
      </c>
      <c r="D1060" s="21">
        <v>22</v>
      </c>
      <c r="E1060" s="21" t="str">
        <f>VLOOKUP(Tableau1[[#This Row],[CODE_DEPT]],Libellés!$L$2:$M$102,2,FALSE)</f>
        <v>Cotes-d'Armor</v>
      </c>
      <c r="F1060" s="21" t="s">
        <v>49</v>
      </c>
      <c r="G1060" s="21" t="str">
        <f>VLOOKUP(Tableau1[[#This Row],[CODE_TYPE_DECHET]],Libellés!$A$1:$B$8,2,FALSE)</f>
        <v>Ordures ménagères résiduelles</v>
      </c>
      <c r="H1060" s="21" t="s">
        <v>50</v>
      </c>
      <c r="I1060" s="21" t="str">
        <f>VLOOKUP(Tableau1[[#This Row],[CODE_DESTINATION]],Libellés!$E$2:$F$7,2,FALSE)</f>
        <v>Incinération avec récupération d'énergie</v>
      </c>
      <c r="J1060" s="21">
        <v>121506.40579999999</v>
      </c>
      <c r="K1060" s="21">
        <v>587519</v>
      </c>
      <c r="L1060" s="21">
        <f>Tableau1[[#This Row],[TONNE_DECHET]]*1000</f>
        <v>121506405.8</v>
      </c>
      <c r="M1060" s="21">
        <f>Tableau1[[#This Row],[KG_DECHET]]/Tableau1[[#This Row],[Population]]</f>
        <v>206.8127257161045</v>
      </c>
    </row>
    <row r="1061" spans="1:13" x14ac:dyDescent="0.3">
      <c r="A1061" s="21">
        <v>2009</v>
      </c>
      <c r="B1061" s="21">
        <v>53</v>
      </c>
      <c r="C1061" s="21" t="str">
        <f>VLOOKUP(Tableau1[[#This Row],[CODE_REGION]],Libellés!$I$2:$J$15,2,FALSE)</f>
        <v>Bretagne</v>
      </c>
      <c r="D1061" s="21">
        <v>22</v>
      </c>
      <c r="E1061" s="21" t="str">
        <f>VLOOKUP(Tableau1[[#This Row],[CODE_DEPT]],Libellés!$L$2:$M$102,2,FALSE)</f>
        <v>Cotes-d'Armor</v>
      </c>
      <c r="F1061" s="21" t="s">
        <v>49</v>
      </c>
      <c r="G1061" s="21" t="str">
        <f>VLOOKUP(Tableau1[[#This Row],[CODE_TYPE_DECHET]],Libellés!$A$1:$B$8,2,FALSE)</f>
        <v>Ordures ménagères résiduelles</v>
      </c>
      <c r="H1061" s="21" t="s">
        <v>51</v>
      </c>
      <c r="I1061" s="21" t="str">
        <f>VLOOKUP(Tableau1[[#This Row],[CODE_DESTINATION]],Libellés!$E$2:$F$7,2,FALSE)</f>
        <v>Stockage</v>
      </c>
      <c r="J1061" s="21">
        <v>1595.6752200000001</v>
      </c>
      <c r="K1061" s="21">
        <v>587519</v>
      </c>
      <c r="L1061" s="21">
        <f>Tableau1[[#This Row],[TONNE_DECHET]]*1000</f>
        <v>1595675.22</v>
      </c>
      <c r="M1061" s="21">
        <f>Tableau1[[#This Row],[KG_DECHET]]/Tableau1[[#This Row],[Population]]</f>
        <v>2.7159550925161571</v>
      </c>
    </row>
    <row r="1062" spans="1:13" x14ac:dyDescent="0.3">
      <c r="A1062" s="21">
        <v>2009</v>
      </c>
      <c r="B1062" s="21">
        <v>53</v>
      </c>
      <c r="C1062" s="21" t="str">
        <f>VLOOKUP(Tableau1[[#This Row],[CODE_REGION]],Libellés!$I$2:$J$15,2,FALSE)</f>
        <v>Bretagne</v>
      </c>
      <c r="D1062" s="21">
        <v>22</v>
      </c>
      <c r="E1062" s="21" t="str">
        <f>VLOOKUP(Tableau1[[#This Row],[CODE_DEPT]],Libellés!$L$2:$M$102,2,FALSE)</f>
        <v>Cotes-d'Armor</v>
      </c>
      <c r="F1062" s="21" t="s">
        <v>49</v>
      </c>
      <c r="G1062" s="21" t="str">
        <f>VLOOKUP(Tableau1[[#This Row],[CODE_TYPE_DECHET]],Libellés!$A$1:$B$8,2,FALSE)</f>
        <v>Ordures ménagères résiduelles</v>
      </c>
      <c r="H1062" s="21" t="s">
        <v>56</v>
      </c>
      <c r="I1062" s="21" t="str">
        <f>VLOOKUP(Tableau1[[#This Row],[CODE_DESTINATION]],Libellés!$E$2:$F$7,2,FALSE)</f>
        <v>Valorisation organique</v>
      </c>
      <c r="J1062" s="21">
        <v>31005.22</v>
      </c>
      <c r="K1062" s="21">
        <v>587519</v>
      </c>
      <c r="L1062" s="21">
        <f>Tableau1[[#This Row],[TONNE_DECHET]]*1000</f>
        <v>31005220</v>
      </c>
      <c r="M1062" s="21">
        <f>Tableau1[[#This Row],[KG_DECHET]]/Tableau1[[#This Row],[Population]]</f>
        <v>52.77313584752153</v>
      </c>
    </row>
    <row r="1063" spans="1:13" x14ac:dyDescent="0.3">
      <c r="A1063" s="21">
        <v>2009</v>
      </c>
      <c r="B1063" s="21">
        <v>53</v>
      </c>
      <c r="C1063" s="21" t="str">
        <f>VLOOKUP(Tableau1[[#This Row],[CODE_REGION]],Libellés!$I$2:$J$15,2,FALSE)</f>
        <v>Bretagne</v>
      </c>
      <c r="D1063" s="21">
        <v>22</v>
      </c>
      <c r="E1063" s="21" t="str">
        <f>VLOOKUP(Tableau1[[#This Row],[CODE_DEPT]],Libellés!$L$2:$M$102,2,FALSE)</f>
        <v>Cotes-d'Armor</v>
      </c>
      <c r="F1063" s="21" t="s">
        <v>49</v>
      </c>
      <c r="G1063" s="21" t="str">
        <f>VLOOKUP(Tableau1[[#This Row],[CODE_TYPE_DECHET]],Libellés!$A$1:$B$8,2,FALSE)</f>
        <v>Ordures ménagères résiduelles</v>
      </c>
      <c r="H1063" s="21" t="s">
        <v>52</v>
      </c>
      <c r="I1063" s="21" t="str">
        <f>VLOOKUP(Tableau1[[#This Row],[CODE_DESTINATION]],Libellés!$E$2:$F$7,2,FALSE)</f>
        <v>Non précisé</v>
      </c>
      <c r="J1063" s="21">
        <v>1351.5512000000001</v>
      </c>
      <c r="K1063" s="21">
        <v>587519</v>
      </c>
      <c r="L1063" s="21">
        <f>Tableau1[[#This Row],[TONNE_DECHET]]*1000</f>
        <v>1351551.2000000002</v>
      </c>
      <c r="M1063" s="21">
        <f>Tableau1[[#This Row],[KG_DECHET]]/Tableau1[[#This Row],[Population]]</f>
        <v>2.3004382836980595</v>
      </c>
    </row>
    <row r="1064" spans="1:13" x14ac:dyDescent="0.3">
      <c r="A1064" s="21">
        <v>2009</v>
      </c>
      <c r="B1064" s="21">
        <v>53</v>
      </c>
      <c r="C1064" s="21" t="str">
        <f>VLOOKUP(Tableau1[[#This Row],[CODE_REGION]],Libellés!$I$2:$J$15,2,FALSE)</f>
        <v>Bretagne</v>
      </c>
      <c r="D1064" s="21">
        <v>22</v>
      </c>
      <c r="E1064" s="21" t="str">
        <f>VLOOKUP(Tableau1[[#This Row],[CODE_DEPT]],Libellés!$L$2:$M$102,2,FALSE)</f>
        <v>Cotes-d'Armor</v>
      </c>
      <c r="F1064" s="21" t="s">
        <v>50</v>
      </c>
      <c r="G1064" s="21" t="str">
        <f>VLOOKUP(Tableau1[[#This Row],[CODE_TYPE_DECHET]],Libellés!$A$1:$B$8,2,FALSE)</f>
        <v>Encombrants</v>
      </c>
      <c r="H1064" s="21" t="s">
        <v>49</v>
      </c>
      <c r="I1064" s="21" t="str">
        <f>VLOOKUP(Tableau1[[#This Row],[CODE_DESTINATION]],Libellés!$E$2:$F$7,2,FALSE)</f>
        <v>Valorisation matière</v>
      </c>
      <c r="J1064" s="21">
        <v>9.64</v>
      </c>
      <c r="K1064" s="21">
        <v>587519</v>
      </c>
      <c r="L1064" s="21">
        <f>Tableau1[[#This Row],[TONNE_DECHET]]*1000</f>
        <v>9640</v>
      </c>
      <c r="M1064" s="21">
        <f>Tableau1[[#This Row],[KG_DECHET]]/Tableau1[[#This Row],[Population]]</f>
        <v>1.6407979997242642E-2</v>
      </c>
    </row>
    <row r="1065" spans="1:13" x14ac:dyDescent="0.3">
      <c r="A1065" s="21">
        <v>2009</v>
      </c>
      <c r="B1065" s="21">
        <v>53</v>
      </c>
      <c r="C1065" s="21" t="str">
        <f>VLOOKUP(Tableau1[[#This Row],[CODE_REGION]],Libellés!$I$2:$J$15,2,FALSE)</f>
        <v>Bretagne</v>
      </c>
      <c r="D1065" s="21">
        <v>22</v>
      </c>
      <c r="E1065" s="21" t="str">
        <f>VLOOKUP(Tableau1[[#This Row],[CODE_DEPT]],Libellés!$L$2:$M$102,2,FALSE)</f>
        <v>Cotes-d'Armor</v>
      </c>
      <c r="F1065" s="21" t="s">
        <v>50</v>
      </c>
      <c r="G1065" s="21" t="str">
        <f>VLOOKUP(Tableau1[[#This Row],[CODE_TYPE_DECHET]],Libellés!$A$1:$B$8,2,FALSE)</f>
        <v>Encombrants</v>
      </c>
      <c r="H1065" s="21" t="s">
        <v>50</v>
      </c>
      <c r="I1065" s="21" t="str">
        <f>VLOOKUP(Tableau1[[#This Row],[CODE_DESTINATION]],Libellés!$E$2:$F$7,2,FALSE)</f>
        <v>Incinération avec récupération d'énergie</v>
      </c>
      <c r="J1065" s="21">
        <v>336.48</v>
      </c>
      <c r="K1065" s="21">
        <v>587519</v>
      </c>
      <c r="L1065" s="21">
        <f>Tableau1[[#This Row],[TONNE_DECHET]]*1000</f>
        <v>336480</v>
      </c>
      <c r="M1065" s="21">
        <f>Tableau1[[#This Row],[KG_DECHET]]/Tableau1[[#This Row],[Population]]</f>
        <v>0.57271339309877634</v>
      </c>
    </row>
    <row r="1066" spans="1:13" x14ac:dyDescent="0.3">
      <c r="A1066" s="21">
        <v>2009</v>
      </c>
      <c r="B1066" s="21">
        <v>53</v>
      </c>
      <c r="C1066" s="21" t="str">
        <f>VLOOKUP(Tableau1[[#This Row],[CODE_REGION]],Libellés!$I$2:$J$15,2,FALSE)</f>
        <v>Bretagne</v>
      </c>
      <c r="D1066" s="21">
        <v>22</v>
      </c>
      <c r="E1066" s="21" t="str">
        <f>VLOOKUP(Tableau1[[#This Row],[CODE_DEPT]],Libellés!$L$2:$M$102,2,FALSE)</f>
        <v>Cotes-d'Armor</v>
      </c>
      <c r="F1066" s="21" t="s">
        <v>50</v>
      </c>
      <c r="G1066" s="21" t="str">
        <f>VLOOKUP(Tableau1[[#This Row],[CODE_TYPE_DECHET]],Libellés!$A$1:$B$8,2,FALSE)</f>
        <v>Encombrants</v>
      </c>
      <c r="H1066" s="21" t="s">
        <v>51</v>
      </c>
      <c r="I1066" s="21" t="str">
        <f>VLOOKUP(Tableau1[[#This Row],[CODE_DESTINATION]],Libellés!$E$2:$F$7,2,FALSE)</f>
        <v>Stockage</v>
      </c>
      <c r="J1066" s="21">
        <v>10.54</v>
      </c>
      <c r="K1066" s="21">
        <v>587519</v>
      </c>
      <c r="L1066" s="21">
        <f>Tableau1[[#This Row],[TONNE_DECHET]]*1000</f>
        <v>10540</v>
      </c>
      <c r="M1066" s="21">
        <f>Tableau1[[#This Row],[KG_DECHET]]/Tableau1[[#This Row],[Population]]</f>
        <v>1.7939845349682307E-2</v>
      </c>
    </row>
    <row r="1067" spans="1:13" x14ac:dyDescent="0.3">
      <c r="A1067" s="21">
        <v>2009</v>
      </c>
      <c r="B1067" s="21">
        <v>53</v>
      </c>
      <c r="C1067" s="21" t="str">
        <f>VLOOKUP(Tableau1[[#This Row],[CODE_REGION]],Libellés!$I$2:$J$15,2,FALSE)</f>
        <v>Bretagne</v>
      </c>
      <c r="D1067" s="21">
        <v>22</v>
      </c>
      <c r="E1067" s="21" t="str">
        <f>VLOOKUP(Tableau1[[#This Row],[CODE_DEPT]],Libellés!$L$2:$M$102,2,FALSE)</f>
        <v>Cotes-d'Armor</v>
      </c>
      <c r="F1067" s="21" t="s">
        <v>53</v>
      </c>
      <c r="G1067" s="21" t="str">
        <f>VLOOKUP(Tableau1[[#This Row],[CODE_TYPE_DECHET]],Libellés!$A$1:$B$8,2,FALSE)</f>
        <v>Déchets dangereux</v>
      </c>
      <c r="H1067" s="21" t="s">
        <v>53</v>
      </c>
      <c r="I1067" s="21" t="str">
        <f>VLOOKUP(Tableau1[[#This Row],[CODE_DESTINATION]],Libellés!$E$2:$F$7,2,FALSE)</f>
        <v>Incinération sans récupération d'énergie</v>
      </c>
      <c r="J1067" s="21">
        <v>2.64</v>
      </c>
      <c r="K1067" s="21">
        <v>587519</v>
      </c>
      <c r="L1067" s="21">
        <f>Tableau1[[#This Row],[TONNE_DECHET]]*1000</f>
        <v>2640</v>
      </c>
      <c r="M1067" s="21">
        <f>Tableau1[[#This Row],[KG_DECHET]]/Tableau1[[#This Row],[Population]]</f>
        <v>4.493471700489686E-3</v>
      </c>
    </row>
    <row r="1068" spans="1:13" x14ac:dyDescent="0.3">
      <c r="A1068" s="21">
        <v>2009</v>
      </c>
      <c r="B1068" s="21">
        <v>53</v>
      </c>
      <c r="C1068" s="21" t="str">
        <f>VLOOKUP(Tableau1[[#This Row],[CODE_REGION]],Libellés!$I$2:$J$15,2,FALSE)</f>
        <v>Bretagne</v>
      </c>
      <c r="D1068" s="21">
        <v>22</v>
      </c>
      <c r="E1068" s="21" t="str">
        <f>VLOOKUP(Tableau1[[#This Row],[CODE_DEPT]],Libellés!$L$2:$M$102,2,FALSE)</f>
        <v>Cotes-d'Armor</v>
      </c>
      <c r="F1068" s="21" t="s">
        <v>51</v>
      </c>
      <c r="G1068" s="21" t="str">
        <f>VLOOKUP(Tableau1[[#This Row],[CODE_TYPE_DECHET]],Libellés!$A$1:$B$8,2,FALSE)</f>
        <v>Emballages et papier</v>
      </c>
      <c r="H1068" s="21" t="s">
        <v>49</v>
      </c>
      <c r="I1068" s="21" t="str">
        <f>VLOOKUP(Tableau1[[#This Row],[CODE_DESTINATION]],Libellés!$E$2:$F$7,2,FALSE)</f>
        <v>Valorisation matière</v>
      </c>
      <c r="J1068" s="21">
        <v>26712.274799999999</v>
      </c>
      <c r="K1068" s="21">
        <v>587519</v>
      </c>
      <c r="L1068" s="21">
        <f>Tableau1[[#This Row],[TONNE_DECHET]]*1000</f>
        <v>26712274.800000001</v>
      </c>
      <c r="M1068" s="21">
        <f>Tableau1[[#This Row],[KG_DECHET]]/Tableau1[[#This Row],[Population]]</f>
        <v>45.466231389963561</v>
      </c>
    </row>
    <row r="1069" spans="1:13" x14ac:dyDescent="0.3">
      <c r="A1069" s="21">
        <v>2009</v>
      </c>
      <c r="B1069" s="21">
        <v>53</v>
      </c>
      <c r="C1069" s="21" t="str">
        <f>VLOOKUP(Tableau1[[#This Row],[CODE_REGION]],Libellés!$I$2:$J$15,2,FALSE)</f>
        <v>Bretagne</v>
      </c>
      <c r="D1069" s="21">
        <v>22</v>
      </c>
      <c r="E1069" s="21" t="str">
        <f>VLOOKUP(Tableau1[[#This Row],[CODE_DEPT]],Libellés!$L$2:$M$102,2,FALSE)</f>
        <v>Cotes-d'Armor</v>
      </c>
      <c r="F1069" s="21" t="s">
        <v>51</v>
      </c>
      <c r="G1069" s="21" t="str">
        <f>VLOOKUP(Tableau1[[#This Row],[CODE_TYPE_DECHET]],Libellés!$A$1:$B$8,2,FALSE)</f>
        <v>Emballages et papier</v>
      </c>
      <c r="H1069" s="21" t="s">
        <v>52</v>
      </c>
      <c r="I1069" s="21" t="str">
        <f>VLOOKUP(Tableau1[[#This Row],[CODE_DESTINATION]],Libellés!$E$2:$F$7,2,FALSE)</f>
        <v>Non précisé</v>
      </c>
      <c r="J1069" s="21">
        <v>10.402329999999999</v>
      </c>
      <c r="K1069" s="21">
        <v>587519</v>
      </c>
      <c r="L1069" s="21">
        <f>Tableau1[[#This Row],[TONNE_DECHET]]*1000</f>
        <v>10402.33</v>
      </c>
      <c r="M1069" s="21">
        <f>Tableau1[[#This Row],[KG_DECHET]]/Tableau1[[#This Row],[Population]]</f>
        <v>1.7705521012937455E-2</v>
      </c>
    </row>
    <row r="1070" spans="1:13" x14ac:dyDescent="0.3">
      <c r="A1070" s="21">
        <v>2009</v>
      </c>
      <c r="B1070" s="21">
        <v>53</v>
      </c>
      <c r="C1070" s="21" t="str">
        <f>VLOOKUP(Tableau1[[#This Row],[CODE_REGION]],Libellés!$I$2:$J$15,2,FALSE)</f>
        <v>Bretagne</v>
      </c>
      <c r="D1070" s="21">
        <v>22</v>
      </c>
      <c r="E1070" s="21" t="str">
        <f>VLOOKUP(Tableau1[[#This Row],[CODE_DEPT]],Libellés!$L$2:$M$102,2,FALSE)</f>
        <v>Cotes-d'Armor</v>
      </c>
      <c r="F1070" s="21" t="s">
        <v>56</v>
      </c>
      <c r="G1070" s="21" t="str">
        <f>VLOOKUP(Tableau1[[#This Row],[CODE_TYPE_DECHET]],Libellés!$A$1:$B$8,2,FALSE)</f>
        <v>Biodéchets</v>
      </c>
      <c r="H1070" s="21" t="s">
        <v>56</v>
      </c>
      <c r="I1070" s="21" t="str">
        <f>VLOOKUP(Tableau1[[#This Row],[CODE_DESTINATION]],Libellés!$E$2:$F$7,2,FALSE)</f>
        <v>Valorisation organique</v>
      </c>
      <c r="J1070" s="21">
        <v>82.92</v>
      </c>
      <c r="K1070" s="21">
        <v>587519</v>
      </c>
      <c r="L1070" s="21">
        <f>Tableau1[[#This Row],[TONNE_DECHET]]*1000</f>
        <v>82920</v>
      </c>
      <c r="M1070" s="21">
        <f>Tableau1[[#This Row],[KG_DECHET]]/Tableau1[[#This Row],[Population]]</f>
        <v>0.14113586113810789</v>
      </c>
    </row>
    <row r="1071" spans="1:13" x14ac:dyDescent="0.3">
      <c r="A1071" s="21">
        <v>2009</v>
      </c>
      <c r="B1071" s="21">
        <v>53</v>
      </c>
      <c r="C1071" s="21" t="str">
        <f>VLOOKUP(Tableau1[[#This Row],[CODE_REGION]],Libellés!$I$2:$J$15,2,FALSE)</f>
        <v>Bretagne</v>
      </c>
      <c r="D1071" s="21">
        <v>22</v>
      </c>
      <c r="E1071" s="21" t="str">
        <f>VLOOKUP(Tableau1[[#This Row],[CODE_DEPT]],Libellés!$L$2:$M$102,2,FALSE)</f>
        <v>Cotes-d'Armor</v>
      </c>
      <c r="F1071" s="21" t="s">
        <v>54</v>
      </c>
      <c r="G1071" s="21" t="str">
        <f>VLOOKUP(Tableau1[[#This Row],[CODE_TYPE_DECHET]],Libellés!$A$1:$B$8,2,FALSE)</f>
        <v>Verre</v>
      </c>
      <c r="H1071" s="21" t="s">
        <v>49</v>
      </c>
      <c r="I1071" s="21" t="str">
        <f>VLOOKUP(Tableau1[[#This Row],[CODE_DESTINATION]],Libellés!$E$2:$F$7,2,FALSE)</f>
        <v>Valorisation matière</v>
      </c>
      <c r="J1071" s="21">
        <v>29226.82605</v>
      </c>
      <c r="K1071" s="21">
        <v>587519</v>
      </c>
      <c r="L1071" s="21">
        <f>Tableau1[[#This Row],[TONNE_DECHET]]*1000</f>
        <v>29226826.050000001</v>
      </c>
      <c r="M1071" s="21">
        <f>Tableau1[[#This Row],[KG_DECHET]]/Tableau1[[#This Row],[Population]]</f>
        <v>49.746180208640062</v>
      </c>
    </row>
    <row r="1072" spans="1:13" x14ac:dyDescent="0.3">
      <c r="A1072" s="21">
        <v>2009</v>
      </c>
      <c r="B1072" s="21">
        <v>53</v>
      </c>
      <c r="C1072" s="21" t="str">
        <f>VLOOKUP(Tableau1[[#This Row],[CODE_REGION]],Libellés!$I$2:$J$15,2,FALSE)</f>
        <v>Bretagne</v>
      </c>
      <c r="D1072" s="21">
        <v>22</v>
      </c>
      <c r="E1072" s="21" t="str">
        <f>VLOOKUP(Tableau1[[#This Row],[CODE_DEPT]],Libellés!$L$2:$M$102,2,FALSE)</f>
        <v>Cotes-d'Armor</v>
      </c>
      <c r="F1072" s="21" t="s">
        <v>54</v>
      </c>
      <c r="G1072" s="21" t="str">
        <f>VLOOKUP(Tableau1[[#This Row],[CODE_TYPE_DECHET]],Libellés!$A$1:$B$8,2,FALSE)</f>
        <v>Verre</v>
      </c>
      <c r="H1072" s="21" t="s">
        <v>52</v>
      </c>
      <c r="I1072" s="21" t="str">
        <f>VLOOKUP(Tableau1[[#This Row],[CODE_DESTINATION]],Libellés!$E$2:$F$7,2,FALSE)</f>
        <v>Non précisé</v>
      </c>
      <c r="J1072" s="21">
        <v>7.9880599999999999</v>
      </c>
      <c r="K1072" s="21">
        <v>587519</v>
      </c>
      <c r="L1072" s="21">
        <f>Tableau1[[#This Row],[TONNE_DECHET]]*1000</f>
        <v>7988.0599999999995</v>
      </c>
      <c r="M1072" s="21">
        <f>Tableau1[[#This Row],[KG_DECHET]]/Tableau1[[#This Row],[Population]]</f>
        <v>1.3596258163565774E-2</v>
      </c>
    </row>
    <row r="1073" spans="1:13" x14ac:dyDescent="0.3">
      <c r="A1073" s="21">
        <v>2009</v>
      </c>
      <c r="B1073" s="21">
        <v>53</v>
      </c>
      <c r="C1073" s="21" t="str">
        <f>VLOOKUP(Tableau1[[#This Row],[CODE_REGION]],Libellés!$I$2:$J$15,2,FALSE)</f>
        <v>Bretagne</v>
      </c>
      <c r="D1073" s="21">
        <v>22</v>
      </c>
      <c r="E1073" s="21" t="str">
        <f>VLOOKUP(Tableau1[[#This Row],[CODE_DEPT]],Libellés!$L$2:$M$102,2,FALSE)</f>
        <v>Cotes-d'Armor</v>
      </c>
      <c r="F1073" s="21" t="s">
        <v>55</v>
      </c>
      <c r="G1073" s="21" t="str">
        <f>VLOOKUP(Tableau1[[#This Row],[CODE_TYPE_DECHET]],Libellés!$A$1:$B$8,2,FALSE)</f>
        <v>Collectes séparées hors gravats</v>
      </c>
      <c r="H1073" s="21" t="s">
        <v>50</v>
      </c>
      <c r="I1073" s="21" t="str">
        <f>VLOOKUP(Tableau1[[#This Row],[CODE_DESTINATION]],Libellés!$E$2:$F$7,2,FALSE)</f>
        <v>Incinération avec récupération d'énergie</v>
      </c>
      <c r="J1073" s="21">
        <v>158.84</v>
      </c>
      <c r="K1073" s="21">
        <v>587519</v>
      </c>
      <c r="L1073" s="21">
        <f>Tableau1[[#This Row],[TONNE_DECHET]]*1000</f>
        <v>158840</v>
      </c>
      <c r="M1073" s="21">
        <f>Tableau1[[#This Row],[KG_DECHET]]/Tableau1[[#This Row],[Population]]</f>
        <v>0.27035721397946277</v>
      </c>
    </row>
    <row r="1074" spans="1:13" x14ac:dyDescent="0.3">
      <c r="A1074" s="21">
        <v>2011</v>
      </c>
      <c r="B1074" s="21">
        <v>53</v>
      </c>
      <c r="C1074" s="21" t="str">
        <f>VLOOKUP(Tableau1[[#This Row],[CODE_REGION]],Libellés!$I$2:$J$15,2,FALSE)</f>
        <v>Bretagne</v>
      </c>
      <c r="D1074" s="21">
        <v>22</v>
      </c>
      <c r="E1074" s="21" t="str">
        <f>VLOOKUP(Tableau1[[#This Row],[CODE_DEPT]],Libellés!$L$2:$M$102,2,FALSE)</f>
        <v>Cotes-d'Armor</v>
      </c>
      <c r="F1074" s="21" t="s">
        <v>49</v>
      </c>
      <c r="G1074" s="21" t="str">
        <f>VLOOKUP(Tableau1[[#This Row],[CODE_TYPE_DECHET]],Libellés!$A$1:$B$8,2,FALSE)</f>
        <v>Ordures ménagères résiduelles</v>
      </c>
      <c r="H1074" s="21" t="s">
        <v>50</v>
      </c>
      <c r="I1074" s="21" t="str">
        <f>VLOOKUP(Tableau1[[#This Row],[CODE_DESTINATION]],Libellés!$E$2:$F$7,2,FALSE)</f>
        <v>Incinération avec récupération d'énergie</v>
      </c>
      <c r="J1074" s="21">
        <v>88335.435949999999</v>
      </c>
      <c r="K1074" s="21">
        <v>594375</v>
      </c>
      <c r="L1074" s="21">
        <f>Tableau1[[#This Row],[TONNE_DECHET]]*1000</f>
        <v>88335435.950000003</v>
      </c>
      <c r="M1074" s="21">
        <f>Tableau1[[#This Row],[KG_DECHET]]/Tableau1[[#This Row],[Population]]</f>
        <v>148.61902998948474</v>
      </c>
    </row>
    <row r="1075" spans="1:13" x14ac:dyDescent="0.3">
      <c r="A1075" s="21">
        <v>2011</v>
      </c>
      <c r="B1075" s="21">
        <v>53</v>
      </c>
      <c r="C1075" s="21" t="str">
        <f>VLOOKUP(Tableau1[[#This Row],[CODE_REGION]],Libellés!$I$2:$J$15,2,FALSE)</f>
        <v>Bretagne</v>
      </c>
      <c r="D1075" s="21">
        <v>22</v>
      </c>
      <c r="E1075" s="21" t="str">
        <f>VLOOKUP(Tableau1[[#This Row],[CODE_DEPT]],Libellés!$L$2:$M$102,2,FALSE)</f>
        <v>Cotes-d'Armor</v>
      </c>
      <c r="F1075" s="21" t="s">
        <v>49</v>
      </c>
      <c r="G1075" s="21" t="str">
        <f>VLOOKUP(Tableau1[[#This Row],[CODE_TYPE_DECHET]],Libellés!$A$1:$B$8,2,FALSE)</f>
        <v>Ordures ménagères résiduelles</v>
      </c>
      <c r="H1075" s="21" t="s">
        <v>51</v>
      </c>
      <c r="I1075" s="21" t="str">
        <f>VLOOKUP(Tableau1[[#This Row],[CODE_DESTINATION]],Libellés!$E$2:$F$7,2,FALSE)</f>
        <v>Stockage</v>
      </c>
      <c r="J1075" s="21">
        <v>781.86778000000004</v>
      </c>
      <c r="K1075" s="21">
        <v>594375</v>
      </c>
      <c r="L1075" s="21">
        <f>Tableau1[[#This Row],[TONNE_DECHET]]*1000</f>
        <v>781867.78</v>
      </c>
      <c r="M1075" s="21">
        <f>Tableau1[[#This Row],[KG_DECHET]]/Tableau1[[#This Row],[Population]]</f>
        <v>1.3154452660357518</v>
      </c>
    </row>
    <row r="1076" spans="1:13" x14ac:dyDescent="0.3">
      <c r="A1076" s="21">
        <v>2011</v>
      </c>
      <c r="B1076" s="21">
        <v>53</v>
      </c>
      <c r="C1076" s="21" t="str">
        <f>VLOOKUP(Tableau1[[#This Row],[CODE_REGION]],Libellés!$I$2:$J$15,2,FALSE)</f>
        <v>Bretagne</v>
      </c>
      <c r="D1076" s="21">
        <v>22</v>
      </c>
      <c r="E1076" s="21" t="str">
        <f>VLOOKUP(Tableau1[[#This Row],[CODE_DEPT]],Libellés!$L$2:$M$102,2,FALSE)</f>
        <v>Cotes-d'Armor</v>
      </c>
      <c r="F1076" s="21" t="s">
        <v>49</v>
      </c>
      <c r="G1076" s="21" t="str">
        <f>VLOOKUP(Tableau1[[#This Row],[CODE_TYPE_DECHET]],Libellés!$A$1:$B$8,2,FALSE)</f>
        <v>Ordures ménagères résiduelles</v>
      </c>
      <c r="H1076" s="21" t="s">
        <v>56</v>
      </c>
      <c r="I1076" s="21" t="str">
        <f>VLOOKUP(Tableau1[[#This Row],[CODE_DESTINATION]],Libellés!$E$2:$F$7,2,FALSE)</f>
        <v>Valorisation organique</v>
      </c>
      <c r="J1076" s="21">
        <v>60873.55</v>
      </c>
      <c r="K1076" s="21">
        <v>594375</v>
      </c>
      <c r="L1076" s="21">
        <f>Tableau1[[#This Row],[TONNE_DECHET]]*1000</f>
        <v>60873550</v>
      </c>
      <c r="M1076" s="21">
        <f>Tableau1[[#This Row],[KG_DECHET]]/Tableau1[[#This Row],[Population]]</f>
        <v>102.41606729758149</v>
      </c>
    </row>
    <row r="1077" spans="1:13" x14ac:dyDescent="0.3">
      <c r="A1077" s="21">
        <v>2011</v>
      </c>
      <c r="B1077" s="21">
        <v>53</v>
      </c>
      <c r="C1077" s="21" t="str">
        <f>VLOOKUP(Tableau1[[#This Row],[CODE_REGION]],Libellés!$I$2:$J$15,2,FALSE)</f>
        <v>Bretagne</v>
      </c>
      <c r="D1077" s="21">
        <v>22</v>
      </c>
      <c r="E1077" s="21" t="str">
        <f>VLOOKUP(Tableau1[[#This Row],[CODE_DEPT]],Libellés!$L$2:$M$102,2,FALSE)</f>
        <v>Cotes-d'Armor</v>
      </c>
      <c r="F1077" s="21" t="s">
        <v>51</v>
      </c>
      <c r="G1077" s="21" t="str">
        <f>VLOOKUP(Tableau1[[#This Row],[CODE_TYPE_DECHET]],Libellés!$A$1:$B$8,2,FALSE)</f>
        <v>Emballages et papier</v>
      </c>
      <c r="H1077" s="21" t="s">
        <v>49</v>
      </c>
      <c r="I1077" s="21" t="str">
        <f>VLOOKUP(Tableau1[[#This Row],[CODE_DESTINATION]],Libellés!$E$2:$F$7,2,FALSE)</f>
        <v>Valorisation matière</v>
      </c>
      <c r="J1077" s="21">
        <v>30011.171269999999</v>
      </c>
      <c r="K1077" s="21">
        <v>594375</v>
      </c>
      <c r="L1077" s="21">
        <f>Tableau1[[#This Row],[TONNE_DECHET]]*1000</f>
        <v>30011171.27</v>
      </c>
      <c r="M1077" s="21">
        <f>Tableau1[[#This Row],[KG_DECHET]]/Tableau1[[#This Row],[Population]]</f>
        <v>50.491981106203994</v>
      </c>
    </row>
    <row r="1078" spans="1:13" x14ac:dyDescent="0.3">
      <c r="A1078" s="21">
        <v>2011</v>
      </c>
      <c r="B1078" s="21">
        <v>53</v>
      </c>
      <c r="C1078" s="21" t="str">
        <f>VLOOKUP(Tableau1[[#This Row],[CODE_REGION]],Libellés!$I$2:$J$15,2,FALSE)</f>
        <v>Bretagne</v>
      </c>
      <c r="D1078" s="21">
        <v>22</v>
      </c>
      <c r="E1078" s="21" t="str">
        <f>VLOOKUP(Tableau1[[#This Row],[CODE_DEPT]],Libellés!$L$2:$M$102,2,FALSE)</f>
        <v>Cotes-d'Armor</v>
      </c>
      <c r="F1078" s="21" t="s">
        <v>51</v>
      </c>
      <c r="G1078" s="21" t="str">
        <f>VLOOKUP(Tableau1[[#This Row],[CODE_TYPE_DECHET]],Libellés!$A$1:$B$8,2,FALSE)</f>
        <v>Emballages et papier</v>
      </c>
      <c r="H1078" s="21" t="s">
        <v>50</v>
      </c>
      <c r="I1078" s="21" t="str">
        <f>VLOOKUP(Tableau1[[#This Row],[CODE_DESTINATION]],Libellés!$E$2:$F$7,2,FALSE)</f>
        <v>Incinération avec récupération d'énergie</v>
      </c>
      <c r="J1078" s="21">
        <v>3.0582600000000002</v>
      </c>
      <c r="K1078" s="21">
        <v>594375</v>
      </c>
      <c r="L1078" s="21">
        <f>Tableau1[[#This Row],[TONNE_DECHET]]*1000</f>
        <v>3058.26</v>
      </c>
      <c r="M1078" s="21">
        <f>Tableau1[[#This Row],[KG_DECHET]]/Tableau1[[#This Row],[Population]]</f>
        <v>5.1453375394321767E-3</v>
      </c>
    </row>
    <row r="1079" spans="1:13" x14ac:dyDescent="0.3">
      <c r="A1079" s="21">
        <v>2011</v>
      </c>
      <c r="B1079" s="21">
        <v>53</v>
      </c>
      <c r="C1079" s="21" t="str">
        <f>VLOOKUP(Tableau1[[#This Row],[CODE_REGION]],Libellés!$I$2:$J$15,2,FALSE)</f>
        <v>Bretagne</v>
      </c>
      <c r="D1079" s="21">
        <v>22</v>
      </c>
      <c r="E1079" s="21" t="str">
        <f>VLOOKUP(Tableau1[[#This Row],[CODE_DEPT]],Libellés!$L$2:$M$102,2,FALSE)</f>
        <v>Cotes-d'Armor</v>
      </c>
      <c r="F1079" s="21" t="s">
        <v>54</v>
      </c>
      <c r="G1079" s="21" t="str">
        <f>VLOOKUP(Tableau1[[#This Row],[CODE_TYPE_DECHET]],Libellés!$A$1:$B$8,2,FALSE)</f>
        <v>Verre</v>
      </c>
      <c r="H1079" s="21" t="s">
        <v>49</v>
      </c>
      <c r="I1079" s="21" t="str">
        <f>VLOOKUP(Tableau1[[#This Row],[CODE_DESTINATION]],Libellés!$E$2:$F$7,2,FALSE)</f>
        <v>Valorisation matière</v>
      </c>
      <c r="J1079" s="21">
        <v>29813.85152</v>
      </c>
      <c r="K1079" s="21">
        <v>594375</v>
      </c>
      <c r="L1079" s="21">
        <f>Tableau1[[#This Row],[TONNE_DECHET]]*1000</f>
        <v>29813851.52</v>
      </c>
      <c r="M1079" s="21">
        <f>Tableau1[[#This Row],[KG_DECHET]]/Tableau1[[#This Row],[Population]]</f>
        <v>50.160002557308097</v>
      </c>
    </row>
    <row r="1080" spans="1:13" x14ac:dyDescent="0.3">
      <c r="A1080" s="21">
        <v>2013</v>
      </c>
      <c r="B1080" s="21">
        <v>53</v>
      </c>
      <c r="C1080" s="21" t="str">
        <f>VLOOKUP(Tableau1[[#This Row],[CODE_REGION]],Libellés!$I$2:$J$15,2,FALSE)</f>
        <v>Bretagne</v>
      </c>
      <c r="D1080" s="21">
        <v>22</v>
      </c>
      <c r="E1080" s="21" t="str">
        <f>VLOOKUP(Tableau1[[#This Row],[CODE_DEPT]],Libellés!$L$2:$M$102,2,FALSE)</f>
        <v>Cotes-d'Armor</v>
      </c>
      <c r="F1080" s="21" t="s">
        <v>49</v>
      </c>
      <c r="G1080" s="21" t="str">
        <f>VLOOKUP(Tableau1[[#This Row],[CODE_TYPE_DECHET]],Libellés!$A$1:$B$8,2,FALSE)</f>
        <v>Ordures ménagères résiduelles</v>
      </c>
      <c r="H1080" s="21" t="s">
        <v>50</v>
      </c>
      <c r="I1080" s="21" t="str">
        <f>VLOOKUP(Tableau1[[#This Row],[CODE_DESTINATION]],Libellés!$E$2:$F$7,2,FALSE)</f>
        <v>Incinération avec récupération d'énergie</v>
      </c>
      <c r="J1080" s="21">
        <v>82135.072780000002</v>
      </c>
      <c r="K1080" s="21">
        <v>597085</v>
      </c>
      <c r="L1080" s="21">
        <f>Tableau1[[#This Row],[TONNE_DECHET]]*1000</f>
        <v>82135072.780000001</v>
      </c>
      <c r="M1080" s="21">
        <f>Tableau1[[#This Row],[KG_DECHET]]/Tableau1[[#This Row],[Population]]</f>
        <v>137.5601007896698</v>
      </c>
    </row>
    <row r="1081" spans="1:13" x14ac:dyDescent="0.3">
      <c r="A1081" s="21">
        <v>2013</v>
      </c>
      <c r="B1081" s="21">
        <v>53</v>
      </c>
      <c r="C1081" s="21" t="str">
        <f>VLOOKUP(Tableau1[[#This Row],[CODE_REGION]],Libellés!$I$2:$J$15,2,FALSE)</f>
        <v>Bretagne</v>
      </c>
      <c r="D1081" s="21">
        <v>22</v>
      </c>
      <c r="E1081" s="21" t="str">
        <f>VLOOKUP(Tableau1[[#This Row],[CODE_DEPT]],Libellés!$L$2:$M$102,2,FALSE)</f>
        <v>Cotes-d'Armor</v>
      </c>
      <c r="F1081" s="21" t="s">
        <v>49</v>
      </c>
      <c r="G1081" s="21" t="str">
        <f>VLOOKUP(Tableau1[[#This Row],[CODE_TYPE_DECHET]],Libellés!$A$1:$B$8,2,FALSE)</f>
        <v>Ordures ménagères résiduelles</v>
      </c>
      <c r="H1081" s="21" t="s">
        <v>51</v>
      </c>
      <c r="I1081" s="21" t="str">
        <f>VLOOKUP(Tableau1[[#This Row],[CODE_DESTINATION]],Libellés!$E$2:$F$7,2,FALSE)</f>
        <v>Stockage</v>
      </c>
      <c r="J1081" s="21">
        <v>1382.0221799999999</v>
      </c>
      <c r="K1081" s="21">
        <v>597085</v>
      </c>
      <c r="L1081" s="21">
        <f>Tableau1[[#This Row],[TONNE_DECHET]]*1000</f>
        <v>1382022.18</v>
      </c>
      <c r="M1081" s="21">
        <f>Tableau1[[#This Row],[KG_DECHET]]/Tableau1[[#This Row],[Population]]</f>
        <v>2.3146154735087969</v>
      </c>
    </row>
    <row r="1082" spans="1:13" x14ac:dyDescent="0.3">
      <c r="A1082" s="21">
        <v>2013</v>
      </c>
      <c r="B1082" s="21">
        <v>53</v>
      </c>
      <c r="C1082" s="21" t="str">
        <f>VLOOKUP(Tableau1[[#This Row],[CODE_REGION]],Libellés!$I$2:$J$15,2,FALSE)</f>
        <v>Bretagne</v>
      </c>
      <c r="D1082" s="21">
        <v>22</v>
      </c>
      <c r="E1082" s="21" t="str">
        <f>VLOOKUP(Tableau1[[#This Row],[CODE_DEPT]],Libellés!$L$2:$M$102,2,FALSE)</f>
        <v>Cotes-d'Armor</v>
      </c>
      <c r="F1082" s="21" t="s">
        <v>49</v>
      </c>
      <c r="G1082" s="21" t="str">
        <f>VLOOKUP(Tableau1[[#This Row],[CODE_TYPE_DECHET]],Libellés!$A$1:$B$8,2,FALSE)</f>
        <v>Ordures ménagères résiduelles</v>
      </c>
      <c r="H1082" s="21" t="s">
        <v>56</v>
      </c>
      <c r="I1082" s="21" t="str">
        <f>VLOOKUP(Tableau1[[#This Row],[CODE_DESTINATION]],Libellés!$E$2:$F$7,2,FALSE)</f>
        <v>Valorisation organique</v>
      </c>
      <c r="J1082" s="21">
        <v>48499.97</v>
      </c>
      <c r="K1082" s="21">
        <v>597085</v>
      </c>
      <c r="L1082" s="21">
        <f>Tableau1[[#This Row],[TONNE_DECHET]]*1000</f>
        <v>48499970</v>
      </c>
      <c r="M1082" s="21">
        <f>Tableau1[[#This Row],[KG_DECHET]]/Tableau1[[#This Row],[Population]]</f>
        <v>81.227915623403703</v>
      </c>
    </row>
    <row r="1083" spans="1:13" x14ac:dyDescent="0.3">
      <c r="A1083" s="21">
        <v>2013</v>
      </c>
      <c r="B1083" s="21">
        <v>53</v>
      </c>
      <c r="C1083" s="21" t="str">
        <f>VLOOKUP(Tableau1[[#This Row],[CODE_REGION]],Libellés!$I$2:$J$15,2,FALSE)</f>
        <v>Bretagne</v>
      </c>
      <c r="D1083" s="21">
        <v>22</v>
      </c>
      <c r="E1083" s="21" t="str">
        <f>VLOOKUP(Tableau1[[#This Row],[CODE_DEPT]],Libellés!$L$2:$M$102,2,FALSE)</f>
        <v>Cotes-d'Armor</v>
      </c>
      <c r="F1083" s="21" t="s">
        <v>49</v>
      </c>
      <c r="G1083" s="21" t="str">
        <f>VLOOKUP(Tableau1[[#This Row],[CODE_TYPE_DECHET]],Libellés!$A$1:$B$8,2,FALSE)</f>
        <v>Ordures ménagères résiduelles</v>
      </c>
      <c r="H1083" s="21" t="s">
        <v>52</v>
      </c>
      <c r="I1083" s="21" t="str">
        <f>VLOOKUP(Tableau1[[#This Row],[CODE_DESTINATION]],Libellés!$E$2:$F$7,2,FALSE)</f>
        <v>Non précisé</v>
      </c>
      <c r="J1083" s="21">
        <v>2422.4254299999998</v>
      </c>
      <c r="K1083" s="21">
        <v>597085</v>
      </c>
      <c r="L1083" s="21">
        <f>Tableau1[[#This Row],[TONNE_DECHET]]*1000</f>
        <v>2422425.4299999997</v>
      </c>
      <c r="M1083" s="21">
        <f>Tableau1[[#This Row],[KG_DECHET]]/Tableau1[[#This Row],[Population]]</f>
        <v>4.0570863947344176</v>
      </c>
    </row>
    <row r="1084" spans="1:13" x14ac:dyDescent="0.3">
      <c r="A1084" s="21">
        <v>2013</v>
      </c>
      <c r="B1084" s="21">
        <v>53</v>
      </c>
      <c r="C1084" s="21" t="str">
        <f>VLOOKUP(Tableau1[[#This Row],[CODE_REGION]],Libellés!$I$2:$J$15,2,FALSE)</f>
        <v>Bretagne</v>
      </c>
      <c r="D1084" s="21">
        <v>22</v>
      </c>
      <c r="E1084" s="21" t="str">
        <f>VLOOKUP(Tableau1[[#This Row],[CODE_DEPT]],Libellés!$L$2:$M$102,2,FALSE)</f>
        <v>Cotes-d'Armor</v>
      </c>
      <c r="F1084" s="21" t="s">
        <v>50</v>
      </c>
      <c r="G1084" s="21" t="str">
        <f>VLOOKUP(Tableau1[[#This Row],[CODE_TYPE_DECHET]],Libellés!$A$1:$B$8,2,FALSE)</f>
        <v>Encombrants</v>
      </c>
      <c r="H1084" s="21" t="s">
        <v>50</v>
      </c>
      <c r="I1084" s="21" t="str">
        <f>VLOOKUP(Tableau1[[#This Row],[CODE_DESTINATION]],Libellés!$E$2:$F$7,2,FALSE)</f>
        <v>Incinération avec récupération d'énergie</v>
      </c>
      <c r="J1084" s="21">
        <v>11.02</v>
      </c>
      <c r="K1084" s="21">
        <v>597085</v>
      </c>
      <c r="L1084" s="21">
        <f>Tableau1[[#This Row],[TONNE_DECHET]]*1000</f>
        <v>11020</v>
      </c>
      <c r="M1084" s="21">
        <f>Tableau1[[#This Row],[KG_DECHET]]/Tableau1[[#This Row],[Population]]</f>
        <v>1.8456333687833389E-2</v>
      </c>
    </row>
    <row r="1085" spans="1:13" x14ac:dyDescent="0.3">
      <c r="A1085" s="21">
        <v>2013</v>
      </c>
      <c r="B1085" s="21">
        <v>53</v>
      </c>
      <c r="C1085" s="21" t="str">
        <f>VLOOKUP(Tableau1[[#This Row],[CODE_REGION]],Libellés!$I$2:$J$15,2,FALSE)</f>
        <v>Bretagne</v>
      </c>
      <c r="D1085" s="21">
        <v>22</v>
      </c>
      <c r="E1085" s="21" t="str">
        <f>VLOOKUP(Tableau1[[#This Row],[CODE_DEPT]],Libellés!$L$2:$M$102,2,FALSE)</f>
        <v>Cotes-d'Armor</v>
      </c>
      <c r="F1085" s="21" t="s">
        <v>50</v>
      </c>
      <c r="G1085" s="21" t="str">
        <f>VLOOKUP(Tableau1[[#This Row],[CODE_TYPE_DECHET]],Libellés!$A$1:$B$8,2,FALSE)</f>
        <v>Encombrants</v>
      </c>
      <c r="H1085" s="21" t="s">
        <v>51</v>
      </c>
      <c r="I1085" s="21" t="str">
        <f>VLOOKUP(Tableau1[[#This Row],[CODE_DESTINATION]],Libellés!$E$2:$F$7,2,FALSE)</f>
        <v>Stockage</v>
      </c>
      <c r="J1085" s="21">
        <v>295</v>
      </c>
      <c r="K1085" s="21">
        <v>597085</v>
      </c>
      <c r="L1085" s="21">
        <f>Tableau1[[#This Row],[TONNE_DECHET]]*1000</f>
        <v>295000</v>
      </c>
      <c r="M1085" s="21">
        <f>Tableau1[[#This Row],[KG_DECHET]]/Tableau1[[#This Row],[Population]]</f>
        <v>0.49406700888483213</v>
      </c>
    </row>
    <row r="1086" spans="1:13" x14ac:dyDescent="0.3">
      <c r="A1086" s="21">
        <v>2013</v>
      </c>
      <c r="B1086" s="21">
        <v>53</v>
      </c>
      <c r="C1086" s="21" t="str">
        <f>VLOOKUP(Tableau1[[#This Row],[CODE_REGION]],Libellés!$I$2:$J$15,2,FALSE)</f>
        <v>Bretagne</v>
      </c>
      <c r="D1086" s="21">
        <v>22</v>
      </c>
      <c r="E1086" s="21" t="str">
        <f>VLOOKUP(Tableau1[[#This Row],[CODE_DEPT]],Libellés!$L$2:$M$102,2,FALSE)</f>
        <v>Cotes-d'Armor</v>
      </c>
      <c r="F1086" s="21" t="s">
        <v>51</v>
      </c>
      <c r="G1086" s="21" t="str">
        <f>VLOOKUP(Tableau1[[#This Row],[CODE_TYPE_DECHET]],Libellés!$A$1:$B$8,2,FALSE)</f>
        <v>Emballages et papier</v>
      </c>
      <c r="H1086" s="21" t="s">
        <v>49</v>
      </c>
      <c r="I1086" s="21" t="str">
        <f>VLOOKUP(Tableau1[[#This Row],[CODE_DESTINATION]],Libellés!$E$2:$F$7,2,FALSE)</f>
        <v>Valorisation matière</v>
      </c>
      <c r="J1086" s="21">
        <v>33403.724699999999</v>
      </c>
      <c r="K1086" s="21">
        <v>597085</v>
      </c>
      <c r="L1086" s="21">
        <f>Tableau1[[#This Row],[TONNE_DECHET]]*1000</f>
        <v>33403724.699999999</v>
      </c>
      <c r="M1086" s="21">
        <f>Tableau1[[#This Row],[KG_DECHET]]/Tableau1[[#This Row],[Population]]</f>
        <v>55.944672366580974</v>
      </c>
    </row>
    <row r="1087" spans="1:13" x14ac:dyDescent="0.3">
      <c r="A1087" s="21">
        <v>2013</v>
      </c>
      <c r="B1087" s="21">
        <v>53</v>
      </c>
      <c r="C1087" s="21" t="str">
        <f>VLOOKUP(Tableau1[[#This Row],[CODE_REGION]],Libellés!$I$2:$J$15,2,FALSE)</f>
        <v>Bretagne</v>
      </c>
      <c r="D1087" s="21">
        <v>22</v>
      </c>
      <c r="E1087" s="21" t="str">
        <f>VLOOKUP(Tableau1[[#This Row],[CODE_DEPT]],Libellés!$L$2:$M$102,2,FALSE)</f>
        <v>Cotes-d'Armor</v>
      </c>
      <c r="F1087" s="21" t="s">
        <v>51</v>
      </c>
      <c r="G1087" s="21" t="str">
        <f>VLOOKUP(Tableau1[[#This Row],[CODE_TYPE_DECHET]],Libellés!$A$1:$B$8,2,FALSE)</f>
        <v>Emballages et papier</v>
      </c>
      <c r="H1087" s="21" t="s">
        <v>52</v>
      </c>
      <c r="I1087" s="21" t="str">
        <f>VLOOKUP(Tableau1[[#This Row],[CODE_DESTINATION]],Libellés!$E$2:$F$7,2,FALSE)</f>
        <v>Non précisé</v>
      </c>
      <c r="J1087" s="21">
        <v>216.35945000000001</v>
      </c>
      <c r="K1087" s="21">
        <v>597085</v>
      </c>
      <c r="L1087" s="21">
        <f>Tableau1[[#This Row],[TONNE_DECHET]]*1000</f>
        <v>216359.45</v>
      </c>
      <c r="M1087" s="21">
        <f>Tableau1[[#This Row],[KG_DECHET]]/Tableau1[[#This Row],[Population]]</f>
        <v>0.3623595467981946</v>
      </c>
    </row>
    <row r="1088" spans="1:13" x14ac:dyDescent="0.3">
      <c r="A1088" s="21">
        <v>2013</v>
      </c>
      <c r="B1088" s="21">
        <v>53</v>
      </c>
      <c r="C1088" s="21" t="str">
        <f>VLOOKUP(Tableau1[[#This Row],[CODE_REGION]],Libellés!$I$2:$J$15,2,FALSE)</f>
        <v>Bretagne</v>
      </c>
      <c r="D1088" s="21">
        <v>22</v>
      </c>
      <c r="E1088" s="21" t="str">
        <f>VLOOKUP(Tableau1[[#This Row],[CODE_DEPT]],Libellés!$L$2:$M$102,2,FALSE)</f>
        <v>Cotes-d'Armor</v>
      </c>
      <c r="F1088" s="21" t="s">
        <v>56</v>
      </c>
      <c r="G1088" s="21" t="str">
        <f>VLOOKUP(Tableau1[[#This Row],[CODE_TYPE_DECHET]],Libellés!$A$1:$B$8,2,FALSE)</f>
        <v>Biodéchets</v>
      </c>
      <c r="H1088" s="21" t="s">
        <v>56</v>
      </c>
      <c r="I1088" s="21" t="str">
        <f>VLOOKUP(Tableau1[[#This Row],[CODE_DESTINATION]],Libellés!$E$2:$F$7,2,FALSE)</f>
        <v>Valorisation organique</v>
      </c>
      <c r="J1088" s="21">
        <v>1244</v>
      </c>
      <c r="K1088" s="21">
        <v>597085</v>
      </c>
      <c r="L1088" s="21">
        <f>Tableau1[[#This Row],[TONNE_DECHET]]*1000</f>
        <v>1244000</v>
      </c>
      <c r="M1088" s="21">
        <f>Tableau1[[#This Row],[KG_DECHET]]/Tableau1[[#This Row],[Population]]</f>
        <v>2.083455454416038</v>
      </c>
    </row>
    <row r="1089" spans="1:13" x14ac:dyDescent="0.3">
      <c r="A1089" s="21">
        <v>2013</v>
      </c>
      <c r="B1089" s="21">
        <v>53</v>
      </c>
      <c r="C1089" s="21" t="str">
        <f>VLOOKUP(Tableau1[[#This Row],[CODE_REGION]],Libellés!$I$2:$J$15,2,FALSE)</f>
        <v>Bretagne</v>
      </c>
      <c r="D1089" s="21">
        <v>22</v>
      </c>
      <c r="E1089" s="21" t="str">
        <f>VLOOKUP(Tableau1[[#This Row],[CODE_DEPT]],Libellés!$L$2:$M$102,2,FALSE)</f>
        <v>Cotes-d'Armor</v>
      </c>
      <c r="F1089" s="21" t="s">
        <v>54</v>
      </c>
      <c r="G1089" s="21" t="str">
        <f>VLOOKUP(Tableau1[[#This Row],[CODE_TYPE_DECHET]],Libellés!$A$1:$B$8,2,FALSE)</f>
        <v>Verre</v>
      </c>
      <c r="H1089" s="21" t="s">
        <v>49</v>
      </c>
      <c r="I1089" s="21" t="str">
        <f>VLOOKUP(Tableau1[[#This Row],[CODE_DESTINATION]],Libellés!$E$2:$F$7,2,FALSE)</f>
        <v>Valorisation matière</v>
      </c>
      <c r="J1089" s="21">
        <v>25511.16562</v>
      </c>
      <c r="K1089" s="21">
        <v>597085</v>
      </c>
      <c r="L1089" s="21">
        <f>Tableau1[[#This Row],[TONNE_DECHET]]*1000</f>
        <v>25511165.620000001</v>
      </c>
      <c r="M1089" s="21">
        <f>Tableau1[[#This Row],[KG_DECHET]]/Tableau1[[#This Row],[Population]]</f>
        <v>42.726187427250728</v>
      </c>
    </row>
    <row r="1090" spans="1:13" x14ac:dyDescent="0.3">
      <c r="A1090" s="21">
        <v>2013</v>
      </c>
      <c r="B1090" s="21">
        <v>53</v>
      </c>
      <c r="C1090" s="21" t="str">
        <f>VLOOKUP(Tableau1[[#This Row],[CODE_REGION]],Libellés!$I$2:$J$15,2,FALSE)</f>
        <v>Bretagne</v>
      </c>
      <c r="D1090" s="21">
        <v>22</v>
      </c>
      <c r="E1090" s="21" t="str">
        <f>VLOOKUP(Tableau1[[#This Row],[CODE_DEPT]],Libellés!$L$2:$M$102,2,FALSE)</f>
        <v>Cotes-d'Armor</v>
      </c>
      <c r="F1090" s="21" t="s">
        <v>54</v>
      </c>
      <c r="G1090" s="21" t="str">
        <f>VLOOKUP(Tableau1[[#This Row],[CODE_TYPE_DECHET]],Libellés!$A$1:$B$8,2,FALSE)</f>
        <v>Verre</v>
      </c>
      <c r="H1090" s="21" t="s">
        <v>52</v>
      </c>
      <c r="I1090" s="21" t="str">
        <f>VLOOKUP(Tableau1[[#This Row],[CODE_DESTINATION]],Libellés!$E$2:$F$7,2,FALSE)</f>
        <v>Non précisé</v>
      </c>
      <c r="J1090" s="21">
        <v>710.02052000000003</v>
      </c>
      <c r="K1090" s="21">
        <v>597085</v>
      </c>
      <c r="L1090" s="21">
        <f>Tableau1[[#This Row],[TONNE_DECHET]]*1000</f>
        <v>710020.52</v>
      </c>
      <c r="M1090" s="21">
        <f>Tableau1[[#This Row],[KG_DECHET]]/Tableau1[[#This Row],[Population]]</f>
        <v>1.1891447951296716</v>
      </c>
    </row>
    <row r="1091" spans="1:13" x14ac:dyDescent="0.3">
      <c r="A1091" s="21">
        <v>2013</v>
      </c>
      <c r="B1091" s="21">
        <v>53</v>
      </c>
      <c r="C1091" s="21" t="str">
        <f>VLOOKUP(Tableau1[[#This Row],[CODE_REGION]],Libellés!$I$2:$J$15,2,FALSE)</f>
        <v>Bretagne</v>
      </c>
      <c r="D1091" s="21">
        <v>22</v>
      </c>
      <c r="E1091" s="21" t="str">
        <f>VLOOKUP(Tableau1[[#This Row],[CODE_DEPT]],Libellés!$L$2:$M$102,2,FALSE)</f>
        <v>Cotes-d'Armor</v>
      </c>
      <c r="F1091" s="21" t="s">
        <v>55</v>
      </c>
      <c r="G1091" s="21" t="str">
        <f>VLOOKUP(Tableau1[[#This Row],[CODE_TYPE_DECHET]],Libellés!$A$1:$B$8,2,FALSE)</f>
        <v>Collectes séparées hors gravats</v>
      </c>
      <c r="H1091" s="21" t="s">
        <v>49</v>
      </c>
      <c r="I1091" s="21" t="str">
        <f>VLOOKUP(Tableau1[[#This Row],[CODE_DESTINATION]],Libellés!$E$2:$F$7,2,FALSE)</f>
        <v>Valorisation matière</v>
      </c>
      <c r="J1091" s="21">
        <v>94</v>
      </c>
      <c r="K1091" s="21">
        <v>597085</v>
      </c>
      <c r="L1091" s="21">
        <f>Tableau1[[#This Row],[TONNE_DECHET]]*1000</f>
        <v>94000</v>
      </c>
      <c r="M1091" s="21">
        <f>Tableau1[[#This Row],[KG_DECHET]]/Tableau1[[#This Row],[Population]]</f>
        <v>0.15743152147516684</v>
      </c>
    </row>
    <row r="1092" spans="1:13" x14ac:dyDescent="0.3">
      <c r="A1092" s="21">
        <v>2013</v>
      </c>
      <c r="B1092" s="21">
        <v>53</v>
      </c>
      <c r="C1092" s="21" t="str">
        <f>VLOOKUP(Tableau1[[#This Row],[CODE_REGION]],Libellés!$I$2:$J$15,2,FALSE)</f>
        <v>Bretagne</v>
      </c>
      <c r="D1092" s="21">
        <v>22</v>
      </c>
      <c r="E1092" s="21" t="str">
        <f>VLOOKUP(Tableau1[[#This Row],[CODE_DEPT]],Libellés!$L$2:$M$102,2,FALSE)</f>
        <v>Cotes-d'Armor</v>
      </c>
      <c r="F1092" s="21" t="s">
        <v>55</v>
      </c>
      <c r="G1092" s="21" t="str">
        <f>VLOOKUP(Tableau1[[#This Row],[CODE_TYPE_DECHET]],Libellés!$A$1:$B$8,2,FALSE)</f>
        <v>Collectes séparées hors gravats</v>
      </c>
      <c r="H1092" s="21" t="s">
        <v>56</v>
      </c>
      <c r="I1092" s="21" t="str">
        <f>VLOOKUP(Tableau1[[#This Row],[CODE_DESTINATION]],Libellés!$E$2:$F$7,2,FALSE)</f>
        <v>Valorisation organique</v>
      </c>
      <c r="J1092" s="21">
        <v>913</v>
      </c>
      <c r="K1092" s="21">
        <v>597085</v>
      </c>
      <c r="L1092" s="21">
        <f>Tableau1[[#This Row],[TONNE_DECHET]]*1000</f>
        <v>913000</v>
      </c>
      <c r="M1092" s="21">
        <f>Tableau1[[#This Row],[KG_DECHET]]/Tableau1[[#This Row],[Population]]</f>
        <v>1.5290955224130567</v>
      </c>
    </row>
    <row r="1093" spans="1:13" x14ac:dyDescent="0.3">
      <c r="A1093" s="21">
        <v>2015</v>
      </c>
      <c r="B1093" s="21">
        <v>53</v>
      </c>
      <c r="C1093" s="21" t="str">
        <f>VLOOKUP(Tableau1[[#This Row],[CODE_REGION]],Libellés!$I$2:$J$15,2,FALSE)</f>
        <v>Bretagne</v>
      </c>
      <c r="D1093" s="21">
        <v>22</v>
      </c>
      <c r="E1093" s="21" t="str">
        <f>VLOOKUP(Tableau1[[#This Row],[CODE_DEPT]],Libellés!$L$2:$M$102,2,FALSE)</f>
        <v>Cotes-d'Armor</v>
      </c>
      <c r="F1093" s="21" t="s">
        <v>49</v>
      </c>
      <c r="G1093" s="21" t="str">
        <f>VLOOKUP(Tableau1[[#This Row],[CODE_TYPE_DECHET]],Libellés!$A$1:$B$8,2,FALSE)</f>
        <v>Ordures ménagères résiduelles</v>
      </c>
      <c r="H1093" s="21" t="s">
        <v>50</v>
      </c>
      <c r="I1093" s="21" t="str">
        <f>VLOOKUP(Tableau1[[#This Row],[CODE_DESTINATION]],Libellés!$E$2:$F$7,2,FALSE)</f>
        <v>Incinération avec récupération d'énergie</v>
      </c>
      <c r="J1093" s="21">
        <v>78603.257339999996</v>
      </c>
      <c r="K1093" s="21">
        <v>598357</v>
      </c>
      <c r="L1093" s="21">
        <f>Tableau1[[#This Row],[TONNE_DECHET]]*1000</f>
        <v>78603257.340000004</v>
      </c>
      <c r="M1093" s="21">
        <f>Tableau1[[#This Row],[KG_DECHET]]/Tableau1[[#This Row],[Population]]</f>
        <v>131.36515047037136</v>
      </c>
    </row>
    <row r="1094" spans="1:13" x14ac:dyDescent="0.3">
      <c r="A1094" s="21">
        <v>2015</v>
      </c>
      <c r="B1094" s="21">
        <v>53</v>
      </c>
      <c r="C1094" s="21" t="str">
        <f>VLOOKUP(Tableau1[[#This Row],[CODE_REGION]],Libellés!$I$2:$J$15,2,FALSE)</f>
        <v>Bretagne</v>
      </c>
      <c r="D1094" s="21">
        <v>22</v>
      </c>
      <c r="E1094" s="21" t="str">
        <f>VLOOKUP(Tableau1[[#This Row],[CODE_DEPT]],Libellés!$L$2:$M$102,2,FALSE)</f>
        <v>Cotes-d'Armor</v>
      </c>
      <c r="F1094" s="21" t="s">
        <v>49</v>
      </c>
      <c r="G1094" s="21" t="str">
        <f>VLOOKUP(Tableau1[[#This Row],[CODE_TYPE_DECHET]],Libellés!$A$1:$B$8,2,FALSE)</f>
        <v>Ordures ménagères résiduelles</v>
      </c>
      <c r="H1094" s="21" t="s">
        <v>51</v>
      </c>
      <c r="I1094" s="21" t="str">
        <f>VLOOKUP(Tableau1[[#This Row],[CODE_DESTINATION]],Libellés!$E$2:$F$7,2,FALSE)</f>
        <v>Stockage</v>
      </c>
      <c r="J1094" s="21">
        <v>1055.71776</v>
      </c>
      <c r="K1094" s="21">
        <v>598357</v>
      </c>
      <c r="L1094" s="21">
        <f>Tableau1[[#This Row],[TONNE_DECHET]]*1000</f>
        <v>1055717.76</v>
      </c>
      <c r="M1094" s="21">
        <f>Tableau1[[#This Row],[KG_DECHET]]/Tableau1[[#This Row],[Population]]</f>
        <v>1.7643610085617782</v>
      </c>
    </row>
    <row r="1095" spans="1:13" x14ac:dyDescent="0.3">
      <c r="A1095" s="21">
        <v>2015</v>
      </c>
      <c r="B1095" s="21">
        <v>53</v>
      </c>
      <c r="C1095" s="21" t="str">
        <f>VLOOKUP(Tableau1[[#This Row],[CODE_REGION]],Libellés!$I$2:$J$15,2,FALSE)</f>
        <v>Bretagne</v>
      </c>
      <c r="D1095" s="21">
        <v>22</v>
      </c>
      <c r="E1095" s="21" t="str">
        <f>VLOOKUP(Tableau1[[#This Row],[CODE_DEPT]],Libellés!$L$2:$M$102,2,FALSE)</f>
        <v>Cotes-d'Armor</v>
      </c>
      <c r="F1095" s="21" t="s">
        <v>49</v>
      </c>
      <c r="G1095" s="21" t="str">
        <f>VLOOKUP(Tableau1[[#This Row],[CODE_TYPE_DECHET]],Libellés!$A$1:$B$8,2,FALSE)</f>
        <v>Ordures ménagères résiduelles</v>
      </c>
      <c r="H1095" s="21" t="s">
        <v>56</v>
      </c>
      <c r="I1095" s="21" t="str">
        <f>VLOOKUP(Tableau1[[#This Row],[CODE_DESTINATION]],Libellés!$E$2:$F$7,2,FALSE)</f>
        <v>Valorisation organique</v>
      </c>
      <c r="J1095" s="21">
        <v>56043.21</v>
      </c>
      <c r="K1095" s="21">
        <v>598357</v>
      </c>
      <c r="L1095" s="21">
        <f>Tableau1[[#This Row],[TONNE_DECHET]]*1000</f>
        <v>56043210</v>
      </c>
      <c r="M1095" s="21">
        <f>Tableau1[[#This Row],[KG_DECHET]]/Tableau1[[#This Row],[Population]]</f>
        <v>93.661827303766813</v>
      </c>
    </row>
    <row r="1096" spans="1:13" x14ac:dyDescent="0.3">
      <c r="A1096" s="21">
        <v>2015</v>
      </c>
      <c r="B1096" s="21">
        <v>53</v>
      </c>
      <c r="C1096" s="21" t="str">
        <f>VLOOKUP(Tableau1[[#This Row],[CODE_REGION]],Libellés!$I$2:$J$15,2,FALSE)</f>
        <v>Bretagne</v>
      </c>
      <c r="D1096" s="21">
        <v>22</v>
      </c>
      <c r="E1096" s="21" t="str">
        <f>VLOOKUP(Tableau1[[#This Row],[CODE_DEPT]],Libellés!$L$2:$M$102,2,FALSE)</f>
        <v>Cotes-d'Armor</v>
      </c>
      <c r="F1096" s="21" t="s">
        <v>50</v>
      </c>
      <c r="G1096" s="21" t="str">
        <f>VLOOKUP(Tableau1[[#This Row],[CODE_TYPE_DECHET]],Libellés!$A$1:$B$8,2,FALSE)</f>
        <v>Encombrants</v>
      </c>
      <c r="H1096" s="21" t="s">
        <v>56</v>
      </c>
      <c r="I1096" s="21" t="str">
        <f>VLOOKUP(Tableau1[[#This Row],[CODE_DESTINATION]],Libellés!$E$2:$F$7,2,FALSE)</f>
        <v>Valorisation organique</v>
      </c>
      <c r="J1096" s="21">
        <v>296.39</v>
      </c>
      <c r="K1096" s="21">
        <v>598357</v>
      </c>
      <c r="L1096" s="21">
        <f>Tableau1[[#This Row],[TONNE_DECHET]]*1000</f>
        <v>296390</v>
      </c>
      <c r="M1096" s="21">
        <f>Tableau1[[#This Row],[KG_DECHET]]/Tableau1[[#This Row],[Population]]</f>
        <v>0.495339738651006</v>
      </c>
    </row>
    <row r="1097" spans="1:13" x14ac:dyDescent="0.3">
      <c r="A1097" s="21">
        <v>2015</v>
      </c>
      <c r="B1097" s="21">
        <v>53</v>
      </c>
      <c r="C1097" s="21" t="str">
        <f>VLOOKUP(Tableau1[[#This Row],[CODE_REGION]],Libellés!$I$2:$J$15,2,FALSE)</f>
        <v>Bretagne</v>
      </c>
      <c r="D1097" s="21">
        <v>22</v>
      </c>
      <c r="E1097" s="21" t="str">
        <f>VLOOKUP(Tableau1[[#This Row],[CODE_DEPT]],Libellés!$L$2:$M$102,2,FALSE)</f>
        <v>Cotes-d'Armor</v>
      </c>
      <c r="F1097" s="21" t="s">
        <v>51</v>
      </c>
      <c r="G1097" s="21" t="str">
        <f>VLOOKUP(Tableau1[[#This Row],[CODE_TYPE_DECHET]],Libellés!$A$1:$B$8,2,FALSE)</f>
        <v>Emballages et papier</v>
      </c>
      <c r="H1097" s="21" t="s">
        <v>49</v>
      </c>
      <c r="I1097" s="21" t="str">
        <f>VLOOKUP(Tableau1[[#This Row],[CODE_DESTINATION]],Libellés!$E$2:$F$7,2,FALSE)</f>
        <v>Valorisation matière</v>
      </c>
      <c r="J1097" s="21">
        <v>35314.979950000001</v>
      </c>
      <c r="K1097" s="21">
        <v>598357</v>
      </c>
      <c r="L1097" s="21">
        <f>Tableau1[[#This Row],[TONNE_DECHET]]*1000</f>
        <v>35314979.950000003</v>
      </c>
      <c r="M1097" s="21">
        <f>Tableau1[[#This Row],[KG_DECHET]]/Tableau1[[#This Row],[Population]]</f>
        <v>59.019916120309453</v>
      </c>
    </row>
    <row r="1098" spans="1:13" x14ac:dyDescent="0.3">
      <c r="A1098" s="21">
        <v>2015</v>
      </c>
      <c r="B1098" s="21">
        <v>53</v>
      </c>
      <c r="C1098" s="21" t="str">
        <f>VLOOKUP(Tableau1[[#This Row],[CODE_REGION]],Libellés!$I$2:$J$15,2,FALSE)</f>
        <v>Bretagne</v>
      </c>
      <c r="D1098" s="21">
        <v>22</v>
      </c>
      <c r="E1098" s="21" t="str">
        <f>VLOOKUP(Tableau1[[#This Row],[CODE_DEPT]],Libellés!$L$2:$M$102,2,FALSE)</f>
        <v>Cotes-d'Armor</v>
      </c>
      <c r="F1098" s="21" t="s">
        <v>56</v>
      </c>
      <c r="G1098" s="21" t="str">
        <f>VLOOKUP(Tableau1[[#This Row],[CODE_TYPE_DECHET]],Libellés!$A$1:$B$8,2,FALSE)</f>
        <v>Biodéchets</v>
      </c>
      <c r="H1098" s="21" t="s">
        <v>56</v>
      </c>
      <c r="I1098" s="21" t="str">
        <f>VLOOKUP(Tableau1[[#This Row],[CODE_DESTINATION]],Libellés!$E$2:$F$7,2,FALSE)</f>
        <v>Valorisation organique</v>
      </c>
      <c r="J1098" s="21">
        <v>1316.36</v>
      </c>
      <c r="K1098" s="21">
        <v>598357</v>
      </c>
      <c r="L1098" s="21">
        <f>Tableau1[[#This Row],[TONNE_DECHET]]*1000</f>
        <v>1316360</v>
      </c>
      <c r="M1098" s="21">
        <f>Tableau1[[#This Row],[KG_DECHET]]/Tableau1[[#This Row],[Population]]</f>
        <v>2.1999575504255819</v>
      </c>
    </row>
    <row r="1099" spans="1:13" x14ac:dyDescent="0.3">
      <c r="A1099" s="21">
        <v>2015</v>
      </c>
      <c r="B1099" s="21">
        <v>53</v>
      </c>
      <c r="C1099" s="21" t="str">
        <f>VLOOKUP(Tableau1[[#This Row],[CODE_REGION]],Libellés!$I$2:$J$15,2,FALSE)</f>
        <v>Bretagne</v>
      </c>
      <c r="D1099" s="21">
        <v>22</v>
      </c>
      <c r="E1099" s="21" t="str">
        <f>VLOOKUP(Tableau1[[#This Row],[CODE_DEPT]],Libellés!$L$2:$M$102,2,FALSE)</f>
        <v>Cotes-d'Armor</v>
      </c>
      <c r="F1099" s="21" t="s">
        <v>54</v>
      </c>
      <c r="G1099" s="21" t="str">
        <f>VLOOKUP(Tableau1[[#This Row],[CODE_TYPE_DECHET]],Libellés!$A$1:$B$8,2,FALSE)</f>
        <v>Verre</v>
      </c>
      <c r="H1099" s="21" t="s">
        <v>49</v>
      </c>
      <c r="I1099" s="21" t="str">
        <f>VLOOKUP(Tableau1[[#This Row],[CODE_DESTINATION]],Libellés!$E$2:$F$7,2,FALSE)</f>
        <v>Valorisation matière</v>
      </c>
      <c r="J1099" s="21">
        <v>29657.164290000001</v>
      </c>
      <c r="K1099" s="21">
        <v>598357</v>
      </c>
      <c r="L1099" s="21">
        <f>Tableau1[[#This Row],[TONNE_DECHET]]*1000</f>
        <v>29657164.289999999</v>
      </c>
      <c r="M1099" s="21">
        <f>Tableau1[[#This Row],[KG_DECHET]]/Tableau1[[#This Row],[Population]]</f>
        <v>49.564330809199191</v>
      </c>
    </row>
    <row r="1100" spans="1:13" x14ac:dyDescent="0.3">
      <c r="A1100" s="21">
        <v>2015</v>
      </c>
      <c r="B1100" s="21">
        <v>53</v>
      </c>
      <c r="C1100" s="21" t="str">
        <f>VLOOKUP(Tableau1[[#This Row],[CODE_REGION]],Libellés!$I$2:$J$15,2,FALSE)</f>
        <v>Bretagne</v>
      </c>
      <c r="D1100" s="21">
        <v>22</v>
      </c>
      <c r="E1100" s="21" t="str">
        <f>VLOOKUP(Tableau1[[#This Row],[CODE_DEPT]],Libellés!$L$2:$M$102,2,FALSE)</f>
        <v>Cotes-d'Armor</v>
      </c>
      <c r="F1100" s="21" t="s">
        <v>55</v>
      </c>
      <c r="G1100" s="21" t="str">
        <f>VLOOKUP(Tableau1[[#This Row],[CODE_TYPE_DECHET]],Libellés!$A$1:$B$8,2,FALSE)</f>
        <v>Collectes séparées hors gravats</v>
      </c>
      <c r="H1100" s="21" t="s">
        <v>49</v>
      </c>
      <c r="I1100" s="21" t="str">
        <f>VLOOKUP(Tableau1[[#This Row],[CODE_DESTINATION]],Libellés!$E$2:$F$7,2,FALSE)</f>
        <v>Valorisation matière</v>
      </c>
      <c r="J1100" s="21">
        <v>277.45999999999998</v>
      </c>
      <c r="K1100" s="21">
        <v>598357</v>
      </c>
      <c r="L1100" s="21">
        <f>Tableau1[[#This Row],[TONNE_DECHET]]*1000</f>
        <v>277460</v>
      </c>
      <c r="M1100" s="21">
        <f>Tableau1[[#This Row],[KG_DECHET]]/Tableau1[[#This Row],[Population]]</f>
        <v>0.46370310700802364</v>
      </c>
    </row>
    <row r="1101" spans="1:13" x14ac:dyDescent="0.3">
      <c r="A1101" s="21">
        <v>2015</v>
      </c>
      <c r="B1101" s="21">
        <v>53</v>
      </c>
      <c r="C1101" s="21" t="str">
        <f>VLOOKUP(Tableau1[[#This Row],[CODE_REGION]],Libellés!$I$2:$J$15,2,FALSE)</f>
        <v>Bretagne</v>
      </c>
      <c r="D1101" s="21">
        <v>22</v>
      </c>
      <c r="E1101" s="21" t="str">
        <f>VLOOKUP(Tableau1[[#This Row],[CODE_DEPT]],Libellés!$L$2:$M$102,2,FALSE)</f>
        <v>Cotes-d'Armor</v>
      </c>
      <c r="F1101" s="21" t="s">
        <v>55</v>
      </c>
      <c r="G1101" s="21" t="str">
        <f>VLOOKUP(Tableau1[[#This Row],[CODE_TYPE_DECHET]],Libellés!$A$1:$B$8,2,FALSE)</f>
        <v>Collectes séparées hors gravats</v>
      </c>
      <c r="H1101" s="21" t="s">
        <v>56</v>
      </c>
      <c r="I1101" s="21" t="str">
        <f>VLOOKUP(Tableau1[[#This Row],[CODE_DESTINATION]],Libellés!$E$2:$F$7,2,FALSE)</f>
        <v>Valorisation organique</v>
      </c>
      <c r="J1101" s="21">
        <v>558</v>
      </c>
      <c r="K1101" s="21">
        <v>598357</v>
      </c>
      <c r="L1101" s="21">
        <f>Tableau1[[#This Row],[TONNE_DECHET]]*1000</f>
        <v>558000</v>
      </c>
      <c r="M1101" s="21">
        <f>Tableau1[[#This Row],[KG_DECHET]]/Tableau1[[#This Row],[Population]]</f>
        <v>0.9325536427249953</v>
      </c>
    </row>
    <row r="1102" spans="1:13" x14ac:dyDescent="0.3">
      <c r="A1102" s="21">
        <v>2017</v>
      </c>
      <c r="B1102" s="21">
        <v>53</v>
      </c>
      <c r="C1102" s="21" t="str">
        <f>VLOOKUP(Tableau1[[#This Row],[CODE_REGION]],Libellés!$I$2:$J$15,2,FALSE)</f>
        <v>Bretagne</v>
      </c>
      <c r="D1102" s="21">
        <v>22</v>
      </c>
      <c r="E1102" s="21" t="str">
        <f>VLOOKUP(Tableau1[[#This Row],[CODE_DEPT]],Libellés!$L$2:$M$102,2,FALSE)</f>
        <v>Cotes-d'Armor</v>
      </c>
      <c r="F1102" s="21" t="s">
        <v>49</v>
      </c>
      <c r="G1102" s="21" t="str">
        <f>VLOOKUP(Tableau1[[#This Row],[CODE_TYPE_DECHET]],Libellés!$A$1:$B$8,2,FALSE)</f>
        <v>Ordures ménagères résiduelles</v>
      </c>
      <c r="H1102" s="21" t="s">
        <v>49</v>
      </c>
      <c r="I1102" s="21" t="str">
        <f>VLOOKUP(Tableau1[[#This Row],[CODE_DESTINATION]],Libellés!$E$2:$F$7,2,FALSE)</f>
        <v>Valorisation matière</v>
      </c>
      <c r="J1102" s="21">
        <v>1005.06862</v>
      </c>
      <c r="K1102" s="21">
        <v>598814</v>
      </c>
      <c r="L1102" s="21">
        <f>Tableau1[[#This Row],[TONNE_DECHET]]*1000</f>
        <v>1005068.62</v>
      </c>
      <c r="M1102" s="21">
        <f>Tableau1[[#This Row],[KG_DECHET]]/Tableau1[[#This Row],[Population]]</f>
        <v>1.6784320673865341</v>
      </c>
    </row>
    <row r="1103" spans="1:13" x14ac:dyDescent="0.3">
      <c r="A1103" s="21">
        <v>2017</v>
      </c>
      <c r="B1103" s="21">
        <v>53</v>
      </c>
      <c r="C1103" s="21" t="str">
        <f>VLOOKUP(Tableau1[[#This Row],[CODE_REGION]],Libellés!$I$2:$J$15,2,FALSE)</f>
        <v>Bretagne</v>
      </c>
      <c r="D1103" s="21">
        <v>22</v>
      </c>
      <c r="E1103" s="21" t="str">
        <f>VLOOKUP(Tableau1[[#This Row],[CODE_DEPT]],Libellés!$L$2:$M$102,2,FALSE)</f>
        <v>Cotes-d'Armor</v>
      </c>
      <c r="F1103" s="21" t="s">
        <v>49</v>
      </c>
      <c r="G1103" s="21" t="str">
        <f>VLOOKUP(Tableau1[[#This Row],[CODE_TYPE_DECHET]],Libellés!$A$1:$B$8,2,FALSE)</f>
        <v>Ordures ménagères résiduelles</v>
      </c>
      <c r="H1103" s="21" t="s">
        <v>50</v>
      </c>
      <c r="I1103" s="21" t="str">
        <f>VLOOKUP(Tableau1[[#This Row],[CODE_DESTINATION]],Libellés!$E$2:$F$7,2,FALSE)</f>
        <v>Incinération avec récupération d'énergie</v>
      </c>
      <c r="J1103" s="21">
        <v>78927.20577</v>
      </c>
      <c r="K1103" s="21">
        <v>598814</v>
      </c>
      <c r="L1103" s="21">
        <f>Tableau1[[#This Row],[TONNE_DECHET]]*1000</f>
        <v>78927205.769999996</v>
      </c>
      <c r="M1103" s="21">
        <f>Tableau1[[#This Row],[KG_DECHET]]/Tableau1[[#This Row],[Population]]</f>
        <v>131.80587923796037</v>
      </c>
    </row>
    <row r="1104" spans="1:13" x14ac:dyDescent="0.3">
      <c r="A1104" s="21">
        <v>2017</v>
      </c>
      <c r="B1104" s="21">
        <v>53</v>
      </c>
      <c r="C1104" s="21" t="str">
        <f>VLOOKUP(Tableau1[[#This Row],[CODE_REGION]],Libellés!$I$2:$J$15,2,FALSE)</f>
        <v>Bretagne</v>
      </c>
      <c r="D1104" s="21">
        <v>22</v>
      </c>
      <c r="E1104" s="21" t="str">
        <f>VLOOKUP(Tableau1[[#This Row],[CODE_DEPT]],Libellés!$L$2:$M$102,2,FALSE)</f>
        <v>Cotes-d'Armor</v>
      </c>
      <c r="F1104" s="21" t="s">
        <v>49</v>
      </c>
      <c r="G1104" s="21" t="str">
        <f>VLOOKUP(Tableau1[[#This Row],[CODE_TYPE_DECHET]],Libellés!$A$1:$B$8,2,FALSE)</f>
        <v>Ordures ménagères résiduelles</v>
      </c>
      <c r="H1104" s="21" t="s">
        <v>56</v>
      </c>
      <c r="I1104" s="21" t="str">
        <f>VLOOKUP(Tableau1[[#This Row],[CODE_DESTINATION]],Libellés!$E$2:$F$7,2,FALSE)</f>
        <v>Valorisation organique</v>
      </c>
      <c r="J1104" s="21">
        <v>51201.7</v>
      </c>
      <c r="K1104" s="21">
        <v>598814</v>
      </c>
      <c r="L1104" s="21">
        <f>Tableau1[[#This Row],[TONNE_DECHET]]*1000</f>
        <v>51201700</v>
      </c>
      <c r="M1104" s="21">
        <f>Tableau1[[#This Row],[KG_DECHET]]/Tableau1[[#This Row],[Population]]</f>
        <v>85.505181909574588</v>
      </c>
    </row>
    <row r="1105" spans="1:13" x14ac:dyDescent="0.3">
      <c r="A1105" s="21">
        <v>2017</v>
      </c>
      <c r="B1105" s="21">
        <v>53</v>
      </c>
      <c r="C1105" s="21" t="str">
        <f>VLOOKUP(Tableau1[[#This Row],[CODE_REGION]],Libellés!$I$2:$J$15,2,FALSE)</f>
        <v>Bretagne</v>
      </c>
      <c r="D1105" s="21">
        <v>22</v>
      </c>
      <c r="E1105" s="21" t="str">
        <f>VLOOKUP(Tableau1[[#This Row],[CODE_DEPT]],Libellés!$L$2:$M$102,2,FALSE)</f>
        <v>Cotes-d'Armor</v>
      </c>
      <c r="F1105" s="21" t="s">
        <v>50</v>
      </c>
      <c r="G1105" s="21" t="str">
        <f>VLOOKUP(Tableau1[[#This Row],[CODE_TYPE_DECHET]],Libellés!$A$1:$B$8,2,FALSE)</f>
        <v>Encombrants</v>
      </c>
      <c r="H1105" s="21" t="s">
        <v>50</v>
      </c>
      <c r="I1105" s="21" t="str">
        <f>VLOOKUP(Tableau1[[#This Row],[CODE_DESTINATION]],Libellés!$E$2:$F$7,2,FALSE)</f>
        <v>Incinération avec récupération d'énergie</v>
      </c>
      <c r="J1105" s="21">
        <v>0.01</v>
      </c>
      <c r="K1105" s="21">
        <v>598814</v>
      </c>
      <c r="L1105" s="21">
        <f>Tableau1[[#This Row],[TONNE_DECHET]]*1000</f>
        <v>10</v>
      </c>
      <c r="M1105" s="21">
        <f>Tableau1[[#This Row],[KG_DECHET]]/Tableau1[[#This Row],[Population]]</f>
        <v>1.6699676360272138E-5</v>
      </c>
    </row>
    <row r="1106" spans="1:13" x14ac:dyDescent="0.3">
      <c r="A1106" s="21">
        <v>2017</v>
      </c>
      <c r="B1106" s="21">
        <v>53</v>
      </c>
      <c r="C1106" s="21" t="str">
        <f>VLOOKUP(Tableau1[[#This Row],[CODE_REGION]],Libellés!$I$2:$J$15,2,FALSE)</f>
        <v>Bretagne</v>
      </c>
      <c r="D1106" s="21">
        <v>22</v>
      </c>
      <c r="E1106" s="21" t="str">
        <f>VLOOKUP(Tableau1[[#This Row],[CODE_DEPT]],Libellés!$L$2:$M$102,2,FALSE)</f>
        <v>Cotes-d'Armor</v>
      </c>
      <c r="F1106" s="21" t="s">
        <v>50</v>
      </c>
      <c r="G1106" s="21" t="str">
        <f>VLOOKUP(Tableau1[[#This Row],[CODE_TYPE_DECHET]],Libellés!$A$1:$B$8,2,FALSE)</f>
        <v>Encombrants</v>
      </c>
      <c r="H1106" s="21" t="s">
        <v>56</v>
      </c>
      <c r="I1106" s="21" t="str">
        <f>VLOOKUP(Tableau1[[#This Row],[CODE_DESTINATION]],Libellés!$E$2:$F$7,2,FALSE)</f>
        <v>Valorisation organique</v>
      </c>
      <c r="J1106" s="21">
        <v>385.16</v>
      </c>
      <c r="K1106" s="21">
        <v>598814</v>
      </c>
      <c r="L1106" s="21">
        <f>Tableau1[[#This Row],[TONNE_DECHET]]*1000</f>
        <v>385160</v>
      </c>
      <c r="M1106" s="21">
        <f>Tableau1[[#This Row],[KG_DECHET]]/Tableau1[[#This Row],[Population]]</f>
        <v>0.64320473469224171</v>
      </c>
    </row>
    <row r="1107" spans="1:13" x14ac:dyDescent="0.3">
      <c r="A1107" s="21">
        <v>2017</v>
      </c>
      <c r="B1107" s="21">
        <v>53</v>
      </c>
      <c r="C1107" s="21" t="str">
        <f>VLOOKUP(Tableau1[[#This Row],[CODE_REGION]],Libellés!$I$2:$J$15,2,FALSE)</f>
        <v>Bretagne</v>
      </c>
      <c r="D1107" s="21">
        <v>22</v>
      </c>
      <c r="E1107" s="21" t="str">
        <f>VLOOKUP(Tableau1[[#This Row],[CODE_DEPT]],Libellés!$L$2:$M$102,2,FALSE)</f>
        <v>Cotes-d'Armor</v>
      </c>
      <c r="F1107" s="21" t="s">
        <v>50</v>
      </c>
      <c r="G1107" s="21" t="str">
        <f>VLOOKUP(Tableau1[[#This Row],[CODE_TYPE_DECHET]],Libellés!$A$1:$B$8,2,FALSE)</f>
        <v>Encombrants</v>
      </c>
      <c r="H1107" s="21" t="s">
        <v>52</v>
      </c>
      <c r="I1107" s="21" t="str">
        <f>VLOOKUP(Tableau1[[#This Row],[CODE_DESTINATION]],Libellés!$E$2:$F$7,2,FALSE)</f>
        <v>Non précisé</v>
      </c>
      <c r="J1107" s="21">
        <v>4.1539099999999998</v>
      </c>
      <c r="K1107" s="21">
        <v>598814</v>
      </c>
      <c r="L1107" s="21">
        <f>Tableau1[[#This Row],[TONNE_DECHET]]*1000</f>
        <v>4153.91</v>
      </c>
      <c r="M1107" s="21">
        <f>Tableau1[[#This Row],[KG_DECHET]]/Tableau1[[#This Row],[Population]]</f>
        <v>6.9368952629698033E-3</v>
      </c>
    </row>
    <row r="1108" spans="1:13" x14ac:dyDescent="0.3">
      <c r="A1108" s="21">
        <v>2017</v>
      </c>
      <c r="B1108" s="21">
        <v>53</v>
      </c>
      <c r="C1108" s="21" t="str">
        <f>VLOOKUP(Tableau1[[#This Row],[CODE_REGION]],Libellés!$I$2:$J$15,2,FALSE)</f>
        <v>Bretagne</v>
      </c>
      <c r="D1108" s="21">
        <v>22</v>
      </c>
      <c r="E1108" s="21" t="str">
        <f>VLOOKUP(Tableau1[[#This Row],[CODE_DEPT]],Libellés!$L$2:$M$102,2,FALSE)</f>
        <v>Cotes-d'Armor</v>
      </c>
      <c r="F1108" s="21" t="s">
        <v>51</v>
      </c>
      <c r="G1108" s="21" t="str">
        <f>VLOOKUP(Tableau1[[#This Row],[CODE_TYPE_DECHET]],Libellés!$A$1:$B$8,2,FALSE)</f>
        <v>Emballages et papier</v>
      </c>
      <c r="H1108" s="21" t="s">
        <v>49</v>
      </c>
      <c r="I1108" s="21" t="str">
        <f>VLOOKUP(Tableau1[[#This Row],[CODE_DESTINATION]],Libellés!$E$2:$F$7,2,FALSE)</f>
        <v>Valorisation matière</v>
      </c>
      <c r="J1108" s="21">
        <v>43122.249920000002</v>
      </c>
      <c r="K1108" s="21">
        <v>598814</v>
      </c>
      <c r="L1108" s="21">
        <f>Tableau1[[#This Row],[TONNE_DECHET]]*1000</f>
        <v>43122249.920000002</v>
      </c>
      <c r="M1108" s="21">
        <f>Tableau1[[#This Row],[KG_DECHET]]/Tableau1[[#This Row],[Population]]</f>
        <v>72.012761759077108</v>
      </c>
    </row>
    <row r="1109" spans="1:13" x14ac:dyDescent="0.3">
      <c r="A1109" s="21">
        <v>2017</v>
      </c>
      <c r="B1109" s="21">
        <v>53</v>
      </c>
      <c r="C1109" s="21" t="str">
        <f>VLOOKUP(Tableau1[[#This Row],[CODE_REGION]],Libellés!$I$2:$J$15,2,FALSE)</f>
        <v>Bretagne</v>
      </c>
      <c r="D1109" s="21">
        <v>22</v>
      </c>
      <c r="E1109" s="21" t="str">
        <f>VLOOKUP(Tableau1[[#This Row],[CODE_DEPT]],Libellés!$L$2:$M$102,2,FALSE)</f>
        <v>Cotes-d'Armor</v>
      </c>
      <c r="F1109" s="21" t="s">
        <v>51</v>
      </c>
      <c r="G1109" s="21" t="str">
        <f>VLOOKUP(Tableau1[[#This Row],[CODE_TYPE_DECHET]],Libellés!$A$1:$B$8,2,FALSE)</f>
        <v>Emballages et papier</v>
      </c>
      <c r="H1109" s="21" t="s">
        <v>50</v>
      </c>
      <c r="I1109" s="21" t="str">
        <f>VLOOKUP(Tableau1[[#This Row],[CODE_DESTINATION]],Libellés!$E$2:$F$7,2,FALSE)</f>
        <v>Incinération avec récupération d'énergie</v>
      </c>
      <c r="J1109" s="21">
        <v>5.78</v>
      </c>
      <c r="K1109" s="21">
        <v>598814</v>
      </c>
      <c r="L1109" s="21">
        <f>Tableau1[[#This Row],[TONNE_DECHET]]*1000</f>
        <v>5780</v>
      </c>
      <c r="M1109" s="21">
        <f>Tableau1[[#This Row],[KG_DECHET]]/Tableau1[[#This Row],[Population]]</f>
        <v>9.6524129362372951E-3</v>
      </c>
    </row>
    <row r="1110" spans="1:13" x14ac:dyDescent="0.3">
      <c r="A1110" s="21">
        <v>2017</v>
      </c>
      <c r="B1110" s="21">
        <v>53</v>
      </c>
      <c r="C1110" s="21" t="str">
        <f>VLOOKUP(Tableau1[[#This Row],[CODE_REGION]],Libellés!$I$2:$J$15,2,FALSE)</f>
        <v>Bretagne</v>
      </c>
      <c r="D1110" s="21">
        <v>22</v>
      </c>
      <c r="E1110" s="21" t="str">
        <f>VLOOKUP(Tableau1[[#This Row],[CODE_DEPT]],Libellés!$L$2:$M$102,2,FALSE)</f>
        <v>Cotes-d'Armor</v>
      </c>
      <c r="F1110" s="21" t="s">
        <v>56</v>
      </c>
      <c r="G1110" s="21" t="str">
        <f>VLOOKUP(Tableau1[[#This Row],[CODE_TYPE_DECHET]],Libellés!$A$1:$B$8,2,FALSE)</f>
        <v>Biodéchets</v>
      </c>
      <c r="H1110" s="21" t="s">
        <v>49</v>
      </c>
      <c r="I1110" s="21" t="str">
        <f>VLOOKUP(Tableau1[[#This Row],[CODE_DESTINATION]],Libellés!$E$2:$F$7,2,FALSE)</f>
        <v>Valorisation matière</v>
      </c>
      <c r="J1110" s="21">
        <v>1460</v>
      </c>
      <c r="K1110" s="21">
        <v>598814</v>
      </c>
      <c r="L1110" s="21">
        <f>Tableau1[[#This Row],[TONNE_DECHET]]*1000</f>
        <v>1460000</v>
      </c>
      <c r="M1110" s="21">
        <f>Tableau1[[#This Row],[KG_DECHET]]/Tableau1[[#This Row],[Population]]</f>
        <v>2.4381527485997321</v>
      </c>
    </row>
    <row r="1111" spans="1:13" x14ac:dyDescent="0.3">
      <c r="A1111" s="21">
        <v>2017</v>
      </c>
      <c r="B1111" s="21">
        <v>53</v>
      </c>
      <c r="C1111" s="21" t="str">
        <f>VLOOKUP(Tableau1[[#This Row],[CODE_REGION]],Libellés!$I$2:$J$15,2,FALSE)</f>
        <v>Bretagne</v>
      </c>
      <c r="D1111" s="21">
        <v>22</v>
      </c>
      <c r="E1111" s="21" t="str">
        <f>VLOOKUP(Tableau1[[#This Row],[CODE_DEPT]],Libellés!$L$2:$M$102,2,FALSE)</f>
        <v>Cotes-d'Armor</v>
      </c>
      <c r="F1111" s="21" t="s">
        <v>56</v>
      </c>
      <c r="G1111" s="21" t="str">
        <f>VLOOKUP(Tableau1[[#This Row],[CODE_TYPE_DECHET]],Libellés!$A$1:$B$8,2,FALSE)</f>
        <v>Biodéchets</v>
      </c>
      <c r="H1111" s="21" t="s">
        <v>56</v>
      </c>
      <c r="I1111" s="21" t="str">
        <f>VLOOKUP(Tableau1[[#This Row],[CODE_DESTINATION]],Libellés!$E$2:$F$7,2,FALSE)</f>
        <v>Valorisation organique</v>
      </c>
      <c r="J1111" s="21">
        <v>1592.98</v>
      </c>
      <c r="K1111" s="21">
        <v>598814</v>
      </c>
      <c r="L1111" s="21">
        <f>Tableau1[[#This Row],[TONNE_DECHET]]*1000</f>
        <v>1592980</v>
      </c>
      <c r="M1111" s="21">
        <f>Tableau1[[#This Row],[KG_DECHET]]/Tableau1[[#This Row],[Population]]</f>
        <v>2.6602250448386311</v>
      </c>
    </row>
    <row r="1112" spans="1:13" x14ac:dyDescent="0.3">
      <c r="A1112" s="21">
        <v>2017</v>
      </c>
      <c r="B1112" s="21">
        <v>53</v>
      </c>
      <c r="C1112" s="21" t="str">
        <f>VLOOKUP(Tableau1[[#This Row],[CODE_REGION]],Libellés!$I$2:$J$15,2,FALSE)</f>
        <v>Bretagne</v>
      </c>
      <c r="D1112" s="21">
        <v>22</v>
      </c>
      <c r="E1112" s="21" t="str">
        <f>VLOOKUP(Tableau1[[#This Row],[CODE_DEPT]],Libellés!$L$2:$M$102,2,FALSE)</f>
        <v>Cotes-d'Armor</v>
      </c>
      <c r="F1112" s="21" t="s">
        <v>54</v>
      </c>
      <c r="G1112" s="21" t="str">
        <f>VLOOKUP(Tableau1[[#This Row],[CODE_TYPE_DECHET]],Libellés!$A$1:$B$8,2,FALSE)</f>
        <v>Verre</v>
      </c>
      <c r="H1112" s="21" t="s">
        <v>49</v>
      </c>
      <c r="I1112" s="21" t="str">
        <f>VLOOKUP(Tableau1[[#This Row],[CODE_DESTINATION]],Libellés!$E$2:$F$7,2,FALSE)</f>
        <v>Valorisation matière</v>
      </c>
      <c r="J1112" s="21">
        <v>28863.825369999999</v>
      </c>
      <c r="K1112" s="21">
        <v>598814</v>
      </c>
      <c r="L1112" s="21">
        <f>Tableau1[[#This Row],[TONNE_DECHET]]*1000</f>
        <v>28863825.369999997</v>
      </c>
      <c r="M1112" s="21">
        <f>Tableau1[[#This Row],[KG_DECHET]]/Tableau1[[#This Row],[Population]]</f>
        <v>48.201654219841217</v>
      </c>
    </row>
    <row r="1113" spans="1:13" x14ac:dyDescent="0.3">
      <c r="A1113" s="21">
        <v>2017</v>
      </c>
      <c r="B1113" s="21">
        <v>53</v>
      </c>
      <c r="C1113" s="21" t="str">
        <f>VLOOKUP(Tableau1[[#This Row],[CODE_REGION]],Libellés!$I$2:$J$15,2,FALSE)</f>
        <v>Bretagne</v>
      </c>
      <c r="D1113" s="21">
        <v>22</v>
      </c>
      <c r="E1113" s="21" t="str">
        <f>VLOOKUP(Tableau1[[#This Row],[CODE_DEPT]],Libellés!$L$2:$M$102,2,FALSE)</f>
        <v>Cotes-d'Armor</v>
      </c>
      <c r="F1113" s="21" t="s">
        <v>55</v>
      </c>
      <c r="G1113" s="21" t="str">
        <f>VLOOKUP(Tableau1[[#This Row],[CODE_TYPE_DECHET]],Libellés!$A$1:$B$8,2,FALSE)</f>
        <v>Collectes séparées hors gravats</v>
      </c>
      <c r="H1113" s="21" t="s">
        <v>49</v>
      </c>
      <c r="I1113" s="21" t="str">
        <f>VLOOKUP(Tableau1[[#This Row],[CODE_DESTINATION]],Libellés!$E$2:$F$7,2,FALSE)</f>
        <v>Valorisation matière</v>
      </c>
      <c r="J1113" s="21">
        <v>583.11699999999996</v>
      </c>
      <c r="K1113" s="21">
        <v>598814</v>
      </c>
      <c r="L1113" s="21">
        <f>Tableau1[[#This Row],[TONNE_DECHET]]*1000</f>
        <v>583117</v>
      </c>
      <c r="M1113" s="21">
        <f>Tableau1[[#This Row],[KG_DECHET]]/Tableau1[[#This Row],[Population]]</f>
        <v>0.97378651801728078</v>
      </c>
    </row>
    <row r="1114" spans="1:13" x14ac:dyDescent="0.3">
      <c r="A1114" s="21">
        <v>2017</v>
      </c>
      <c r="B1114" s="21">
        <v>53</v>
      </c>
      <c r="C1114" s="21" t="str">
        <f>VLOOKUP(Tableau1[[#This Row],[CODE_REGION]],Libellés!$I$2:$J$15,2,FALSE)</f>
        <v>Bretagne</v>
      </c>
      <c r="D1114" s="21">
        <v>22</v>
      </c>
      <c r="E1114" s="21" t="str">
        <f>VLOOKUP(Tableau1[[#This Row],[CODE_DEPT]],Libellés!$L$2:$M$102,2,FALSE)</f>
        <v>Cotes-d'Armor</v>
      </c>
      <c r="F1114" s="21" t="s">
        <v>55</v>
      </c>
      <c r="G1114" s="21" t="str">
        <f>VLOOKUP(Tableau1[[#This Row],[CODE_TYPE_DECHET]],Libellés!$A$1:$B$8,2,FALSE)</f>
        <v>Collectes séparées hors gravats</v>
      </c>
      <c r="H1114" s="21" t="s">
        <v>50</v>
      </c>
      <c r="I1114" s="21" t="str">
        <f>VLOOKUP(Tableau1[[#This Row],[CODE_DESTINATION]],Libellés!$E$2:$F$7,2,FALSE)</f>
        <v>Incinération avec récupération d'énergie</v>
      </c>
      <c r="J1114" s="21">
        <v>252.66</v>
      </c>
      <c r="K1114" s="21">
        <v>598814</v>
      </c>
      <c r="L1114" s="21">
        <f>Tableau1[[#This Row],[TONNE_DECHET]]*1000</f>
        <v>252660</v>
      </c>
      <c r="M1114" s="21">
        <f>Tableau1[[#This Row],[KG_DECHET]]/Tableau1[[#This Row],[Population]]</f>
        <v>0.42193402291863585</v>
      </c>
    </row>
    <row r="1115" spans="1:13" x14ac:dyDescent="0.3">
      <c r="A1115" s="21">
        <v>2017</v>
      </c>
      <c r="B1115" s="21">
        <v>53</v>
      </c>
      <c r="C1115" s="21" t="str">
        <f>VLOOKUP(Tableau1[[#This Row],[CODE_REGION]],Libellés!$I$2:$J$15,2,FALSE)</f>
        <v>Bretagne</v>
      </c>
      <c r="D1115" s="21">
        <v>22</v>
      </c>
      <c r="E1115" s="21" t="str">
        <f>VLOOKUP(Tableau1[[#This Row],[CODE_DEPT]],Libellés!$L$2:$M$102,2,FALSE)</f>
        <v>Cotes-d'Armor</v>
      </c>
      <c r="F1115" s="21" t="s">
        <v>55</v>
      </c>
      <c r="G1115" s="21" t="str">
        <f>VLOOKUP(Tableau1[[#This Row],[CODE_TYPE_DECHET]],Libellés!$A$1:$B$8,2,FALSE)</f>
        <v>Collectes séparées hors gravats</v>
      </c>
      <c r="H1115" s="21" t="s">
        <v>56</v>
      </c>
      <c r="I1115" s="21" t="str">
        <f>VLOOKUP(Tableau1[[#This Row],[CODE_DESTINATION]],Libellés!$E$2:$F$7,2,FALSE)</f>
        <v>Valorisation organique</v>
      </c>
      <c r="J1115" s="21">
        <v>530.5</v>
      </c>
      <c r="K1115" s="21">
        <v>598814</v>
      </c>
      <c r="L1115" s="21">
        <f>Tableau1[[#This Row],[TONNE_DECHET]]*1000</f>
        <v>530500</v>
      </c>
      <c r="M1115" s="21">
        <f>Tableau1[[#This Row],[KG_DECHET]]/Tableau1[[#This Row],[Population]]</f>
        <v>0.88591783091243692</v>
      </c>
    </row>
    <row r="1116" spans="1:13" x14ac:dyDescent="0.3">
      <c r="A1116" s="21">
        <v>2009</v>
      </c>
      <c r="B1116" s="21">
        <v>75</v>
      </c>
      <c r="C1116" s="21" t="str">
        <f>VLOOKUP(Tableau1[[#This Row],[CODE_REGION]],Libellés!$I$2:$J$15,2,FALSE)</f>
        <v>Nouvelle-Aquitaine</v>
      </c>
      <c r="D1116" s="21">
        <v>23</v>
      </c>
      <c r="E1116" s="21" t="str">
        <f>VLOOKUP(Tableau1[[#This Row],[CODE_DEPT]],Libellés!$L$2:$M$102,2,FALSE)</f>
        <v>Creuse</v>
      </c>
      <c r="F1116" s="21" t="s">
        <v>49</v>
      </c>
      <c r="G1116" s="21" t="str">
        <f>VLOOKUP(Tableau1[[#This Row],[CODE_TYPE_DECHET]],Libellés!$A$1:$B$8,2,FALSE)</f>
        <v>Ordures ménagères résiduelles</v>
      </c>
      <c r="H1116" s="21" t="s">
        <v>50</v>
      </c>
      <c r="I1116" s="21" t="str">
        <f>VLOOKUP(Tableau1[[#This Row],[CODE_DESTINATION]],Libellés!$E$2:$F$7,2,FALSE)</f>
        <v>Incinération avec récupération d'énergie</v>
      </c>
      <c r="J1116" s="21">
        <v>5402.6639999999998</v>
      </c>
      <c r="K1116" s="21">
        <v>123584</v>
      </c>
      <c r="L1116" s="21">
        <f>Tableau1[[#This Row],[TONNE_DECHET]]*1000</f>
        <v>5402664</v>
      </c>
      <c r="M1116" s="21">
        <f>Tableau1[[#This Row],[KG_DECHET]]/Tableau1[[#This Row],[Population]]</f>
        <v>43.716532884515793</v>
      </c>
    </row>
    <row r="1117" spans="1:13" x14ac:dyDescent="0.3">
      <c r="A1117" s="21">
        <v>2009</v>
      </c>
      <c r="B1117" s="21">
        <v>75</v>
      </c>
      <c r="C1117" s="21" t="str">
        <f>VLOOKUP(Tableau1[[#This Row],[CODE_REGION]],Libellés!$I$2:$J$15,2,FALSE)</f>
        <v>Nouvelle-Aquitaine</v>
      </c>
      <c r="D1117" s="21">
        <v>23</v>
      </c>
      <c r="E1117" s="21" t="str">
        <f>VLOOKUP(Tableau1[[#This Row],[CODE_DEPT]],Libellés!$L$2:$M$102,2,FALSE)</f>
        <v>Creuse</v>
      </c>
      <c r="F1117" s="21" t="s">
        <v>49</v>
      </c>
      <c r="G1117" s="21" t="str">
        <f>VLOOKUP(Tableau1[[#This Row],[CODE_TYPE_DECHET]],Libellés!$A$1:$B$8,2,FALSE)</f>
        <v>Ordures ménagères résiduelles</v>
      </c>
      <c r="H1117" s="21" t="s">
        <v>51</v>
      </c>
      <c r="I1117" s="21" t="str">
        <f>VLOOKUP(Tableau1[[#This Row],[CODE_DESTINATION]],Libellés!$E$2:$F$7,2,FALSE)</f>
        <v>Stockage</v>
      </c>
      <c r="J1117" s="21">
        <v>25266.58035</v>
      </c>
      <c r="K1117" s="21">
        <v>123584</v>
      </c>
      <c r="L1117" s="21">
        <f>Tableau1[[#This Row],[TONNE_DECHET]]*1000</f>
        <v>25266580.350000001</v>
      </c>
      <c r="M1117" s="21">
        <f>Tableau1[[#This Row],[KG_DECHET]]/Tableau1[[#This Row],[Population]]</f>
        <v>204.44863695947697</v>
      </c>
    </row>
    <row r="1118" spans="1:13" x14ac:dyDescent="0.3">
      <c r="A1118" s="21">
        <v>2009</v>
      </c>
      <c r="B1118" s="21">
        <v>75</v>
      </c>
      <c r="C1118" s="21" t="str">
        <f>VLOOKUP(Tableau1[[#This Row],[CODE_REGION]],Libellés!$I$2:$J$15,2,FALSE)</f>
        <v>Nouvelle-Aquitaine</v>
      </c>
      <c r="D1118" s="21">
        <v>23</v>
      </c>
      <c r="E1118" s="21" t="str">
        <f>VLOOKUP(Tableau1[[#This Row],[CODE_DEPT]],Libellés!$L$2:$M$102,2,FALSE)</f>
        <v>Creuse</v>
      </c>
      <c r="F1118" s="21" t="s">
        <v>49</v>
      </c>
      <c r="G1118" s="21" t="str">
        <f>VLOOKUP(Tableau1[[#This Row],[CODE_TYPE_DECHET]],Libellés!$A$1:$B$8,2,FALSE)</f>
        <v>Ordures ménagères résiduelles</v>
      </c>
      <c r="H1118" s="21" t="s">
        <v>52</v>
      </c>
      <c r="I1118" s="21" t="str">
        <f>VLOOKUP(Tableau1[[#This Row],[CODE_DESTINATION]],Libellés!$E$2:$F$7,2,FALSE)</f>
        <v>Non précisé</v>
      </c>
      <c r="J1118" s="21">
        <v>228.49977999999999</v>
      </c>
      <c r="K1118" s="21">
        <v>123584</v>
      </c>
      <c r="L1118" s="21">
        <f>Tableau1[[#This Row],[TONNE_DECHET]]*1000</f>
        <v>228499.78</v>
      </c>
      <c r="M1118" s="21">
        <f>Tableau1[[#This Row],[KG_DECHET]]/Tableau1[[#This Row],[Population]]</f>
        <v>1.8489430670636975</v>
      </c>
    </row>
    <row r="1119" spans="1:13" x14ac:dyDescent="0.3">
      <c r="A1119" s="21">
        <v>2009</v>
      </c>
      <c r="B1119" s="21">
        <v>75</v>
      </c>
      <c r="C1119" s="21" t="str">
        <f>VLOOKUP(Tableau1[[#This Row],[CODE_REGION]],Libellés!$I$2:$J$15,2,FALSE)</f>
        <v>Nouvelle-Aquitaine</v>
      </c>
      <c r="D1119" s="21">
        <v>23</v>
      </c>
      <c r="E1119" s="21" t="str">
        <f>VLOOKUP(Tableau1[[#This Row],[CODE_DEPT]],Libellés!$L$2:$M$102,2,FALSE)</f>
        <v>Creuse</v>
      </c>
      <c r="F1119" s="21" t="s">
        <v>50</v>
      </c>
      <c r="G1119" s="21" t="str">
        <f>VLOOKUP(Tableau1[[#This Row],[CODE_TYPE_DECHET]],Libellés!$A$1:$B$8,2,FALSE)</f>
        <v>Encombrants</v>
      </c>
      <c r="H1119" s="21" t="s">
        <v>49</v>
      </c>
      <c r="I1119" s="21" t="str">
        <f>VLOOKUP(Tableau1[[#This Row],[CODE_DESTINATION]],Libellés!$E$2:$F$7,2,FALSE)</f>
        <v>Valorisation matière</v>
      </c>
      <c r="J1119" s="21">
        <v>346.5</v>
      </c>
      <c r="K1119" s="21">
        <v>123584</v>
      </c>
      <c r="L1119" s="21">
        <f>Tableau1[[#This Row],[TONNE_DECHET]]*1000</f>
        <v>346500</v>
      </c>
      <c r="M1119" s="21">
        <f>Tableau1[[#This Row],[KG_DECHET]]/Tableau1[[#This Row],[Population]]</f>
        <v>2.8037610046607977</v>
      </c>
    </row>
    <row r="1120" spans="1:13" x14ac:dyDescent="0.3">
      <c r="A1120" s="21">
        <v>2009</v>
      </c>
      <c r="B1120" s="21">
        <v>75</v>
      </c>
      <c r="C1120" s="21" t="str">
        <f>VLOOKUP(Tableau1[[#This Row],[CODE_REGION]],Libellés!$I$2:$J$15,2,FALSE)</f>
        <v>Nouvelle-Aquitaine</v>
      </c>
      <c r="D1120" s="21">
        <v>23</v>
      </c>
      <c r="E1120" s="21" t="str">
        <f>VLOOKUP(Tableau1[[#This Row],[CODE_DEPT]],Libellés!$L$2:$M$102,2,FALSE)</f>
        <v>Creuse</v>
      </c>
      <c r="F1120" s="21" t="s">
        <v>50</v>
      </c>
      <c r="G1120" s="21" t="str">
        <f>VLOOKUP(Tableau1[[#This Row],[CODE_TYPE_DECHET]],Libellés!$A$1:$B$8,2,FALSE)</f>
        <v>Encombrants</v>
      </c>
      <c r="H1120" s="21" t="s">
        <v>51</v>
      </c>
      <c r="I1120" s="21" t="str">
        <f>VLOOKUP(Tableau1[[#This Row],[CODE_DESTINATION]],Libellés!$E$2:$F$7,2,FALSE)</f>
        <v>Stockage</v>
      </c>
      <c r="J1120" s="21">
        <v>62.167250000000003</v>
      </c>
      <c r="K1120" s="21">
        <v>123584</v>
      </c>
      <c r="L1120" s="21">
        <f>Tableau1[[#This Row],[TONNE_DECHET]]*1000</f>
        <v>62167.25</v>
      </c>
      <c r="M1120" s="21">
        <f>Tableau1[[#This Row],[KG_DECHET]]/Tableau1[[#This Row],[Population]]</f>
        <v>0.50303639629725527</v>
      </c>
    </row>
    <row r="1121" spans="1:13" x14ac:dyDescent="0.3">
      <c r="A1121" s="21">
        <v>2009</v>
      </c>
      <c r="B1121" s="21">
        <v>75</v>
      </c>
      <c r="C1121" s="21" t="str">
        <f>VLOOKUP(Tableau1[[#This Row],[CODE_REGION]],Libellés!$I$2:$J$15,2,FALSE)</f>
        <v>Nouvelle-Aquitaine</v>
      </c>
      <c r="D1121" s="21">
        <v>23</v>
      </c>
      <c r="E1121" s="21" t="str">
        <f>VLOOKUP(Tableau1[[#This Row],[CODE_DEPT]],Libellés!$L$2:$M$102,2,FALSE)</f>
        <v>Creuse</v>
      </c>
      <c r="F1121" s="21" t="s">
        <v>51</v>
      </c>
      <c r="G1121" s="21" t="str">
        <f>VLOOKUP(Tableau1[[#This Row],[CODE_TYPE_DECHET]],Libellés!$A$1:$B$8,2,FALSE)</f>
        <v>Emballages et papier</v>
      </c>
      <c r="H1121" s="21" t="s">
        <v>49</v>
      </c>
      <c r="I1121" s="21" t="str">
        <f>VLOOKUP(Tableau1[[#This Row],[CODE_DESTINATION]],Libellés!$E$2:$F$7,2,FALSE)</f>
        <v>Valorisation matière</v>
      </c>
      <c r="J1121" s="21">
        <v>6215.9162800000004</v>
      </c>
      <c r="K1121" s="21">
        <v>123584</v>
      </c>
      <c r="L1121" s="21">
        <f>Tableau1[[#This Row],[TONNE_DECHET]]*1000</f>
        <v>6215916.2800000003</v>
      </c>
      <c r="M1121" s="21">
        <f>Tableau1[[#This Row],[KG_DECHET]]/Tableau1[[#This Row],[Population]]</f>
        <v>50.29709574054894</v>
      </c>
    </row>
    <row r="1122" spans="1:13" x14ac:dyDescent="0.3">
      <c r="A1122" s="21">
        <v>2009</v>
      </c>
      <c r="B1122" s="21">
        <v>75</v>
      </c>
      <c r="C1122" s="21" t="str">
        <f>VLOOKUP(Tableau1[[#This Row],[CODE_REGION]],Libellés!$I$2:$J$15,2,FALSE)</f>
        <v>Nouvelle-Aquitaine</v>
      </c>
      <c r="D1122" s="21">
        <v>23</v>
      </c>
      <c r="E1122" s="21" t="str">
        <f>VLOOKUP(Tableau1[[#This Row],[CODE_DEPT]],Libellés!$L$2:$M$102,2,FALSE)</f>
        <v>Creuse</v>
      </c>
      <c r="F1122" s="21" t="s">
        <v>51</v>
      </c>
      <c r="G1122" s="21" t="str">
        <f>VLOOKUP(Tableau1[[#This Row],[CODE_TYPE_DECHET]],Libellés!$A$1:$B$8,2,FALSE)</f>
        <v>Emballages et papier</v>
      </c>
      <c r="H1122" s="21" t="s">
        <v>51</v>
      </c>
      <c r="I1122" s="21" t="str">
        <f>VLOOKUP(Tableau1[[#This Row],[CODE_DESTINATION]],Libellés!$E$2:$F$7,2,FALSE)</f>
        <v>Stockage</v>
      </c>
      <c r="J1122" s="21">
        <v>131.96</v>
      </c>
      <c r="K1122" s="21">
        <v>123584</v>
      </c>
      <c r="L1122" s="21">
        <f>Tableau1[[#This Row],[TONNE_DECHET]]*1000</f>
        <v>131960</v>
      </c>
      <c r="M1122" s="21">
        <f>Tableau1[[#This Row],[KG_DECHET]]/Tableau1[[#This Row],[Population]]</f>
        <v>1.0677757638529259</v>
      </c>
    </row>
    <row r="1123" spans="1:13" x14ac:dyDescent="0.3">
      <c r="A1123" s="21">
        <v>2009</v>
      </c>
      <c r="B1123" s="21">
        <v>75</v>
      </c>
      <c r="C1123" s="21" t="str">
        <f>VLOOKUP(Tableau1[[#This Row],[CODE_REGION]],Libellés!$I$2:$J$15,2,FALSE)</f>
        <v>Nouvelle-Aquitaine</v>
      </c>
      <c r="D1123" s="21">
        <v>23</v>
      </c>
      <c r="E1123" s="21" t="str">
        <f>VLOOKUP(Tableau1[[#This Row],[CODE_DEPT]],Libellés!$L$2:$M$102,2,FALSE)</f>
        <v>Creuse</v>
      </c>
      <c r="F1123" s="21" t="s">
        <v>51</v>
      </c>
      <c r="G1123" s="21" t="str">
        <f>VLOOKUP(Tableau1[[#This Row],[CODE_TYPE_DECHET]],Libellés!$A$1:$B$8,2,FALSE)</f>
        <v>Emballages et papier</v>
      </c>
      <c r="H1123" s="21" t="s">
        <v>56</v>
      </c>
      <c r="I1123" s="21" t="str">
        <f>VLOOKUP(Tableau1[[#This Row],[CODE_DESTINATION]],Libellés!$E$2:$F$7,2,FALSE)</f>
        <v>Valorisation organique</v>
      </c>
      <c r="J1123" s="21">
        <v>49.52</v>
      </c>
      <c r="K1123" s="21">
        <v>123584</v>
      </c>
      <c r="L1123" s="21">
        <f>Tableau1[[#This Row],[TONNE_DECHET]]*1000</f>
        <v>49520</v>
      </c>
      <c r="M1123" s="21">
        <f>Tableau1[[#This Row],[KG_DECHET]]/Tableau1[[#This Row],[Population]]</f>
        <v>0.40069911962713622</v>
      </c>
    </row>
    <row r="1124" spans="1:13" x14ac:dyDescent="0.3">
      <c r="A1124" s="21">
        <v>2009</v>
      </c>
      <c r="B1124" s="21">
        <v>75</v>
      </c>
      <c r="C1124" s="21" t="str">
        <f>VLOOKUP(Tableau1[[#This Row],[CODE_REGION]],Libellés!$I$2:$J$15,2,FALSE)</f>
        <v>Nouvelle-Aquitaine</v>
      </c>
      <c r="D1124" s="21">
        <v>23</v>
      </c>
      <c r="E1124" s="21" t="str">
        <f>VLOOKUP(Tableau1[[#This Row],[CODE_DEPT]],Libellés!$L$2:$M$102,2,FALSE)</f>
        <v>Creuse</v>
      </c>
      <c r="F1124" s="21" t="s">
        <v>51</v>
      </c>
      <c r="G1124" s="21" t="str">
        <f>VLOOKUP(Tableau1[[#This Row],[CODE_TYPE_DECHET]],Libellés!$A$1:$B$8,2,FALSE)</f>
        <v>Emballages et papier</v>
      </c>
      <c r="H1124" s="21" t="s">
        <v>52</v>
      </c>
      <c r="I1124" s="21" t="str">
        <f>VLOOKUP(Tableau1[[#This Row],[CODE_DESTINATION]],Libellés!$E$2:$F$7,2,FALSE)</f>
        <v>Non précisé</v>
      </c>
      <c r="J1124" s="21">
        <v>26.614319999999999</v>
      </c>
      <c r="K1124" s="21">
        <v>123584</v>
      </c>
      <c r="L1124" s="21">
        <f>Tableau1[[#This Row],[TONNE_DECHET]]*1000</f>
        <v>26614.32</v>
      </c>
      <c r="M1124" s="21">
        <f>Tableau1[[#This Row],[KG_DECHET]]/Tableau1[[#This Row],[Population]]</f>
        <v>0.21535409114448473</v>
      </c>
    </row>
    <row r="1125" spans="1:13" x14ac:dyDescent="0.3">
      <c r="A1125" s="21">
        <v>2009</v>
      </c>
      <c r="B1125" s="21">
        <v>75</v>
      </c>
      <c r="C1125" s="21" t="str">
        <f>VLOOKUP(Tableau1[[#This Row],[CODE_REGION]],Libellés!$I$2:$J$15,2,FALSE)</f>
        <v>Nouvelle-Aquitaine</v>
      </c>
      <c r="D1125" s="21">
        <v>23</v>
      </c>
      <c r="E1125" s="21" t="str">
        <f>VLOOKUP(Tableau1[[#This Row],[CODE_DEPT]],Libellés!$L$2:$M$102,2,FALSE)</f>
        <v>Creuse</v>
      </c>
      <c r="F1125" s="21" t="s">
        <v>54</v>
      </c>
      <c r="G1125" s="21" t="str">
        <f>VLOOKUP(Tableau1[[#This Row],[CODE_TYPE_DECHET]],Libellés!$A$1:$B$8,2,FALSE)</f>
        <v>Verre</v>
      </c>
      <c r="H1125" s="21" t="s">
        <v>49</v>
      </c>
      <c r="I1125" s="21" t="str">
        <f>VLOOKUP(Tableau1[[#This Row],[CODE_DESTINATION]],Libellés!$E$2:$F$7,2,FALSE)</f>
        <v>Valorisation matière</v>
      </c>
      <c r="J1125" s="21">
        <v>4388.4432800000004</v>
      </c>
      <c r="K1125" s="21">
        <v>123584</v>
      </c>
      <c r="L1125" s="21">
        <f>Tableau1[[#This Row],[TONNE_DECHET]]*1000</f>
        <v>4388443.28</v>
      </c>
      <c r="M1125" s="21">
        <f>Tableau1[[#This Row],[KG_DECHET]]/Tableau1[[#This Row],[Population]]</f>
        <v>35.509801268772662</v>
      </c>
    </row>
    <row r="1126" spans="1:13" x14ac:dyDescent="0.3">
      <c r="A1126" s="21">
        <v>2011</v>
      </c>
      <c r="B1126" s="21">
        <v>75</v>
      </c>
      <c r="C1126" s="21" t="str">
        <f>VLOOKUP(Tableau1[[#This Row],[CODE_REGION]],Libellés!$I$2:$J$15,2,FALSE)</f>
        <v>Nouvelle-Aquitaine</v>
      </c>
      <c r="D1126" s="21">
        <v>23</v>
      </c>
      <c r="E1126" s="21" t="str">
        <f>VLOOKUP(Tableau1[[#This Row],[CODE_DEPT]],Libellés!$L$2:$M$102,2,FALSE)</f>
        <v>Creuse</v>
      </c>
      <c r="F1126" s="21" t="s">
        <v>49</v>
      </c>
      <c r="G1126" s="21" t="str">
        <f>VLOOKUP(Tableau1[[#This Row],[CODE_TYPE_DECHET]],Libellés!$A$1:$B$8,2,FALSE)</f>
        <v>Ordures ménagères résiduelles</v>
      </c>
      <c r="H1126" s="21" t="s">
        <v>50</v>
      </c>
      <c r="I1126" s="21" t="str">
        <f>VLOOKUP(Tableau1[[#This Row],[CODE_DESTINATION]],Libellés!$E$2:$F$7,2,FALSE)</f>
        <v>Incinération avec récupération d'énergie</v>
      </c>
      <c r="J1126" s="21">
        <v>1203.3875499999999</v>
      </c>
      <c r="K1126" s="21">
        <v>122560</v>
      </c>
      <c r="L1126" s="21">
        <f>Tableau1[[#This Row],[TONNE_DECHET]]*1000</f>
        <v>1203387.5499999998</v>
      </c>
      <c r="M1126" s="21">
        <f>Tableau1[[#This Row],[KG_DECHET]]/Tableau1[[#This Row],[Population]]</f>
        <v>9.8187626468668388</v>
      </c>
    </row>
    <row r="1127" spans="1:13" x14ac:dyDescent="0.3">
      <c r="A1127" s="21">
        <v>2011</v>
      </c>
      <c r="B1127" s="21">
        <v>75</v>
      </c>
      <c r="C1127" s="21" t="str">
        <f>VLOOKUP(Tableau1[[#This Row],[CODE_REGION]],Libellés!$I$2:$J$15,2,FALSE)</f>
        <v>Nouvelle-Aquitaine</v>
      </c>
      <c r="D1127" s="21">
        <v>23</v>
      </c>
      <c r="E1127" s="21" t="str">
        <f>VLOOKUP(Tableau1[[#This Row],[CODE_DEPT]],Libellés!$L$2:$M$102,2,FALSE)</f>
        <v>Creuse</v>
      </c>
      <c r="F1127" s="21" t="s">
        <v>49</v>
      </c>
      <c r="G1127" s="21" t="str">
        <f>VLOOKUP(Tableau1[[#This Row],[CODE_TYPE_DECHET]],Libellés!$A$1:$B$8,2,FALSE)</f>
        <v>Ordures ménagères résiduelles</v>
      </c>
      <c r="H1127" s="21" t="s">
        <v>51</v>
      </c>
      <c r="I1127" s="21" t="str">
        <f>VLOOKUP(Tableau1[[#This Row],[CODE_DESTINATION]],Libellés!$E$2:$F$7,2,FALSE)</f>
        <v>Stockage</v>
      </c>
      <c r="J1127" s="21">
        <v>27679.060280000002</v>
      </c>
      <c r="K1127" s="21">
        <v>122560</v>
      </c>
      <c r="L1127" s="21">
        <f>Tableau1[[#This Row],[TONNE_DECHET]]*1000</f>
        <v>27679060.280000001</v>
      </c>
      <c r="M1127" s="21">
        <f>Tableau1[[#This Row],[KG_DECHET]]/Tableau1[[#This Row],[Population]]</f>
        <v>225.84089654046997</v>
      </c>
    </row>
    <row r="1128" spans="1:13" x14ac:dyDescent="0.3">
      <c r="A1128" s="21">
        <v>2011</v>
      </c>
      <c r="B1128" s="21">
        <v>75</v>
      </c>
      <c r="C1128" s="21" t="str">
        <f>VLOOKUP(Tableau1[[#This Row],[CODE_REGION]],Libellés!$I$2:$J$15,2,FALSE)</f>
        <v>Nouvelle-Aquitaine</v>
      </c>
      <c r="D1128" s="21">
        <v>23</v>
      </c>
      <c r="E1128" s="21" t="str">
        <f>VLOOKUP(Tableau1[[#This Row],[CODE_DEPT]],Libellés!$L$2:$M$102,2,FALSE)</f>
        <v>Creuse</v>
      </c>
      <c r="F1128" s="21" t="s">
        <v>49</v>
      </c>
      <c r="G1128" s="21" t="str">
        <f>VLOOKUP(Tableau1[[#This Row],[CODE_TYPE_DECHET]],Libellés!$A$1:$B$8,2,FALSE)</f>
        <v>Ordures ménagères résiduelles</v>
      </c>
      <c r="H1128" s="21" t="s">
        <v>52</v>
      </c>
      <c r="I1128" s="21" t="str">
        <f>VLOOKUP(Tableau1[[#This Row],[CODE_DESTINATION]],Libellés!$E$2:$F$7,2,FALSE)</f>
        <v>Non précisé</v>
      </c>
      <c r="J1128" s="21">
        <v>547.68510000000003</v>
      </c>
      <c r="K1128" s="21">
        <v>122560</v>
      </c>
      <c r="L1128" s="21">
        <f>Tableau1[[#This Row],[TONNE_DECHET]]*1000</f>
        <v>547685.1</v>
      </c>
      <c r="M1128" s="21">
        <f>Tableau1[[#This Row],[KG_DECHET]]/Tableau1[[#This Row],[Population]]</f>
        <v>4.4687100195822449</v>
      </c>
    </row>
    <row r="1129" spans="1:13" x14ac:dyDescent="0.3">
      <c r="A1129" s="21">
        <v>2011</v>
      </c>
      <c r="B1129" s="21">
        <v>75</v>
      </c>
      <c r="C1129" s="21" t="str">
        <f>VLOOKUP(Tableau1[[#This Row],[CODE_REGION]],Libellés!$I$2:$J$15,2,FALSE)</f>
        <v>Nouvelle-Aquitaine</v>
      </c>
      <c r="D1129" s="21">
        <v>23</v>
      </c>
      <c r="E1129" s="21" t="str">
        <f>VLOOKUP(Tableau1[[#This Row],[CODE_DEPT]],Libellés!$L$2:$M$102,2,FALSE)</f>
        <v>Creuse</v>
      </c>
      <c r="F1129" s="21" t="s">
        <v>50</v>
      </c>
      <c r="G1129" s="21" t="str">
        <f>VLOOKUP(Tableau1[[#This Row],[CODE_TYPE_DECHET]],Libellés!$A$1:$B$8,2,FALSE)</f>
        <v>Encombrants</v>
      </c>
      <c r="H1129" s="21" t="s">
        <v>49</v>
      </c>
      <c r="I1129" s="21" t="str">
        <f>VLOOKUP(Tableau1[[#This Row],[CODE_DESTINATION]],Libellés!$E$2:$F$7,2,FALSE)</f>
        <v>Valorisation matière</v>
      </c>
      <c r="J1129" s="21">
        <v>58.1</v>
      </c>
      <c r="K1129" s="21">
        <v>122560</v>
      </c>
      <c r="L1129" s="21">
        <f>Tableau1[[#This Row],[TONNE_DECHET]]*1000</f>
        <v>58100</v>
      </c>
      <c r="M1129" s="21">
        <f>Tableau1[[#This Row],[KG_DECHET]]/Tableau1[[#This Row],[Population]]</f>
        <v>0.47405352480417756</v>
      </c>
    </row>
    <row r="1130" spans="1:13" x14ac:dyDescent="0.3">
      <c r="A1130" s="21">
        <v>2011</v>
      </c>
      <c r="B1130" s="21">
        <v>75</v>
      </c>
      <c r="C1130" s="21" t="str">
        <f>VLOOKUP(Tableau1[[#This Row],[CODE_REGION]],Libellés!$I$2:$J$15,2,FALSE)</f>
        <v>Nouvelle-Aquitaine</v>
      </c>
      <c r="D1130" s="21">
        <v>23</v>
      </c>
      <c r="E1130" s="21" t="str">
        <f>VLOOKUP(Tableau1[[#This Row],[CODE_DEPT]],Libellés!$L$2:$M$102,2,FALSE)</f>
        <v>Creuse</v>
      </c>
      <c r="F1130" s="21" t="s">
        <v>50</v>
      </c>
      <c r="G1130" s="21" t="str">
        <f>VLOOKUP(Tableau1[[#This Row],[CODE_TYPE_DECHET]],Libellés!$A$1:$B$8,2,FALSE)</f>
        <v>Encombrants</v>
      </c>
      <c r="H1130" s="21" t="s">
        <v>51</v>
      </c>
      <c r="I1130" s="21" t="str">
        <f>VLOOKUP(Tableau1[[#This Row],[CODE_DESTINATION]],Libellés!$E$2:$F$7,2,FALSE)</f>
        <v>Stockage</v>
      </c>
      <c r="J1130" s="21">
        <v>144.04</v>
      </c>
      <c r="K1130" s="21">
        <v>122560</v>
      </c>
      <c r="L1130" s="21">
        <f>Tableau1[[#This Row],[TONNE_DECHET]]*1000</f>
        <v>144040</v>
      </c>
      <c r="M1130" s="21">
        <f>Tableau1[[#This Row],[KG_DECHET]]/Tableau1[[#This Row],[Population]]</f>
        <v>1.1752610966057442</v>
      </c>
    </row>
    <row r="1131" spans="1:13" x14ac:dyDescent="0.3">
      <c r="A1131" s="21">
        <v>2011</v>
      </c>
      <c r="B1131" s="21">
        <v>75</v>
      </c>
      <c r="C1131" s="21" t="str">
        <f>VLOOKUP(Tableau1[[#This Row],[CODE_REGION]],Libellés!$I$2:$J$15,2,FALSE)</f>
        <v>Nouvelle-Aquitaine</v>
      </c>
      <c r="D1131" s="21">
        <v>23</v>
      </c>
      <c r="E1131" s="21" t="str">
        <f>VLOOKUP(Tableau1[[#This Row],[CODE_DEPT]],Libellés!$L$2:$M$102,2,FALSE)</f>
        <v>Creuse</v>
      </c>
      <c r="F1131" s="21" t="s">
        <v>50</v>
      </c>
      <c r="G1131" s="21" t="str">
        <f>VLOOKUP(Tableau1[[#This Row],[CODE_TYPE_DECHET]],Libellés!$A$1:$B$8,2,FALSE)</f>
        <v>Encombrants</v>
      </c>
      <c r="H1131" s="21" t="s">
        <v>52</v>
      </c>
      <c r="I1131" s="21" t="str">
        <f>VLOOKUP(Tableau1[[#This Row],[CODE_DESTINATION]],Libellés!$E$2:$F$7,2,FALSE)</f>
        <v>Non précisé</v>
      </c>
      <c r="J1131" s="21">
        <v>11.198259999999999</v>
      </c>
      <c r="K1131" s="21">
        <v>122560</v>
      </c>
      <c r="L1131" s="21">
        <f>Tableau1[[#This Row],[TONNE_DECHET]]*1000</f>
        <v>11198.26</v>
      </c>
      <c r="M1131" s="21">
        <f>Tableau1[[#This Row],[KG_DECHET]]/Tableau1[[#This Row],[Population]]</f>
        <v>9.1369614882506528E-2</v>
      </c>
    </row>
    <row r="1132" spans="1:13" x14ac:dyDescent="0.3">
      <c r="A1132" s="21">
        <v>2011</v>
      </c>
      <c r="B1132" s="21">
        <v>75</v>
      </c>
      <c r="C1132" s="21" t="str">
        <f>VLOOKUP(Tableau1[[#This Row],[CODE_REGION]],Libellés!$I$2:$J$15,2,FALSE)</f>
        <v>Nouvelle-Aquitaine</v>
      </c>
      <c r="D1132" s="21">
        <v>23</v>
      </c>
      <c r="E1132" s="21" t="str">
        <f>VLOOKUP(Tableau1[[#This Row],[CODE_DEPT]],Libellés!$L$2:$M$102,2,FALSE)</f>
        <v>Creuse</v>
      </c>
      <c r="F1132" s="21" t="s">
        <v>53</v>
      </c>
      <c r="G1132" s="21" t="str">
        <f>VLOOKUP(Tableau1[[#This Row],[CODE_TYPE_DECHET]],Libellés!$A$1:$B$8,2,FALSE)</f>
        <v>Déchets dangereux</v>
      </c>
      <c r="H1132" s="21" t="s">
        <v>50</v>
      </c>
      <c r="I1132" s="21" t="str">
        <f>VLOOKUP(Tableau1[[#This Row],[CODE_DESTINATION]],Libellés!$E$2:$F$7,2,FALSE)</f>
        <v>Incinération avec récupération d'énergie</v>
      </c>
      <c r="J1132" s="21">
        <v>4.2999999999999997E-2</v>
      </c>
      <c r="K1132" s="21">
        <v>122560</v>
      </c>
      <c r="L1132" s="21">
        <f>Tableau1[[#This Row],[TONNE_DECHET]]*1000</f>
        <v>43</v>
      </c>
      <c r="M1132" s="21">
        <f>Tableau1[[#This Row],[KG_DECHET]]/Tableau1[[#This Row],[Population]]</f>
        <v>3.5084856396866838E-4</v>
      </c>
    </row>
    <row r="1133" spans="1:13" x14ac:dyDescent="0.3">
      <c r="A1133" s="21">
        <v>2011</v>
      </c>
      <c r="B1133" s="21">
        <v>75</v>
      </c>
      <c r="C1133" s="21" t="str">
        <f>VLOOKUP(Tableau1[[#This Row],[CODE_REGION]],Libellés!$I$2:$J$15,2,FALSE)</f>
        <v>Nouvelle-Aquitaine</v>
      </c>
      <c r="D1133" s="21">
        <v>23</v>
      </c>
      <c r="E1133" s="21" t="str">
        <f>VLOOKUP(Tableau1[[#This Row],[CODE_DEPT]],Libellés!$L$2:$M$102,2,FALSE)</f>
        <v>Creuse</v>
      </c>
      <c r="F1133" s="21" t="s">
        <v>53</v>
      </c>
      <c r="G1133" s="21" t="str">
        <f>VLOOKUP(Tableau1[[#This Row],[CODE_TYPE_DECHET]],Libellés!$A$1:$B$8,2,FALSE)</f>
        <v>Déchets dangereux</v>
      </c>
      <c r="H1133" s="21" t="s">
        <v>52</v>
      </c>
      <c r="I1133" s="21" t="str">
        <f>VLOOKUP(Tableau1[[#This Row],[CODE_DESTINATION]],Libellés!$E$2:$F$7,2,FALSE)</f>
        <v>Non précisé</v>
      </c>
      <c r="J1133" s="21">
        <v>3.04E-2</v>
      </c>
      <c r="K1133" s="21">
        <v>122560</v>
      </c>
      <c r="L1133" s="21">
        <f>Tableau1[[#This Row],[TONNE_DECHET]]*1000</f>
        <v>30.4</v>
      </c>
      <c r="M1133" s="21">
        <f>Tableau1[[#This Row],[KG_DECHET]]/Tableau1[[#This Row],[Population]]</f>
        <v>2.4804177545691906E-4</v>
      </c>
    </row>
    <row r="1134" spans="1:13" x14ac:dyDescent="0.3">
      <c r="A1134" s="21">
        <v>2011</v>
      </c>
      <c r="B1134" s="21">
        <v>75</v>
      </c>
      <c r="C1134" s="21" t="str">
        <f>VLOOKUP(Tableau1[[#This Row],[CODE_REGION]],Libellés!$I$2:$J$15,2,FALSE)</f>
        <v>Nouvelle-Aquitaine</v>
      </c>
      <c r="D1134" s="21">
        <v>23</v>
      </c>
      <c r="E1134" s="21" t="str">
        <f>VLOOKUP(Tableau1[[#This Row],[CODE_DEPT]],Libellés!$L$2:$M$102,2,FALSE)</f>
        <v>Creuse</v>
      </c>
      <c r="F1134" s="21" t="s">
        <v>51</v>
      </c>
      <c r="G1134" s="21" t="str">
        <f>VLOOKUP(Tableau1[[#This Row],[CODE_TYPE_DECHET]],Libellés!$A$1:$B$8,2,FALSE)</f>
        <v>Emballages et papier</v>
      </c>
      <c r="H1134" s="21" t="s">
        <v>49</v>
      </c>
      <c r="I1134" s="21" t="str">
        <f>VLOOKUP(Tableau1[[#This Row],[CODE_DESTINATION]],Libellés!$E$2:$F$7,2,FALSE)</f>
        <v>Valorisation matière</v>
      </c>
      <c r="J1134" s="21">
        <v>6310.7338600000003</v>
      </c>
      <c r="K1134" s="21">
        <v>122560</v>
      </c>
      <c r="L1134" s="21">
        <f>Tableau1[[#This Row],[TONNE_DECHET]]*1000</f>
        <v>6310733.8600000003</v>
      </c>
      <c r="M1134" s="21">
        <f>Tableau1[[#This Row],[KG_DECHET]]/Tableau1[[#This Row],[Population]]</f>
        <v>51.490974706266321</v>
      </c>
    </row>
    <row r="1135" spans="1:13" x14ac:dyDescent="0.3">
      <c r="A1135" s="21">
        <v>2011</v>
      </c>
      <c r="B1135" s="21">
        <v>75</v>
      </c>
      <c r="C1135" s="21" t="str">
        <f>VLOOKUP(Tableau1[[#This Row],[CODE_REGION]],Libellés!$I$2:$J$15,2,FALSE)</f>
        <v>Nouvelle-Aquitaine</v>
      </c>
      <c r="D1135" s="21">
        <v>23</v>
      </c>
      <c r="E1135" s="21" t="str">
        <f>VLOOKUP(Tableau1[[#This Row],[CODE_DEPT]],Libellés!$L$2:$M$102,2,FALSE)</f>
        <v>Creuse</v>
      </c>
      <c r="F1135" s="21" t="s">
        <v>51</v>
      </c>
      <c r="G1135" s="21" t="str">
        <f>VLOOKUP(Tableau1[[#This Row],[CODE_TYPE_DECHET]],Libellés!$A$1:$B$8,2,FALSE)</f>
        <v>Emballages et papier</v>
      </c>
      <c r="H1135" s="21" t="s">
        <v>52</v>
      </c>
      <c r="I1135" s="21" t="str">
        <f>VLOOKUP(Tableau1[[#This Row],[CODE_DESTINATION]],Libellés!$E$2:$F$7,2,FALSE)</f>
        <v>Non précisé</v>
      </c>
      <c r="J1135" s="21">
        <v>57.222029999999997</v>
      </c>
      <c r="K1135" s="21">
        <v>122560</v>
      </c>
      <c r="L1135" s="21">
        <f>Tableau1[[#This Row],[TONNE_DECHET]]*1000</f>
        <v>57222.03</v>
      </c>
      <c r="M1135" s="21">
        <f>Tableau1[[#This Row],[KG_DECHET]]/Tableau1[[#This Row],[Population]]</f>
        <v>0.46688993146214097</v>
      </c>
    </row>
    <row r="1136" spans="1:13" x14ac:dyDescent="0.3">
      <c r="A1136" s="21">
        <v>2011</v>
      </c>
      <c r="B1136" s="21">
        <v>75</v>
      </c>
      <c r="C1136" s="21" t="str">
        <f>VLOOKUP(Tableau1[[#This Row],[CODE_REGION]],Libellés!$I$2:$J$15,2,FALSE)</f>
        <v>Nouvelle-Aquitaine</v>
      </c>
      <c r="D1136" s="21">
        <v>23</v>
      </c>
      <c r="E1136" s="21" t="str">
        <f>VLOOKUP(Tableau1[[#This Row],[CODE_DEPT]],Libellés!$L$2:$M$102,2,FALSE)</f>
        <v>Creuse</v>
      </c>
      <c r="F1136" s="21" t="s">
        <v>54</v>
      </c>
      <c r="G1136" s="21" t="str">
        <f>VLOOKUP(Tableau1[[#This Row],[CODE_TYPE_DECHET]],Libellés!$A$1:$B$8,2,FALSE)</f>
        <v>Verre</v>
      </c>
      <c r="H1136" s="21" t="s">
        <v>49</v>
      </c>
      <c r="I1136" s="21" t="str">
        <f>VLOOKUP(Tableau1[[#This Row],[CODE_DESTINATION]],Libellés!$E$2:$F$7,2,FALSE)</f>
        <v>Valorisation matière</v>
      </c>
      <c r="J1136" s="21">
        <v>4555.3588</v>
      </c>
      <c r="K1136" s="21">
        <v>122560</v>
      </c>
      <c r="L1136" s="21">
        <f>Tableau1[[#This Row],[TONNE_DECHET]]*1000</f>
        <v>4555358.8</v>
      </c>
      <c r="M1136" s="21">
        <f>Tableau1[[#This Row],[KG_DECHET]]/Tableau1[[#This Row],[Population]]</f>
        <v>37.168397519582243</v>
      </c>
    </row>
    <row r="1137" spans="1:13" x14ac:dyDescent="0.3">
      <c r="A1137" s="21">
        <v>2011</v>
      </c>
      <c r="B1137" s="21">
        <v>75</v>
      </c>
      <c r="C1137" s="21" t="str">
        <f>VLOOKUP(Tableau1[[#This Row],[CODE_REGION]],Libellés!$I$2:$J$15,2,FALSE)</f>
        <v>Nouvelle-Aquitaine</v>
      </c>
      <c r="D1137" s="21">
        <v>23</v>
      </c>
      <c r="E1137" s="21" t="str">
        <f>VLOOKUP(Tableau1[[#This Row],[CODE_DEPT]],Libellés!$L$2:$M$102,2,FALSE)</f>
        <v>Creuse</v>
      </c>
      <c r="F1137" s="21" t="s">
        <v>54</v>
      </c>
      <c r="G1137" s="21" t="str">
        <f>VLOOKUP(Tableau1[[#This Row],[CODE_TYPE_DECHET]],Libellés!$A$1:$B$8,2,FALSE)</f>
        <v>Verre</v>
      </c>
      <c r="H1137" s="21" t="s">
        <v>52</v>
      </c>
      <c r="I1137" s="21" t="str">
        <f>VLOOKUP(Tableau1[[#This Row],[CODE_DESTINATION]],Libellés!$E$2:$F$7,2,FALSE)</f>
        <v>Non précisé</v>
      </c>
      <c r="J1137" s="21">
        <v>52.446869999999997</v>
      </c>
      <c r="K1137" s="21">
        <v>122560</v>
      </c>
      <c r="L1137" s="21">
        <f>Tableau1[[#This Row],[TONNE_DECHET]]*1000</f>
        <v>52446.869999999995</v>
      </c>
      <c r="M1137" s="21">
        <f>Tableau1[[#This Row],[KG_DECHET]]/Tableau1[[#This Row],[Population]]</f>
        <v>0.42792811684073101</v>
      </c>
    </row>
    <row r="1138" spans="1:13" x14ac:dyDescent="0.3">
      <c r="A1138" s="21">
        <v>2011</v>
      </c>
      <c r="B1138" s="21">
        <v>75</v>
      </c>
      <c r="C1138" s="21" t="str">
        <f>VLOOKUP(Tableau1[[#This Row],[CODE_REGION]],Libellés!$I$2:$J$15,2,FALSE)</f>
        <v>Nouvelle-Aquitaine</v>
      </c>
      <c r="D1138" s="21">
        <v>23</v>
      </c>
      <c r="E1138" s="21" t="str">
        <f>VLOOKUP(Tableau1[[#This Row],[CODE_DEPT]],Libellés!$L$2:$M$102,2,FALSE)</f>
        <v>Creuse</v>
      </c>
      <c r="F1138" s="21" t="s">
        <v>55</v>
      </c>
      <c r="G1138" s="21" t="str">
        <f>VLOOKUP(Tableau1[[#This Row],[CODE_TYPE_DECHET]],Libellés!$A$1:$B$8,2,FALSE)</f>
        <v>Collectes séparées hors gravats</v>
      </c>
      <c r="H1138" s="21" t="s">
        <v>49</v>
      </c>
      <c r="I1138" s="21" t="str">
        <f>VLOOKUP(Tableau1[[#This Row],[CODE_DESTINATION]],Libellés!$E$2:$F$7,2,FALSE)</f>
        <v>Valorisation matière</v>
      </c>
      <c r="J1138" s="21">
        <v>366.96300000000002</v>
      </c>
      <c r="K1138" s="21">
        <v>122560</v>
      </c>
      <c r="L1138" s="21">
        <f>Tableau1[[#This Row],[TONNE_DECHET]]*1000</f>
        <v>366963</v>
      </c>
      <c r="M1138" s="21">
        <f>Tableau1[[#This Row],[KG_DECHET]]/Tableau1[[#This Row],[Population]]</f>
        <v>2.9941498041775456</v>
      </c>
    </row>
    <row r="1139" spans="1:13" x14ac:dyDescent="0.3">
      <c r="A1139" s="21">
        <v>2013</v>
      </c>
      <c r="B1139" s="21">
        <v>75</v>
      </c>
      <c r="C1139" s="21" t="str">
        <f>VLOOKUP(Tableau1[[#This Row],[CODE_REGION]],Libellés!$I$2:$J$15,2,FALSE)</f>
        <v>Nouvelle-Aquitaine</v>
      </c>
      <c r="D1139" s="21">
        <v>23</v>
      </c>
      <c r="E1139" s="21" t="str">
        <f>VLOOKUP(Tableau1[[#This Row],[CODE_DEPT]],Libellés!$L$2:$M$102,2,FALSE)</f>
        <v>Creuse</v>
      </c>
      <c r="F1139" s="21" t="s">
        <v>49</v>
      </c>
      <c r="G1139" s="21" t="str">
        <f>VLOOKUP(Tableau1[[#This Row],[CODE_TYPE_DECHET]],Libellés!$A$1:$B$8,2,FALSE)</f>
        <v>Ordures ménagères résiduelles</v>
      </c>
      <c r="H1139" s="21" t="s">
        <v>50</v>
      </c>
      <c r="I1139" s="21" t="str">
        <f>VLOOKUP(Tableau1[[#This Row],[CODE_DESTINATION]],Libellés!$E$2:$F$7,2,FALSE)</f>
        <v>Incinération avec récupération d'énergie</v>
      </c>
      <c r="J1139" s="21">
        <v>1205.08683</v>
      </c>
      <c r="K1139" s="21">
        <v>120872</v>
      </c>
      <c r="L1139" s="21">
        <f>Tableau1[[#This Row],[TONNE_DECHET]]*1000</f>
        <v>1205086.83</v>
      </c>
      <c r="M1139" s="21">
        <f>Tableau1[[#This Row],[KG_DECHET]]/Tableau1[[#This Row],[Population]]</f>
        <v>9.9699420047653717</v>
      </c>
    </row>
    <row r="1140" spans="1:13" x14ac:dyDescent="0.3">
      <c r="A1140" s="21">
        <v>2013</v>
      </c>
      <c r="B1140" s="21">
        <v>75</v>
      </c>
      <c r="C1140" s="21" t="str">
        <f>VLOOKUP(Tableau1[[#This Row],[CODE_REGION]],Libellés!$I$2:$J$15,2,FALSE)</f>
        <v>Nouvelle-Aquitaine</v>
      </c>
      <c r="D1140" s="21">
        <v>23</v>
      </c>
      <c r="E1140" s="21" t="str">
        <f>VLOOKUP(Tableau1[[#This Row],[CODE_DEPT]],Libellés!$L$2:$M$102,2,FALSE)</f>
        <v>Creuse</v>
      </c>
      <c r="F1140" s="21" t="s">
        <v>49</v>
      </c>
      <c r="G1140" s="21" t="str">
        <f>VLOOKUP(Tableau1[[#This Row],[CODE_TYPE_DECHET]],Libellés!$A$1:$B$8,2,FALSE)</f>
        <v>Ordures ménagères résiduelles</v>
      </c>
      <c r="H1140" s="21" t="s">
        <v>51</v>
      </c>
      <c r="I1140" s="21" t="str">
        <f>VLOOKUP(Tableau1[[#This Row],[CODE_DESTINATION]],Libellés!$E$2:$F$7,2,FALSE)</f>
        <v>Stockage</v>
      </c>
      <c r="J1140" s="21">
        <v>27500.612249999998</v>
      </c>
      <c r="K1140" s="21">
        <v>120872</v>
      </c>
      <c r="L1140" s="21">
        <f>Tableau1[[#This Row],[TONNE_DECHET]]*1000</f>
        <v>27500612.25</v>
      </c>
      <c r="M1140" s="21">
        <f>Tableau1[[#This Row],[KG_DECHET]]/Tableau1[[#This Row],[Population]]</f>
        <v>227.51846788338077</v>
      </c>
    </row>
    <row r="1141" spans="1:13" x14ac:dyDescent="0.3">
      <c r="A1141" s="21">
        <v>2013</v>
      </c>
      <c r="B1141" s="21">
        <v>75</v>
      </c>
      <c r="C1141" s="21" t="str">
        <f>VLOOKUP(Tableau1[[#This Row],[CODE_REGION]],Libellés!$I$2:$J$15,2,FALSE)</f>
        <v>Nouvelle-Aquitaine</v>
      </c>
      <c r="D1141" s="21">
        <v>23</v>
      </c>
      <c r="E1141" s="21" t="str">
        <f>VLOOKUP(Tableau1[[#This Row],[CODE_DEPT]],Libellés!$L$2:$M$102,2,FALSE)</f>
        <v>Creuse</v>
      </c>
      <c r="F1141" s="21" t="s">
        <v>49</v>
      </c>
      <c r="G1141" s="21" t="str">
        <f>VLOOKUP(Tableau1[[#This Row],[CODE_TYPE_DECHET]],Libellés!$A$1:$B$8,2,FALSE)</f>
        <v>Ordures ménagères résiduelles</v>
      </c>
      <c r="H1141" s="21" t="s">
        <v>52</v>
      </c>
      <c r="I1141" s="21" t="str">
        <f>VLOOKUP(Tableau1[[#This Row],[CODE_DESTINATION]],Libellés!$E$2:$F$7,2,FALSE)</f>
        <v>Non précisé</v>
      </c>
      <c r="J1141" s="21">
        <v>395.97190999999998</v>
      </c>
      <c r="K1141" s="21">
        <v>120872</v>
      </c>
      <c r="L1141" s="21">
        <f>Tableau1[[#This Row],[TONNE_DECHET]]*1000</f>
        <v>395971.91</v>
      </c>
      <c r="M1141" s="21">
        <f>Tableau1[[#This Row],[KG_DECHET]]/Tableau1[[#This Row],[Population]]</f>
        <v>3.2759606029518826</v>
      </c>
    </row>
    <row r="1142" spans="1:13" x14ac:dyDescent="0.3">
      <c r="A1142" s="21">
        <v>2013</v>
      </c>
      <c r="B1142" s="21">
        <v>75</v>
      </c>
      <c r="C1142" s="21" t="str">
        <f>VLOOKUP(Tableau1[[#This Row],[CODE_REGION]],Libellés!$I$2:$J$15,2,FALSE)</f>
        <v>Nouvelle-Aquitaine</v>
      </c>
      <c r="D1142" s="21">
        <v>23</v>
      </c>
      <c r="E1142" s="21" t="str">
        <f>VLOOKUP(Tableau1[[#This Row],[CODE_DEPT]],Libellés!$L$2:$M$102,2,FALSE)</f>
        <v>Creuse</v>
      </c>
      <c r="F1142" s="21" t="s">
        <v>50</v>
      </c>
      <c r="G1142" s="21" t="str">
        <f>VLOOKUP(Tableau1[[#This Row],[CODE_TYPE_DECHET]],Libellés!$A$1:$B$8,2,FALSE)</f>
        <v>Encombrants</v>
      </c>
      <c r="H1142" s="21" t="s">
        <v>49</v>
      </c>
      <c r="I1142" s="21" t="str">
        <f>VLOOKUP(Tableau1[[#This Row],[CODE_DESTINATION]],Libellés!$E$2:$F$7,2,FALSE)</f>
        <v>Valorisation matière</v>
      </c>
      <c r="J1142" s="21">
        <v>102</v>
      </c>
      <c r="K1142" s="21">
        <v>120872</v>
      </c>
      <c r="L1142" s="21">
        <f>Tableau1[[#This Row],[TONNE_DECHET]]*1000</f>
        <v>102000</v>
      </c>
      <c r="M1142" s="21">
        <f>Tableau1[[#This Row],[KG_DECHET]]/Tableau1[[#This Row],[Population]]</f>
        <v>0.843867893308624</v>
      </c>
    </row>
    <row r="1143" spans="1:13" x14ac:dyDescent="0.3">
      <c r="A1143" s="21">
        <v>2013</v>
      </c>
      <c r="B1143" s="21">
        <v>75</v>
      </c>
      <c r="C1143" s="21" t="str">
        <f>VLOOKUP(Tableau1[[#This Row],[CODE_REGION]],Libellés!$I$2:$J$15,2,FALSE)</f>
        <v>Nouvelle-Aquitaine</v>
      </c>
      <c r="D1143" s="21">
        <v>23</v>
      </c>
      <c r="E1143" s="21" t="str">
        <f>VLOOKUP(Tableau1[[#This Row],[CODE_DEPT]],Libellés!$L$2:$M$102,2,FALSE)</f>
        <v>Creuse</v>
      </c>
      <c r="F1143" s="21" t="s">
        <v>50</v>
      </c>
      <c r="G1143" s="21" t="str">
        <f>VLOOKUP(Tableau1[[#This Row],[CODE_TYPE_DECHET]],Libellés!$A$1:$B$8,2,FALSE)</f>
        <v>Encombrants</v>
      </c>
      <c r="H1143" s="21" t="s">
        <v>51</v>
      </c>
      <c r="I1143" s="21" t="str">
        <f>VLOOKUP(Tableau1[[#This Row],[CODE_DESTINATION]],Libellés!$E$2:$F$7,2,FALSE)</f>
        <v>Stockage</v>
      </c>
      <c r="J1143" s="21">
        <v>191.18362999999999</v>
      </c>
      <c r="K1143" s="21">
        <v>120872</v>
      </c>
      <c r="L1143" s="21">
        <f>Tableau1[[#This Row],[TONNE_DECHET]]*1000</f>
        <v>191183.63</v>
      </c>
      <c r="M1143" s="21">
        <f>Tableau1[[#This Row],[KG_DECHET]]/Tableau1[[#This Row],[Population]]</f>
        <v>1.5817032066979946</v>
      </c>
    </row>
    <row r="1144" spans="1:13" x14ac:dyDescent="0.3">
      <c r="A1144" s="21">
        <v>2013</v>
      </c>
      <c r="B1144" s="21">
        <v>75</v>
      </c>
      <c r="C1144" s="21" t="str">
        <f>VLOOKUP(Tableau1[[#This Row],[CODE_REGION]],Libellés!$I$2:$J$15,2,FALSE)</f>
        <v>Nouvelle-Aquitaine</v>
      </c>
      <c r="D1144" s="21">
        <v>23</v>
      </c>
      <c r="E1144" s="21" t="str">
        <f>VLOOKUP(Tableau1[[#This Row],[CODE_DEPT]],Libellés!$L$2:$M$102,2,FALSE)</f>
        <v>Creuse</v>
      </c>
      <c r="F1144" s="21" t="s">
        <v>53</v>
      </c>
      <c r="G1144" s="21" t="str">
        <f>VLOOKUP(Tableau1[[#This Row],[CODE_TYPE_DECHET]],Libellés!$A$1:$B$8,2,FALSE)</f>
        <v>Déchets dangereux</v>
      </c>
      <c r="H1144" s="21" t="s">
        <v>50</v>
      </c>
      <c r="I1144" s="21" t="str">
        <f>VLOOKUP(Tableau1[[#This Row],[CODE_DESTINATION]],Libellés!$E$2:$F$7,2,FALSE)</f>
        <v>Incinération avec récupération d'énergie</v>
      </c>
      <c r="J1144" s="21">
        <v>6.3E-2</v>
      </c>
      <c r="K1144" s="21">
        <v>120872</v>
      </c>
      <c r="L1144" s="21">
        <f>Tableau1[[#This Row],[TONNE_DECHET]]*1000</f>
        <v>63</v>
      </c>
      <c r="M1144" s="21">
        <f>Tableau1[[#This Row],[KG_DECHET]]/Tableau1[[#This Row],[Population]]</f>
        <v>5.2121252233767958E-4</v>
      </c>
    </row>
    <row r="1145" spans="1:13" x14ac:dyDescent="0.3">
      <c r="A1145" s="21">
        <v>2013</v>
      </c>
      <c r="B1145" s="21">
        <v>75</v>
      </c>
      <c r="C1145" s="21" t="str">
        <f>VLOOKUP(Tableau1[[#This Row],[CODE_REGION]],Libellés!$I$2:$J$15,2,FALSE)</f>
        <v>Nouvelle-Aquitaine</v>
      </c>
      <c r="D1145" s="21">
        <v>23</v>
      </c>
      <c r="E1145" s="21" t="str">
        <f>VLOOKUP(Tableau1[[#This Row],[CODE_DEPT]],Libellés!$L$2:$M$102,2,FALSE)</f>
        <v>Creuse</v>
      </c>
      <c r="F1145" s="21" t="s">
        <v>51</v>
      </c>
      <c r="G1145" s="21" t="str">
        <f>VLOOKUP(Tableau1[[#This Row],[CODE_TYPE_DECHET]],Libellés!$A$1:$B$8,2,FALSE)</f>
        <v>Emballages et papier</v>
      </c>
      <c r="H1145" s="21" t="s">
        <v>49</v>
      </c>
      <c r="I1145" s="21" t="str">
        <f>VLOOKUP(Tableau1[[#This Row],[CODE_DESTINATION]],Libellés!$E$2:$F$7,2,FALSE)</f>
        <v>Valorisation matière</v>
      </c>
      <c r="J1145" s="21">
        <v>6427.2775199999996</v>
      </c>
      <c r="K1145" s="21">
        <v>120872</v>
      </c>
      <c r="L1145" s="21">
        <f>Tableau1[[#This Row],[TONNE_DECHET]]*1000</f>
        <v>6427277.5199999996</v>
      </c>
      <c r="M1145" s="21">
        <f>Tableau1[[#This Row],[KG_DECHET]]/Tableau1[[#This Row],[Population]]</f>
        <v>53.174246475610559</v>
      </c>
    </row>
    <row r="1146" spans="1:13" x14ac:dyDescent="0.3">
      <c r="A1146" s="21">
        <v>2013</v>
      </c>
      <c r="B1146" s="21">
        <v>75</v>
      </c>
      <c r="C1146" s="21" t="str">
        <f>VLOOKUP(Tableau1[[#This Row],[CODE_REGION]],Libellés!$I$2:$J$15,2,FALSE)</f>
        <v>Nouvelle-Aquitaine</v>
      </c>
      <c r="D1146" s="21">
        <v>23</v>
      </c>
      <c r="E1146" s="21" t="str">
        <f>VLOOKUP(Tableau1[[#This Row],[CODE_DEPT]],Libellés!$L$2:$M$102,2,FALSE)</f>
        <v>Creuse</v>
      </c>
      <c r="F1146" s="21" t="s">
        <v>51</v>
      </c>
      <c r="G1146" s="21" t="str">
        <f>VLOOKUP(Tableau1[[#This Row],[CODE_TYPE_DECHET]],Libellés!$A$1:$B$8,2,FALSE)</f>
        <v>Emballages et papier</v>
      </c>
      <c r="H1146" s="21" t="s">
        <v>52</v>
      </c>
      <c r="I1146" s="21" t="str">
        <f>VLOOKUP(Tableau1[[#This Row],[CODE_DESTINATION]],Libellés!$E$2:$F$7,2,FALSE)</f>
        <v>Non précisé</v>
      </c>
      <c r="J1146" s="21">
        <v>48.208159999999999</v>
      </c>
      <c r="K1146" s="21">
        <v>120872</v>
      </c>
      <c r="L1146" s="21">
        <f>Tableau1[[#This Row],[TONNE_DECHET]]*1000</f>
        <v>48208.159999999996</v>
      </c>
      <c r="M1146" s="21">
        <f>Tableau1[[#This Row],[KG_DECHET]]/Tableau1[[#This Row],[Population]]</f>
        <v>0.39883645509299093</v>
      </c>
    </row>
    <row r="1147" spans="1:13" x14ac:dyDescent="0.3">
      <c r="A1147" s="21">
        <v>2013</v>
      </c>
      <c r="B1147" s="21">
        <v>75</v>
      </c>
      <c r="C1147" s="21" t="str">
        <f>VLOOKUP(Tableau1[[#This Row],[CODE_REGION]],Libellés!$I$2:$J$15,2,FALSE)</f>
        <v>Nouvelle-Aquitaine</v>
      </c>
      <c r="D1147" s="21">
        <v>23</v>
      </c>
      <c r="E1147" s="21" t="str">
        <f>VLOOKUP(Tableau1[[#This Row],[CODE_DEPT]],Libellés!$L$2:$M$102,2,FALSE)</f>
        <v>Creuse</v>
      </c>
      <c r="F1147" s="21" t="s">
        <v>54</v>
      </c>
      <c r="G1147" s="21" t="str">
        <f>VLOOKUP(Tableau1[[#This Row],[CODE_TYPE_DECHET]],Libellés!$A$1:$B$8,2,FALSE)</f>
        <v>Verre</v>
      </c>
      <c r="H1147" s="21" t="s">
        <v>49</v>
      </c>
      <c r="I1147" s="21" t="str">
        <f>VLOOKUP(Tableau1[[#This Row],[CODE_DESTINATION]],Libellés!$E$2:$F$7,2,FALSE)</f>
        <v>Valorisation matière</v>
      </c>
      <c r="J1147" s="21">
        <v>4142.3648800000001</v>
      </c>
      <c r="K1147" s="21">
        <v>120872</v>
      </c>
      <c r="L1147" s="21">
        <f>Tableau1[[#This Row],[TONNE_DECHET]]*1000</f>
        <v>4142364.88</v>
      </c>
      <c r="M1147" s="21">
        <f>Tableau1[[#This Row],[KG_DECHET]]/Tableau1[[#This Row],[Population]]</f>
        <v>34.270673770600304</v>
      </c>
    </row>
    <row r="1148" spans="1:13" x14ac:dyDescent="0.3">
      <c r="A1148" s="21">
        <v>2013</v>
      </c>
      <c r="B1148" s="21">
        <v>75</v>
      </c>
      <c r="C1148" s="21" t="str">
        <f>VLOOKUP(Tableau1[[#This Row],[CODE_REGION]],Libellés!$I$2:$J$15,2,FALSE)</f>
        <v>Nouvelle-Aquitaine</v>
      </c>
      <c r="D1148" s="21">
        <v>23</v>
      </c>
      <c r="E1148" s="21" t="str">
        <f>VLOOKUP(Tableau1[[#This Row],[CODE_DEPT]],Libellés!$L$2:$M$102,2,FALSE)</f>
        <v>Creuse</v>
      </c>
      <c r="F1148" s="21" t="s">
        <v>54</v>
      </c>
      <c r="G1148" s="21" t="str">
        <f>VLOOKUP(Tableau1[[#This Row],[CODE_TYPE_DECHET]],Libellés!$A$1:$B$8,2,FALSE)</f>
        <v>Verre</v>
      </c>
      <c r="H1148" s="21" t="s">
        <v>52</v>
      </c>
      <c r="I1148" s="21" t="str">
        <f>VLOOKUP(Tableau1[[#This Row],[CODE_DESTINATION]],Libellés!$E$2:$F$7,2,FALSE)</f>
        <v>Non précisé</v>
      </c>
      <c r="J1148" s="21">
        <v>106.21064</v>
      </c>
      <c r="K1148" s="21">
        <v>120872</v>
      </c>
      <c r="L1148" s="21">
        <f>Tableau1[[#This Row],[TONNE_DECHET]]*1000</f>
        <v>106210.64</v>
      </c>
      <c r="M1148" s="21">
        <f>Tableau1[[#This Row],[KG_DECHET]]/Tableau1[[#This Row],[Population]]</f>
        <v>0.87870342180157524</v>
      </c>
    </row>
    <row r="1149" spans="1:13" x14ac:dyDescent="0.3">
      <c r="A1149" s="21">
        <v>2013</v>
      </c>
      <c r="B1149" s="21">
        <v>75</v>
      </c>
      <c r="C1149" s="21" t="str">
        <f>VLOOKUP(Tableau1[[#This Row],[CODE_REGION]],Libellés!$I$2:$J$15,2,FALSE)</f>
        <v>Nouvelle-Aquitaine</v>
      </c>
      <c r="D1149" s="21">
        <v>23</v>
      </c>
      <c r="E1149" s="21" t="str">
        <f>VLOOKUP(Tableau1[[#This Row],[CODE_DEPT]],Libellés!$L$2:$M$102,2,FALSE)</f>
        <v>Creuse</v>
      </c>
      <c r="F1149" s="21" t="s">
        <v>55</v>
      </c>
      <c r="G1149" s="21" t="str">
        <f>VLOOKUP(Tableau1[[#This Row],[CODE_TYPE_DECHET]],Libellés!$A$1:$B$8,2,FALSE)</f>
        <v>Collectes séparées hors gravats</v>
      </c>
      <c r="H1149" s="21" t="s">
        <v>49</v>
      </c>
      <c r="I1149" s="21" t="str">
        <f>VLOOKUP(Tableau1[[#This Row],[CODE_DESTINATION]],Libellés!$E$2:$F$7,2,FALSE)</f>
        <v>Valorisation matière</v>
      </c>
      <c r="J1149" s="21">
        <v>265.94182999999998</v>
      </c>
      <c r="K1149" s="21">
        <v>120872</v>
      </c>
      <c r="L1149" s="21">
        <f>Tableau1[[#This Row],[TONNE_DECHET]]*1000</f>
        <v>265941.82999999996</v>
      </c>
      <c r="M1149" s="21">
        <f>Tableau1[[#This Row],[KG_DECHET]]/Tableau1[[#This Row],[Population]]</f>
        <v>2.2001938414190216</v>
      </c>
    </row>
    <row r="1150" spans="1:13" x14ac:dyDescent="0.3">
      <c r="A1150" s="21">
        <v>2015</v>
      </c>
      <c r="B1150" s="21">
        <v>75</v>
      </c>
      <c r="C1150" s="21" t="str">
        <f>VLOOKUP(Tableau1[[#This Row],[CODE_REGION]],Libellés!$I$2:$J$15,2,FALSE)</f>
        <v>Nouvelle-Aquitaine</v>
      </c>
      <c r="D1150" s="21">
        <v>23</v>
      </c>
      <c r="E1150" s="21" t="str">
        <f>VLOOKUP(Tableau1[[#This Row],[CODE_DEPT]],Libellés!$L$2:$M$102,2,FALSE)</f>
        <v>Creuse</v>
      </c>
      <c r="F1150" s="21" t="s">
        <v>49</v>
      </c>
      <c r="G1150" s="21" t="str">
        <f>VLOOKUP(Tableau1[[#This Row],[CODE_TYPE_DECHET]],Libellés!$A$1:$B$8,2,FALSE)</f>
        <v>Ordures ménagères résiduelles</v>
      </c>
      <c r="H1150" s="21" t="s">
        <v>50</v>
      </c>
      <c r="I1150" s="21" t="str">
        <f>VLOOKUP(Tableau1[[#This Row],[CODE_DESTINATION]],Libellés!$E$2:$F$7,2,FALSE)</f>
        <v>Incinération avec récupération d'énergie</v>
      </c>
      <c r="J1150" s="21">
        <v>3703.8955500000002</v>
      </c>
      <c r="K1150" s="21">
        <v>120365</v>
      </c>
      <c r="L1150" s="21">
        <f>Tableau1[[#This Row],[TONNE_DECHET]]*1000</f>
        <v>3703895.5500000003</v>
      </c>
      <c r="M1150" s="21">
        <f>Tableau1[[#This Row],[KG_DECHET]]/Tableau1[[#This Row],[Population]]</f>
        <v>30.772197482656921</v>
      </c>
    </row>
    <row r="1151" spans="1:13" x14ac:dyDescent="0.3">
      <c r="A1151" s="21">
        <v>2015</v>
      </c>
      <c r="B1151" s="21">
        <v>75</v>
      </c>
      <c r="C1151" s="21" t="str">
        <f>VLOOKUP(Tableau1[[#This Row],[CODE_REGION]],Libellés!$I$2:$J$15,2,FALSE)</f>
        <v>Nouvelle-Aquitaine</v>
      </c>
      <c r="D1151" s="21">
        <v>23</v>
      </c>
      <c r="E1151" s="21" t="str">
        <f>VLOOKUP(Tableau1[[#This Row],[CODE_DEPT]],Libellés!$L$2:$M$102,2,FALSE)</f>
        <v>Creuse</v>
      </c>
      <c r="F1151" s="21" t="s">
        <v>49</v>
      </c>
      <c r="G1151" s="21" t="str">
        <f>VLOOKUP(Tableau1[[#This Row],[CODE_TYPE_DECHET]],Libellés!$A$1:$B$8,2,FALSE)</f>
        <v>Ordures ménagères résiduelles</v>
      </c>
      <c r="H1151" s="21" t="s">
        <v>51</v>
      </c>
      <c r="I1151" s="21" t="str">
        <f>VLOOKUP(Tableau1[[#This Row],[CODE_DESTINATION]],Libellés!$E$2:$F$7,2,FALSE)</f>
        <v>Stockage</v>
      </c>
      <c r="J1151" s="21">
        <v>24301.119480000001</v>
      </c>
      <c r="K1151" s="21">
        <v>120365</v>
      </c>
      <c r="L1151" s="21">
        <f>Tableau1[[#This Row],[TONNE_DECHET]]*1000</f>
        <v>24301119.48</v>
      </c>
      <c r="M1151" s="21">
        <f>Tableau1[[#This Row],[KG_DECHET]]/Tableau1[[#This Row],[Population]]</f>
        <v>201.89523100569102</v>
      </c>
    </row>
    <row r="1152" spans="1:13" x14ac:dyDescent="0.3">
      <c r="A1152" s="21">
        <v>2015</v>
      </c>
      <c r="B1152" s="21">
        <v>75</v>
      </c>
      <c r="C1152" s="21" t="str">
        <f>VLOOKUP(Tableau1[[#This Row],[CODE_REGION]],Libellés!$I$2:$J$15,2,FALSE)</f>
        <v>Nouvelle-Aquitaine</v>
      </c>
      <c r="D1152" s="21">
        <v>23</v>
      </c>
      <c r="E1152" s="21" t="str">
        <f>VLOOKUP(Tableau1[[#This Row],[CODE_DEPT]],Libellés!$L$2:$M$102,2,FALSE)</f>
        <v>Creuse</v>
      </c>
      <c r="F1152" s="21" t="s">
        <v>50</v>
      </c>
      <c r="G1152" s="21" t="str">
        <f>VLOOKUP(Tableau1[[#This Row],[CODE_TYPE_DECHET]],Libellés!$A$1:$B$8,2,FALSE)</f>
        <v>Encombrants</v>
      </c>
      <c r="H1152" s="21" t="s">
        <v>51</v>
      </c>
      <c r="I1152" s="21" t="str">
        <f>VLOOKUP(Tableau1[[#This Row],[CODE_DESTINATION]],Libellés!$E$2:$F$7,2,FALSE)</f>
        <v>Stockage</v>
      </c>
      <c r="J1152" s="21">
        <v>99.161929999999998</v>
      </c>
      <c r="K1152" s="21">
        <v>120365</v>
      </c>
      <c r="L1152" s="21">
        <f>Tableau1[[#This Row],[TONNE_DECHET]]*1000</f>
        <v>99161.93</v>
      </c>
      <c r="M1152" s="21">
        <f>Tableau1[[#This Row],[KG_DECHET]]/Tableau1[[#This Row],[Population]]</f>
        <v>0.82384355917417851</v>
      </c>
    </row>
    <row r="1153" spans="1:13" x14ac:dyDescent="0.3">
      <c r="A1153" s="21">
        <v>2015</v>
      </c>
      <c r="B1153" s="21">
        <v>75</v>
      </c>
      <c r="C1153" s="21" t="str">
        <f>VLOOKUP(Tableau1[[#This Row],[CODE_REGION]],Libellés!$I$2:$J$15,2,FALSE)</f>
        <v>Nouvelle-Aquitaine</v>
      </c>
      <c r="D1153" s="21">
        <v>23</v>
      </c>
      <c r="E1153" s="21" t="str">
        <f>VLOOKUP(Tableau1[[#This Row],[CODE_DEPT]],Libellés!$L$2:$M$102,2,FALSE)</f>
        <v>Creuse</v>
      </c>
      <c r="F1153" s="21" t="s">
        <v>53</v>
      </c>
      <c r="G1153" s="21" t="str">
        <f>VLOOKUP(Tableau1[[#This Row],[CODE_TYPE_DECHET]],Libellés!$A$1:$B$8,2,FALSE)</f>
        <v>Déchets dangereux</v>
      </c>
      <c r="H1153" s="21" t="s">
        <v>50</v>
      </c>
      <c r="I1153" s="21" t="str">
        <f>VLOOKUP(Tableau1[[#This Row],[CODE_DESTINATION]],Libellés!$E$2:$F$7,2,FALSE)</f>
        <v>Incinération avec récupération d'énergie</v>
      </c>
      <c r="J1153" s="21">
        <v>0.48699999999999999</v>
      </c>
      <c r="K1153" s="21">
        <v>120365</v>
      </c>
      <c r="L1153" s="21">
        <f>Tableau1[[#This Row],[TONNE_DECHET]]*1000</f>
        <v>487</v>
      </c>
      <c r="M1153" s="21">
        <f>Tableau1[[#This Row],[KG_DECHET]]/Tableau1[[#This Row],[Population]]</f>
        <v>4.0460266688821505E-3</v>
      </c>
    </row>
    <row r="1154" spans="1:13" x14ac:dyDescent="0.3">
      <c r="A1154" s="21">
        <v>2015</v>
      </c>
      <c r="B1154" s="21">
        <v>75</v>
      </c>
      <c r="C1154" s="21" t="str">
        <f>VLOOKUP(Tableau1[[#This Row],[CODE_REGION]],Libellés!$I$2:$J$15,2,FALSE)</f>
        <v>Nouvelle-Aquitaine</v>
      </c>
      <c r="D1154" s="21">
        <v>23</v>
      </c>
      <c r="E1154" s="21" t="str">
        <f>VLOOKUP(Tableau1[[#This Row],[CODE_DEPT]],Libellés!$L$2:$M$102,2,FALSE)</f>
        <v>Creuse</v>
      </c>
      <c r="F1154" s="21" t="s">
        <v>51</v>
      </c>
      <c r="G1154" s="21" t="str">
        <f>VLOOKUP(Tableau1[[#This Row],[CODE_TYPE_DECHET]],Libellés!$A$1:$B$8,2,FALSE)</f>
        <v>Emballages et papier</v>
      </c>
      <c r="H1154" s="21" t="s">
        <v>49</v>
      </c>
      <c r="I1154" s="21" t="str">
        <f>VLOOKUP(Tableau1[[#This Row],[CODE_DESTINATION]],Libellés!$E$2:$F$7,2,FALSE)</f>
        <v>Valorisation matière</v>
      </c>
      <c r="J1154" s="21">
        <v>6587.7019899999996</v>
      </c>
      <c r="K1154" s="21">
        <v>120365</v>
      </c>
      <c r="L1154" s="21">
        <f>Tableau1[[#This Row],[TONNE_DECHET]]*1000</f>
        <v>6587701.9899999993</v>
      </c>
      <c r="M1154" s="21">
        <f>Tableau1[[#This Row],[KG_DECHET]]/Tableau1[[#This Row],[Population]]</f>
        <v>54.731042994225888</v>
      </c>
    </row>
    <row r="1155" spans="1:13" x14ac:dyDescent="0.3">
      <c r="A1155" s="21">
        <v>2015</v>
      </c>
      <c r="B1155" s="21">
        <v>75</v>
      </c>
      <c r="C1155" s="21" t="str">
        <f>VLOOKUP(Tableau1[[#This Row],[CODE_REGION]],Libellés!$I$2:$J$15,2,FALSE)</f>
        <v>Nouvelle-Aquitaine</v>
      </c>
      <c r="D1155" s="21">
        <v>23</v>
      </c>
      <c r="E1155" s="21" t="str">
        <f>VLOOKUP(Tableau1[[#This Row],[CODE_DEPT]],Libellés!$L$2:$M$102,2,FALSE)</f>
        <v>Creuse</v>
      </c>
      <c r="F1155" s="21" t="s">
        <v>54</v>
      </c>
      <c r="G1155" s="21" t="str">
        <f>VLOOKUP(Tableau1[[#This Row],[CODE_TYPE_DECHET]],Libellés!$A$1:$B$8,2,FALSE)</f>
        <v>Verre</v>
      </c>
      <c r="H1155" s="21" t="s">
        <v>49</v>
      </c>
      <c r="I1155" s="21" t="str">
        <f>VLOOKUP(Tableau1[[#This Row],[CODE_DESTINATION]],Libellés!$E$2:$F$7,2,FALSE)</f>
        <v>Valorisation matière</v>
      </c>
      <c r="J1155" s="21">
        <v>4202.5366599999998</v>
      </c>
      <c r="K1155" s="21">
        <v>120365</v>
      </c>
      <c r="L1155" s="21">
        <f>Tableau1[[#This Row],[TONNE_DECHET]]*1000</f>
        <v>4202536.66</v>
      </c>
      <c r="M1155" s="21">
        <f>Tableau1[[#This Row],[KG_DECHET]]/Tableau1[[#This Row],[Population]]</f>
        <v>34.914939226519337</v>
      </c>
    </row>
    <row r="1156" spans="1:13" x14ac:dyDescent="0.3">
      <c r="A1156" s="21">
        <v>2015</v>
      </c>
      <c r="B1156" s="21">
        <v>75</v>
      </c>
      <c r="C1156" s="21" t="str">
        <f>VLOOKUP(Tableau1[[#This Row],[CODE_REGION]],Libellés!$I$2:$J$15,2,FALSE)</f>
        <v>Nouvelle-Aquitaine</v>
      </c>
      <c r="D1156" s="21">
        <v>23</v>
      </c>
      <c r="E1156" s="21" t="str">
        <f>VLOOKUP(Tableau1[[#This Row],[CODE_DEPT]],Libellés!$L$2:$M$102,2,FALSE)</f>
        <v>Creuse</v>
      </c>
      <c r="F1156" s="21" t="s">
        <v>55</v>
      </c>
      <c r="G1156" s="21" t="str">
        <f>VLOOKUP(Tableau1[[#This Row],[CODE_TYPE_DECHET]],Libellés!$A$1:$B$8,2,FALSE)</f>
        <v>Collectes séparées hors gravats</v>
      </c>
      <c r="H1156" s="21" t="s">
        <v>49</v>
      </c>
      <c r="I1156" s="21" t="str">
        <f>VLOOKUP(Tableau1[[#This Row],[CODE_DESTINATION]],Libellés!$E$2:$F$7,2,FALSE)</f>
        <v>Valorisation matière</v>
      </c>
      <c r="J1156" s="21">
        <v>407.59163000000001</v>
      </c>
      <c r="K1156" s="21">
        <v>120365</v>
      </c>
      <c r="L1156" s="21">
        <f>Tableau1[[#This Row],[TONNE_DECHET]]*1000</f>
        <v>407591.63</v>
      </c>
      <c r="M1156" s="21">
        <f>Tableau1[[#This Row],[KG_DECHET]]/Tableau1[[#This Row],[Population]]</f>
        <v>3.3862969301707309</v>
      </c>
    </row>
    <row r="1157" spans="1:13" x14ac:dyDescent="0.3">
      <c r="A1157" s="21">
        <v>2017</v>
      </c>
      <c r="B1157" s="21">
        <v>75</v>
      </c>
      <c r="C1157" s="21" t="str">
        <f>VLOOKUP(Tableau1[[#This Row],[CODE_REGION]],Libellés!$I$2:$J$15,2,FALSE)</f>
        <v>Nouvelle-Aquitaine</v>
      </c>
      <c r="D1157" s="21">
        <v>23</v>
      </c>
      <c r="E1157" s="21" t="str">
        <f>VLOOKUP(Tableau1[[#This Row],[CODE_DEPT]],Libellés!$L$2:$M$102,2,FALSE)</f>
        <v>Creuse</v>
      </c>
      <c r="F1157" s="21" t="s">
        <v>49</v>
      </c>
      <c r="G1157" s="21" t="str">
        <f>VLOOKUP(Tableau1[[#This Row],[CODE_TYPE_DECHET]],Libellés!$A$1:$B$8,2,FALSE)</f>
        <v>Ordures ménagères résiduelles</v>
      </c>
      <c r="H1157" s="21" t="s">
        <v>50</v>
      </c>
      <c r="I1157" s="21" t="str">
        <f>VLOOKUP(Tableau1[[#This Row],[CODE_DESTINATION]],Libellés!$E$2:$F$7,2,FALSE)</f>
        <v>Incinération avec récupération d'énergie</v>
      </c>
      <c r="J1157" s="21">
        <v>4873.4614799999999</v>
      </c>
      <c r="K1157" s="21">
        <v>118638</v>
      </c>
      <c r="L1157" s="21">
        <f>Tableau1[[#This Row],[TONNE_DECHET]]*1000</f>
        <v>4873461.4799999995</v>
      </c>
      <c r="M1157" s="21">
        <f>Tableau1[[#This Row],[KG_DECHET]]/Tableau1[[#This Row],[Population]]</f>
        <v>41.078419056288872</v>
      </c>
    </row>
    <row r="1158" spans="1:13" x14ac:dyDescent="0.3">
      <c r="A1158" s="21">
        <v>2017</v>
      </c>
      <c r="B1158" s="21">
        <v>75</v>
      </c>
      <c r="C1158" s="21" t="str">
        <f>VLOOKUP(Tableau1[[#This Row],[CODE_REGION]],Libellés!$I$2:$J$15,2,FALSE)</f>
        <v>Nouvelle-Aquitaine</v>
      </c>
      <c r="D1158" s="21">
        <v>23</v>
      </c>
      <c r="E1158" s="21" t="str">
        <f>VLOOKUP(Tableau1[[#This Row],[CODE_DEPT]],Libellés!$L$2:$M$102,2,FALSE)</f>
        <v>Creuse</v>
      </c>
      <c r="F1158" s="21" t="s">
        <v>49</v>
      </c>
      <c r="G1158" s="21" t="str">
        <f>VLOOKUP(Tableau1[[#This Row],[CODE_TYPE_DECHET]],Libellés!$A$1:$B$8,2,FALSE)</f>
        <v>Ordures ménagères résiduelles</v>
      </c>
      <c r="H1158" s="21" t="s">
        <v>51</v>
      </c>
      <c r="I1158" s="21" t="str">
        <f>VLOOKUP(Tableau1[[#This Row],[CODE_DESTINATION]],Libellés!$E$2:$F$7,2,FALSE)</f>
        <v>Stockage</v>
      </c>
      <c r="J1158" s="21">
        <v>22019.74973</v>
      </c>
      <c r="K1158" s="21">
        <v>118638</v>
      </c>
      <c r="L1158" s="21">
        <f>Tableau1[[#This Row],[TONNE_DECHET]]*1000</f>
        <v>22019749.73</v>
      </c>
      <c r="M1158" s="21">
        <f>Tableau1[[#This Row],[KG_DECHET]]/Tableau1[[#This Row],[Population]]</f>
        <v>185.6045257843187</v>
      </c>
    </row>
    <row r="1159" spans="1:13" x14ac:dyDescent="0.3">
      <c r="A1159" s="21">
        <v>2017</v>
      </c>
      <c r="B1159" s="21">
        <v>75</v>
      </c>
      <c r="C1159" s="21" t="str">
        <f>VLOOKUP(Tableau1[[#This Row],[CODE_REGION]],Libellés!$I$2:$J$15,2,FALSE)</f>
        <v>Nouvelle-Aquitaine</v>
      </c>
      <c r="D1159" s="21">
        <v>23</v>
      </c>
      <c r="E1159" s="21" t="str">
        <f>VLOOKUP(Tableau1[[#This Row],[CODE_DEPT]],Libellés!$L$2:$M$102,2,FALSE)</f>
        <v>Creuse</v>
      </c>
      <c r="F1159" s="21" t="s">
        <v>50</v>
      </c>
      <c r="G1159" s="21" t="str">
        <f>VLOOKUP(Tableau1[[#This Row],[CODE_TYPE_DECHET]],Libellés!$A$1:$B$8,2,FALSE)</f>
        <v>Encombrants</v>
      </c>
      <c r="H1159" s="21" t="s">
        <v>51</v>
      </c>
      <c r="I1159" s="21" t="str">
        <f>VLOOKUP(Tableau1[[#This Row],[CODE_DESTINATION]],Libellés!$E$2:$F$7,2,FALSE)</f>
        <v>Stockage</v>
      </c>
      <c r="J1159" s="21">
        <v>1514.48</v>
      </c>
      <c r="K1159" s="21">
        <v>118638</v>
      </c>
      <c r="L1159" s="21">
        <f>Tableau1[[#This Row],[TONNE_DECHET]]*1000</f>
        <v>1514480</v>
      </c>
      <c r="M1159" s="21">
        <f>Tableau1[[#This Row],[KG_DECHET]]/Tableau1[[#This Row],[Population]]</f>
        <v>12.765555724135606</v>
      </c>
    </row>
    <row r="1160" spans="1:13" x14ac:dyDescent="0.3">
      <c r="A1160" s="21">
        <v>2017</v>
      </c>
      <c r="B1160" s="21">
        <v>75</v>
      </c>
      <c r="C1160" s="21" t="str">
        <f>VLOOKUP(Tableau1[[#This Row],[CODE_REGION]],Libellés!$I$2:$J$15,2,FALSE)</f>
        <v>Nouvelle-Aquitaine</v>
      </c>
      <c r="D1160" s="21">
        <v>23</v>
      </c>
      <c r="E1160" s="21" t="str">
        <f>VLOOKUP(Tableau1[[#This Row],[CODE_DEPT]],Libellés!$L$2:$M$102,2,FALSE)</f>
        <v>Creuse</v>
      </c>
      <c r="F1160" s="21" t="s">
        <v>50</v>
      </c>
      <c r="G1160" s="21" t="str">
        <f>VLOOKUP(Tableau1[[#This Row],[CODE_TYPE_DECHET]],Libellés!$A$1:$B$8,2,FALSE)</f>
        <v>Encombrants</v>
      </c>
      <c r="H1160" s="21" t="s">
        <v>52</v>
      </c>
      <c r="I1160" s="21" t="str">
        <f>VLOOKUP(Tableau1[[#This Row],[CODE_DESTINATION]],Libellés!$E$2:$F$7,2,FALSE)</f>
        <v>Non précisé</v>
      </c>
      <c r="J1160" s="21">
        <v>1</v>
      </c>
      <c r="K1160" s="21">
        <v>118638</v>
      </c>
      <c r="L1160" s="21">
        <f>Tableau1[[#This Row],[TONNE_DECHET]]*1000</f>
        <v>1000</v>
      </c>
      <c r="M1160" s="21">
        <f>Tableau1[[#This Row],[KG_DECHET]]/Tableau1[[#This Row],[Population]]</f>
        <v>8.4290025118427484E-3</v>
      </c>
    </row>
    <row r="1161" spans="1:13" x14ac:dyDescent="0.3">
      <c r="A1161" s="21">
        <v>2017</v>
      </c>
      <c r="B1161" s="21">
        <v>75</v>
      </c>
      <c r="C1161" s="21" t="str">
        <f>VLOOKUP(Tableau1[[#This Row],[CODE_REGION]],Libellés!$I$2:$J$15,2,FALSE)</f>
        <v>Nouvelle-Aquitaine</v>
      </c>
      <c r="D1161" s="21">
        <v>23</v>
      </c>
      <c r="E1161" s="21" t="str">
        <f>VLOOKUP(Tableau1[[#This Row],[CODE_DEPT]],Libellés!$L$2:$M$102,2,FALSE)</f>
        <v>Creuse</v>
      </c>
      <c r="F1161" s="21" t="s">
        <v>53</v>
      </c>
      <c r="G1161" s="21" t="str">
        <f>VLOOKUP(Tableau1[[#This Row],[CODE_TYPE_DECHET]],Libellés!$A$1:$B$8,2,FALSE)</f>
        <v>Déchets dangereux</v>
      </c>
      <c r="H1161" s="21" t="s">
        <v>49</v>
      </c>
      <c r="I1161" s="21" t="str">
        <f>VLOOKUP(Tableau1[[#This Row],[CODE_DESTINATION]],Libellés!$E$2:$F$7,2,FALSE)</f>
        <v>Valorisation matière</v>
      </c>
      <c r="J1161" s="21">
        <v>0.159</v>
      </c>
      <c r="K1161" s="21">
        <v>118638</v>
      </c>
      <c r="L1161" s="21">
        <f>Tableau1[[#This Row],[TONNE_DECHET]]*1000</f>
        <v>159</v>
      </c>
      <c r="M1161" s="21">
        <f>Tableau1[[#This Row],[KG_DECHET]]/Tableau1[[#This Row],[Population]]</f>
        <v>1.3402113993829969E-3</v>
      </c>
    </row>
    <row r="1162" spans="1:13" x14ac:dyDescent="0.3">
      <c r="A1162" s="21">
        <v>2017</v>
      </c>
      <c r="B1162" s="21">
        <v>75</v>
      </c>
      <c r="C1162" s="21" t="str">
        <f>VLOOKUP(Tableau1[[#This Row],[CODE_REGION]],Libellés!$I$2:$J$15,2,FALSE)</f>
        <v>Nouvelle-Aquitaine</v>
      </c>
      <c r="D1162" s="21">
        <v>23</v>
      </c>
      <c r="E1162" s="21" t="str">
        <f>VLOOKUP(Tableau1[[#This Row],[CODE_DEPT]],Libellés!$L$2:$M$102,2,FALSE)</f>
        <v>Creuse</v>
      </c>
      <c r="F1162" s="21" t="s">
        <v>51</v>
      </c>
      <c r="G1162" s="21" t="str">
        <f>VLOOKUP(Tableau1[[#This Row],[CODE_TYPE_DECHET]],Libellés!$A$1:$B$8,2,FALSE)</f>
        <v>Emballages et papier</v>
      </c>
      <c r="H1162" s="21" t="s">
        <v>49</v>
      </c>
      <c r="I1162" s="21" t="str">
        <f>VLOOKUP(Tableau1[[#This Row],[CODE_DESTINATION]],Libellés!$E$2:$F$7,2,FALSE)</f>
        <v>Valorisation matière</v>
      </c>
      <c r="J1162" s="21">
        <v>6690.4181900000003</v>
      </c>
      <c r="K1162" s="21">
        <v>118638</v>
      </c>
      <c r="L1162" s="21">
        <f>Tableau1[[#This Row],[TONNE_DECHET]]*1000</f>
        <v>6690418.1900000004</v>
      </c>
      <c r="M1162" s="21">
        <f>Tableau1[[#This Row],[KG_DECHET]]/Tableau1[[#This Row],[Population]]</f>
        <v>56.393551728788417</v>
      </c>
    </row>
    <row r="1163" spans="1:13" x14ac:dyDescent="0.3">
      <c r="A1163" s="21">
        <v>2017</v>
      </c>
      <c r="B1163" s="21">
        <v>75</v>
      </c>
      <c r="C1163" s="21" t="str">
        <f>VLOOKUP(Tableau1[[#This Row],[CODE_REGION]],Libellés!$I$2:$J$15,2,FALSE)</f>
        <v>Nouvelle-Aquitaine</v>
      </c>
      <c r="D1163" s="21">
        <v>23</v>
      </c>
      <c r="E1163" s="21" t="str">
        <f>VLOOKUP(Tableau1[[#This Row],[CODE_DEPT]],Libellés!$L$2:$M$102,2,FALSE)</f>
        <v>Creuse</v>
      </c>
      <c r="F1163" s="21" t="s">
        <v>54</v>
      </c>
      <c r="G1163" s="21" t="str">
        <f>VLOOKUP(Tableau1[[#This Row],[CODE_TYPE_DECHET]],Libellés!$A$1:$B$8,2,FALSE)</f>
        <v>Verre</v>
      </c>
      <c r="H1163" s="21" t="s">
        <v>49</v>
      </c>
      <c r="I1163" s="21" t="str">
        <f>VLOOKUP(Tableau1[[#This Row],[CODE_DESTINATION]],Libellés!$E$2:$F$7,2,FALSE)</f>
        <v>Valorisation matière</v>
      </c>
      <c r="J1163" s="21">
        <v>4379.1980700000004</v>
      </c>
      <c r="K1163" s="21">
        <v>118638</v>
      </c>
      <c r="L1163" s="21">
        <f>Tableau1[[#This Row],[TONNE_DECHET]]*1000</f>
        <v>4379198.07</v>
      </c>
      <c r="M1163" s="21">
        <f>Tableau1[[#This Row],[KG_DECHET]]/Tableau1[[#This Row],[Population]]</f>
        <v>36.912271531886923</v>
      </c>
    </row>
    <row r="1164" spans="1:13" x14ac:dyDescent="0.3">
      <c r="A1164" s="21">
        <v>2017</v>
      </c>
      <c r="B1164" s="21">
        <v>75</v>
      </c>
      <c r="C1164" s="21" t="str">
        <f>VLOOKUP(Tableau1[[#This Row],[CODE_REGION]],Libellés!$I$2:$J$15,2,FALSE)</f>
        <v>Nouvelle-Aquitaine</v>
      </c>
      <c r="D1164" s="21">
        <v>23</v>
      </c>
      <c r="E1164" s="21" t="str">
        <f>VLOOKUP(Tableau1[[#This Row],[CODE_DEPT]],Libellés!$L$2:$M$102,2,FALSE)</f>
        <v>Creuse</v>
      </c>
      <c r="F1164" s="21" t="s">
        <v>55</v>
      </c>
      <c r="G1164" s="21" t="str">
        <f>VLOOKUP(Tableau1[[#This Row],[CODE_TYPE_DECHET]],Libellés!$A$1:$B$8,2,FALSE)</f>
        <v>Collectes séparées hors gravats</v>
      </c>
      <c r="H1164" s="21" t="s">
        <v>49</v>
      </c>
      <c r="I1164" s="21" t="str">
        <f>VLOOKUP(Tableau1[[#This Row],[CODE_DESTINATION]],Libellés!$E$2:$F$7,2,FALSE)</f>
        <v>Valorisation matière</v>
      </c>
      <c r="J1164" s="21">
        <v>442.75851999999998</v>
      </c>
      <c r="K1164" s="21">
        <v>118638</v>
      </c>
      <c r="L1164" s="21">
        <f>Tableau1[[#This Row],[TONNE_DECHET]]*1000</f>
        <v>442758.51999999996</v>
      </c>
      <c r="M1164" s="21">
        <f>Tableau1[[#This Row],[KG_DECHET]]/Tableau1[[#This Row],[Population]]</f>
        <v>3.7320126772197777</v>
      </c>
    </row>
    <row r="1165" spans="1:13" x14ac:dyDescent="0.3">
      <c r="A1165" s="21">
        <v>2009</v>
      </c>
      <c r="B1165" s="21">
        <v>75</v>
      </c>
      <c r="C1165" s="21" t="str">
        <f>VLOOKUP(Tableau1[[#This Row],[CODE_REGION]],Libellés!$I$2:$J$15,2,FALSE)</f>
        <v>Nouvelle-Aquitaine</v>
      </c>
      <c r="D1165" s="21">
        <v>24</v>
      </c>
      <c r="E1165" s="21" t="str">
        <f>VLOOKUP(Tableau1[[#This Row],[CODE_DEPT]],Libellés!$L$2:$M$102,2,FALSE)</f>
        <v>Dordogne</v>
      </c>
      <c r="F1165" s="21" t="s">
        <v>49</v>
      </c>
      <c r="G1165" s="21" t="str">
        <f>VLOOKUP(Tableau1[[#This Row],[CODE_TYPE_DECHET]],Libellés!$A$1:$B$8,2,FALSE)</f>
        <v>Ordures ménagères résiduelles</v>
      </c>
      <c r="H1165" s="21" t="s">
        <v>50</v>
      </c>
      <c r="I1165" s="21" t="str">
        <f>VLOOKUP(Tableau1[[#This Row],[CODE_DESTINATION]],Libellés!$E$2:$F$7,2,FALSE)</f>
        <v>Incinération avec récupération d'énergie</v>
      </c>
      <c r="J1165" s="21">
        <v>4213.4414999999999</v>
      </c>
      <c r="K1165" s="21">
        <v>412082</v>
      </c>
      <c r="L1165" s="21">
        <f>Tableau1[[#This Row],[TONNE_DECHET]]*1000</f>
        <v>4213441.5</v>
      </c>
      <c r="M1165" s="21">
        <f>Tableau1[[#This Row],[KG_DECHET]]/Tableau1[[#This Row],[Population]]</f>
        <v>10.224764731291344</v>
      </c>
    </row>
    <row r="1166" spans="1:13" x14ac:dyDescent="0.3">
      <c r="A1166" s="21">
        <v>2009</v>
      </c>
      <c r="B1166" s="21">
        <v>75</v>
      </c>
      <c r="C1166" s="21" t="str">
        <f>VLOOKUP(Tableau1[[#This Row],[CODE_REGION]],Libellés!$I$2:$J$15,2,FALSE)</f>
        <v>Nouvelle-Aquitaine</v>
      </c>
      <c r="D1166" s="21">
        <v>24</v>
      </c>
      <c r="E1166" s="21" t="str">
        <f>VLOOKUP(Tableau1[[#This Row],[CODE_DEPT]],Libellés!$L$2:$M$102,2,FALSE)</f>
        <v>Dordogne</v>
      </c>
      <c r="F1166" s="21" t="s">
        <v>49</v>
      </c>
      <c r="G1166" s="21" t="str">
        <f>VLOOKUP(Tableau1[[#This Row],[CODE_TYPE_DECHET]],Libellés!$A$1:$B$8,2,FALSE)</f>
        <v>Ordures ménagères résiduelles</v>
      </c>
      <c r="H1166" s="21" t="s">
        <v>51</v>
      </c>
      <c r="I1166" s="21" t="str">
        <f>VLOOKUP(Tableau1[[#This Row],[CODE_DESTINATION]],Libellés!$E$2:$F$7,2,FALSE)</f>
        <v>Stockage</v>
      </c>
      <c r="J1166" s="21">
        <v>90684.264379999993</v>
      </c>
      <c r="K1166" s="21">
        <v>412082</v>
      </c>
      <c r="L1166" s="21">
        <f>Tableau1[[#This Row],[TONNE_DECHET]]*1000</f>
        <v>90684264.379999995</v>
      </c>
      <c r="M1166" s="21">
        <f>Tableau1[[#This Row],[KG_DECHET]]/Tableau1[[#This Row],[Population]]</f>
        <v>220.0636387418038</v>
      </c>
    </row>
    <row r="1167" spans="1:13" x14ac:dyDescent="0.3">
      <c r="A1167" s="21">
        <v>2009</v>
      </c>
      <c r="B1167" s="21">
        <v>75</v>
      </c>
      <c r="C1167" s="21" t="str">
        <f>VLOOKUP(Tableau1[[#This Row],[CODE_REGION]],Libellés!$I$2:$J$15,2,FALSE)</f>
        <v>Nouvelle-Aquitaine</v>
      </c>
      <c r="D1167" s="21">
        <v>24</v>
      </c>
      <c r="E1167" s="21" t="str">
        <f>VLOOKUP(Tableau1[[#This Row],[CODE_DEPT]],Libellés!$L$2:$M$102,2,FALSE)</f>
        <v>Dordogne</v>
      </c>
      <c r="F1167" s="21" t="s">
        <v>49</v>
      </c>
      <c r="G1167" s="21" t="str">
        <f>VLOOKUP(Tableau1[[#This Row],[CODE_TYPE_DECHET]],Libellés!$A$1:$B$8,2,FALSE)</f>
        <v>Ordures ménagères résiduelles</v>
      </c>
      <c r="H1167" s="21" t="s">
        <v>52</v>
      </c>
      <c r="I1167" s="21" t="str">
        <f>VLOOKUP(Tableau1[[#This Row],[CODE_DESTINATION]],Libellés!$E$2:$F$7,2,FALSE)</f>
        <v>Non précisé</v>
      </c>
      <c r="J1167" s="21">
        <v>22517.123599999999</v>
      </c>
      <c r="K1167" s="21">
        <v>412082</v>
      </c>
      <c r="L1167" s="21">
        <f>Tableau1[[#This Row],[TONNE_DECHET]]*1000</f>
        <v>22517123.599999998</v>
      </c>
      <c r="M1167" s="21">
        <f>Tableau1[[#This Row],[KG_DECHET]]/Tableau1[[#This Row],[Population]]</f>
        <v>54.642337204731092</v>
      </c>
    </row>
    <row r="1168" spans="1:13" x14ac:dyDescent="0.3">
      <c r="A1168" s="21">
        <v>2009</v>
      </c>
      <c r="B1168" s="21">
        <v>75</v>
      </c>
      <c r="C1168" s="21" t="str">
        <f>VLOOKUP(Tableau1[[#This Row],[CODE_REGION]],Libellés!$I$2:$J$15,2,FALSE)</f>
        <v>Nouvelle-Aquitaine</v>
      </c>
      <c r="D1168" s="21">
        <v>24</v>
      </c>
      <c r="E1168" s="21" t="str">
        <f>VLOOKUP(Tableau1[[#This Row],[CODE_DEPT]],Libellés!$L$2:$M$102,2,FALSE)</f>
        <v>Dordogne</v>
      </c>
      <c r="F1168" s="21" t="s">
        <v>51</v>
      </c>
      <c r="G1168" s="21" t="str">
        <f>VLOOKUP(Tableau1[[#This Row],[CODE_TYPE_DECHET]],Libellés!$A$1:$B$8,2,FALSE)</f>
        <v>Emballages et papier</v>
      </c>
      <c r="H1168" s="21" t="s">
        <v>49</v>
      </c>
      <c r="I1168" s="21" t="str">
        <f>VLOOKUP(Tableau1[[#This Row],[CODE_DESTINATION]],Libellés!$E$2:$F$7,2,FALSE)</f>
        <v>Valorisation matière</v>
      </c>
      <c r="J1168" s="21">
        <v>14828.130150000001</v>
      </c>
      <c r="K1168" s="21">
        <v>412082</v>
      </c>
      <c r="L1168" s="21">
        <f>Tableau1[[#This Row],[TONNE_DECHET]]*1000</f>
        <v>14828130.15</v>
      </c>
      <c r="M1168" s="21">
        <f>Tableau1[[#This Row],[KG_DECHET]]/Tableau1[[#This Row],[Population]]</f>
        <v>35.983445406496763</v>
      </c>
    </row>
    <row r="1169" spans="1:13" x14ac:dyDescent="0.3">
      <c r="A1169" s="21">
        <v>2009</v>
      </c>
      <c r="B1169" s="21">
        <v>75</v>
      </c>
      <c r="C1169" s="21" t="str">
        <f>VLOOKUP(Tableau1[[#This Row],[CODE_REGION]],Libellés!$I$2:$J$15,2,FALSE)</f>
        <v>Nouvelle-Aquitaine</v>
      </c>
      <c r="D1169" s="21">
        <v>24</v>
      </c>
      <c r="E1169" s="21" t="str">
        <f>VLOOKUP(Tableau1[[#This Row],[CODE_DEPT]],Libellés!$L$2:$M$102,2,FALSE)</f>
        <v>Dordogne</v>
      </c>
      <c r="F1169" s="21" t="s">
        <v>51</v>
      </c>
      <c r="G1169" s="21" t="str">
        <f>VLOOKUP(Tableau1[[#This Row],[CODE_TYPE_DECHET]],Libellés!$A$1:$B$8,2,FALSE)</f>
        <v>Emballages et papier</v>
      </c>
      <c r="H1169" s="21" t="s">
        <v>52</v>
      </c>
      <c r="I1169" s="21" t="str">
        <f>VLOOKUP(Tableau1[[#This Row],[CODE_DESTINATION]],Libellés!$E$2:$F$7,2,FALSE)</f>
        <v>Non précisé</v>
      </c>
      <c r="J1169" s="21">
        <v>2052.0889400000001</v>
      </c>
      <c r="K1169" s="21">
        <v>412082</v>
      </c>
      <c r="L1169" s="21">
        <f>Tableau1[[#This Row],[TONNE_DECHET]]*1000</f>
        <v>2052088.9400000002</v>
      </c>
      <c r="M1169" s="21">
        <f>Tableau1[[#This Row],[KG_DECHET]]/Tableau1[[#This Row],[Population]]</f>
        <v>4.9798072713683199</v>
      </c>
    </row>
    <row r="1170" spans="1:13" x14ac:dyDescent="0.3">
      <c r="A1170" s="21">
        <v>2009</v>
      </c>
      <c r="B1170" s="21">
        <v>75</v>
      </c>
      <c r="C1170" s="21" t="str">
        <f>VLOOKUP(Tableau1[[#This Row],[CODE_REGION]],Libellés!$I$2:$J$15,2,FALSE)</f>
        <v>Nouvelle-Aquitaine</v>
      </c>
      <c r="D1170" s="21">
        <v>24</v>
      </c>
      <c r="E1170" s="21" t="str">
        <f>VLOOKUP(Tableau1[[#This Row],[CODE_DEPT]],Libellés!$L$2:$M$102,2,FALSE)</f>
        <v>Dordogne</v>
      </c>
      <c r="F1170" s="21" t="s">
        <v>56</v>
      </c>
      <c r="G1170" s="21" t="str">
        <f>VLOOKUP(Tableau1[[#This Row],[CODE_TYPE_DECHET]],Libellés!$A$1:$B$8,2,FALSE)</f>
        <v>Biodéchets</v>
      </c>
      <c r="H1170" s="21" t="s">
        <v>49</v>
      </c>
      <c r="I1170" s="21" t="str">
        <f>VLOOKUP(Tableau1[[#This Row],[CODE_DESTINATION]],Libellés!$E$2:$F$7,2,FALSE)</f>
        <v>Valorisation matière</v>
      </c>
      <c r="J1170" s="21">
        <v>23.898959999999999</v>
      </c>
      <c r="K1170" s="21">
        <v>412082</v>
      </c>
      <c r="L1170" s="21">
        <f>Tableau1[[#This Row],[TONNE_DECHET]]*1000</f>
        <v>23898.959999999999</v>
      </c>
      <c r="M1170" s="21">
        <f>Tableau1[[#This Row],[KG_DECHET]]/Tableau1[[#This Row],[Population]]</f>
        <v>5.7995641644138785E-2</v>
      </c>
    </row>
    <row r="1171" spans="1:13" x14ac:dyDescent="0.3">
      <c r="A1171" s="21">
        <v>2009</v>
      </c>
      <c r="B1171" s="21">
        <v>75</v>
      </c>
      <c r="C1171" s="21" t="str">
        <f>VLOOKUP(Tableau1[[#This Row],[CODE_REGION]],Libellés!$I$2:$J$15,2,FALSE)</f>
        <v>Nouvelle-Aquitaine</v>
      </c>
      <c r="D1171" s="21">
        <v>24</v>
      </c>
      <c r="E1171" s="21" t="str">
        <f>VLOOKUP(Tableau1[[#This Row],[CODE_DEPT]],Libellés!$L$2:$M$102,2,FALSE)</f>
        <v>Dordogne</v>
      </c>
      <c r="F1171" s="21" t="s">
        <v>56</v>
      </c>
      <c r="G1171" s="21" t="str">
        <f>VLOOKUP(Tableau1[[#This Row],[CODE_TYPE_DECHET]],Libellés!$A$1:$B$8,2,FALSE)</f>
        <v>Biodéchets</v>
      </c>
      <c r="H1171" s="21" t="s">
        <v>56</v>
      </c>
      <c r="I1171" s="21" t="str">
        <f>VLOOKUP(Tableau1[[#This Row],[CODE_DESTINATION]],Libellés!$E$2:$F$7,2,FALSE)</f>
        <v>Valorisation organique</v>
      </c>
      <c r="J1171" s="21">
        <v>2755</v>
      </c>
      <c r="K1171" s="21">
        <v>412082</v>
      </c>
      <c r="L1171" s="21">
        <f>Tableau1[[#This Row],[TONNE_DECHET]]*1000</f>
        <v>2755000</v>
      </c>
      <c r="M1171" s="21">
        <f>Tableau1[[#This Row],[KG_DECHET]]/Tableau1[[#This Row],[Population]]</f>
        <v>6.685562582204513</v>
      </c>
    </row>
    <row r="1172" spans="1:13" x14ac:dyDescent="0.3">
      <c r="A1172" s="21">
        <v>2009</v>
      </c>
      <c r="B1172" s="21">
        <v>75</v>
      </c>
      <c r="C1172" s="21" t="str">
        <f>VLOOKUP(Tableau1[[#This Row],[CODE_REGION]],Libellés!$I$2:$J$15,2,FALSE)</f>
        <v>Nouvelle-Aquitaine</v>
      </c>
      <c r="D1172" s="21">
        <v>24</v>
      </c>
      <c r="E1172" s="21" t="str">
        <f>VLOOKUP(Tableau1[[#This Row],[CODE_DEPT]],Libellés!$L$2:$M$102,2,FALSE)</f>
        <v>Dordogne</v>
      </c>
      <c r="F1172" s="21" t="s">
        <v>54</v>
      </c>
      <c r="G1172" s="21" t="str">
        <f>VLOOKUP(Tableau1[[#This Row],[CODE_TYPE_DECHET]],Libellés!$A$1:$B$8,2,FALSE)</f>
        <v>Verre</v>
      </c>
      <c r="H1172" s="21" t="s">
        <v>49</v>
      </c>
      <c r="I1172" s="21" t="str">
        <f>VLOOKUP(Tableau1[[#This Row],[CODE_DESTINATION]],Libellés!$E$2:$F$7,2,FALSE)</f>
        <v>Valorisation matière</v>
      </c>
      <c r="J1172" s="21">
        <v>14264.68953</v>
      </c>
      <c r="K1172" s="21">
        <v>412082</v>
      </c>
      <c r="L1172" s="21">
        <f>Tableau1[[#This Row],[TONNE_DECHET]]*1000</f>
        <v>14264689.529999999</v>
      </c>
      <c r="M1172" s="21">
        <f>Tableau1[[#This Row],[KG_DECHET]]/Tableau1[[#This Row],[Population]]</f>
        <v>34.61614321906805</v>
      </c>
    </row>
    <row r="1173" spans="1:13" x14ac:dyDescent="0.3">
      <c r="A1173" s="21">
        <v>2009</v>
      </c>
      <c r="B1173" s="21">
        <v>75</v>
      </c>
      <c r="C1173" s="21" t="str">
        <f>VLOOKUP(Tableau1[[#This Row],[CODE_REGION]],Libellés!$I$2:$J$15,2,FALSE)</f>
        <v>Nouvelle-Aquitaine</v>
      </c>
      <c r="D1173" s="21">
        <v>24</v>
      </c>
      <c r="E1173" s="21" t="str">
        <f>VLOOKUP(Tableau1[[#This Row],[CODE_DEPT]],Libellés!$L$2:$M$102,2,FALSE)</f>
        <v>Dordogne</v>
      </c>
      <c r="F1173" s="21" t="s">
        <v>54</v>
      </c>
      <c r="G1173" s="21" t="str">
        <f>VLOOKUP(Tableau1[[#This Row],[CODE_TYPE_DECHET]],Libellés!$A$1:$B$8,2,FALSE)</f>
        <v>Verre</v>
      </c>
      <c r="H1173" s="21" t="s">
        <v>52</v>
      </c>
      <c r="I1173" s="21" t="str">
        <f>VLOOKUP(Tableau1[[#This Row],[CODE_DESTINATION]],Libellés!$E$2:$F$7,2,FALSE)</f>
        <v>Non précisé</v>
      </c>
      <c r="J1173" s="21">
        <v>951.88439000000005</v>
      </c>
      <c r="K1173" s="21">
        <v>412082</v>
      </c>
      <c r="L1173" s="21">
        <f>Tableau1[[#This Row],[TONNE_DECHET]]*1000</f>
        <v>951884.39</v>
      </c>
      <c r="M1173" s="21">
        <f>Tableau1[[#This Row],[KG_DECHET]]/Tableau1[[#This Row],[Population]]</f>
        <v>2.3099392596619119</v>
      </c>
    </row>
    <row r="1174" spans="1:13" x14ac:dyDescent="0.3">
      <c r="A1174" s="21">
        <v>2011</v>
      </c>
      <c r="B1174" s="21">
        <v>75</v>
      </c>
      <c r="C1174" s="21" t="str">
        <f>VLOOKUP(Tableau1[[#This Row],[CODE_REGION]],Libellés!$I$2:$J$15,2,FALSE)</f>
        <v>Nouvelle-Aquitaine</v>
      </c>
      <c r="D1174" s="21">
        <v>24</v>
      </c>
      <c r="E1174" s="21" t="str">
        <f>VLOOKUP(Tableau1[[#This Row],[CODE_DEPT]],Libellés!$L$2:$M$102,2,FALSE)</f>
        <v>Dordogne</v>
      </c>
      <c r="F1174" s="21" t="s">
        <v>49</v>
      </c>
      <c r="G1174" s="21" t="str">
        <f>VLOOKUP(Tableau1[[#This Row],[CODE_TYPE_DECHET]],Libellés!$A$1:$B$8,2,FALSE)</f>
        <v>Ordures ménagères résiduelles</v>
      </c>
      <c r="H1174" s="21" t="s">
        <v>50</v>
      </c>
      <c r="I1174" s="21" t="str">
        <f>VLOOKUP(Tableau1[[#This Row],[CODE_DESTINATION]],Libellés!$E$2:$F$7,2,FALSE)</f>
        <v>Incinération avec récupération d'énergie</v>
      </c>
      <c r="J1174" s="21">
        <v>3754.1076200000002</v>
      </c>
      <c r="K1174" s="21">
        <v>415168</v>
      </c>
      <c r="L1174" s="21">
        <f>Tableau1[[#This Row],[TONNE_DECHET]]*1000</f>
        <v>3754107.62</v>
      </c>
      <c r="M1174" s="21">
        <f>Tableau1[[#This Row],[KG_DECHET]]/Tableau1[[#This Row],[Population]]</f>
        <v>9.0423819273161712</v>
      </c>
    </row>
    <row r="1175" spans="1:13" x14ac:dyDescent="0.3">
      <c r="A1175" s="21">
        <v>2011</v>
      </c>
      <c r="B1175" s="21">
        <v>75</v>
      </c>
      <c r="C1175" s="21" t="str">
        <f>VLOOKUP(Tableau1[[#This Row],[CODE_REGION]],Libellés!$I$2:$J$15,2,FALSE)</f>
        <v>Nouvelle-Aquitaine</v>
      </c>
      <c r="D1175" s="21">
        <v>24</v>
      </c>
      <c r="E1175" s="21" t="str">
        <f>VLOOKUP(Tableau1[[#This Row],[CODE_DEPT]],Libellés!$L$2:$M$102,2,FALSE)</f>
        <v>Dordogne</v>
      </c>
      <c r="F1175" s="21" t="s">
        <v>49</v>
      </c>
      <c r="G1175" s="21" t="str">
        <f>VLOOKUP(Tableau1[[#This Row],[CODE_TYPE_DECHET]],Libellés!$A$1:$B$8,2,FALSE)</f>
        <v>Ordures ménagères résiduelles</v>
      </c>
      <c r="H1175" s="21" t="s">
        <v>53</v>
      </c>
      <c r="I1175" s="21" t="str">
        <f>VLOOKUP(Tableau1[[#This Row],[CODE_DESTINATION]],Libellés!$E$2:$F$7,2,FALSE)</f>
        <v>Incinération sans récupération d'énergie</v>
      </c>
      <c r="J1175" s="21">
        <v>2838.5583200000001</v>
      </c>
      <c r="K1175" s="21">
        <v>415168</v>
      </c>
      <c r="L1175" s="21">
        <f>Tableau1[[#This Row],[TONNE_DECHET]]*1000</f>
        <v>2838558.3200000003</v>
      </c>
      <c r="M1175" s="21">
        <f>Tableau1[[#This Row],[KG_DECHET]]/Tableau1[[#This Row],[Population]]</f>
        <v>6.8371317635270552</v>
      </c>
    </row>
    <row r="1176" spans="1:13" x14ac:dyDescent="0.3">
      <c r="A1176" s="21">
        <v>2011</v>
      </c>
      <c r="B1176" s="21">
        <v>75</v>
      </c>
      <c r="C1176" s="21" t="str">
        <f>VLOOKUP(Tableau1[[#This Row],[CODE_REGION]],Libellés!$I$2:$J$15,2,FALSE)</f>
        <v>Nouvelle-Aquitaine</v>
      </c>
      <c r="D1176" s="21">
        <v>24</v>
      </c>
      <c r="E1176" s="21" t="str">
        <f>VLOOKUP(Tableau1[[#This Row],[CODE_DEPT]],Libellés!$L$2:$M$102,2,FALSE)</f>
        <v>Dordogne</v>
      </c>
      <c r="F1176" s="21" t="s">
        <v>49</v>
      </c>
      <c r="G1176" s="21" t="str">
        <f>VLOOKUP(Tableau1[[#This Row],[CODE_TYPE_DECHET]],Libellés!$A$1:$B$8,2,FALSE)</f>
        <v>Ordures ménagères résiduelles</v>
      </c>
      <c r="H1176" s="21" t="s">
        <v>51</v>
      </c>
      <c r="I1176" s="21" t="str">
        <f>VLOOKUP(Tableau1[[#This Row],[CODE_DESTINATION]],Libellés!$E$2:$F$7,2,FALSE)</f>
        <v>Stockage</v>
      </c>
      <c r="J1176" s="21">
        <v>84782.958859999999</v>
      </c>
      <c r="K1176" s="21">
        <v>415168</v>
      </c>
      <c r="L1176" s="21">
        <f>Tableau1[[#This Row],[TONNE_DECHET]]*1000</f>
        <v>84782958.859999999</v>
      </c>
      <c r="M1176" s="21">
        <f>Tableau1[[#This Row],[KG_DECHET]]/Tableau1[[#This Row],[Population]]</f>
        <v>204.21361680090951</v>
      </c>
    </row>
    <row r="1177" spans="1:13" x14ac:dyDescent="0.3">
      <c r="A1177" s="21">
        <v>2011</v>
      </c>
      <c r="B1177" s="21">
        <v>75</v>
      </c>
      <c r="C1177" s="21" t="str">
        <f>VLOOKUP(Tableau1[[#This Row],[CODE_REGION]],Libellés!$I$2:$J$15,2,FALSE)</f>
        <v>Nouvelle-Aquitaine</v>
      </c>
      <c r="D1177" s="21">
        <v>24</v>
      </c>
      <c r="E1177" s="21" t="str">
        <f>VLOOKUP(Tableau1[[#This Row],[CODE_DEPT]],Libellés!$L$2:$M$102,2,FALSE)</f>
        <v>Dordogne</v>
      </c>
      <c r="F1177" s="21" t="s">
        <v>49</v>
      </c>
      <c r="G1177" s="21" t="str">
        <f>VLOOKUP(Tableau1[[#This Row],[CODE_TYPE_DECHET]],Libellés!$A$1:$B$8,2,FALSE)</f>
        <v>Ordures ménagères résiduelles</v>
      </c>
      <c r="H1177" s="21" t="s">
        <v>52</v>
      </c>
      <c r="I1177" s="21" t="str">
        <f>VLOOKUP(Tableau1[[#This Row],[CODE_DESTINATION]],Libellés!$E$2:$F$7,2,FALSE)</f>
        <v>Non précisé</v>
      </c>
      <c r="J1177" s="21">
        <v>18827.930179999999</v>
      </c>
      <c r="K1177" s="21">
        <v>415168</v>
      </c>
      <c r="L1177" s="21">
        <f>Tableau1[[#This Row],[TONNE_DECHET]]*1000</f>
        <v>18827930.18</v>
      </c>
      <c r="M1177" s="21">
        <f>Tableau1[[#This Row],[KG_DECHET]]/Tableau1[[#This Row],[Population]]</f>
        <v>45.350147843764454</v>
      </c>
    </row>
    <row r="1178" spans="1:13" x14ac:dyDescent="0.3">
      <c r="A1178" s="21">
        <v>2011</v>
      </c>
      <c r="B1178" s="21">
        <v>75</v>
      </c>
      <c r="C1178" s="21" t="str">
        <f>VLOOKUP(Tableau1[[#This Row],[CODE_REGION]],Libellés!$I$2:$J$15,2,FALSE)</f>
        <v>Nouvelle-Aquitaine</v>
      </c>
      <c r="D1178" s="21">
        <v>24</v>
      </c>
      <c r="E1178" s="21" t="str">
        <f>VLOOKUP(Tableau1[[#This Row],[CODE_DEPT]],Libellés!$L$2:$M$102,2,FALSE)</f>
        <v>Dordogne</v>
      </c>
      <c r="F1178" s="21" t="s">
        <v>51</v>
      </c>
      <c r="G1178" s="21" t="str">
        <f>VLOOKUP(Tableau1[[#This Row],[CODE_TYPE_DECHET]],Libellés!$A$1:$B$8,2,FALSE)</f>
        <v>Emballages et papier</v>
      </c>
      <c r="H1178" s="21" t="s">
        <v>49</v>
      </c>
      <c r="I1178" s="21" t="str">
        <f>VLOOKUP(Tableau1[[#This Row],[CODE_DESTINATION]],Libellés!$E$2:$F$7,2,FALSE)</f>
        <v>Valorisation matière</v>
      </c>
      <c r="J1178" s="21">
        <v>15266.00009</v>
      </c>
      <c r="K1178" s="21">
        <v>415168</v>
      </c>
      <c r="L1178" s="21">
        <f>Tableau1[[#This Row],[TONNE_DECHET]]*1000</f>
        <v>15266000.09</v>
      </c>
      <c r="M1178" s="21">
        <f>Tableau1[[#This Row],[KG_DECHET]]/Tableau1[[#This Row],[Population]]</f>
        <v>36.770656914791118</v>
      </c>
    </row>
    <row r="1179" spans="1:13" x14ac:dyDescent="0.3">
      <c r="A1179" s="21">
        <v>2011</v>
      </c>
      <c r="B1179" s="21">
        <v>75</v>
      </c>
      <c r="C1179" s="21" t="str">
        <f>VLOOKUP(Tableau1[[#This Row],[CODE_REGION]],Libellés!$I$2:$J$15,2,FALSE)</f>
        <v>Nouvelle-Aquitaine</v>
      </c>
      <c r="D1179" s="21">
        <v>24</v>
      </c>
      <c r="E1179" s="21" t="str">
        <f>VLOOKUP(Tableau1[[#This Row],[CODE_DEPT]],Libellés!$L$2:$M$102,2,FALSE)</f>
        <v>Dordogne</v>
      </c>
      <c r="F1179" s="21" t="s">
        <v>51</v>
      </c>
      <c r="G1179" s="21" t="str">
        <f>VLOOKUP(Tableau1[[#This Row],[CODE_TYPE_DECHET]],Libellés!$A$1:$B$8,2,FALSE)</f>
        <v>Emballages et papier</v>
      </c>
      <c r="H1179" s="21" t="s">
        <v>52</v>
      </c>
      <c r="I1179" s="21" t="str">
        <f>VLOOKUP(Tableau1[[#This Row],[CODE_DESTINATION]],Libellés!$E$2:$F$7,2,FALSE)</f>
        <v>Non précisé</v>
      </c>
      <c r="J1179" s="21">
        <v>2017.0089800000001</v>
      </c>
      <c r="K1179" s="21">
        <v>415168</v>
      </c>
      <c r="L1179" s="21">
        <f>Tableau1[[#This Row],[TONNE_DECHET]]*1000</f>
        <v>2017008.98</v>
      </c>
      <c r="M1179" s="21">
        <f>Tableau1[[#This Row],[KG_DECHET]]/Tableau1[[#This Row],[Population]]</f>
        <v>4.8582958705873285</v>
      </c>
    </row>
    <row r="1180" spans="1:13" x14ac:dyDescent="0.3">
      <c r="A1180" s="21">
        <v>2011</v>
      </c>
      <c r="B1180" s="21">
        <v>75</v>
      </c>
      <c r="C1180" s="21" t="str">
        <f>VLOOKUP(Tableau1[[#This Row],[CODE_REGION]],Libellés!$I$2:$J$15,2,FALSE)</f>
        <v>Nouvelle-Aquitaine</v>
      </c>
      <c r="D1180" s="21">
        <v>24</v>
      </c>
      <c r="E1180" s="21" t="str">
        <f>VLOOKUP(Tableau1[[#This Row],[CODE_DEPT]],Libellés!$L$2:$M$102,2,FALSE)</f>
        <v>Dordogne</v>
      </c>
      <c r="F1180" s="21" t="s">
        <v>56</v>
      </c>
      <c r="G1180" s="21" t="str">
        <f>VLOOKUP(Tableau1[[#This Row],[CODE_TYPE_DECHET]],Libellés!$A$1:$B$8,2,FALSE)</f>
        <v>Biodéchets</v>
      </c>
      <c r="H1180" s="21" t="s">
        <v>56</v>
      </c>
      <c r="I1180" s="21" t="str">
        <f>VLOOKUP(Tableau1[[#This Row],[CODE_DESTINATION]],Libellés!$E$2:$F$7,2,FALSE)</f>
        <v>Valorisation organique</v>
      </c>
      <c r="J1180" s="21">
        <v>1817.2023300000001</v>
      </c>
      <c r="K1180" s="21">
        <v>415168</v>
      </c>
      <c r="L1180" s="21">
        <f>Tableau1[[#This Row],[TONNE_DECHET]]*1000</f>
        <v>1817202.33</v>
      </c>
      <c r="M1180" s="21">
        <f>Tableau1[[#This Row],[KG_DECHET]]/Tableau1[[#This Row],[Population]]</f>
        <v>4.3770288895097886</v>
      </c>
    </row>
    <row r="1181" spans="1:13" x14ac:dyDescent="0.3">
      <c r="A1181" s="21">
        <v>2011</v>
      </c>
      <c r="B1181" s="21">
        <v>75</v>
      </c>
      <c r="C1181" s="21" t="str">
        <f>VLOOKUP(Tableau1[[#This Row],[CODE_REGION]],Libellés!$I$2:$J$15,2,FALSE)</f>
        <v>Nouvelle-Aquitaine</v>
      </c>
      <c r="D1181" s="21">
        <v>24</v>
      </c>
      <c r="E1181" s="21" t="str">
        <f>VLOOKUP(Tableau1[[#This Row],[CODE_DEPT]],Libellés!$L$2:$M$102,2,FALSE)</f>
        <v>Dordogne</v>
      </c>
      <c r="F1181" s="21" t="s">
        <v>54</v>
      </c>
      <c r="G1181" s="21" t="str">
        <f>VLOOKUP(Tableau1[[#This Row],[CODE_TYPE_DECHET]],Libellés!$A$1:$B$8,2,FALSE)</f>
        <v>Verre</v>
      </c>
      <c r="H1181" s="21" t="s">
        <v>49</v>
      </c>
      <c r="I1181" s="21" t="str">
        <f>VLOOKUP(Tableau1[[#This Row],[CODE_DESTINATION]],Libellés!$E$2:$F$7,2,FALSE)</f>
        <v>Valorisation matière</v>
      </c>
      <c r="J1181" s="21">
        <v>14033.618</v>
      </c>
      <c r="K1181" s="21">
        <v>415168</v>
      </c>
      <c r="L1181" s="21">
        <f>Tableau1[[#This Row],[TONNE_DECHET]]*1000</f>
        <v>14033618</v>
      </c>
      <c r="M1181" s="21">
        <f>Tableau1[[#This Row],[KG_DECHET]]/Tableau1[[#This Row],[Population]]</f>
        <v>33.802263180206566</v>
      </c>
    </row>
    <row r="1182" spans="1:13" x14ac:dyDescent="0.3">
      <c r="A1182" s="21">
        <v>2011</v>
      </c>
      <c r="B1182" s="21">
        <v>75</v>
      </c>
      <c r="C1182" s="21" t="str">
        <f>VLOOKUP(Tableau1[[#This Row],[CODE_REGION]],Libellés!$I$2:$J$15,2,FALSE)</f>
        <v>Nouvelle-Aquitaine</v>
      </c>
      <c r="D1182" s="21">
        <v>24</v>
      </c>
      <c r="E1182" s="21" t="str">
        <f>VLOOKUP(Tableau1[[#This Row],[CODE_DEPT]],Libellés!$L$2:$M$102,2,FALSE)</f>
        <v>Dordogne</v>
      </c>
      <c r="F1182" s="21" t="s">
        <v>54</v>
      </c>
      <c r="G1182" s="21" t="str">
        <f>VLOOKUP(Tableau1[[#This Row],[CODE_TYPE_DECHET]],Libellés!$A$1:$B$8,2,FALSE)</f>
        <v>Verre</v>
      </c>
      <c r="H1182" s="21" t="s">
        <v>52</v>
      </c>
      <c r="I1182" s="21" t="str">
        <f>VLOOKUP(Tableau1[[#This Row],[CODE_DESTINATION]],Libellés!$E$2:$F$7,2,FALSE)</f>
        <v>Non précisé</v>
      </c>
      <c r="J1182" s="21">
        <v>767.12909000000002</v>
      </c>
      <c r="K1182" s="21">
        <v>415168</v>
      </c>
      <c r="L1182" s="21">
        <f>Tableau1[[#This Row],[TONNE_DECHET]]*1000</f>
        <v>767129.09</v>
      </c>
      <c r="M1182" s="21">
        <f>Tableau1[[#This Row],[KG_DECHET]]/Tableau1[[#This Row],[Population]]</f>
        <v>1.8477558241482965</v>
      </c>
    </row>
    <row r="1183" spans="1:13" x14ac:dyDescent="0.3">
      <c r="A1183" s="21">
        <v>2011</v>
      </c>
      <c r="B1183" s="21">
        <v>75</v>
      </c>
      <c r="C1183" s="21" t="str">
        <f>VLOOKUP(Tableau1[[#This Row],[CODE_REGION]],Libellés!$I$2:$J$15,2,FALSE)</f>
        <v>Nouvelle-Aquitaine</v>
      </c>
      <c r="D1183" s="21">
        <v>24</v>
      </c>
      <c r="E1183" s="21" t="str">
        <f>VLOOKUP(Tableau1[[#This Row],[CODE_DEPT]],Libellés!$L$2:$M$102,2,FALSE)</f>
        <v>Dordogne</v>
      </c>
      <c r="F1183" s="21" t="s">
        <v>55</v>
      </c>
      <c r="G1183" s="21" t="str">
        <f>VLOOKUP(Tableau1[[#This Row],[CODE_TYPE_DECHET]],Libellés!$A$1:$B$8,2,FALSE)</f>
        <v>Collectes séparées hors gravats</v>
      </c>
      <c r="H1183" s="21" t="s">
        <v>49</v>
      </c>
      <c r="I1183" s="21" t="str">
        <f>VLOOKUP(Tableau1[[#This Row],[CODE_DESTINATION]],Libellés!$E$2:$F$7,2,FALSE)</f>
        <v>Valorisation matière</v>
      </c>
      <c r="J1183" s="21">
        <v>68.773150000000001</v>
      </c>
      <c r="K1183" s="21">
        <v>415168</v>
      </c>
      <c r="L1183" s="21">
        <f>Tableau1[[#This Row],[TONNE_DECHET]]*1000</f>
        <v>68773.149999999994</v>
      </c>
      <c r="M1183" s="21">
        <f>Tableau1[[#This Row],[KG_DECHET]]/Tableau1[[#This Row],[Population]]</f>
        <v>0.16565137486511483</v>
      </c>
    </row>
    <row r="1184" spans="1:13" x14ac:dyDescent="0.3">
      <c r="A1184" s="21">
        <v>2013</v>
      </c>
      <c r="B1184" s="21">
        <v>75</v>
      </c>
      <c r="C1184" s="21" t="str">
        <f>VLOOKUP(Tableau1[[#This Row],[CODE_REGION]],Libellés!$I$2:$J$15,2,FALSE)</f>
        <v>Nouvelle-Aquitaine</v>
      </c>
      <c r="D1184" s="21">
        <v>24</v>
      </c>
      <c r="E1184" s="21" t="str">
        <f>VLOOKUP(Tableau1[[#This Row],[CODE_DEPT]],Libellés!$L$2:$M$102,2,FALSE)</f>
        <v>Dordogne</v>
      </c>
      <c r="F1184" s="21" t="s">
        <v>49</v>
      </c>
      <c r="G1184" s="21" t="str">
        <f>VLOOKUP(Tableau1[[#This Row],[CODE_TYPE_DECHET]],Libellés!$A$1:$B$8,2,FALSE)</f>
        <v>Ordures ménagères résiduelles</v>
      </c>
      <c r="H1184" s="21" t="s">
        <v>50</v>
      </c>
      <c r="I1184" s="21" t="str">
        <f>VLOOKUP(Tableau1[[#This Row],[CODE_DESTINATION]],Libellés!$E$2:$F$7,2,FALSE)</f>
        <v>Incinération avec récupération d'énergie</v>
      </c>
      <c r="J1184" s="21">
        <v>3286.6078600000001</v>
      </c>
      <c r="K1184" s="21">
        <v>416909</v>
      </c>
      <c r="L1184" s="21">
        <f>Tableau1[[#This Row],[TONNE_DECHET]]*1000</f>
        <v>3286607.86</v>
      </c>
      <c r="M1184" s="21">
        <f>Tableau1[[#This Row],[KG_DECHET]]/Tableau1[[#This Row],[Population]]</f>
        <v>7.883273951869592</v>
      </c>
    </row>
    <row r="1185" spans="1:13" x14ac:dyDescent="0.3">
      <c r="A1185" s="21">
        <v>2013</v>
      </c>
      <c r="B1185" s="21">
        <v>75</v>
      </c>
      <c r="C1185" s="21" t="str">
        <f>VLOOKUP(Tableau1[[#This Row],[CODE_REGION]],Libellés!$I$2:$J$15,2,FALSE)</f>
        <v>Nouvelle-Aquitaine</v>
      </c>
      <c r="D1185" s="21">
        <v>24</v>
      </c>
      <c r="E1185" s="21" t="str">
        <f>VLOOKUP(Tableau1[[#This Row],[CODE_DEPT]],Libellés!$L$2:$M$102,2,FALSE)</f>
        <v>Dordogne</v>
      </c>
      <c r="F1185" s="21" t="s">
        <v>49</v>
      </c>
      <c r="G1185" s="21" t="str">
        <f>VLOOKUP(Tableau1[[#This Row],[CODE_TYPE_DECHET]],Libellés!$A$1:$B$8,2,FALSE)</f>
        <v>Ordures ménagères résiduelles</v>
      </c>
      <c r="H1185" s="21" t="s">
        <v>51</v>
      </c>
      <c r="I1185" s="21" t="str">
        <f>VLOOKUP(Tableau1[[#This Row],[CODE_DESTINATION]],Libellés!$E$2:$F$7,2,FALSE)</f>
        <v>Stockage</v>
      </c>
      <c r="J1185" s="21">
        <v>92803.883709999995</v>
      </c>
      <c r="K1185" s="21">
        <v>416909</v>
      </c>
      <c r="L1185" s="21">
        <f>Tableau1[[#This Row],[TONNE_DECHET]]*1000</f>
        <v>92803883.709999993</v>
      </c>
      <c r="M1185" s="21">
        <f>Tableau1[[#This Row],[KG_DECHET]]/Tableau1[[#This Row],[Population]]</f>
        <v>222.59985682726924</v>
      </c>
    </row>
    <row r="1186" spans="1:13" x14ac:dyDescent="0.3">
      <c r="A1186" s="21">
        <v>2013</v>
      </c>
      <c r="B1186" s="21">
        <v>75</v>
      </c>
      <c r="C1186" s="21" t="str">
        <f>VLOOKUP(Tableau1[[#This Row],[CODE_REGION]],Libellés!$I$2:$J$15,2,FALSE)</f>
        <v>Nouvelle-Aquitaine</v>
      </c>
      <c r="D1186" s="21">
        <v>24</v>
      </c>
      <c r="E1186" s="21" t="str">
        <f>VLOOKUP(Tableau1[[#This Row],[CODE_DEPT]],Libellés!$L$2:$M$102,2,FALSE)</f>
        <v>Dordogne</v>
      </c>
      <c r="F1186" s="21" t="s">
        <v>49</v>
      </c>
      <c r="G1186" s="21" t="str">
        <f>VLOOKUP(Tableau1[[#This Row],[CODE_TYPE_DECHET]],Libellés!$A$1:$B$8,2,FALSE)</f>
        <v>Ordures ménagères résiduelles</v>
      </c>
      <c r="H1186" s="21" t="s">
        <v>52</v>
      </c>
      <c r="I1186" s="21" t="str">
        <f>VLOOKUP(Tableau1[[#This Row],[CODE_DESTINATION]],Libellés!$E$2:$F$7,2,FALSE)</f>
        <v>Non précisé</v>
      </c>
      <c r="J1186" s="21">
        <v>8456.6185299999997</v>
      </c>
      <c r="K1186" s="21">
        <v>416909</v>
      </c>
      <c r="L1186" s="21">
        <f>Tableau1[[#This Row],[TONNE_DECHET]]*1000</f>
        <v>8456618.5299999993</v>
      </c>
      <c r="M1186" s="21">
        <f>Tableau1[[#This Row],[KG_DECHET]]/Tableau1[[#This Row],[Population]]</f>
        <v>20.284087246857226</v>
      </c>
    </row>
    <row r="1187" spans="1:13" x14ac:dyDescent="0.3">
      <c r="A1187" s="21">
        <v>2013</v>
      </c>
      <c r="B1187" s="21">
        <v>75</v>
      </c>
      <c r="C1187" s="21" t="str">
        <f>VLOOKUP(Tableau1[[#This Row],[CODE_REGION]],Libellés!$I$2:$J$15,2,FALSE)</f>
        <v>Nouvelle-Aquitaine</v>
      </c>
      <c r="D1187" s="21">
        <v>24</v>
      </c>
      <c r="E1187" s="21" t="str">
        <f>VLOOKUP(Tableau1[[#This Row],[CODE_DEPT]],Libellés!$L$2:$M$102,2,FALSE)</f>
        <v>Dordogne</v>
      </c>
      <c r="F1187" s="21" t="s">
        <v>50</v>
      </c>
      <c r="G1187" s="21" t="str">
        <f>VLOOKUP(Tableau1[[#This Row],[CODE_TYPE_DECHET]],Libellés!$A$1:$B$8,2,FALSE)</f>
        <v>Encombrants</v>
      </c>
      <c r="H1187" s="21" t="s">
        <v>51</v>
      </c>
      <c r="I1187" s="21" t="str">
        <f>VLOOKUP(Tableau1[[#This Row],[CODE_DESTINATION]],Libellés!$E$2:$F$7,2,FALSE)</f>
        <v>Stockage</v>
      </c>
      <c r="J1187" s="21">
        <v>118</v>
      </c>
      <c r="K1187" s="21">
        <v>416909</v>
      </c>
      <c r="L1187" s="21">
        <f>Tableau1[[#This Row],[TONNE_DECHET]]*1000</f>
        <v>118000</v>
      </c>
      <c r="M1187" s="21">
        <f>Tableau1[[#This Row],[KG_DECHET]]/Tableau1[[#This Row],[Population]]</f>
        <v>0.28303538661914229</v>
      </c>
    </row>
    <row r="1188" spans="1:13" x14ac:dyDescent="0.3">
      <c r="A1188" s="21">
        <v>2013</v>
      </c>
      <c r="B1188" s="21">
        <v>75</v>
      </c>
      <c r="C1188" s="21" t="str">
        <f>VLOOKUP(Tableau1[[#This Row],[CODE_REGION]],Libellés!$I$2:$J$15,2,FALSE)</f>
        <v>Nouvelle-Aquitaine</v>
      </c>
      <c r="D1188" s="21">
        <v>24</v>
      </c>
      <c r="E1188" s="21" t="str">
        <f>VLOOKUP(Tableau1[[#This Row],[CODE_DEPT]],Libellés!$L$2:$M$102,2,FALSE)</f>
        <v>Dordogne</v>
      </c>
      <c r="F1188" s="21" t="s">
        <v>53</v>
      </c>
      <c r="G1188" s="21" t="str">
        <f>VLOOKUP(Tableau1[[#This Row],[CODE_TYPE_DECHET]],Libellés!$A$1:$B$8,2,FALSE)</f>
        <v>Déchets dangereux</v>
      </c>
      <c r="H1188" s="21" t="s">
        <v>50</v>
      </c>
      <c r="I1188" s="21" t="str">
        <f>VLOOKUP(Tableau1[[#This Row],[CODE_DESTINATION]],Libellés!$E$2:$F$7,2,FALSE)</f>
        <v>Incinération avec récupération d'énergie</v>
      </c>
      <c r="J1188" s="21">
        <v>1.22</v>
      </c>
      <c r="K1188" s="21">
        <v>416909</v>
      </c>
      <c r="L1188" s="21">
        <f>Tableau1[[#This Row],[TONNE_DECHET]]*1000</f>
        <v>1220</v>
      </c>
      <c r="M1188" s="21">
        <f>Tableau1[[#This Row],[KG_DECHET]]/Tableau1[[#This Row],[Population]]</f>
        <v>2.9262980650453696E-3</v>
      </c>
    </row>
    <row r="1189" spans="1:13" x14ac:dyDescent="0.3">
      <c r="A1189" s="21">
        <v>2013</v>
      </c>
      <c r="B1189" s="21">
        <v>75</v>
      </c>
      <c r="C1189" s="21" t="str">
        <f>VLOOKUP(Tableau1[[#This Row],[CODE_REGION]],Libellés!$I$2:$J$15,2,FALSE)</f>
        <v>Nouvelle-Aquitaine</v>
      </c>
      <c r="D1189" s="21">
        <v>24</v>
      </c>
      <c r="E1189" s="21" t="str">
        <f>VLOOKUP(Tableau1[[#This Row],[CODE_DEPT]],Libellés!$L$2:$M$102,2,FALSE)</f>
        <v>Dordogne</v>
      </c>
      <c r="F1189" s="21" t="s">
        <v>51</v>
      </c>
      <c r="G1189" s="21" t="str">
        <f>VLOOKUP(Tableau1[[#This Row],[CODE_TYPE_DECHET]],Libellés!$A$1:$B$8,2,FALSE)</f>
        <v>Emballages et papier</v>
      </c>
      <c r="H1189" s="21" t="s">
        <v>49</v>
      </c>
      <c r="I1189" s="21" t="str">
        <f>VLOOKUP(Tableau1[[#This Row],[CODE_DESTINATION]],Libellés!$E$2:$F$7,2,FALSE)</f>
        <v>Valorisation matière</v>
      </c>
      <c r="J1189" s="21">
        <v>21152.599190000001</v>
      </c>
      <c r="K1189" s="21">
        <v>416909</v>
      </c>
      <c r="L1189" s="21">
        <f>Tableau1[[#This Row],[TONNE_DECHET]]*1000</f>
        <v>21152599.190000001</v>
      </c>
      <c r="M1189" s="21">
        <f>Tableau1[[#This Row],[KG_DECHET]]/Tableau1[[#This Row],[Population]]</f>
        <v>50.736729574079718</v>
      </c>
    </row>
    <row r="1190" spans="1:13" x14ac:dyDescent="0.3">
      <c r="A1190" s="21">
        <v>2013</v>
      </c>
      <c r="B1190" s="21">
        <v>75</v>
      </c>
      <c r="C1190" s="21" t="str">
        <f>VLOOKUP(Tableau1[[#This Row],[CODE_REGION]],Libellés!$I$2:$J$15,2,FALSE)</f>
        <v>Nouvelle-Aquitaine</v>
      </c>
      <c r="D1190" s="21">
        <v>24</v>
      </c>
      <c r="E1190" s="21" t="str">
        <f>VLOOKUP(Tableau1[[#This Row],[CODE_DEPT]],Libellés!$L$2:$M$102,2,FALSE)</f>
        <v>Dordogne</v>
      </c>
      <c r="F1190" s="21" t="s">
        <v>51</v>
      </c>
      <c r="G1190" s="21" t="str">
        <f>VLOOKUP(Tableau1[[#This Row],[CODE_TYPE_DECHET]],Libellés!$A$1:$B$8,2,FALSE)</f>
        <v>Emballages et papier</v>
      </c>
      <c r="H1190" s="21" t="s">
        <v>52</v>
      </c>
      <c r="I1190" s="21" t="str">
        <f>VLOOKUP(Tableau1[[#This Row],[CODE_DESTINATION]],Libellés!$E$2:$F$7,2,FALSE)</f>
        <v>Non précisé</v>
      </c>
      <c r="J1190" s="21">
        <v>1156.7267300000001</v>
      </c>
      <c r="K1190" s="21">
        <v>416909</v>
      </c>
      <c r="L1190" s="21">
        <f>Tableau1[[#This Row],[TONNE_DECHET]]*1000</f>
        <v>1156726.73</v>
      </c>
      <c r="M1190" s="21">
        <f>Tableau1[[#This Row],[KG_DECHET]]/Tableau1[[#This Row],[Population]]</f>
        <v>2.7745304850698833</v>
      </c>
    </row>
    <row r="1191" spans="1:13" x14ac:dyDescent="0.3">
      <c r="A1191" s="21">
        <v>2013</v>
      </c>
      <c r="B1191" s="21">
        <v>75</v>
      </c>
      <c r="C1191" s="21" t="str">
        <f>VLOOKUP(Tableau1[[#This Row],[CODE_REGION]],Libellés!$I$2:$J$15,2,FALSE)</f>
        <v>Nouvelle-Aquitaine</v>
      </c>
      <c r="D1191" s="21">
        <v>24</v>
      </c>
      <c r="E1191" s="21" t="str">
        <f>VLOOKUP(Tableau1[[#This Row],[CODE_DEPT]],Libellés!$L$2:$M$102,2,FALSE)</f>
        <v>Dordogne</v>
      </c>
      <c r="F1191" s="21" t="s">
        <v>56</v>
      </c>
      <c r="G1191" s="21" t="str">
        <f>VLOOKUP(Tableau1[[#This Row],[CODE_TYPE_DECHET]],Libellés!$A$1:$B$8,2,FALSE)</f>
        <v>Biodéchets</v>
      </c>
      <c r="H1191" s="21" t="s">
        <v>49</v>
      </c>
      <c r="I1191" s="21" t="str">
        <f>VLOOKUP(Tableau1[[#This Row],[CODE_DESTINATION]],Libellés!$E$2:$F$7,2,FALSE)</f>
        <v>Valorisation matière</v>
      </c>
      <c r="J1191" s="21">
        <v>16.309999999999999</v>
      </c>
      <c r="K1191" s="21">
        <v>416909</v>
      </c>
      <c r="L1191" s="21">
        <f>Tableau1[[#This Row],[TONNE_DECHET]]*1000</f>
        <v>16309.999999999998</v>
      </c>
      <c r="M1191" s="21">
        <f>Tableau1[[#This Row],[KG_DECHET]]/Tableau1[[#This Row],[Population]]</f>
        <v>3.9121247082696702E-2</v>
      </c>
    </row>
    <row r="1192" spans="1:13" x14ac:dyDescent="0.3">
      <c r="A1192" s="21">
        <v>2013</v>
      </c>
      <c r="B1192" s="21">
        <v>75</v>
      </c>
      <c r="C1192" s="21" t="str">
        <f>VLOOKUP(Tableau1[[#This Row],[CODE_REGION]],Libellés!$I$2:$J$15,2,FALSE)</f>
        <v>Nouvelle-Aquitaine</v>
      </c>
      <c r="D1192" s="21">
        <v>24</v>
      </c>
      <c r="E1192" s="21" t="str">
        <f>VLOOKUP(Tableau1[[#This Row],[CODE_DEPT]],Libellés!$L$2:$M$102,2,FALSE)</f>
        <v>Dordogne</v>
      </c>
      <c r="F1192" s="21" t="s">
        <v>56</v>
      </c>
      <c r="G1192" s="21" t="str">
        <f>VLOOKUP(Tableau1[[#This Row],[CODE_TYPE_DECHET]],Libellés!$A$1:$B$8,2,FALSE)</f>
        <v>Biodéchets</v>
      </c>
      <c r="H1192" s="21" t="s">
        <v>56</v>
      </c>
      <c r="I1192" s="21" t="str">
        <f>VLOOKUP(Tableau1[[#This Row],[CODE_DESTINATION]],Libellés!$E$2:$F$7,2,FALSE)</f>
        <v>Valorisation organique</v>
      </c>
      <c r="J1192" s="21">
        <v>2051.38222</v>
      </c>
      <c r="K1192" s="21">
        <v>416909</v>
      </c>
      <c r="L1192" s="21">
        <f>Tableau1[[#This Row],[TONNE_DECHET]]*1000</f>
        <v>2051382.22</v>
      </c>
      <c r="M1192" s="21">
        <f>Tableau1[[#This Row],[KG_DECHET]]/Tableau1[[#This Row],[Population]]</f>
        <v>4.9204555910282579</v>
      </c>
    </row>
    <row r="1193" spans="1:13" x14ac:dyDescent="0.3">
      <c r="A1193" s="21">
        <v>2013</v>
      </c>
      <c r="B1193" s="21">
        <v>75</v>
      </c>
      <c r="C1193" s="21" t="str">
        <f>VLOOKUP(Tableau1[[#This Row],[CODE_REGION]],Libellés!$I$2:$J$15,2,FALSE)</f>
        <v>Nouvelle-Aquitaine</v>
      </c>
      <c r="D1193" s="21">
        <v>24</v>
      </c>
      <c r="E1193" s="21" t="str">
        <f>VLOOKUP(Tableau1[[#This Row],[CODE_DEPT]],Libellés!$L$2:$M$102,2,FALSE)</f>
        <v>Dordogne</v>
      </c>
      <c r="F1193" s="21" t="s">
        <v>54</v>
      </c>
      <c r="G1193" s="21" t="str">
        <f>VLOOKUP(Tableau1[[#This Row],[CODE_TYPE_DECHET]],Libellés!$A$1:$B$8,2,FALSE)</f>
        <v>Verre</v>
      </c>
      <c r="H1193" s="21" t="s">
        <v>49</v>
      </c>
      <c r="I1193" s="21" t="str">
        <f>VLOOKUP(Tableau1[[#This Row],[CODE_DESTINATION]],Libellés!$E$2:$F$7,2,FALSE)</f>
        <v>Valorisation matière</v>
      </c>
      <c r="J1193" s="21">
        <v>14425.338760000001</v>
      </c>
      <c r="K1193" s="21">
        <v>416909</v>
      </c>
      <c r="L1193" s="21">
        <f>Tableau1[[#This Row],[TONNE_DECHET]]*1000</f>
        <v>14425338.76</v>
      </c>
      <c r="M1193" s="21">
        <f>Tableau1[[#This Row],[KG_DECHET]]/Tableau1[[#This Row],[Population]]</f>
        <v>34.600689263124565</v>
      </c>
    </row>
    <row r="1194" spans="1:13" x14ac:dyDescent="0.3">
      <c r="A1194" s="21">
        <v>2013</v>
      </c>
      <c r="B1194" s="21">
        <v>75</v>
      </c>
      <c r="C1194" s="21" t="str">
        <f>VLOOKUP(Tableau1[[#This Row],[CODE_REGION]],Libellés!$I$2:$J$15,2,FALSE)</f>
        <v>Nouvelle-Aquitaine</v>
      </c>
      <c r="D1194" s="21">
        <v>24</v>
      </c>
      <c r="E1194" s="21" t="str">
        <f>VLOOKUP(Tableau1[[#This Row],[CODE_DEPT]],Libellés!$L$2:$M$102,2,FALSE)</f>
        <v>Dordogne</v>
      </c>
      <c r="F1194" s="21" t="s">
        <v>54</v>
      </c>
      <c r="G1194" s="21" t="str">
        <f>VLOOKUP(Tableau1[[#This Row],[CODE_TYPE_DECHET]],Libellés!$A$1:$B$8,2,FALSE)</f>
        <v>Verre</v>
      </c>
      <c r="H1194" s="21" t="s">
        <v>52</v>
      </c>
      <c r="I1194" s="21" t="str">
        <f>VLOOKUP(Tableau1[[#This Row],[CODE_DESTINATION]],Libellés!$E$2:$F$7,2,FALSE)</f>
        <v>Non précisé</v>
      </c>
      <c r="J1194" s="21">
        <v>1042.8120699999999</v>
      </c>
      <c r="K1194" s="21">
        <v>416909</v>
      </c>
      <c r="L1194" s="21">
        <f>Tableau1[[#This Row],[TONNE_DECHET]]*1000</f>
        <v>1042812.07</v>
      </c>
      <c r="M1194" s="21">
        <f>Tableau1[[#This Row],[KG_DECHET]]/Tableau1[[#This Row],[Population]]</f>
        <v>2.5012942152843904</v>
      </c>
    </row>
    <row r="1195" spans="1:13" x14ac:dyDescent="0.3">
      <c r="A1195" s="21">
        <v>2013</v>
      </c>
      <c r="B1195" s="21">
        <v>75</v>
      </c>
      <c r="C1195" s="21" t="str">
        <f>VLOOKUP(Tableau1[[#This Row],[CODE_REGION]],Libellés!$I$2:$J$15,2,FALSE)</f>
        <v>Nouvelle-Aquitaine</v>
      </c>
      <c r="D1195" s="21">
        <v>24</v>
      </c>
      <c r="E1195" s="21" t="str">
        <f>VLOOKUP(Tableau1[[#This Row],[CODE_DEPT]],Libellés!$L$2:$M$102,2,FALSE)</f>
        <v>Dordogne</v>
      </c>
      <c r="F1195" s="21" t="s">
        <v>55</v>
      </c>
      <c r="G1195" s="21" t="str">
        <f>VLOOKUP(Tableau1[[#This Row],[CODE_TYPE_DECHET]],Libellés!$A$1:$B$8,2,FALSE)</f>
        <v>Collectes séparées hors gravats</v>
      </c>
      <c r="H1195" s="21" t="s">
        <v>49</v>
      </c>
      <c r="I1195" s="21" t="str">
        <f>VLOOKUP(Tableau1[[#This Row],[CODE_DESTINATION]],Libellés!$E$2:$F$7,2,FALSE)</f>
        <v>Valorisation matière</v>
      </c>
      <c r="J1195" s="21">
        <v>178.83242999999999</v>
      </c>
      <c r="K1195" s="21">
        <v>416909</v>
      </c>
      <c r="L1195" s="21">
        <f>Tableau1[[#This Row],[TONNE_DECHET]]*1000</f>
        <v>178832.43</v>
      </c>
      <c r="M1195" s="21">
        <f>Tableau1[[#This Row],[KG_DECHET]]/Tableau1[[#This Row],[Population]]</f>
        <v>0.42894835563636186</v>
      </c>
    </row>
    <row r="1196" spans="1:13" x14ac:dyDescent="0.3">
      <c r="A1196" s="21">
        <v>2013</v>
      </c>
      <c r="B1196" s="21">
        <v>75</v>
      </c>
      <c r="C1196" s="21" t="str">
        <f>VLOOKUP(Tableau1[[#This Row],[CODE_REGION]],Libellés!$I$2:$J$15,2,FALSE)</f>
        <v>Nouvelle-Aquitaine</v>
      </c>
      <c r="D1196" s="21">
        <v>24</v>
      </c>
      <c r="E1196" s="21" t="str">
        <f>VLOOKUP(Tableau1[[#This Row],[CODE_DEPT]],Libellés!$L$2:$M$102,2,FALSE)</f>
        <v>Dordogne</v>
      </c>
      <c r="F1196" s="21" t="s">
        <v>55</v>
      </c>
      <c r="G1196" s="21" t="str">
        <f>VLOOKUP(Tableau1[[#This Row],[CODE_TYPE_DECHET]],Libellés!$A$1:$B$8,2,FALSE)</f>
        <v>Collectes séparées hors gravats</v>
      </c>
      <c r="H1196" s="21" t="s">
        <v>56</v>
      </c>
      <c r="I1196" s="21" t="str">
        <f>VLOOKUP(Tableau1[[#This Row],[CODE_DESTINATION]],Libellés!$E$2:$F$7,2,FALSE)</f>
        <v>Valorisation organique</v>
      </c>
      <c r="J1196" s="21">
        <v>7.6316899999999999</v>
      </c>
      <c r="K1196" s="21">
        <v>416909</v>
      </c>
      <c r="L1196" s="21">
        <f>Tableau1[[#This Row],[TONNE_DECHET]]*1000</f>
        <v>7631.69</v>
      </c>
      <c r="M1196" s="21">
        <f>Tableau1[[#This Row],[KG_DECHET]]/Tableau1[[#This Row],[Population]]</f>
        <v>1.830540957379188E-2</v>
      </c>
    </row>
    <row r="1197" spans="1:13" x14ac:dyDescent="0.3">
      <c r="A1197" s="21">
        <v>2013</v>
      </c>
      <c r="B1197" s="21">
        <v>75</v>
      </c>
      <c r="C1197" s="21" t="str">
        <f>VLOOKUP(Tableau1[[#This Row],[CODE_REGION]],Libellés!$I$2:$J$15,2,FALSE)</f>
        <v>Nouvelle-Aquitaine</v>
      </c>
      <c r="D1197" s="21">
        <v>24</v>
      </c>
      <c r="E1197" s="21" t="str">
        <f>VLOOKUP(Tableau1[[#This Row],[CODE_DEPT]],Libellés!$L$2:$M$102,2,FALSE)</f>
        <v>Dordogne</v>
      </c>
      <c r="F1197" s="21" t="s">
        <v>55</v>
      </c>
      <c r="G1197" s="21" t="str">
        <f>VLOOKUP(Tableau1[[#This Row],[CODE_TYPE_DECHET]],Libellés!$A$1:$B$8,2,FALSE)</f>
        <v>Collectes séparées hors gravats</v>
      </c>
      <c r="H1197" s="21" t="s">
        <v>52</v>
      </c>
      <c r="I1197" s="21" t="str">
        <f>VLOOKUP(Tableau1[[#This Row],[CODE_DESTINATION]],Libellés!$E$2:$F$7,2,FALSE)</f>
        <v>Non précisé</v>
      </c>
      <c r="J1197" s="21">
        <v>1.5</v>
      </c>
      <c r="K1197" s="21">
        <v>416909</v>
      </c>
      <c r="L1197" s="21">
        <f>Tableau1[[#This Row],[TONNE_DECHET]]*1000</f>
        <v>1500</v>
      </c>
      <c r="M1197" s="21">
        <f>Tableau1[[#This Row],[KG_DECHET]]/Tableau1[[#This Row],[Population]]</f>
        <v>3.5979074570229954E-3</v>
      </c>
    </row>
    <row r="1198" spans="1:13" x14ac:dyDescent="0.3">
      <c r="A1198" s="21">
        <v>2015</v>
      </c>
      <c r="B1198" s="21">
        <v>75</v>
      </c>
      <c r="C1198" s="21" t="str">
        <f>VLOOKUP(Tableau1[[#This Row],[CODE_REGION]],Libellés!$I$2:$J$15,2,FALSE)</f>
        <v>Nouvelle-Aquitaine</v>
      </c>
      <c r="D1198" s="21">
        <v>24</v>
      </c>
      <c r="E1198" s="21" t="str">
        <f>VLOOKUP(Tableau1[[#This Row],[CODE_DEPT]],Libellés!$L$2:$M$102,2,FALSE)</f>
        <v>Dordogne</v>
      </c>
      <c r="F1198" s="21" t="s">
        <v>49</v>
      </c>
      <c r="G1198" s="21" t="str">
        <f>VLOOKUP(Tableau1[[#This Row],[CODE_TYPE_DECHET]],Libellés!$A$1:$B$8,2,FALSE)</f>
        <v>Ordures ménagères résiduelles</v>
      </c>
      <c r="H1198" s="21" t="s">
        <v>50</v>
      </c>
      <c r="I1198" s="21" t="str">
        <f>VLOOKUP(Tableau1[[#This Row],[CODE_DESTINATION]],Libellés!$E$2:$F$7,2,FALSE)</f>
        <v>Incinération avec récupération d'énergie</v>
      </c>
      <c r="J1198" s="21">
        <v>2756.3877200000002</v>
      </c>
      <c r="K1198" s="21">
        <v>415417</v>
      </c>
      <c r="L1198" s="21">
        <f>Tableau1[[#This Row],[TONNE_DECHET]]*1000</f>
        <v>2756387.72</v>
      </c>
      <c r="M1198" s="21">
        <f>Tableau1[[#This Row],[KG_DECHET]]/Tableau1[[#This Row],[Population]]</f>
        <v>6.6352309125529292</v>
      </c>
    </row>
    <row r="1199" spans="1:13" x14ac:dyDescent="0.3">
      <c r="A1199" s="21">
        <v>2015</v>
      </c>
      <c r="B1199" s="21">
        <v>75</v>
      </c>
      <c r="C1199" s="21" t="str">
        <f>VLOOKUP(Tableau1[[#This Row],[CODE_REGION]],Libellés!$I$2:$J$15,2,FALSE)</f>
        <v>Nouvelle-Aquitaine</v>
      </c>
      <c r="D1199" s="21">
        <v>24</v>
      </c>
      <c r="E1199" s="21" t="str">
        <f>VLOOKUP(Tableau1[[#This Row],[CODE_DEPT]],Libellés!$L$2:$M$102,2,FALSE)</f>
        <v>Dordogne</v>
      </c>
      <c r="F1199" s="21" t="s">
        <v>49</v>
      </c>
      <c r="G1199" s="21" t="str">
        <f>VLOOKUP(Tableau1[[#This Row],[CODE_TYPE_DECHET]],Libellés!$A$1:$B$8,2,FALSE)</f>
        <v>Ordures ménagères résiduelles</v>
      </c>
      <c r="H1199" s="21" t="s">
        <v>51</v>
      </c>
      <c r="I1199" s="21" t="str">
        <f>VLOOKUP(Tableau1[[#This Row],[CODE_DESTINATION]],Libellés!$E$2:$F$7,2,FALSE)</f>
        <v>Stockage</v>
      </c>
      <c r="J1199" s="21">
        <v>91427.318469999998</v>
      </c>
      <c r="K1199" s="21">
        <v>415417</v>
      </c>
      <c r="L1199" s="21">
        <f>Tableau1[[#This Row],[TONNE_DECHET]]*1000</f>
        <v>91427318.469999999</v>
      </c>
      <c r="M1199" s="21">
        <f>Tableau1[[#This Row],[KG_DECHET]]/Tableau1[[#This Row],[Population]]</f>
        <v>220.08564519506905</v>
      </c>
    </row>
    <row r="1200" spans="1:13" x14ac:dyDescent="0.3">
      <c r="A1200" s="21">
        <v>2015</v>
      </c>
      <c r="B1200" s="21">
        <v>75</v>
      </c>
      <c r="C1200" s="21" t="str">
        <f>VLOOKUP(Tableau1[[#This Row],[CODE_REGION]],Libellés!$I$2:$J$15,2,FALSE)</f>
        <v>Nouvelle-Aquitaine</v>
      </c>
      <c r="D1200" s="21">
        <v>24</v>
      </c>
      <c r="E1200" s="21" t="str">
        <f>VLOOKUP(Tableau1[[#This Row],[CODE_DEPT]],Libellés!$L$2:$M$102,2,FALSE)</f>
        <v>Dordogne</v>
      </c>
      <c r="F1200" s="21" t="s">
        <v>49</v>
      </c>
      <c r="G1200" s="21" t="str">
        <f>VLOOKUP(Tableau1[[#This Row],[CODE_TYPE_DECHET]],Libellés!$A$1:$B$8,2,FALSE)</f>
        <v>Ordures ménagères résiduelles</v>
      </c>
      <c r="H1200" s="21" t="s">
        <v>52</v>
      </c>
      <c r="I1200" s="21" t="str">
        <f>VLOOKUP(Tableau1[[#This Row],[CODE_DESTINATION]],Libellés!$E$2:$F$7,2,FALSE)</f>
        <v>Non précisé</v>
      </c>
      <c r="J1200" s="21">
        <v>2884.8539999999998</v>
      </c>
      <c r="K1200" s="21">
        <v>415417</v>
      </c>
      <c r="L1200" s="21">
        <f>Tableau1[[#This Row],[TONNE_DECHET]]*1000</f>
        <v>2884854</v>
      </c>
      <c r="M1200" s="21">
        <f>Tableau1[[#This Row],[KG_DECHET]]/Tableau1[[#This Row],[Population]]</f>
        <v>6.9444774768485642</v>
      </c>
    </row>
    <row r="1201" spans="1:13" x14ac:dyDescent="0.3">
      <c r="A1201" s="21">
        <v>2015</v>
      </c>
      <c r="B1201" s="21">
        <v>75</v>
      </c>
      <c r="C1201" s="21" t="str">
        <f>VLOOKUP(Tableau1[[#This Row],[CODE_REGION]],Libellés!$I$2:$J$15,2,FALSE)</f>
        <v>Nouvelle-Aquitaine</v>
      </c>
      <c r="D1201" s="21">
        <v>24</v>
      </c>
      <c r="E1201" s="21" t="str">
        <f>VLOOKUP(Tableau1[[#This Row],[CODE_DEPT]],Libellés!$L$2:$M$102,2,FALSE)</f>
        <v>Dordogne</v>
      </c>
      <c r="F1201" s="21" t="s">
        <v>53</v>
      </c>
      <c r="G1201" s="21" t="str">
        <f>VLOOKUP(Tableau1[[#This Row],[CODE_TYPE_DECHET]],Libellés!$A$1:$B$8,2,FALSE)</f>
        <v>Déchets dangereux</v>
      </c>
      <c r="H1201" s="21" t="s">
        <v>49</v>
      </c>
      <c r="I1201" s="21" t="str">
        <f>VLOOKUP(Tableau1[[#This Row],[CODE_DESTINATION]],Libellés!$E$2:$F$7,2,FALSE)</f>
        <v>Valorisation matière</v>
      </c>
      <c r="J1201" s="21">
        <v>0.47</v>
      </c>
      <c r="K1201" s="21">
        <v>415417</v>
      </c>
      <c r="L1201" s="21">
        <f>Tableau1[[#This Row],[TONNE_DECHET]]*1000</f>
        <v>470</v>
      </c>
      <c r="M1201" s="21">
        <f>Tableau1[[#This Row],[KG_DECHET]]/Tableau1[[#This Row],[Population]]</f>
        <v>1.1313932747095087E-3</v>
      </c>
    </row>
    <row r="1202" spans="1:13" x14ac:dyDescent="0.3">
      <c r="A1202" s="21">
        <v>2015</v>
      </c>
      <c r="B1202" s="21">
        <v>75</v>
      </c>
      <c r="C1202" s="21" t="str">
        <f>VLOOKUP(Tableau1[[#This Row],[CODE_REGION]],Libellés!$I$2:$J$15,2,FALSE)</f>
        <v>Nouvelle-Aquitaine</v>
      </c>
      <c r="D1202" s="21">
        <v>24</v>
      </c>
      <c r="E1202" s="21" t="str">
        <f>VLOOKUP(Tableau1[[#This Row],[CODE_DEPT]],Libellés!$L$2:$M$102,2,FALSE)</f>
        <v>Dordogne</v>
      </c>
      <c r="F1202" s="21" t="s">
        <v>51</v>
      </c>
      <c r="G1202" s="21" t="str">
        <f>VLOOKUP(Tableau1[[#This Row],[CODE_TYPE_DECHET]],Libellés!$A$1:$B$8,2,FALSE)</f>
        <v>Emballages et papier</v>
      </c>
      <c r="H1202" s="21" t="s">
        <v>49</v>
      </c>
      <c r="I1202" s="21" t="str">
        <f>VLOOKUP(Tableau1[[#This Row],[CODE_DESTINATION]],Libellés!$E$2:$F$7,2,FALSE)</f>
        <v>Valorisation matière</v>
      </c>
      <c r="J1202" s="21">
        <v>21983.288250000001</v>
      </c>
      <c r="K1202" s="21">
        <v>415417</v>
      </c>
      <c r="L1202" s="21">
        <f>Tableau1[[#This Row],[TONNE_DECHET]]*1000</f>
        <v>21983288.25</v>
      </c>
      <c r="M1202" s="21">
        <f>Tableau1[[#This Row],[KG_DECHET]]/Tableau1[[#This Row],[Population]]</f>
        <v>52.918605280958651</v>
      </c>
    </row>
    <row r="1203" spans="1:13" x14ac:dyDescent="0.3">
      <c r="A1203" s="21">
        <v>2015</v>
      </c>
      <c r="B1203" s="21">
        <v>75</v>
      </c>
      <c r="C1203" s="21" t="str">
        <f>VLOOKUP(Tableau1[[#This Row],[CODE_REGION]],Libellés!$I$2:$J$15,2,FALSE)</f>
        <v>Nouvelle-Aquitaine</v>
      </c>
      <c r="D1203" s="21">
        <v>24</v>
      </c>
      <c r="E1203" s="21" t="str">
        <f>VLOOKUP(Tableau1[[#This Row],[CODE_DEPT]],Libellés!$L$2:$M$102,2,FALSE)</f>
        <v>Dordogne</v>
      </c>
      <c r="F1203" s="21" t="s">
        <v>51</v>
      </c>
      <c r="G1203" s="21" t="str">
        <f>VLOOKUP(Tableau1[[#This Row],[CODE_TYPE_DECHET]],Libellés!$A$1:$B$8,2,FALSE)</f>
        <v>Emballages et papier</v>
      </c>
      <c r="H1203" s="21" t="s">
        <v>52</v>
      </c>
      <c r="I1203" s="21" t="str">
        <f>VLOOKUP(Tableau1[[#This Row],[CODE_DESTINATION]],Libellés!$E$2:$F$7,2,FALSE)</f>
        <v>Non précisé</v>
      </c>
      <c r="J1203" s="21">
        <v>481.61412000000001</v>
      </c>
      <c r="K1203" s="21">
        <v>415417</v>
      </c>
      <c r="L1203" s="21">
        <f>Tableau1[[#This Row],[TONNE_DECHET]]*1000</f>
        <v>481614.12</v>
      </c>
      <c r="M1203" s="21">
        <f>Tableau1[[#This Row],[KG_DECHET]]/Tableau1[[#This Row],[Population]]</f>
        <v>1.1593510135598688</v>
      </c>
    </row>
    <row r="1204" spans="1:13" x14ac:dyDescent="0.3">
      <c r="A1204" s="21">
        <v>2015</v>
      </c>
      <c r="B1204" s="21">
        <v>75</v>
      </c>
      <c r="C1204" s="21" t="str">
        <f>VLOOKUP(Tableau1[[#This Row],[CODE_REGION]],Libellés!$I$2:$J$15,2,FALSE)</f>
        <v>Nouvelle-Aquitaine</v>
      </c>
      <c r="D1204" s="21">
        <v>24</v>
      </c>
      <c r="E1204" s="21" t="str">
        <f>VLOOKUP(Tableau1[[#This Row],[CODE_DEPT]],Libellés!$L$2:$M$102,2,FALSE)</f>
        <v>Dordogne</v>
      </c>
      <c r="F1204" s="21" t="s">
        <v>56</v>
      </c>
      <c r="G1204" s="21" t="str">
        <f>VLOOKUP(Tableau1[[#This Row],[CODE_TYPE_DECHET]],Libellés!$A$1:$B$8,2,FALSE)</f>
        <v>Biodéchets</v>
      </c>
      <c r="H1204" s="21" t="s">
        <v>49</v>
      </c>
      <c r="I1204" s="21" t="str">
        <f>VLOOKUP(Tableau1[[#This Row],[CODE_DESTINATION]],Libellés!$E$2:$F$7,2,FALSE)</f>
        <v>Valorisation matière</v>
      </c>
      <c r="J1204" s="21">
        <v>1743.42</v>
      </c>
      <c r="K1204" s="21">
        <v>415417</v>
      </c>
      <c r="L1204" s="21">
        <f>Tableau1[[#This Row],[TONNE_DECHET]]*1000</f>
        <v>1743420</v>
      </c>
      <c r="M1204" s="21">
        <f>Tableau1[[#This Row],[KG_DECHET]]/Tableau1[[#This Row],[Population]]</f>
        <v>4.1967950276469184</v>
      </c>
    </row>
    <row r="1205" spans="1:13" x14ac:dyDescent="0.3">
      <c r="A1205" s="21">
        <v>2015</v>
      </c>
      <c r="B1205" s="21">
        <v>75</v>
      </c>
      <c r="C1205" s="21" t="str">
        <f>VLOOKUP(Tableau1[[#This Row],[CODE_REGION]],Libellés!$I$2:$J$15,2,FALSE)</f>
        <v>Nouvelle-Aquitaine</v>
      </c>
      <c r="D1205" s="21">
        <v>24</v>
      </c>
      <c r="E1205" s="21" t="str">
        <f>VLOOKUP(Tableau1[[#This Row],[CODE_DEPT]],Libellés!$L$2:$M$102,2,FALSE)</f>
        <v>Dordogne</v>
      </c>
      <c r="F1205" s="21" t="s">
        <v>56</v>
      </c>
      <c r="G1205" s="21" t="str">
        <f>VLOOKUP(Tableau1[[#This Row],[CODE_TYPE_DECHET]],Libellés!$A$1:$B$8,2,FALSE)</f>
        <v>Biodéchets</v>
      </c>
      <c r="H1205" s="21" t="s">
        <v>56</v>
      </c>
      <c r="I1205" s="21" t="str">
        <f>VLOOKUP(Tableau1[[#This Row],[CODE_DESTINATION]],Libellés!$E$2:$F$7,2,FALSE)</f>
        <v>Valorisation organique</v>
      </c>
      <c r="J1205" s="21">
        <v>463.00099999999998</v>
      </c>
      <c r="K1205" s="21">
        <v>415417</v>
      </c>
      <c r="L1205" s="21">
        <f>Tableau1[[#This Row],[TONNE_DECHET]]*1000</f>
        <v>463001</v>
      </c>
      <c r="M1205" s="21">
        <f>Tableau1[[#This Row],[KG_DECHET]]/Tableau1[[#This Row],[Population]]</f>
        <v>1.1145451437952707</v>
      </c>
    </row>
    <row r="1206" spans="1:13" x14ac:dyDescent="0.3">
      <c r="A1206" s="21">
        <v>2015</v>
      </c>
      <c r="B1206" s="21">
        <v>75</v>
      </c>
      <c r="C1206" s="21" t="str">
        <f>VLOOKUP(Tableau1[[#This Row],[CODE_REGION]],Libellés!$I$2:$J$15,2,FALSE)</f>
        <v>Nouvelle-Aquitaine</v>
      </c>
      <c r="D1206" s="21">
        <v>24</v>
      </c>
      <c r="E1206" s="21" t="str">
        <f>VLOOKUP(Tableau1[[#This Row],[CODE_DEPT]],Libellés!$L$2:$M$102,2,FALSE)</f>
        <v>Dordogne</v>
      </c>
      <c r="F1206" s="21" t="s">
        <v>54</v>
      </c>
      <c r="G1206" s="21" t="str">
        <f>VLOOKUP(Tableau1[[#This Row],[CODE_TYPE_DECHET]],Libellés!$A$1:$B$8,2,FALSE)</f>
        <v>Verre</v>
      </c>
      <c r="H1206" s="21" t="s">
        <v>49</v>
      </c>
      <c r="I1206" s="21" t="str">
        <f>VLOOKUP(Tableau1[[#This Row],[CODE_DESTINATION]],Libellés!$E$2:$F$7,2,FALSE)</f>
        <v>Valorisation matière</v>
      </c>
      <c r="J1206" s="21">
        <v>13800.79487</v>
      </c>
      <c r="K1206" s="21">
        <v>415417</v>
      </c>
      <c r="L1206" s="21">
        <f>Tableau1[[#This Row],[TONNE_DECHET]]*1000</f>
        <v>13800794.869999999</v>
      </c>
      <c r="M1206" s="21">
        <f>Tableau1[[#This Row],[KG_DECHET]]/Tableau1[[#This Row],[Population]]</f>
        <v>33.221545748007422</v>
      </c>
    </row>
    <row r="1207" spans="1:13" x14ac:dyDescent="0.3">
      <c r="A1207" s="21">
        <v>2015</v>
      </c>
      <c r="B1207" s="21">
        <v>75</v>
      </c>
      <c r="C1207" s="21" t="str">
        <f>VLOOKUP(Tableau1[[#This Row],[CODE_REGION]],Libellés!$I$2:$J$15,2,FALSE)</f>
        <v>Nouvelle-Aquitaine</v>
      </c>
      <c r="D1207" s="21">
        <v>24</v>
      </c>
      <c r="E1207" s="21" t="str">
        <f>VLOOKUP(Tableau1[[#This Row],[CODE_DEPT]],Libellés!$L$2:$M$102,2,FALSE)</f>
        <v>Dordogne</v>
      </c>
      <c r="F1207" s="21" t="s">
        <v>54</v>
      </c>
      <c r="G1207" s="21" t="str">
        <f>VLOOKUP(Tableau1[[#This Row],[CODE_TYPE_DECHET]],Libellés!$A$1:$B$8,2,FALSE)</f>
        <v>Verre</v>
      </c>
      <c r="H1207" s="21" t="s">
        <v>52</v>
      </c>
      <c r="I1207" s="21" t="str">
        <f>VLOOKUP(Tableau1[[#This Row],[CODE_DESTINATION]],Libellés!$E$2:$F$7,2,FALSE)</f>
        <v>Non précisé</v>
      </c>
      <c r="J1207" s="21">
        <v>5051.3665000000001</v>
      </c>
      <c r="K1207" s="21">
        <v>415417</v>
      </c>
      <c r="L1207" s="21">
        <f>Tableau1[[#This Row],[TONNE_DECHET]]*1000</f>
        <v>5051366.5</v>
      </c>
      <c r="M1207" s="21">
        <f>Tableau1[[#This Row],[KG_DECHET]]/Tableau1[[#This Row],[Population]]</f>
        <v>12.159749119559383</v>
      </c>
    </row>
    <row r="1208" spans="1:13" x14ac:dyDescent="0.3">
      <c r="A1208" s="21">
        <v>2015</v>
      </c>
      <c r="B1208" s="21">
        <v>75</v>
      </c>
      <c r="C1208" s="21" t="str">
        <f>VLOOKUP(Tableau1[[#This Row],[CODE_REGION]],Libellés!$I$2:$J$15,2,FALSE)</f>
        <v>Nouvelle-Aquitaine</v>
      </c>
      <c r="D1208" s="21">
        <v>24</v>
      </c>
      <c r="E1208" s="21" t="str">
        <f>VLOOKUP(Tableau1[[#This Row],[CODE_DEPT]],Libellés!$L$2:$M$102,2,FALSE)</f>
        <v>Dordogne</v>
      </c>
      <c r="F1208" s="21" t="s">
        <v>55</v>
      </c>
      <c r="G1208" s="21" t="str">
        <f>VLOOKUP(Tableau1[[#This Row],[CODE_TYPE_DECHET]],Libellés!$A$1:$B$8,2,FALSE)</f>
        <v>Collectes séparées hors gravats</v>
      </c>
      <c r="H1208" s="21" t="s">
        <v>49</v>
      </c>
      <c r="I1208" s="21" t="str">
        <f>VLOOKUP(Tableau1[[#This Row],[CODE_DESTINATION]],Libellés!$E$2:$F$7,2,FALSE)</f>
        <v>Valorisation matière</v>
      </c>
      <c r="J1208" s="21">
        <v>384.01844</v>
      </c>
      <c r="K1208" s="21">
        <v>415417</v>
      </c>
      <c r="L1208" s="21">
        <f>Tableau1[[#This Row],[TONNE_DECHET]]*1000</f>
        <v>384018.44</v>
      </c>
      <c r="M1208" s="21">
        <f>Tableau1[[#This Row],[KG_DECHET]]/Tableau1[[#This Row],[Population]]</f>
        <v>0.92441676676688722</v>
      </c>
    </row>
    <row r="1209" spans="1:13" x14ac:dyDescent="0.3">
      <c r="A1209" s="21">
        <v>2017</v>
      </c>
      <c r="B1209" s="21">
        <v>75</v>
      </c>
      <c r="C1209" s="21" t="str">
        <f>VLOOKUP(Tableau1[[#This Row],[CODE_REGION]],Libellés!$I$2:$J$15,2,FALSE)</f>
        <v>Nouvelle-Aquitaine</v>
      </c>
      <c r="D1209" s="21">
        <v>24</v>
      </c>
      <c r="E1209" s="21" t="str">
        <f>VLOOKUP(Tableau1[[#This Row],[CODE_DEPT]],Libellés!$L$2:$M$102,2,FALSE)</f>
        <v>Dordogne</v>
      </c>
      <c r="F1209" s="21" t="s">
        <v>49</v>
      </c>
      <c r="G1209" s="21" t="str">
        <f>VLOOKUP(Tableau1[[#This Row],[CODE_TYPE_DECHET]],Libellés!$A$1:$B$8,2,FALSE)</f>
        <v>Ordures ménagères résiduelles</v>
      </c>
      <c r="H1209" s="21" t="s">
        <v>50</v>
      </c>
      <c r="I1209" s="21" t="str">
        <f>VLOOKUP(Tableau1[[#This Row],[CODE_DESTINATION]],Libellés!$E$2:$F$7,2,FALSE)</f>
        <v>Incinération avec récupération d'énergie</v>
      </c>
      <c r="J1209" s="21">
        <v>2793.52151</v>
      </c>
      <c r="K1209" s="21">
        <v>413606</v>
      </c>
      <c r="L1209" s="21">
        <f>Tableau1[[#This Row],[TONNE_DECHET]]*1000</f>
        <v>2793521.5100000002</v>
      </c>
      <c r="M1209" s="21">
        <f>Tableau1[[#This Row],[KG_DECHET]]/Tableau1[[#This Row],[Population]]</f>
        <v>6.7540642785646252</v>
      </c>
    </row>
    <row r="1210" spans="1:13" x14ac:dyDescent="0.3">
      <c r="A1210" s="21">
        <v>2017</v>
      </c>
      <c r="B1210" s="21">
        <v>75</v>
      </c>
      <c r="C1210" s="21" t="str">
        <f>VLOOKUP(Tableau1[[#This Row],[CODE_REGION]],Libellés!$I$2:$J$15,2,FALSE)</f>
        <v>Nouvelle-Aquitaine</v>
      </c>
      <c r="D1210" s="21">
        <v>24</v>
      </c>
      <c r="E1210" s="21" t="str">
        <f>VLOOKUP(Tableau1[[#This Row],[CODE_DEPT]],Libellés!$L$2:$M$102,2,FALSE)</f>
        <v>Dordogne</v>
      </c>
      <c r="F1210" s="21" t="s">
        <v>49</v>
      </c>
      <c r="G1210" s="21" t="str">
        <f>VLOOKUP(Tableau1[[#This Row],[CODE_TYPE_DECHET]],Libellés!$A$1:$B$8,2,FALSE)</f>
        <v>Ordures ménagères résiduelles</v>
      </c>
      <c r="H1210" s="21" t="s">
        <v>51</v>
      </c>
      <c r="I1210" s="21" t="str">
        <f>VLOOKUP(Tableau1[[#This Row],[CODE_DESTINATION]],Libellés!$E$2:$F$7,2,FALSE)</f>
        <v>Stockage</v>
      </c>
      <c r="J1210" s="21">
        <v>95097.969700000001</v>
      </c>
      <c r="K1210" s="21">
        <v>413606</v>
      </c>
      <c r="L1210" s="21">
        <f>Tableau1[[#This Row],[TONNE_DECHET]]*1000</f>
        <v>95097969.700000003</v>
      </c>
      <c r="M1210" s="21">
        <f>Tableau1[[#This Row],[KG_DECHET]]/Tableau1[[#This Row],[Population]]</f>
        <v>229.92405743630411</v>
      </c>
    </row>
    <row r="1211" spans="1:13" x14ac:dyDescent="0.3">
      <c r="A1211" s="21">
        <v>2017</v>
      </c>
      <c r="B1211" s="21">
        <v>75</v>
      </c>
      <c r="C1211" s="21" t="str">
        <f>VLOOKUP(Tableau1[[#This Row],[CODE_REGION]],Libellés!$I$2:$J$15,2,FALSE)</f>
        <v>Nouvelle-Aquitaine</v>
      </c>
      <c r="D1211" s="21">
        <v>24</v>
      </c>
      <c r="E1211" s="21" t="str">
        <f>VLOOKUP(Tableau1[[#This Row],[CODE_DEPT]],Libellés!$L$2:$M$102,2,FALSE)</f>
        <v>Dordogne</v>
      </c>
      <c r="F1211" s="21" t="s">
        <v>49</v>
      </c>
      <c r="G1211" s="21" t="str">
        <f>VLOOKUP(Tableau1[[#This Row],[CODE_TYPE_DECHET]],Libellés!$A$1:$B$8,2,FALSE)</f>
        <v>Ordures ménagères résiduelles</v>
      </c>
      <c r="H1211" s="21" t="s">
        <v>52</v>
      </c>
      <c r="I1211" s="21" t="str">
        <f>VLOOKUP(Tableau1[[#This Row],[CODE_DESTINATION]],Libellés!$E$2:$F$7,2,FALSE)</f>
        <v>Non précisé</v>
      </c>
      <c r="J1211" s="21">
        <v>955.04677000000004</v>
      </c>
      <c r="K1211" s="21">
        <v>413606</v>
      </c>
      <c r="L1211" s="21">
        <f>Tableau1[[#This Row],[TONNE_DECHET]]*1000</f>
        <v>955046.77</v>
      </c>
      <c r="M1211" s="21">
        <f>Tableau1[[#This Row],[KG_DECHET]]/Tableau1[[#This Row],[Population]]</f>
        <v>2.30907378036102</v>
      </c>
    </row>
    <row r="1212" spans="1:13" x14ac:dyDescent="0.3">
      <c r="A1212" s="21">
        <v>2017</v>
      </c>
      <c r="B1212" s="21">
        <v>75</v>
      </c>
      <c r="C1212" s="21" t="str">
        <f>VLOOKUP(Tableau1[[#This Row],[CODE_REGION]],Libellés!$I$2:$J$15,2,FALSE)</f>
        <v>Nouvelle-Aquitaine</v>
      </c>
      <c r="D1212" s="21">
        <v>24</v>
      </c>
      <c r="E1212" s="21" t="str">
        <f>VLOOKUP(Tableau1[[#This Row],[CODE_DEPT]],Libellés!$L$2:$M$102,2,FALSE)</f>
        <v>Dordogne</v>
      </c>
      <c r="F1212" s="21" t="s">
        <v>53</v>
      </c>
      <c r="G1212" s="21" t="str">
        <f>VLOOKUP(Tableau1[[#This Row],[CODE_TYPE_DECHET]],Libellés!$A$1:$B$8,2,FALSE)</f>
        <v>Déchets dangereux</v>
      </c>
      <c r="H1212" s="21" t="s">
        <v>51</v>
      </c>
      <c r="I1212" s="21" t="str">
        <f>VLOOKUP(Tableau1[[#This Row],[CODE_DESTINATION]],Libellés!$E$2:$F$7,2,FALSE)</f>
        <v>Stockage</v>
      </c>
      <c r="J1212" s="21">
        <v>55.79</v>
      </c>
      <c r="K1212" s="21">
        <v>413606</v>
      </c>
      <c r="L1212" s="21">
        <f>Tableau1[[#This Row],[TONNE_DECHET]]*1000</f>
        <v>55790</v>
      </c>
      <c r="M1212" s="21">
        <f>Tableau1[[#This Row],[KG_DECHET]]/Tableau1[[#This Row],[Population]]</f>
        <v>0.13488682465921675</v>
      </c>
    </row>
    <row r="1213" spans="1:13" x14ac:dyDescent="0.3">
      <c r="A1213" s="21">
        <v>2017</v>
      </c>
      <c r="B1213" s="21">
        <v>75</v>
      </c>
      <c r="C1213" s="21" t="str">
        <f>VLOOKUP(Tableau1[[#This Row],[CODE_REGION]],Libellés!$I$2:$J$15,2,FALSE)</f>
        <v>Nouvelle-Aquitaine</v>
      </c>
      <c r="D1213" s="21">
        <v>24</v>
      </c>
      <c r="E1213" s="21" t="str">
        <f>VLOOKUP(Tableau1[[#This Row],[CODE_DEPT]],Libellés!$L$2:$M$102,2,FALSE)</f>
        <v>Dordogne</v>
      </c>
      <c r="F1213" s="21" t="s">
        <v>51</v>
      </c>
      <c r="G1213" s="21" t="str">
        <f>VLOOKUP(Tableau1[[#This Row],[CODE_TYPE_DECHET]],Libellés!$A$1:$B$8,2,FALSE)</f>
        <v>Emballages et papier</v>
      </c>
      <c r="H1213" s="21" t="s">
        <v>49</v>
      </c>
      <c r="I1213" s="21" t="str">
        <f>VLOOKUP(Tableau1[[#This Row],[CODE_DESTINATION]],Libellés!$E$2:$F$7,2,FALSE)</f>
        <v>Valorisation matière</v>
      </c>
      <c r="J1213" s="21">
        <v>24470.890289999999</v>
      </c>
      <c r="K1213" s="21">
        <v>413606</v>
      </c>
      <c r="L1213" s="21">
        <f>Tableau1[[#This Row],[TONNE_DECHET]]*1000</f>
        <v>24470890.289999999</v>
      </c>
      <c r="M1213" s="21">
        <f>Tableau1[[#This Row],[KG_DECHET]]/Tableau1[[#This Row],[Population]]</f>
        <v>59.164737189499185</v>
      </c>
    </row>
    <row r="1214" spans="1:13" x14ac:dyDescent="0.3">
      <c r="A1214" s="21">
        <v>2017</v>
      </c>
      <c r="B1214" s="21">
        <v>75</v>
      </c>
      <c r="C1214" s="21" t="str">
        <f>VLOOKUP(Tableau1[[#This Row],[CODE_REGION]],Libellés!$I$2:$J$15,2,FALSE)</f>
        <v>Nouvelle-Aquitaine</v>
      </c>
      <c r="D1214" s="21">
        <v>24</v>
      </c>
      <c r="E1214" s="21" t="str">
        <f>VLOOKUP(Tableau1[[#This Row],[CODE_DEPT]],Libellés!$L$2:$M$102,2,FALSE)</f>
        <v>Dordogne</v>
      </c>
      <c r="F1214" s="21" t="s">
        <v>51</v>
      </c>
      <c r="G1214" s="21" t="str">
        <f>VLOOKUP(Tableau1[[#This Row],[CODE_TYPE_DECHET]],Libellés!$A$1:$B$8,2,FALSE)</f>
        <v>Emballages et papier</v>
      </c>
      <c r="H1214" s="21" t="s">
        <v>52</v>
      </c>
      <c r="I1214" s="21" t="str">
        <f>VLOOKUP(Tableau1[[#This Row],[CODE_DESTINATION]],Libellés!$E$2:$F$7,2,FALSE)</f>
        <v>Non précisé</v>
      </c>
      <c r="J1214" s="21">
        <v>154.78388000000001</v>
      </c>
      <c r="K1214" s="21">
        <v>413606</v>
      </c>
      <c r="L1214" s="21">
        <f>Tableau1[[#This Row],[TONNE_DECHET]]*1000</f>
        <v>154783.88</v>
      </c>
      <c r="M1214" s="21">
        <f>Tableau1[[#This Row],[KG_DECHET]]/Tableau1[[#This Row],[Population]]</f>
        <v>0.37423025778156022</v>
      </c>
    </row>
    <row r="1215" spans="1:13" x14ac:dyDescent="0.3">
      <c r="A1215" s="21">
        <v>2017</v>
      </c>
      <c r="B1215" s="21">
        <v>75</v>
      </c>
      <c r="C1215" s="21" t="str">
        <f>VLOOKUP(Tableau1[[#This Row],[CODE_REGION]],Libellés!$I$2:$J$15,2,FALSE)</f>
        <v>Nouvelle-Aquitaine</v>
      </c>
      <c r="D1215" s="21">
        <v>24</v>
      </c>
      <c r="E1215" s="21" t="str">
        <f>VLOOKUP(Tableau1[[#This Row],[CODE_DEPT]],Libellés!$L$2:$M$102,2,FALSE)</f>
        <v>Dordogne</v>
      </c>
      <c r="F1215" s="21" t="s">
        <v>56</v>
      </c>
      <c r="G1215" s="21" t="str">
        <f>VLOOKUP(Tableau1[[#This Row],[CODE_TYPE_DECHET]],Libellés!$A$1:$B$8,2,FALSE)</f>
        <v>Biodéchets</v>
      </c>
      <c r="H1215" s="21" t="s">
        <v>49</v>
      </c>
      <c r="I1215" s="21" t="str">
        <f>VLOOKUP(Tableau1[[#This Row],[CODE_DESTINATION]],Libellés!$E$2:$F$7,2,FALSE)</f>
        <v>Valorisation matière</v>
      </c>
      <c r="J1215" s="21">
        <v>841.92</v>
      </c>
      <c r="K1215" s="21">
        <v>413606</v>
      </c>
      <c r="L1215" s="21">
        <f>Tableau1[[#This Row],[TONNE_DECHET]]*1000</f>
        <v>841920</v>
      </c>
      <c r="M1215" s="21">
        <f>Tableau1[[#This Row],[KG_DECHET]]/Tableau1[[#This Row],[Population]]</f>
        <v>2.0355604125665487</v>
      </c>
    </row>
    <row r="1216" spans="1:13" x14ac:dyDescent="0.3">
      <c r="A1216" s="21">
        <v>2017</v>
      </c>
      <c r="B1216" s="21">
        <v>75</v>
      </c>
      <c r="C1216" s="21" t="str">
        <f>VLOOKUP(Tableau1[[#This Row],[CODE_REGION]],Libellés!$I$2:$J$15,2,FALSE)</f>
        <v>Nouvelle-Aquitaine</v>
      </c>
      <c r="D1216" s="21">
        <v>24</v>
      </c>
      <c r="E1216" s="21" t="str">
        <f>VLOOKUP(Tableau1[[#This Row],[CODE_DEPT]],Libellés!$L$2:$M$102,2,FALSE)</f>
        <v>Dordogne</v>
      </c>
      <c r="F1216" s="21" t="s">
        <v>56</v>
      </c>
      <c r="G1216" s="21" t="str">
        <f>VLOOKUP(Tableau1[[#This Row],[CODE_TYPE_DECHET]],Libellés!$A$1:$B$8,2,FALSE)</f>
        <v>Biodéchets</v>
      </c>
      <c r="H1216" s="21" t="s">
        <v>56</v>
      </c>
      <c r="I1216" s="21" t="str">
        <f>VLOOKUP(Tableau1[[#This Row],[CODE_DESTINATION]],Libellés!$E$2:$F$7,2,FALSE)</f>
        <v>Valorisation organique</v>
      </c>
      <c r="J1216" s="21">
        <v>14.79646</v>
      </c>
      <c r="K1216" s="21">
        <v>413606</v>
      </c>
      <c r="L1216" s="21">
        <f>Tableau1[[#This Row],[TONNE_DECHET]]*1000</f>
        <v>14796.46</v>
      </c>
      <c r="M1216" s="21">
        <f>Tableau1[[#This Row],[KG_DECHET]]/Tableau1[[#This Row],[Population]]</f>
        <v>3.5774287607046318E-2</v>
      </c>
    </row>
    <row r="1217" spans="1:13" x14ac:dyDescent="0.3">
      <c r="A1217" s="21">
        <v>2017</v>
      </c>
      <c r="B1217" s="21">
        <v>75</v>
      </c>
      <c r="C1217" s="21" t="str">
        <f>VLOOKUP(Tableau1[[#This Row],[CODE_REGION]],Libellés!$I$2:$J$15,2,FALSE)</f>
        <v>Nouvelle-Aquitaine</v>
      </c>
      <c r="D1217" s="21">
        <v>24</v>
      </c>
      <c r="E1217" s="21" t="str">
        <f>VLOOKUP(Tableau1[[#This Row],[CODE_DEPT]],Libellés!$L$2:$M$102,2,FALSE)</f>
        <v>Dordogne</v>
      </c>
      <c r="F1217" s="21" t="s">
        <v>54</v>
      </c>
      <c r="G1217" s="21" t="str">
        <f>VLOOKUP(Tableau1[[#This Row],[CODE_TYPE_DECHET]],Libellés!$A$1:$B$8,2,FALSE)</f>
        <v>Verre</v>
      </c>
      <c r="H1217" s="21" t="s">
        <v>49</v>
      </c>
      <c r="I1217" s="21" t="str">
        <f>VLOOKUP(Tableau1[[#This Row],[CODE_DESTINATION]],Libellés!$E$2:$F$7,2,FALSE)</f>
        <v>Valorisation matière</v>
      </c>
      <c r="J1217" s="21">
        <v>16273.7073</v>
      </c>
      <c r="K1217" s="21">
        <v>413606</v>
      </c>
      <c r="L1217" s="21">
        <f>Tableau1[[#This Row],[TONNE_DECHET]]*1000</f>
        <v>16273707.300000001</v>
      </c>
      <c r="M1217" s="21">
        <f>Tableau1[[#This Row],[KG_DECHET]]/Tableau1[[#This Row],[Population]]</f>
        <v>39.345916887085778</v>
      </c>
    </row>
    <row r="1218" spans="1:13" x14ac:dyDescent="0.3">
      <c r="A1218" s="21">
        <v>2017</v>
      </c>
      <c r="B1218" s="21">
        <v>75</v>
      </c>
      <c r="C1218" s="21" t="str">
        <f>VLOOKUP(Tableau1[[#This Row],[CODE_REGION]],Libellés!$I$2:$J$15,2,FALSE)</f>
        <v>Nouvelle-Aquitaine</v>
      </c>
      <c r="D1218" s="21">
        <v>24</v>
      </c>
      <c r="E1218" s="21" t="str">
        <f>VLOOKUP(Tableau1[[#This Row],[CODE_DEPT]],Libellés!$L$2:$M$102,2,FALSE)</f>
        <v>Dordogne</v>
      </c>
      <c r="F1218" s="21" t="s">
        <v>54</v>
      </c>
      <c r="G1218" s="21" t="str">
        <f>VLOOKUP(Tableau1[[#This Row],[CODE_TYPE_DECHET]],Libellés!$A$1:$B$8,2,FALSE)</f>
        <v>Verre</v>
      </c>
      <c r="H1218" s="21" t="s">
        <v>52</v>
      </c>
      <c r="I1218" s="21" t="str">
        <f>VLOOKUP(Tableau1[[#This Row],[CODE_DESTINATION]],Libellés!$E$2:$F$7,2,FALSE)</f>
        <v>Non précisé</v>
      </c>
      <c r="J1218" s="21">
        <v>211.37715</v>
      </c>
      <c r="K1218" s="21">
        <v>413606</v>
      </c>
      <c r="L1218" s="21">
        <f>Tableau1[[#This Row],[TONNE_DECHET]]*1000</f>
        <v>211377.15</v>
      </c>
      <c r="M1218" s="21">
        <f>Tableau1[[#This Row],[KG_DECHET]]/Tableau1[[#This Row],[Population]]</f>
        <v>0.51105919643332054</v>
      </c>
    </row>
    <row r="1219" spans="1:13" x14ac:dyDescent="0.3">
      <c r="A1219" s="21">
        <v>2017</v>
      </c>
      <c r="B1219" s="21">
        <v>75</v>
      </c>
      <c r="C1219" s="21" t="str">
        <f>VLOOKUP(Tableau1[[#This Row],[CODE_REGION]],Libellés!$I$2:$J$15,2,FALSE)</f>
        <v>Nouvelle-Aquitaine</v>
      </c>
      <c r="D1219" s="21">
        <v>24</v>
      </c>
      <c r="E1219" s="21" t="str">
        <f>VLOOKUP(Tableau1[[#This Row],[CODE_DEPT]],Libellés!$L$2:$M$102,2,FALSE)</f>
        <v>Dordogne</v>
      </c>
      <c r="F1219" s="21" t="s">
        <v>55</v>
      </c>
      <c r="G1219" s="21" t="str">
        <f>VLOOKUP(Tableau1[[#This Row],[CODE_TYPE_DECHET]],Libellés!$A$1:$B$8,2,FALSE)</f>
        <v>Collectes séparées hors gravats</v>
      </c>
      <c r="H1219" s="21" t="s">
        <v>49</v>
      </c>
      <c r="I1219" s="21" t="str">
        <f>VLOOKUP(Tableau1[[#This Row],[CODE_DESTINATION]],Libellés!$E$2:$F$7,2,FALSE)</f>
        <v>Valorisation matière</v>
      </c>
      <c r="J1219" s="21">
        <v>863.86112000000003</v>
      </c>
      <c r="K1219" s="21">
        <v>413606</v>
      </c>
      <c r="L1219" s="21">
        <f>Tableau1[[#This Row],[TONNE_DECHET]]*1000</f>
        <v>863861.12</v>
      </c>
      <c r="M1219" s="21">
        <f>Tableau1[[#This Row],[KG_DECHET]]/Tableau1[[#This Row],[Population]]</f>
        <v>2.0886087726000104</v>
      </c>
    </row>
    <row r="1220" spans="1:13" x14ac:dyDescent="0.3">
      <c r="A1220" s="21">
        <v>2009</v>
      </c>
      <c r="B1220" s="21">
        <v>27</v>
      </c>
      <c r="C1220" s="21" t="str">
        <f>VLOOKUP(Tableau1[[#This Row],[CODE_REGION]],Libellés!$I$2:$J$15,2,FALSE)</f>
        <v>Bourgogne-Franche-Comté</v>
      </c>
      <c r="D1220" s="21">
        <v>25</v>
      </c>
      <c r="E1220" s="21" t="str">
        <f>VLOOKUP(Tableau1[[#This Row],[CODE_DEPT]],Libellés!$L$2:$M$102,2,FALSE)</f>
        <v>Doubs</v>
      </c>
      <c r="F1220" s="21" t="s">
        <v>49</v>
      </c>
      <c r="G1220" s="21" t="str">
        <f>VLOOKUP(Tableau1[[#This Row],[CODE_TYPE_DECHET]],Libellés!$A$1:$B$8,2,FALSE)</f>
        <v>Ordures ménagères résiduelles</v>
      </c>
      <c r="H1220" s="21" t="s">
        <v>50</v>
      </c>
      <c r="I1220" s="21" t="str">
        <f>VLOOKUP(Tableau1[[#This Row],[CODE_DESTINATION]],Libellés!$E$2:$F$7,2,FALSE)</f>
        <v>Incinération avec récupération d'énergie</v>
      </c>
      <c r="J1220" s="21">
        <v>136325.26102999999</v>
      </c>
      <c r="K1220" s="21">
        <v>525276</v>
      </c>
      <c r="L1220" s="21">
        <f>Tableau1[[#This Row],[TONNE_DECHET]]*1000</f>
        <v>136325261.03</v>
      </c>
      <c r="M1220" s="21">
        <f>Tableau1[[#This Row],[KG_DECHET]]/Tableau1[[#This Row],[Population]]</f>
        <v>259.53072485702756</v>
      </c>
    </row>
    <row r="1221" spans="1:13" x14ac:dyDescent="0.3">
      <c r="A1221" s="21">
        <v>2009</v>
      </c>
      <c r="B1221" s="21">
        <v>27</v>
      </c>
      <c r="C1221" s="21" t="str">
        <f>VLOOKUP(Tableau1[[#This Row],[CODE_REGION]],Libellés!$I$2:$J$15,2,FALSE)</f>
        <v>Bourgogne-Franche-Comté</v>
      </c>
      <c r="D1221" s="21">
        <v>25</v>
      </c>
      <c r="E1221" s="21" t="str">
        <f>VLOOKUP(Tableau1[[#This Row],[CODE_DEPT]],Libellés!$L$2:$M$102,2,FALSE)</f>
        <v>Doubs</v>
      </c>
      <c r="F1221" s="21" t="s">
        <v>49</v>
      </c>
      <c r="G1221" s="21" t="str">
        <f>VLOOKUP(Tableau1[[#This Row],[CODE_TYPE_DECHET]],Libellés!$A$1:$B$8,2,FALSE)</f>
        <v>Ordures ménagères résiduelles</v>
      </c>
      <c r="H1221" s="21" t="s">
        <v>52</v>
      </c>
      <c r="I1221" s="21" t="str">
        <f>VLOOKUP(Tableau1[[#This Row],[CODE_DESTINATION]],Libellés!$E$2:$F$7,2,FALSE)</f>
        <v>Non précisé</v>
      </c>
      <c r="J1221" s="21">
        <v>126.0575</v>
      </c>
      <c r="K1221" s="21">
        <v>525276</v>
      </c>
      <c r="L1221" s="21">
        <f>Tableau1[[#This Row],[TONNE_DECHET]]*1000</f>
        <v>126057.5</v>
      </c>
      <c r="M1221" s="21">
        <f>Tableau1[[#This Row],[KG_DECHET]]/Tableau1[[#This Row],[Population]]</f>
        <v>0.23998336112824495</v>
      </c>
    </row>
    <row r="1222" spans="1:13" x14ac:dyDescent="0.3">
      <c r="A1222" s="21">
        <v>2009</v>
      </c>
      <c r="B1222" s="21">
        <v>27</v>
      </c>
      <c r="C1222" s="21" t="str">
        <f>VLOOKUP(Tableau1[[#This Row],[CODE_REGION]],Libellés!$I$2:$J$15,2,FALSE)</f>
        <v>Bourgogne-Franche-Comté</v>
      </c>
      <c r="D1222" s="21">
        <v>25</v>
      </c>
      <c r="E1222" s="21" t="str">
        <f>VLOOKUP(Tableau1[[#This Row],[CODE_DEPT]],Libellés!$L$2:$M$102,2,FALSE)</f>
        <v>Doubs</v>
      </c>
      <c r="F1222" s="21" t="s">
        <v>50</v>
      </c>
      <c r="G1222" s="21" t="str">
        <f>VLOOKUP(Tableau1[[#This Row],[CODE_TYPE_DECHET]],Libellés!$A$1:$B$8,2,FALSE)</f>
        <v>Encombrants</v>
      </c>
      <c r="H1222" s="21" t="s">
        <v>49</v>
      </c>
      <c r="I1222" s="21" t="str">
        <f>VLOOKUP(Tableau1[[#This Row],[CODE_DESTINATION]],Libellés!$E$2:$F$7,2,FALSE)</f>
        <v>Valorisation matière</v>
      </c>
      <c r="J1222" s="21">
        <v>1505</v>
      </c>
      <c r="K1222" s="21">
        <v>525276</v>
      </c>
      <c r="L1222" s="21">
        <f>Tableau1[[#This Row],[TONNE_DECHET]]*1000</f>
        <v>1505000</v>
      </c>
      <c r="M1222" s="21">
        <f>Tableau1[[#This Row],[KG_DECHET]]/Tableau1[[#This Row],[Population]]</f>
        <v>2.8651604109077895</v>
      </c>
    </row>
    <row r="1223" spans="1:13" x14ac:dyDescent="0.3">
      <c r="A1223" s="21">
        <v>2009</v>
      </c>
      <c r="B1223" s="21">
        <v>27</v>
      </c>
      <c r="C1223" s="21" t="str">
        <f>VLOOKUP(Tableau1[[#This Row],[CODE_REGION]],Libellés!$I$2:$J$15,2,FALSE)</f>
        <v>Bourgogne-Franche-Comté</v>
      </c>
      <c r="D1223" s="21">
        <v>25</v>
      </c>
      <c r="E1223" s="21" t="str">
        <f>VLOOKUP(Tableau1[[#This Row],[CODE_DEPT]],Libellés!$L$2:$M$102,2,FALSE)</f>
        <v>Doubs</v>
      </c>
      <c r="F1223" s="21" t="s">
        <v>50</v>
      </c>
      <c r="G1223" s="21" t="str">
        <f>VLOOKUP(Tableau1[[#This Row],[CODE_TYPE_DECHET]],Libellés!$A$1:$B$8,2,FALSE)</f>
        <v>Encombrants</v>
      </c>
      <c r="H1223" s="21" t="s">
        <v>51</v>
      </c>
      <c r="I1223" s="21" t="str">
        <f>VLOOKUP(Tableau1[[#This Row],[CODE_DESTINATION]],Libellés!$E$2:$F$7,2,FALSE)</f>
        <v>Stockage</v>
      </c>
      <c r="J1223" s="21">
        <v>901.3</v>
      </c>
      <c r="K1223" s="21">
        <v>525276</v>
      </c>
      <c r="L1223" s="21">
        <f>Tableau1[[#This Row],[TONNE_DECHET]]*1000</f>
        <v>901300</v>
      </c>
      <c r="M1223" s="21">
        <f>Tableau1[[#This Row],[KG_DECHET]]/Tableau1[[#This Row],[Population]]</f>
        <v>1.7158598527250435</v>
      </c>
    </row>
    <row r="1224" spans="1:13" x14ac:dyDescent="0.3">
      <c r="A1224" s="21">
        <v>2009</v>
      </c>
      <c r="B1224" s="21">
        <v>27</v>
      </c>
      <c r="C1224" s="21" t="str">
        <f>VLOOKUP(Tableau1[[#This Row],[CODE_REGION]],Libellés!$I$2:$J$15,2,FALSE)</f>
        <v>Bourgogne-Franche-Comté</v>
      </c>
      <c r="D1224" s="21">
        <v>25</v>
      </c>
      <c r="E1224" s="21" t="str">
        <f>VLOOKUP(Tableau1[[#This Row],[CODE_DEPT]],Libellés!$L$2:$M$102,2,FALSE)</f>
        <v>Doubs</v>
      </c>
      <c r="F1224" s="21" t="s">
        <v>50</v>
      </c>
      <c r="G1224" s="21" t="str">
        <f>VLOOKUP(Tableau1[[#This Row],[CODE_TYPE_DECHET]],Libellés!$A$1:$B$8,2,FALSE)</f>
        <v>Encombrants</v>
      </c>
      <c r="H1224" s="21" t="s">
        <v>52</v>
      </c>
      <c r="I1224" s="21" t="str">
        <f>VLOOKUP(Tableau1[[#This Row],[CODE_DESTINATION]],Libellés!$E$2:$F$7,2,FALSE)</f>
        <v>Non précisé</v>
      </c>
      <c r="J1224" s="21">
        <v>725</v>
      </c>
      <c r="K1224" s="21">
        <v>525276</v>
      </c>
      <c r="L1224" s="21">
        <f>Tableau1[[#This Row],[TONNE_DECHET]]*1000</f>
        <v>725000</v>
      </c>
      <c r="M1224" s="21">
        <f>Tableau1[[#This Row],[KG_DECHET]]/Tableau1[[#This Row],[Population]]</f>
        <v>1.3802267760187026</v>
      </c>
    </row>
    <row r="1225" spans="1:13" x14ac:dyDescent="0.3">
      <c r="A1225" s="21">
        <v>2009</v>
      </c>
      <c r="B1225" s="21">
        <v>27</v>
      </c>
      <c r="C1225" s="21" t="str">
        <f>VLOOKUP(Tableau1[[#This Row],[CODE_REGION]],Libellés!$I$2:$J$15,2,FALSE)</f>
        <v>Bourgogne-Franche-Comté</v>
      </c>
      <c r="D1225" s="21">
        <v>25</v>
      </c>
      <c r="E1225" s="21" t="str">
        <f>VLOOKUP(Tableau1[[#This Row],[CODE_DEPT]],Libellés!$L$2:$M$102,2,FALSE)</f>
        <v>Doubs</v>
      </c>
      <c r="F1225" s="21" t="s">
        <v>51</v>
      </c>
      <c r="G1225" s="21" t="str">
        <f>VLOOKUP(Tableau1[[#This Row],[CODE_TYPE_DECHET]],Libellés!$A$1:$B$8,2,FALSE)</f>
        <v>Emballages et papier</v>
      </c>
      <c r="H1225" s="21" t="s">
        <v>49</v>
      </c>
      <c r="I1225" s="21" t="str">
        <f>VLOOKUP(Tableau1[[#This Row],[CODE_DESTINATION]],Libellés!$E$2:$F$7,2,FALSE)</f>
        <v>Valorisation matière</v>
      </c>
      <c r="J1225" s="21">
        <v>27252.26628</v>
      </c>
      <c r="K1225" s="21">
        <v>525276</v>
      </c>
      <c r="L1225" s="21">
        <f>Tableau1[[#This Row],[TONNE_DECHET]]*1000</f>
        <v>27252266.280000001</v>
      </c>
      <c r="M1225" s="21">
        <f>Tableau1[[#This Row],[KG_DECHET]]/Tableau1[[#This Row],[Population]]</f>
        <v>51.881803623238071</v>
      </c>
    </row>
    <row r="1226" spans="1:13" x14ac:dyDescent="0.3">
      <c r="A1226" s="21">
        <v>2009</v>
      </c>
      <c r="B1226" s="21">
        <v>27</v>
      </c>
      <c r="C1226" s="21" t="str">
        <f>VLOOKUP(Tableau1[[#This Row],[CODE_REGION]],Libellés!$I$2:$J$15,2,FALSE)</f>
        <v>Bourgogne-Franche-Comté</v>
      </c>
      <c r="D1226" s="21">
        <v>25</v>
      </c>
      <c r="E1226" s="21" t="str">
        <f>VLOOKUP(Tableau1[[#This Row],[CODE_DEPT]],Libellés!$L$2:$M$102,2,FALSE)</f>
        <v>Doubs</v>
      </c>
      <c r="F1226" s="21" t="s">
        <v>51</v>
      </c>
      <c r="G1226" s="21" t="str">
        <f>VLOOKUP(Tableau1[[#This Row],[CODE_TYPE_DECHET]],Libellés!$A$1:$B$8,2,FALSE)</f>
        <v>Emballages et papier</v>
      </c>
      <c r="H1226" s="21" t="s">
        <v>52</v>
      </c>
      <c r="I1226" s="21" t="str">
        <f>VLOOKUP(Tableau1[[#This Row],[CODE_DESTINATION]],Libellés!$E$2:$F$7,2,FALSE)</f>
        <v>Non précisé</v>
      </c>
      <c r="J1226" s="21">
        <v>743.24814000000003</v>
      </c>
      <c r="K1226" s="21">
        <v>525276</v>
      </c>
      <c r="L1226" s="21">
        <f>Tableau1[[#This Row],[TONNE_DECHET]]*1000</f>
        <v>743248.14</v>
      </c>
      <c r="M1226" s="21">
        <f>Tableau1[[#This Row],[KG_DECHET]]/Tableau1[[#This Row],[Population]]</f>
        <v>1.4149668745573756</v>
      </c>
    </row>
    <row r="1227" spans="1:13" x14ac:dyDescent="0.3">
      <c r="A1227" s="21">
        <v>2009</v>
      </c>
      <c r="B1227" s="21">
        <v>27</v>
      </c>
      <c r="C1227" s="21" t="str">
        <f>VLOOKUP(Tableau1[[#This Row],[CODE_REGION]],Libellés!$I$2:$J$15,2,FALSE)</f>
        <v>Bourgogne-Franche-Comté</v>
      </c>
      <c r="D1227" s="21">
        <v>25</v>
      </c>
      <c r="E1227" s="21" t="str">
        <f>VLOOKUP(Tableau1[[#This Row],[CODE_DEPT]],Libellés!$L$2:$M$102,2,FALSE)</f>
        <v>Doubs</v>
      </c>
      <c r="F1227" s="21" t="s">
        <v>56</v>
      </c>
      <c r="G1227" s="21" t="str">
        <f>VLOOKUP(Tableau1[[#This Row],[CODE_TYPE_DECHET]],Libellés!$A$1:$B$8,2,FALSE)</f>
        <v>Biodéchets</v>
      </c>
      <c r="H1227" s="21" t="s">
        <v>56</v>
      </c>
      <c r="I1227" s="21" t="str">
        <f>VLOOKUP(Tableau1[[#This Row],[CODE_DESTINATION]],Libellés!$E$2:$F$7,2,FALSE)</f>
        <v>Valorisation organique</v>
      </c>
      <c r="J1227" s="21">
        <v>5962.61</v>
      </c>
      <c r="K1227" s="21">
        <v>525276</v>
      </c>
      <c r="L1227" s="21">
        <f>Tableau1[[#This Row],[TONNE_DECHET]]*1000</f>
        <v>5962610</v>
      </c>
      <c r="M1227" s="21">
        <f>Tableau1[[#This Row],[KG_DECHET]]/Tableau1[[#This Row],[Population]]</f>
        <v>11.351384795802588</v>
      </c>
    </row>
    <row r="1228" spans="1:13" x14ac:dyDescent="0.3">
      <c r="A1228" s="21">
        <v>2009</v>
      </c>
      <c r="B1228" s="21">
        <v>27</v>
      </c>
      <c r="C1228" s="21" t="str">
        <f>VLOOKUP(Tableau1[[#This Row],[CODE_REGION]],Libellés!$I$2:$J$15,2,FALSE)</f>
        <v>Bourgogne-Franche-Comté</v>
      </c>
      <c r="D1228" s="21">
        <v>25</v>
      </c>
      <c r="E1228" s="21" t="str">
        <f>VLOOKUP(Tableau1[[#This Row],[CODE_DEPT]],Libellés!$L$2:$M$102,2,FALSE)</f>
        <v>Doubs</v>
      </c>
      <c r="F1228" s="21" t="s">
        <v>56</v>
      </c>
      <c r="G1228" s="21" t="str">
        <f>VLOOKUP(Tableau1[[#This Row],[CODE_TYPE_DECHET]],Libellés!$A$1:$B$8,2,FALSE)</f>
        <v>Biodéchets</v>
      </c>
      <c r="H1228" s="21" t="s">
        <v>52</v>
      </c>
      <c r="I1228" s="21" t="str">
        <f>VLOOKUP(Tableau1[[#This Row],[CODE_DESTINATION]],Libellés!$E$2:$F$7,2,FALSE)</f>
        <v>Non précisé</v>
      </c>
      <c r="J1228" s="21">
        <v>90</v>
      </c>
      <c r="K1228" s="21">
        <v>525276</v>
      </c>
      <c r="L1228" s="21">
        <f>Tableau1[[#This Row],[TONNE_DECHET]]*1000</f>
        <v>90000</v>
      </c>
      <c r="M1228" s="21">
        <f>Tableau1[[#This Row],[KG_DECHET]]/Tableau1[[#This Row],[Population]]</f>
        <v>0.17133849633335618</v>
      </c>
    </row>
    <row r="1229" spans="1:13" x14ac:dyDescent="0.3">
      <c r="A1229" s="21">
        <v>2009</v>
      </c>
      <c r="B1229" s="21">
        <v>27</v>
      </c>
      <c r="C1229" s="21" t="str">
        <f>VLOOKUP(Tableau1[[#This Row],[CODE_REGION]],Libellés!$I$2:$J$15,2,FALSE)</f>
        <v>Bourgogne-Franche-Comté</v>
      </c>
      <c r="D1229" s="21">
        <v>25</v>
      </c>
      <c r="E1229" s="21" t="str">
        <f>VLOOKUP(Tableau1[[#This Row],[CODE_DEPT]],Libellés!$L$2:$M$102,2,FALSE)</f>
        <v>Doubs</v>
      </c>
      <c r="F1229" s="21" t="s">
        <v>54</v>
      </c>
      <c r="G1229" s="21" t="str">
        <f>VLOOKUP(Tableau1[[#This Row],[CODE_TYPE_DECHET]],Libellés!$A$1:$B$8,2,FALSE)</f>
        <v>Verre</v>
      </c>
      <c r="H1229" s="21" t="s">
        <v>49</v>
      </c>
      <c r="I1229" s="21" t="str">
        <f>VLOOKUP(Tableau1[[#This Row],[CODE_DESTINATION]],Libellés!$E$2:$F$7,2,FALSE)</f>
        <v>Valorisation matière</v>
      </c>
      <c r="J1229" s="21">
        <v>19241.08353</v>
      </c>
      <c r="K1229" s="21">
        <v>525276</v>
      </c>
      <c r="L1229" s="21">
        <f>Tableau1[[#This Row],[TONNE_DECHET]]*1000</f>
        <v>19241083.530000001</v>
      </c>
      <c r="M1229" s="21">
        <f>Tableau1[[#This Row],[KG_DECHET]]/Tableau1[[#This Row],[Population]]</f>
        <v>36.630425776163392</v>
      </c>
    </row>
    <row r="1230" spans="1:13" x14ac:dyDescent="0.3">
      <c r="A1230" s="21">
        <v>2009</v>
      </c>
      <c r="B1230" s="21">
        <v>27</v>
      </c>
      <c r="C1230" s="21" t="str">
        <f>VLOOKUP(Tableau1[[#This Row],[CODE_REGION]],Libellés!$I$2:$J$15,2,FALSE)</f>
        <v>Bourgogne-Franche-Comté</v>
      </c>
      <c r="D1230" s="21">
        <v>25</v>
      </c>
      <c r="E1230" s="21" t="str">
        <f>VLOOKUP(Tableau1[[#This Row],[CODE_DEPT]],Libellés!$L$2:$M$102,2,FALSE)</f>
        <v>Doubs</v>
      </c>
      <c r="F1230" s="21" t="s">
        <v>54</v>
      </c>
      <c r="G1230" s="21" t="str">
        <f>VLOOKUP(Tableau1[[#This Row],[CODE_TYPE_DECHET]],Libellés!$A$1:$B$8,2,FALSE)</f>
        <v>Verre</v>
      </c>
      <c r="H1230" s="21" t="s">
        <v>52</v>
      </c>
      <c r="I1230" s="21" t="str">
        <f>VLOOKUP(Tableau1[[#This Row],[CODE_DESTINATION]],Libellés!$E$2:$F$7,2,FALSE)</f>
        <v>Non précisé</v>
      </c>
      <c r="J1230" s="21">
        <v>33.997010000000003</v>
      </c>
      <c r="K1230" s="21">
        <v>525276</v>
      </c>
      <c r="L1230" s="21">
        <f>Tableau1[[#This Row],[TONNE_DECHET]]*1000</f>
        <v>33997.01</v>
      </c>
      <c r="M1230" s="21">
        <f>Tableau1[[#This Row],[KG_DECHET]]/Tableau1[[#This Row],[Population]]</f>
        <v>6.4722184147000816E-2</v>
      </c>
    </row>
    <row r="1231" spans="1:13" x14ac:dyDescent="0.3">
      <c r="A1231" s="21">
        <v>2009</v>
      </c>
      <c r="B1231" s="21">
        <v>27</v>
      </c>
      <c r="C1231" s="21" t="str">
        <f>VLOOKUP(Tableau1[[#This Row],[CODE_REGION]],Libellés!$I$2:$J$15,2,FALSE)</f>
        <v>Bourgogne-Franche-Comté</v>
      </c>
      <c r="D1231" s="21">
        <v>25</v>
      </c>
      <c r="E1231" s="21" t="str">
        <f>VLOOKUP(Tableau1[[#This Row],[CODE_DEPT]],Libellés!$L$2:$M$102,2,FALSE)</f>
        <v>Doubs</v>
      </c>
      <c r="F1231" s="21" t="s">
        <v>55</v>
      </c>
      <c r="G1231" s="21" t="str">
        <f>VLOOKUP(Tableau1[[#This Row],[CODE_TYPE_DECHET]],Libellés!$A$1:$B$8,2,FALSE)</f>
        <v>Collectes séparées hors gravats</v>
      </c>
      <c r="H1231" s="21" t="s">
        <v>49</v>
      </c>
      <c r="I1231" s="21" t="str">
        <f>VLOOKUP(Tableau1[[#This Row],[CODE_DESTINATION]],Libellés!$E$2:$F$7,2,FALSE)</f>
        <v>Valorisation matière</v>
      </c>
      <c r="J1231" s="21">
        <v>63</v>
      </c>
      <c r="K1231" s="21">
        <v>525276</v>
      </c>
      <c r="L1231" s="21">
        <f>Tableau1[[#This Row],[TONNE_DECHET]]*1000</f>
        <v>63000</v>
      </c>
      <c r="M1231" s="21">
        <f>Tableau1[[#This Row],[KG_DECHET]]/Tableau1[[#This Row],[Population]]</f>
        <v>0.11993694743334933</v>
      </c>
    </row>
    <row r="1232" spans="1:13" x14ac:dyDescent="0.3">
      <c r="A1232" s="21">
        <v>2011</v>
      </c>
      <c r="B1232" s="21">
        <v>27</v>
      </c>
      <c r="C1232" s="21" t="str">
        <f>VLOOKUP(Tableau1[[#This Row],[CODE_REGION]],Libellés!$I$2:$J$15,2,FALSE)</f>
        <v>Bourgogne-Franche-Comté</v>
      </c>
      <c r="D1232" s="21">
        <v>25</v>
      </c>
      <c r="E1232" s="21" t="str">
        <f>VLOOKUP(Tableau1[[#This Row],[CODE_DEPT]],Libellés!$L$2:$M$102,2,FALSE)</f>
        <v>Doubs</v>
      </c>
      <c r="F1232" s="21" t="s">
        <v>49</v>
      </c>
      <c r="G1232" s="21" t="str">
        <f>VLOOKUP(Tableau1[[#This Row],[CODE_TYPE_DECHET]],Libellés!$A$1:$B$8,2,FALSE)</f>
        <v>Ordures ménagères résiduelles</v>
      </c>
      <c r="H1232" s="21" t="s">
        <v>50</v>
      </c>
      <c r="I1232" s="21" t="str">
        <f>VLOOKUP(Tableau1[[#This Row],[CODE_DESTINATION]],Libellés!$E$2:$F$7,2,FALSE)</f>
        <v>Incinération avec récupération d'énergie</v>
      </c>
      <c r="J1232" s="21">
        <v>117573.43435</v>
      </c>
      <c r="K1232" s="21">
        <v>529103</v>
      </c>
      <c r="L1232" s="21">
        <f>Tableau1[[#This Row],[TONNE_DECHET]]*1000</f>
        <v>117573434.34999999</v>
      </c>
      <c r="M1232" s="21">
        <f>Tableau1[[#This Row],[KG_DECHET]]/Tableau1[[#This Row],[Population]]</f>
        <v>222.21275318794261</v>
      </c>
    </row>
    <row r="1233" spans="1:13" x14ac:dyDescent="0.3">
      <c r="A1233" s="21">
        <v>2011</v>
      </c>
      <c r="B1233" s="21">
        <v>27</v>
      </c>
      <c r="C1233" s="21" t="str">
        <f>VLOOKUP(Tableau1[[#This Row],[CODE_REGION]],Libellés!$I$2:$J$15,2,FALSE)</f>
        <v>Bourgogne-Franche-Comté</v>
      </c>
      <c r="D1233" s="21">
        <v>25</v>
      </c>
      <c r="E1233" s="21" t="str">
        <f>VLOOKUP(Tableau1[[#This Row],[CODE_DEPT]],Libellés!$L$2:$M$102,2,FALSE)</f>
        <v>Doubs</v>
      </c>
      <c r="F1233" s="21" t="s">
        <v>49</v>
      </c>
      <c r="G1233" s="21" t="str">
        <f>VLOOKUP(Tableau1[[#This Row],[CODE_TYPE_DECHET]],Libellés!$A$1:$B$8,2,FALSE)</f>
        <v>Ordures ménagères résiduelles</v>
      </c>
      <c r="H1233" s="21" t="s">
        <v>52</v>
      </c>
      <c r="I1233" s="21" t="str">
        <f>VLOOKUP(Tableau1[[#This Row],[CODE_DESTINATION]],Libellés!$E$2:$F$7,2,FALSE)</f>
        <v>Non précisé</v>
      </c>
      <c r="J1233" s="21">
        <v>3051.7431099999999</v>
      </c>
      <c r="K1233" s="21">
        <v>529103</v>
      </c>
      <c r="L1233" s="21">
        <f>Tableau1[[#This Row],[TONNE_DECHET]]*1000</f>
        <v>3051743.11</v>
      </c>
      <c r="M1233" s="21">
        <f>Tableau1[[#This Row],[KG_DECHET]]/Tableau1[[#This Row],[Population]]</f>
        <v>5.7677675424255765</v>
      </c>
    </row>
    <row r="1234" spans="1:13" x14ac:dyDescent="0.3">
      <c r="A1234" s="21">
        <v>2011</v>
      </c>
      <c r="B1234" s="21">
        <v>27</v>
      </c>
      <c r="C1234" s="21" t="str">
        <f>VLOOKUP(Tableau1[[#This Row],[CODE_REGION]],Libellés!$I$2:$J$15,2,FALSE)</f>
        <v>Bourgogne-Franche-Comté</v>
      </c>
      <c r="D1234" s="21">
        <v>25</v>
      </c>
      <c r="E1234" s="21" t="str">
        <f>VLOOKUP(Tableau1[[#This Row],[CODE_DEPT]],Libellés!$L$2:$M$102,2,FALSE)</f>
        <v>Doubs</v>
      </c>
      <c r="F1234" s="21" t="s">
        <v>50</v>
      </c>
      <c r="G1234" s="21" t="str">
        <f>VLOOKUP(Tableau1[[#This Row],[CODE_TYPE_DECHET]],Libellés!$A$1:$B$8,2,FALSE)</f>
        <v>Encombrants</v>
      </c>
      <c r="H1234" s="21" t="s">
        <v>49</v>
      </c>
      <c r="I1234" s="21" t="str">
        <f>VLOOKUP(Tableau1[[#This Row],[CODE_DESTINATION]],Libellés!$E$2:$F$7,2,FALSE)</f>
        <v>Valorisation matière</v>
      </c>
      <c r="J1234" s="21">
        <v>2248</v>
      </c>
      <c r="K1234" s="21">
        <v>529103</v>
      </c>
      <c r="L1234" s="21">
        <f>Tableau1[[#This Row],[TONNE_DECHET]]*1000</f>
        <v>2248000</v>
      </c>
      <c r="M1234" s="21">
        <f>Tableau1[[#This Row],[KG_DECHET]]/Tableau1[[#This Row],[Population]]</f>
        <v>4.2487001585702595</v>
      </c>
    </row>
    <row r="1235" spans="1:13" x14ac:dyDescent="0.3">
      <c r="A1235" s="21">
        <v>2011</v>
      </c>
      <c r="B1235" s="21">
        <v>27</v>
      </c>
      <c r="C1235" s="21" t="str">
        <f>VLOOKUP(Tableau1[[#This Row],[CODE_REGION]],Libellés!$I$2:$J$15,2,FALSE)</f>
        <v>Bourgogne-Franche-Comté</v>
      </c>
      <c r="D1235" s="21">
        <v>25</v>
      </c>
      <c r="E1235" s="21" t="str">
        <f>VLOOKUP(Tableau1[[#This Row],[CODE_DEPT]],Libellés!$L$2:$M$102,2,FALSE)</f>
        <v>Doubs</v>
      </c>
      <c r="F1235" s="21" t="s">
        <v>50</v>
      </c>
      <c r="G1235" s="21" t="str">
        <f>VLOOKUP(Tableau1[[#This Row],[CODE_TYPE_DECHET]],Libellés!$A$1:$B$8,2,FALSE)</f>
        <v>Encombrants</v>
      </c>
      <c r="H1235" s="21" t="s">
        <v>51</v>
      </c>
      <c r="I1235" s="21" t="str">
        <f>VLOOKUP(Tableau1[[#This Row],[CODE_DESTINATION]],Libellés!$E$2:$F$7,2,FALSE)</f>
        <v>Stockage</v>
      </c>
      <c r="J1235" s="21">
        <v>274.14</v>
      </c>
      <c r="K1235" s="21">
        <v>529103</v>
      </c>
      <c r="L1235" s="21">
        <f>Tableau1[[#This Row],[TONNE_DECHET]]*1000</f>
        <v>274140</v>
      </c>
      <c r="M1235" s="21">
        <f>Tableau1[[#This Row],[KG_DECHET]]/Tableau1[[#This Row],[Population]]</f>
        <v>0.51812218036941771</v>
      </c>
    </row>
    <row r="1236" spans="1:13" x14ac:dyDescent="0.3">
      <c r="A1236" s="21">
        <v>2011</v>
      </c>
      <c r="B1236" s="21">
        <v>27</v>
      </c>
      <c r="C1236" s="21" t="str">
        <f>VLOOKUP(Tableau1[[#This Row],[CODE_REGION]],Libellés!$I$2:$J$15,2,FALSE)</f>
        <v>Bourgogne-Franche-Comté</v>
      </c>
      <c r="D1236" s="21">
        <v>25</v>
      </c>
      <c r="E1236" s="21" t="str">
        <f>VLOOKUP(Tableau1[[#This Row],[CODE_DEPT]],Libellés!$L$2:$M$102,2,FALSE)</f>
        <v>Doubs</v>
      </c>
      <c r="F1236" s="21" t="s">
        <v>53</v>
      </c>
      <c r="G1236" s="21" t="str">
        <f>VLOOKUP(Tableau1[[#This Row],[CODE_TYPE_DECHET]],Libellés!$A$1:$B$8,2,FALSE)</f>
        <v>Déchets dangereux</v>
      </c>
      <c r="H1236" s="21" t="s">
        <v>49</v>
      </c>
      <c r="I1236" s="21" t="str">
        <f>VLOOKUP(Tableau1[[#This Row],[CODE_DESTINATION]],Libellés!$E$2:$F$7,2,FALSE)</f>
        <v>Valorisation matière</v>
      </c>
      <c r="J1236" s="21">
        <v>38.96</v>
      </c>
      <c r="K1236" s="21">
        <v>529103</v>
      </c>
      <c r="L1236" s="21">
        <f>Tableau1[[#This Row],[TONNE_DECHET]]*1000</f>
        <v>38960</v>
      </c>
      <c r="M1236" s="21">
        <f>Tableau1[[#This Row],[KG_DECHET]]/Tableau1[[#This Row],[Population]]</f>
        <v>7.3634056128957875E-2</v>
      </c>
    </row>
    <row r="1237" spans="1:13" x14ac:dyDescent="0.3">
      <c r="A1237" s="21">
        <v>2011</v>
      </c>
      <c r="B1237" s="21">
        <v>27</v>
      </c>
      <c r="C1237" s="21" t="str">
        <f>VLOOKUP(Tableau1[[#This Row],[CODE_REGION]],Libellés!$I$2:$J$15,2,FALSE)</f>
        <v>Bourgogne-Franche-Comté</v>
      </c>
      <c r="D1237" s="21">
        <v>25</v>
      </c>
      <c r="E1237" s="21" t="str">
        <f>VLOOKUP(Tableau1[[#This Row],[CODE_DEPT]],Libellés!$L$2:$M$102,2,FALSE)</f>
        <v>Doubs</v>
      </c>
      <c r="F1237" s="21" t="s">
        <v>53</v>
      </c>
      <c r="G1237" s="21" t="str">
        <f>VLOOKUP(Tableau1[[#This Row],[CODE_TYPE_DECHET]],Libellés!$A$1:$B$8,2,FALSE)</f>
        <v>Déchets dangereux</v>
      </c>
      <c r="H1237" s="21" t="s">
        <v>53</v>
      </c>
      <c r="I1237" s="21" t="str">
        <f>VLOOKUP(Tableau1[[#This Row],[CODE_DESTINATION]],Libellés!$E$2:$F$7,2,FALSE)</f>
        <v>Incinération sans récupération d'énergie</v>
      </c>
      <c r="J1237" s="21">
        <v>0.80100000000000005</v>
      </c>
      <c r="K1237" s="21">
        <v>529103</v>
      </c>
      <c r="L1237" s="21">
        <f>Tableau1[[#This Row],[TONNE_DECHET]]*1000</f>
        <v>801</v>
      </c>
      <c r="M1237" s="21">
        <f>Tableau1[[#This Row],[KG_DECHET]]/Tableau1[[#This Row],[Population]]</f>
        <v>1.513882930166716E-3</v>
      </c>
    </row>
    <row r="1238" spans="1:13" x14ac:dyDescent="0.3">
      <c r="A1238" s="21">
        <v>2011</v>
      </c>
      <c r="B1238" s="21">
        <v>27</v>
      </c>
      <c r="C1238" s="21" t="str">
        <f>VLOOKUP(Tableau1[[#This Row],[CODE_REGION]],Libellés!$I$2:$J$15,2,FALSE)</f>
        <v>Bourgogne-Franche-Comté</v>
      </c>
      <c r="D1238" s="21">
        <v>25</v>
      </c>
      <c r="E1238" s="21" t="str">
        <f>VLOOKUP(Tableau1[[#This Row],[CODE_DEPT]],Libellés!$L$2:$M$102,2,FALSE)</f>
        <v>Doubs</v>
      </c>
      <c r="F1238" s="21" t="s">
        <v>51</v>
      </c>
      <c r="G1238" s="21" t="str">
        <f>VLOOKUP(Tableau1[[#This Row],[CODE_TYPE_DECHET]],Libellés!$A$1:$B$8,2,FALSE)</f>
        <v>Emballages et papier</v>
      </c>
      <c r="H1238" s="21" t="s">
        <v>49</v>
      </c>
      <c r="I1238" s="21" t="str">
        <f>VLOOKUP(Tableau1[[#This Row],[CODE_DESTINATION]],Libellés!$E$2:$F$7,2,FALSE)</f>
        <v>Valorisation matière</v>
      </c>
      <c r="J1238" s="21">
        <v>36337.278429999998</v>
      </c>
      <c r="K1238" s="21">
        <v>529103</v>
      </c>
      <c r="L1238" s="21">
        <f>Tableau1[[#This Row],[TONNE_DECHET]]*1000</f>
        <v>36337278.43</v>
      </c>
      <c r="M1238" s="21">
        <f>Tableau1[[#This Row],[KG_DECHET]]/Tableau1[[#This Row],[Population]]</f>
        <v>68.677135510477171</v>
      </c>
    </row>
    <row r="1239" spans="1:13" x14ac:dyDescent="0.3">
      <c r="A1239" s="21">
        <v>2011</v>
      </c>
      <c r="B1239" s="21">
        <v>27</v>
      </c>
      <c r="C1239" s="21" t="str">
        <f>VLOOKUP(Tableau1[[#This Row],[CODE_REGION]],Libellés!$I$2:$J$15,2,FALSE)</f>
        <v>Bourgogne-Franche-Comté</v>
      </c>
      <c r="D1239" s="21">
        <v>25</v>
      </c>
      <c r="E1239" s="21" t="str">
        <f>VLOOKUP(Tableau1[[#This Row],[CODE_DEPT]],Libellés!$L$2:$M$102,2,FALSE)</f>
        <v>Doubs</v>
      </c>
      <c r="F1239" s="21" t="s">
        <v>51</v>
      </c>
      <c r="G1239" s="21" t="str">
        <f>VLOOKUP(Tableau1[[#This Row],[CODE_TYPE_DECHET]],Libellés!$A$1:$B$8,2,FALSE)</f>
        <v>Emballages et papier</v>
      </c>
      <c r="H1239" s="21" t="s">
        <v>52</v>
      </c>
      <c r="I1239" s="21" t="str">
        <f>VLOOKUP(Tableau1[[#This Row],[CODE_DESTINATION]],Libellés!$E$2:$F$7,2,FALSE)</f>
        <v>Non précisé</v>
      </c>
      <c r="J1239" s="21">
        <v>586.01137000000006</v>
      </c>
      <c r="K1239" s="21">
        <v>529103</v>
      </c>
      <c r="L1239" s="21">
        <f>Tableau1[[#This Row],[TONNE_DECHET]]*1000</f>
        <v>586011.37000000011</v>
      </c>
      <c r="M1239" s="21">
        <f>Tableau1[[#This Row],[KG_DECHET]]/Tableau1[[#This Row],[Population]]</f>
        <v>1.1075563170119997</v>
      </c>
    </row>
    <row r="1240" spans="1:13" x14ac:dyDescent="0.3">
      <c r="A1240" s="21">
        <v>2011</v>
      </c>
      <c r="B1240" s="21">
        <v>27</v>
      </c>
      <c r="C1240" s="21" t="str">
        <f>VLOOKUP(Tableau1[[#This Row],[CODE_REGION]],Libellés!$I$2:$J$15,2,FALSE)</f>
        <v>Bourgogne-Franche-Comté</v>
      </c>
      <c r="D1240" s="21">
        <v>25</v>
      </c>
      <c r="E1240" s="21" t="str">
        <f>VLOOKUP(Tableau1[[#This Row],[CODE_DEPT]],Libellés!$L$2:$M$102,2,FALSE)</f>
        <v>Doubs</v>
      </c>
      <c r="F1240" s="21" t="s">
        <v>56</v>
      </c>
      <c r="G1240" s="21" t="str">
        <f>VLOOKUP(Tableau1[[#This Row],[CODE_TYPE_DECHET]],Libellés!$A$1:$B$8,2,FALSE)</f>
        <v>Biodéchets</v>
      </c>
      <c r="H1240" s="21" t="s">
        <v>56</v>
      </c>
      <c r="I1240" s="21" t="str">
        <f>VLOOKUP(Tableau1[[#This Row],[CODE_DESTINATION]],Libellés!$E$2:$F$7,2,FALSE)</f>
        <v>Valorisation organique</v>
      </c>
      <c r="J1240" s="21">
        <v>4253.0200000000004</v>
      </c>
      <c r="K1240" s="21">
        <v>529103</v>
      </c>
      <c r="L1240" s="21">
        <f>Tableau1[[#This Row],[TONNE_DECHET]]*1000</f>
        <v>4253020</v>
      </c>
      <c r="M1240" s="21">
        <f>Tableau1[[#This Row],[KG_DECHET]]/Tableau1[[#This Row],[Population]]</f>
        <v>8.0381702617448774</v>
      </c>
    </row>
    <row r="1241" spans="1:13" x14ac:dyDescent="0.3">
      <c r="A1241" s="21">
        <v>2011</v>
      </c>
      <c r="B1241" s="21">
        <v>27</v>
      </c>
      <c r="C1241" s="21" t="str">
        <f>VLOOKUP(Tableau1[[#This Row],[CODE_REGION]],Libellés!$I$2:$J$15,2,FALSE)</f>
        <v>Bourgogne-Franche-Comté</v>
      </c>
      <c r="D1241" s="21">
        <v>25</v>
      </c>
      <c r="E1241" s="21" t="str">
        <f>VLOOKUP(Tableau1[[#This Row],[CODE_DEPT]],Libellés!$L$2:$M$102,2,FALSE)</f>
        <v>Doubs</v>
      </c>
      <c r="F1241" s="21" t="s">
        <v>54</v>
      </c>
      <c r="G1241" s="21" t="str">
        <f>VLOOKUP(Tableau1[[#This Row],[CODE_TYPE_DECHET]],Libellés!$A$1:$B$8,2,FALSE)</f>
        <v>Verre</v>
      </c>
      <c r="H1241" s="21" t="s">
        <v>49</v>
      </c>
      <c r="I1241" s="21" t="str">
        <f>VLOOKUP(Tableau1[[#This Row],[CODE_DESTINATION]],Libellés!$E$2:$F$7,2,FALSE)</f>
        <v>Valorisation matière</v>
      </c>
      <c r="J1241" s="21">
        <v>19285.527440000002</v>
      </c>
      <c r="K1241" s="21">
        <v>529103</v>
      </c>
      <c r="L1241" s="21">
        <f>Tableau1[[#This Row],[TONNE_DECHET]]*1000</f>
        <v>19285527.440000001</v>
      </c>
      <c r="M1241" s="21">
        <f>Tableau1[[#This Row],[KG_DECHET]]/Tableau1[[#This Row],[Population]]</f>
        <v>36.449476642544084</v>
      </c>
    </row>
    <row r="1242" spans="1:13" x14ac:dyDescent="0.3">
      <c r="A1242" s="21">
        <v>2011</v>
      </c>
      <c r="B1242" s="21">
        <v>27</v>
      </c>
      <c r="C1242" s="21" t="str">
        <f>VLOOKUP(Tableau1[[#This Row],[CODE_REGION]],Libellés!$I$2:$J$15,2,FALSE)</f>
        <v>Bourgogne-Franche-Comté</v>
      </c>
      <c r="D1242" s="21">
        <v>25</v>
      </c>
      <c r="E1242" s="21" t="str">
        <f>VLOOKUP(Tableau1[[#This Row],[CODE_DEPT]],Libellés!$L$2:$M$102,2,FALSE)</f>
        <v>Doubs</v>
      </c>
      <c r="F1242" s="21" t="s">
        <v>54</v>
      </c>
      <c r="G1242" s="21" t="str">
        <f>VLOOKUP(Tableau1[[#This Row],[CODE_TYPE_DECHET]],Libellés!$A$1:$B$8,2,FALSE)</f>
        <v>Verre</v>
      </c>
      <c r="H1242" s="21" t="s">
        <v>52</v>
      </c>
      <c r="I1242" s="21" t="str">
        <f>VLOOKUP(Tableau1[[#This Row],[CODE_DESTINATION]],Libellés!$E$2:$F$7,2,FALSE)</f>
        <v>Non précisé</v>
      </c>
      <c r="J1242" s="21">
        <v>496.81349999999998</v>
      </c>
      <c r="K1242" s="21">
        <v>529103</v>
      </c>
      <c r="L1242" s="21">
        <f>Tableau1[[#This Row],[TONNE_DECHET]]*1000</f>
        <v>496813.5</v>
      </c>
      <c r="M1242" s="21">
        <f>Tableau1[[#This Row],[KG_DECHET]]/Tableau1[[#This Row],[Population]]</f>
        <v>0.93897312999548288</v>
      </c>
    </row>
    <row r="1243" spans="1:13" x14ac:dyDescent="0.3">
      <c r="A1243" s="21">
        <v>2011</v>
      </c>
      <c r="B1243" s="21">
        <v>27</v>
      </c>
      <c r="C1243" s="21" t="str">
        <f>VLOOKUP(Tableau1[[#This Row],[CODE_REGION]],Libellés!$I$2:$J$15,2,FALSE)</f>
        <v>Bourgogne-Franche-Comté</v>
      </c>
      <c r="D1243" s="21">
        <v>25</v>
      </c>
      <c r="E1243" s="21" t="str">
        <f>VLOOKUP(Tableau1[[#This Row],[CODE_DEPT]],Libellés!$L$2:$M$102,2,FALSE)</f>
        <v>Doubs</v>
      </c>
      <c r="F1243" s="21" t="s">
        <v>55</v>
      </c>
      <c r="G1243" s="21" t="str">
        <f>VLOOKUP(Tableau1[[#This Row],[CODE_TYPE_DECHET]],Libellés!$A$1:$B$8,2,FALSE)</f>
        <v>Collectes séparées hors gravats</v>
      </c>
      <c r="H1243" s="21" t="s">
        <v>52</v>
      </c>
      <c r="I1243" s="21" t="str">
        <f>VLOOKUP(Tableau1[[#This Row],[CODE_DESTINATION]],Libellés!$E$2:$F$7,2,FALSE)</f>
        <v>Non précisé</v>
      </c>
      <c r="J1243" s="21">
        <v>20.5</v>
      </c>
      <c r="K1243" s="21">
        <v>529103</v>
      </c>
      <c r="L1243" s="21">
        <f>Tableau1[[#This Row],[TONNE_DECHET]]*1000</f>
        <v>20500</v>
      </c>
      <c r="M1243" s="21">
        <f>Tableau1[[#This Row],[KG_DECHET]]/Tableau1[[#This Row],[Population]]</f>
        <v>3.8744819061694982E-2</v>
      </c>
    </row>
    <row r="1244" spans="1:13" x14ac:dyDescent="0.3">
      <c r="A1244" s="21">
        <v>2013</v>
      </c>
      <c r="B1244" s="21">
        <v>27</v>
      </c>
      <c r="C1244" s="21" t="str">
        <f>VLOOKUP(Tableau1[[#This Row],[CODE_REGION]],Libellés!$I$2:$J$15,2,FALSE)</f>
        <v>Bourgogne-Franche-Comté</v>
      </c>
      <c r="D1244" s="21">
        <v>25</v>
      </c>
      <c r="E1244" s="21" t="str">
        <f>VLOOKUP(Tableau1[[#This Row],[CODE_DEPT]],Libellés!$L$2:$M$102,2,FALSE)</f>
        <v>Doubs</v>
      </c>
      <c r="F1244" s="21" t="s">
        <v>49</v>
      </c>
      <c r="G1244" s="21" t="str">
        <f>VLOOKUP(Tableau1[[#This Row],[CODE_TYPE_DECHET]],Libellés!$A$1:$B$8,2,FALSE)</f>
        <v>Ordures ménagères résiduelles</v>
      </c>
      <c r="H1244" s="21" t="s">
        <v>50</v>
      </c>
      <c r="I1244" s="21" t="str">
        <f>VLOOKUP(Tableau1[[#This Row],[CODE_DESTINATION]],Libellés!$E$2:$F$7,2,FALSE)</f>
        <v>Incinération avec récupération d'énergie</v>
      </c>
      <c r="J1244" s="21">
        <v>105883.56395</v>
      </c>
      <c r="K1244" s="21">
        <v>533320</v>
      </c>
      <c r="L1244" s="21">
        <f>Tableau1[[#This Row],[TONNE_DECHET]]*1000</f>
        <v>105883563.95</v>
      </c>
      <c r="M1244" s="21">
        <f>Tableau1[[#This Row],[KG_DECHET]]/Tableau1[[#This Row],[Population]]</f>
        <v>198.53664582239557</v>
      </c>
    </row>
    <row r="1245" spans="1:13" x14ac:dyDescent="0.3">
      <c r="A1245" s="21">
        <v>2013</v>
      </c>
      <c r="B1245" s="21">
        <v>27</v>
      </c>
      <c r="C1245" s="21" t="str">
        <f>VLOOKUP(Tableau1[[#This Row],[CODE_REGION]],Libellés!$I$2:$J$15,2,FALSE)</f>
        <v>Bourgogne-Franche-Comté</v>
      </c>
      <c r="D1245" s="21">
        <v>25</v>
      </c>
      <c r="E1245" s="21" t="str">
        <f>VLOOKUP(Tableau1[[#This Row],[CODE_DEPT]],Libellés!$L$2:$M$102,2,FALSE)</f>
        <v>Doubs</v>
      </c>
      <c r="F1245" s="21" t="s">
        <v>50</v>
      </c>
      <c r="G1245" s="21" t="str">
        <f>VLOOKUP(Tableau1[[#This Row],[CODE_TYPE_DECHET]],Libellés!$A$1:$B$8,2,FALSE)</f>
        <v>Encombrants</v>
      </c>
      <c r="H1245" s="21" t="s">
        <v>49</v>
      </c>
      <c r="I1245" s="21" t="str">
        <f>VLOOKUP(Tableau1[[#This Row],[CODE_DESTINATION]],Libellés!$E$2:$F$7,2,FALSE)</f>
        <v>Valorisation matière</v>
      </c>
      <c r="J1245" s="21">
        <v>14</v>
      </c>
      <c r="K1245" s="21">
        <v>533320</v>
      </c>
      <c r="L1245" s="21">
        <f>Tableau1[[#This Row],[TONNE_DECHET]]*1000</f>
        <v>14000</v>
      </c>
      <c r="M1245" s="21">
        <f>Tableau1[[#This Row],[KG_DECHET]]/Tableau1[[#This Row],[Population]]</f>
        <v>2.6250656266406661E-2</v>
      </c>
    </row>
    <row r="1246" spans="1:13" x14ac:dyDescent="0.3">
      <c r="A1246" s="21">
        <v>2013</v>
      </c>
      <c r="B1246" s="21">
        <v>27</v>
      </c>
      <c r="C1246" s="21" t="str">
        <f>VLOOKUP(Tableau1[[#This Row],[CODE_REGION]],Libellés!$I$2:$J$15,2,FALSE)</f>
        <v>Bourgogne-Franche-Comté</v>
      </c>
      <c r="D1246" s="21">
        <v>25</v>
      </c>
      <c r="E1246" s="21" t="str">
        <f>VLOOKUP(Tableau1[[#This Row],[CODE_DEPT]],Libellés!$L$2:$M$102,2,FALSE)</f>
        <v>Doubs</v>
      </c>
      <c r="F1246" s="21" t="s">
        <v>50</v>
      </c>
      <c r="G1246" s="21" t="str">
        <f>VLOOKUP(Tableau1[[#This Row],[CODE_TYPE_DECHET]],Libellés!$A$1:$B$8,2,FALSE)</f>
        <v>Encombrants</v>
      </c>
      <c r="H1246" s="21" t="s">
        <v>50</v>
      </c>
      <c r="I1246" s="21" t="str">
        <f>VLOOKUP(Tableau1[[#This Row],[CODE_DESTINATION]],Libellés!$E$2:$F$7,2,FALSE)</f>
        <v>Incinération avec récupération d'énergie</v>
      </c>
      <c r="J1246" s="21">
        <v>1970.1</v>
      </c>
      <c r="K1246" s="21">
        <v>533320</v>
      </c>
      <c r="L1246" s="21">
        <f>Tableau1[[#This Row],[TONNE_DECHET]]*1000</f>
        <v>1970100</v>
      </c>
      <c r="M1246" s="21">
        <f>Tableau1[[#This Row],[KG_DECHET]]/Tableau1[[#This Row],[Population]]</f>
        <v>3.6940298507462686</v>
      </c>
    </row>
    <row r="1247" spans="1:13" x14ac:dyDescent="0.3">
      <c r="A1247" s="21">
        <v>2013</v>
      </c>
      <c r="B1247" s="21">
        <v>27</v>
      </c>
      <c r="C1247" s="21" t="str">
        <f>VLOOKUP(Tableau1[[#This Row],[CODE_REGION]],Libellés!$I$2:$J$15,2,FALSE)</f>
        <v>Bourgogne-Franche-Comté</v>
      </c>
      <c r="D1247" s="21">
        <v>25</v>
      </c>
      <c r="E1247" s="21" t="str">
        <f>VLOOKUP(Tableau1[[#This Row],[CODE_DEPT]],Libellés!$L$2:$M$102,2,FALSE)</f>
        <v>Doubs</v>
      </c>
      <c r="F1247" s="21" t="s">
        <v>50</v>
      </c>
      <c r="G1247" s="21" t="str">
        <f>VLOOKUP(Tableau1[[#This Row],[CODE_TYPE_DECHET]],Libellés!$A$1:$B$8,2,FALSE)</f>
        <v>Encombrants</v>
      </c>
      <c r="H1247" s="21" t="s">
        <v>51</v>
      </c>
      <c r="I1247" s="21" t="str">
        <f>VLOOKUP(Tableau1[[#This Row],[CODE_DESTINATION]],Libellés!$E$2:$F$7,2,FALSE)</f>
        <v>Stockage</v>
      </c>
      <c r="J1247" s="21">
        <v>575.48</v>
      </c>
      <c r="K1247" s="21">
        <v>533320</v>
      </c>
      <c r="L1247" s="21">
        <f>Tableau1[[#This Row],[TONNE_DECHET]]*1000</f>
        <v>575480</v>
      </c>
      <c r="M1247" s="21">
        <f>Tableau1[[#This Row],[KG_DECHET]]/Tableau1[[#This Row],[Population]]</f>
        <v>1.0790519762994075</v>
      </c>
    </row>
    <row r="1248" spans="1:13" x14ac:dyDescent="0.3">
      <c r="A1248" s="21">
        <v>2013</v>
      </c>
      <c r="B1248" s="21">
        <v>27</v>
      </c>
      <c r="C1248" s="21" t="str">
        <f>VLOOKUP(Tableau1[[#This Row],[CODE_REGION]],Libellés!$I$2:$J$15,2,FALSE)</f>
        <v>Bourgogne-Franche-Comté</v>
      </c>
      <c r="D1248" s="21">
        <v>25</v>
      </c>
      <c r="E1248" s="21" t="str">
        <f>VLOOKUP(Tableau1[[#This Row],[CODE_DEPT]],Libellés!$L$2:$M$102,2,FALSE)</f>
        <v>Doubs</v>
      </c>
      <c r="F1248" s="21" t="s">
        <v>53</v>
      </c>
      <c r="G1248" s="21" t="str">
        <f>VLOOKUP(Tableau1[[#This Row],[CODE_TYPE_DECHET]],Libellés!$A$1:$B$8,2,FALSE)</f>
        <v>Déchets dangereux</v>
      </c>
      <c r="H1248" s="21" t="s">
        <v>49</v>
      </c>
      <c r="I1248" s="21" t="str">
        <f>VLOOKUP(Tableau1[[#This Row],[CODE_DESTINATION]],Libellés!$E$2:$F$7,2,FALSE)</f>
        <v>Valorisation matière</v>
      </c>
      <c r="J1248" s="21">
        <v>18.5</v>
      </c>
      <c r="K1248" s="21">
        <v>533320</v>
      </c>
      <c r="L1248" s="21">
        <f>Tableau1[[#This Row],[TONNE_DECHET]]*1000</f>
        <v>18500</v>
      </c>
      <c r="M1248" s="21">
        <f>Tableau1[[#This Row],[KG_DECHET]]/Tableau1[[#This Row],[Population]]</f>
        <v>3.4688367209180226E-2</v>
      </c>
    </row>
    <row r="1249" spans="1:13" x14ac:dyDescent="0.3">
      <c r="A1249" s="21">
        <v>2013</v>
      </c>
      <c r="B1249" s="21">
        <v>27</v>
      </c>
      <c r="C1249" s="21" t="str">
        <f>VLOOKUP(Tableau1[[#This Row],[CODE_REGION]],Libellés!$I$2:$J$15,2,FALSE)</f>
        <v>Bourgogne-Franche-Comté</v>
      </c>
      <c r="D1249" s="21">
        <v>25</v>
      </c>
      <c r="E1249" s="21" t="str">
        <f>VLOOKUP(Tableau1[[#This Row],[CODE_DEPT]],Libellés!$L$2:$M$102,2,FALSE)</f>
        <v>Doubs</v>
      </c>
      <c r="F1249" s="21" t="s">
        <v>53</v>
      </c>
      <c r="G1249" s="21" t="str">
        <f>VLOOKUP(Tableau1[[#This Row],[CODE_TYPE_DECHET]],Libellés!$A$1:$B$8,2,FALSE)</f>
        <v>Déchets dangereux</v>
      </c>
      <c r="H1249" s="21" t="s">
        <v>50</v>
      </c>
      <c r="I1249" s="21" t="str">
        <f>VLOOKUP(Tableau1[[#This Row],[CODE_DESTINATION]],Libellés!$E$2:$F$7,2,FALSE)</f>
        <v>Incinération avec récupération d'énergie</v>
      </c>
      <c r="J1249" s="21">
        <v>8.0000000000000007E-5</v>
      </c>
      <c r="K1249" s="21">
        <v>533320</v>
      </c>
      <c r="L1249" s="21">
        <f>Tableau1[[#This Row],[TONNE_DECHET]]*1000</f>
        <v>0.08</v>
      </c>
      <c r="M1249" s="21">
        <f>Tableau1[[#This Row],[KG_DECHET]]/Tableau1[[#This Row],[Population]]</f>
        <v>1.5000375009375235E-7</v>
      </c>
    </row>
    <row r="1250" spans="1:13" x14ac:dyDescent="0.3">
      <c r="A1250" s="21">
        <v>2013</v>
      </c>
      <c r="B1250" s="21">
        <v>27</v>
      </c>
      <c r="C1250" s="21" t="str">
        <f>VLOOKUP(Tableau1[[#This Row],[CODE_REGION]],Libellés!$I$2:$J$15,2,FALSE)</f>
        <v>Bourgogne-Franche-Comté</v>
      </c>
      <c r="D1250" s="21">
        <v>25</v>
      </c>
      <c r="E1250" s="21" t="str">
        <f>VLOOKUP(Tableau1[[#This Row],[CODE_DEPT]],Libellés!$L$2:$M$102,2,FALSE)</f>
        <v>Doubs</v>
      </c>
      <c r="F1250" s="21" t="s">
        <v>53</v>
      </c>
      <c r="G1250" s="21" t="str">
        <f>VLOOKUP(Tableau1[[#This Row],[CODE_TYPE_DECHET]],Libellés!$A$1:$B$8,2,FALSE)</f>
        <v>Déchets dangereux</v>
      </c>
      <c r="H1250" s="21" t="s">
        <v>53</v>
      </c>
      <c r="I1250" s="21" t="str">
        <f>VLOOKUP(Tableau1[[#This Row],[CODE_DESTINATION]],Libellés!$E$2:$F$7,2,FALSE)</f>
        <v>Incinération sans récupération d'énergie</v>
      </c>
      <c r="J1250" s="21">
        <v>0.47</v>
      </c>
      <c r="K1250" s="21">
        <v>533320</v>
      </c>
      <c r="L1250" s="21">
        <f>Tableau1[[#This Row],[TONNE_DECHET]]*1000</f>
        <v>470</v>
      </c>
      <c r="M1250" s="21">
        <f>Tableau1[[#This Row],[KG_DECHET]]/Tableau1[[#This Row],[Population]]</f>
        <v>8.8127203180079507E-4</v>
      </c>
    </row>
    <row r="1251" spans="1:13" x14ac:dyDescent="0.3">
      <c r="A1251" s="21">
        <v>2013</v>
      </c>
      <c r="B1251" s="21">
        <v>27</v>
      </c>
      <c r="C1251" s="21" t="str">
        <f>VLOOKUP(Tableau1[[#This Row],[CODE_REGION]],Libellés!$I$2:$J$15,2,FALSE)</f>
        <v>Bourgogne-Franche-Comté</v>
      </c>
      <c r="D1251" s="21">
        <v>25</v>
      </c>
      <c r="E1251" s="21" t="str">
        <f>VLOOKUP(Tableau1[[#This Row],[CODE_DEPT]],Libellés!$L$2:$M$102,2,FALSE)</f>
        <v>Doubs</v>
      </c>
      <c r="F1251" s="21" t="s">
        <v>51</v>
      </c>
      <c r="G1251" s="21" t="str">
        <f>VLOOKUP(Tableau1[[#This Row],[CODE_TYPE_DECHET]],Libellés!$A$1:$B$8,2,FALSE)</f>
        <v>Emballages et papier</v>
      </c>
      <c r="H1251" s="21" t="s">
        <v>49</v>
      </c>
      <c r="I1251" s="21" t="str">
        <f>VLOOKUP(Tableau1[[#This Row],[CODE_DESTINATION]],Libellés!$E$2:$F$7,2,FALSE)</f>
        <v>Valorisation matière</v>
      </c>
      <c r="J1251" s="21">
        <v>26276.875749999999</v>
      </c>
      <c r="K1251" s="21">
        <v>533320</v>
      </c>
      <c r="L1251" s="21">
        <f>Tableau1[[#This Row],[TONNE_DECHET]]*1000</f>
        <v>26276875.75</v>
      </c>
      <c r="M1251" s="21">
        <f>Tableau1[[#This Row],[KG_DECHET]]/Tableau1[[#This Row],[Population]]</f>
        <v>49.270373790594768</v>
      </c>
    </row>
    <row r="1252" spans="1:13" x14ac:dyDescent="0.3">
      <c r="A1252" s="21">
        <v>2013</v>
      </c>
      <c r="B1252" s="21">
        <v>27</v>
      </c>
      <c r="C1252" s="21" t="str">
        <f>VLOOKUP(Tableau1[[#This Row],[CODE_REGION]],Libellés!$I$2:$J$15,2,FALSE)</f>
        <v>Bourgogne-Franche-Comté</v>
      </c>
      <c r="D1252" s="21">
        <v>25</v>
      </c>
      <c r="E1252" s="21" t="str">
        <f>VLOOKUP(Tableau1[[#This Row],[CODE_DEPT]],Libellés!$L$2:$M$102,2,FALSE)</f>
        <v>Doubs</v>
      </c>
      <c r="F1252" s="21" t="s">
        <v>51</v>
      </c>
      <c r="G1252" s="21" t="str">
        <f>VLOOKUP(Tableau1[[#This Row],[CODE_TYPE_DECHET]],Libellés!$A$1:$B$8,2,FALSE)</f>
        <v>Emballages et papier</v>
      </c>
      <c r="H1252" s="21" t="s">
        <v>52</v>
      </c>
      <c r="I1252" s="21" t="str">
        <f>VLOOKUP(Tableau1[[#This Row],[CODE_DESTINATION]],Libellés!$E$2:$F$7,2,FALSE)</f>
        <v>Non précisé</v>
      </c>
      <c r="J1252" s="21">
        <v>3105.3</v>
      </c>
      <c r="K1252" s="21">
        <v>533320</v>
      </c>
      <c r="L1252" s="21">
        <f>Tableau1[[#This Row],[TONNE_DECHET]]*1000</f>
        <v>3105300</v>
      </c>
      <c r="M1252" s="21">
        <f>Tableau1[[#This Row],[KG_DECHET]]/Tableau1[[#This Row],[Population]]</f>
        <v>5.8225830645766141</v>
      </c>
    </row>
    <row r="1253" spans="1:13" x14ac:dyDescent="0.3">
      <c r="A1253" s="21">
        <v>2013</v>
      </c>
      <c r="B1253" s="21">
        <v>27</v>
      </c>
      <c r="C1253" s="21" t="str">
        <f>VLOOKUP(Tableau1[[#This Row],[CODE_REGION]],Libellés!$I$2:$J$15,2,FALSE)</f>
        <v>Bourgogne-Franche-Comté</v>
      </c>
      <c r="D1253" s="21">
        <v>25</v>
      </c>
      <c r="E1253" s="21" t="str">
        <f>VLOOKUP(Tableau1[[#This Row],[CODE_DEPT]],Libellés!$L$2:$M$102,2,FALSE)</f>
        <v>Doubs</v>
      </c>
      <c r="F1253" s="21" t="s">
        <v>56</v>
      </c>
      <c r="G1253" s="21" t="str">
        <f>VLOOKUP(Tableau1[[#This Row],[CODE_TYPE_DECHET]],Libellés!$A$1:$B$8,2,FALSE)</f>
        <v>Biodéchets</v>
      </c>
      <c r="H1253" s="21" t="s">
        <v>56</v>
      </c>
      <c r="I1253" s="21" t="str">
        <f>VLOOKUP(Tableau1[[#This Row],[CODE_DESTINATION]],Libellés!$E$2:$F$7,2,FALSE)</f>
        <v>Valorisation organique</v>
      </c>
      <c r="J1253" s="21">
        <v>2869.34</v>
      </c>
      <c r="K1253" s="21">
        <v>533320</v>
      </c>
      <c r="L1253" s="21">
        <f>Tableau1[[#This Row],[TONNE_DECHET]]*1000</f>
        <v>2869340</v>
      </c>
      <c r="M1253" s="21">
        <f>Tableau1[[#This Row],[KG_DECHET]]/Tableau1[[#This Row],[Population]]</f>
        <v>5.3801470036750922</v>
      </c>
    </row>
    <row r="1254" spans="1:13" x14ac:dyDescent="0.3">
      <c r="A1254" s="21">
        <v>2013</v>
      </c>
      <c r="B1254" s="21">
        <v>27</v>
      </c>
      <c r="C1254" s="21" t="str">
        <f>VLOOKUP(Tableau1[[#This Row],[CODE_REGION]],Libellés!$I$2:$J$15,2,FALSE)</f>
        <v>Bourgogne-Franche-Comté</v>
      </c>
      <c r="D1254" s="21">
        <v>25</v>
      </c>
      <c r="E1254" s="21" t="str">
        <f>VLOOKUP(Tableau1[[#This Row],[CODE_DEPT]],Libellés!$L$2:$M$102,2,FALSE)</f>
        <v>Doubs</v>
      </c>
      <c r="F1254" s="21" t="s">
        <v>54</v>
      </c>
      <c r="G1254" s="21" t="str">
        <f>VLOOKUP(Tableau1[[#This Row],[CODE_TYPE_DECHET]],Libellés!$A$1:$B$8,2,FALSE)</f>
        <v>Verre</v>
      </c>
      <c r="H1254" s="21" t="s">
        <v>49</v>
      </c>
      <c r="I1254" s="21" t="str">
        <f>VLOOKUP(Tableau1[[#This Row],[CODE_DESTINATION]],Libellés!$E$2:$F$7,2,FALSE)</f>
        <v>Valorisation matière</v>
      </c>
      <c r="J1254" s="21">
        <v>20642.57818</v>
      </c>
      <c r="K1254" s="21">
        <v>533320</v>
      </c>
      <c r="L1254" s="21">
        <f>Tableau1[[#This Row],[TONNE_DECHET]]*1000</f>
        <v>20642578.18</v>
      </c>
      <c r="M1254" s="21">
        <f>Tableau1[[#This Row],[KG_DECHET]]/Tableau1[[#This Row],[Population]]</f>
        <v>38.705801732543314</v>
      </c>
    </row>
    <row r="1255" spans="1:13" x14ac:dyDescent="0.3">
      <c r="A1255" s="21">
        <v>2013</v>
      </c>
      <c r="B1255" s="21">
        <v>27</v>
      </c>
      <c r="C1255" s="21" t="str">
        <f>VLOOKUP(Tableau1[[#This Row],[CODE_REGION]],Libellés!$I$2:$J$15,2,FALSE)</f>
        <v>Bourgogne-Franche-Comté</v>
      </c>
      <c r="D1255" s="21">
        <v>25</v>
      </c>
      <c r="E1255" s="21" t="str">
        <f>VLOOKUP(Tableau1[[#This Row],[CODE_DEPT]],Libellés!$L$2:$M$102,2,FALSE)</f>
        <v>Doubs</v>
      </c>
      <c r="F1255" s="21" t="s">
        <v>55</v>
      </c>
      <c r="G1255" s="21" t="str">
        <f>VLOOKUP(Tableau1[[#This Row],[CODE_TYPE_DECHET]],Libellés!$A$1:$B$8,2,FALSE)</f>
        <v>Collectes séparées hors gravats</v>
      </c>
      <c r="H1255" s="21" t="s">
        <v>49</v>
      </c>
      <c r="I1255" s="21" t="str">
        <f>VLOOKUP(Tableau1[[#This Row],[CODE_DESTINATION]],Libellés!$E$2:$F$7,2,FALSE)</f>
        <v>Valorisation matière</v>
      </c>
      <c r="J1255" s="21">
        <v>1007.1</v>
      </c>
      <c r="K1255" s="21">
        <v>533320</v>
      </c>
      <c r="L1255" s="21">
        <f>Tableau1[[#This Row],[TONNE_DECHET]]*1000</f>
        <v>1007100</v>
      </c>
      <c r="M1255" s="21">
        <f>Tableau1[[#This Row],[KG_DECHET]]/Tableau1[[#This Row],[Population]]</f>
        <v>1.8883597089927249</v>
      </c>
    </row>
    <row r="1256" spans="1:13" x14ac:dyDescent="0.3">
      <c r="A1256" s="21">
        <v>2015</v>
      </c>
      <c r="B1256" s="21">
        <v>27</v>
      </c>
      <c r="C1256" s="21" t="str">
        <f>VLOOKUP(Tableau1[[#This Row],[CODE_REGION]],Libellés!$I$2:$J$15,2,FALSE)</f>
        <v>Bourgogne-Franche-Comté</v>
      </c>
      <c r="D1256" s="21">
        <v>25</v>
      </c>
      <c r="E1256" s="21" t="str">
        <f>VLOOKUP(Tableau1[[#This Row],[CODE_DEPT]],Libellés!$L$2:$M$102,2,FALSE)</f>
        <v>Doubs</v>
      </c>
      <c r="F1256" s="21" t="s">
        <v>49</v>
      </c>
      <c r="G1256" s="21" t="str">
        <f>VLOOKUP(Tableau1[[#This Row],[CODE_TYPE_DECHET]],Libellés!$A$1:$B$8,2,FALSE)</f>
        <v>Ordures ménagères résiduelles</v>
      </c>
      <c r="H1256" s="21" t="s">
        <v>50</v>
      </c>
      <c r="I1256" s="21" t="str">
        <f>VLOOKUP(Tableau1[[#This Row],[CODE_DESTINATION]],Libellés!$E$2:$F$7,2,FALSE)</f>
        <v>Incinération avec récupération d'énergie</v>
      </c>
      <c r="J1256" s="21">
        <v>98935.836460000006</v>
      </c>
      <c r="K1256" s="21">
        <v>536959</v>
      </c>
      <c r="L1256" s="21">
        <f>Tableau1[[#This Row],[TONNE_DECHET]]*1000</f>
        <v>98935836.460000008</v>
      </c>
      <c r="M1256" s="21">
        <f>Tableau1[[#This Row],[KG_DECHET]]/Tableau1[[#This Row],[Population]]</f>
        <v>184.25212438938541</v>
      </c>
    </row>
    <row r="1257" spans="1:13" x14ac:dyDescent="0.3">
      <c r="A1257" s="21">
        <v>2015</v>
      </c>
      <c r="B1257" s="21">
        <v>27</v>
      </c>
      <c r="C1257" s="21" t="str">
        <f>VLOOKUP(Tableau1[[#This Row],[CODE_REGION]],Libellés!$I$2:$J$15,2,FALSE)</f>
        <v>Bourgogne-Franche-Comté</v>
      </c>
      <c r="D1257" s="21">
        <v>25</v>
      </c>
      <c r="E1257" s="21" t="str">
        <f>VLOOKUP(Tableau1[[#This Row],[CODE_DEPT]],Libellés!$L$2:$M$102,2,FALSE)</f>
        <v>Doubs</v>
      </c>
      <c r="F1257" s="21" t="s">
        <v>50</v>
      </c>
      <c r="G1257" s="21" t="str">
        <f>VLOOKUP(Tableau1[[#This Row],[CODE_TYPE_DECHET]],Libellés!$A$1:$B$8,2,FALSE)</f>
        <v>Encombrants</v>
      </c>
      <c r="H1257" s="21" t="s">
        <v>49</v>
      </c>
      <c r="I1257" s="21" t="str">
        <f>VLOOKUP(Tableau1[[#This Row],[CODE_DESTINATION]],Libellés!$E$2:$F$7,2,FALSE)</f>
        <v>Valorisation matière</v>
      </c>
      <c r="J1257" s="21">
        <v>195.39099999999999</v>
      </c>
      <c r="K1257" s="21">
        <v>536959</v>
      </c>
      <c r="L1257" s="21">
        <f>Tableau1[[#This Row],[TONNE_DECHET]]*1000</f>
        <v>195391</v>
      </c>
      <c r="M1257" s="21">
        <f>Tableau1[[#This Row],[KG_DECHET]]/Tableau1[[#This Row],[Population]]</f>
        <v>0.36388439340806283</v>
      </c>
    </row>
    <row r="1258" spans="1:13" x14ac:dyDescent="0.3">
      <c r="A1258" s="21">
        <v>2015</v>
      </c>
      <c r="B1258" s="21">
        <v>27</v>
      </c>
      <c r="C1258" s="21" t="str">
        <f>VLOOKUP(Tableau1[[#This Row],[CODE_REGION]],Libellés!$I$2:$J$15,2,FALSE)</f>
        <v>Bourgogne-Franche-Comté</v>
      </c>
      <c r="D1258" s="21">
        <v>25</v>
      </c>
      <c r="E1258" s="21" t="str">
        <f>VLOOKUP(Tableau1[[#This Row],[CODE_DEPT]],Libellés!$L$2:$M$102,2,FALSE)</f>
        <v>Doubs</v>
      </c>
      <c r="F1258" s="21" t="s">
        <v>50</v>
      </c>
      <c r="G1258" s="21" t="str">
        <f>VLOOKUP(Tableau1[[#This Row],[CODE_TYPE_DECHET]],Libellés!$A$1:$B$8,2,FALSE)</f>
        <v>Encombrants</v>
      </c>
      <c r="H1258" s="21" t="s">
        <v>50</v>
      </c>
      <c r="I1258" s="21" t="str">
        <f>VLOOKUP(Tableau1[[#This Row],[CODE_DESTINATION]],Libellés!$E$2:$F$7,2,FALSE)</f>
        <v>Incinération avec récupération d'énergie</v>
      </c>
      <c r="J1258" s="21">
        <v>1723.442</v>
      </c>
      <c r="K1258" s="21">
        <v>536959</v>
      </c>
      <c r="L1258" s="21">
        <f>Tableau1[[#This Row],[TONNE_DECHET]]*1000</f>
        <v>1723442</v>
      </c>
      <c r="M1258" s="21">
        <f>Tableau1[[#This Row],[KG_DECHET]]/Tableau1[[#This Row],[Population]]</f>
        <v>3.2096342551293486</v>
      </c>
    </row>
    <row r="1259" spans="1:13" x14ac:dyDescent="0.3">
      <c r="A1259" s="21">
        <v>2015</v>
      </c>
      <c r="B1259" s="21">
        <v>27</v>
      </c>
      <c r="C1259" s="21" t="str">
        <f>VLOOKUP(Tableau1[[#This Row],[CODE_REGION]],Libellés!$I$2:$J$15,2,FALSE)</f>
        <v>Bourgogne-Franche-Comté</v>
      </c>
      <c r="D1259" s="21">
        <v>25</v>
      </c>
      <c r="E1259" s="21" t="str">
        <f>VLOOKUP(Tableau1[[#This Row],[CODE_DEPT]],Libellés!$L$2:$M$102,2,FALSE)</f>
        <v>Doubs</v>
      </c>
      <c r="F1259" s="21" t="s">
        <v>50</v>
      </c>
      <c r="G1259" s="21" t="str">
        <f>VLOOKUP(Tableau1[[#This Row],[CODE_TYPE_DECHET]],Libellés!$A$1:$B$8,2,FALSE)</f>
        <v>Encombrants</v>
      </c>
      <c r="H1259" s="21" t="s">
        <v>51</v>
      </c>
      <c r="I1259" s="21" t="str">
        <f>VLOOKUP(Tableau1[[#This Row],[CODE_DESTINATION]],Libellés!$E$2:$F$7,2,FALSE)</f>
        <v>Stockage</v>
      </c>
      <c r="J1259" s="21">
        <v>1E-3</v>
      </c>
      <c r="K1259" s="21">
        <v>536959</v>
      </c>
      <c r="L1259" s="21">
        <f>Tableau1[[#This Row],[TONNE_DECHET]]*1000</f>
        <v>1</v>
      </c>
      <c r="M1259" s="21">
        <f>Tableau1[[#This Row],[KG_DECHET]]/Tableau1[[#This Row],[Population]]</f>
        <v>1.862339582724193E-6</v>
      </c>
    </row>
    <row r="1260" spans="1:13" x14ac:dyDescent="0.3">
      <c r="A1260" s="21">
        <v>2015</v>
      </c>
      <c r="B1260" s="21">
        <v>27</v>
      </c>
      <c r="C1260" s="21" t="str">
        <f>VLOOKUP(Tableau1[[#This Row],[CODE_REGION]],Libellés!$I$2:$J$15,2,FALSE)</f>
        <v>Bourgogne-Franche-Comté</v>
      </c>
      <c r="D1260" s="21">
        <v>25</v>
      </c>
      <c r="E1260" s="21" t="str">
        <f>VLOOKUP(Tableau1[[#This Row],[CODE_DEPT]],Libellés!$L$2:$M$102,2,FALSE)</f>
        <v>Doubs</v>
      </c>
      <c r="F1260" s="21" t="s">
        <v>50</v>
      </c>
      <c r="G1260" s="21" t="str">
        <f>VLOOKUP(Tableau1[[#This Row],[CODE_TYPE_DECHET]],Libellés!$A$1:$B$8,2,FALSE)</f>
        <v>Encombrants</v>
      </c>
      <c r="H1260" s="21" t="s">
        <v>52</v>
      </c>
      <c r="I1260" s="21" t="str">
        <f>VLOOKUP(Tableau1[[#This Row],[CODE_DESTINATION]],Libellés!$E$2:$F$7,2,FALSE)</f>
        <v>Non précisé</v>
      </c>
      <c r="J1260" s="21">
        <v>1E-3</v>
      </c>
      <c r="K1260" s="21">
        <v>536959</v>
      </c>
      <c r="L1260" s="21">
        <f>Tableau1[[#This Row],[TONNE_DECHET]]*1000</f>
        <v>1</v>
      </c>
      <c r="M1260" s="21">
        <f>Tableau1[[#This Row],[KG_DECHET]]/Tableau1[[#This Row],[Population]]</f>
        <v>1.862339582724193E-6</v>
      </c>
    </row>
    <row r="1261" spans="1:13" x14ac:dyDescent="0.3">
      <c r="A1261" s="21">
        <v>2015</v>
      </c>
      <c r="B1261" s="21">
        <v>27</v>
      </c>
      <c r="C1261" s="21" t="str">
        <f>VLOOKUP(Tableau1[[#This Row],[CODE_REGION]],Libellés!$I$2:$J$15,2,FALSE)</f>
        <v>Bourgogne-Franche-Comté</v>
      </c>
      <c r="D1261" s="21">
        <v>25</v>
      </c>
      <c r="E1261" s="21" t="str">
        <f>VLOOKUP(Tableau1[[#This Row],[CODE_DEPT]],Libellés!$L$2:$M$102,2,FALSE)</f>
        <v>Doubs</v>
      </c>
      <c r="F1261" s="21" t="s">
        <v>53</v>
      </c>
      <c r="G1261" s="21" t="str">
        <f>VLOOKUP(Tableau1[[#This Row],[CODE_TYPE_DECHET]],Libellés!$A$1:$B$8,2,FALSE)</f>
        <v>Déchets dangereux</v>
      </c>
      <c r="H1261" s="21" t="s">
        <v>49</v>
      </c>
      <c r="I1261" s="21" t="str">
        <f>VLOOKUP(Tableau1[[#This Row],[CODE_DESTINATION]],Libellés!$E$2:$F$7,2,FALSE)</f>
        <v>Valorisation matière</v>
      </c>
      <c r="J1261" s="21">
        <v>7</v>
      </c>
      <c r="K1261" s="21">
        <v>536959</v>
      </c>
      <c r="L1261" s="21">
        <f>Tableau1[[#This Row],[TONNE_DECHET]]*1000</f>
        <v>7000</v>
      </c>
      <c r="M1261" s="21">
        <f>Tableau1[[#This Row],[KG_DECHET]]/Tableau1[[#This Row],[Population]]</f>
        <v>1.3036377079069352E-2</v>
      </c>
    </row>
    <row r="1262" spans="1:13" x14ac:dyDescent="0.3">
      <c r="A1262" s="21">
        <v>2015</v>
      </c>
      <c r="B1262" s="21">
        <v>27</v>
      </c>
      <c r="C1262" s="21" t="str">
        <f>VLOOKUP(Tableau1[[#This Row],[CODE_REGION]],Libellés!$I$2:$J$15,2,FALSE)</f>
        <v>Bourgogne-Franche-Comté</v>
      </c>
      <c r="D1262" s="21">
        <v>25</v>
      </c>
      <c r="E1262" s="21" t="str">
        <f>VLOOKUP(Tableau1[[#This Row],[CODE_DEPT]],Libellés!$L$2:$M$102,2,FALSE)</f>
        <v>Doubs</v>
      </c>
      <c r="F1262" s="21" t="s">
        <v>53</v>
      </c>
      <c r="G1262" s="21" t="str">
        <f>VLOOKUP(Tableau1[[#This Row],[CODE_TYPE_DECHET]],Libellés!$A$1:$B$8,2,FALSE)</f>
        <v>Déchets dangereux</v>
      </c>
      <c r="H1262" s="21" t="s">
        <v>50</v>
      </c>
      <c r="I1262" s="21" t="str">
        <f>VLOOKUP(Tableau1[[#This Row],[CODE_DESTINATION]],Libellés!$E$2:$F$7,2,FALSE)</f>
        <v>Incinération avec récupération d'énergie</v>
      </c>
      <c r="J1262" s="21">
        <v>8.0000000000000007E-5</v>
      </c>
      <c r="K1262" s="21">
        <v>536959</v>
      </c>
      <c r="L1262" s="21">
        <f>Tableau1[[#This Row],[TONNE_DECHET]]*1000</f>
        <v>0.08</v>
      </c>
      <c r="M1262" s="21">
        <f>Tableau1[[#This Row],[KG_DECHET]]/Tableau1[[#This Row],[Population]]</f>
        <v>1.4898716661793545E-7</v>
      </c>
    </row>
    <row r="1263" spans="1:13" x14ac:dyDescent="0.3">
      <c r="A1263" s="21">
        <v>2015</v>
      </c>
      <c r="B1263" s="21">
        <v>27</v>
      </c>
      <c r="C1263" s="21" t="str">
        <f>VLOOKUP(Tableau1[[#This Row],[CODE_REGION]],Libellés!$I$2:$J$15,2,FALSE)</f>
        <v>Bourgogne-Franche-Comté</v>
      </c>
      <c r="D1263" s="21">
        <v>25</v>
      </c>
      <c r="E1263" s="21" t="str">
        <f>VLOOKUP(Tableau1[[#This Row],[CODE_DEPT]],Libellés!$L$2:$M$102,2,FALSE)</f>
        <v>Doubs</v>
      </c>
      <c r="F1263" s="21" t="s">
        <v>51</v>
      </c>
      <c r="G1263" s="21" t="str">
        <f>VLOOKUP(Tableau1[[#This Row],[CODE_TYPE_DECHET]],Libellés!$A$1:$B$8,2,FALSE)</f>
        <v>Emballages et papier</v>
      </c>
      <c r="H1263" s="21" t="s">
        <v>49</v>
      </c>
      <c r="I1263" s="21" t="str">
        <f>VLOOKUP(Tableau1[[#This Row],[CODE_DESTINATION]],Libellés!$E$2:$F$7,2,FALSE)</f>
        <v>Valorisation matière</v>
      </c>
      <c r="J1263" s="21">
        <v>28284.9323</v>
      </c>
      <c r="K1263" s="21">
        <v>536959</v>
      </c>
      <c r="L1263" s="21">
        <f>Tableau1[[#This Row],[TONNE_DECHET]]*1000</f>
        <v>28284932.300000001</v>
      </c>
      <c r="M1263" s="21">
        <f>Tableau1[[#This Row],[KG_DECHET]]/Tableau1[[#This Row],[Population]]</f>
        <v>52.676149016964054</v>
      </c>
    </row>
    <row r="1264" spans="1:13" x14ac:dyDescent="0.3">
      <c r="A1264" s="21">
        <v>2015</v>
      </c>
      <c r="B1264" s="21">
        <v>27</v>
      </c>
      <c r="C1264" s="21" t="str">
        <f>VLOOKUP(Tableau1[[#This Row],[CODE_REGION]],Libellés!$I$2:$J$15,2,FALSE)</f>
        <v>Bourgogne-Franche-Comté</v>
      </c>
      <c r="D1264" s="21">
        <v>25</v>
      </c>
      <c r="E1264" s="21" t="str">
        <f>VLOOKUP(Tableau1[[#This Row],[CODE_DEPT]],Libellés!$L$2:$M$102,2,FALSE)</f>
        <v>Doubs</v>
      </c>
      <c r="F1264" s="21" t="s">
        <v>51</v>
      </c>
      <c r="G1264" s="21" t="str">
        <f>VLOOKUP(Tableau1[[#This Row],[CODE_TYPE_DECHET]],Libellés!$A$1:$B$8,2,FALSE)</f>
        <v>Emballages et papier</v>
      </c>
      <c r="H1264" s="21" t="s">
        <v>52</v>
      </c>
      <c r="I1264" s="21" t="str">
        <f>VLOOKUP(Tableau1[[#This Row],[CODE_DESTINATION]],Libellés!$E$2:$F$7,2,FALSE)</f>
        <v>Non précisé</v>
      </c>
      <c r="J1264" s="21">
        <v>513.6</v>
      </c>
      <c r="K1264" s="21">
        <v>536959</v>
      </c>
      <c r="L1264" s="21">
        <f>Tableau1[[#This Row],[TONNE_DECHET]]*1000</f>
        <v>513600</v>
      </c>
      <c r="M1264" s="21">
        <f>Tableau1[[#This Row],[KG_DECHET]]/Tableau1[[#This Row],[Population]]</f>
        <v>0.95649760968714559</v>
      </c>
    </row>
    <row r="1265" spans="1:13" x14ac:dyDescent="0.3">
      <c r="A1265" s="21">
        <v>2015</v>
      </c>
      <c r="B1265" s="21">
        <v>27</v>
      </c>
      <c r="C1265" s="21" t="str">
        <f>VLOOKUP(Tableau1[[#This Row],[CODE_REGION]],Libellés!$I$2:$J$15,2,FALSE)</f>
        <v>Bourgogne-Franche-Comté</v>
      </c>
      <c r="D1265" s="21">
        <v>25</v>
      </c>
      <c r="E1265" s="21" t="str">
        <f>VLOOKUP(Tableau1[[#This Row],[CODE_DEPT]],Libellés!$L$2:$M$102,2,FALSE)</f>
        <v>Doubs</v>
      </c>
      <c r="F1265" s="21" t="s">
        <v>56</v>
      </c>
      <c r="G1265" s="21" t="str">
        <f>VLOOKUP(Tableau1[[#This Row],[CODE_TYPE_DECHET]],Libellés!$A$1:$B$8,2,FALSE)</f>
        <v>Biodéchets</v>
      </c>
      <c r="H1265" s="21" t="s">
        <v>56</v>
      </c>
      <c r="I1265" s="21" t="str">
        <f>VLOOKUP(Tableau1[[#This Row],[CODE_DESTINATION]],Libellés!$E$2:$F$7,2,FALSE)</f>
        <v>Valorisation organique</v>
      </c>
      <c r="J1265" s="21">
        <v>204.92</v>
      </c>
      <c r="K1265" s="21">
        <v>536959</v>
      </c>
      <c r="L1265" s="21">
        <f>Tableau1[[#This Row],[TONNE_DECHET]]*1000</f>
        <v>204920</v>
      </c>
      <c r="M1265" s="21">
        <f>Tableau1[[#This Row],[KG_DECHET]]/Tableau1[[#This Row],[Population]]</f>
        <v>0.38163062729184166</v>
      </c>
    </row>
    <row r="1266" spans="1:13" x14ac:dyDescent="0.3">
      <c r="A1266" s="21">
        <v>2015</v>
      </c>
      <c r="B1266" s="21">
        <v>27</v>
      </c>
      <c r="C1266" s="21" t="str">
        <f>VLOOKUP(Tableau1[[#This Row],[CODE_REGION]],Libellés!$I$2:$J$15,2,FALSE)</f>
        <v>Bourgogne-Franche-Comté</v>
      </c>
      <c r="D1266" s="21">
        <v>25</v>
      </c>
      <c r="E1266" s="21" t="str">
        <f>VLOOKUP(Tableau1[[#This Row],[CODE_DEPT]],Libellés!$L$2:$M$102,2,FALSE)</f>
        <v>Doubs</v>
      </c>
      <c r="F1266" s="21" t="s">
        <v>54</v>
      </c>
      <c r="G1266" s="21" t="str">
        <f>VLOOKUP(Tableau1[[#This Row],[CODE_TYPE_DECHET]],Libellés!$A$1:$B$8,2,FALSE)</f>
        <v>Verre</v>
      </c>
      <c r="H1266" s="21" t="s">
        <v>49</v>
      </c>
      <c r="I1266" s="21" t="str">
        <f>VLOOKUP(Tableau1[[#This Row],[CODE_DESTINATION]],Libellés!$E$2:$F$7,2,FALSE)</f>
        <v>Valorisation matière</v>
      </c>
      <c r="J1266" s="21">
        <v>19638.758279999998</v>
      </c>
      <c r="K1266" s="21">
        <v>536959</v>
      </c>
      <c r="L1266" s="21">
        <f>Tableau1[[#This Row],[TONNE_DECHET]]*1000</f>
        <v>19638758.279999997</v>
      </c>
      <c r="M1266" s="21">
        <f>Tableau1[[#This Row],[KG_DECHET]]/Tableau1[[#This Row],[Population]]</f>
        <v>36.574036900396486</v>
      </c>
    </row>
    <row r="1267" spans="1:13" x14ac:dyDescent="0.3">
      <c r="A1267" s="21">
        <v>2015</v>
      </c>
      <c r="B1267" s="21">
        <v>27</v>
      </c>
      <c r="C1267" s="21" t="str">
        <f>VLOOKUP(Tableau1[[#This Row],[CODE_REGION]],Libellés!$I$2:$J$15,2,FALSE)</f>
        <v>Bourgogne-Franche-Comté</v>
      </c>
      <c r="D1267" s="21">
        <v>25</v>
      </c>
      <c r="E1267" s="21" t="str">
        <f>VLOOKUP(Tableau1[[#This Row],[CODE_DEPT]],Libellés!$L$2:$M$102,2,FALSE)</f>
        <v>Doubs</v>
      </c>
      <c r="F1267" s="21" t="s">
        <v>55</v>
      </c>
      <c r="G1267" s="21" t="str">
        <f>VLOOKUP(Tableau1[[#This Row],[CODE_TYPE_DECHET]],Libellés!$A$1:$B$8,2,FALSE)</f>
        <v>Collectes séparées hors gravats</v>
      </c>
      <c r="H1267" s="21" t="s">
        <v>49</v>
      </c>
      <c r="I1267" s="21" t="str">
        <f>VLOOKUP(Tableau1[[#This Row],[CODE_DESTINATION]],Libellés!$E$2:$F$7,2,FALSE)</f>
        <v>Valorisation matière</v>
      </c>
      <c r="J1267" s="21">
        <v>1798.40852</v>
      </c>
      <c r="K1267" s="21">
        <v>536959</v>
      </c>
      <c r="L1267" s="21">
        <f>Tableau1[[#This Row],[TONNE_DECHET]]*1000</f>
        <v>1798408.52</v>
      </c>
      <c r="M1267" s="21">
        <f>Tableau1[[#This Row],[KG_DECHET]]/Tableau1[[#This Row],[Population]]</f>
        <v>3.3492473727044336</v>
      </c>
    </row>
    <row r="1268" spans="1:13" x14ac:dyDescent="0.3">
      <c r="A1268" s="21">
        <v>2017</v>
      </c>
      <c r="B1268" s="21">
        <v>27</v>
      </c>
      <c r="C1268" s="21" t="str">
        <f>VLOOKUP(Tableau1[[#This Row],[CODE_REGION]],Libellés!$I$2:$J$15,2,FALSE)</f>
        <v>Bourgogne-Franche-Comté</v>
      </c>
      <c r="D1268" s="21">
        <v>25</v>
      </c>
      <c r="E1268" s="21" t="str">
        <f>VLOOKUP(Tableau1[[#This Row],[CODE_DEPT]],Libellés!$L$2:$M$102,2,FALSE)</f>
        <v>Doubs</v>
      </c>
      <c r="F1268" s="21" t="s">
        <v>49</v>
      </c>
      <c r="G1268" s="21" t="str">
        <f>VLOOKUP(Tableau1[[#This Row],[CODE_TYPE_DECHET]],Libellés!$A$1:$B$8,2,FALSE)</f>
        <v>Ordures ménagères résiduelles</v>
      </c>
      <c r="H1268" s="21" t="s">
        <v>50</v>
      </c>
      <c r="I1268" s="21" t="str">
        <f>VLOOKUP(Tableau1[[#This Row],[CODE_DESTINATION]],Libellés!$E$2:$F$7,2,FALSE)</f>
        <v>Incinération avec récupération d'énergie</v>
      </c>
      <c r="J1268" s="21">
        <v>92602.449229999998</v>
      </c>
      <c r="K1268" s="21">
        <v>539067</v>
      </c>
      <c r="L1268" s="21">
        <f>Tableau1[[#This Row],[TONNE_DECHET]]*1000</f>
        <v>92602449.230000004</v>
      </c>
      <c r="M1268" s="21">
        <f>Tableau1[[#This Row],[KG_DECHET]]/Tableau1[[#This Row],[Population]]</f>
        <v>171.78281963095498</v>
      </c>
    </row>
    <row r="1269" spans="1:13" x14ac:dyDescent="0.3">
      <c r="A1269" s="21">
        <v>2017</v>
      </c>
      <c r="B1269" s="21">
        <v>27</v>
      </c>
      <c r="C1269" s="21" t="str">
        <f>VLOOKUP(Tableau1[[#This Row],[CODE_REGION]],Libellés!$I$2:$J$15,2,FALSE)</f>
        <v>Bourgogne-Franche-Comté</v>
      </c>
      <c r="D1269" s="21">
        <v>25</v>
      </c>
      <c r="E1269" s="21" t="str">
        <f>VLOOKUP(Tableau1[[#This Row],[CODE_DEPT]],Libellés!$L$2:$M$102,2,FALSE)</f>
        <v>Doubs</v>
      </c>
      <c r="F1269" s="21" t="s">
        <v>49</v>
      </c>
      <c r="G1269" s="21" t="str">
        <f>VLOOKUP(Tableau1[[#This Row],[CODE_TYPE_DECHET]],Libellés!$A$1:$B$8,2,FALSE)</f>
        <v>Ordures ménagères résiduelles</v>
      </c>
      <c r="H1269" s="21" t="s">
        <v>52</v>
      </c>
      <c r="I1269" s="21" t="str">
        <f>VLOOKUP(Tableau1[[#This Row],[CODE_DESTINATION]],Libellés!$E$2:$F$7,2,FALSE)</f>
        <v>Non précisé</v>
      </c>
      <c r="J1269" s="21">
        <v>1602.6835699999999</v>
      </c>
      <c r="K1269" s="21">
        <v>539067</v>
      </c>
      <c r="L1269" s="21">
        <f>Tableau1[[#This Row],[TONNE_DECHET]]*1000</f>
        <v>1602683.5699999998</v>
      </c>
      <c r="M1269" s="21">
        <f>Tableau1[[#This Row],[KG_DECHET]]/Tableau1[[#This Row],[Population]]</f>
        <v>2.9730693401747832</v>
      </c>
    </row>
    <row r="1270" spans="1:13" x14ac:dyDescent="0.3">
      <c r="A1270" s="21">
        <v>2017</v>
      </c>
      <c r="B1270" s="21">
        <v>27</v>
      </c>
      <c r="C1270" s="21" t="str">
        <f>VLOOKUP(Tableau1[[#This Row],[CODE_REGION]],Libellés!$I$2:$J$15,2,FALSE)</f>
        <v>Bourgogne-Franche-Comté</v>
      </c>
      <c r="D1270" s="21">
        <v>25</v>
      </c>
      <c r="E1270" s="21" t="str">
        <f>VLOOKUP(Tableau1[[#This Row],[CODE_DEPT]],Libellés!$L$2:$M$102,2,FALSE)</f>
        <v>Doubs</v>
      </c>
      <c r="F1270" s="21" t="s">
        <v>50</v>
      </c>
      <c r="G1270" s="21" t="str">
        <f>VLOOKUP(Tableau1[[#This Row],[CODE_TYPE_DECHET]],Libellés!$A$1:$B$8,2,FALSE)</f>
        <v>Encombrants</v>
      </c>
      <c r="H1270" s="21" t="s">
        <v>49</v>
      </c>
      <c r="I1270" s="21" t="str">
        <f>VLOOKUP(Tableau1[[#This Row],[CODE_DESTINATION]],Libellés!$E$2:$F$7,2,FALSE)</f>
        <v>Valorisation matière</v>
      </c>
      <c r="J1270" s="21">
        <v>171</v>
      </c>
      <c r="K1270" s="21">
        <v>539067</v>
      </c>
      <c r="L1270" s="21">
        <f>Tableau1[[#This Row],[TONNE_DECHET]]*1000</f>
        <v>171000</v>
      </c>
      <c r="M1270" s="21">
        <f>Tableau1[[#This Row],[KG_DECHET]]/Tableau1[[#This Row],[Population]]</f>
        <v>0.31721474325083893</v>
      </c>
    </row>
    <row r="1271" spans="1:13" x14ac:dyDescent="0.3">
      <c r="A1271" s="21">
        <v>2017</v>
      </c>
      <c r="B1271" s="21">
        <v>27</v>
      </c>
      <c r="C1271" s="21" t="str">
        <f>VLOOKUP(Tableau1[[#This Row],[CODE_REGION]],Libellés!$I$2:$J$15,2,FALSE)</f>
        <v>Bourgogne-Franche-Comté</v>
      </c>
      <c r="D1271" s="21">
        <v>25</v>
      </c>
      <c r="E1271" s="21" t="str">
        <f>VLOOKUP(Tableau1[[#This Row],[CODE_DEPT]],Libellés!$L$2:$M$102,2,FALSE)</f>
        <v>Doubs</v>
      </c>
      <c r="F1271" s="21" t="s">
        <v>50</v>
      </c>
      <c r="G1271" s="21" t="str">
        <f>VLOOKUP(Tableau1[[#This Row],[CODE_TYPE_DECHET]],Libellés!$A$1:$B$8,2,FALSE)</f>
        <v>Encombrants</v>
      </c>
      <c r="H1271" s="21" t="s">
        <v>50</v>
      </c>
      <c r="I1271" s="21" t="str">
        <f>VLOOKUP(Tableau1[[#This Row],[CODE_DESTINATION]],Libellés!$E$2:$F$7,2,FALSE)</f>
        <v>Incinération avec récupération d'énergie</v>
      </c>
      <c r="J1271" s="21">
        <v>963</v>
      </c>
      <c r="K1271" s="21">
        <v>539067</v>
      </c>
      <c r="L1271" s="21">
        <f>Tableau1[[#This Row],[TONNE_DECHET]]*1000</f>
        <v>963000</v>
      </c>
      <c r="M1271" s="21">
        <f>Tableau1[[#This Row],[KG_DECHET]]/Tableau1[[#This Row],[Population]]</f>
        <v>1.7864198698863036</v>
      </c>
    </row>
    <row r="1272" spans="1:13" x14ac:dyDescent="0.3">
      <c r="A1272" s="21">
        <v>2017</v>
      </c>
      <c r="B1272" s="21">
        <v>27</v>
      </c>
      <c r="C1272" s="21" t="str">
        <f>VLOOKUP(Tableau1[[#This Row],[CODE_REGION]],Libellés!$I$2:$J$15,2,FALSE)</f>
        <v>Bourgogne-Franche-Comté</v>
      </c>
      <c r="D1272" s="21">
        <v>25</v>
      </c>
      <c r="E1272" s="21" t="str">
        <f>VLOOKUP(Tableau1[[#This Row],[CODE_DEPT]],Libellés!$L$2:$M$102,2,FALSE)</f>
        <v>Doubs</v>
      </c>
      <c r="F1272" s="21" t="s">
        <v>53</v>
      </c>
      <c r="G1272" s="21" t="str">
        <f>VLOOKUP(Tableau1[[#This Row],[CODE_TYPE_DECHET]],Libellés!$A$1:$B$8,2,FALSE)</f>
        <v>Déchets dangereux</v>
      </c>
      <c r="H1272" s="21" t="s">
        <v>49</v>
      </c>
      <c r="I1272" s="21" t="str">
        <f>VLOOKUP(Tableau1[[#This Row],[CODE_DESTINATION]],Libellés!$E$2:$F$7,2,FALSE)</f>
        <v>Valorisation matière</v>
      </c>
      <c r="J1272" s="21">
        <v>4</v>
      </c>
      <c r="K1272" s="21">
        <v>539067</v>
      </c>
      <c r="L1272" s="21">
        <f>Tableau1[[#This Row],[TONNE_DECHET]]*1000</f>
        <v>4000</v>
      </c>
      <c r="M1272" s="21">
        <f>Tableau1[[#This Row],[KG_DECHET]]/Tableau1[[#This Row],[Population]]</f>
        <v>7.4202279123003262E-3</v>
      </c>
    </row>
    <row r="1273" spans="1:13" x14ac:dyDescent="0.3">
      <c r="A1273" s="21">
        <v>2017</v>
      </c>
      <c r="B1273" s="21">
        <v>27</v>
      </c>
      <c r="C1273" s="21" t="str">
        <f>VLOOKUP(Tableau1[[#This Row],[CODE_REGION]],Libellés!$I$2:$J$15,2,FALSE)</f>
        <v>Bourgogne-Franche-Comté</v>
      </c>
      <c r="D1273" s="21">
        <v>25</v>
      </c>
      <c r="E1273" s="21" t="str">
        <f>VLOOKUP(Tableau1[[#This Row],[CODE_DEPT]],Libellés!$L$2:$M$102,2,FALSE)</f>
        <v>Doubs</v>
      </c>
      <c r="F1273" s="21" t="s">
        <v>53</v>
      </c>
      <c r="G1273" s="21" t="str">
        <f>VLOOKUP(Tableau1[[#This Row],[CODE_TYPE_DECHET]],Libellés!$A$1:$B$8,2,FALSE)</f>
        <v>Déchets dangereux</v>
      </c>
      <c r="H1273" s="21" t="s">
        <v>51</v>
      </c>
      <c r="I1273" s="21" t="str">
        <f>VLOOKUP(Tableau1[[#This Row],[CODE_DESTINATION]],Libellés!$E$2:$F$7,2,FALSE)</f>
        <v>Stockage</v>
      </c>
      <c r="J1273" s="21">
        <v>1.73</v>
      </c>
      <c r="K1273" s="21">
        <v>539067</v>
      </c>
      <c r="L1273" s="21">
        <f>Tableau1[[#This Row],[TONNE_DECHET]]*1000</f>
        <v>1730</v>
      </c>
      <c r="M1273" s="21">
        <f>Tableau1[[#This Row],[KG_DECHET]]/Tableau1[[#This Row],[Population]]</f>
        <v>3.2092485720698911E-3</v>
      </c>
    </row>
    <row r="1274" spans="1:13" x14ac:dyDescent="0.3">
      <c r="A1274" s="21">
        <v>2017</v>
      </c>
      <c r="B1274" s="21">
        <v>27</v>
      </c>
      <c r="C1274" s="21" t="str">
        <f>VLOOKUP(Tableau1[[#This Row],[CODE_REGION]],Libellés!$I$2:$J$15,2,FALSE)</f>
        <v>Bourgogne-Franche-Comté</v>
      </c>
      <c r="D1274" s="21">
        <v>25</v>
      </c>
      <c r="E1274" s="21" t="str">
        <f>VLOOKUP(Tableau1[[#This Row],[CODE_DEPT]],Libellés!$L$2:$M$102,2,FALSE)</f>
        <v>Doubs</v>
      </c>
      <c r="F1274" s="21" t="s">
        <v>51</v>
      </c>
      <c r="G1274" s="21" t="str">
        <f>VLOOKUP(Tableau1[[#This Row],[CODE_TYPE_DECHET]],Libellés!$A$1:$B$8,2,FALSE)</f>
        <v>Emballages et papier</v>
      </c>
      <c r="H1274" s="21" t="s">
        <v>49</v>
      </c>
      <c r="I1274" s="21" t="str">
        <f>VLOOKUP(Tableau1[[#This Row],[CODE_DESTINATION]],Libellés!$E$2:$F$7,2,FALSE)</f>
        <v>Valorisation matière</v>
      </c>
      <c r="J1274" s="21">
        <v>29138.859759999999</v>
      </c>
      <c r="K1274" s="21">
        <v>539067</v>
      </c>
      <c r="L1274" s="21">
        <f>Tableau1[[#This Row],[TONNE_DECHET]]*1000</f>
        <v>29138859.759999998</v>
      </c>
      <c r="M1274" s="21">
        <f>Tableau1[[#This Row],[KG_DECHET]]/Tableau1[[#This Row],[Population]]</f>
        <v>54.054245130939194</v>
      </c>
    </row>
    <row r="1275" spans="1:13" x14ac:dyDescent="0.3">
      <c r="A1275" s="21">
        <v>2017</v>
      </c>
      <c r="B1275" s="21">
        <v>27</v>
      </c>
      <c r="C1275" s="21" t="str">
        <f>VLOOKUP(Tableau1[[#This Row],[CODE_REGION]],Libellés!$I$2:$J$15,2,FALSE)</f>
        <v>Bourgogne-Franche-Comté</v>
      </c>
      <c r="D1275" s="21">
        <v>25</v>
      </c>
      <c r="E1275" s="21" t="str">
        <f>VLOOKUP(Tableau1[[#This Row],[CODE_DEPT]],Libellés!$L$2:$M$102,2,FALSE)</f>
        <v>Doubs</v>
      </c>
      <c r="F1275" s="21" t="s">
        <v>56</v>
      </c>
      <c r="G1275" s="21" t="str">
        <f>VLOOKUP(Tableau1[[#This Row],[CODE_TYPE_DECHET]],Libellés!$A$1:$B$8,2,FALSE)</f>
        <v>Biodéchets</v>
      </c>
      <c r="H1275" s="21" t="s">
        <v>56</v>
      </c>
      <c r="I1275" s="21" t="str">
        <f>VLOOKUP(Tableau1[[#This Row],[CODE_DESTINATION]],Libellés!$E$2:$F$7,2,FALSE)</f>
        <v>Valorisation organique</v>
      </c>
      <c r="J1275" s="21">
        <v>156</v>
      </c>
      <c r="K1275" s="21">
        <v>539067</v>
      </c>
      <c r="L1275" s="21">
        <f>Tableau1[[#This Row],[TONNE_DECHET]]*1000</f>
        <v>156000</v>
      </c>
      <c r="M1275" s="21">
        <f>Tableau1[[#This Row],[KG_DECHET]]/Tableau1[[#This Row],[Population]]</f>
        <v>0.28938888857971273</v>
      </c>
    </row>
    <row r="1276" spans="1:13" x14ac:dyDescent="0.3">
      <c r="A1276" s="21">
        <v>2017</v>
      </c>
      <c r="B1276" s="21">
        <v>27</v>
      </c>
      <c r="C1276" s="21" t="str">
        <f>VLOOKUP(Tableau1[[#This Row],[CODE_REGION]],Libellés!$I$2:$J$15,2,FALSE)</f>
        <v>Bourgogne-Franche-Comté</v>
      </c>
      <c r="D1276" s="21">
        <v>25</v>
      </c>
      <c r="E1276" s="21" t="str">
        <f>VLOOKUP(Tableau1[[#This Row],[CODE_DEPT]],Libellés!$L$2:$M$102,2,FALSE)</f>
        <v>Doubs</v>
      </c>
      <c r="F1276" s="21" t="s">
        <v>56</v>
      </c>
      <c r="G1276" s="21" t="str">
        <f>VLOOKUP(Tableau1[[#This Row],[CODE_TYPE_DECHET]],Libellés!$A$1:$B$8,2,FALSE)</f>
        <v>Biodéchets</v>
      </c>
      <c r="H1276" s="21" t="s">
        <v>52</v>
      </c>
      <c r="I1276" s="21" t="str">
        <f>VLOOKUP(Tableau1[[#This Row],[CODE_DESTINATION]],Libellés!$E$2:$F$7,2,FALSE)</f>
        <v>Non précisé</v>
      </c>
      <c r="J1276" s="21">
        <v>39.200000000000003</v>
      </c>
      <c r="K1276" s="21">
        <v>539067</v>
      </c>
      <c r="L1276" s="21">
        <f>Tableau1[[#This Row],[TONNE_DECHET]]*1000</f>
        <v>39200</v>
      </c>
      <c r="M1276" s="21">
        <f>Tableau1[[#This Row],[KG_DECHET]]/Tableau1[[#This Row],[Population]]</f>
        <v>7.2718233540543201E-2</v>
      </c>
    </row>
    <row r="1277" spans="1:13" x14ac:dyDescent="0.3">
      <c r="A1277" s="21">
        <v>2017</v>
      </c>
      <c r="B1277" s="21">
        <v>27</v>
      </c>
      <c r="C1277" s="21" t="str">
        <f>VLOOKUP(Tableau1[[#This Row],[CODE_REGION]],Libellés!$I$2:$J$15,2,FALSE)</f>
        <v>Bourgogne-Franche-Comté</v>
      </c>
      <c r="D1277" s="21">
        <v>25</v>
      </c>
      <c r="E1277" s="21" t="str">
        <f>VLOOKUP(Tableau1[[#This Row],[CODE_DEPT]],Libellés!$L$2:$M$102,2,FALSE)</f>
        <v>Doubs</v>
      </c>
      <c r="F1277" s="21" t="s">
        <v>54</v>
      </c>
      <c r="G1277" s="21" t="str">
        <f>VLOOKUP(Tableau1[[#This Row],[CODE_TYPE_DECHET]],Libellés!$A$1:$B$8,2,FALSE)</f>
        <v>Verre</v>
      </c>
      <c r="H1277" s="21" t="s">
        <v>49</v>
      </c>
      <c r="I1277" s="21" t="str">
        <f>VLOOKUP(Tableau1[[#This Row],[CODE_DESTINATION]],Libellés!$E$2:$F$7,2,FALSE)</f>
        <v>Valorisation matière</v>
      </c>
      <c r="J1277" s="21">
        <v>20333.54538</v>
      </c>
      <c r="K1277" s="21">
        <v>539067</v>
      </c>
      <c r="L1277" s="21">
        <f>Tableau1[[#This Row],[TONNE_DECHET]]*1000</f>
        <v>20333545.379999999</v>
      </c>
      <c r="M1277" s="21">
        <f>Tableau1[[#This Row],[KG_DECHET]]/Tableau1[[#This Row],[Population]]</f>
        <v>37.719885246175338</v>
      </c>
    </row>
    <row r="1278" spans="1:13" x14ac:dyDescent="0.3">
      <c r="A1278" s="21">
        <v>2017</v>
      </c>
      <c r="B1278" s="21">
        <v>27</v>
      </c>
      <c r="C1278" s="21" t="str">
        <f>VLOOKUP(Tableau1[[#This Row],[CODE_REGION]],Libellés!$I$2:$J$15,2,FALSE)</f>
        <v>Bourgogne-Franche-Comté</v>
      </c>
      <c r="D1278" s="21">
        <v>25</v>
      </c>
      <c r="E1278" s="21" t="str">
        <f>VLOOKUP(Tableau1[[#This Row],[CODE_DEPT]],Libellés!$L$2:$M$102,2,FALSE)</f>
        <v>Doubs</v>
      </c>
      <c r="F1278" s="21" t="s">
        <v>55</v>
      </c>
      <c r="G1278" s="21" t="str">
        <f>VLOOKUP(Tableau1[[#This Row],[CODE_TYPE_DECHET]],Libellés!$A$1:$B$8,2,FALSE)</f>
        <v>Collectes séparées hors gravats</v>
      </c>
      <c r="H1278" s="21" t="s">
        <v>49</v>
      </c>
      <c r="I1278" s="21" t="str">
        <f>VLOOKUP(Tableau1[[#This Row],[CODE_DESTINATION]],Libellés!$E$2:$F$7,2,FALSE)</f>
        <v>Valorisation matière</v>
      </c>
      <c r="J1278" s="21">
        <v>1608.18469</v>
      </c>
      <c r="K1278" s="21">
        <v>539067</v>
      </c>
      <c r="L1278" s="21">
        <f>Tableau1[[#This Row],[TONNE_DECHET]]*1000</f>
        <v>1608184.69</v>
      </c>
      <c r="M1278" s="21">
        <f>Tableau1[[#This Row],[KG_DECHET]]/Tableau1[[#This Row],[Population]]</f>
        <v>2.9832742312180116</v>
      </c>
    </row>
    <row r="1279" spans="1:13" x14ac:dyDescent="0.3">
      <c r="A1279" s="21">
        <v>2009</v>
      </c>
      <c r="B1279" s="21">
        <v>84</v>
      </c>
      <c r="C1279" s="21" t="str">
        <f>VLOOKUP(Tableau1[[#This Row],[CODE_REGION]],Libellés!$I$2:$J$15,2,FALSE)</f>
        <v>Auvergne-Rhône-Alpes</v>
      </c>
      <c r="D1279" s="21">
        <v>26</v>
      </c>
      <c r="E1279" s="21" t="str">
        <f>VLOOKUP(Tableau1[[#This Row],[CODE_DEPT]],Libellés!$L$2:$M$102,2,FALSE)</f>
        <v>Drôme</v>
      </c>
      <c r="F1279" s="21" t="s">
        <v>49</v>
      </c>
      <c r="G1279" s="21" t="str">
        <f>VLOOKUP(Tableau1[[#This Row],[CODE_TYPE_DECHET]],Libellés!$A$1:$B$8,2,FALSE)</f>
        <v>Ordures ménagères résiduelles</v>
      </c>
      <c r="H1279" s="21" t="s">
        <v>50</v>
      </c>
      <c r="I1279" s="21" t="str">
        <f>VLOOKUP(Tableau1[[#This Row],[CODE_DESTINATION]],Libellés!$E$2:$F$7,2,FALSE)</f>
        <v>Incinération avec récupération d'énergie</v>
      </c>
      <c r="J1279" s="21">
        <v>47.212400000000002</v>
      </c>
      <c r="K1279" s="21">
        <v>482984</v>
      </c>
      <c r="L1279" s="21">
        <f>Tableau1[[#This Row],[TONNE_DECHET]]*1000</f>
        <v>47212.4</v>
      </c>
      <c r="M1279" s="21">
        <f>Tableau1[[#This Row],[KG_DECHET]]/Tableau1[[#This Row],[Population]]</f>
        <v>9.7751478309840489E-2</v>
      </c>
    </row>
    <row r="1280" spans="1:13" x14ac:dyDescent="0.3">
      <c r="A1280" s="21">
        <v>2009</v>
      </c>
      <c r="B1280" s="21">
        <v>84</v>
      </c>
      <c r="C1280" s="21" t="str">
        <f>VLOOKUP(Tableau1[[#This Row],[CODE_REGION]],Libellés!$I$2:$J$15,2,FALSE)</f>
        <v>Auvergne-Rhône-Alpes</v>
      </c>
      <c r="D1280" s="21">
        <v>26</v>
      </c>
      <c r="E1280" s="21" t="str">
        <f>VLOOKUP(Tableau1[[#This Row],[CODE_DEPT]],Libellés!$L$2:$M$102,2,FALSE)</f>
        <v>Drôme</v>
      </c>
      <c r="F1280" s="21" t="s">
        <v>49</v>
      </c>
      <c r="G1280" s="21" t="str">
        <f>VLOOKUP(Tableau1[[#This Row],[CODE_TYPE_DECHET]],Libellés!$A$1:$B$8,2,FALSE)</f>
        <v>Ordures ménagères résiduelles</v>
      </c>
      <c r="H1280" s="21" t="s">
        <v>51</v>
      </c>
      <c r="I1280" s="21" t="str">
        <f>VLOOKUP(Tableau1[[#This Row],[CODE_DESTINATION]],Libellés!$E$2:$F$7,2,FALSE)</f>
        <v>Stockage</v>
      </c>
      <c r="J1280" s="21">
        <v>127679.06641</v>
      </c>
      <c r="K1280" s="21">
        <v>482984</v>
      </c>
      <c r="L1280" s="21">
        <f>Tableau1[[#This Row],[TONNE_DECHET]]*1000</f>
        <v>127679066.41</v>
      </c>
      <c r="M1280" s="21">
        <f>Tableau1[[#This Row],[KG_DECHET]]/Tableau1[[#This Row],[Population]]</f>
        <v>264.35465027827007</v>
      </c>
    </row>
    <row r="1281" spans="1:13" x14ac:dyDescent="0.3">
      <c r="A1281" s="21">
        <v>2009</v>
      </c>
      <c r="B1281" s="21">
        <v>84</v>
      </c>
      <c r="C1281" s="21" t="str">
        <f>VLOOKUP(Tableau1[[#This Row],[CODE_REGION]],Libellés!$I$2:$J$15,2,FALSE)</f>
        <v>Auvergne-Rhône-Alpes</v>
      </c>
      <c r="D1281" s="21">
        <v>26</v>
      </c>
      <c r="E1281" s="21" t="str">
        <f>VLOOKUP(Tableau1[[#This Row],[CODE_DEPT]],Libellés!$L$2:$M$102,2,FALSE)</f>
        <v>Drôme</v>
      </c>
      <c r="F1281" s="21" t="s">
        <v>49</v>
      </c>
      <c r="G1281" s="21" t="str">
        <f>VLOOKUP(Tableau1[[#This Row],[CODE_TYPE_DECHET]],Libellés!$A$1:$B$8,2,FALSE)</f>
        <v>Ordures ménagères résiduelles</v>
      </c>
      <c r="H1281" s="21" t="s">
        <v>56</v>
      </c>
      <c r="I1281" s="21" t="str">
        <f>VLOOKUP(Tableau1[[#This Row],[CODE_DESTINATION]],Libellés!$E$2:$F$7,2,FALSE)</f>
        <v>Valorisation organique</v>
      </c>
      <c r="J1281" s="21">
        <v>3353.1468199999999</v>
      </c>
      <c r="K1281" s="21">
        <v>482984</v>
      </c>
      <c r="L1281" s="21">
        <f>Tableau1[[#This Row],[TONNE_DECHET]]*1000</f>
        <v>3353146.82</v>
      </c>
      <c r="M1281" s="21">
        <f>Tableau1[[#This Row],[KG_DECHET]]/Tableau1[[#This Row],[Population]]</f>
        <v>6.9425629420436286</v>
      </c>
    </row>
    <row r="1282" spans="1:13" x14ac:dyDescent="0.3">
      <c r="A1282" s="21">
        <v>2009</v>
      </c>
      <c r="B1282" s="21">
        <v>84</v>
      </c>
      <c r="C1282" s="21" t="str">
        <f>VLOOKUP(Tableau1[[#This Row],[CODE_REGION]],Libellés!$I$2:$J$15,2,FALSE)</f>
        <v>Auvergne-Rhône-Alpes</v>
      </c>
      <c r="D1282" s="21">
        <v>26</v>
      </c>
      <c r="E1282" s="21" t="str">
        <f>VLOOKUP(Tableau1[[#This Row],[CODE_DEPT]],Libellés!$L$2:$M$102,2,FALSE)</f>
        <v>Drôme</v>
      </c>
      <c r="F1282" s="21" t="s">
        <v>50</v>
      </c>
      <c r="G1282" s="21" t="str">
        <f>VLOOKUP(Tableau1[[#This Row],[CODE_TYPE_DECHET]],Libellés!$A$1:$B$8,2,FALSE)</f>
        <v>Encombrants</v>
      </c>
      <c r="H1282" s="21" t="s">
        <v>51</v>
      </c>
      <c r="I1282" s="21" t="str">
        <f>VLOOKUP(Tableau1[[#This Row],[CODE_DESTINATION]],Libellés!$E$2:$F$7,2,FALSE)</f>
        <v>Stockage</v>
      </c>
      <c r="J1282" s="21">
        <v>215.38</v>
      </c>
      <c r="K1282" s="21">
        <v>482984</v>
      </c>
      <c r="L1282" s="21">
        <f>Tableau1[[#This Row],[TONNE_DECHET]]*1000</f>
        <v>215380</v>
      </c>
      <c r="M1282" s="21">
        <f>Tableau1[[#This Row],[KG_DECHET]]/Tableau1[[#This Row],[Population]]</f>
        <v>0.4459360972620211</v>
      </c>
    </row>
    <row r="1283" spans="1:13" x14ac:dyDescent="0.3">
      <c r="A1283" s="21">
        <v>2009</v>
      </c>
      <c r="B1283" s="21">
        <v>84</v>
      </c>
      <c r="C1283" s="21" t="str">
        <f>VLOOKUP(Tableau1[[#This Row],[CODE_REGION]],Libellés!$I$2:$J$15,2,FALSE)</f>
        <v>Auvergne-Rhône-Alpes</v>
      </c>
      <c r="D1283" s="21">
        <v>26</v>
      </c>
      <c r="E1283" s="21" t="str">
        <f>VLOOKUP(Tableau1[[#This Row],[CODE_DEPT]],Libellés!$L$2:$M$102,2,FALSE)</f>
        <v>Drôme</v>
      </c>
      <c r="F1283" s="21" t="s">
        <v>53</v>
      </c>
      <c r="G1283" s="21" t="str">
        <f>VLOOKUP(Tableau1[[#This Row],[CODE_TYPE_DECHET]],Libellés!$A$1:$B$8,2,FALSE)</f>
        <v>Déchets dangereux</v>
      </c>
      <c r="H1283" s="21" t="s">
        <v>50</v>
      </c>
      <c r="I1283" s="21" t="str">
        <f>VLOOKUP(Tableau1[[#This Row],[CODE_DESTINATION]],Libellés!$E$2:$F$7,2,FALSE)</f>
        <v>Incinération avec récupération d'énergie</v>
      </c>
      <c r="J1283" s="21">
        <v>0.44996999999999998</v>
      </c>
      <c r="K1283" s="21">
        <v>482984</v>
      </c>
      <c r="L1283" s="21">
        <f>Tableau1[[#This Row],[TONNE_DECHET]]*1000</f>
        <v>449.96999999999997</v>
      </c>
      <c r="M1283" s="21">
        <f>Tableau1[[#This Row],[KG_DECHET]]/Tableau1[[#This Row],[Population]]</f>
        <v>9.3164576880393549E-4</v>
      </c>
    </row>
    <row r="1284" spans="1:13" x14ac:dyDescent="0.3">
      <c r="A1284" s="21">
        <v>2009</v>
      </c>
      <c r="B1284" s="21">
        <v>84</v>
      </c>
      <c r="C1284" s="21" t="str">
        <f>VLOOKUP(Tableau1[[#This Row],[CODE_REGION]],Libellés!$I$2:$J$15,2,FALSE)</f>
        <v>Auvergne-Rhône-Alpes</v>
      </c>
      <c r="D1284" s="21">
        <v>26</v>
      </c>
      <c r="E1284" s="21" t="str">
        <f>VLOOKUP(Tableau1[[#This Row],[CODE_DEPT]],Libellés!$L$2:$M$102,2,FALSE)</f>
        <v>Drôme</v>
      </c>
      <c r="F1284" s="21" t="s">
        <v>53</v>
      </c>
      <c r="G1284" s="21" t="str">
        <f>VLOOKUP(Tableau1[[#This Row],[CODE_TYPE_DECHET]],Libellés!$A$1:$B$8,2,FALSE)</f>
        <v>Déchets dangereux</v>
      </c>
      <c r="H1284" s="21" t="s">
        <v>52</v>
      </c>
      <c r="I1284" s="21" t="str">
        <f>VLOOKUP(Tableau1[[#This Row],[CODE_DESTINATION]],Libellés!$E$2:$F$7,2,FALSE)</f>
        <v>Non précisé</v>
      </c>
      <c r="J1284" s="21">
        <v>0.5</v>
      </c>
      <c r="K1284" s="21">
        <v>482984</v>
      </c>
      <c r="L1284" s="21">
        <f>Tableau1[[#This Row],[TONNE_DECHET]]*1000</f>
        <v>500</v>
      </c>
      <c r="M1284" s="21">
        <f>Tableau1[[#This Row],[KG_DECHET]]/Tableau1[[#This Row],[Population]]</f>
        <v>1.0352309807364218E-3</v>
      </c>
    </row>
    <row r="1285" spans="1:13" x14ac:dyDescent="0.3">
      <c r="A1285" s="21">
        <v>2009</v>
      </c>
      <c r="B1285" s="21">
        <v>84</v>
      </c>
      <c r="C1285" s="21" t="str">
        <f>VLOOKUP(Tableau1[[#This Row],[CODE_REGION]],Libellés!$I$2:$J$15,2,FALSE)</f>
        <v>Auvergne-Rhône-Alpes</v>
      </c>
      <c r="D1285" s="21">
        <v>26</v>
      </c>
      <c r="E1285" s="21" t="str">
        <f>VLOOKUP(Tableau1[[#This Row],[CODE_DEPT]],Libellés!$L$2:$M$102,2,FALSE)</f>
        <v>Drôme</v>
      </c>
      <c r="F1285" s="21" t="s">
        <v>51</v>
      </c>
      <c r="G1285" s="21" t="str">
        <f>VLOOKUP(Tableau1[[#This Row],[CODE_TYPE_DECHET]],Libellés!$A$1:$B$8,2,FALSE)</f>
        <v>Emballages et papier</v>
      </c>
      <c r="H1285" s="21" t="s">
        <v>49</v>
      </c>
      <c r="I1285" s="21" t="str">
        <f>VLOOKUP(Tableau1[[#This Row],[CODE_DESTINATION]],Libellés!$E$2:$F$7,2,FALSE)</f>
        <v>Valorisation matière</v>
      </c>
      <c r="J1285" s="21">
        <v>19575.714360000002</v>
      </c>
      <c r="K1285" s="21">
        <v>482984</v>
      </c>
      <c r="L1285" s="21">
        <f>Tableau1[[#This Row],[TONNE_DECHET]]*1000</f>
        <v>19575714.360000003</v>
      </c>
      <c r="M1285" s="21">
        <f>Tableau1[[#This Row],[KG_DECHET]]/Tableau1[[#This Row],[Population]]</f>
        <v>40.530771951037721</v>
      </c>
    </row>
    <row r="1286" spans="1:13" x14ac:dyDescent="0.3">
      <c r="A1286" s="21">
        <v>2009</v>
      </c>
      <c r="B1286" s="21">
        <v>84</v>
      </c>
      <c r="C1286" s="21" t="str">
        <f>VLOOKUP(Tableau1[[#This Row],[CODE_REGION]],Libellés!$I$2:$J$15,2,FALSE)</f>
        <v>Auvergne-Rhône-Alpes</v>
      </c>
      <c r="D1286" s="21">
        <v>26</v>
      </c>
      <c r="E1286" s="21" t="str">
        <f>VLOOKUP(Tableau1[[#This Row],[CODE_DEPT]],Libellés!$L$2:$M$102,2,FALSE)</f>
        <v>Drôme</v>
      </c>
      <c r="F1286" s="21" t="s">
        <v>51</v>
      </c>
      <c r="G1286" s="21" t="str">
        <f>VLOOKUP(Tableau1[[#This Row],[CODE_TYPE_DECHET]],Libellés!$A$1:$B$8,2,FALSE)</f>
        <v>Emballages et papier</v>
      </c>
      <c r="H1286" s="21" t="s">
        <v>52</v>
      </c>
      <c r="I1286" s="21" t="str">
        <f>VLOOKUP(Tableau1[[#This Row],[CODE_DESTINATION]],Libellés!$E$2:$F$7,2,FALSE)</f>
        <v>Non précisé</v>
      </c>
      <c r="J1286" s="21">
        <v>15.557510000000001</v>
      </c>
      <c r="K1286" s="21">
        <v>482984</v>
      </c>
      <c r="L1286" s="21">
        <f>Tableau1[[#This Row],[TONNE_DECHET]]*1000</f>
        <v>15557.51</v>
      </c>
      <c r="M1286" s="21">
        <f>Tableau1[[#This Row],[KG_DECHET]]/Tableau1[[#This Row],[Population]]</f>
        <v>3.2211232670233382E-2</v>
      </c>
    </row>
    <row r="1287" spans="1:13" x14ac:dyDescent="0.3">
      <c r="A1287" s="21">
        <v>2009</v>
      </c>
      <c r="B1287" s="21">
        <v>84</v>
      </c>
      <c r="C1287" s="21" t="str">
        <f>VLOOKUP(Tableau1[[#This Row],[CODE_REGION]],Libellés!$I$2:$J$15,2,FALSE)</f>
        <v>Auvergne-Rhône-Alpes</v>
      </c>
      <c r="D1287" s="21">
        <v>26</v>
      </c>
      <c r="E1287" s="21" t="str">
        <f>VLOOKUP(Tableau1[[#This Row],[CODE_DEPT]],Libellés!$L$2:$M$102,2,FALSE)</f>
        <v>Drôme</v>
      </c>
      <c r="F1287" s="21" t="s">
        <v>56</v>
      </c>
      <c r="G1287" s="21" t="str">
        <f>VLOOKUP(Tableau1[[#This Row],[CODE_TYPE_DECHET]],Libellés!$A$1:$B$8,2,FALSE)</f>
        <v>Biodéchets</v>
      </c>
      <c r="H1287" s="21" t="s">
        <v>56</v>
      </c>
      <c r="I1287" s="21" t="str">
        <f>VLOOKUP(Tableau1[[#This Row],[CODE_DESTINATION]],Libellés!$E$2:$F$7,2,FALSE)</f>
        <v>Valorisation organique</v>
      </c>
      <c r="J1287" s="21">
        <v>1422.24</v>
      </c>
      <c r="K1287" s="21">
        <v>482984</v>
      </c>
      <c r="L1287" s="21">
        <f>Tableau1[[#This Row],[TONNE_DECHET]]*1000</f>
        <v>1422240</v>
      </c>
      <c r="M1287" s="21">
        <f>Tableau1[[#This Row],[KG_DECHET]]/Tableau1[[#This Row],[Population]]</f>
        <v>2.9446938200851376</v>
      </c>
    </row>
    <row r="1288" spans="1:13" x14ac:dyDescent="0.3">
      <c r="A1288" s="21">
        <v>2009</v>
      </c>
      <c r="B1288" s="21">
        <v>84</v>
      </c>
      <c r="C1288" s="21" t="str">
        <f>VLOOKUP(Tableau1[[#This Row],[CODE_REGION]],Libellés!$I$2:$J$15,2,FALSE)</f>
        <v>Auvergne-Rhône-Alpes</v>
      </c>
      <c r="D1288" s="21">
        <v>26</v>
      </c>
      <c r="E1288" s="21" t="str">
        <f>VLOOKUP(Tableau1[[#This Row],[CODE_DEPT]],Libellés!$L$2:$M$102,2,FALSE)</f>
        <v>Drôme</v>
      </c>
      <c r="F1288" s="21" t="s">
        <v>54</v>
      </c>
      <c r="G1288" s="21" t="str">
        <f>VLOOKUP(Tableau1[[#This Row],[CODE_TYPE_DECHET]],Libellés!$A$1:$B$8,2,FALSE)</f>
        <v>Verre</v>
      </c>
      <c r="H1288" s="21" t="s">
        <v>49</v>
      </c>
      <c r="I1288" s="21" t="str">
        <f>VLOOKUP(Tableau1[[#This Row],[CODE_DESTINATION]],Libellés!$E$2:$F$7,2,FALSE)</f>
        <v>Valorisation matière</v>
      </c>
      <c r="J1288" s="21">
        <v>13982.62703</v>
      </c>
      <c r="K1288" s="21">
        <v>482984</v>
      </c>
      <c r="L1288" s="21">
        <f>Tableau1[[#This Row],[TONNE_DECHET]]*1000</f>
        <v>13982627.029999999</v>
      </c>
      <c r="M1288" s="21">
        <f>Tableau1[[#This Row],[KG_DECHET]]/Tableau1[[#This Row],[Population]]</f>
        <v>28.950497387077004</v>
      </c>
    </row>
    <row r="1289" spans="1:13" x14ac:dyDescent="0.3">
      <c r="A1289" s="21">
        <v>2009</v>
      </c>
      <c r="B1289" s="21">
        <v>84</v>
      </c>
      <c r="C1289" s="21" t="str">
        <f>VLOOKUP(Tableau1[[#This Row],[CODE_REGION]],Libellés!$I$2:$J$15,2,FALSE)</f>
        <v>Auvergne-Rhône-Alpes</v>
      </c>
      <c r="D1289" s="21">
        <v>26</v>
      </c>
      <c r="E1289" s="21" t="str">
        <f>VLOOKUP(Tableau1[[#This Row],[CODE_DEPT]],Libellés!$L$2:$M$102,2,FALSE)</f>
        <v>Drôme</v>
      </c>
      <c r="F1289" s="21" t="s">
        <v>54</v>
      </c>
      <c r="G1289" s="21" t="str">
        <f>VLOOKUP(Tableau1[[#This Row],[CODE_TYPE_DECHET]],Libellés!$A$1:$B$8,2,FALSE)</f>
        <v>Verre</v>
      </c>
      <c r="H1289" s="21" t="s">
        <v>52</v>
      </c>
      <c r="I1289" s="21" t="str">
        <f>VLOOKUP(Tableau1[[#This Row],[CODE_DESTINATION]],Libellés!$E$2:$F$7,2,FALSE)</f>
        <v>Non précisé</v>
      </c>
      <c r="J1289" s="21">
        <v>0.80571000000000004</v>
      </c>
      <c r="K1289" s="21">
        <v>482984</v>
      </c>
      <c r="L1289" s="21">
        <f>Tableau1[[#This Row],[TONNE_DECHET]]*1000</f>
        <v>805.71</v>
      </c>
      <c r="M1289" s="21">
        <f>Tableau1[[#This Row],[KG_DECHET]]/Tableau1[[#This Row],[Population]]</f>
        <v>1.6681919069782851E-3</v>
      </c>
    </row>
    <row r="1290" spans="1:13" x14ac:dyDescent="0.3">
      <c r="A1290" s="21">
        <v>2009</v>
      </c>
      <c r="B1290" s="21">
        <v>84</v>
      </c>
      <c r="C1290" s="21" t="str">
        <f>VLOOKUP(Tableau1[[#This Row],[CODE_REGION]],Libellés!$I$2:$J$15,2,FALSE)</f>
        <v>Auvergne-Rhône-Alpes</v>
      </c>
      <c r="D1290" s="21">
        <v>26</v>
      </c>
      <c r="E1290" s="21" t="str">
        <f>VLOOKUP(Tableau1[[#This Row],[CODE_DEPT]],Libellés!$L$2:$M$102,2,FALSE)</f>
        <v>Drôme</v>
      </c>
      <c r="F1290" s="21" t="s">
        <v>55</v>
      </c>
      <c r="G1290" s="21" t="str">
        <f>VLOOKUP(Tableau1[[#This Row],[CODE_TYPE_DECHET]],Libellés!$A$1:$B$8,2,FALSE)</f>
        <v>Collectes séparées hors gravats</v>
      </c>
      <c r="H1290" s="21" t="s">
        <v>49</v>
      </c>
      <c r="I1290" s="21" t="str">
        <f>VLOOKUP(Tableau1[[#This Row],[CODE_DESTINATION]],Libellés!$E$2:$F$7,2,FALSE)</f>
        <v>Valorisation matière</v>
      </c>
      <c r="J1290" s="21">
        <v>97.45</v>
      </c>
      <c r="K1290" s="21">
        <v>482984</v>
      </c>
      <c r="L1290" s="21">
        <f>Tableau1[[#This Row],[TONNE_DECHET]]*1000</f>
        <v>97450</v>
      </c>
      <c r="M1290" s="21">
        <f>Tableau1[[#This Row],[KG_DECHET]]/Tableau1[[#This Row],[Population]]</f>
        <v>0.20176651814552862</v>
      </c>
    </row>
    <row r="1291" spans="1:13" x14ac:dyDescent="0.3">
      <c r="A1291" s="21">
        <v>2011</v>
      </c>
      <c r="B1291" s="21">
        <v>84</v>
      </c>
      <c r="C1291" s="21" t="str">
        <f>VLOOKUP(Tableau1[[#This Row],[CODE_REGION]],Libellés!$I$2:$J$15,2,FALSE)</f>
        <v>Auvergne-Rhône-Alpes</v>
      </c>
      <c r="D1291" s="21">
        <v>26</v>
      </c>
      <c r="E1291" s="21" t="str">
        <f>VLOOKUP(Tableau1[[#This Row],[CODE_DEPT]],Libellés!$L$2:$M$102,2,FALSE)</f>
        <v>Drôme</v>
      </c>
      <c r="F1291" s="21" t="s">
        <v>49</v>
      </c>
      <c r="G1291" s="21" t="str">
        <f>VLOOKUP(Tableau1[[#This Row],[CODE_TYPE_DECHET]],Libellés!$A$1:$B$8,2,FALSE)</f>
        <v>Ordures ménagères résiduelles</v>
      </c>
      <c r="H1291" s="21" t="s">
        <v>50</v>
      </c>
      <c r="I1291" s="21" t="str">
        <f>VLOOKUP(Tableau1[[#This Row],[CODE_DESTINATION]],Libellés!$E$2:$F$7,2,FALSE)</f>
        <v>Incinération avec récupération d'énergie</v>
      </c>
      <c r="J1291" s="21">
        <v>39.634819999999998</v>
      </c>
      <c r="K1291" s="21">
        <v>487993</v>
      </c>
      <c r="L1291" s="21">
        <f>Tableau1[[#This Row],[TONNE_DECHET]]*1000</f>
        <v>39634.82</v>
      </c>
      <c r="M1291" s="21">
        <f>Tableau1[[#This Row],[KG_DECHET]]/Tableau1[[#This Row],[Population]]</f>
        <v>8.1220058484445468E-2</v>
      </c>
    </row>
    <row r="1292" spans="1:13" x14ac:dyDescent="0.3">
      <c r="A1292" s="21">
        <v>2011</v>
      </c>
      <c r="B1292" s="21">
        <v>84</v>
      </c>
      <c r="C1292" s="21" t="str">
        <f>VLOOKUP(Tableau1[[#This Row],[CODE_REGION]],Libellés!$I$2:$J$15,2,FALSE)</f>
        <v>Auvergne-Rhône-Alpes</v>
      </c>
      <c r="D1292" s="21">
        <v>26</v>
      </c>
      <c r="E1292" s="21" t="str">
        <f>VLOOKUP(Tableau1[[#This Row],[CODE_DEPT]],Libellés!$L$2:$M$102,2,FALSE)</f>
        <v>Drôme</v>
      </c>
      <c r="F1292" s="21" t="s">
        <v>49</v>
      </c>
      <c r="G1292" s="21" t="str">
        <f>VLOOKUP(Tableau1[[#This Row],[CODE_TYPE_DECHET]],Libellés!$A$1:$B$8,2,FALSE)</f>
        <v>Ordures ménagères résiduelles</v>
      </c>
      <c r="H1292" s="21" t="s">
        <v>51</v>
      </c>
      <c r="I1292" s="21" t="str">
        <f>VLOOKUP(Tableau1[[#This Row],[CODE_DESTINATION]],Libellés!$E$2:$F$7,2,FALSE)</f>
        <v>Stockage</v>
      </c>
      <c r="J1292" s="21">
        <v>93687.568469999998</v>
      </c>
      <c r="K1292" s="21">
        <v>487993</v>
      </c>
      <c r="L1292" s="21">
        <f>Tableau1[[#This Row],[TONNE_DECHET]]*1000</f>
        <v>93687568.469999999</v>
      </c>
      <c r="M1292" s="21">
        <f>Tableau1[[#This Row],[KG_DECHET]]/Tableau1[[#This Row],[Population]]</f>
        <v>191.98547616461713</v>
      </c>
    </row>
    <row r="1293" spans="1:13" x14ac:dyDescent="0.3">
      <c r="A1293" s="21">
        <v>2011</v>
      </c>
      <c r="B1293" s="21">
        <v>84</v>
      </c>
      <c r="C1293" s="21" t="str">
        <f>VLOOKUP(Tableau1[[#This Row],[CODE_REGION]],Libellés!$I$2:$J$15,2,FALSE)</f>
        <v>Auvergne-Rhône-Alpes</v>
      </c>
      <c r="D1293" s="21">
        <v>26</v>
      </c>
      <c r="E1293" s="21" t="str">
        <f>VLOOKUP(Tableau1[[#This Row],[CODE_DEPT]],Libellés!$L$2:$M$102,2,FALSE)</f>
        <v>Drôme</v>
      </c>
      <c r="F1293" s="21" t="s">
        <v>49</v>
      </c>
      <c r="G1293" s="21" t="str">
        <f>VLOOKUP(Tableau1[[#This Row],[CODE_TYPE_DECHET]],Libellés!$A$1:$B$8,2,FALSE)</f>
        <v>Ordures ménagères résiduelles</v>
      </c>
      <c r="H1293" s="21" t="s">
        <v>56</v>
      </c>
      <c r="I1293" s="21" t="str">
        <f>VLOOKUP(Tableau1[[#This Row],[CODE_DESTINATION]],Libellés!$E$2:$F$7,2,FALSE)</f>
        <v>Valorisation organique</v>
      </c>
      <c r="J1293" s="21">
        <v>35761.653559999999</v>
      </c>
      <c r="K1293" s="21">
        <v>487993</v>
      </c>
      <c r="L1293" s="21">
        <f>Tableau1[[#This Row],[TONNE_DECHET]]*1000</f>
        <v>35761653.560000002</v>
      </c>
      <c r="M1293" s="21">
        <f>Tableau1[[#This Row],[KG_DECHET]]/Tableau1[[#This Row],[Population]]</f>
        <v>73.28312815962525</v>
      </c>
    </row>
    <row r="1294" spans="1:13" x14ac:dyDescent="0.3">
      <c r="A1294" s="21">
        <v>2011</v>
      </c>
      <c r="B1294" s="21">
        <v>84</v>
      </c>
      <c r="C1294" s="21" t="str">
        <f>VLOOKUP(Tableau1[[#This Row],[CODE_REGION]],Libellés!$I$2:$J$15,2,FALSE)</f>
        <v>Auvergne-Rhône-Alpes</v>
      </c>
      <c r="D1294" s="21">
        <v>26</v>
      </c>
      <c r="E1294" s="21" t="str">
        <f>VLOOKUP(Tableau1[[#This Row],[CODE_DEPT]],Libellés!$L$2:$M$102,2,FALSE)</f>
        <v>Drôme</v>
      </c>
      <c r="F1294" s="21" t="s">
        <v>50</v>
      </c>
      <c r="G1294" s="21" t="str">
        <f>VLOOKUP(Tableau1[[#This Row],[CODE_TYPE_DECHET]],Libellés!$A$1:$B$8,2,FALSE)</f>
        <v>Encombrants</v>
      </c>
      <c r="H1294" s="21" t="s">
        <v>51</v>
      </c>
      <c r="I1294" s="21" t="str">
        <f>VLOOKUP(Tableau1[[#This Row],[CODE_DESTINATION]],Libellés!$E$2:$F$7,2,FALSE)</f>
        <v>Stockage</v>
      </c>
      <c r="J1294" s="21">
        <v>133.94</v>
      </c>
      <c r="K1294" s="21">
        <v>487993</v>
      </c>
      <c r="L1294" s="21">
        <f>Tableau1[[#This Row],[TONNE_DECHET]]*1000</f>
        <v>133940</v>
      </c>
      <c r="M1294" s="21">
        <f>Tableau1[[#This Row],[KG_DECHET]]/Tableau1[[#This Row],[Population]]</f>
        <v>0.274471150200925</v>
      </c>
    </row>
    <row r="1295" spans="1:13" x14ac:dyDescent="0.3">
      <c r="A1295" s="21">
        <v>2011</v>
      </c>
      <c r="B1295" s="21">
        <v>84</v>
      </c>
      <c r="C1295" s="21" t="str">
        <f>VLOOKUP(Tableau1[[#This Row],[CODE_REGION]],Libellés!$I$2:$J$15,2,FALSE)</f>
        <v>Auvergne-Rhône-Alpes</v>
      </c>
      <c r="D1295" s="21">
        <v>26</v>
      </c>
      <c r="E1295" s="21" t="str">
        <f>VLOOKUP(Tableau1[[#This Row],[CODE_DEPT]],Libellés!$L$2:$M$102,2,FALSE)</f>
        <v>Drôme</v>
      </c>
      <c r="F1295" s="21" t="s">
        <v>53</v>
      </c>
      <c r="G1295" s="21" t="str">
        <f>VLOOKUP(Tableau1[[#This Row],[CODE_TYPE_DECHET]],Libellés!$A$1:$B$8,2,FALSE)</f>
        <v>Déchets dangereux</v>
      </c>
      <c r="H1295" s="21" t="s">
        <v>50</v>
      </c>
      <c r="I1295" s="21" t="str">
        <f>VLOOKUP(Tableau1[[#This Row],[CODE_DESTINATION]],Libellés!$E$2:$F$7,2,FALSE)</f>
        <v>Incinération avec récupération d'énergie</v>
      </c>
      <c r="J1295" s="21">
        <v>1.1414599999999999</v>
      </c>
      <c r="K1295" s="21">
        <v>487993</v>
      </c>
      <c r="L1295" s="21">
        <f>Tableau1[[#This Row],[TONNE_DECHET]]*1000</f>
        <v>1141.4599999999998</v>
      </c>
      <c r="M1295" s="21">
        <f>Tableau1[[#This Row],[KG_DECHET]]/Tableau1[[#This Row],[Population]]</f>
        <v>2.3390909295830059E-3</v>
      </c>
    </row>
    <row r="1296" spans="1:13" x14ac:dyDescent="0.3">
      <c r="A1296" s="21">
        <v>2011</v>
      </c>
      <c r="B1296" s="21">
        <v>84</v>
      </c>
      <c r="C1296" s="21" t="str">
        <f>VLOOKUP(Tableau1[[#This Row],[CODE_REGION]],Libellés!$I$2:$J$15,2,FALSE)</f>
        <v>Auvergne-Rhône-Alpes</v>
      </c>
      <c r="D1296" s="21">
        <v>26</v>
      </c>
      <c r="E1296" s="21" t="str">
        <f>VLOOKUP(Tableau1[[#This Row],[CODE_DEPT]],Libellés!$L$2:$M$102,2,FALSE)</f>
        <v>Drôme</v>
      </c>
      <c r="F1296" s="21" t="s">
        <v>53</v>
      </c>
      <c r="G1296" s="21" t="str">
        <f>VLOOKUP(Tableau1[[#This Row],[CODE_TYPE_DECHET]],Libellés!$A$1:$B$8,2,FALSE)</f>
        <v>Déchets dangereux</v>
      </c>
      <c r="H1296" s="21" t="s">
        <v>52</v>
      </c>
      <c r="I1296" s="21" t="str">
        <f>VLOOKUP(Tableau1[[#This Row],[CODE_DESTINATION]],Libellés!$E$2:$F$7,2,FALSE)</f>
        <v>Non précisé</v>
      </c>
      <c r="J1296" s="21">
        <v>0.5</v>
      </c>
      <c r="K1296" s="21">
        <v>487993</v>
      </c>
      <c r="L1296" s="21">
        <f>Tableau1[[#This Row],[TONNE_DECHET]]*1000</f>
        <v>500</v>
      </c>
      <c r="M1296" s="21">
        <f>Tableau1[[#This Row],[KG_DECHET]]/Tableau1[[#This Row],[Population]]</f>
        <v>1.0246048611353032E-3</v>
      </c>
    </row>
    <row r="1297" spans="1:13" x14ac:dyDescent="0.3">
      <c r="A1297" s="21">
        <v>2011</v>
      </c>
      <c r="B1297" s="21">
        <v>84</v>
      </c>
      <c r="C1297" s="21" t="str">
        <f>VLOOKUP(Tableau1[[#This Row],[CODE_REGION]],Libellés!$I$2:$J$15,2,FALSE)</f>
        <v>Auvergne-Rhône-Alpes</v>
      </c>
      <c r="D1297" s="21">
        <v>26</v>
      </c>
      <c r="E1297" s="21" t="str">
        <f>VLOOKUP(Tableau1[[#This Row],[CODE_DEPT]],Libellés!$L$2:$M$102,2,FALSE)</f>
        <v>Drôme</v>
      </c>
      <c r="F1297" s="21" t="s">
        <v>51</v>
      </c>
      <c r="G1297" s="21" t="str">
        <f>VLOOKUP(Tableau1[[#This Row],[CODE_TYPE_DECHET]],Libellés!$A$1:$B$8,2,FALSE)</f>
        <v>Emballages et papier</v>
      </c>
      <c r="H1297" s="21" t="s">
        <v>49</v>
      </c>
      <c r="I1297" s="21" t="str">
        <f>VLOOKUP(Tableau1[[#This Row],[CODE_DESTINATION]],Libellés!$E$2:$F$7,2,FALSE)</f>
        <v>Valorisation matière</v>
      </c>
      <c r="J1297" s="21">
        <v>20140.594590000001</v>
      </c>
      <c r="K1297" s="21">
        <v>487993</v>
      </c>
      <c r="L1297" s="21">
        <f>Tableau1[[#This Row],[TONNE_DECHET]]*1000</f>
        <v>20140594.59</v>
      </c>
      <c r="M1297" s="21">
        <f>Tableau1[[#This Row],[KG_DECHET]]/Tableau1[[#This Row],[Population]]</f>
        <v>41.272302246138779</v>
      </c>
    </row>
    <row r="1298" spans="1:13" x14ac:dyDescent="0.3">
      <c r="A1298" s="21">
        <v>2011</v>
      </c>
      <c r="B1298" s="21">
        <v>84</v>
      </c>
      <c r="C1298" s="21" t="str">
        <f>VLOOKUP(Tableau1[[#This Row],[CODE_REGION]],Libellés!$I$2:$J$15,2,FALSE)</f>
        <v>Auvergne-Rhône-Alpes</v>
      </c>
      <c r="D1298" s="21">
        <v>26</v>
      </c>
      <c r="E1298" s="21" t="str">
        <f>VLOOKUP(Tableau1[[#This Row],[CODE_DEPT]],Libellés!$L$2:$M$102,2,FALSE)</f>
        <v>Drôme</v>
      </c>
      <c r="F1298" s="21" t="s">
        <v>51</v>
      </c>
      <c r="G1298" s="21" t="str">
        <f>VLOOKUP(Tableau1[[#This Row],[CODE_TYPE_DECHET]],Libellés!$A$1:$B$8,2,FALSE)</f>
        <v>Emballages et papier</v>
      </c>
      <c r="H1298" s="21" t="s">
        <v>52</v>
      </c>
      <c r="I1298" s="21" t="str">
        <f>VLOOKUP(Tableau1[[#This Row],[CODE_DESTINATION]],Libellés!$E$2:$F$7,2,FALSE)</f>
        <v>Non précisé</v>
      </c>
      <c r="J1298" s="21">
        <v>14.89884</v>
      </c>
      <c r="K1298" s="21">
        <v>487993</v>
      </c>
      <c r="L1298" s="21">
        <f>Tableau1[[#This Row],[TONNE_DECHET]]*1000</f>
        <v>14898.84</v>
      </c>
      <c r="M1298" s="21">
        <f>Tableau1[[#This Row],[KG_DECHET]]/Tableau1[[#This Row],[Population]]</f>
        <v>3.05308477785542E-2</v>
      </c>
    </row>
    <row r="1299" spans="1:13" x14ac:dyDescent="0.3">
      <c r="A1299" s="21">
        <v>2011</v>
      </c>
      <c r="B1299" s="21">
        <v>84</v>
      </c>
      <c r="C1299" s="21" t="str">
        <f>VLOOKUP(Tableau1[[#This Row],[CODE_REGION]],Libellés!$I$2:$J$15,2,FALSE)</f>
        <v>Auvergne-Rhône-Alpes</v>
      </c>
      <c r="D1299" s="21">
        <v>26</v>
      </c>
      <c r="E1299" s="21" t="str">
        <f>VLOOKUP(Tableau1[[#This Row],[CODE_DEPT]],Libellés!$L$2:$M$102,2,FALSE)</f>
        <v>Drôme</v>
      </c>
      <c r="F1299" s="21" t="s">
        <v>56</v>
      </c>
      <c r="G1299" s="21" t="str">
        <f>VLOOKUP(Tableau1[[#This Row],[CODE_TYPE_DECHET]],Libellés!$A$1:$B$8,2,FALSE)</f>
        <v>Biodéchets</v>
      </c>
      <c r="H1299" s="21" t="s">
        <v>56</v>
      </c>
      <c r="I1299" s="21" t="str">
        <f>VLOOKUP(Tableau1[[#This Row],[CODE_DESTINATION]],Libellés!$E$2:$F$7,2,FALSE)</f>
        <v>Valorisation organique</v>
      </c>
      <c r="J1299" s="21">
        <v>73.61</v>
      </c>
      <c r="K1299" s="21">
        <v>487993</v>
      </c>
      <c r="L1299" s="21">
        <f>Tableau1[[#This Row],[TONNE_DECHET]]*1000</f>
        <v>73610</v>
      </c>
      <c r="M1299" s="21">
        <f>Tableau1[[#This Row],[KG_DECHET]]/Tableau1[[#This Row],[Population]]</f>
        <v>0.15084232765633934</v>
      </c>
    </row>
    <row r="1300" spans="1:13" x14ac:dyDescent="0.3">
      <c r="A1300" s="21">
        <v>2011</v>
      </c>
      <c r="B1300" s="21">
        <v>84</v>
      </c>
      <c r="C1300" s="21" t="str">
        <f>VLOOKUP(Tableau1[[#This Row],[CODE_REGION]],Libellés!$I$2:$J$15,2,FALSE)</f>
        <v>Auvergne-Rhône-Alpes</v>
      </c>
      <c r="D1300" s="21">
        <v>26</v>
      </c>
      <c r="E1300" s="21" t="str">
        <f>VLOOKUP(Tableau1[[#This Row],[CODE_DEPT]],Libellés!$L$2:$M$102,2,FALSE)</f>
        <v>Drôme</v>
      </c>
      <c r="F1300" s="21" t="s">
        <v>54</v>
      </c>
      <c r="G1300" s="21" t="str">
        <f>VLOOKUP(Tableau1[[#This Row],[CODE_TYPE_DECHET]],Libellés!$A$1:$B$8,2,FALSE)</f>
        <v>Verre</v>
      </c>
      <c r="H1300" s="21" t="s">
        <v>49</v>
      </c>
      <c r="I1300" s="21" t="str">
        <f>VLOOKUP(Tableau1[[#This Row],[CODE_DESTINATION]],Libellés!$E$2:$F$7,2,FALSE)</f>
        <v>Valorisation matière</v>
      </c>
      <c r="J1300" s="21">
        <v>14405.67836</v>
      </c>
      <c r="K1300" s="21">
        <v>487993</v>
      </c>
      <c r="L1300" s="21">
        <f>Tableau1[[#This Row],[TONNE_DECHET]]*1000</f>
        <v>14405678.359999999</v>
      </c>
      <c r="M1300" s="21">
        <f>Tableau1[[#This Row],[KG_DECHET]]/Tableau1[[#This Row],[Population]]</f>
        <v>29.520256151215282</v>
      </c>
    </row>
    <row r="1301" spans="1:13" x14ac:dyDescent="0.3">
      <c r="A1301" s="21">
        <v>2011</v>
      </c>
      <c r="B1301" s="21">
        <v>84</v>
      </c>
      <c r="C1301" s="21" t="str">
        <f>VLOOKUP(Tableau1[[#This Row],[CODE_REGION]],Libellés!$I$2:$J$15,2,FALSE)</f>
        <v>Auvergne-Rhône-Alpes</v>
      </c>
      <c r="D1301" s="21">
        <v>26</v>
      </c>
      <c r="E1301" s="21" t="str">
        <f>VLOOKUP(Tableau1[[#This Row],[CODE_DEPT]],Libellés!$L$2:$M$102,2,FALSE)</f>
        <v>Drôme</v>
      </c>
      <c r="F1301" s="21" t="s">
        <v>54</v>
      </c>
      <c r="G1301" s="21" t="str">
        <f>VLOOKUP(Tableau1[[#This Row],[CODE_TYPE_DECHET]],Libellés!$A$1:$B$8,2,FALSE)</f>
        <v>Verre</v>
      </c>
      <c r="H1301" s="21" t="s">
        <v>52</v>
      </c>
      <c r="I1301" s="21" t="str">
        <f>VLOOKUP(Tableau1[[#This Row],[CODE_DESTINATION]],Libellés!$E$2:$F$7,2,FALSE)</f>
        <v>Non précisé</v>
      </c>
      <c r="J1301" s="21">
        <v>33.855269999999997</v>
      </c>
      <c r="K1301" s="21">
        <v>487993</v>
      </c>
      <c r="L1301" s="21">
        <f>Tableau1[[#This Row],[TONNE_DECHET]]*1000</f>
        <v>33855.269999999997</v>
      </c>
      <c r="M1301" s="21">
        <f>Tableau1[[#This Row],[KG_DECHET]]/Tableau1[[#This Row],[Population]]</f>
        <v>6.937654843409638E-2</v>
      </c>
    </row>
    <row r="1302" spans="1:13" x14ac:dyDescent="0.3">
      <c r="A1302" s="21">
        <v>2011</v>
      </c>
      <c r="B1302" s="21">
        <v>84</v>
      </c>
      <c r="C1302" s="21" t="str">
        <f>VLOOKUP(Tableau1[[#This Row],[CODE_REGION]],Libellés!$I$2:$J$15,2,FALSE)</f>
        <v>Auvergne-Rhône-Alpes</v>
      </c>
      <c r="D1302" s="21">
        <v>26</v>
      </c>
      <c r="E1302" s="21" t="str">
        <f>VLOOKUP(Tableau1[[#This Row],[CODE_DEPT]],Libellés!$L$2:$M$102,2,FALSE)</f>
        <v>Drôme</v>
      </c>
      <c r="F1302" s="21" t="s">
        <v>55</v>
      </c>
      <c r="G1302" s="21" t="str">
        <f>VLOOKUP(Tableau1[[#This Row],[CODE_TYPE_DECHET]],Libellés!$A$1:$B$8,2,FALSE)</f>
        <v>Collectes séparées hors gravats</v>
      </c>
      <c r="H1302" s="21" t="s">
        <v>49</v>
      </c>
      <c r="I1302" s="21" t="str">
        <f>VLOOKUP(Tableau1[[#This Row],[CODE_DESTINATION]],Libellés!$E$2:$F$7,2,FALSE)</f>
        <v>Valorisation matière</v>
      </c>
      <c r="J1302" s="21">
        <v>85.55</v>
      </c>
      <c r="K1302" s="21">
        <v>487993</v>
      </c>
      <c r="L1302" s="21">
        <f>Tableau1[[#This Row],[TONNE_DECHET]]*1000</f>
        <v>85550</v>
      </c>
      <c r="M1302" s="21">
        <f>Tableau1[[#This Row],[KG_DECHET]]/Tableau1[[#This Row],[Population]]</f>
        <v>0.17530989174025038</v>
      </c>
    </row>
    <row r="1303" spans="1:13" x14ac:dyDescent="0.3">
      <c r="A1303" s="21">
        <v>2013</v>
      </c>
      <c r="B1303" s="21">
        <v>84</v>
      </c>
      <c r="C1303" s="21" t="str">
        <f>VLOOKUP(Tableau1[[#This Row],[CODE_REGION]],Libellés!$I$2:$J$15,2,FALSE)</f>
        <v>Auvergne-Rhône-Alpes</v>
      </c>
      <c r="D1303" s="21">
        <v>26</v>
      </c>
      <c r="E1303" s="21" t="str">
        <f>VLOOKUP(Tableau1[[#This Row],[CODE_DEPT]],Libellés!$L$2:$M$102,2,FALSE)</f>
        <v>Drôme</v>
      </c>
      <c r="F1303" s="21" t="s">
        <v>49</v>
      </c>
      <c r="G1303" s="21" t="str">
        <f>VLOOKUP(Tableau1[[#This Row],[CODE_TYPE_DECHET]],Libellés!$A$1:$B$8,2,FALSE)</f>
        <v>Ordures ménagères résiduelles</v>
      </c>
      <c r="H1303" s="21" t="s">
        <v>50</v>
      </c>
      <c r="I1303" s="21" t="str">
        <f>VLOOKUP(Tableau1[[#This Row],[CODE_DESTINATION]],Libellés!$E$2:$F$7,2,FALSE)</f>
        <v>Incinération avec récupération d'énergie</v>
      </c>
      <c r="J1303" s="21">
        <v>39.673569999999998</v>
      </c>
      <c r="K1303" s="21">
        <v>494712</v>
      </c>
      <c r="L1303" s="21">
        <f>Tableau1[[#This Row],[TONNE_DECHET]]*1000</f>
        <v>39673.57</v>
      </c>
      <c r="M1303" s="21">
        <f>Tableau1[[#This Row],[KG_DECHET]]/Tableau1[[#This Row],[Population]]</f>
        <v>8.0195285337731848E-2</v>
      </c>
    </row>
    <row r="1304" spans="1:13" x14ac:dyDescent="0.3">
      <c r="A1304" s="21">
        <v>2013</v>
      </c>
      <c r="B1304" s="21">
        <v>84</v>
      </c>
      <c r="C1304" s="21" t="str">
        <f>VLOOKUP(Tableau1[[#This Row],[CODE_REGION]],Libellés!$I$2:$J$15,2,FALSE)</f>
        <v>Auvergne-Rhône-Alpes</v>
      </c>
      <c r="D1304" s="21">
        <v>26</v>
      </c>
      <c r="E1304" s="21" t="str">
        <f>VLOOKUP(Tableau1[[#This Row],[CODE_DEPT]],Libellés!$L$2:$M$102,2,FALSE)</f>
        <v>Drôme</v>
      </c>
      <c r="F1304" s="21" t="s">
        <v>49</v>
      </c>
      <c r="G1304" s="21" t="str">
        <f>VLOOKUP(Tableau1[[#This Row],[CODE_TYPE_DECHET]],Libellés!$A$1:$B$8,2,FALSE)</f>
        <v>Ordures ménagères résiduelles</v>
      </c>
      <c r="H1304" s="21" t="s">
        <v>51</v>
      </c>
      <c r="I1304" s="21" t="str">
        <f>VLOOKUP(Tableau1[[#This Row],[CODE_DESTINATION]],Libellés!$E$2:$F$7,2,FALSE)</f>
        <v>Stockage</v>
      </c>
      <c r="J1304" s="21">
        <v>84231.440759999998</v>
      </c>
      <c r="K1304" s="21">
        <v>494712</v>
      </c>
      <c r="L1304" s="21">
        <f>Tableau1[[#This Row],[TONNE_DECHET]]*1000</f>
        <v>84231440.75999999</v>
      </c>
      <c r="M1304" s="21">
        <f>Tableau1[[#This Row],[KG_DECHET]]/Tableau1[[#This Row],[Population]]</f>
        <v>170.2635892398001</v>
      </c>
    </row>
    <row r="1305" spans="1:13" x14ac:dyDescent="0.3">
      <c r="A1305" s="21">
        <v>2013</v>
      </c>
      <c r="B1305" s="21">
        <v>84</v>
      </c>
      <c r="C1305" s="21" t="str">
        <f>VLOOKUP(Tableau1[[#This Row],[CODE_REGION]],Libellés!$I$2:$J$15,2,FALSE)</f>
        <v>Auvergne-Rhône-Alpes</v>
      </c>
      <c r="D1305" s="21">
        <v>26</v>
      </c>
      <c r="E1305" s="21" t="str">
        <f>VLOOKUP(Tableau1[[#This Row],[CODE_DEPT]],Libellés!$L$2:$M$102,2,FALSE)</f>
        <v>Drôme</v>
      </c>
      <c r="F1305" s="21" t="s">
        <v>49</v>
      </c>
      <c r="G1305" s="21" t="str">
        <f>VLOOKUP(Tableau1[[#This Row],[CODE_TYPE_DECHET]],Libellés!$A$1:$B$8,2,FALSE)</f>
        <v>Ordures ménagères résiduelles</v>
      </c>
      <c r="H1305" s="21" t="s">
        <v>56</v>
      </c>
      <c r="I1305" s="21" t="str">
        <f>VLOOKUP(Tableau1[[#This Row],[CODE_DESTINATION]],Libellés!$E$2:$F$7,2,FALSE)</f>
        <v>Valorisation organique</v>
      </c>
      <c r="J1305" s="21">
        <v>43007.639389999997</v>
      </c>
      <c r="K1305" s="21">
        <v>494712</v>
      </c>
      <c r="L1305" s="21">
        <f>Tableau1[[#This Row],[TONNE_DECHET]]*1000</f>
        <v>43007639.389999993</v>
      </c>
      <c r="M1305" s="21">
        <f>Tableau1[[#This Row],[KG_DECHET]]/Tableau1[[#This Row],[Population]]</f>
        <v>86.934700168987192</v>
      </c>
    </row>
    <row r="1306" spans="1:13" x14ac:dyDescent="0.3">
      <c r="A1306" s="21">
        <v>2013</v>
      </c>
      <c r="B1306" s="21">
        <v>84</v>
      </c>
      <c r="C1306" s="21" t="str">
        <f>VLOOKUP(Tableau1[[#This Row],[CODE_REGION]],Libellés!$I$2:$J$15,2,FALSE)</f>
        <v>Auvergne-Rhône-Alpes</v>
      </c>
      <c r="D1306" s="21">
        <v>26</v>
      </c>
      <c r="E1306" s="21" t="str">
        <f>VLOOKUP(Tableau1[[#This Row],[CODE_DEPT]],Libellés!$L$2:$M$102,2,FALSE)</f>
        <v>Drôme</v>
      </c>
      <c r="F1306" s="21" t="s">
        <v>53</v>
      </c>
      <c r="G1306" s="21" t="str">
        <f>VLOOKUP(Tableau1[[#This Row],[CODE_TYPE_DECHET]],Libellés!$A$1:$B$8,2,FALSE)</f>
        <v>Déchets dangereux</v>
      </c>
      <c r="H1306" s="21" t="s">
        <v>50</v>
      </c>
      <c r="I1306" s="21" t="str">
        <f>VLOOKUP(Tableau1[[#This Row],[CODE_DESTINATION]],Libellés!$E$2:$F$7,2,FALSE)</f>
        <v>Incinération avec récupération d'énergie</v>
      </c>
      <c r="J1306" s="21">
        <v>2.0183900000000001</v>
      </c>
      <c r="K1306" s="21">
        <v>494712</v>
      </c>
      <c r="L1306" s="21">
        <f>Tableau1[[#This Row],[TONNE_DECHET]]*1000</f>
        <v>2018.39</v>
      </c>
      <c r="M1306" s="21">
        <f>Tableau1[[#This Row],[KG_DECHET]]/Tableau1[[#This Row],[Population]]</f>
        <v>4.0799293326218081E-3</v>
      </c>
    </row>
    <row r="1307" spans="1:13" x14ac:dyDescent="0.3">
      <c r="A1307" s="21">
        <v>2013</v>
      </c>
      <c r="B1307" s="21">
        <v>84</v>
      </c>
      <c r="C1307" s="21" t="str">
        <f>VLOOKUP(Tableau1[[#This Row],[CODE_REGION]],Libellés!$I$2:$J$15,2,FALSE)</f>
        <v>Auvergne-Rhône-Alpes</v>
      </c>
      <c r="D1307" s="21">
        <v>26</v>
      </c>
      <c r="E1307" s="21" t="str">
        <f>VLOOKUP(Tableau1[[#This Row],[CODE_DEPT]],Libellés!$L$2:$M$102,2,FALSE)</f>
        <v>Drôme</v>
      </c>
      <c r="F1307" s="21" t="s">
        <v>51</v>
      </c>
      <c r="G1307" s="21" t="str">
        <f>VLOOKUP(Tableau1[[#This Row],[CODE_TYPE_DECHET]],Libellés!$A$1:$B$8,2,FALSE)</f>
        <v>Emballages et papier</v>
      </c>
      <c r="H1307" s="21" t="s">
        <v>49</v>
      </c>
      <c r="I1307" s="21" t="str">
        <f>VLOOKUP(Tableau1[[#This Row],[CODE_DESTINATION]],Libellés!$E$2:$F$7,2,FALSE)</f>
        <v>Valorisation matière</v>
      </c>
      <c r="J1307" s="21">
        <v>19635.28441</v>
      </c>
      <c r="K1307" s="21">
        <v>494712</v>
      </c>
      <c r="L1307" s="21">
        <f>Tableau1[[#This Row],[TONNE_DECHET]]*1000</f>
        <v>19635284.41</v>
      </c>
      <c r="M1307" s="21">
        <f>Tableau1[[#This Row],[KG_DECHET]]/Tableau1[[#This Row],[Population]]</f>
        <v>39.690333790164786</v>
      </c>
    </row>
    <row r="1308" spans="1:13" x14ac:dyDescent="0.3">
      <c r="A1308" s="21">
        <v>2013</v>
      </c>
      <c r="B1308" s="21">
        <v>84</v>
      </c>
      <c r="C1308" s="21" t="str">
        <f>VLOOKUP(Tableau1[[#This Row],[CODE_REGION]],Libellés!$I$2:$J$15,2,FALSE)</f>
        <v>Auvergne-Rhône-Alpes</v>
      </c>
      <c r="D1308" s="21">
        <v>26</v>
      </c>
      <c r="E1308" s="21" t="str">
        <f>VLOOKUP(Tableau1[[#This Row],[CODE_DEPT]],Libellés!$L$2:$M$102,2,FALSE)</f>
        <v>Drôme</v>
      </c>
      <c r="F1308" s="21" t="s">
        <v>51</v>
      </c>
      <c r="G1308" s="21" t="str">
        <f>VLOOKUP(Tableau1[[#This Row],[CODE_TYPE_DECHET]],Libellés!$A$1:$B$8,2,FALSE)</f>
        <v>Emballages et papier</v>
      </c>
      <c r="H1308" s="21" t="s">
        <v>52</v>
      </c>
      <c r="I1308" s="21" t="str">
        <f>VLOOKUP(Tableau1[[#This Row],[CODE_DESTINATION]],Libellés!$E$2:$F$7,2,FALSE)</f>
        <v>Non précisé</v>
      </c>
      <c r="J1308" s="21">
        <v>14.2775</v>
      </c>
      <c r="K1308" s="21">
        <v>494712</v>
      </c>
      <c r="L1308" s="21">
        <f>Tableau1[[#This Row],[TONNE_DECHET]]*1000</f>
        <v>14277.5</v>
      </c>
      <c r="M1308" s="21">
        <f>Tableau1[[#This Row],[KG_DECHET]]/Tableau1[[#This Row],[Population]]</f>
        <v>2.886022574750562E-2</v>
      </c>
    </row>
    <row r="1309" spans="1:13" x14ac:dyDescent="0.3">
      <c r="A1309" s="21">
        <v>2013</v>
      </c>
      <c r="B1309" s="21">
        <v>84</v>
      </c>
      <c r="C1309" s="21" t="str">
        <f>VLOOKUP(Tableau1[[#This Row],[CODE_REGION]],Libellés!$I$2:$J$15,2,FALSE)</f>
        <v>Auvergne-Rhône-Alpes</v>
      </c>
      <c r="D1309" s="21">
        <v>26</v>
      </c>
      <c r="E1309" s="21" t="str">
        <f>VLOOKUP(Tableau1[[#This Row],[CODE_DEPT]],Libellés!$L$2:$M$102,2,FALSE)</f>
        <v>Drôme</v>
      </c>
      <c r="F1309" s="21" t="s">
        <v>56</v>
      </c>
      <c r="G1309" s="21" t="str">
        <f>VLOOKUP(Tableau1[[#This Row],[CODE_TYPE_DECHET]],Libellés!$A$1:$B$8,2,FALSE)</f>
        <v>Biodéchets</v>
      </c>
      <c r="H1309" s="21" t="s">
        <v>56</v>
      </c>
      <c r="I1309" s="21" t="str">
        <f>VLOOKUP(Tableau1[[#This Row],[CODE_DESTINATION]],Libellés!$E$2:$F$7,2,FALSE)</f>
        <v>Valorisation organique</v>
      </c>
      <c r="J1309" s="21">
        <v>55.52</v>
      </c>
      <c r="K1309" s="21">
        <v>494712</v>
      </c>
      <c r="L1309" s="21">
        <f>Tableau1[[#This Row],[TONNE_DECHET]]*1000</f>
        <v>55520</v>
      </c>
      <c r="M1309" s="21">
        <f>Tableau1[[#This Row],[KG_DECHET]]/Tableau1[[#This Row],[Population]]</f>
        <v>0.11222691181940199</v>
      </c>
    </row>
    <row r="1310" spans="1:13" x14ac:dyDescent="0.3">
      <c r="A1310" s="21">
        <v>2013</v>
      </c>
      <c r="B1310" s="21">
        <v>84</v>
      </c>
      <c r="C1310" s="21" t="str">
        <f>VLOOKUP(Tableau1[[#This Row],[CODE_REGION]],Libellés!$I$2:$J$15,2,FALSE)</f>
        <v>Auvergne-Rhône-Alpes</v>
      </c>
      <c r="D1310" s="21">
        <v>26</v>
      </c>
      <c r="E1310" s="21" t="str">
        <f>VLOOKUP(Tableau1[[#This Row],[CODE_DEPT]],Libellés!$L$2:$M$102,2,FALSE)</f>
        <v>Drôme</v>
      </c>
      <c r="F1310" s="21" t="s">
        <v>54</v>
      </c>
      <c r="G1310" s="21" t="str">
        <f>VLOOKUP(Tableau1[[#This Row],[CODE_TYPE_DECHET]],Libellés!$A$1:$B$8,2,FALSE)</f>
        <v>Verre</v>
      </c>
      <c r="H1310" s="21" t="s">
        <v>49</v>
      </c>
      <c r="I1310" s="21" t="str">
        <f>VLOOKUP(Tableau1[[#This Row],[CODE_DESTINATION]],Libellés!$E$2:$F$7,2,FALSE)</f>
        <v>Valorisation matière</v>
      </c>
      <c r="J1310" s="21">
        <v>13893.11706</v>
      </c>
      <c r="K1310" s="21">
        <v>494712</v>
      </c>
      <c r="L1310" s="21">
        <f>Tableau1[[#This Row],[TONNE_DECHET]]*1000</f>
        <v>13893117.060000001</v>
      </c>
      <c r="M1310" s="21">
        <f>Tableau1[[#This Row],[KG_DECHET]]/Tableau1[[#This Row],[Population]]</f>
        <v>28.083242492601759</v>
      </c>
    </row>
    <row r="1311" spans="1:13" x14ac:dyDescent="0.3">
      <c r="A1311" s="21">
        <v>2013</v>
      </c>
      <c r="B1311" s="21">
        <v>84</v>
      </c>
      <c r="C1311" s="21" t="str">
        <f>VLOOKUP(Tableau1[[#This Row],[CODE_REGION]],Libellés!$I$2:$J$15,2,FALSE)</f>
        <v>Auvergne-Rhône-Alpes</v>
      </c>
      <c r="D1311" s="21">
        <v>26</v>
      </c>
      <c r="E1311" s="21" t="str">
        <f>VLOOKUP(Tableau1[[#This Row],[CODE_DEPT]],Libellés!$L$2:$M$102,2,FALSE)</f>
        <v>Drôme</v>
      </c>
      <c r="F1311" s="21" t="s">
        <v>54</v>
      </c>
      <c r="G1311" s="21" t="str">
        <f>VLOOKUP(Tableau1[[#This Row],[CODE_TYPE_DECHET]],Libellés!$A$1:$B$8,2,FALSE)</f>
        <v>Verre</v>
      </c>
      <c r="H1311" s="21" t="s">
        <v>52</v>
      </c>
      <c r="I1311" s="21" t="str">
        <f>VLOOKUP(Tableau1[[#This Row],[CODE_DESTINATION]],Libellés!$E$2:$F$7,2,FALSE)</f>
        <v>Non précisé</v>
      </c>
      <c r="J1311" s="21">
        <v>1.0236000000000001</v>
      </c>
      <c r="K1311" s="21">
        <v>494712</v>
      </c>
      <c r="L1311" s="21">
        <f>Tableau1[[#This Row],[TONNE_DECHET]]*1000</f>
        <v>1023.6</v>
      </c>
      <c r="M1311" s="21">
        <f>Tableau1[[#This Row],[KG_DECHET]]/Tableau1[[#This Row],[Population]]</f>
        <v>2.0690826177654879E-3</v>
      </c>
    </row>
    <row r="1312" spans="1:13" x14ac:dyDescent="0.3">
      <c r="A1312" s="21">
        <v>2013</v>
      </c>
      <c r="B1312" s="21">
        <v>84</v>
      </c>
      <c r="C1312" s="21" t="str">
        <f>VLOOKUP(Tableau1[[#This Row],[CODE_REGION]],Libellés!$I$2:$J$15,2,FALSE)</f>
        <v>Auvergne-Rhône-Alpes</v>
      </c>
      <c r="D1312" s="21">
        <v>26</v>
      </c>
      <c r="E1312" s="21" t="str">
        <f>VLOOKUP(Tableau1[[#This Row],[CODE_DEPT]],Libellés!$L$2:$M$102,2,FALSE)</f>
        <v>Drôme</v>
      </c>
      <c r="F1312" s="21" t="s">
        <v>55</v>
      </c>
      <c r="G1312" s="21" t="str">
        <f>VLOOKUP(Tableau1[[#This Row],[CODE_TYPE_DECHET]],Libellés!$A$1:$B$8,2,FALSE)</f>
        <v>Collectes séparées hors gravats</v>
      </c>
      <c r="H1312" s="21" t="s">
        <v>49</v>
      </c>
      <c r="I1312" s="21" t="str">
        <f>VLOOKUP(Tableau1[[#This Row],[CODE_DESTINATION]],Libellés!$E$2:$F$7,2,FALSE)</f>
        <v>Valorisation matière</v>
      </c>
      <c r="J1312" s="21">
        <v>68.22</v>
      </c>
      <c r="K1312" s="21">
        <v>494712</v>
      </c>
      <c r="L1312" s="21">
        <f>Tableau1[[#This Row],[TONNE_DECHET]]*1000</f>
        <v>68220</v>
      </c>
      <c r="M1312" s="21">
        <f>Tableau1[[#This Row],[KG_DECHET]]/Tableau1[[#This Row],[Population]]</f>
        <v>0.13789841362247127</v>
      </c>
    </row>
    <row r="1313" spans="1:13" x14ac:dyDescent="0.3">
      <c r="A1313" s="21">
        <v>2015</v>
      </c>
      <c r="B1313" s="21">
        <v>84</v>
      </c>
      <c r="C1313" s="21" t="str">
        <f>VLOOKUP(Tableau1[[#This Row],[CODE_REGION]],Libellés!$I$2:$J$15,2,FALSE)</f>
        <v>Auvergne-Rhône-Alpes</v>
      </c>
      <c r="D1313" s="21">
        <v>26</v>
      </c>
      <c r="E1313" s="21" t="str">
        <f>VLOOKUP(Tableau1[[#This Row],[CODE_DEPT]],Libellés!$L$2:$M$102,2,FALSE)</f>
        <v>Drôme</v>
      </c>
      <c r="F1313" s="21" t="s">
        <v>49</v>
      </c>
      <c r="G1313" s="21" t="str">
        <f>VLOOKUP(Tableau1[[#This Row],[CODE_TYPE_DECHET]],Libellés!$A$1:$B$8,2,FALSE)</f>
        <v>Ordures ménagères résiduelles</v>
      </c>
      <c r="H1313" s="21" t="s">
        <v>50</v>
      </c>
      <c r="I1313" s="21" t="str">
        <f>VLOOKUP(Tableau1[[#This Row],[CODE_DESTINATION]],Libellés!$E$2:$F$7,2,FALSE)</f>
        <v>Incinération avec récupération d'énergie</v>
      </c>
      <c r="J1313" s="21">
        <v>38.402380000000001</v>
      </c>
      <c r="K1313" s="21">
        <v>504637</v>
      </c>
      <c r="L1313" s="21">
        <f>Tableau1[[#This Row],[TONNE_DECHET]]*1000</f>
        <v>38402.379999999997</v>
      </c>
      <c r="M1313" s="21">
        <f>Tableau1[[#This Row],[KG_DECHET]]/Tableau1[[#This Row],[Population]]</f>
        <v>7.6099017709759686E-2</v>
      </c>
    </row>
    <row r="1314" spans="1:13" x14ac:dyDescent="0.3">
      <c r="A1314" s="21">
        <v>2015</v>
      </c>
      <c r="B1314" s="21">
        <v>84</v>
      </c>
      <c r="C1314" s="21" t="str">
        <f>VLOOKUP(Tableau1[[#This Row],[CODE_REGION]],Libellés!$I$2:$J$15,2,FALSE)</f>
        <v>Auvergne-Rhône-Alpes</v>
      </c>
      <c r="D1314" s="21">
        <v>26</v>
      </c>
      <c r="E1314" s="21" t="str">
        <f>VLOOKUP(Tableau1[[#This Row],[CODE_DEPT]],Libellés!$L$2:$M$102,2,FALSE)</f>
        <v>Drôme</v>
      </c>
      <c r="F1314" s="21" t="s">
        <v>49</v>
      </c>
      <c r="G1314" s="21" t="str">
        <f>VLOOKUP(Tableau1[[#This Row],[CODE_TYPE_DECHET]],Libellés!$A$1:$B$8,2,FALSE)</f>
        <v>Ordures ménagères résiduelles</v>
      </c>
      <c r="H1314" s="21" t="s">
        <v>51</v>
      </c>
      <c r="I1314" s="21" t="str">
        <f>VLOOKUP(Tableau1[[#This Row],[CODE_DESTINATION]],Libellés!$E$2:$F$7,2,FALSE)</f>
        <v>Stockage</v>
      </c>
      <c r="J1314" s="21">
        <v>93017.602750000005</v>
      </c>
      <c r="K1314" s="21">
        <v>504637</v>
      </c>
      <c r="L1314" s="21">
        <f>Tableau1[[#This Row],[TONNE_DECHET]]*1000</f>
        <v>93017602.75</v>
      </c>
      <c r="M1314" s="21">
        <f>Tableau1[[#This Row],[KG_DECHET]]/Tableau1[[#This Row],[Population]]</f>
        <v>184.32576832455806</v>
      </c>
    </row>
    <row r="1315" spans="1:13" x14ac:dyDescent="0.3">
      <c r="A1315" s="21">
        <v>2015</v>
      </c>
      <c r="B1315" s="21">
        <v>84</v>
      </c>
      <c r="C1315" s="21" t="str">
        <f>VLOOKUP(Tableau1[[#This Row],[CODE_REGION]],Libellés!$I$2:$J$15,2,FALSE)</f>
        <v>Auvergne-Rhône-Alpes</v>
      </c>
      <c r="D1315" s="21">
        <v>26</v>
      </c>
      <c r="E1315" s="21" t="str">
        <f>VLOOKUP(Tableau1[[#This Row],[CODE_DEPT]],Libellés!$L$2:$M$102,2,FALSE)</f>
        <v>Drôme</v>
      </c>
      <c r="F1315" s="21" t="s">
        <v>49</v>
      </c>
      <c r="G1315" s="21" t="str">
        <f>VLOOKUP(Tableau1[[#This Row],[CODE_TYPE_DECHET]],Libellés!$A$1:$B$8,2,FALSE)</f>
        <v>Ordures ménagères résiduelles</v>
      </c>
      <c r="H1315" s="21" t="s">
        <v>56</v>
      </c>
      <c r="I1315" s="21" t="str">
        <f>VLOOKUP(Tableau1[[#This Row],[CODE_DESTINATION]],Libellés!$E$2:$F$7,2,FALSE)</f>
        <v>Valorisation organique</v>
      </c>
      <c r="J1315" s="21">
        <v>35371.925640000001</v>
      </c>
      <c r="K1315" s="21">
        <v>504637</v>
      </c>
      <c r="L1315" s="21">
        <f>Tableau1[[#This Row],[TONNE_DECHET]]*1000</f>
        <v>35371925.640000001</v>
      </c>
      <c r="M1315" s="21">
        <f>Tableau1[[#This Row],[KG_DECHET]]/Tableau1[[#This Row],[Population]]</f>
        <v>70.093801366130506</v>
      </c>
    </row>
    <row r="1316" spans="1:13" x14ac:dyDescent="0.3">
      <c r="A1316" s="21">
        <v>2015</v>
      </c>
      <c r="B1316" s="21">
        <v>84</v>
      </c>
      <c r="C1316" s="21" t="str">
        <f>VLOOKUP(Tableau1[[#This Row],[CODE_REGION]],Libellés!$I$2:$J$15,2,FALSE)</f>
        <v>Auvergne-Rhône-Alpes</v>
      </c>
      <c r="D1316" s="21">
        <v>26</v>
      </c>
      <c r="E1316" s="21" t="str">
        <f>VLOOKUP(Tableau1[[#This Row],[CODE_DEPT]],Libellés!$L$2:$M$102,2,FALSE)</f>
        <v>Drôme</v>
      </c>
      <c r="F1316" s="21" t="s">
        <v>50</v>
      </c>
      <c r="G1316" s="21" t="str">
        <f>VLOOKUP(Tableau1[[#This Row],[CODE_TYPE_DECHET]],Libellés!$A$1:$B$8,2,FALSE)</f>
        <v>Encombrants</v>
      </c>
      <c r="H1316" s="21" t="s">
        <v>51</v>
      </c>
      <c r="I1316" s="21" t="str">
        <f>VLOOKUP(Tableau1[[#This Row],[CODE_DESTINATION]],Libellés!$E$2:$F$7,2,FALSE)</f>
        <v>Stockage</v>
      </c>
      <c r="J1316" s="21">
        <v>3.74979</v>
      </c>
      <c r="K1316" s="21">
        <v>504637</v>
      </c>
      <c r="L1316" s="21">
        <f>Tableau1[[#This Row],[TONNE_DECHET]]*1000</f>
        <v>3749.79</v>
      </c>
      <c r="M1316" s="21">
        <f>Tableau1[[#This Row],[KG_DECHET]]/Tableau1[[#This Row],[Population]]</f>
        <v>7.4306679851061253E-3</v>
      </c>
    </row>
    <row r="1317" spans="1:13" x14ac:dyDescent="0.3">
      <c r="A1317" s="21">
        <v>2015</v>
      </c>
      <c r="B1317" s="21">
        <v>84</v>
      </c>
      <c r="C1317" s="21" t="str">
        <f>VLOOKUP(Tableau1[[#This Row],[CODE_REGION]],Libellés!$I$2:$J$15,2,FALSE)</f>
        <v>Auvergne-Rhône-Alpes</v>
      </c>
      <c r="D1317" s="21">
        <v>26</v>
      </c>
      <c r="E1317" s="21" t="str">
        <f>VLOOKUP(Tableau1[[#This Row],[CODE_DEPT]],Libellés!$L$2:$M$102,2,FALSE)</f>
        <v>Drôme</v>
      </c>
      <c r="F1317" s="21" t="s">
        <v>53</v>
      </c>
      <c r="G1317" s="21" t="str">
        <f>VLOOKUP(Tableau1[[#This Row],[CODE_TYPE_DECHET]],Libellés!$A$1:$B$8,2,FALSE)</f>
        <v>Déchets dangereux</v>
      </c>
      <c r="H1317" s="21" t="s">
        <v>50</v>
      </c>
      <c r="I1317" s="21" t="str">
        <f>VLOOKUP(Tableau1[[#This Row],[CODE_DESTINATION]],Libellés!$E$2:$F$7,2,FALSE)</f>
        <v>Incinération avec récupération d'énergie</v>
      </c>
      <c r="J1317" s="21">
        <v>1.57246</v>
      </c>
      <c r="K1317" s="21">
        <v>504637</v>
      </c>
      <c r="L1317" s="21">
        <f>Tableau1[[#This Row],[TONNE_DECHET]]*1000</f>
        <v>1572.46</v>
      </c>
      <c r="M1317" s="21">
        <f>Tableau1[[#This Row],[KG_DECHET]]/Tableau1[[#This Row],[Population]]</f>
        <v>3.1160220118619918E-3</v>
      </c>
    </row>
    <row r="1318" spans="1:13" x14ac:dyDescent="0.3">
      <c r="A1318" s="21">
        <v>2015</v>
      </c>
      <c r="B1318" s="21">
        <v>84</v>
      </c>
      <c r="C1318" s="21" t="str">
        <f>VLOOKUP(Tableau1[[#This Row],[CODE_REGION]],Libellés!$I$2:$J$15,2,FALSE)</f>
        <v>Auvergne-Rhône-Alpes</v>
      </c>
      <c r="D1318" s="21">
        <v>26</v>
      </c>
      <c r="E1318" s="21" t="str">
        <f>VLOOKUP(Tableau1[[#This Row],[CODE_DEPT]],Libellés!$L$2:$M$102,2,FALSE)</f>
        <v>Drôme</v>
      </c>
      <c r="F1318" s="21" t="s">
        <v>53</v>
      </c>
      <c r="G1318" s="21" t="str">
        <f>VLOOKUP(Tableau1[[#This Row],[CODE_TYPE_DECHET]],Libellés!$A$1:$B$8,2,FALSE)</f>
        <v>Déchets dangereux</v>
      </c>
      <c r="H1318" s="21" t="s">
        <v>51</v>
      </c>
      <c r="I1318" s="21" t="str">
        <f>VLOOKUP(Tableau1[[#This Row],[CODE_DESTINATION]],Libellés!$E$2:$F$7,2,FALSE)</f>
        <v>Stockage</v>
      </c>
      <c r="J1318" s="21">
        <v>59.104950000000002</v>
      </c>
      <c r="K1318" s="21">
        <v>504637</v>
      </c>
      <c r="L1318" s="21">
        <f>Tableau1[[#This Row],[TONNE_DECHET]]*1000</f>
        <v>59104.950000000004</v>
      </c>
      <c r="M1318" s="21">
        <f>Tableau1[[#This Row],[KG_DECHET]]/Tableau1[[#This Row],[Population]]</f>
        <v>0.11712369485392471</v>
      </c>
    </row>
    <row r="1319" spans="1:13" x14ac:dyDescent="0.3">
      <c r="A1319" s="21">
        <v>2015</v>
      </c>
      <c r="B1319" s="21">
        <v>84</v>
      </c>
      <c r="C1319" s="21" t="str">
        <f>VLOOKUP(Tableau1[[#This Row],[CODE_REGION]],Libellés!$I$2:$J$15,2,FALSE)</f>
        <v>Auvergne-Rhône-Alpes</v>
      </c>
      <c r="D1319" s="21">
        <v>26</v>
      </c>
      <c r="E1319" s="21" t="str">
        <f>VLOOKUP(Tableau1[[#This Row],[CODE_DEPT]],Libellés!$L$2:$M$102,2,FALSE)</f>
        <v>Drôme</v>
      </c>
      <c r="F1319" s="21" t="s">
        <v>51</v>
      </c>
      <c r="G1319" s="21" t="str">
        <f>VLOOKUP(Tableau1[[#This Row],[CODE_TYPE_DECHET]],Libellés!$A$1:$B$8,2,FALSE)</f>
        <v>Emballages et papier</v>
      </c>
      <c r="H1319" s="21" t="s">
        <v>49</v>
      </c>
      <c r="I1319" s="21" t="str">
        <f>VLOOKUP(Tableau1[[#This Row],[CODE_DESTINATION]],Libellés!$E$2:$F$7,2,FALSE)</f>
        <v>Valorisation matière</v>
      </c>
      <c r="J1319" s="21">
        <v>20011.930349999999</v>
      </c>
      <c r="K1319" s="21">
        <v>504637</v>
      </c>
      <c r="L1319" s="21">
        <f>Tableau1[[#This Row],[TONNE_DECHET]]*1000</f>
        <v>20011930.349999998</v>
      </c>
      <c r="M1319" s="21">
        <f>Tableau1[[#This Row],[KG_DECHET]]/Tableau1[[#This Row],[Population]]</f>
        <v>39.656090120225031</v>
      </c>
    </row>
    <row r="1320" spans="1:13" x14ac:dyDescent="0.3">
      <c r="A1320" s="21">
        <v>2015</v>
      </c>
      <c r="B1320" s="21">
        <v>84</v>
      </c>
      <c r="C1320" s="21" t="str">
        <f>VLOOKUP(Tableau1[[#This Row],[CODE_REGION]],Libellés!$I$2:$J$15,2,FALSE)</f>
        <v>Auvergne-Rhône-Alpes</v>
      </c>
      <c r="D1320" s="21">
        <v>26</v>
      </c>
      <c r="E1320" s="21" t="str">
        <f>VLOOKUP(Tableau1[[#This Row],[CODE_DEPT]],Libellés!$L$2:$M$102,2,FALSE)</f>
        <v>Drôme</v>
      </c>
      <c r="F1320" s="21" t="s">
        <v>51</v>
      </c>
      <c r="G1320" s="21" t="str">
        <f>VLOOKUP(Tableau1[[#This Row],[CODE_TYPE_DECHET]],Libellés!$A$1:$B$8,2,FALSE)</f>
        <v>Emballages et papier</v>
      </c>
      <c r="H1320" s="21" t="s">
        <v>52</v>
      </c>
      <c r="I1320" s="21" t="str">
        <f>VLOOKUP(Tableau1[[#This Row],[CODE_DESTINATION]],Libellés!$E$2:$F$7,2,FALSE)</f>
        <v>Non précisé</v>
      </c>
      <c r="J1320" s="21">
        <v>14.22392</v>
      </c>
      <c r="K1320" s="21">
        <v>504637</v>
      </c>
      <c r="L1320" s="21">
        <f>Tableau1[[#This Row],[TONNE_DECHET]]*1000</f>
        <v>14223.92</v>
      </c>
      <c r="M1320" s="21">
        <f>Tableau1[[#This Row],[KG_DECHET]]/Tableau1[[#This Row],[Population]]</f>
        <v>2.8186438965038235E-2</v>
      </c>
    </row>
    <row r="1321" spans="1:13" x14ac:dyDescent="0.3">
      <c r="A1321" s="21">
        <v>2015</v>
      </c>
      <c r="B1321" s="21">
        <v>84</v>
      </c>
      <c r="C1321" s="21" t="str">
        <f>VLOOKUP(Tableau1[[#This Row],[CODE_REGION]],Libellés!$I$2:$J$15,2,FALSE)</f>
        <v>Auvergne-Rhône-Alpes</v>
      </c>
      <c r="D1321" s="21">
        <v>26</v>
      </c>
      <c r="E1321" s="21" t="str">
        <f>VLOOKUP(Tableau1[[#This Row],[CODE_DEPT]],Libellés!$L$2:$M$102,2,FALSE)</f>
        <v>Drôme</v>
      </c>
      <c r="F1321" s="21" t="s">
        <v>56</v>
      </c>
      <c r="G1321" s="21" t="str">
        <f>VLOOKUP(Tableau1[[#This Row],[CODE_TYPE_DECHET]],Libellés!$A$1:$B$8,2,FALSE)</f>
        <v>Biodéchets</v>
      </c>
      <c r="H1321" s="21" t="s">
        <v>56</v>
      </c>
      <c r="I1321" s="21" t="str">
        <f>VLOOKUP(Tableau1[[#This Row],[CODE_DESTINATION]],Libellés!$E$2:$F$7,2,FALSE)</f>
        <v>Valorisation organique</v>
      </c>
      <c r="J1321" s="21">
        <v>67.87</v>
      </c>
      <c r="K1321" s="21">
        <v>504637</v>
      </c>
      <c r="L1321" s="21">
        <f>Tableau1[[#This Row],[TONNE_DECHET]]*1000</f>
        <v>67870</v>
      </c>
      <c r="M1321" s="21">
        <f>Tableau1[[#This Row],[KG_DECHET]]/Tableau1[[#This Row],[Population]]</f>
        <v>0.13449271456512304</v>
      </c>
    </row>
    <row r="1322" spans="1:13" x14ac:dyDescent="0.3">
      <c r="A1322" s="21">
        <v>2015</v>
      </c>
      <c r="B1322" s="21">
        <v>84</v>
      </c>
      <c r="C1322" s="21" t="str">
        <f>VLOOKUP(Tableau1[[#This Row],[CODE_REGION]],Libellés!$I$2:$J$15,2,FALSE)</f>
        <v>Auvergne-Rhône-Alpes</v>
      </c>
      <c r="D1322" s="21">
        <v>26</v>
      </c>
      <c r="E1322" s="21" t="str">
        <f>VLOOKUP(Tableau1[[#This Row],[CODE_DEPT]],Libellés!$L$2:$M$102,2,FALSE)</f>
        <v>Drôme</v>
      </c>
      <c r="F1322" s="21" t="s">
        <v>54</v>
      </c>
      <c r="G1322" s="21" t="str">
        <f>VLOOKUP(Tableau1[[#This Row],[CODE_TYPE_DECHET]],Libellés!$A$1:$B$8,2,FALSE)</f>
        <v>Verre</v>
      </c>
      <c r="H1322" s="21" t="s">
        <v>49</v>
      </c>
      <c r="I1322" s="21" t="str">
        <f>VLOOKUP(Tableau1[[#This Row],[CODE_DESTINATION]],Libellés!$E$2:$F$7,2,FALSE)</f>
        <v>Valorisation matière</v>
      </c>
      <c r="J1322" s="21">
        <v>15269.296480000001</v>
      </c>
      <c r="K1322" s="21">
        <v>504637</v>
      </c>
      <c r="L1322" s="21">
        <f>Tableau1[[#This Row],[TONNE_DECHET]]*1000</f>
        <v>15269296.48</v>
      </c>
      <c r="M1322" s="21">
        <f>Tableau1[[#This Row],[KG_DECHET]]/Tableau1[[#This Row],[Population]]</f>
        <v>30.25798044931307</v>
      </c>
    </row>
    <row r="1323" spans="1:13" x14ac:dyDescent="0.3">
      <c r="A1323" s="21">
        <v>2015</v>
      </c>
      <c r="B1323" s="21">
        <v>84</v>
      </c>
      <c r="C1323" s="21" t="str">
        <f>VLOOKUP(Tableau1[[#This Row],[CODE_REGION]],Libellés!$I$2:$J$15,2,FALSE)</f>
        <v>Auvergne-Rhône-Alpes</v>
      </c>
      <c r="D1323" s="21">
        <v>26</v>
      </c>
      <c r="E1323" s="21" t="str">
        <f>VLOOKUP(Tableau1[[#This Row],[CODE_DEPT]],Libellés!$L$2:$M$102,2,FALSE)</f>
        <v>Drôme</v>
      </c>
      <c r="F1323" s="21" t="s">
        <v>55</v>
      </c>
      <c r="G1323" s="21" t="str">
        <f>VLOOKUP(Tableau1[[#This Row],[CODE_TYPE_DECHET]],Libellés!$A$1:$B$8,2,FALSE)</f>
        <v>Collectes séparées hors gravats</v>
      </c>
      <c r="H1323" s="21" t="s">
        <v>49</v>
      </c>
      <c r="I1323" s="21" t="str">
        <f>VLOOKUP(Tableau1[[#This Row],[CODE_DESTINATION]],Libellés!$E$2:$F$7,2,FALSE)</f>
        <v>Valorisation matière</v>
      </c>
      <c r="J1323" s="21">
        <v>90.146720000000002</v>
      </c>
      <c r="K1323" s="21">
        <v>504637</v>
      </c>
      <c r="L1323" s="21">
        <f>Tableau1[[#This Row],[TONNE_DECHET]]*1000</f>
        <v>90146.72</v>
      </c>
      <c r="M1323" s="21">
        <f>Tableau1[[#This Row],[KG_DECHET]]/Tableau1[[#This Row],[Population]]</f>
        <v>0.17863676266306275</v>
      </c>
    </row>
    <row r="1324" spans="1:13" x14ac:dyDescent="0.3">
      <c r="A1324" s="21">
        <v>2017</v>
      </c>
      <c r="B1324" s="21">
        <v>84</v>
      </c>
      <c r="C1324" s="21" t="str">
        <f>VLOOKUP(Tableau1[[#This Row],[CODE_REGION]],Libellés!$I$2:$J$15,2,FALSE)</f>
        <v>Auvergne-Rhône-Alpes</v>
      </c>
      <c r="D1324" s="21">
        <v>26</v>
      </c>
      <c r="E1324" s="21" t="str">
        <f>VLOOKUP(Tableau1[[#This Row],[CODE_DEPT]],Libellés!$L$2:$M$102,2,FALSE)</f>
        <v>Drôme</v>
      </c>
      <c r="F1324" s="21" t="s">
        <v>49</v>
      </c>
      <c r="G1324" s="21" t="str">
        <f>VLOOKUP(Tableau1[[#This Row],[CODE_TYPE_DECHET]],Libellés!$A$1:$B$8,2,FALSE)</f>
        <v>Ordures ménagères résiduelles</v>
      </c>
      <c r="H1324" s="21" t="s">
        <v>50</v>
      </c>
      <c r="I1324" s="21" t="str">
        <f>VLOOKUP(Tableau1[[#This Row],[CODE_DESTINATION]],Libellés!$E$2:$F$7,2,FALSE)</f>
        <v>Incinération avec récupération d'énergie</v>
      </c>
      <c r="J1324" s="21">
        <v>43.355020000000003</v>
      </c>
      <c r="K1324" s="21">
        <v>511553</v>
      </c>
      <c r="L1324" s="21">
        <f>Tableau1[[#This Row],[TONNE_DECHET]]*1000</f>
        <v>43355.020000000004</v>
      </c>
      <c r="M1324" s="21">
        <f>Tableau1[[#This Row],[KG_DECHET]]/Tableau1[[#This Row],[Population]]</f>
        <v>8.475176570169661E-2</v>
      </c>
    </row>
    <row r="1325" spans="1:13" x14ac:dyDescent="0.3">
      <c r="A1325" s="21">
        <v>2017</v>
      </c>
      <c r="B1325" s="21">
        <v>84</v>
      </c>
      <c r="C1325" s="21" t="str">
        <f>VLOOKUP(Tableau1[[#This Row],[CODE_REGION]],Libellés!$I$2:$J$15,2,FALSE)</f>
        <v>Auvergne-Rhône-Alpes</v>
      </c>
      <c r="D1325" s="21">
        <v>26</v>
      </c>
      <c r="E1325" s="21" t="str">
        <f>VLOOKUP(Tableau1[[#This Row],[CODE_DEPT]],Libellés!$L$2:$M$102,2,FALSE)</f>
        <v>Drôme</v>
      </c>
      <c r="F1325" s="21" t="s">
        <v>49</v>
      </c>
      <c r="G1325" s="21" t="str">
        <f>VLOOKUP(Tableau1[[#This Row],[CODE_TYPE_DECHET]],Libellés!$A$1:$B$8,2,FALSE)</f>
        <v>Ordures ménagères résiduelles</v>
      </c>
      <c r="H1325" s="21" t="s">
        <v>51</v>
      </c>
      <c r="I1325" s="21" t="str">
        <f>VLOOKUP(Tableau1[[#This Row],[CODE_DESTINATION]],Libellés!$E$2:$F$7,2,FALSE)</f>
        <v>Stockage</v>
      </c>
      <c r="J1325" s="21">
        <v>49531.590479999999</v>
      </c>
      <c r="K1325" s="21">
        <v>511553</v>
      </c>
      <c r="L1325" s="21">
        <f>Tableau1[[#This Row],[TONNE_DECHET]]*1000</f>
        <v>49531590.479999997</v>
      </c>
      <c r="M1325" s="21">
        <f>Tableau1[[#This Row],[KG_DECHET]]/Tableau1[[#This Row],[Population]]</f>
        <v>96.825921224193777</v>
      </c>
    </row>
    <row r="1326" spans="1:13" x14ac:dyDescent="0.3">
      <c r="A1326" s="21">
        <v>2017</v>
      </c>
      <c r="B1326" s="21">
        <v>84</v>
      </c>
      <c r="C1326" s="21" t="str">
        <f>VLOOKUP(Tableau1[[#This Row],[CODE_REGION]],Libellés!$I$2:$J$15,2,FALSE)</f>
        <v>Auvergne-Rhône-Alpes</v>
      </c>
      <c r="D1326" s="21">
        <v>26</v>
      </c>
      <c r="E1326" s="21" t="str">
        <f>VLOOKUP(Tableau1[[#This Row],[CODE_DEPT]],Libellés!$L$2:$M$102,2,FALSE)</f>
        <v>Drôme</v>
      </c>
      <c r="F1326" s="21" t="s">
        <v>49</v>
      </c>
      <c r="G1326" s="21" t="str">
        <f>VLOOKUP(Tableau1[[#This Row],[CODE_TYPE_DECHET]],Libellés!$A$1:$B$8,2,FALSE)</f>
        <v>Ordures ménagères résiduelles</v>
      </c>
      <c r="H1326" s="21" t="s">
        <v>56</v>
      </c>
      <c r="I1326" s="21" t="str">
        <f>VLOOKUP(Tableau1[[#This Row],[CODE_DESTINATION]],Libellés!$E$2:$F$7,2,FALSE)</f>
        <v>Valorisation organique</v>
      </c>
      <c r="J1326" s="21">
        <v>76599.157059999998</v>
      </c>
      <c r="K1326" s="21">
        <v>511553</v>
      </c>
      <c r="L1326" s="21">
        <f>Tableau1[[#This Row],[TONNE_DECHET]]*1000</f>
        <v>76599157.060000002</v>
      </c>
      <c r="M1326" s="21">
        <f>Tableau1[[#This Row],[KG_DECHET]]/Tableau1[[#This Row],[Population]]</f>
        <v>149.73845732504745</v>
      </c>
    </row>
    <row r="1327" spans="1:13" x14ac:dyDescent="0.3">
      <c r="A1327" s="21">
        <v>2017</v>
      </c>
      <c r="B1327" s="21">
        <v>84</v>
      </c>
      <c r="C1327" s="21" t="str">
        <f>VLOOKUP(Tableau1[[#This Row],[CODE_REGION]],Libellés!$I$2:$J$15,2,FALSE)</f>
        <v>Auvergne-Rhône-Alpes</v>
      </c>
      <c r="D1327" s="21">
        <v>26</v>
      </c>
      <c r="E1327" s="21" t="str">
        <f>VLOOKUP(Tableau1[[#This Row],[CODE_DEPT]],Libellés!$L$2:$M$102,2,FALSE)</f>
        <v>Drôme</v>
      </c>
      <c r="F1327" s="21" t="s">
        <v>50</v>
      </c>
      <c r="G1327" s="21" t="str">
        <f>VLOOKUP(Tableau1[[#This Row],[CODE_TYPE_DECHET]],Libellés!$A$1:$B$8,2,FALSE)</f>
        <v>Encombrants</v>
      </c>
      <c r="H1327" s="21" t="s">
        <v>51</v>
      </c>
      <c r="I1327" s="21" t="str">
        <f>VLOOKUP(Tableau1[[#This Row],[CODE_DESTINATION]],Libellés!$E$2:$F$7,2,FALSE)</f>
        <v>Stockage</v>
      </c>
      <c r="J1327" s="21">
        <v>2.4399500000000001</v>
      </c>
      <c r="K1327" s="21">
        <v>511553</v>
      </c>
      <c r="L1327" s="21">
        <f>Tableau1[[#This Row],[TONNE_DECHET]]*1000</f>
        <v>2439.9500000000003</v>
      </c>
      <c r="M1327" s="21">
        <f>Tableau1[[#This Row],[KG_DECHET]]/Tableau1[[#This Row],[Population]]</f>
        <v>4.7696915080157878E-3</v>
      </c>
    </row>
    <row r="1328" spans="1:13" x14ac:dyDescent="0.3">
      <c r="A1328" s="21">
        <v>2017</v>
      </c>
      <c r="B1328" s="21">
        <v>84</v>
      </c>
      <c r="C1328" s="21" t="str">
        <f>VLOOKUP(Tableau1[[#This Row],[CODE_REGION]],Libellés!$I$2:$J$15,2,FALSE)</f>
        <v>Auvergne-Rhône-Alpes</v>
      </c>
      <c r="D1328" s="21">
        <v>26</v>
      </c>
      <c r="E1328" s="21" t="str">
        <f>VLOOKUP(Tableau1[[#This Row],[CODE_DEPT]],Libellés!$L$2:$M$102,2,FALSE)</f>
        <v>Drôme</v>
      </c>
      <c r="F1328" s="21" t="s">
        <v>53</v>
      </c>
      <c r="G1328" s="21" t="str">
        <f>VLOOKUP(Tableau1[[#This Row],[CODE_TYPE_DECHET]],Libellés!$A$1:$B$8,2,FALSE)</f>
        <v>Déchets dangereux</v>
      </c>
      <c r="H1328" s="21" t="s">
        <v>51</v>
      </c>
      <c r="I1328" s="21" t="str">
        <f>VLOOKUP(Tableau1[[#This Row],[CODE_DESTINATION]],Libellés!$E$2:$F$7,2,FALSE)</f>
        <v>Stockage</v>
      </c>
      <c r="J1328" s="21">
        <v>30.615110000000001</v>
      </c>
      <c r="K1328" s="21">
        <v>511553</v>
      </c>
      <c r="L1328" s="21">
        <f>Tableau1[[#This Row],[TONNE_DECHET]]*1000</f>
        <v>30615.11</v>
      </c>
      <c r="M1328" s="21">
        <f>Tableau1[[#This Row],[KG_DECHET]]/Tableau1[[#This Row],[Population]]</f>
        <v>5.9847386292329434E-2</v>
      </c>
    </row>
    <row r="1329" spans="1:13" x14ac:dyDescent="0.3">
      <c r="A1329" s="21">
        <v>2017</v>
      </c>
      <c r="B1329" s="21">
        <v>84</v>
      </c>
      <c r="C1329" s="21" t="str">
        <f>VLOOKUP(Tableau1[[#This Row],[CODE_REGION]],Libellés!$I$2:$J$15,2,FALSE)</f>
        <v>Auvergne-Rhône-Alpes</v>
      </c>
      <c r="D1329" s="21">
        <v>26</v>
      </c>
      <c r="E1329" s="21" t="str">
        <f>VLOOKUP(Tableau1[[#This Row],[CODE_DEPT]],Libellés!$L$2:$M$102,2,FALSE)</f>
        <v>Drôme</v>
      </c>
      <c r="F1329" s="21" t="s">
        <v>51</v>
      </c>
      <c r="G1329" s="21" t="str">
        <f>VLOOKUP(Tableau1[[#This Row],[CODE_TYPE_DECHET]],Libellés!$A$1:$B$8,2,FALSE)</f>
        <v>Emballages et papier</v>
      </c>
      <c r="H1329" s="21" t="s">
        <v>49</v>
      </c>
      <c r="I1329" s="21" t="str">
        <f>VLOOKUP(Tableau1[[#This Row],[CODE_DESTINATION]],Libellés!$E$2:$F$7,2,FALSE)</f>
        <v>Valorisation matière</v>
      </c>
      <c r="J1329" s="21">
        <v>20291.1535</v>
      </c>
      <c r="K1329" s="21">
        <v>511553</v>
      </c>
      <c r="L1329" s="21">
        <f>Tableau1[[#This Row],[TONNE_DECHET]]*1000</f>
        <v>20291153.5</v>
      </c>
      <c r="M1329" s="21">
        <f>Tableau1[[#This Row],[KG_DECHET]]/Tableau1[[#This Row],[Population]]</f>
        <v>39.665789273056753</v>
      </c>
    </row>
    <row r="1330" spans="1:13" x14ac:dyDescent="0.3">
      <c r="A1330" s="21">
        <v>2017</v>
      </c>
      <c r="B1330" s="21">
        <v>84</v>
      </c>
      <c r="C1330" s="21" t="str">
        <f>VLOOKUP(Tableau1[[#This Row],[CODE_REGION]],Libellés!$I$2:$J$15,2,FALSE)</f>
        <v>Auvergne-Rhône-Alpes</v>
      </c>
      <c r="D1330" s="21">
        <v>26</v>
      </c>
      <c r="E1330" s="21" t="str">
        <f>VLOOKUP(Tableau1[[#This Row],[CODE_DEPT]],Libellés!$L$2:$M$102,2,FALSE)</f>
        <v>Drôme</v>
      </c>
      <c r="F1330" s="21" t="s">
        <v>56</v>
      </c>
      <c r="G1330" s="21" t="str">
        <f>VLOOKUP(Tableau1[[#This Row],[CODE_TYPE_DECHET]],Libellés!$A$1:$B$8,2,FALSE)</f>
        <v>Biodéchets</v>
      </c>
      <c r="H1330" s="21" t="s">
        <v>56</v>
      </c>
      <c r="I1330" s="21" t="str">
        <f>VLOOKUP(Tableau1[[#This Row],[CODE_DESTINATION]],Libellés!$E$2:$F$7,2,FALSE)</f>
        <v>Valorisation organique</v>
      </c>
      <c r="J1330" s="21">
        <v>34</v>
      </c>
      <c r="K1330" s="21">
        <v>511553</v>
      </c>
      <c r="L1330" s="21">
        <f>Tableau1[[#This Row],[TONNE_DECHET]]*1000</f>
        <v>34000</v>
      </c>
      <c r="M1330" s="21">
        <f>Tableau1[[#This Row],[KG_DECHET]]/Tableau1[[#This Row],[Population]]</f>
        <v>6.6464276428835331E-2</v>
      </c>
    </row>
    <row r="1331" spans="1:13" x14ac:dyDescent="0.3">
      <c r="A1331" s="21">
        <v>2017</v>
      </c>
      <c r="B1331" s="21">
        <v>84</v>
      </c>
      <c r="C1331" s="21" t="str">
        <f>VLOOKUP(Tableau1[[#This Row],[CODE_REGION]],Libellés!$I$2:$J$15,2,FALSE)</f>
        <v>Auvergne-Rhône-Alpes</v>
      </c>
      <c r="D1331" s="21">
        <v>26</v>
      </c>
      <c r="E1331" s="21" t="str">
        <f>VLOOKUP(Tableau1[[#This Row],[CODE_DEPT]],Libellés!$L$2:$M$102,2,FALSE)</f>
        <v>Drôme</v>
      </c>
      <c r="F1331" s="21" t="s">
        <v>54</v>
      </c>
      <c r="G1331" s="21" t="str">
        <f>VLOOKUP(Tableau1[[#This Row],[CODE_TYPE_DECHET]],Libellés!$A$1:$B$8,2,FALSE)</f>
        <v>Verre</v>
      </c>
      <c r="H1331" s="21" t="s">
        <v>49</v>
      </c>
      <c r="I1331" s="21" t="str">
        <f>VLOOKUP(Tableau1[[#This Row],[CODE_DESTINATION]],Libellés!$E$2:$F$7,2,FALSE)</f>
        <v>Valorisation matière</v>
      </c>
      <c r="J1331" s="21">
        <v>15891.01679</v>
      </c>
      <c r="K1331" s="21">
        <v>511553</v>
      </c>
      <c r="L1331" s="21">
        <f>Tableau1[[#This Row],[TONNE_DECHET]]*1000</f>
        <v>15891016.789999999</v>
      </c>
      <c r="M1331" s="21">
        <f>Tableau1[[#This Row],[KG_DECHET]]/Tableau1[[#This Row],[Population]]</f>
        <v>31.064262725465394</v>
      </c>
    </row>
    <row r="1332" spans="1:13" x14ac:dyDescent="0.3">
      <c r="A1332" s="21">
        <v>2017</v>
      </c>
      <c r="B1332" s="21">
        <v>84</v>
      </c>
      <c r="C1332" s="21" t="str">
        <f>VLOOKUP(Tableau1[[#This Row],[CODE_REGION]],Libellés!$I$2:$J$15,2,FALSE)</f>
        <v>Auvergne-Rhône-Alpes</v>
      </c>
      <c r="D1332" s="21">
        <v>26</v>
      </c>
      <c r="E1332" s="21" t="str">
        <f>VLOOKUP(Tableau1[[#This Row],[CODE_DEPT]],Libellés!$L$2:$M$102,2,FALSE)</f>
        <v>Drôme</v>
      </c>
      <c r="F1332" s="21" t="s">
        <v>55</v>
      </c>
      <c r="G1332" s="21" t="str">
        <f>VLOOKUP(Tableau1[[#This Row],[CODE_TYPE_DECHET]],Libellés!$A$1:$B$8,2,FALSE)</f>
        <v>Collectes séparées hors gravats</v>
      </c>
      <c r="H1332" s="21" t="s">
        <v>49</v>
      </c>
      <c r="I1332" s="21" t="str">
        <f>VLOOKUP(Tableau1[[#This Row],[CODE_DESTINATION]],Libellés!$E$2:$F$7,2,FALSE)</f>
        <v>Valorisation matière</v>
      </c>
      <c r="J1332" s="21">
        <v>34.119999999999997</v>
      </c>
      <c r="K1332" s="21">
        <v>511553</v>
      </c>
      <c r="L1332" s="21">
        <f>Tableau1[[#This Row],[TONNE_DECHET]]*1000</f>
        <v>34120</v>
      </c>
      <c r="M1332" s="21">
        <f>Tableau1[[#This Row],[KG_DECHET]]/Tableau1[[#This Row],[Population]]</f>
        <v>6.6698856227995929E-2</v>
      </c>
    </row>
    <row r="1333" spans="1:13" x14ac:dyDescent="0.3">
      <c r="A1333" s="21">
        <v>2009</v>
      </c>
      <c r="B1333" s="21">
        <v>28</v>
      </c>
      <c r="C1333" s="21" t="str">
        <f>VLOOKUP(Tableau1[[#This Row],[CODE_REGION]],Libellés!$I$2:$J$15,2,FALSE)</f>
        <v>Normandie</v>
      </c>
      <c r="D1333" s="21">
        <v>27</v>
      </c>
      <c r="E1333" s="21" t="str">
        <f>VLOOKUP(Tableau1[[#This Row],[CODE_DEPT]],Libellés!$L$2:$M$102,2,FALSE)</f>
        <v>Eure</v>
      </c>
      <c r="F1333" s="21" t="s">
        <v>49</v>
      </c>
      <c r="G1333" s="21" t="str">
        <f>VLOOKUP(Tableau1[[#This Row],[CODE_TYPE_DECHET]],Libellés!$A$1:$B$8,2,FALSE)</f>
        <v>Ordures ménagères résiduelles</v>
      </c>
      <c r="H1333" s="21" t="s">
        <v>49</v>
      </c>
      <c r="I1333" s="21" t="str">
        <f>VLOOKUP(Tableau1[[#This Row],[CODE_DESTINATION]],Libellés!$E$2:$F$7,2,FALSE)</f>
        <v>Valorisation matière</v>
      </c>
      <c r="J1333" s="21">
        <v>4007</v>
      </c>
      <c r="K1333" s="21">
        <v>582822</v>
      </c>
      <c r="L1333" s="21">
        <f>Tableau1[[#This Row],[TONNE_DECHET]]*1000</f>
        <v>4007000</v>
      </c>
      <c r="M1333" s="21">
        <f>Tableau1[[#This Row],[KG_DECHET]]/Tableau1[[#This Row],[Population]]</f>
        <v>6.8751694342354952</v>
      </c>
    </row>
    <row r="1334" spans="1:13" x14ac:dyDescent="0.3">
      <c r="A1334" s="21">
        <v>2009</v>
      </c>
      <c r="B1334" s="21">
        <v>28</v>
      </c>
      <c r="C1334" s="21" t="str">
        <f>VLOOKUP(Tableau1[[#This Row],[CODE_REGION]],Libellés!$I$2:$J$15,2,FALSE)</f>
        <v>Normandie</v>
      </c>
      <c r="D1334" s="21">
        <v>27</v>
      </c>
      <c r="E1334" s="21" t="str">
        <f>VLOOKUP(Tableau1[[#This Row],[CODE_DEPT]],Libellés!$L$2:$M$102,2,FALSE)</f>
        <v>Eure</v>
      </c>
      <c r="F1334" s="21" t="s">
        <v>49</v>
      </c>
      <c r="G1334" s="21" t="str">
        <f>VLOOKUP(Tableau1[[#This Row],[CODE_TYPE_DECHET]],Libellés!$A$1:$B$8,2,FALSE)</f>
        <v>Ordures ménagères résiduelles</v>
      </c>
      <c r="H1334" s="21" t="s">
        <v>50</v>
      </c>
      <c r="I1334" s="21" t="str">
        <f>VLOOKUP(Tableau1[[#This Row],[CODE_DESTINATION]],Libellés!$E$2:$F$7,2,FALSE)</f>
        <v>Incinération avec récupération d'énergie</v>
      </c>
      <c r="J1334" s="21">
        <v>113705.90089</v>
      </c>
      <c r="K1334" s="21">
        <v>582822</v>
      </c>
      <c r="L1334" s="21">
        <f>Tableau1[[#This Row],[TONNE_DECHET]]*1000</f>
        <v>113705900.89</v>
      </c>
      <c r="M1334" s="21">
        <f>Tableau1[[#This Row],[KG_DECHET]]/Tableau1[[#This Row],[Population]]</f>
        <v>195.0954165937456</v>
      </c>
    </row>
    <row r="1335" spans="1:13" x14ac:dyDescent="0.3">
      <c r="A1335" s="21">
        <v>2009</v>
      </c>
      <c r="B1335" s="21">
        <v>28</v>
      </c>
      <c r="C1335" s="21" t="str">
        <f>VLOOKUP(Tableau1[[#This Row],[CODE_REGION]],Libellés!$I$2:$J$15,2,FALSE)</f>
        <v>Normandie</v>
      </c>
      <c r="D1335" s="21">
        <v>27</v>
      </c>
      <c r="E1335" s="21" t="str">
        <f>VLOOKUP(Tableau1[[#This Row],[CODE_DEPT]],Libellés!$L$2:$M$102,2,FALSE)</f>
        <v>Eure</v>
      </c>
      <c r="F1335" s="21" t="s">
        <v>49</v>
      </c>
      <c r="G1335" s="21" t="str">
        <f>VLOOKUP(Tableau1[[#This Row],[CODE_TYPE_DECHET]],Libellés!$A$1:$B$8,2,FALSE)</f>
        <v>Ordures ménagères résiduelles</v>
      </c>
      <c r="H1335" s="21" t="s">
        <v>51</v>
      </c>
      <c r="I1335" s="21" t="str">
        <f>VLOOKUP(Tableau1[[#This Row],[CODE_DESTINATION]],Libellés!$E$2:$F$7,2,FALSE)</f>
        <v>Stockage</v>
      </c>
      <c r="J1335" s="21">
        <v>48796.858039999999</v>
      </c>
      <c r="K1335" s="21">
        <v>582822</v>
      </c>
      <c r="L1335" s="21">
        <f>Tableau1[[#This Row],[TONNE_DECHET]]*1000</f>
        <v>48796858.039999999</v>
      </c>
      <c r="M1335" s="21">
        <f>Tableau1[[#This Row],[KG_DECHET]]/Tableau1[[#This Row],[Population]]</f>
        <v>83.725147712337559</v>
      </c>
    </row>
    <row r="1336" spans="1:13" x14ac:dyDescent="0.3">
      <c r="A1336" s="21">
        <v>2009</v>
      </c>
      <c r="B1336" s="21">
        <v>28</v>
      </c>
      <c r="C1336" s="21" t="str">
        <f>VLOOKUP(Tableau1[[#This Row],[CODE_REGION]],Libellés!$I$2:$J$15,2,FALSE)</f>
        <v>Normandie</v>
      </c>
      <c r="D1336" s="21">
        <v>27</v>
      </c>
      <c r="E1336" s="21" t="str">
        <f>VLOOKUP(Tableau1[[#This Row],[CODE_DEPT]],Libellés!$L$2:$M$102,2,FALSE)</f>
        <v>Eure</v>
      </c>
      <c r="F1336" s="21" t="s">
        <v>49</v>
      </c>
      <c r="G1336" s="21" t="str">
        <f>VLOOKUP(Tableau1[[#This Row],[CODE_TYPE_DECHET]],Libellés!$A$1:$B$8,2,FALSE)</f>
        <v>Ordures ménagères résiduelles</v>
      </c>
      <c r="H1336" s="21" t="s">
        <v>52</v>
      </c>
      <c r="I1336" s="21" t="str">
        <f>VLOOKUP(Tableau1[[#This Row],[CODE_DESTINATION]],Libellés!$E$2:$F$7,2,FALSE)</f>
        <v>Non précisé</v>
      </c>
      <c r="J1336" s="21">
        <v>642.07464000000004</v>
      </c>
      <c r="K1336" s="21">
        <v>582822</v>
      </c>
      <c r="L1336" s="21">
        <f>Tableau1[[#This Row],[TONNE_DECHET]]*1000</f>
        <v>642074.64</v>
      </c>
      <c r="M1336" s="21">
        <f>Tableau1[[#This Row],[KG_DECHET]]/Tableau1[[#This Row],[Population]]</f>
        <v>1.1016650709822211</v>
      </c>
    </row>
    <row r="1337" spans="1:13" x14ac:dyDescent="0.3">
      <c r="A1337" s="21">
        <v>2009</v>
      </c>
      <c r="B1337" s="21">
        <v>28</v>
      </c>
      <c r="C1337" s="21" t="str">
        <f>VLOOKUP(Tableau1[[#This Row],[CODE_REGION]],Libellés!$I$2:$J$15,2,FALSE)</f>
        <v>Normandie</v>
      </c>
      <c r="D1337" s="21">
        <v>27</v>
      </c>
      <c r="E1337" s="21" t="str">
        <f>VLOOKUP(Tableau1[[#This Row],[CODE_DEPT]],Libellés!$L$2:$M$102,2,FALSE)</f>
        <v>Eure</v>
      </c>
      <c r="F1337" s="21" t="s">
        <v>50</v>
      </c>
      <c r="G1337" s="21" t="str">
        <f>VLOOKUP(Tableau1[[#This Row],[CODE_TYPE_DECHET]],Libellés!$A$1:$B$8,2,FALSE)</f>
        <v>Encombrants</v>
      </c>
      <c r="H1337" s="21" t="s">
        <v>49</v>
      </c>
      <c r="I1337" s="21" t="str">
        <f>VLOOKUP(Tableau1[[#This Row],[CODE_DESTINATION]],Libellés!$E$2:$F$7,2,FALSE)</f>
        <v>Valorisation matière</v>
      </c>
      <c r="J1337" s="21">
        <v>180</v>
      </c>
      <c r="K1337" s="21">
        <v>582822</v>
      </c>
      <c r="L1337" s="21">
        <f>Tableau1[[#This Row],[TONNE_DECHET]]*1000</f>
        <v>180000</v>
      </c>
      <c r="M1337" s="21">
        <f>Tableau1[[#This Row],[KG_DECHET]]/Tableau1[[#This Row],[Population]]</f>
        <v>0.30884215077673799</v>
      </c>
    </row>
    <row r="1338" spans="1:13" x14ac:dyDescent="0.3">
      <c r="A1338" s="21">
        <v>2009</v>
      </c>
      <c r="B1338" s="21">
        <v>28</v>
      </c>
      <c r="C1338" s="21" t="str">
        <f>VLOOKUP(Tableau1[[#This Row],[CODE_REGION]],Libellés!$I$2:$J$15,2,FALSE)</f>
        <v>Normandie</v>
      </c>
      <c r="D1338" s="21">
        <v>27</v>
      </c>
      <c r="E1338" s="21" t="str">
        <f>VLOOKUP(Tableau1[[#This Row],[CODE_DEPT]],Libellés!$L$2:$M$102,2,FALSE)</f>
        <v>Eure</v>
      </c>
      <c r="F1338" s="21" t="s">
        <v>50</v>
      </c>
      <c r="G1338" s="21" t="str">
        <f>VLOOKUP(Tableau1[[#This Row],[CODE_TYPE_DECHET]],Libellés!$A$1:$B$8,2,FALSE)</f>
        <v>Encombrants</v>
      </c>
      <c r="H1338" s="21" t="s">
        <v>51</v>
      </c>
      <c r="I1338" s="21" t="str">
        <f>VLOOKUP(Tableau1[[#This Row],[CODE_DESTINATION]],Libellés!$E$2:$F$7,2,FALSE)</f>
        <v>Stockage</v>
      </c>
      <c r="J1338" s="21">
        <v>539.70699000000002</v>
      </c>
      <c r="K1338" s="21">
        <v>582822</v>
      </c>
      <c r="L1338" s="21">
        <f>Tableau1[[#This Row],[TONNE_DECHET]]*1000</f>
        <v>539706.99</v>
      </c>
      <c r="M1338" s="21">
        <f>Tableau1[[#This Row],[KG_DECHET]]/Tableau1[[#This Row],[Population]]</f>
        <v>0.92602370878244122</v>
      </c>
    </row>
    <row r="1339" spans="1:13" x14ac:dyDescent="0.3">
      <c r="A1339" s="21">
        <v>2009</v>
      </c>
      <c r="B1339" s="21">
        <v>28</v>
      </c>
      <c r="C1339" s="21" t="str">
        <f>VLOOKUP(Tableau1[[#This Row],[CODE_REGION]],Libellés!$I$2:$J$15,2,FALSE)</f>
        <v>Normandie</v>
      </c>
      <c r="D1339" s="21">
        <v>27</v>
      </c>
      <c r="E1339" s="21" t="str">
        <f>VLOOKUP(Tableau1[[#This Row],[CODE_DEPT]],Libellés!$L$2:$M$102,2,FALSE)</f>
        <v>Eure</v>
      </c>
      <c r="F1339" s="21" t="s">
        <v>53</v>
      </c>
      <c r="G1339" s="21" t="str">
        <f>VLOOKUP(Tableau1[[#This Row],[CODE_TYPE_DECHET]],Libellés!$A$1:$B$8,2,FALSE)</f>
        <v>Déchets dangereux</v>
      </c>
      <c r="H1339" s="21" t="s">
        <v>49</v>
      </c>
      <c r="I1339" s="21" t="str">
        <f>VLOOKUP(Tableau1[[#This Row],[CODE_DESTINATION]],Libellés!$E$2:$F$7,2,FALSE)</f>
        <v>Valorisation matière</v>
      </c>
      <c r="J1339" s="21">
        <v>1.40899</v>
      </c>
      <c r="K1339" s="21">
        <v>582822</v>
      </c>
      <c r="L1339" s="21">
        <f>Tableau1[[#This Row],[TONNE_DECHET]]*1000</f>
        <v>1408.99</v>
      </c>
      <c r="M1339" s="21">
        <f>Tableau1[[#This Row],[KG_DECHET]]/Tableau1[[#This Row],[Population]]</f>
        <v>2.4175305667939783E-3</v>
      </c>
    </row>
    <row r="1340" spans="1:13" x14ac:dyDescent="0.3">
      <c r="A1340" s="21">
        <v>2009</v>
      </c>
      <c r="B1340" s="21">
        <v>28</v>
      </c>
      <c r="C1340" s="21" t="str">
        <f>VLOOKUP(Tableau1[[#This Row],[CODE_REGION]],Libellés!$I$2:$J$15,2,FALSE)</f>
        <v>Normandie</v>
      </c>
      <c r="D1340" s="21">
        <v>27</v>
      </c>
      <c r="E1340" s="21" t="str">
        <f>VLOOKUP(Tableau1[[#This Row],[CODE_DEPT]],Libellés!$L$2:$M$102,2,FALSE)</f>
        <v>Eure</v>
      </c>
      <c r="F1340" s="21" t="s">
        <v>51</v>
      </c>
      <c r="G1340" s="21" t="str">
        <f>VLOOKUP(Tableau1[[#This Row],[CODE_TYPE_DECHET]],Libellés!$A$1:$B$8,2,FALSE)</f>
        <v>Emballages et papier</v>
      </c>
      <c r="H1340" s="21" t="s">
        <v>49</v>
      </c>
      <c r="I1340" s="21" t="str">
        <f>VLOOKUP(Tableau1[[#This Row],[CODE_DESTINATION]],Libellés!$E$2:$F$7,2,FALSE)</f>
        <v>Valorisation matière</v>
      </c>
      <c r="J1340" s="21">
        <v>23315.836289999999</v>
      </c>
      <c r="K1340" s="21">
        <v>582822</v>
      </c>
      <c r="L1340" s="21">
        <f>Tableau1[[#This Row],[TONNE_DECHET]]*1000</f>
        <v>23315836.289999999</v>
      </c>
      <c r="M1340" s="21">
        <f>Tableau1[[#This Row],[KG_DECHET]]/Tableau1[[#This Row],[Population]]</f>
        <v>40.005072372010666</v>
      </c>
    </row>
    <row r="1341" spans="1:13" x14ac:dyDescent="0.3">
      <c r="A1341" s="21">
        <v>2009</v>
      </c>
      <c r="B1341" s="21">
        <v>28</v>
      </c>
      <c r="C1341" s="21" t="str">
        <f>VLOOKUP(Tableau1[[#This Row],[CODE_REGION]],Libellés!$I$2:$J$15,2,FALSE)</f>
        <v>Normandie</v>
      </c>
      <c r="D1341" s="21">
        <v>27</v>
      </c>
      <c r="E1341" s="21" t="str">
        <f>VLOOKUP(Tableau1[[#This Row],[CODE_DEPT]],Libellés!$L$2:$M$102,2,FALSE)</f>
        <v>Eure</v>
      </c>
      <c r="F1341" s="21" t="s">
        <v>51</v>
      </c>
      <c r="G1341" s="21" t="str">
        <f>VLOOKUP(Tableau1[[#This Row],[CODE_TYPE_DECHET]],Libellés!$A$1:$B$8,2,FALSE)</f>
        <v>Emballages et papier</v>
      </c>
      <c r="H1341" s="21" t="s">
        <v>52</v>
      </c>
      <c r="I1341" s="21" t="str">
        <f>VLOOKUP(Tableau1[[#This Row],[CODE_DESTINATION]],Libellés!$E$2:$F$7,2,FALSE)</f>
        <v>Non précisé</v>
      </c>
      <c r="J1341" s="21">
        <v>611.89469999999994</v>
      </c>
      <c r="K1341" s="21">
        <v>582822</v>
      </c>
      <c r="L1341" s="21">
        <f>Tableau1[[#This Row],[TONNE_DECHET]]*1000</f>
        <v>611894.69999999995</v>
      </c>
      <c r="M1341" s="21">
        <f>Tableau1[[#This Row],[KG_DECHET]]/Tableau1[[#This Row],[Population]]</f>
        <v>1.0498826399827048</v>
      </c>
    </row>
    <row r="1342" spans="1:13" x14ac:dyDescent="0.3">
      <c r="A1342" s="21">
        <v>2009</v>
      </c>
      <c r="B1342" s="21">
        <v>28</v>
      </c>
      <c r="C1342" s="21" t="str">
        <f>VLOOKUP(Tableau1[[#This Row],[CODE_REGION]],Libellés!$I$2:$J$15,2,FALSE)</f>
        <v>Normandie</v>
      </c>
      <c r="D1342" s="21">
        <v>27</v>
      </c>
      <c r="E1342" s="21" t="str">
        <f>VLOOKUP(Tableau1[[#This Row],[CODE_DEPT]],Libellés!$L$2:$M$102,2,FALSE)</f>
        <v>Eure</v>
      </c>
      <c r="F1342" s="21" t="s">
        <v>56</v>
      </c>
      <c r="G1342" s="21" t="str">
        <f>VLOOKUP(Tableau1[[#This Row],[CODE_TYPE_DECHET]],Libellés!$A$1:$B$8,2,FALSE)</f>
        <v>Biodéchets</v>
      </c>
      <c r="H1342" s="21" t="s">
        <v>56</v>
      </c>
      <c r="I1342" s="21" t="str">
        <f>VLOOKUP(Tableau1[[#This Row],[CODE_DESTINATION]],Libellés!$E$2:$F$7,2,FALSE)</f>
        <v>Valorisation organique</v>
      </c>
      <c r="J1342" s="21">
        <v>9378.98</v>
      </c>
      <c r="K1342" s="21">
        <v>582822</v>
      </c>
      <c r="L1342" s="21">
        <f>Tableau1[[#This Row],[TONNE_DECHET]]*1000</f>
        <v>9378980</v>
      </c>
      <c r="M1342" s="21">
        <f>Tableau1[[#This Row],[KG_DECHET]]/Tableau1[[#This Row],[Population]]</f>
        <v>16.092357529400058</v>
      </c>
    </row>
    <row r="1343" spans="1:13" x14ac:dyDescent="0.3">
      <c r="A1343" s="21">
        <v>2009</v>
      </c>
      <c r="B1343" s="21">
        <v>28</v>
      </c>
      <c r="C1343" s="21" t="str">
        <f>VLOOKUP(Tableau1[[#This Row],[CODE_REGION]],Libellés!$I$2:$J$15,2,FALSE)</f>
        <v>Normandie</v>
      </c>
      <c r="D1343" s="21">
        <v>27</v>
      </c>
      <c r="E1343" s="21" t="str">
        <f>VLOOKUP(Tableau1[[#This Row],[CODE_DEPT]],Libellés!$L$2:$M$102,2,FALSE)</f>
        <v>Eure</v>
      </c>
      <c r="F1343" s="21" t="s">
        <v>54</v>
      </c>
      <c r="G1343" s="21" t="str">
        <f>VLOOKUP(Tableau1[[#This Row],[CODE_TYPE_DECHET]],Libellés!$A$1:$B$8,2,FALSE)</f>
        <v>Verre</v>
      </c>
      <c r="H1343" s="21" t="s">
        <v>49</v>
      </c>
      <c r="I1343" s="21" t="str">
        <f>VLOOKUP(Tableau1[[#This Row],[CODE_DESTINATION]],Libellés!$E$2:$F$7,2,FALSE)</f>
        <v>Valorisation matière</v>
      </c>
      <c r="J1343" s="21">
        <v>16456.764319999998</v>
      </c>
      <c r="K1343" s="21">
        <v>582822</v>
      </c>
      <c r="L1343" s="21">
        <f>Tableau1[[#This Row],[TONNE_DECHET]]*1000</f>
        <v>16456764.319999998</v>
      </c>
      <c r="M1343" s="21">
        <f>Tableau1[[#This Row],[KG_DECHET]]/Tableau1[[#This Row],[Population]]</f>
        <v>28.236347152303789</v>
      </c>
    </row>
    <row r="1344" spans="1:13" x14ac:dyDescent="0.3">
      <c r="A1344" s="21">
        <v>2009</v>
      </c>
      <c r="B1344" s="21">
        <v>28</v>
      </c>
      <c r="C1344" s="21" t="str">
        <f>VLOOKUP(Tableau1[[#This Row],[CODE_REGION]],Libellés!$I$2:$J$15,2,FALSE)</f>
        <v>Normandie</v>
      </c>
      <c r="D1344" s="21">
        <v>27</v>
      </c>
      <c r="E1344" s="21" t="str">
        <f>VLOOKUP(Tableau1[[#This Row],[CODE_DEPT]],Libellés!$L$2:$M$102,2,FALSE)</f>
        <v>Eure</v>
      </c>
      <c r="F1344" s="21" t="s">
        <v>54</v>
      </c>
      <c r="G1344" s="21" t="str">
        <f>VLOOKUP(Tableau1[[#This Row],[CODE_TYPE_DECHET]],Libellés!$A$1:$B$8,2,FALSE)</f>
        <v>Verre</v>
      </c>
      <c r="H1344" s="21" t="s">
        <v>52</v>
      </c>
      <c r="I1344" s="21" t="str">
        <f>VLOOKUP(Tableau1[[#This Row],[CODE_DESTINATION]],Libellés!$E$2:$F$7,2,FALSE)</f>
        <v>Non précisé</v>
      </c>
      <c r="J1344" s="21">
        <v>1542.9455599999999</v>
      </c>
      <c r="K1344" s="21">
        <v>582822</v>
      </c>
      <c r="L1344" s="21">
        <f>Tableau1[[#This Row],[TONNE_DECHET]]*1000</f>
        <v>1542945.5599999998</v>
      </c>
      <c r="M1344" s="21">
        <f>Tableau1[[#This Row],[KG_DECHET]]/Tableau1[[#This Row],[Population]]</f>
        <v>2.6473701404545467</v>
      </c>
    </row>
    <row r="1345" spans="1:13" x14ac:dyDescent="0.3">
      <c r="A1345" s="21">
        <v>2011</v>
      </c>
      <c r="B1345" s="21">
        <v>28</v>
      </c>
      <c r="C1345" s="21" t="str">
        <f>VLOOKUP(Tableau1[[#This Row],[CODE_REGION]],Libellés!$I$2:$J$15,2,FALSE)</f>
        <v>Normandie</v>
      </c>
      <c r="D1345" s="21">
        <v>27</v>
      </c>
      <c r="E1345" s="21" t="str">
        <f>VLOOKUP(Tableau1[[#This Row],[CODE_DEPT]],Libellés!$L$2:$M$102,2,FALSE)</f>
        <v>Eure</v>
      </c>
      <c r="F1345" s="21" t="s">
        <v>49</v>
      </c>
      <c r="G1345" s="21" t="str">
        <f>VLOOKUP(Tableau1[[#This Row],[CODE_TYPE_DECHET]],Libellés!$A$1:$B$8,2,FALSE)</f>
        <v>Ordures ménagères résiduelles</v>
      </c>
      <c r="H1345" s="21" t="s">
        <v>50</v>
      </c>
      <c r="I1345" s="21" t="str">
        <f>VLOOKUP(Tableau1[[#This Row],[CODE_DESTINATION]],Libellés!$E$2:$F$7,2,FALSE)</f>
        <v>Incinération avec récupération d'énergie</v>
      </c>
      <c r="J1345" s="21">
        <v>120323.42545</v>
      </c>
      <c r="K1345" s="21">
        <v>588111</v>
      </c>
      <c r="L1345" s="21">
        <f>Tableau1[[#This Row],[TONNE_DECHET]]*1000</f>
        <v>120323425.44999999</v>
      </c>
      <c r="M1345" s="21">
        <f>Tableau1[[#This Row],[KG_DECHET]]/Tableau1[[#This Row],[Population]]</f>
        <v>204.59305377726312</v>
      </c>
    </row>
    <row r="1346" spans="1:13" x14ac:dyDescent="0.3">
      <c r="A1346" s="21">
        <v>2011</v>
      </c>
      <c r="B1346" s="21">
        <v>28</v>
      </c>
      <c r="C1346" s="21" t="str">
        <f>VLOOKUP(Tableau1[[#This Row],[CODE_REGION]],Libellés!$I$2:$J$15,2,FALSE)</f>
        <v>Normandie</v>
      </c>
      <c r="D1346" s="21">
        <v>27</v>
      </c>
      <c r="E1346" s="21" t="str">
        <f>VLOOKUP(Tableau1[[#This Row],[CODE_DEPT]],Libellés!$L$2:$M$102,2,FALSE)</f>
        <v>Eure</v>
      </c>
      <c r="F1346" s="21" t="s">
        <v>49</v>
      </c>
      <c r="G1346" s="21" t="str">
        <f>VLOOKUP(Tableau1[[#This Row],[CODE_TYPE_DECHET]],Libellés!$A$1:$B$8,2,FALSE)</f>
        <v>Ordures ménagères résiduelles</v>
      </c>
      <c r="H1346" s="21" t="s">
        <v>51</v>
      </c>
      <c r="I1346" s="21" t="str">
        <f>VLOOKUP(Tableau1[[#This Row],[CODE_DESTINATION]],Libellés!$E$2:$F$7,2,FALSE)</f>
        <v>Stockage</v>
      </c>
      <c r="J1346" s="21">
        <v>38295.512719999999</v>
      </c>
      <c r="K1346" s="21">
        <v>588111</v>
      </c>
      <c r="L1346" s="21">
        <f>Tableau1[[#This Row],[TONNE_DECHET]]*1000</f>
        <v>38295512.719999999</v>
      </c>
      <c r="M1346" s="21">
        <f>Tableau1[[#This Row],[KG_DECHET]]/Tableau1[[#This Row],[Population]]</f>
        <v>65.116130662408963</v>
      </c>
    </row>
    <row r="1347" spans="1:13" x14ac:dyDescent="0.3">
      <c r="A1347" s="21">
        <v>2011</v>
      </c>
      <c r="B1347" s="21">
        <v>28</v>
      </c>
      <c r="C1347" s="21" t="str">
        <f>VLOOKUP(Tableau1[[#This Row],[CODE_REGION]],Libellés!$I$2:$J$15,2,FALSE)</f>
        <v>Normandie</v>
      </c>
      <c r="D1347" s="21">
        <v>27</v>
      </c>
      <c r="E1347" s="21" t="str">
        <f>VLOOKUP(Tableau1[[#This Row],[CODE_DEPT]],Libellés!$L$2:$M$102,2,FALSE)</f>
        <v>Eure</v>
      </c>
      <c r="F1347" s="21" t="s">
        <v>49</v>
      </c>
      <c r="G1347" s="21" t="str">
        <f>VLOOKUP(Tableau1[[#This Row],[CODE_TYPE_DECHET]],Libellés!$A$1:$B$8,2,FALSE)</f>
        <v>Ordures ménagères résiduelles</v>
      </c>
      <c r="H1347" s="21" t="s">
        <v>52</v>
      </c>
      <c r="I1347" s="21" t="str">
        <f>VLOOKUP(Tableau1[[#This Row],[CODE_DESTINATION]],Libellés!$E$2:$F$7,2,FALSE)</f>
        <v>Non précisé</v>
      </c>
      <c r="J1347" s="21">
        <v>4501.2136</v>
      </c>
      <c r="K1347" s="21">
        <v>588111</v>
      </c>
      <c r="L1347" s="21">
        <f>Tableau1[[#This Row],[TONNE_DECHET]]*1000</f>
        <v>4501213.5999999996</v>
      </c>
      <c r="M1347" s="21">
        <f>Tableau1[[#This Row],[KG_DECHET]]/Tableau1[[#This Row],[Population]]</f>
        <v>7.6536803426564024</v>
      </c>
    </row>
    <row r="1348" spans="1:13" x14ac:dyDescent="0.3">
      <c r="A1348" s="21">
        <v>2011</v>
      </c>
      <c r="B1348" s="21">
        <v>28</v>
      </c>
      <c r="C1348" s="21" t="str">
        <f>VLOOKUP(Tableau1[[#This Row],[CODE_REGION]],Libellés!$I$2:$J$15,2,FALSE)</f>
        <v>Normandie</v>
      </c>
      <c r="D1348" s="21">
        <v>27</v>
      </c>
      <c r="E1348" s="21" t="str">
        <f>VLOOKUP(Tableau1[[#This Row],[CODE_DEPT]],Libellés!$L$2:$M$102,2,FALSE)</f>
        <v>Eure</v>
      </c>
      <c r="F1348" s="21" t="s">
        <v>50</v>
      </c>
      <c r="G1348" s="21" t="str">
        <f>VLOOKUP(Tableau1[[#This Row],[CODE_TYPE_DECHET]],Libellés!$A$1:$B$8,2,FALSE)</f>
        <v>Encombrants</v>
      </c>
      <c r="H1348" s="21" t="s">
        <v>49</v>
      </c>
      <c r="I1348" s="21" t="str">
        <f>VLOOKUP(Tableau1[[#This Row],[CODE_DESTINATION]],Libellés!$E$2:$F$7,2,FALSE)</f>
        <v>Valorisation matière</v>
      </c>
      <c r="J1348" s="21">
        <v>927.2</v>
      </c>
      <c r="K1348" s="21">
        <v>588111</v>
      </c>
      <c r="L1348" s="21">
        <f>Tableau1[[#This Row],[TONNE_DECHET]]*1000</f>
        <v>927200</v>
      </c>
      <c r="M1348" s="21">
        <f>Tableau1[[#This Row],[KG_DECHET]]/Tableau1[[#This Row],[Population]]</f>
        <v>1.5765731299023484</v>
      </c>
    </row>
    <row r="1349" spans="1:13" x14ac:dyDescent="0.3">
      <c r="A1349" s="21">
        <v>2011</v>
      </c>
      <c r="B1349" s="21">
        <v>28</v>
      </c>
      <c r="C1349" s="21" t="str">
        <f>VLOOKUP(Tableau1[[#This Row],[CODE_REGION]],Libellés!$I$2:$J$15,2,FALSE)</f>
        <v>Normandie</v>
      </c>
      <c r="D1349" s="21">
        <v>27</v>
      </c>
      <c r="E1349" s="21" t="str">
        <f>VLOOKUP(Tableau1[[#This Row],[CODE_DEPT]],Libellés!$L$2:$M$102,2,FALSE)</f>
        <v>Eure</v>
      </c>
      <c r="F1349" s="21" t="s">
        <v>50</v>
      </c>
      <c r="G1349" s="21" t="str">
        <f>VLOOKUP(Tableau1[[#This Row],[CODE_TYPE_DECHET]],Libellés!$A$1:$B$8,2,FALSE)</f>
        <v>Encombrants</v>
      </c>
      <c r="H1349" s="21" t="s">
        <v>51</v>
      </c>
      <c r="I1349" s="21" t="str">
        <f>VLOOKUP(Tableau1[[#This Row],[CODE_DESTINATION]],Libellés!$E$2:$F$7,2,FALSE)</f>
        <v>Stockage</v>
      </c>
      <c r="J1349" s="21">
        <v>1373.2521899999999</v>
      </c>
      <c r="K1349" s="21">
        <v>588111</v>
      </c>
      <c r="L1349" s="21">
        <f>Tableau1[[#This Row],[TONNE_DECHET]]*1000</f>
        <v>1373252.19</v>
      </c>
      <c r="M1349" s="21">
        <f>Tableau1[[#This Row],[KG_DECHET]]/Tableau1[[#This Row],[Population]]</f>
        <v>2.3350221131725131</v>
      </c>
    </row>
    <row r="1350" spans="1:13" x14ac:dyDescent="0.3">
      <c r="A1350" s="21">
        <v>2011</v>
      </c>
      <c r="B1350" s="21">
        <v>28</v>
      </c>
      <c r="C1350" s="21" t="str">
        <f>VLOOKUP(Tableau1[[#This Row],[CODE_REGION]],Libellés!$I$2:$J$15,2,FALSE)</f>
        <v>Normandie</v>
      </c>
      <c r="D1350" s="21">
        <v>27</v>
      </c>
      <c r="E1350" s="21" t="str">
        <f>VLOOKUP(Tableau1[[#This Row],[CODE_DEPT]],Libellés!$L$2:$M$102,2,FALSE)</f>
        <v>Eure</v>
      </c>
      <c r="F1350" s="21" t="s">
        <v>53</v>
      </c>
      <c r="G1350" s="21" t="str">
        <f>VLOOKUP(Tableau1[[#This Row],[CODE_TYPE_DECHET]],Libellés!$A$1:$B$8,2,FALSE)</f>
        <v>Déchets dangereux</v>
      </c>
      <c r="H1350" s="21" t="s">
        <v>49</v>
      </c>
      <c r="I1350" s="21" t="str">
        <f>VLOOKUP(Tableau1[[#This Row],[CODE_DESTINATION]],Libellés!$E$2:$F$7,2,FALSE)</f>
        <v>Valorisation matière</v>
      </c>
      <c r="J1350" s="21">
        <v>0.35119</v>
      </c>
      <c r="K1350" s="21">
        <v>588111</v>
      </c>
      <c r="L1350" s="21">
        <f>Tableau1[[#This Row],[TONNE_DECHET]]*1000</f>
        <v>351.19</v>
      </c>
      <c r="M1350" s="21">
        <f>Tableau1[[#This Row],[KG_DECHET]]/Tableau1[[#This Row],[Population]]</f>
        <v>5.9714917762123136E-4</v>
      </c>
    </row>
    <row r="1351" spans="1:13" x14ac:dyDescent="0.3">
      <c r="A1351" s="21">
        <v>2011</v>
      </c>
      <c r="B1351" s="21">
        <v>28</v>
      </c>
      <c r="C1351" s="21" t="str">
        <f>VLOOKUP(Tableau1[[#This Row],[CODE_REGION]],Libellés!$I$2:$J$15,2,FALSE)</f>
        <v>Normandie</v>
      </c>
      <c r="D1351" s="21">
        <v>27</v>
      </c>
      <c r="E1351" s="21" t="str">
        <f>VLOOKUP(Tableau1[[#This Row],[CODE_DEPT]],Libellés!$L$2:$M$102,2,FALSE)</f>
        <v>Eure</v>
      </c>
      <c r="F1351" s="21" t="s">
        <v>51</v>
      </c>
      <c r="G1351" s="21" t="str">
        <f>VLOOKUP(Tableau1[[#This Row],[CODE_TYPE_DECHET]],Libellés!$A$1:$B$8,2,FALSE)</f>
        <v>Emballages et papier</v>
      </c>
      <c r="H1351" s="21" t="s">
        <v>49</v>
      </c>
      <c r="I1351" s="21" t="str">
        <f>VLOOKUP(Tableau1[[#This Row],[CODE_DESTINATION]],Libellés!$E$2:$F$7,2,FALSE)</f>
        <v>Valorisation matière</v>
      </c>
      <c r="J1351" s="21">
        <v>24313.32864</v>
      </c>
      <c r="K1351" s="21">
        <v>588111</v>
      </c>
      <c r="L1351" s="21">
        <f>Tableau1[[#This Row],[TONNE_DECHET]]*1000</f>
        <v>24313328.640000001</v>
      </c>
      <c r="M1351" s="21">
        <f>Tableau1[[#This Row],[KG_DECHET]]/Tableau1[[#This Row],[Population]]</f>
        <v>41.341394124578521</v>
      </c>
    </row>
    <row r="1352" spans="1:13" x14ac:dyDescent="0.3">
      <c r="A1352" s="21">
        <v>2011</v>
      </c>
      <c r="B1352" s="21">
        <v>28</v>
      </c>
      <c r="C1352" s="21" t="str">
        <f>VLOOKUP(Tableau1[[#This Row],[CODE_REGION]],Libellés!$I$2:$J$15,2,FALSE)</f>
        <v>Normandie</v>
      </c>
      <c r="D1352" s="21">
        <v>27</v>
      </c>
      <c r="E1352" s="21" t="str">
        <f>VLOOKUP(Tableau1[[#This Row],[CODE_DEPT]],Libellés!$L$2:$M$102,2,FALSE)</f>
        <v>Eure</v>
      </c>
      <c r="F1352" s="21" t="s">
        <v>51</v>
      </c>
      <c r="G1352" s="21" t="str">
        <f>VLOOKUP(Tableau1[[#This Row],[CODE_TYPE_DECHET]],Libellés!$A$1:$B$8,2,FALSE)</f>
        <v>Emballages et papier</v>
      </c>
      <c r="H1352" s="21" t="s">
        <v>52</v>
      </c>
      <c r="I1352" s="21" t="str">
        <f>VLOOKUP(Tableau1[[#This Row],[CODE_DESTINATION]],Libellés!$E$2:$F$7,2,FALSE)</f>
        <v>Non précisé</v>
      </c>
      <c r="J1352" s="21">
        <v>718.05034000000001</v>
      </c>
      <c r="K1352" s="21">
        <v>588111</v>
      </c>
      <c r="L1352" s="21">
        <f>Tableau1[[#This Row],[TONNE_DECHET]]*1000</f>
        <v>718050.34</v>
      </c>
      <c r="M1352" s="21">
        <f>Tableau1[[#This Row],[KG_DECHET]]/Tableau1[[#This Row],[Population]]</f>
        <v>1.220943563374941</v>
      </c>
    </row>
    <row r="1353" spans="1:13" x14ac:dyDescent="0.3">
      <c r="A1353" s="21">
        <v>2011</v>
      </c>
      <c r="B1353" s="21">
        <v>28</v>
      </c>
      <c r="C1353" s="21" t="str">
        <f>VLOOKUP(Tableau1[[#This Row],[CODE_REGION]],Libellés!$I$2:$J$15,2,FALSE)</f>
        <v>Normandie</v>
      </c>
      <c r="D1353" s="21">
        <v>27</v>
      </c>
      <c r="E1353" s="21" t="str">
        <f>VLOOKUP(Tableau1[[#This Row],[CODE_DEPT]],Libellés!$L$2:$M$102,2,FALSE)</f>
        <v>Eure</v>
      </c>
      <c r="F1353" s="21" t="s">
        <v>56</v>
      </c>
      <c r="G1353" s="21" t="str">
        <f>VLOOKUP(Tableau1[[#This Row],[CODE_TYPE_DECHET]],Libellés!$A$1:$B$8,2,FALSE)</f>
        <v>Biodéchets</v>
      </c>
      <c r="H1353" s="21" t="s">
        <v>56</v>
      </c>
      <c r="I1353" s="21" t="str">
        <f>VLOOKUP(Tableau1[[#This Row],[CODE_DESTINATION]],Libellés!$E$2:$F$7,2,FALSE)</f>
        <v>Valorisation organique</v>
      </c>
      <c r="J1353" s="21">
        <v>17853.75</v>
      </c>
      <c r="K1353" s="21">
        <v>588111</v>
      </c>
      <c r="L1353" s="21">
        <f>Tableau1[[#This Row],[TONNE_DECHET]]*1000</f>
        <v>17853750</v>
      </c>
      <c r="M1353" s="21">
        <f>Tableau1[[#This Row],[KG_DECHET]]/Tableau1[[#This Row],[Population]]</f>
        <v>30.357789600942681</v>
      </c>
    </row>
    <row r="1354" spans="1:13" x14ac:dyDescent="0.3">
      <c r="A1354" s="21">
        <v>2011</v>
      </c>
      <c r="B1354" s="21">
        <v>28</v>
      </c>
      <c r="C1354" s="21" t="str">
        <f>VLOOKUP(Tableau1[[#This Row],[CODE_REGION]],Libellés!$I$2:$J$15,2,FALSE)</f>
        <v>Normandie</v>
      </c>
      <c r="D1354" s="21">
        <v>27</v>
      </c>
      <c r="E1354" s="21" t="str">
        <f>VLOOKUP(Tableau1[[#This Row],[CODE_DEPT]],Libellés!$L$2:$M$102,2,FALSE)</f>
        <v>Eure</v>
      </c>
      <c r="F1354" s="21" t="s">
        <v>56</v>
      </c>
      <c r="G1354" s="21" t="str">
        <f>VLOOKUP(Tableau1[[#This Row],[CODE_TYPE_DECHET]],Libellés!$A$1:$B$8,2,FALSE)</f>
        <v>Biodéchets</v>
      </c>
      <c r="H1354" s="21" t="s">
        <v>52</v>
      </c>
      <c r="I1354" s="21" t="str">
        <f>VLOOKUP(Tableau1[[#This Row],[CODE_DESTINATION]],Libellés!$E$2:$F$7,2,FALSE)</f>
        <v>Non précisé</v>
      </c>
      <c r="J1354" s="21">
        <v>204.63772</v>
      </c>
      <c r="K1354" s="21">
        <v>588111</v>
      </c>
      <c r="L1354" s="21">
        <f>Tableau1[[#This Row],[TONNE_DECHET]]*1000</f>
        <v>204637.72</v>
      </c>
      <c r="M1354" s="21">
        <f>Tableau1[[#This Row],[KG_DECHET]]/Tableau1[[#This Row],[Population]]</f>
        <v>0.3479576474509064</v>
      </c>
    </row>
    <row r="1355" spans="1:13" x14ac:dyDescent="0.3">
      <c r="A1355" s="21">
        <v>2011</v>
      </c>
      <c r="B1355" s="21">
        <v>28</v>
      </c>
      <c r="C1355" s="21" t="str">
        <f>VLOOKUP(Tableau1[[#This Row],[CODE_REGION]],Libellés!$I$2:$J$15,2,FALSE)</f>
        <v>Normandie</v>
      </c>
      <c r="D1355" s="21">
        <v>27</v>
      </c>
      <c r="E1355" s="21" t="str">
        <f>VLOOKUP(Tableau1[[#This Row],[CODE_DEPT]],Libellés!$L$2:$M$102,2,FALSE)</f>
        <v>Eure</v>
      </c>
      <c r="F1355" s="21" t="s">
        <v>54</v>
      </c>
      <c r="G1355" s="21" t="str">
        <f>VLOOKUP(Tableau1[[#This Row],[CODE_TYPE_DECHET]],Libellés!$A$1:$B$8,2,FALSE)</f>
        <v>Verre</v>
      </c>
      <c r="H1355" s="21" t="s">
        <v>49</v>
      </c>
      <c r="I1355" s="21" t="str">
        <f>VLOOKUP(Tableau1[[#This Row],[CODE_DESTINATION]],Libellés!$E$2:$F$7,2,FALSE)</f>
        <v>Valorisation matière</v>
      </c>
      <c r="J1355" s="21">
        <v>16628.573659999998</v>
      </c>
      <c r="K1355" s="21">
        <v>588111</v>
      </c>
      <c r="L1355" s="21">
        <f>Tableau1[[#This Row],[TONNE_DECHET]]*1000</f>
        <v>16628573.659999998</v>
      </c>
      <c r="M1355" s="21">
        <f>Tableau1[[#This Row],[KG_DECHET]]/Tableau1[[#This Row],[Population]]</f>
        <v>28.274549634337731</v>
      </c>
    </row>
    <row r="1356" spans="1:13" x14ac:dyDescent="0.3">
      <c r="A1356" s="21">
        <v>2011</v>
      </c>
      <c r="B1356" s="21">
        <v>28</v>
      </c>
      <c r="C1356" s="21" t="str">
        <f>VLOOKUP(Tableau1[[#This Row],[CODE_REGION]],Libellés!$I$2:$J$15,2,FALSE)</f>
        <v>Normandie</v>
      </c>
      <c r="D1356" s="21">
        <v>27</v>
      </c>
      <c r="E1356" s="21" t="str">
        <f>VLOOKUP(Tableau1[[#This Row],[CODE_DEPT]],Libellés!$L$2:$M$102,2,FALSE)</f>
        <v>Eure</v>
      </c>
      <c r="F1356" s="21" t="s">
        <v>54</v>
      </c>
      <c r="G1356" s="21" t="str">
        <f>VLOOKUP(Tableau1[[#This Row],[CODE_TYPE_DECHET]],Libellés!$A$1:$B$8,2,FALSE)</f>
        <v>Verre</v>
      </c>
      <c r="H1356" s="21" t="s">
        <v>52</v>
      </c>
      <c r="I1356" s="21" t="str">
        <f>VLOOKUP(Tableau1[[#This Row],[CODE_DESTINATION]],Libellés!$E$2:$F$7,2,FALSE)</f>
        <v>Non précisé</v>
      </c>
      <c r="J1356" s="21">
        <v>1134.6073799999999</v>
      </c>
      <c r="K1356" s="21">
        <v>588111</v>
      </c>
      <c r="L1356" s="21">
        <f>Tableau1[[#This Row],[TONNE_DECHET]]*1000</f>
        <v>1134607.3799999999</v>
      </c>
      <c r="M1356" s="21">
        <f>Tableau1[[#This Row],[KG_DECHET]]/Tableau1[[#This Row],[Population]]</f>
        <v>1.9292401944530877</v>
      </c>
    </row>
    <row r="1357" spans="1:13" x14ac:dyDescent="0.3">
      <c r="A1357" s="21">
        <v>2011</v>
      </c>
      <c r="B1357" s="21">
        <v>28</v>
      </c>
      <c r="C1357" s="21" t="str">
        <f>VLOOKUP(Tableau1[[#This Row],[CODE_REGION]],Libellés!$I$2:$J$15,2,FALSE)</f>
        <v>Normandie</v>
      </c>
      <c r="D1357" s="21">
        <v>27</v>
      </c>
      <c r="E1357" s="21" t="str">
        <f>VLOOKUP(Tableau1[[#This Row],[CODE_DEPT]],Libellés!$L$2:$M$102,2,FALSE)</f>
        <v>Eure</v>
      </c>
      <c r="F1357" s="21" t="s">
        <v>55</v>
      </c>
      <c r="G1357" s="21" t="str">
        <f>VLOOKUP(Tableau1[[#This Row],[CODE_TYPE_DECHET]],Libellés!$A$1:$B$8,2,FALSE)</f>
        <v>Collectes séparées hors gravats</v>
      </c>
      <c r="H1357" s="21" t="s">
        <v>49</v>
      </c>
      <c r="I1357" s="21" t="str">
        <f>VLOOKUP(Tableau1[[#This Row],[CODE_DESTINATION]],Libellés!$E$2:$F$7,2,FALSE)</f>
        <v>Valorisation matière</v>
      </c>
      <c r="J1357" s="21">
        <v>236.10499999999999</v>
      </c>
      <c r="K1357" s="21">
        <v>588111</v>
      </c>
      <c r="L1357" s="21">
        <f>Tableau1[[#This Row],[TONNE_DECHET]]*1000</f>
        <v>236105</v>
      </c>
      <c r="M1357" s="21">
        <f>Tableau1[[#This Row],[KG_DECHET]]/Tableau1[[#This Row],[Population]]</f>
        <v>0.40146332920146027</v>
      </c>
    </row>
    <row r="1358" spans="1:13" x14ac:dyDescent="0.3">
      <c r="A1358" s="21">
        <v>2013</v>
      </c>
      <c r="B1358" s="21">
        <v>28</v>
      </c>
      <c r="C1358" s="21" t="str">
        <f>VLOOKUP(Tableau1[[#This Row],[CODE_REGION]],Libellés!$I$2:$J$15,2,FALSE)</f>
        <v>Normandie</v>
      </c>
      <c r="D1358" s="21">
        <v>27</v>
      </c>
      <c r="E1358" s="21" t="str">
        <f>VLOOKUP(Tableau1[[#This Row],[CODE_DEPT]],Libellés!$L$2:$M$102,2,FALSE)</f>
        <v>Eure</v>
      </c>
      <c r="F1358" s="21" t="s">
        <v>49</v>
      </c>
      <c r="G1358" s="21" t="str">
        <f>VLOOKUP(Tableau1[[#This Row],[CODE_TYPE_DECHET]],Libellés!$A$1:$B$8,2,FALSE)</f>
        <v>Ordures ménagères résiduelles</v>
      </c>
      <c r="H1358" s="21" t="s">
        <v>50</v>
      </c>
      <c r="I1358" s="21" t="str">
        <f>VLOOKUP(Tableau1[[#This Row],[CODE_DESTINATION]],Libellés!$E$2:$F$7,2,FALSE)</f>
        <v>Incinération avec récupération d'énergie</v>
      </c>
      <c r="J1358" s="21">
        <v>131813.79315000001</v>
      </c>
      <c r="K1358" s="21">
        <v>595043</v>
      </c>
      <c r="L1358" s="21">
        <f>Tableau1[[#This Row],[TONNE_DECHET]]*1000</f>
        <v>131813793.15000001</v>
      </c>
      <c r="M1358" s="21">
        <f>Tableau1[[#This Row],[KG_DECHET]]/Tableau1[[#This Row],[Population]]</f>
        <v>221.51977781437645</v>
      </c>
    </row>
    <row r="1359" spans="1:13" x14ac:dyDescent="0.3">
      <c r="A1359" s="21">
        <v>2013</v>
      </c>
      <c r="B1359" s="21">
        <v>28</v>
      </c>
      <c r="C1359" s="21" t="str">
        <f>VLOOKUP(Tableau1[[#This Row],[CODE_REGION]],Libellés!$I$2:$J$15,2,FALSE)</f>
        <v>Normandie</v>
      </c>
      <c r="D1359" s="21">
        <v>27</v>
      </c>
      <c r="E1359" s="21" t="str">
        <f>VLOOKUP(Tableau1[[#This Row],[CODE_DEPT]],Libellés!$L$2:$M$102,2,FALSE)</f>
        <v>Eure</v>
      </c>
      <c r="F1359" s="21" t="s">
        <v>49</v>
      </c>
      <c r="G1359" s="21" t="str">
        <f>VLOOKUP(Tableau1[[#This Row],[CODE_TYPE_DECHET]],Libellés!$A$1:$B$8,2,FALSE)</f>
        <v>Ordures ménagères résiduelles</v>
      </c>
      <c r="H1359" s="21" t="s">
        <v>51</v>
      </c>
      <c r="I1359" s="21" t="str">
        <f>VLOOKUP(Tableau1[[#This Row],[CODE_DESTINATION]],Libellés!$E$2:$F$7,2,FALSE)</f>
        <v>Stockage</v>
      </c>
      <c r="J1359" s="21">
        <v>25194.29479</v>
      </c>
      <c r="K1359" s="21">
        <v>595043</v>
      </c>
      <c r="L1359" s="21">
        <f>Tableau1[[#This Row],[TONNE_DECHET]]*1000</f>
        <v>25194294.789999999</v>
      </c>
      <c r="M1359" s="21">
        <f>Tableau1[[#This Row],[KG_DECHET]]/Tableau1[[#This Row],[Population]]</f>
        <v>42.340292701535851</v>
      </c>
    </row>
    <row r="1360" spans="1:13" x14ac:dyDescent="0.3">
      <c r="A1360" s="21">
        <v>2013</v>
      </c>
      <c r="B1360" s="21">
        <v>28</v>
      </c>
      <c r="C1360" s="21" t="str">
        <f>VLOOKUP(Tableau1[[#This Row],[CODE_REGION]],Libellés!$I$2:$J$15,2,FALSE)</f>
        <v>Normandie</v>
      </c>
      <c r="D1360" s="21">
        <v>27</v>
      </c>
      <c r="E1360" s="21" t="str">
        <f>VLOOKUP(Tableau1[[#This Row],[CODE_DEPT]],Libellés!$L$2:$M$102,2,FALSE)</f>
        <v>Eure</v>
      </c>
      <c r="F1360" s="21" t="s">
        <v>49</v>
      </c>
      <c r="G1360" s="21" t="str">
        <f>VLOOKUP(Tableau1[[#This Row],[CODE_TYPE_DECHET]],Libellés!$A$1:$B$8,2,FALSE)</f>
        <v>Ordures ménagères résiduelles</v>
      </c>
      <c r="H1360" s="21" t="s">
        <v>52</v>
      </c>
      <c r="I1360" s="21" t="str">
        <f>VLOOKUP(Tableau1[[#This Row],[CODE_DESTINATION]],Libellés!$E$2:$F$7,2,FALSE)</f>
        <v>Non précisé</v>
      </c>
      <c r="J1360" s="21">
        <v>1305.69298</v>
      </c>
      <c r="K1360" s="21">
        <v>595043</v>
      </c>
      <c r="L1360" s="21">
        <f>Tableau1[[#This Row],[TONNE_DECHET]]*1000</f>
        <v>1305692.98</v>
      </c>
      <c r="M1360" s="21">
        <f>Tableau1[[#This Row],[KG_DECHET]]/Tableau1[[#This Row],[Population]]</f>
        <v>2.1942834047287341</v>
      </c>
    </row>
    <row r="1361" spans="1:13" x14ac:dyDescent="0.3">
      <c r="A1361" s="21">
        <v>2013</v>
      </c>
      <c r="B1361" s="21">
        <v>28</v>
      </c>
      <c r="C1361" s="21" t="str">
        <f>VLOOKUP(Tableau1[[#This Row],[CODE_REGION]],Libellés!$I$2:$J$15,2,FALSE)</f>
        <v>Normandie</v>
      </c>
      <c r="D1361" s="21">
        <v>27</v>
      </c>
      <c r="E1361" s="21" t="str">
        <f>VLOOKUP(Tableau1[[#This Row],[CODE_DEPT]],Libellés!$L$2:$M$102,2,FALSE)</f>
        <v>Eure</v>
      </c>
      <c r="F1361" s="21" t="s">
        <v>50</v>
      </c>
      <c r="G1361" s="21" t="str">
        <f>VLOOKUP(Tableau1[[#This Row],[CODE_TYPE_DECHET]],Libellés!$A$1:$B$8,2,FALSE)</f>
        <v>Encombrants</v>
      </c>
      <c r="H1361" s="21" t="s">
        <v>51</v>
      </c>
      <c r="I1361" s="21" t="str">
        <f>VLOOKUP(Tableau1[[#This Row],[CODE_DESTINATION]],Libellés!$E$2:$F$7,2,FALSE)</f>
        <v>Stockage</v>
      </c>
      <c r="J1361" s="21">
        <v>3137.26</v>
      </c>
      <c r="K1361" s="21">
        <v>595043</v>
      </c>
      <c r="L1361" s="21">
        <f>Tableau1[[#This Row],[TONNE_DECHET]]*1000</f>
        <v>3137260</v>
      </c>
      <c r="M1361" s="21">
        <f>Tableau1[[#This Row],[KG_DECHET]]/Tableau1[[#This Row],[Population]]</f>
        <v>5.2723248571951942</v>
      </c>
    </row>
    <row r="1362" spans="1:13" x14ac:dyDescent="0.3">
      <c r="A1362" s="21">
        <v>2013</v>
      </c>
      <c r="B1362" s="21">
        <v>28</v>
      </c>
      <c r="C1362" s="21" t="str">
        <f>VLOOKUP(Tableau1[[#This Row],[CODE_REGION]],Libellés!$I$2:$J$15,2,FALSE)</f>
        <v>Normandie</v>
      </c>
      <c r="D1362" s="21">
        <v>27</v>
      </c>
      <c r="E1362" s="21" t="str">
        <f>VLOOKUP(Tableau1[[#This Row],[CODE_DEPT]],Libellés!$L$2:$M$102,2,FALSE)</f>
        <v>Eure</v>
      </c>
      <c r="F1362" s="21" t="s">
        <v>51</v>
      </c>
      <c r="G1362" s="21" t="str">
        <f>VLOOKUP(Tableau1[[#This Row],[CODE_TYPE_DECHET]],Libellés!$A$1:$B$8,2,FALSE)</f>
        <v>Emballages et papier</v>
      </c>
      <c r="H1362" s="21" t="s">
        <v>49</v>
      </c>
      <c r="I1362" s="21" t="str">
        <f>VLOOKUP(Tableau1[[#This Row],[CODE_DESTINATION]],Libellés!$E$2:$F$7,2,FALSE)</f>
        <v>Valorisation matière</v>
      </c>
      <c r="J1362" s="21">
        <v>25631.488109999998</v>
      </c>
      <c r="K1362" s="21">
        <v>595043</v>
      </c>
      <c r="L1362" s="21">
        <f>Tableau1[[#This Row],[TONNE_DECHET]]*1000</f>
        <v>25631488.109999999</v>
      </c>
      <c r="M1362" s="21">
        <f>Tableau1[[#This Row],[KG_DECHET]]/Tableau1[[#This Row],[Population]]</f>
        <v>43.075018292795647</v>
      </c>
    </row>
    <row r="1363" spans="1:13" x14ac:dyDescent="0.3">
      <c r="A1363" s="21">
        <v>2013</v>
      </c>
      <c r="B1363" s="21">
        <v>28</v>
      </c>
      <c r="C1363" s="21" t="str">
        <f>VLOOKUP(Tableau1[[#This Row],[CODE_REGION]],Libellés!$I$2:$J$15,2,FALSE)</f>
        <v>Normandie</v>
      </c>
      <c r="D1363" s="21">
        <v>27</v>
      </c>
      <c r="E1363" s="21" t="str">
        <f>VLOOKUP(Tableau1[[#This Row],[CODE_DEPT]],Libellés!$L$2:$M$102,2,FALSE)</f>
        <v>Eure</v>
      </c>
      <c r="F1363" s="21" t="s">
        <v>51</v>
      </c>
      <c r="G1363" s="21" t="str">
        <f>VLOOKUP(Tableau1[[#This Row],[CODE_TYPE_DECHET]],Libellés!$A$1:$B$8,2,FALSE)</f>
        <v>Emballages et papier</v>
      </c>
      <c r="H1363" s="21" t="s">
        <v>52</v>
      </c>
      <c r="I1363" s="21" t="str">
        <f>VLOOKUP(Tableau1[[#This Row],[CODE_DESTINATION]],Libellés!$E$2:$F$7,2,FALSE)</f>
        <v>Non précisé</v>
      </c>
      <c r="J1363" s="21">
        <v>266.16145999999998</v>
      </c>
      <c r="K1363" s="21">
        <v>595043</v>
      </c>
      <c r="L1363" s="21">
        <f>Tableau1[[#This Row],[TONNE_DECHET]]*1000</f>
        <v>266161.45999999996</v>
      </c>
      <c r="M1363" s="21">
        <f>Tableau1[[#This Row],[KG_DECHET]]/Tableau1[[#This Row],[Population]]</f>
        <v>0.44729785914631376</v>
      </c>
    </row>
    <row r="1364" spans="1:13" x14ac:dyDescent="0.3">
      <c r="A1364" s="21">
        <v>2013</v>
      </c>
      <c r="B1364" s="21">
        <v>28</v>
      </c>
      <c r="C1364" s="21" t="str">
        <f>VLOOKUP(Tableau1[[#This Row],[CODE_REGION]],Libellés!$I$2:$J$15,2,FALSE)</f>
        <v>Normandie</v>
      </c>
      <c r="D1364" s="21">
        <v>27</v>
      </c>
      <c r="E1364" s="21" t="str">
        <f>VLOOKUP(Tableau1[[#This Row],[CODE_DEPT]],Libellés!$L$2:$M$102,2,FALSE)</f>
        <v>Eure</v>
      </c>
      <c r="F1364" s="21" t="s">
        <v>56</v>
      </c>
      <c r="G1364" s="21" t="str">
        <f>VLOOKUP(Tableau1[[#This Row],[CODE_TYPE_DECHET]],Libellés!$A$1:$B$8,2,FALSE)</f>
        <v>Biodéchets</v>
      </c>
      <c r="H1364" s="21" t="s">
        <v>56</v>
      </c>
      <c r="I1364" s="21" t="str">
        <f>VLOOKUP(Tableau1[[#This Row],[CODE_DESTINATION]],Libellés!$E$2:$F$7,2,FALSE)</f>
        <v>Valorisation organique</v>
      </c>
      <c r="J1364" s="21">
        <v>24894.624189999999</v>
      </c>
      <c r="K1364" s="21">
        <v>595043</v>
      </c>
      <c r="L1364" s="21">
        <f>Tableau1[[#This Row],[TONNE_DECHET]]*1000</f>
        <v>24894624.189999998</v>
      </c>
      <c r="M1364" s="21">
        <f>Tableau1[[#This Row],[KG_DECHET]]/Tableau1[[#This Row],[Population]]</f>
        <v>41.836681029774311</v>
      </c>
    </row>
    <row r="1365" spans="1:13" x14ac:dyDescent="0.3">
      <c r="A1365" s="21">
        <v>2013</v>
      </c>
      <c r="B1365" s="21">
        <v>28</v>
      </c>
      <c r="C1365" s="21" t="str">
        <f>VLOOKUP(Tableau1[[#This Row],[CODE_REGION]],Libellés!$I$2:$J$15,2,FALSE)</f>
        <v>Normandie</v>
      </c>
      <c r="D1365" s="21">
        <v>27</v>
      </c>
      <c r="E1365" s="21" t="str">
        <f>VLOOKUP(Tableau1[[#This Row],[CODE_DEPT]],Libellés!$L$2:$M$102,2,FALSE)</f>
        <v>Eure</v>
      </c>
      <c r="F1365" s="21" t="s">
        <v>54</v>
      </c>
      <c r="G1365" s="21" t="str">
        <f>VLOOKUP(Tableau1[[#This Row],[CODE_TYPE_DECHET]],Libellés!$A$1:$B$8,2,FALSE)</f>
        <v>Verre</v>
      </c>
      <c r="H1365" s="21" t="s">
        <v>49</v>
      </c>
      <c r="I1365" s="21" t="str">
        <f>VLOOKUP(Tableau1[[#This Row],[CODE_DESTINATION]],Libellés!$E$2:$F$7,2,FALSE)</f>
        <v>Valorisation matière</v>
      </c>
      <c r="J1365" s="21">
        <v>17265.68878</v>
      </c>
      <c r="K1365" s="21">
        <v>595043</v>
      </c>
      <c r="L1365" s="21">
        <f>Tableau1[[#This Row],[TONNE_DECHET]]*1000</f>
        <v>17265688.780000001</v>
      </c>
      <c r="M1365" s="21">
        <f>Tableau1[[#This Row],[KG_DECHET]]/Tableau1[[#This Row],[Population]]</f>
        <v>29.015867391096108</v>
      </c>
    </row>
    <row r="1366" spans="1:13" x14ac:dyDescent="0.3">
      <c r="A1366" s="21">
        <v>2013</v>
      </c>
      <c r="B1366" s="21">
        <v>28</v>
      </c>
      <c r="C1366" s="21" t="str">
        <f>VLOOKUP(Tableau1[[#This Row],[CODE_REGION]],Libellés!$I$2:$J$15,2,FALSE)</f>
        <v>Normandie</v>
      </c>
      <c r="D1366" s="21">
        <v>27</v>
      </c>
      <c r="E1366" s="21" t="str">
        <f>VLOOKUP(Tableau1[[#This Row],[CODE_DEPT]],Libellés!$L$2:$M$102,2,FALSE)</f>
        <v>Eure</v>
      </c>
      <c r="F1366" s="21" t="s">
        <v>54</v>
      </c>
      <c r="G1366" s="21" t="str">
        <f>VLOOKUP(Tableau1[[#This Row],[CODE_TYPE_DECHET]],Libellés!$A$1:$B$8,2,FALSE)</f>
        <v>Verre</v>
      </c>
      <c r="H1366" s="21" t="s">
        <v>52</v>
      </c>
      <c r="I1366" s="21" t="str">
        <f>VLOOKUP(Tableau1[[#This Row],[CODE_DESTINATION]],Libellés!$E$2:$F$7,2,FALSE)</f>
        <v>Non précisé</v>
      </c>
      <c r="J1366" s="21">
        <v>124.9877</v>
      </c>
      <c r="K1366" s="21">
        <v>595043</v>
      </c>
      <c r="L1366" s="21">
        <f>Tableau1[[#This Row],[TONNE_DECHET]]*1000</f>
        <v>124987.7</v>
      </c>
      <c r="M1366" s="21">
        <f>Tableau1[[#This Row],[KG_DECHET]]/Tableau1[[#This Row],[Population]]</f>
        <v>0.21004818139193301</v>
      </c>
    </row>
    <row r="1367" spans="1:13" x14ac:dyDescent="0.3">
      <c r="A1367" s="21">
        <v>2013</v>
      </c>
      <c r="B1367" s="21">
        <v>28</v>
      </c>
      <c r="C1367" s="21" t="str">
        <f>VLOOKUP(Tableau1[[#This Row],[CODE_REGION]],Libellés!$I$2:$J$15,2,FALSE)</f>
        <v>Normandie</v>
      </c>
      <c r="D1367" s="21">
        <v>27</v>
      </c>
      <c r="E1367" s="21" t="str">
        <f>VLOOKUP(Tableau1[[#This Row],[CODE_DEPT]],Libellés!$L$2:$M$102,2,FALSE)</f>
        <v>Eure</v>
      </c>
      <c r="F1367" s="21" t="s">
        <v>55</v>
      </c>
      <c r="G1367" s="21" t="str">
        <f>VLOOKUP(Tableau1[[#This Row],[CODE_TYPE_DECHET]],Libellés!$A$1:$B$8,2,FALSE)</f>
        <v>Collectes séparées hors gravats</v>
      </c>
      <c r="H1367" s="21" t="s">
        <v>49</v>
      </c>
      <c r="I1367" s="21" t="str">
        <f>VLOOKUP(Tableau1[[#This Row],[CODE_DESTINATION]],Libellés!$E$2:$F$7,2,FALSE)</f>
        <v>Valorisation matière</v>
      </c>
      <c r="J1367" s="21">
        <v>432.41561000000002</v>
      </c>
      <c r="K1367" s="21">
        <v>595043</v>
      </c>
      <c r="L1367" s="21">
        <f>Tableau1[[#This Row],[TONNE_DECHET]]*1000</f>
        <v>432415.61</v>
      </c>
      <c r="M1367" s="21">
        <f>Tableau1[[#This Row],[KG_DECHET]]/Tableau1[[#This Row],[Population]]</f>
        <v>0.72669640681429748</v>
      </c>
    </row>
    <row r="1368" spans="1:13" x14ac:dyDescent="0.3">
      <c r="A1368" s="21">
        <v>2015</v>
      </c>
      <c r="B1368" s="21">
        <v>28</v>
      </c>
      <c r="C1368" s="21" t="str">
        <f>VLOOKUP(Tableau1[[#This Row],[CODE_REGION]],Libellés!$I$2:$J$15,2,FALSE)</f>
        <v>Normandie</v>
      </c>
      <c r="D1368" s="21">
        <v>27</v>
      </c>
      <c r="E1368" s="21" t="str">
        <f>VLOOKUP(Tableau1[[#This Row],[CODE_DEPT]],Libellés!$L$2:$M$102,2,FALSE)</f>
        <v>Eure</v>
      </c>
      <c r="F1368" s="21" t="s">
        <v>49</v>
      </c>
      <c r="G1368" s="21" t="str">
        <f>VLOOKUP(Tableau1[[#This Row],[CODE_TYPE_DECHET]],Libellés!$A$1:$B$8,2,FALSE)</f>
        <v>Ordures ménagères résiduelles</v>
      </c>
      <c r="H1368" s="21" t="s">
        <v>50</v>
      </c>
      <c r="I1368" s="21" t="str">
        <f>VLOOKUP(Tableau1[[#This Row],[CODE_DESTINATION]],Libellés!$E$2:$F$7,2,FALSE)</f>
        <v>Incinération avec récupération d'énergie</v>
      </c>
      <c r="J1368" s="21">
        <v>132537.51689999999</v>
      </c>
      <c r="K1368" s="21">
        <v>601948</v>
      </c>
      <c r="L1368" s="21">
        <f>Tableau1[[#This Row],[TONNE_DECHET]]*1000</f>
        <v>132537516.89999999</v>
      </c>
      <c r="M1368" s="21">
        <f>Tableau1[[#This Row],[KG_DECHET]]/Tableau1[[#This Row],[Population]]</f>
        <v>220.18100716340945</v>
      </c>
    </row>
    <row r="1369" spans="1:13" x14ac:dyDescent="0.3">
      <c r="A1369" s="21">
        <v>2015</v>
      </c>
      <c r="B1369" s="21">
        <v>28</v>
      </c>
      <c r="C1369" s="21" t="str">
        <f>VLOOKUP(Tableau1[[#This Row],[CODE_REGION]],Libellés!$I$2:$J$15,2,FALSE)</f>
        <v>Normandie</v>
      </c>
      <c r="D1369" s="21">
        <v>27</v>
      </c>
      <c r="E1369" s="21" t="str">
        <f>VLOOKUP(Tableau1[[#This Row],[CODE_DEPT]],Libellés!$L$2:$M$102,2,FALSE)</f>
        <v>Eure</v>
      </c>
      <c r="F1369" s="21" t="s">
        <v>49</v>
      </c>
      <c r="G1369" s="21" t="str">
        <f>VLOOKUP(Tableau1[[#This Row],[CODE_TYPE_DECHET]],Libellés!$A$1:$B$8,2,FALSE)</f>
        <v>Ordures ménagères résiduelles</v>
      </c>
      <c r="H1369" s="21" t="s">
        <v>51</v>
      </c>
      <c r="I1369" s="21" t="str">
        <f>VLOOKUP(Tableau1[[#This Row],[CODE_DESTINATION]],Libellés!$E$2:$F$7,2,FALSE)</f>
        <v>Stockage</v>
      </c>
      <c r="J1369" s="21">
        <v>21883.47104</v>
      </c>
      <c r="K1369" s="21">
        <v>601948</v>
      </c>
      <c r="L1369" s="21">
        <f>Tableau1[[#This Row],[TONNE_DECHET]]*1000</f>
        <v>21883471.039999999</v>
      </c>
      <c r="M1369" s="21">
        <f>Tableau1[[#This Row],[KG_DECHET]]/Tableau1[[#This Row],[Population]]</f>
        <v>36.354421046336228</v>
      </c>
    </row>
    <row r="1370" spans="1:13" x14ac:dyDescent="0.3">
      <c r="A1370" s="21">
        <v>2015</v>
      </c>
      <c r="B1370" s="21">
        <v>28</v>
      </c>
      <c r="C1370" s="21" t="str">
        <f>VLOOKUP(Tableau1[[#This Row],[CODE_REGION]],Libellés!$I$2:$J$15,2,FALSE)</f>
        <v>Normandie</v>
      </c>
      <c r="D1370" s="21">
        <v>27</v>
      </c>
      <c r="E1370" s="21" t="str">
        <f>VLOOKUP(Tableau1[[#This Row],[CODE_DEPT]],Libellés!$L$2:$M$102,2,FALSE)</f>
        <v>Eure</v>
      </c>
      <c r="F1370" s="21" t="s">
        <v>50</v>
      </c>
      <c r="G1370" s="21" t="str">
        <f>VLOOKUP(Tableau1[[#This Row],[CODE_TYPE_DECHET]],Libellés!$A$1:$B$8,2,FALSE)</f>
        <v>Encombrants</v>
      </c>
      <c r="H1370" s="21" t="s">
        <v>51</v>
      </c>
      <c r="I1370" s="21" t="str">
        <f>VLOOKUP(Tableau1[[#This Row],[CODE_DESTINATION]],Libellés!$E$2:$F$7,2,FALSE)</f>
        <v>Stockage</v>
      </c>
      <c r="J1370" s="21">
        <v>2864.5025000000001</v>
      </c>
      <c r="K1370" s="21">
        <v>601948</v>
      </c>
      <c r="L1370" s="21">
        <f>Tableau1[[#This Row],[TONNE_DECHET]]*1000</f>
        <v>2864502.5</v>
      </c>
      <c r="M1370" s="21">
        <f>Tableau1[[#This Row],[KG_DECHET]]/Tableau1[[#This Row],[Population]]</f>
        <v>4.7587208529640437</v>
      </c>
    </row>
    <row r="1371" spans="1:13" x14ac:dyDescent="0.3">
      <c r="A1371" s="21">
        <v>2015</v>
      </c>
      <c r="B1371" s="21">
        <v>28</v>
      </c>
      <c r="C1371" s="21" t="str">
        <f>VLOOKUP(Tableau1[[#This Row],[CODE_REGION]],Libellés!$I$2:$J$15,2,FALSE)</f>
        <v>Normandie</v>
      </c>
      <c r="D1371" s="21">
        <v>27</v>
      </c>
      <c r="E1371" s="21" t="str">
        <f>VLOOKUP(Tableau1[[#This Row],[CODE_DEPT]],Libellés!$L$2:$M$102,2,FALSE)</f>
        <v>Eure</v>
      </c>
      <c r="F1371" s="21" t="s">
        <v>53</v>
      </c>
      <c r="G1371" s="21" t="str">
        <f>VLOOKUP(Tableau1[[#This Row],[CODE_TYPE_DECHET]],Libellés!$A$1:$B$8,2,FALSE)</f>
        <v>Déchets dangereux</v>
      </c>
      <c r="H1371" s="21" t="s">
        <v>49</v>
      </c>
      <c r="I1371" s="21" t="str">
        <f>VLOOKUP(Tableau1[[#This Row],[CODE_DESTINATION]],Libellés!$E$2:$F$7,2,FALSE)</f>
        <v>Valorisation matière</v>
      </c>
      <c r="J1371" s="21">
        <v>6.4610000000000001E-2</v>
      </c>
      <c r="K1371" s="21">
        <v>601948</v>
      </c>
      <c r="L1371" s="21">
        <f>Tableau1[[#This Row],[TONNE_DECHET]]*1000</f>
        <v>64.61</v>
      </c>
      <c r="M1371" s="21">
        <f>Tableau1[[#This Row],[KG_DECHET]]/Tableau1[[#This Row],[Population]]</f>
        <v>1.0733485284443174E-4</v>
      </c>
    </row>
    <row r="1372" spans="1:13" x14ac:dyDescent="0.3">
      <c r="A1372" s="21">
        <v>2015</v>
      </c>
      <c r="B1372" s="21">
        <v>28</v>
      </c>
      <c r="C1372" s="21" t="str">
        <f>VLOOKUP(Tableau1[[#This Row],[CODE_REGION]],Libellés!$I$2:$J$15,2,FALSE)</f>
        <v>Normandie</v>
      </c>
      <c r="D1372" s="21">
        <v>27</v>
      </c>
      <c r="E1372" s="21" t="str">
        <f>VLOOKUP(Tableau1[[#This Row],[CODE_DEPT]],Libellés!$L$2:$M$102,2,FALSE)</f>
        <v>Eure</v>
      </c>
      <c r="F1372" s="21" t="s">
        <v>51</v>
      </c>
      <c r="G1372" s="21" t="str">
        <f>VLOOKUP(Tableau1[[#This Row],[CODE_TYPE_DECHET]],Libellés!$A$1:$B$8,2,FALSE)</f>
        <v>Emballages et papier</v>
      </c>
      <c r="H1372" s="21" t="s">
        <v>49</v>
      </c>
      <c r="I1372" s="21" t="str">
        <f>VLOOKUP(Tableau1[[#This Row],[CODE_DESTINATION]],Libellés!$E$2:$F$7,2,FALSE)</f>
        <v>Valorisation matière</v>
      </c>
      <c r="J1372" s="21">
        <v>25701.948049999999</v>
      </c>
      <c r="K1372" s="21">
        <v>601948</v>
      </c>
      <c r="L1372" s="21">
        <f>Tableau1[[#This Row],[TONNE_DECHET]]*1000</f>
        <v>25701948.050000001</v>
      </c>
      <c r="M1372" s="21">
        <f>Tableau1[[#This Row],[KG_DECHET]]/Tableau1[[#This Row],[Population]]</f>
        <v>42.697954059154611</v>
      </c>
    </row>
    <row r="1373" spans="1:13" x14ac:dyDescent="0.3">
      <c r="A1373" s="21">
        <v>2015</v>
      </c>
      <c r="B1373" s="21">
        <v>28</v>
      </c>
      <c r="C1373" s="21" t="str">
        <f>VLOOKUP(Tableau1[[#This Row],[CODE_REGION]],Libellés!$I$2:$J$15,2,FALSE)</f>
        <v>Normandie</v>
      </c>
      <c r="D1373" s="21">
        <v>27</v>
      </c>
      <c r="E1373" s="21" t="str">
        <f>VLOOKUP(Tableau1[[#This Row],[CODE_DEPT]],Libellés!$L$2:$M$102,2,FALSE)</f>
        <v>Eure</v>
      </c>
      <c r="F1373" s="21" t="s">
        <v>56</v>
      </c>
      <c r="G1373" s="21" t="str">
        <f>VLOOKUP(Tableau1[[#This Row],[CODE_TYPE_DECHET]],Libellés!$A$1:$B$8,2,FALSE)</f>
        <v>Biodéchets</v>
      </c>
      <c r="H1373" s="21" t="s">
        <v>56</v>
      </c>
      <c r="I1373" s="21" t="str">
        <f>VLOOKUP(Tableau1[[#This Row],[CODE_DESTINATION]],Libellés!$E$2:$F$7,2,FALSE)</f>
        <v>Valorisation organique</v>
      </c>
      <c r="J1373" s="21">
        <v>18273.975160000002</v>
      </c>
      <c r="K1373" s="21">
        <v>601948</v>
      </c>
      <c r="L1373" s="21">
        <f>Tableau1[[#This Row],[TONNE_DECHET]]*1000</f>
        <v>18273975.16</v>
      </c>
      <c r="M1373" s="21">
        <f>Tableau1[[#This Row],[KG_DECHET]]/Tableau1[[#This Row],[Population]]</f>
        <v>30.358062756251371</v>
      </c>
    </row>
    <row r="1374" spans="1:13" x14ac:dyDescent="0.3">
      <c r="A1374" s="21">
        <v>2015</v>
      </c>
      <c r="B1374" s="21">
        <v>28</v>
      </c>
      <c r="C1374" s="21" t="str">
        <f>VLOOKUP(Tableau1[[#This Row],[CODE_REGION]],Libellés!$I$2:$J$15,2,FALSE)</f>
        <v>Normandie</v>
      </c>
      <c r="D1374" s="21">
        <v>27</v>
      </c>
      <c r="E1374" s="21" t="str">
        <f>VLOOKUP(Tableau1[[#This Row],[CODE_DEPT]],Libellés!$L$2:$M$102,2,FALSE)</f>
        <v>Eure</v>
      </c>
      <c r="F1374" s="21" t="s">
        <v>54</v>
      </c>
      <c r="G1374" s="21" t="str">
        <f>VLOOKUP(Tableau1[[#This Row],[CODE_TYPE_DECHET]],Libellés!$A$1:$B$8,2,FALSE)</f>
        <v>Verre</v>
      </c>
      <c r="H1374" s="21" t="s">
        <v>49</v>
      </c>
      <c r="I1374" s="21" t="str">
        <f>VLOOKUP(Tableau1[[#This Row],[CODE_DESTINATION]],Libellés!$E$2:$F$7,2,FALSE)</f>
        <v>Valorisation matière</v>
      </c>
      <c r="J1374" s="21">
        <v>17219.12485</v>
      </c>
      <c r="K1374" s="21">
        <v>601948</v>
      </c>
      <c r="L1374" s="21">
        <f>Tableau1[[#This Row],[TONNE_DECHET]]*1000</f>
        <v>17219124.850000001</v>
      </c>
      <c r="M1374" s="21">
        <f>Tableau1[[#This Row],[KG_DECHET]]/Tableau1[[#This Row],[Population]]</f>
        <v>28.605668346767498</v>
      </c>
    </row>
    <row r="1375" spans="1:13" x14ac:dyDescent="0.3">
      <c r="A1375" s="21">
        <v>2015</v>
      </c>
      <c r="B1375" s="21">
        <v>28</v>
      </c>
      <c r="C1375" s="21" t="str">
        <f>VLOOKUP(Tableau1[[#This Row],[CODE_REGION]],Libellés!$I$2:$J$15,2,FALSE)</f>
        <v>Normandie</v>
      </c>
      <c r="D1375" s="21">
        <v>27</v>
      </c>
      <c r="E1375" s="21" t="str">
        <f>VLOOKUP(Tableau1[[#This Row],[CODE_DEPT]],Libellés!$L$2:$M$102,2,FALSE)</f>
        <v>Eure</v>
      </c>
      <c r="F1375" s="21" t="s">
        <v>55</v>
      </c>
      <c r="G1375" s="21" t="str">
        <f>VLOOKUP(Tableau1[[#This Row],[CODE_TYPE_DECHET]],Libellés!$A$1:$B$8,2,FALSE)</f>
        <v>Collectes séparées hors gravats</v>
      </c>
      <c r="H1375" s="21" t="s">
        <v>49</v>
      </c>
      <c r="I1375" s="21" t="str">
        <f>VLOOKUP(Tableau1[[#This Row],[CODE_DESTINATION]],Libellés!$E$2:$F$7,2,FALSE)</f>
        <v>Valorisation matière</v>
      </c>
      <c r="J1375" s="21">
        <v>31.191220000000001</v>
      </c>
      <c r="K1375" s="21">
        <v>601948</v>
      </c>
      <c r="L1375" s="21">
        <f>Tableau1[[#This Row],[TONNE_DECHET]]*1000</f>
        <v>31191.22</v>
      </c>
      <c r="M1375" s="21">
        <f>Tableau1[[#This Row],[KG_DECHET]]/Tableau1[[#This Row],[Population]]</f>
        <v>5.1817133705901505E-2</v>
      </c>
    </row>
    <row r="1376" spans="1:13" x14ac:dyDescent="0.3">
      <c r="A1376" s="21">
        <v>2017</v>
      </c>
      <c r="B1376" s="21">
        <v>28</v>
      </c>
      <c r="C1376" s="21" t="str">
        <f>VLOOKUP(Tableau1[[#This Row],[CODE_REGION]],Libellés!$I$2:$J$15,2,FALSE)</f>
        <v>Normandie</v>
      </c>
      <c r="D1376" s="21">
        <v>27</v>
      </c>
      <c r="E1376" s="21" t="str">
        <f>VLOOKUP(Tableau1[[#This Row],[CODE_DEPT]],Libellés!$L$2:$M$102,2,FALSE)</f>
        <v>Eure</v>
      </c>
      <c r="F1376" s="21" t="s">
        <v>49</v>
      </c>
      <c r="G1376" s="21" t="str">
        <f>VLOOKUP(Tableau1[[#This Row],[CODE_TYPE_DECHET]],Libellés!$A$1:$B$8,2,FALSE)</f>
        <v>Ordures ménagères résiduelles</v>
      </c>
      <c r="H1376" s="21" t="s">
        <v>50</v>
      </c>
      <c r="I1376" s="21" t="str">
        <f>VLOOKUP(Tableau1[[#This Row],[CODE_DESTINATION]],Libellés!$E$2:$F$7,2,FALSE)</f>
        <v>Incinération avec récupération d'énergie</v>
      </c>
      <c r="J1376" s="21">
        <v>131453.83532000001</v>
      </c>
      <c r="K1376" s="21">
        <v>601843</v>
      </c>
      <c r="L1376" s="21">
        <f>Tableau1[[#This Row],[TONNE_DECHET]]*1000</f>
        <v>131453835.32000001</v>
      </c>
      <c r="M1376" s="21">
        <f>Tableau1[[#This Row],[KG_DECHET]]/Tableau1[[#This Row],[Population]]</f>
        <v>218.41881573765917</v>
      </c>
    </row>
    <row r="1377" spans="1:13" x14ac:dyDescent="0.3">
      <c r="A1377" s="21">
        <v>2017</v>
      </c>
      <c r="B1377" s="21">
        <v>28</v>
      </c>
      <c r="C1377" s="21" t="str">
        <f>VLOOKUP(Tableau1[[#This Row],[CODE_REGION]],Libellés!$I$2:$J$15,2,FALSE)</f>
        <v>Normandie</v>
      </c>
      <c r="D1377" s="21">
        <v>27</v>
      </c>
      <c r="E1377" s="21" t="str">
        <f>VLOOKUP(Tableau1[[#This Row],[CODE_DEPT]],Libellés!$L$2:$M$102,2,FALSE)</f>
        <v>Eure</v>
      </c>
      <c r="F1377" s="21" t="s">
        <v>49</v>
      </c>
      <c r="G1377" s="21" t="str">
        <f>VLOOKUP(Tableau1[[#This Row],[CODE_TYPE_DECHET]],Libellés!$A$1:$B$8,2,FALSE)</f>
        <v>Ordures ménagères résiduelles</v>
      </c>
      <c r="H1377" s="21" t="s">
        <v>51</v>
      </c>
      <c r="I1377" s="21" t="str">
        <f>VLOOKUP(Tableau1[[#This Row],[CODE_DESTINATION]],Libellés!$E$2:$F$7,2,FALSE)</f>
        <v>Stockage</v>
      </c>
      <c r="J1377" s="21">
        <v>15684.14242</v>
      </c>
      <c r="K1377" s="21">
        <v>601843</v>
      </c>
      <c r="L1377" s="21">
        <f>Tableau1[[#This Row],[TONNE_DECHET]]*1000</f>
        <v>15684142.42</v>
      </c>
      <c r="M1377" s="21">
        <f>Tableau1[[#This Row],[KG_DECHET]]/Tableau1[[#This Row],[Population]]</f>
        <v>26.060189152320454</v>
      </c>
    </row>
    <row r="1378" spans="1:13" x14ac:dyDescent="0.3">
      <c r="A1378" s="21">
        <v>2017</v>
      </c>
      <c r="B1378" s="21">
        <v>28</v>
      </c>
      <c r="C1378" s="21" t="str">
        <f>VLOOKUP(Tableau1[[#This Row],[CODE_REGION]],Libellés!$I$2:$J$15,2,FALSE)</f>
        <v>Normandie</v>
      </c>
      <c r="D1378" s="21">
        <v>27</v>
      </c>
      <c r="E1378" s="21" t="str">
        <f>VLOOKUP(Tableau1[[#This Row],[CODE_DEPT]],Libellés!$L$2:$M$102,2,FALSE)</f>
        <v>Eure</v>
      </c>
      <c r="F1378" s="21" t="s">
        <v>49</v>
      </c>
      <c r="G1378" s="21" t="str">
        <f>VLOOKUP(Tableau1[[#This Row],[CODE_TYPE_DECHET]],Libellés!$A$1:$B$8,2,FALSE)</f>
        <v>Ordures ménagères résiduelles</v>
      </c>
      <c r="H1378" s="21" t="s">
        <v>52</v>
      </c>
      <c r="I1378" s="21" t="str">
        <f>VLOOKUP(Tableau1[[#This Row],[CODE_DESTINATION]],Libellés!$E$2:$F$7,2,FALSE)</f>
        <v>Non précisé</v>
      </c>
      <c r="J1378" s="21">
        <v>67.061099999999996</v>
      </c>
      <c r="K1378" s="21">
        <v>601843</v>
      </c>
      <c r="L1378" s="21">
        <f>Tableau1[[#This Row],[TONNE_DECHET]]*1000</f>
        <v>67061.099999999991</v>
      </c>
      <c r="M1378" s="21">
        <f>Tableau1[[#This Row],[KG_DECHET]]/Tableau1[[#This Row],[Population]]</f>
        <v>0.11142623574586727</v>
      </c>
    </row>
    <row r="1379" spans="1:13" x14ac:dyDescent="0.3">
      <c r="A1379" s="21">
        <v>2017</v>
      </c>
      <c r="B1379" s="21">
        <v>28</v>
      </c>
      <c r="C1379" s="21" t="str">
        <f>VLOOKUP(Tableau1[[#This Row],[CODE_REGION]],Libellés!$I$2:$J$15,2,FALSE)</f>
        <v>Normandie</v>
      </c>
      <c r="D1379" s="21">
        <v>27</v>
      </c>
      <c r="E1379" s="21" t="str">
        <f>VLOOKUP(Tableau1[[#This Row],[CODE_DEPT]],Libellés!$L$2:$M$102,2,FALSE)</f>
        <v>Eure</v>
      </c>
      <c r="F1379" s="21" t="s">
        <v>50</v>
      </c>
      <c r="G1379" s="21" t="str">
        <f>VLOOKUP(Tableau1[[#This Row],[CODE_TYPE_DECHET]],Libellés!$A$1:$B$8,2,FALSE)</f>
        <v>Encombrants</v>
      </c>
      <c r="H1379" s="21" t="s">
        <v>49</v>
      </c>
      <c r="I1379" s="21" t="str">
        <f>VLOOKUP(Tableau1[[#This Row],[CODE_DESTINATION]],Libellés!$E$2:$F$7,2,FALSE)</f>
        <v>Valorisation matière</v>
      </c>
      <c r="J1379" s="21">
        <v>52.657209999999999</v>
      </c>
      <c r="K1379" s="21">
        <v>601843</v>
      </c>
      <c r="L1379" s="21">
        <f>Tableau1[[#This Row],[TONNE_DECHET]]*1000</f>
        <v>52657.21</v>
      </c>
      <c r="M1379" s="21">
        <f>Tableau1[[#This Row],[KG_DECHET]]/Tableau1[[#This Row],[Population]]</f>
        <v>8.7493266516350615E-2</v>
      </c>
    </row>
    <row r="1380" spans="1:13" x14ac:dyDescent="0.3">
      <c r="A1380" s="21">
        <v>2017</v>
      </c>
      <c r="B1380" s="21">
        <v>28</v>
      </c>
      <c r="C1380" s="21" t="str">
        <f>VLOOKUP(Tableau1[[#This Row],[CODE_REGION]],Libellés!$I$2:$J$15,2,FALSE)</f>
        <v>Normandie</v>
      </c>
      <c r="D1380" s="21">
        <v>27</v>
      </c>
      <c r="E1380" s="21" t="str">
        <f>VLOOKUP(Tableau1[[#This Row],[CODE_DEPT]],Libellés!$L$2:$M$102,2,FALSE)</f>
        <v>Eure</v>
      </c>
      <c r="F1380" s="21" t="s">
        <v>50</v>
      </c>
      <c r="G1380" s="21" t="str">
        <f>VLOOKUP(Tableau1[[#This Row],[CODE_TYPE_DECHET]],Libellés!$A$1:$B$8,2,FALSE)</f>
        <v>Encombrants</v>
      </c>
      <c r="H1380" s="21" t="s">
        <v>50</v>
      </c>
      <c r="I1380" s="21" t="str">
        <f>VLOOKUP(Tableau1[[#This Row],[CODE_DESTINATION]],Libellés!$E$2:$F$7,2,FALSE)</f>
        <v>Incinération avec récupération d'énergie</v>
      </c>
      <c r="J1380" s="21">
        <v>61.98</v>
      </c>
      <c r="K1380" s="21">
        <v>601843</v>
      </c>
      <c r="L1380" s="21">
        <f>Tableau1[[#This Row],[TONNE_DECHET]]*1000</f>
        <v>61980</v>
      </c>
      <c r="M1380" s="21">
        <f>Tableau1[[#This Row],[KG_DECHET]]/Tableau1[[#This Row],[Population]]</f>
        <v>0.10298366849826283</v>
      </c>
    </row>
    <row r="1381" spans="1:13" x14ac:dyDescent="0.3">
      <c r="A1381" s="21">
        <v>2017</v>
      </c>
      <c r="B1381" s="21">
        <v>28</v>
      </c>
      <c r="C1381" s="21" t="str">
        <f>VLOOKUP(Tableau1[[#This Row],[CODE_REGION]],Libellés!$I$2:$J$15,2,FALSE)</f>
        <v>Normandie</v>
      </c>
      <c r="D1381" s="21">
        <v>27</v>
      </c>
      <c r="E1381" s="21" t="str">
        <f>VLOOKUP(Tableau1[[#This Row],[CODE_DEPT]],Libellés!$L$2:$M$102,2,FALSE)</f>
        <v>Eure</v>
      </c>
      <c r="F1381" s="21" t="s">
        <v>50</v>
      </c>
      <c r="G1381" s="21" t="str">
        <f>VLOOKUP(Tableau1[[#This Row],[CODE_TYPE_DECHET]],Libellés!$A$1:$B$8,2,FALSE)</f>
        <v>Encombrants</v>
      </c>
      <c r="H1381" s="21" t="s">
        <v>51</v>
      </c>
      <c r="I1381" s="21" t="str">
        <f>VLOOKUP(Tableau1[[#This Row],[CODE_DESTINATION]],Libellés!$E$2:$F$7,2,FALSE)</f>
        <v>Stockage</v>
      </c>
      <c r="J1381" s="21">
        <v>2343.32564</v>
      </c>
      <c r="K1381" s="21">
        <v>601843</v>
      </c>
      <c r="L1381" s="21">
        <f>Tableau1[[#This Row],[TONNE_DECHET]]*1000</f>
        <v>2343325.64</v>
      </c>
      <c r="M1381" s="21">
        <f>Tableau1[[#This Row],[KG_DECHET]]/Tableau1[[#This Row],[Population]]</f>
        <v>3.8935829443891516</v>
      </c>
    </row>
    <row r="1382" spans="1:13" x14ac:dyDescent="0.3">
      <c r="A1382" s="21">
        <v>2017</v>
      </c>
      <c r="B1382" s="21">
        <v>28</v>
      </c>
      <c r="C1382" s="21" t="str">
        <f>VLOOKUP(Tableau1[[#This Row],[CODE_REGION]],Libellés!$I$2:$J$15,2,FALSE)</f>
        <v>Normandie</v>
      </c>
      <c r="D1382" s="21">
        <v>27</v>
      </c>
      <c r="E1382" s="21" t="str">
        <f>VLOOKUP(Tableau1[[#This Row],[CODE_DEPT]],Libellés!$L$2:$M$102,2,FALSE)</f>
        <v>Eure</v>
      </c>
      <c r="F1382" s="21" t="s">
        <v>51</v>
      </c>
      <c r="G1382" s="21" t="str">
        <f>VLOOKUP(Tableau1[[#This Row],[CODE_TYPE_DECHET]],Libellés!$A$1:$B$8,2,FALSE)</f>
        <v>Emballages et papier</v>
      </c>
      <c r="H1382" s="21" t="s">
        <v>49</v>
      </c>
      <c r="I1382" s="21" t="str">
        <f>VLOOKUP(Tableau1[[#This Row],[CODE_DESTINATION]],Libellés!$E$2:$F$7,2,FALSE)</f>
        <v>Valorisation matière</v>
      </c>
      <c r="J1382" s="21">
        <v>27006.591769999999</v>
      </c>
      <c r="K1382" s="21">
        <v>601843</v>
      </c>
      <c r="L1382" s="21">
        <f>Tableau1[[#This Row],[TONNE_DECHET]]*1000</f>
        <v>27006591.77</v>
      </c>
      <c r="M1382" s="21">
        <f>Tableau1[[#This Row],[KG_DECHET]]/Tableau1[[#This Row],[Population]]</f>
        <v>44.873150921419708</v>
      </c>
    </row>
    <row r="1383" spans="1:13" x14ac:dyDescent="0.3">
      <c r="A1383" s="21">
        <v>2017</v>
      </c>
      <c r="B1383" s="21">
        <v>28</v>
      </c>
      <c r="C1383" s="21" t="str">
        <f>VLOOKUP(Tableau1[[#This Row],[CODE_REGION]],Libellés!$I$2:$J$15,2,FALSE)</f>
        <v>Normandie</v>
      </c>
      <c r="D1383" s="21">
        <v>27</v>
      </c>
      <c r="E1383" s="21" t="str">
        <f>VLOOKUP(Tableau1[[#This Row],[CODE_DEPT]],Libellés!$L$2:$M$102,2,FALSE)</f>
        <v>Eure</v>
      </c>
      <c r="F1383" s="21" t="s">
        <v>51</v>
      </c>
      <c r="G1383" s="21" t="str">
        <f>VLOOKUP(Tableau1[[#This Row],[CODE_TYPE_DECHET]],Libellés!$A$1:$B$8,2,FALSE)</f>
        <v>Emballages et papier</v>
      </c>
      <c r="H1383" s="21" t="s">
        <v>52</v>
      </c>
      <c r="I1383" s="21" t="str">
        <f>VLOOKUP(Tableau1[[#This Row],[CODE_DESTINATION]],Libellés!$E$2:$F$7,2,FALSE)</f>
        <v>Non précisé</v>
      </c>
      <c r="J1383" s="21">
        <v>4.6849600000000002</v>
      </c>
      <c r="K1383" s="21">
        <v>601843</v>
      </c>
      <c r="L1383" s="21">
        <f>Tableau1[[#This Row],[TONNE_DECHET]]*1000</f>
        <v>4684.96</v>
      </c>
      <c r="M1383" s="21">
        <f>Tableau1[[#This Row],[KG_DECHET]]/Tableau1[[#This Row],[Population]]</f>
        <v>7.7843557206779841E-3</v>
      </c>
    </row>
    <row r="1384" spans="1:13" x14ac:dyDescent="0.3">
      <c r="A1384" s="21">
        <v>2017</v>
      </c>
      <c r="B1384" s="21">
        <v>28</v>
      </c>
      <c r="C1384" s="21" t="str">
        <f>VLOOKUP(Tableau1[[#This Row],[CODE_REGION]],Libellés!$I$2:$J$15,2,FALSE)</f>
        <v>Normandie</v>
      </c>
      <c r="D1384" s="21">
        <v>27</v>
      </c>
      <c r="E1384" s="21" t="str">
        <f>VLOOKUP(Tableau1[[#This Row],[CODE_DEPT]],Libellés!$L$2:$M$102,2,FALSE)</f>
        <v>Eure</v>
      </c>
      <c r="F1384" s="21" t="s">
        <v>56</v>
      </c>
      <c r="G1384" s="21" t="str">
        <f>VLOOKUP(Tableau1[[#This Row],[CODE_TYPE_DECHET]],Libellés!$A$1:$B$8,2,FALSE)</f>
        <v>Biodéchets</v>
      </c>
      <c r="H1384" s="21" t="s">
        <v>56</v>
      </c>
      <c r="I1384" s="21" t="str">
        <f>VLOOKUP(Tableau1[[#This Row],[CODE_DESTINATION]],Libellés!$E$2:$F$7,2,FALSE)</f>
        <v>Valorisation organique</v>
      </c>
      <c r="J1384" s="21">
        <v>15524.74719</v>
      </c>
      <c r="K1384" s="21">
        <v>601843</v>
      </c>
      <c r="L1384" s="21">
        <f>Tableau1[[#This Row],[TONNE_DECHET]]*1000</f>
        <v>15524747.189999999</v>
      </c>
      <c r="M1384" s="21">
        <f>Tableau1[[#This Row],[KG_DECHET]]/Tableau1[[#This Row],[Population]]</f>
        <v>25.795343951827967</v>
      </c>
    </row>
    <row r="1385" spans="1:13" x14ac:dyDescent="0.3">
      <c r="A1385" s="21">
        <v>2017</v>
      </c>
      <c r="B1385" s="21">
        <v>28</v>
      </c>
      <c r="C1385" s="21" t="str">
        <f>VLOOKUP(Tableau1[[#This Row],[CODE_REGION]],Libellés!$I$2:$J$15,2,FALSE)</f>
        <v>Normandie</v>
      </c>
      <c r="D1385" s="21">
        <v>27</v>
      </c>
      <c r="E1385" s="21" t="str">
        <f>VLOOKUP(Tableau1[[#This Row],[CODE_DEPT]],Libellés!$L$2:$M$102,2,FALSE)</f>
        <v>Eure</v>
      </c>
      <c r="F1385" s="21" t="s">
        <v>54</v>
      </c>
      <c r="G1385" s="21" t="str">
        <f>VLOOKUP(Tableau1[[#This Row],[CODE_TYPE_DECHET]],Libellés!$A$1:$B$8,2,FALSE)</f>
        <v>Verre</v>
      </c>
      <c r="H1385" s="21" t="s">
        <v>49</v>
      </c>
      <c r="I1385" s="21" t="str">
        <f>VLOOKUP(Tableau1[[#This Row],[CODE_DESTINATION]],Libellés!$E$2:$F$7,2,FALSE)</f>
        <v>Valorisation matière</v>
      </c>
      <c r="J1385" s="21">
        <v>17374.28976</v>
      </c>
      <c r="K1385" s="21">
        <v>601843</v>
      </c>
      <c r="L1385" s="21">
        <f>Tableau1[[#This Row],[TONNE_DECHET]]*1000</f>
        <v>17374289.759999998</v>
      </c>
      <c r="M1385" s="21">
        <f>Tableau1[[#This Row],[KG_DECHET]]/Tableau1[[#This Row],[Population]]</f>
        <v>28.868475266805458</v>
      </c>
    </row>
    <row r="1386" spans="1:13" x14ac:dyDescent="0.3">
      <c r="A1386" s="21">
        <v>2017</v>
      </c>
      <c r="B1386" s="21">
        <v>28</v>
      </c>
      <c r="C1386" s="21" t="str">
        <f>VLOOKUP(Tableau1[[#This Row],[CODE_REGION]],Libellés!$I$2:$J$15,2,FALSE)</f>
        <v>Normandie</v>
      </c>
      <c r="D1386" s="21">
        <v>27</v>
      </c>
      <c r="E1386" s="21" t="str">
        <f>VLOOKUP(Tableau1[[#This Row],[CODE_DEPT]],Libellés!$L$2:$M$102,2,FALSE)</f>
        <v>Eure</v>
      </c>
      <c r="F1386" s="21" t="s">
        <v>54</v>
      </c>
      <c r="G1386" s="21" t="str">
        <f>VLOOKUP(Tableau1[[#This Row],[CODE_TYPE_DECHET]],Libellés!$A$1:$B$8,2,FALSE)</f>
        <v>Verre</v>
      </c>
      <c r="H1386" s="21" t="s">
        <v>52</v>
      </c>
      <c r="I1386" s="21" t="str">
        <f>VLOOKUP(Tableau1[[#This Row],[CODE_DESTINATION]],Libellés!$E$2:$F$7,2,FALSE)</f>
        <v>Non précisé</v>
      </c>
      <c r="J1386" s="21">
        <v>8.0030199999999994</v>
      </c>
      <c r="K1386" s="21">
        <v>601843</v>
      </c>
      <c r="L1386" s="21">
        <f>Tableau1[[#This Row],[TONNE_DECHET]]*1000</f>
        <v>8003.0199999999995</v>
      </c>
      <c r="M1386" s="21">
        <f>Tableau1[[#This Row],[KG_DECHET]]/Tableau1[[#This Row],[Population]]</f>
        <v>1.3297521114310542E-2</v>
      </c>
    </row>
    <row r="1387" spans="1:13" x14ac:dyDescent="0.3">
      <c r="A1387" s="21">
        <v>2017</v>
      </c>
      <c r="B1387" s="21">
        <v>28</v>
      </c>
      <c r="C1387" s="21" t="str">
        <f>VLOOKUP(Tableau1[[#This Row],[CODE_REGION]],Libellés!$I$2:$J$15,2,FALSE)</f>
        <v>Normandie</v>
      </c>
      <c r="D1387" s="21">
        <v>27</v>
      </c>
      <c r="E1387" s="21" t="str">
        <f>VLOOKUP(Tableau1[[#This Row],[CODE_DEPT]],Libellés!$L$2:$M$102,2,FALSE)</f>
        <v>Eure</v>
      </c>
      <c r="F1387" s="21" t="s">
        <v>55</v>
      </c>
      <c r="G1387" s="21" t="str">
        <f>VLOOKUP(Tableau1[[#This Row],[CODE_TYPE_DECHET]],Libellés!$A$1:$B$8,2,FALSE)</f>
        <v>Collectes séparées hors gravats</v>
      </c>
      <c r="H1387" s="21" t="s">
        <v>49</v>
      </c>
      <c r="I1387" s="21" t="str">
        <f>VLOOKUP(Tableau1[[#This Row],[CODE_DESTINATION]],Libellés!$E$2:$F$7,2,FALSE)</f>
        <v>Valorisation matière</v>
      </c>
      <c r="J1387" s="21">
        <v>30.92567</v>
      </c>
      <c r="K1387" s="21">
        <v>601843</v>
      </c>
      <c r="L1387" s="21">
        <f>Tableau1[[#This Row],[TONNE_DECHET]]*1000</f>
        <v>30925.670000000002</v>
      </c>
      <c r="M1387" s="21">
        <f>Tableau1[[#This Row],[KG_DECHET]]/Tableau1[[#This Row],[Population]]</f>
        <v>5.1384945907819814E-2</v>
      </c>
    </row>
    <row r="1388" spans="1:13" x14ac:dyDescent="0.3">
      <c r="A1388" s="21">
        <v>2009</v>
      </c>
      <c r="B1388" s="21">
        <v>24</v>
      </c>
      <c r="C1388" s="21" t="str">
        <f>VLOOKUP(Tableau1[[#This Row],[CODE_REGION]],Libellés!$I$2:$J$15,2,FALSE)</f>
        <v>Centre-Val de Loire</v>
      </c>
      <c r="D1388" s="21">
        <v>28</v>
      </c>
      <c r="E1388" s="21" t="str">
        <f>VLOOKUP(Tableau1[[#This Row],[CODE_DEPT]],Libellés!$L$2:$M$102,2,FALSE)</f>
        <v>Eure-et-Loir</v>
      </c>
      <c r="F1388" s="21" t="s">
        <v>49</v>
      </c>
      <c r="G1388" s="21" t="str">
        <f>VLOOKUP(Tableau1[[#This Row],[CODE_TYPE_DECHET]],Libellés!$A$1:$B$8,2,FALSE)</f>
        <v>Ordures ménagères résiduelles</v>
      </c>
      <c r="H1388" s="21" t="s">
        <v>50</v>
      </c>
      <c r="I1388" s="21" t="str">
        <f>VLOOKUP(Tableau1[[#This Row],[CODE_DESTINATION]],Libellés!$E$2:$F$7,2,FALSE)</f>
        <v>Incinération avec récupération d'énergie</v>
      </c>
      <c r="J1388" s="21">
        <v>106614.41295</v>
      </c>
      <c r="K1388" s="21">
        <v>425502</v>
      </c>
      <c r="L1388" s="21">
        <f>Tableau1[[#This Row],[TONNE_DECHET]]*1000</f>
        <v>106614412.95</v>
      </c>
      <c r="M1388" s="21">
        <f>Tableau1[[#This Row],[KG_DECHET]]/Tableau1[[#This Row],[Population]]</f>
        <v>250.56148490488883</v>
      </c>
    </row>
    <row r="1389" spans="1:13" x14ac:dyDescent="0.3">
      <c r="A1389" s="21">
        <v>2009</v>
      </c>
      <c r="B1389" s="21">
        <v>24</v>
      </c>
      <c r="C1389" s="21" t="str">
        <f>VLOOKUP(Tableau1[[#This Row],[CODE_REGION]],Libellés!$I$2:$J$15,2,FALSE)</f>
        <v>Centre-Val de Loire</v>
      </c>
      <c r="D1389" s="21">
        <v>28</v>
      </c>
      <c r="E1389" s="21" t="str">
        <f>VLOOKUP(Tableau1[[#This Row],[CODE_DEPT]],Libellés!$L$2:$M$102,2,FALSE)</f>
        <v>Eure-et-Loir</v>
      </c>
      <c r="F1389" s="21" t="s">
        <v>49</v>
      </c>
      <c r="G1389" s="21" t="str">
        <f>VLOOKUP(Tableau1[[#This Row],[CODE_TYPE_DECHET]],Libellés!$A$1:$B$8,2,FALSE)</f>
        <v>Ordures ménagères résiduelles</v>
      </c>
      <c r="H1389" s="21" t="s">
        <v>53</v>
      </c>
      <c r="I1389" s="21" t="str">
        <f>VLOOKUP(Tableau1[[#This Row],[CODE_DESTINATION]],Libellés!$E$2:$F$7,2,FALSE)</f>
        <v>Incinération sans récupération d'énergie</v>
      </c>
      <c r="J1389" s="21">
        <v>10436.626560000001</v>
      </c>
      <c r="K1389" s="21">
        <v>425502</v>
      </c>
      <c r="L1389" s="21">
        <f>Tableau1[[#This Row],[TONNE_DECHET]]*1000</f>
        <v>10436626.560000001</v>
      </c>
      <c r="M1389" s="21">
        <f>Tableau1[[#This Row],[KG_DECHET]]/Tableau1[[#This Row],[Population]]</f>
        <v>24.527796720109425</v>
      </c>
    </row>
    <row r="1390" spans="1:13" x14ac:dyDescent="0.3">
      <c r="A1390" s="21">
        <v>2009</v>
      </c>
      <c r="B1390" s="21">
        <v>24</v>
      </c>
      <c r="C1390" s="21" t="str">
        <f>VLOOKUP(Tableau1[[#This Row],[CODE_REGION]],Libellés!$I$2:$J$15,2,FALSE)</f>
        <v>Centre-Val de Loire</v>
      </c>
      <c r="D1390" s="21">
        <v>28</v>
      </c>
      <c r="E1390" s="21" t="str">
        <f>VLOOKUP(Tableau1[[#This Row],[CODE_DEPT]],Libellés!$L$2:$M$102,2,FALSE)</f>
        <v>Eure-et-Loir</v>
      </c>
      <c r="F1390" s="21" t="s">
        <v>49</v>
      </c>
      <c r="G1390" s="21" t="str">
        <f>VLOOKUP(Tableau1[[#This Row],[CODE_TYPE_DECHET]],Libellés!$A$1:$B$8,2,FALSE)</f>
        <v>Ordures ménagères résiduelles</v>
      </c>
      <c r="H1390" s="21" t="s">
        <v>51</v>
      </c>
      <c r="I1390" s="21" t="str">
        <f>VLOOKUP(Tableau1[[#This Row],[CODE_DESTINATION]],Libellés!$E$2:$F$7,2,FALSE)</f>
        <v>Stockage</v>
      </c>
      <c r="J1390" s="21">
        <v>783.1</v>
      </c>
      <c r="K1390" s="21">
        <v>425502</v>
      </c>
      <c r="L1390" s="21">
        <f>Tableau1[[#This Row],[TONNE_DECHET]]*1000</f>
        <v>783100</v>
      </c>
      <c r="M1390" s="21">
        <f>Tableau1[[#This Row],[KG_DECHET]]/Tableau1[[#This Row],[Population]]</f>
        <v>1.8404143811309934</v>
      </c>
    </row>
    <row r="1391" spans="1:13" x14ac:dyDescent="0.3">
      <c r="A1391" s="21">
        <v>2009</v>
      </c>
      <c r="B1391" s="21">
        <v>24</v>
      </c>
      <c r="C1391" s="21" t="str">
        <f>VLOOKUP(Tableau1[[#This Row],[CODE_REGION]],Libellés!$I$2:$J$15,2,FALSE)</f>
        <v>Centre-Val de Loire</v>
      </c>
      <c r="D1391" s="21">
        <v>28</v>
      </c>
      <c r="E1391" s="21" t="str">
        <f>VLOOKUP(Tableau1[[#This Row],[CODE_DEPT]],Libellés!$L$2:$M$102,2,FALSE)</f>
        <v>Eure-et-Loir</v>
      </c>
      <c r="F1391" s="21" t="s">
        <v>50</v>
      </c>
      <c r="G1391" s="21" t="str">
        <f>VLOOKUP(Tableau1[[#This Row],[CODE_TYPE_DECHET]],Libellés!$A$1:$B$8,2,FALSE)</f>
        <v>Encombrants</v>
      </c>
      <c r="H1391" s="21" t="s">
        <v>49</v>
      </c>
      <c r="I1391" s="21" t="str">
        <f>VLOOKUP(Tableau1[[#This Row],[CODE_DESTINATION]],Libellés!$E$2:$F$7,2,FALSE)</f>
        <v>Valorisation matière</v>
      </c>
      <c r="J1391" s="21">
        <v>60.146990000000002</v>
      </c>
      <c r="K1391" s="21">
        <v>425502</v>
      </c>
      <c r="L1391" s="21">
        <f>Tableau1[[#This Row],[TONNE_DECHET]]*1000</f>
        <v>60146.990000000005</v>
      </c>
      <c r="M1391" s="21">
        <f>Tableau1[[#This Row],[KG_DECHET]]/Tableau1[[#This Row],[Population]]</f>
        <v>0.14135536378207389</v>
      </c>
    </row>
    <row r="1392" spans="1:13" x14ac:dyDescent="0.3">
      <c r="A1392" s="21">
        <v>2009</v>
      </c>
      <c r="B1392" s="21">
        <v>24</v>
      </c>
      <c r="C1392" s="21" t="str">
        <f>VLOOKUP(Tableau1[[#This Row],[CODE_REGION]],Libellés!$I$2:$J$15,2,FALSE)</f>
        <v>Centre-Val de Loire</v>
      </c>
      <c r="D1392" s="21">
        <v>28</v>
      </c>
      <c r="E1392" s="21" t="str">
        <f>VLOOKUP(Tableau1[[#This Row],[CODE_DEPT]],Libellés!$L$2:$M$102,2,FALSE)</f>
        <v>Eure-et-Loir</v>
      </c>
      <c r="F1392" s="21" t="s">
        <v>50</v>
      </c>
      <c r="G1392" s="21" t="str">
        <f>VLOOKUP(Tableau1[[#This Row],[CODE_TYPE_DECHET]],Libellés!$A$1:$B$8,2,FALSE)</f>
        <v>Encombrants</v>
      </c>
      <c r="H1392" s="21" t="s">
        <v>51</v>
      </c>
      <c r="I1392" s="21" t="str">
        <f>VLOOKUP(Tableau1[[#This Row],[CODE_DESTINATION]],Libellés!$E$2:$F$7,2,FALSE)</f>
        <v>Stockage</v>
      </c>
      <c r="J1392" s="21">
        <v>1472.4958999999999</v>
      </c>
      <c r="K1392" s="21">
        <v>425502</v>
      </c>
      <c r="L1392" s="21">
        <f>Tableau1[[#This Row],[TONNE_DECHET]]*1000</f>
        <v>1472495.9</v>
      </c>
      <c r="M1392" s="21">
        <f>Tableau1[[#This Row],[KG_DECHET]]/Tableau1[[#This Row],[Population]]</f>
        <v>3.4606086457877985</v>
      </c>
    </row>
    <row r="1393" spans="1:13" x14ac:dyDescent="0.3">
      <c r="A1393" s="21">
        <v>2009</v>
      </c>
      <c r="B1393" s="21">
        <v>24</v>
      </c>
      <c r="C1393" s="21" t="str">
        <f>VLOOKUP(Tableau1[[#This Row],[CODE_REGION]],Libellés!$I$2:$J$15,2,FALSE)</f>
        <v>Centre-Val de Loire</v>
      </c>
      <c r="D1393" s="21">
        <v>28</v>
      </c>
      <c r="E1393" s="21" t="str">
        <f>VLOOKUP(Tableau1[[#This Row],[CODE_DEPT]],Libellés!$L$2:$M$102,2,FALSE)</f>
        <v>Eure-et-Loir</v>
      </c>
      <c r="F1393" s="21" t="s">
        <v>53</v>
      </c>
      <c r="G1393" s="21" t="str">
        <f>VLOOKUP(Tableau1[[#This Row],[CODE_TYPE_DECHET]],Libellés!$A$1:$B$8,2,FALSE)</f>
        <v>Déchets dangereux</v>
      </c>
      <c r="H1393" s="21" t="s">
        <v>49</v>
      </c>
      <c r="I1393" s="21" t="str">
        <f>VLOOKUP(Tableau1[[#This Row],[CODE_DESTINATION]],Libellés!$E$2:$F$7,2,FALSE)</f>
        <v>Valorisation matière</v>
      </c>
      <c r="J1393" s="21">
        <v>31.632480000000001</v>
      </c>
      <c r="K1393" s="21">
        <v>425502</v>
      </c>
      <c r="L1393" s="21">
        <f>Tableau1[[#This Row],[TONNE_DECHET]]*1000</f>
        <v>31632.48</v>
      </c>
      <c r="M1393" s="21">
        <f>Tableau1[[#This Row],[KG_DECHET]]/Tableau1[[#This Row],[Population]]</f>
        <v>7.4341554211261054E-2</v>
      </c>
    </row>
    <row r="1394" spans="1:13" x14ac:dyDescent="0.3">
      <c r="A1394" s="21">
        <v>2009</v>
      </c>
      <c r="B1394" s="21">
        <v>24</v>
      </c>
      <c r="C1394" s="21" t="str">
        <f>VLOOKUP(Tableau1[[#This Row],[CODE_REGION]],Libellés!$I$2:$J$15,2,FALSE)</f>
        <v>Centre-Val de Loire</v>
      </c>
      <c r="D1394" s="21">
        <v>28</v>
      </c>
      <c r="E1394" s="21" t="str">
        <f>VLOOKUP(Tableau1[[#This Row],[CODE_DEPT]],Libellés!$L$2:$M$102,2,FALSE)</f>
        <v>Eure-et-Loir</v>
      </c>
      <c r="F1394" s="21" t="s">
        <v>53</v>
      </c>
      <c r="G1394" s="21" t="str">
        <f>VLOOKUP(Tableau1[[#This Row],[CODE_TYPE_DECHET]],Libellés!$A$1:$B$8,2,FALSE)</f>
        <v>Déchets dangereux</v>
      </c>
      <c r="H1394" s="21" t="s">
        <v>50</v>
      </c>
      <c r="I1394" s="21" t="str">
        <f>VLOOKUP(Tableau1[[#This Row],[CODE_DESTINATION]],Libellés!$E$2:$F$7,2,FALSE)</f>
        <v>Incinération avec récupération d'énergie</v>
      </c>
      <c r="J1394" s="21">
        <v>0.19725999999999999</v>
      </c>
      <c r="K1394" s="21">
        <v>425502</v>
      </c>
      <c r="L1394" s="21">
        <f>Tableau1[[#This Row],[TONNE_DECHET]]*1000</f>
        <v>197.26</v>
      </c>
      <c r="M1394" s="21">
        <f>Tableau1[[#This Row],[KG_DECHET]]/Tableau1[[#This Row],[Population]]</f>
        <v>4.6359359062942123E-4</v>
      </c>
    </row>
    <row r="1395" spans="1:13" x14ac:dyDescent="0.3">
      <c r="A1395" s="21">
        <v>2009</v>
      </c>
      <c r="B1395" s="21">
        <v>24</v>
      </c>
      <c r="C1395" s="21" t="str">
        <f>VLOOKUP(Tableau1[[#This Row],[CODE_REGION]],Libellés!$I$2:$J$15,2,FALSE)</f>
        <v>Centre-Val de Loire</v>
      </c>
      <c r="D1395" s="21">
        <v>28</v>
      </c>
      <c r="E1395" s="21" t="str">
        <f>VLOOKUP(Tableau1[[#This Row],[CODE_DEPT]],Libellés!$L$2:$M$102,2,FALSE)</f>
        <v>Eure-et-Loir</v>
      </c>
      <c r="F1395" s="21" t="s">
        <v>53</v>
      </c>
      <c r="G1395" s="21" t="str">
        <f>VLOOKUP(Tableau1[[#This Row],[CODE_TYPE_DECHET]],Libellés!$A$1:$B$8,2,FALSE)</f>
        <v>Déchets dangereux</v>
      </c>
      <c r="H1395" s="21" t="s">
        <v>52</v>
      </c>
      <c r="I1395" s="21" t="str">
        <f>VLOOKUP(Tableau1[[#This Row],[CODE_DESTINATION]],Libellés!$E$2:$F$7,2,FALSE)</f>
        <v>Non précisé</v>
      </c>
      <c r="J1395" s="21">
        <v>0.91700000000000004</v>
      </c>
      <c r="K1395" s="21">
        <v>425502</v>
      </c>
      <c r="L1395" s="21">
        <f>Tableau1[[#This Row],[TONNE_DECHET]]*1000</f>
        <v>917</v>
      </c>
      <c r="M1395" s="21">
        <f>Tableau1[[#This Row],[KG_DECHET]]/Tableau1[[#This Row],[Population]]</f>
        <v>2.1551015036357056E-3</v>
      </c>
    </row>
    <row r="1396" spans="1:13" x14ac:dyDescent="0.3">
      <c r="A1396" s="21">
        <v>2009</v>
      </c>
      <c r="B1396" s="21">
        <v>24</v>
      </c>
      <c r="C1396" s="21" t="str">
        <f>VLOOKUP(Tableau1[[#This Row],[CODE_REGION]],Libellés!$I$2:$J$15,2,FALSE)</f>
        <v>Centre-Val de Loire</v>
      </c>
      <c r="D1396" s="21">
        <v>28</v>
      </c>
      <c r="E1396" s="21" t="str">
        <f>VLOOKUP(Tableau1[[#This Row],[CODE_DEPT]],Libellés!$L$2:$M$102,2,FALSE)</f>
        <v>Eure-et-Loir</v>
      </c>
      <c r="F1396" s="21" t="s">
        <v>51</v>
      </c>
      <c r="G1396" s="21" t="str">
        <f>VLOOKUP(Tableau1[[#This Row],[CODE_TYPE_DECHET]],Libellés!$A$1:$B$8,2,FALSE)</f>
        <v>Emballages et papier</v>
      </c>
      <c r="H1396" s="21" t="s">
        <v>49</v>
      </c>
      <c r="I1396" s="21" t="str">
        <f>VLOOKUP(Tableau1[[#This Row],[CODE_DESTINATION]],Libellés!$E$2:$F$7,2,FALSE)</f>
        <v>Valorisation matière</v>
      </c>
      <c r="J1396" s="21">
        <v>15411.08697</v>
      </c>
      <c r="K1396" s="21">
        <v>425502</v>
      </c>
      <c r="L1396" s="21">
        <f>Tableau1[[#This Row],[TONNE_DECHET]]*1000</f>
        <v>15411086.970000001</v>
      </c>
      <c r="M1396" s="21">
        <f>Tableau1[[#This Row],[KG_DECHET]]/Tableau1[[#This Row],[Population]]</f>
        <v>36.218600547118463</v>
      </c>
    </row>
    <row r="1397" spans="1:13" x14ac:dyDescent="0.3">
      <c r="A1397" s="21">
        <v>2009</v>
      </c>
      <c r="B1397" s="21">
        <v>24</v>
      </c>
      <c r="C1397" s="21" t="str">
        <f>VLOOKUP(Tableau1[[#This Row],[CODE_REGION]],Libellés!$I$2:$J$15,2,FALSE)</f>
        <v>Centre-Val de Loire</v>
      </c>
      <c r="D1397" s="21">
        <v>28</v>
      </c>
      <c r="E1397" s="21" t="str">
        <f>VLOOKUP(Tableau1[[#This Row],[CODE_DEPT]],Libellés!$L$2:$M$102,2,FALSE)</f>
        <v>Eure-et-Loir</v>
      </c>
      <c r="F1397" s="21" t="s">
        <v>51</v>
      </c>
      <c r="G1397" s="21" t="str">
        <f>VLOOKUP(Tableau1[[#This Row],[CODE_TYPE_DECHET]],Libellés!$A$1:$B$8,2,FALSE)</f>
        <v>Emballages et papier</v>
      </c>
      <c r="H1397" s="21" t="s">
        <v>52</v>
      </c>
      <c r="I1397" s="21" t="str">
        <f>VLOOKUP(Tableau1[[#This Row],[CODE_DESTINATION]],Libellés!$E$2:$F$7,2,FALSE)</f>
        <v>Non précisé</v>
      </c>
      <c r="J1397" s="21">
        <v>2500.93732</v>
      </c>
      <c r="K1397" s="21">
        <v>425502</v>
      </c>
      <c r="L1397" s="21">
        <f>Tableau1[[#This Row],[TONNE_DECHET]]*1000</f>
        <v>2500937.3199999998</v>
      </c>
      <c r="M1397" s="21">
        <f>Tableau1[[#This Row],[KG_DECHET]]/Tableau1[[#This Row],[Population]]</f>
        <v>5.8776158983976572</v>
      </c>
    </row>
    <row r="1398" spans="1:13" x14ac:dyDescent="0.3">
      <c r="A1398" s="21">
        <v>2009</v>
      </c>
      <c r="B1398" s="21">
        <v>24</v>
      </c>
      <c r="C1398" s="21" t="str">
        <f>VLOOKUP(Tableau1[[#This Row],[CODE_REGION]],Libellés!$I$2:$J$15,2,FALSE)</f>
        <v>Centre-Val de Loire</v>
      </c>
      <c r="D1398" s="21">
        <v>28</v>
      </c>
      <c r="E1398" s="21" t="str">
        <f>VLOOKUP(Tableau1[[#This Row],[CODE_DEPT]],Libellés!$L$2:$M$102,2,FALSE)</f>
        <v>Eure-et-Loir</v>
      </c>
      <c r="F1398" s="21" t="s">
        <v>56</v>
      </c>
      <c r="G1398" s="21" t="str">
        <f>VLOOKUP(Tableau1[[#This Row],[CODE_TYPE_DECHET]],Libellés!$A$1:$B$8,2,FALSE)</f>
        <v>Biodéchets</v>
      </c>
      <c r="H1398" s="21" t="s">
        <v>49</v>
      </c>
      <c r="I1398" s="21" t="str">
        <f>VLOOKUP(Tableau1[[#This Row],[CODE_DESTINATION]],Libellés!$E$2:$F$7,2,FALSE)</f>
        <v>Valorisation matière</v>
      </c>
      <c r="J1398" s="21">
        <v>3030</v>
      </c>
      <c r="K1398" s="21">
        <v>425502</v>
      </c>
      <c r="L1398" s="21">
        <f>Tableau1[[#This Row],[TONNE_DECHET]]*1000</f>
        <v>3030000</v>
      </c>
      <c r="M1398" s="21">
        <f>Tableau1[[#This Row],[KG_DECHET]]/Tableau1[[#This Row],[Population]]</f>
        <v>7.1210006063426263</v>
      </c>
    </row>
    <row r="1399" spans="1:13" x14ac:dyDescent="0.3">
      <c r="A1399" s="21">
        <v>2009</v>
      </c>
      <c r="B1399" s="21">
        <v>24</v>
      </c>
      <c r="C1399" s="21" t="str">
        <f>VLOOKUP(Tableau1[[#This Row],[CODE_REGION]],Libellés!$I$2:$J$15,2,FALSE)</f>
        <v>Centre-Val de Loire</v>
      </c>
      <c r="D1399" s="21">
        <v>28</v>
      </c>
      <c r="E1399" s="21" t="str">
        <f>VLOOKUP(Tableau1[[#This Row],[CODE_DEPT]],Libellés!$L$2:$M$102,2,FALSE)</f>
        <v>Eure-et-Loir</v>
      </c>
      <c r="F1399" s="21" t="s">
        <v>56</v>
      </c>
      <c r="G1399" s="21" t="str">
        <f>VLOOKUP(Tableau1[[#This Row],[CODE_TYPE_DECHET]],Libellés!$A$1:$B$8,2,FALSE)</f>
        <v>Biodéchets</v>
      </c>
      <c r="H1399" s="21" t="s">
        <v>56</v>
      </c>
      <c r="I1399" s="21" t="str">
        <f>VLOOKUP(Tableau1[[#This Row],[CODE_DESTINATION]],Libellés!$E$2:$F$7,2,FALSE)</f>
        <v>Valorisation organique</v>
      </c>
      <c r="J1399" s="21">
        <v>4568.9920199999997</v>
      </c>
      <c r="K1399" s="21">
        <v>425502</v>
      </c>
      <c r="L1399" s="21">
        <f>Tableau1[[#This Row],[TONNE_DECHET]]*1000</f>
        <v>4568992.0199999996</v>
      </c>
      <c r="M1399" s="21">
        <f>Tableau1[[#This Row],[KG_DECHET]]/Tableau1[[#This Row],[Population]]</f>
        <v>10.737886120394263</v>
      </c>
    </row>
    <row r="1400" spans="1:13" x14ac:dyDescent="0.3">
      <c r="A1400" s="21">
        <v>2009</v>
      </c>
      <c r="B1400" s="21">
        <v>24</v>
      </c>
      <c r="C1400" s="21" t="str">
        <f>VLOOKUP(Tableau1[[#This Row],[CODE_REGION]],Libellés!$I$2:$J$15,2,FALSE)</f>
        <v>Centre-Val de Loire</v>
      </c>
      <c r="D1400" s="21">
        <v>28</v>
      </c>
      <c r="E1400" s="21" t="str">
        <f>VLOOKUP(Tableau1[[#This Row],[CODE_DEPT]],Libellés!$L$2:$M$102,2,FALSE)</f>
        <v>Eure-et-Loir</v>
      </c>
      <c r="F1400" s="21" t="s">
        <v>54</v>
      </c>
      <c r="G1400" s="21" t="str">
        <f>VLOOKUP(Tableau1[[#This Row],[CODE_TYPE_DECHET]],Libellés!$A$1:$B$8,2,FALSE)</f>
        <v>Verre</v>
      </c>
      <c r="H1400" s="21" t="s">
        <v>49</v>
      </c>
      <c r="I1400" s="21" t="str">
        <f>VLOOKUP(Tableau1[[#This Row],[CODE_DESTINATION]],Libellés!$E$2:$F$7,2,FALSE)</f>
        <v>Valorisation matière</v>
      </c>
      <c r="J1400" s="21">
        <v>13913.47912</v>
      </c>
      <c r="K1400" s="21">
        <v>425502</v>
      </c>
      <c r="L1400" s="21">
        <f>Tableau1[[#This Row],[TONNE_DECHET]]*1000</f>
        <v>13913479.119999999</v>
      </c>
      <c r="M1400" s="21">
        <f>Tableau1[[#This Row],[KG_DECHET]]/Tableau1[[#This Row],[Population]]</f>
        <v>32.698974669919295</v>
      </c>
    </row>
    <row r="1401" spans="1:13" x14ac:dyDescent="0.3">
      <c r="A1401" s="21">
        <v>2009</v>
      </c>
      <c r="B1401" s="21">
        <v>24</v>
      </c>
      <c r="C1401" s="21" t="str">
        <f>VLOOKUP(Tableau1[[#This Row],[CODE_REGION]],Libellés!$I$2:$J$15,2,FALSE)</f>
        <v>Centre-Val de Loire</v>
      </c>
      <c r="D1401" s="21">
        <v>28</v>
      </c>
      <c r="E1401" s="21" t="str">
        <f>VLOOKUP(Tableau1[[#This Row],[CODE_DEPT]],Libellés!$L$2:$M$102,2,FALSE)</f>
        <v>Eure-et-Loir</v>
      </c>
      <c r="F1401" s="21" t="s">
        <v>55</v>
      </c>
      <c r="G1401" s="21" t="str">
        <f>VLOOKUP(Tableau1[[#This Row],[CODE_TYPE_DECHET]],Libellés!$A$1:$B$8,2,FALSE)</f>
        <v>Collectes séparées hors gravats</v>
      </c>
      <c r="H1401" s="21" t="s">
        <v>50</v>
      </c>
      <c r="I1401" s="21" t="str">
        <f>VLOOKUP(Tableau1[[#This Row],[CODE_DESTINATION]],Libellés!$E$2:$F$7,2,FALSE)</f>
        <v>Incinération avec récupération d'énergie</v>
      </c>
      <c r="J1401" s="21">
        <v>687</v>
      </c>
      <c r="K1401" s="21">
        <v>425502</v>
      </c>
      <c r="L1401" s="21">
        <f>Tableau1[[#This Row],[TONNE_DECHET]]*1000</f>
        <v>687000</v>
      </c>
      <c r="M1401" s="21">
        <f>Tableau1[[#This Row],[KG_DECHET]]/Tableau1[[#This Row],[Population]]</f>
        <v>1.6145635038143182</v>
      </c>
    </row>
    <row r="1402" spans="1:13" x14ac:dyDescent="0.3">
      <c r="A1402" s="21">
        <v>2009</v>
      </c>
      <c r="B1402" s="21">
        <v>24</v>
      </c>
      <c r="C1402" s="21" t="str">
        <f>VLOOKUP(Tableau1[[#This Row],[CODE_REGION]],Libellés!$I$2:$J$15,2,FALSE)</f>
        <v>Centre-Val de Loire</v>
      </c>
      <c r="D1402" s="21">
        <v>28</v>
      </c>
      <c r="E1402" s="21" t="str">
        <f>VLOOKUP(Tableau1[[#This Row],[CODE_DEPT]],Libellés!$L$2:$M$102,2,FALSE)</f>
        <v>Eure-et-Loir</v>
      </c>
      <c r="F1402" s="21" t="s">
        <v>55</v>
      </c>
      <c r="G1402" s="21" t="str">
        <f>VLOOKUP(Tableau1[[#This Row],[CODE_TYPE_DECHET]],Libellés!$A$1:$B$8,2,FALSE)</f>
        <v>Collectes séparées hors gravats</v>
      </c>
      <c r="H1402" s="21" t="s">
        <v>52</v>
      </c>
      <c r="I1402" s="21" t="str">
        <f>VLOOKUP(Tableau1[[#This Row],[CODE_DESTINATION]],Libellés!$E$2:$F$7,2,FALSE)</f>
        <v>Non précisé</v>
      </c>
      <c r="J1402" s="21">
        <v>156.54677000000001</v>
      </c>
      <c r="K1402" s="21">
        <v>425502</v>
      </c>
      <c r="L1402" s="21">
        <f>Tableau1[[#This Row],[TONNE_DECHET]]*1000</f>
        <v>156546.77000000002</v>
      </c>
      <c r="M1402" s="21">
        <f>Tableau1[[#This Row],[KG_DECHET]]/Tableau1[[#This Row],[Population]]</f>
        <v>0.36791077362738606</v>
      </c>
    </row>
    <row r="1403" spans="1:13" x14ac:dyDescent="0.3">
      <c r="A1403" s="21">
        <v>2011</v>
      </c>
      <c r="B1403" s="21">
        <v>24</v>
      </c>
      <c r="C1403" s="21" t="str">
        <f>VLOOKUP(Tableau1[[#This Row],[CODE_REGION]],Libellés!$I$2:$J$15,2,FALSE)</f>
        <v>Centre-Val de Loire</v>
      </c>
      <c r="D1403" s="21">
        <v>28</v>
      </c>
      <c r="E1403" s="21" t="str">
        <f>VLOOKUP(Tableau1[[#This Row],[CODE_DEPT]],Libellés!$L$2:$M$102,2,FALSE)</f>
        <v>Eure-et-Loir</v>
      </c>
      <c r="F1403" s="21" t="s">
        <v>49</v>
      </c>
      <c r="G1403" s="21" t="str">
        <f>VLOOKUP(Tableau1[[#This Row],[CODE_TYPE_DECHET]],Libellés!$A$1:$B$8,2,FALSE)</f>
        <v>Ordures ménagères résiduelles</v>
      </c>
      <c r="H1403" s="21" t="s">
        <v>50</v>
      </c>
      <c r="I1403" s="21" t="str">
        <f>VLOOKUP(Tableau1[[#This Row],[CODE_DESTINATION]],Libellés!$E$2:$F$7,2,FALSE)</f>
        <v>Incinération avec récupération d'énergie</v>
      </c>
      <c r="J1403" s="21">
        <v>118048.97775000001</v>
      </c>
      <c r="K1403" s="21">
        <v>430416</v>
      </c>
      <c r="L1403" s="21">
        <f>Tableau1[[#This Row],[TONNE_DECHET]]*1000</f>
        <v>118048977.75</v>
      </c>
      <c r="M1403" s="21">
        <f>Tableau1[[#This Row],[KG_DECHET]]/Tableau1[[#This Row],[Population]]</f>
        <v>274.26716885524701</v>
      </c>
    </row>
    <row r="1404" spans="1:13" x14ac:dyDescent="0.3">
      <c r="A1404" s="21">
        <v>2011</v>
      </c>
      <c r="B1404" s="21">
        <v>24</v>
      </c>
      <c r="C1404" s="21" t="str">
        <f>VLOOKUP(Tableau1[[#This Row],[CODE_REGION]],Libellés!$I$2:$J$15,2,FALSE)</f>
        <v>Centre-Val de Loire</v>
      </c>
      <c r="D1404" s="21">
        <v>28</v>
      </c>
      <c r="E1404" s="21" t="str">
        <f>VLOOKUP(Tableau1[[#This Row],[CODE_DEPT]],Libellés!$L$2:$M$102,2,FALSE)</f>
        <v>Eure-et-Loir</v>
      </c>
      <c r="F1404" s="21" t="s">
        <v>49</v>
      </c>
      <c r="G1404" s="21" t="str">
        <f>VLOOKUP(Tableau1[[#This Row],[CODE_TYPE_DECHET]],Libellés!$A$1:$B$8,2,FALSE)</f>
        <v>Ordures ménagères résiduelles</v>
      </c>
      <c r="H1404" s="21" t="s">
        <v>51</v>
      </c>
      <c r="I1404" s="21" t="str">
        <f>VLOOKUP(Tableau1[[#This Row],[CODE_DESTINATION]],Libellés!$E$2:$F$7,2,FALSE)</f>
        <v>Stockage</v>
      </c>
      <c r="J1404" s="21">
        <v>716.27</v>
      </c>
      <c r="K1404" s="21">
        <v>430416</v>
      </c>
      <c r="L1404" s="21">
        <f>Tableau1[[#This Row],[TONNE_DECHET]]*1000</f>
        <v>716270</v>
      </c>
      <c r="M1404" s="21">
        <f>Tableau1[[#This Row],[KG_DECHET]]/Tableau1[[#This Row],[Population]]</f>
        <v>1.6641342329281439</v>
      </c>
    </row>
    <row r="1405" spans="1:13" x14ac:dyDescent="0.3">
      <c r="A1405" s="21">
        <v>2011</v>
      </c>
      <c r="B1405" s="21">
        <v>24</v>
      </c>
      <c r="C1405" s="21" t="str">
        <f>VLOOKUP(Tableau1[[#This Row],[CODE_REGION]],Libellés!$I$2:$J$15,2,FALSE)</f>
        <v>Centre-Val de Loire</v>
      </c>
      <c r="D1405" s="21">
        <v>28</v>
      </c>
      <c r="E1405" s="21" t="str">
        <f>VLOOKUP(Tableau1[[#This Row],[CODE_DEPT]],Libellés!$L$2:$M$102,2,FALSE)</f>
        <v>Eure-et-Loir</v>
      </c>
      <c r="F1405" s="21" t="s">
        <v>49</v>
      </c>
      <c r="G1405" s="21" t="str">
        <f>VLOOKUP(Tableau1[[#This Row],[CODE_TYPE_DECHET]],Libellés!$A$1:$B$8,2,FALSE)</f>
        <v>Ordures ménagères résiduelles</v>
      </c>
      <c r="H1405" s="21" t="s">
        <v>52</v>
      </c>
      <c r="I1405" s="21" t="str">
        <f>VLOOKUP(Tableau1[[#This Row],[CODE_DESTINATION]],Libellés!$E$2:$F$7,2,FALSE)</f>
        <v>Non précisé</v>
      </c>
      <c r="J1405" s="21">
        <v>107.54609000000001</v>
      </c>
      <c r="K1405" s="21">
        <v>430416</v>
      </c>
      <c r="L1405" s="21">
        <f>Tableau1[[#This Row],[TONNE_DECHET]]*1000</f>
        <v>107546.09000000001</v>
      </c>
      <c r="M1405" s="21">
        <f>Tableau1[[#This Row],[KG_DECHET]]/Tableau1[[#This Row],[Population]]</f>
        <v>0.2498654557451396</v>
      </c>
    </row>
    <row r="1406" spans="1:13" x14ac:dyDescent="0.3">
      <c r="A1406" s="21">
        <v>2011</v>
      </c>
      <c r="B1406" s="21">
        <v>24</v>
      </c>
      <c r="C1406" s="21" t="str">
        <f>VLOOKUP(Tableau1[[#This Row],[CODE_REGION]],Libellés!$I$2:$J$15,2,FALSE)</f>
        <v>Centre-Val de Loire</v>
      </c>
      <c r="D1406" s="21">
        <v>28</v>
      </c>
      <c r="E1406" s="21" t="str">
        <f>VLOOKUP(Tableau1[[#This Row],[CODE_DEPT]],Libellés!$L$2:$M$102,2,FALSE)</f>
        <v>Eure-et-Loir</v>
      </c>
      <c r="F1406" s="21" t="s">
        <v>50</v>
      </c>
      <c r="G1406" s="21" t="str">
        <f>VLOOKUP(Tableau1[[#This Row],[CODE_TYPE_DECHET]],Libellés!$A$1:$B$8,2,FALSE)</f>
        <v>Encombrants</v>
      </c>
      <c r="H1406" s="21" t="s">
        <v>49</v>
      </c>
      <c r="I1406" s="21" t="str">
        <f>VLOOKUP(Tableau1[[#This Row],[CODE_DESTINATION]],Libellés!$E$2:$F$7,2,FALSE)</f>
        <v>Valorisation matière</v>
      </c>
      <c r="J1406" s="21">
        <v>96.942830000000001</v>
      </c>
      <c r="K1406" s="21">
        <v>430416</v>
      </c>
      <c r="L1406" s="21">
        <f>Tableau1[[#This Row],[TONNE_DECHET]]*1000</f>
        <v>96942.83</v>
      </c>
      <c r="M1406" s="21">
        <f>Tableau1[[#This Row],[KG_DECHET]]/Tableau1[[#This Row],[Population]]</f>
        <v>0.22523054440355378</v>
      </c>
    </row>
    <row r="1407" spans="1:13" x14ac:dyDescent="0.3">
      <c r="A1407" s="21">
        <v>2011</v>
      </c>
      <c r="B1407" s="21">
        <v>24</v>
      </c>
      <c r="C1407" s="21" t="str">
        <f>VLOOKUP(Tableau1[[#This Row],[CODE_REGION]],Libellés!$I$2:$J$15,2,FALSE)</f>
        <v>Centre-Val de Loire</v>
      </c>
      <c r="D1407" s="21">
        <v>28</v>
      </c>
      <c r="E1407" s="21" t="str">
        <f>VLOOKUP(Tableau1[[#This Row],[CODE_DEPT]],Libellés!$L$2:$M$102,2,FALSE)</f>
        <v>Eure-et-Loir</v>
      </c>
      <c r="F1407" s="21" t="s">
        <v>50</v>
      </c>
      <c r="G1407" s="21" t="str">
        <f>VLOOKUP(Tableau1[[#This Row],[CODE_TYPE_DECHET]],Libellés!$A$1:$B$8,2,FALSE)</f>
        <v>Encombrants</v>
      </c>
      <c r="H1407" s="21" t="s">
        <v>51</v>
      </c>
      <c r="I1407" s="21" t="str">
        <f>VLOOKUP(Tableau1[[#This Row],[CODE_DESTINATION]],Libellés!$E$2:$F$7,2,FALSE)</f>
        <v>Stockage</v>
      </c>
      <c r="J1407" s="21">
        <v>1328.08456</v>
      </c>
      <c r="K1407" s="21">
        <v>430416</v>
      </c>
      <c r="L1407" s="21">
        <f>Tableau1[[#This Row],[TONNE_DECHET]]*1000</f>
        <v>1328084.56</v>
      </c>
      <c r="M1407" s="21">
        <f>Tableau1[[#This Row],[KG_DECHET]]/Tableau1[[#This Row],[Population]]</f>
        <v>3.0855836214267129</v>
      </c>
    </row>
    <row r="1408" spans="1:13" x14ac:dyDescent="0.3">
      <c r="A1408" s="21">
        <v>2011</v>
      </c>
      <c r="B1408" s="21">
        <v>24</v>
      </c>
      <c r="C1408" s="21" t="str">
        <f>VLOOKUP(Tableau1[[#This Row],[CODE_REGION]],Libellés!$I$2:$J$15,2,FALSE)</f>
        <v>Centre-Val de Loire</v>
      </c>
      <c r="D1408" s="21">
        <v>28</v>
      </c>
      <c r="E1408" s="21" t="str">
        <f>VLOOKUP(Tableau1[[#This Row],[CODE_DEPT]],Libellés!$L$2:$M$102,2,FALSE)</f>
        <v>Eure-et-Loir</v>
      </c>
      <c r="F1408" s="21" t="s">
        <v>53</v>
      </c>
      <c r="G1408" s="21" t="str">
        <f>VLOOKUP(Tableau1[[#This Row],[CODE_TYPE_DECHET]],Libellés!$A$1:$B$8,2,FALSE)</f>
        <v>Déchets dangereux</v>
      </c>
      <c r="H1408" s="21" t="s">
        <v>49</v>
      </c>
      <c r="I1408" s="21" t="str">
        <f>VLOOKUP(Tableau1[[#This Row],[CODE_DESTINATION]],Libellés!$E$2:$F$7,2,FALSE)</f>
        <v>Valorisation matière</v>
      </c>
      <c r="J1408" s="21">
        <v>6.9088099999999999</v>
      </c>
      <c r="K1408" s="21">
        <v>430416</v>
      </c>
      <c r="L1408" s="21">
        <f>Tableau1[[#This Row],[TONNE_DECHET]]*1000</f>
        <v>6908.8099999999995</v>
      </c>
      <c r="M1408" s="21">
        <f>Tableau1[[#This Row],[KG_DECHET]]/Tableau1[[#This Row],[Population]]</f>
        <v>1.6051471134902046E-2</v>
      </c>
    </row>
    <row r="1409" spans="1:13" x14ac:dyDescent="0.3">
      <c r="A1409" s="21">
        <v>2011</v>
      </c>
      <c r="B1409" s="21">
        <v>24</v>
      </c>
      <c r="C1409" s="21" t="str">
        <f>VLOOKUP(Tableau1[[#This Row],[CODE_REGION]],Libellés!$I$2:$J$15,2,FALSE)</f>
        <v>Centre-Val de Loire</v>
      </c>
      <c r="D1409" s="21">
        <v>28</v>
      </c>
      <c r="E1409" s="21" t="str">
        <f>VLOOKUP(Tableau1[[#This Row],[CODE_DEPT]],Libellés!$L$2:$M$102,2,FALSE)</f>
        <v>Eure-et-Loir</v>
      </c>
      <c r="F1409" s="21" t="s">
        <v>53</v>
      </c>
      <c r="G1409" s="21" t="str">
        <f>VLOOKUP(Tableau1[[#This Row],[CODE_TYPE_DECHET]],Libellés!$A$1:$B$8,2,FALSE)</f>
        <v>Déchets dangereux</v>
      </c>
      <c r="H1409" s="21" t="s">
        <v>50</v>
      </c>
      <c r="I1409" s="21" t="str">
        <f>VLOOKUP(Tableau1[[#This Row],[CODE_DESTINATION]],Libellés!$E$2:$F$7,2,FALSE)</f>
        <v>Incinération avec récupération d'énergie</v>
      </c>
      <c r="J1409" s="21">
        <v>1.0209999999999999</v>
      </c>
      <c r="K1409" s="21">
        <v>430416</v>
      </c>
      <c r="L1409" s="21">
        <f>Tableau1[[#This Row],[TONNE_DECHET]]*1000</f>
        <v>1020.9999999999999</v>
      </c>
      <c r="M1409" s="21">
        <f>Tableau1[[#This Row],[KG_DECHET]]/Tableau1[[#This Row],[Population]]</f>
        <v>2.3721237128731271E-3</v>
      </c>
    </row>
    <row r="1410" spans="1:13" x14ac:dyDescent="0.3">
      <c r="A1410" s="21">
        <v>2011</v>
      </c>
      <c r="B1410" s="21">
        <v>24</v>
      </c>
      <c r="C1410" s="21" t="str">
        <f>VLOOKUP(Tableau1[[#This Row],[CODE_REGION]],Libellés!$I$2:$J$15,2,FALSE)</f>
        <v>Centre-Val de Loire</v>
      </c>
      <c r="D1410" s="21">
        <v>28</v>
      </c>
      <c r="E1410" s="21" t="str">
        <f>VLOOKUP(Tableau1[[#This Row],[CODE_DEPT]],Libellés!$L$2:$M$102,2,FALSE)</f>
        <v>Eure-et-Loir</v>
      </c>
      <c r="F1410" s="21" t="s">
        <v>51</v>
      </c>
      <c r="G1410" s="21" t="str">
        <f>VLOOKUP(Tableau1[[#This Row],[CODE_TYPE_DECHET]],Libellés!$A$1:$B$8,2,FALSE)</f>
        <v>Emballages et papier</v>
      </c>
      <c r="H1410" s="21" t="s">
        <v>49</v>
      </c>
      <c r="I1410" s="21" t="str">
        <f>VLOOKUP(Tableau1[[#This Row],[CODE_DESTINATION]],Libellés!$E$2:$F$7,2,FALSE)</f>
        <v>Valorisation matière</v>
      </c>
      <c r="J1410" s="21">
        <v>19564.638739999999</v>
      </c>
      <c r="K1410" s="21">
        <v>430416</v>
      </c>
      <c r="L1410" s="21">
        <f>Tableau1[[#This Row],[TONNE_DECHET]]*1000</f>
        <v>19564638.739999998</v>
      </c>
      <c r="M1410" s="21">
        <f>Tableau1[[#This Row],[KG_DECHET]]/Tableau1[[#This Row],[Population]]</f>
        <v>45.455184612096204</v>
      </c>
    </row>
    <row r="1411" spans="1:13" x14ac:dyDescent="0.3">
      <c r="A1411" s="21">
        <v>2011</v>
      </c>
      <c r="B1411" s="21">
        <v>24</v>
      </c>
      <c r="C1411" s="21" t="str">
        <f>VLOOKUP(Tableau1[[#This Row],[CODE_REGION]],Libellés!$I$2:$J$15,2,FALSE)</f>
        <v>Centre-Val de Loire</v>
      </c>
      <c r="D1411" s="21">
        <v>28</v>
      </c>
      <c r="E1411" s="21" t="str">
        <f>VLOOKUP(Tableau1[[#This Row],[CODE_DEPT]],Libellés!$L$2:$M$102,2,FALSE)</f>
        <v>Eure-et-Loir</v>
      </c>
      <c r="F1411" s="21" t="s">
        <v>51</v>
      </c>
      <c r="G1411" s="21" t="str">
        <f>VLOOKUP(Tableau1[[#This Row],[CODE_TYPE_DECHET]],Libellés!$A$1:$B$8,2,FALSE)</f>
        <v>Emballages et papier</v>
      </c>
      <c r="H1411" s="21" t="s">
        <v>52</v>
      </c>
      <c r="I1411" s="21" t="str">
        <f>VLOOKUP(Tableau1[[#This Row],[CODE_DESTINATION]],Libellés!$E$2:$F$7,2,FALSE)</f>
        <v>Non précisé</v>
      </c>
      <c r="J1411" s="21">
        <v>9.3897399999999998</v>
      </c>
      <c r="K1411" s="21">
        <v>430416</v>
      </c>
      <c r="L1411" s="21">
        <f>Tableau1[[#This Row],[TONNE_DECHET]]*1000</f>
        <v>9389.74</v>
      </c>
      <c r="M1411" s="21">
        <f>Tableau1[[#This Row],[KG_DECHET]]/Tableau1[[#This Row],[Population]]</f>
        <v>2.181549942381324E-2</v>
      </c>
    </row>
    <row r="1412" spans="1:13" x14ac:dyDescent="0.3">
      <c r="A1412" s="21">
        <v>2011</v>
      </c>
      <c r="B1412" s="21">
        <v>24</v>
      </c>
      <c r="C1412" s="21" t="str">
        <f>VLOOKUP(Tableau1[[#This Row],[CODE_REGION]],Libellés!$I$2:$J$15,2,FALSE)</f>
        <v>Centre-Val de Loire</v>
      </c>
      <c r="D1412" s="21">
        <v>28</v>
      </c>
      <c r="E1412" s="21" t="str">
        <f>VLOOKUP(Tableau1[[#This Row],[CODE_DEPT]],Libellés!$L$2:$M$102,2,FALSE)</f>
        <v>Eure-et-Loir</v>
      </c>
      <c r="F1412" s="21" t="s">
        <v>56</v>
      </c>
      <c r="G1412" s="21" t="str">
        <f>VLOOKUP(Tableau1[[#This Row],[CODE_TYPE_DECHET]],Libellés!$A$1:$B$8,2,FALSE)</f>
        <v>Biodéchets</v>
      </c>
      <c r="H1412" s="21" t="s">
        <v>56</v>
      </c>
      <c r="I1412" s="21" t="str">
        <f>VLOOKUP(Tableau1[[#This Row],[CODE_DESTINATION]],Libellés!$E$2:$F$7,2,FALSE)</f>
        <v>Valorisation organique</v>
      </c>
      <c r="J1412" s="21">
        <v>11149.061669999999</v>
      </c>
      <c r="K1412" s="21">
        <v>430416</v>
      </c>
      <c r="L1412" s="21">
        <f>Tableau1[[#This Row],[TONNE_DECHET]]*1000</f>
        <v>11149061.67</v>
      </c>
      <c r="M1412" s="21">
        <f>Tableau1[[#This Row],[KG_DECHET]]/Tableau1[[#This Row],[Population]]</f>
        <v>25.902990757778522</v>
      </c>
    </row>
    <row r="1413" spans="1:13" x14ac:dyDescent="0.3">
      <c r="A1413" s="21">
        <v>2011</v>
      </c>
      <c r="B1413" s="21">
        <v>24</v>
      </c>
      <c r="C1413" s="21" t="str">
        <f>VLOOKUP(Tableau1[[#This Row],[CODE_REGION]],Libellés!$I$2:$J$15,2,FALSE)</f>
        <v>Centre-Val de Loire</v>
      </c>
      <c r="D1413" s="21">
        <v>28</v>
      </c>
      <c r="E1413" s="21" t="str">
        <f>VLOOKUP(Tableau1[[#This Row],[CODE_DEPT]],Libellés!$L$2:$M$102,2,FALSE)</f>
        <v>Eure-et-Loir</v>
      </c>
      <c r="F1413" s="21" t="s">
        <v>56</v>
      </c>
      <c r="G1413" s="21" t="str">
        <f>VLOOKUP(Tableau1[[#This Row],[CODE_TYPE_DECHET]],Libellés!$A$1:$B$8,2,FALSE)</f>
        <v>Biodéchets</v>
      </c>
      <c r="H1413" s="21" t="s">
        <v>52</v>
      </c>
      <c r="I1413" s="21" t="str">
        <f>VLOOKUP(Tableau1[[#This Row],[CODE_DESTINATION]],Libellés!$E$2:$F$7,2,FALSE)</f>
        <v>Non précisé</v>
      </c>
      <c r="J1413" s="21">
        <v>13.262280000000001</v>
      </c>
      <c r="K1413" s="21">
        <v>430416</v>
      </c>
      <c r="L1413" s="21">
        <f>Tableau1[[#This Row],[TONNE_DECHET]]*1000</f>
        <v>13262.28</v>
      </c>
      <c r="M1413" s="21">
        <f>Tableau1[[#This Row],[KG_DECHET]]/Tableau1[[#This Row],[Population]]</f>
        <v>3.0812702130032343E-2</v>
      </c>
    </row>
    <row r="1414" spans="1:13" x14ac:dyDescent="0.3">
      <c r="A1414" s="21">
        <v>2011</v>
      </c>
      <c r="B1414" s="21">
        <v>24</v>
      </c>
      <c r="C1414" s="21" t="str">
        <f>VLOOKUP(Tableau1[[#This Row],[CODE_REGION]],Libellés!$I$2:$J$15,2,FALSE)</f>
        <v>Centre-Val de Loire</v>
      </c>
      <c r="D1414" s="21">
        <v>28</v>
      </c>
      <c r="E1414" s="21" t="str">
        <f>VLOOKUP(Tableau1[[#This Row],[CODE_DEPT]],Libellés!$L$2:$M$102,2,FALSE)</f>
        <v>Eure-et-Loir</v>
      </c>
      <c r="F1414" s="21" t="s">
        <v>54</v>
      </c>
      <c r="G1414" s="21" t="str">
        <f>VLOOKUP(Tableau1[[#This Row],[CODE_TYPE_DECHET]],Libellés!$A$1:$B$8,2,FALSE)</f>
        <v>Verre</v>
      </c>
      <c r="H1414" s="21" t="s">
        <v>49</v>
      </c>
      <c r="I1414" s="21" t="str">
        <f>VLOOKUP(Tableau1[[#This Row],[CODE_DESTINATION]],Libellés!$E$2:$F$7,2,FALSE)</f>
        <v>Valorisation matière</v>
      </c>
      <c r="J1414" s="21">
        <v>12879.86731</v>
      </c>
      <c r="K1414" s="21">
        <v>430416</v>
      </c>
      <c r="L1414" s="21">
        <f>Tableau1[[#This Row],[TONNE_DECHET]]*1000</f>
        <v>12879867.310000001</v>
      </c>
      <c r="M1414" s="21">
        <f>Tableau1[[#This Row],[KG_DECHET]]/Tableau1[[#This Row],[Population]]</f>
        <v>29.924229838110108</v>
      </c>
    </row>
    <row r="1415" spans="1:13" x14ac:dyDescent="0.3">
      <c r="A1415" s="21">
        <v>2011</v>
      </c>
      <c r="B1415" s="21">
        <v>24</v>
      </c>
      <c r="C1415" s="21" t="str">
        <f>VLOOKUP(Tableau1[[#This Row],[CODE_REGION]],Libellés!$I$2:$J$15,2,FALSE)</f>
        <v>Centre-Val de Loire</v>
      </c>
      <c r="D1415" s="21">
        <v>28</v>
      </c>
      <c r="E1415" s="21" t="str">
        <f>VLOOKUP(Tableau1[[#This Row],[CODE_DEPT]],Libellés!$L$2:$M$102,2,FALSE)</f>
        <v>Eure-et-Loir</v>
      </c>
      <c r="F1415" s="21" t="s">
        <v>54</v>
      </c>
      <c r="G1415" s="21" t="str">
        <f>VLOOKUP(Tableau1[[#This Row],[CODE_TYPE_DECHET]],Libellés!$A$1:$B$8,2,FALSE)</f>
        <v>Verre</v>
      </c>
      <c r="H1415" s="21" t="s">
        <v>52</v>
      </c>
      <c r="I1415" s="21" t="str">
        <f>VLOOKUP(Tableau1[[#This Row],[CODE_DESTINATION]],Libellés!$E$2:$F$7,2,FALSE)</f>
        <v>Non précisé</v>
      </c>
      <c r="J1415" s="21">
        <v>14.834149999999999</v>
      </c>
      <c r="K1415" s="21">
        <v>430416</v>
      </c>
      <c r="L1415" s="21">
        <f>Tableau1[[#This Row],[TONNE_DECHET]]*1000</f>
        <v>14834.15</v>
      </c>
      <c r="M1415" s="21">
        <f>Tableau1[[#This Row],[KG_DECHET]]/Tableau1[[#This Row],[Population]]</f>
        <v>3.4464680681015575E-2</v>
      </c>
    </row>
    <row r="1416" spans="1:13" x14ac:dyDescent="0.3">
      <c r="A1416" s="21">
        <v>2011</v>
      </c>
      <c r="B1416" s="21">
        <v>24</v>
      </c>
      <c r="C1416" s="21" t="str">
        <f>VLOOKUP(Tableau1[[#This Row],[CODE_REGION]],Libellés!$I$2:$J$15,2,FALSE)</f>
        <v>Centre-Val de Loire</v>
      </c>
      <c r="D1416" s="21">
        <v>28</v>
      </c>
      <c r="E1416" s="21" t="str">
        <f>VLOOKUP(Tableau1[[#This Row],[CODE_DEPT]],Libellés!$L$2:$M$102,2,FALSE)</f>
        <v>Eure-et-Loir</v>
      </c>
      <c r="F1416" s="21" t="s">
        <v>55</v>
      </c>
      <c r="G1416" s="21" t="str">
        <f>VLOOKUP(Tableau1[[#This Row],[CODE_TYPE_DECHET]],Libellés!$A$1:$B$8,2,FALSE)</f>
        <v>Collectes séparées hors gravats</v>
      </c>
      <c r="H1416" s="21" t="s">
        <v>52</v>
      </c>
      <c r="I1416" s="21" t="str">
        <f>VLOOKUP(Tableau1[[#This Row],[CODE_DESTINATION]],Libellés!$E$2:$F$7,2,FALSE)</f>
        <v>Non précisé</v>
      </c>
      <c r="J1416" s="21">
        <v>193.00078999999999</v>
      </c>
      <c r="K1416" s="21">
        <v>430416</v>
      </c>
      <c r="L1416" s="21">
        <f>Tableau1[[#This Row],[TONNE_DECHET]]*1000</f>
        <v>193000.79</v>
      </c>
      <c r="M1416" s="21">
        <f>Tableau1[[#This Row],[KG_DECHET]]/Tableau1[[#This Row],[Population]]</f>
        <v>0.44840524051150515</v>
      </c>
    </row>
    <row r="1417" spans="1:13" x14ac:dyDescent="0.3">
      <c r="A1417" s="21">
        <v>2013</v>
      </c>
      <c r="B1417" s="21">
        <v>24</v>
      </c>
      <c r="C1417" s="21" t="str">
        <f>VLOOKUP(Tableau1[[#This Row],[CODE_REGION]],Libellés!$I$2:$J$15,2,FALSE)</f>
        <v>Centre-Val de Loire</v>
      </c>
      <c r="D1417" s="21">
        <v>28</v>
      </c>
      <c r="E1417" s="21" t="str">
        <f>VLOOKUP(Tableau1[[#This Row],[CODE_DEPT]],Libellés!$L$2:$M$102,2,FALSE)</f>
        <v>Eure-et-Loir</v>
      </c>
      <c r="F1417" s="21" t="s">
        <v>49</v>
      </c>
      <c r="G1417" s="21" t="str">
        <f>VLOOKUP(Tableau1[[#This Row],[CODE_TYPE_DECHET]],Libellés!$A$1:$B$8,2,FALSE)</f>
        <v>Ordures ménagères résiduelles</v>
      </c>
      <c r="H1417" s="21" t="s">
        <v>50</v>
      </c>
      <c r="I1417" s="21" t="str">
        <f>VLOOKUP(Tableau1[[#This Row],[CODE_DESTINATION]],Libellés!$E$2:$F$7,2,FALSE)</f>
        <v>Incinération avec récupération d'énergie</v>
      </c>
      <c r="J1417" s="21">
        <v>87436.713380000001</v>
      </c>
      <c r="K1417" s="21">
        <v>432967</v>
      </c>
      <c r="L1417" s="21">
        <f>Tableau1[[#This Row],[TONNE_DECHET]]*1000</f>
        <v>87436713.379999995</v>
      </c>
      <c r="M1417" s="21">
        <f>Tableau1[[#This Row],[KG_DECHET]]/Tableau1[[#This Row],[Population]]</f>
        <v>201.94775440160566</v>
      </c>
    </row>
    <row r="1418" spans="1:13" x14ac:dyDescent="0.3">
      <c r="A1418" s="21">
        <v>2013</v>
      </c>
      <c r="B1418" s="21">
        <v>24</v>
      </c>
      <c r="C1418" s="21" t="str">
        <f>VLOOKUP(Tableau1[[#This Row],[CODE_REGION]],Libellés!$I$2:$J$15,2,FALSE)</f>
        <v>Centre-Val de Loire</v>
      </c>
      <c r="D1418" s="21">
        <v>28</v>
      </c>
      <c r="E1418" s="21" t="str">
        <f>VLOOKUP(Tableau1[[#This Row],[CODE_DEPT]],Libellés!$L$2:$M$102,2,FALSE)</f>
        <v>Eure-et-Loir</v>
      </c>
      <c r="F1418" s="21" t="s">
        <v>49</v>
      </c>
      <c r="G1418" s="21" t="str">
        <f>VLOOKUP(Tableau1[[#This Row],[CODE_TYPE_DECHET]],Libellés!$A$1:$B$8,2,FALSE)</f>
        <v>Ordures ménagères résiduelles</v>
      </c>
      <c r="H1418" s="21" t="s">
        <v>53</v>
      </c>
      <c r="I1418" s="21" t="str">
        <f>VLOOKUP(Tableau1[[#This Row],[CODE_DESTINATION]],Libellés!$E$2:$F$7,2,FALSE)</f>
        <v>Incinération sans récupération d'énergie</v>
      </c>
      <c r="J1418" s="21">
        <v>9376.3387000000002</v>
      </c>
      <c r="K1418" s="21">
        <v>432967</v>
      </c>
      <c r="L1418" s="21">
        <f>Tableau1[[#This Row],[TONNE_DECHET]]*1000</f>
        <v>9376338.7000000011</v>
      </c>
      <c r="M1418" s="21">
        <f>Tableau1[[#This Row],[KG_DECHET]]/Tableau1[[#This Row],[Population]]</f>
        <v>21.656012351980639</v>
      </c>
    </row>
    <row r="1419" spans="1:13" x14ac:dyDescent="0.3">
      <c r="A1419" s="21">
        <v>2013</v>
      </c>
      <c r="B1419" s="21">
        <v>24</v>
      </c>
      <c r="C1419" s="21" t="str">
        <f>VLOOKUP(Tableau1[[#This Row],[CODE_REGION]],Libellés!$I$2:$J$15,2,FALSE)</f>
        <v>Centre-Val de Loire</v>
      </c>
      <c r="D1419" s="21">
        <v>28</v>
      </c>
      <c r="E1419" s="21" t="str">
        <f>VLOOKUP(Tableau1[[#This Row],[CODE_DEPT]],Libellés!$L$2:$M$102,2,FALSE)</f>
        <v>Eure-et-Loir</v>
      </c>
      <c r="F1419" s="21" t="s">
        <v>49</v>
      </c>
      <c r="G1419" s="21" t="str">
        <f>VLOOKUP(Tableau1[[#This Row],[CODE_TYPE_DECHET]],Libellés!$A$1:$B$8,2,FALSE)</f>
        <v>Ordures ménagères résiduelles</v>
      </c>
      <c r="H1419" s="21" t="s">
        <v>51</v>
      </c>
      <c r="I1419" s="21" t="str">
        <f>VLOOKUP(Tableau1[[#This Row],[CODE_DESTINATION]],Libellés!$E$2:$F$7,2,FALSE)</f>
        <v>Stockage</v>
      </c>
      <c r="J1419" s="21">
        <v>706.32</v>
      </c>
      <c r="K1419" s="21">
        <v>432967</v>
      </c>
      <c r="L1419" s="21">
        <f>Tableau1[[#This Row],[TONNE_DECHET]]*1000</f>
        <v>706320</v>
      </c>
      <c r="M1419" s="21">
        <f>Tableau1[[#This Row],[KG_DECHET]]/Tableau1[[#This Row],[Population]]</f>
        <v>1.6313483475645949</v>
      </c>
    </row>
    <row r="1420" spans="1:13" x14ac:dyDescent="0.3">
      <c r="A1420" s="21">
        <v>2013</v>
      </c>
      <c r="B1420" s="21">
        <v>24</v>
      </c>
      <c r="C1420" s="21" t="str">
        <f>VLOOKUP(Tableau1[[#This Row],[CODE_REGION]],Libellés!$I$2:$J$15,2,FALSE)</f>
        <v>Centre-Val de Loire</v>
      </c>
      <c r="D1420" s="21">
        <v>28</v>
      </c>
      <c r="E1420" s="21" t="str">
        <f>VLOOKUP(Tableau1[[#This Row],[CODE_DEPT]],Libellés!$L$2:$M$102,2,FALSE)</f>
        <v>Eure-et-Loir</v>
      </c>
      <c r="F1420" s="21" t="s">
        <v>49</v>
      </c>
      <c r="G1420" s="21" t="str">
        <f>VLOOKUP(Tableau1[[#This Row],[CODE_TYPE_DECHET]],Libellés!$A$1:$B$8,2,FALSE)</f>
        <v>Ordures ménagères résiduelles</v>
      </c>
      <c r="H1420" s="21" t="s">
        <v>52</v>
      </c>
      <c r="I1420" s="21" t="str">
        <f>VLOOKUP(Tableau1[[#This Row],[CODE_DESTINATION]],Libellés!$E$2:$F$7,2,FALSE)</f>
        <v>Non précisé</v>
      </c>
      <c r="J1420" s="21">
        <v>10838.30891</v>
      </c>
      <c r="K1420" s="21">
        <v>432967</v>
      </c>
      <c r="L1420" s="21">
        <f>Tableau1[[#This Row],[TONNE_DECHET]]*1000</f>
        <v>10838308.91</v>
      </c>
      <c r="M1420" s="21">
        <f>Tableau1[[#This Row],[KG_DECHET]]/Tableau1[[#This Row],[Population]]</f>
        <v>25.032644312384086</v>
      </c>
    </row>
    <row r="1421" spans="1:13" x14ac:dyDescent="0.3">
      <c r="A1421" s="21">
        <v>2013</v>
      </c>
      <c r="B1421" s="21">
        <v>24</v>
      </c>
      <c r="C1421" s="21" t="str">
        <f>VLOOKUP(Tableau1[[#This Row],[CODE_REGION]],Libellés!$I$2:$J$15,2,FALSE)</f>
        <v>Centre-Val de Loire</v>
      </c>
      <c r="D1421" s="21">
        <v>28</v>
      </c>
      <c r="E1421" s="21" t="str">
        <f>VLOOKUP(Tableau1[[#This Row],[CODE_DEPT]],Libellés!$L$2:$M$102,2,FALSE)</f>
        <v>Eure-et-Loir</v>
      </c>
      <c r="F1421" s="21" t="s">
        <v>50</v>
      </c>
      <c r="G1421" s="21" t="str">
        <f>VLOOKUP(Tableau1[[#This Row],[CODE_TYPE_DECHET]],Libellés!$A$1:$B$8,2,FALSE)</f>
        <v>Encombrants</v>
      </c>
      <c r="H1421" s="21" t="s">
        <v>49</v>
      </c>
      <c r="I1421" s="21" t="str">
        <f>VLOOKUP(Tableau1[[#This Row],[CODE_DESTINATION]],Libellés!$E$2:$F$7,2,FALSE)</f>
        <v>Valorisation matière</v>
      </c>
      <c r="J1421" s="21">
        <v>1192.31483</v>
      </c>
      <c r="K1421" s="21">
        <v>432967</v>
      </c>
      <c r="L1421" s="21">
        <f>Tableau1[[#This Row],[TONNE_DECHET]]*1000</f>
        <v>1192314.83</v>
      </c>
      <c r="M1421" s="21">
        <f>Tableau1[[#This Row],[KG_DECHET]]/Tableau1[[#This Row],[Population]]</f>
        <v>2.7538238018139953</v>
      </c>
    </row>
    <row r="1422" spans="1:13" x14ac:dyDescent="0.3">
      <c r="A1422" s="21">
        <v>2013</v>
      </c>
      <c r="B1422" s="21">
        <v>24</v>
      </c>
      <c r="C1422" s="21" t="str">
        <f>VLOOKUP(Tableau1[[#This Row],[CODE_REGION]],Libellés!$I$2:$J$15,2,FALSE)</f>
        <v>Centre-Val de Loire</v>
      </c>
      <c r="D1422" s="21">
        <v>28</v>
      </c>
      <c r="E1422" s="21" t="str">
        <f>VLOOKUP(Tableau1[[#This Row],[CODE_DEPT]],Libellés!$L$2:$M$102,2,FALSE)</f>
        <v>Eure-et-Loir</v>
      </c>
      <c r="F1422" s="21" t="s">
        <v>50</v>
      </c>
      <c r="G1422" s="21" t="str">
        <f>VLOOKUP(Tableau1[[#This Row],[CODE_TYPE_DECHET]],Libellés!$A$1:$B$8,2,FALSE)</f>
        <v>Encombrants</v>
      </c>
      <c r="H1422" s="21" t="s">
        <v>50</v>
      </c>
      <c r="I1422" s="21" t="str">
        <f>VLOOKUP(Tableau1[[#This Row],[CODE_DESTINATION]],Libellés!$E$2:$F$7,2,FALSE)</f>
        <v>Incinération avec récupération d'énergie</v>
      </c>
      <c r="J1422" s="21">
        <v>28.00789</v>
      </c>
      <c r="K1422" s="21">
        <v>432967</v>
      </c>
      <c r="L1422" s="21">
        <f>Tableau1[[#This Row],[TONNE_DECHET]]*1000</f>
        <v>28007.89</v>
      </c>
      <c r="M1422" s="21">
        <f>Tableau1[[#This Row],[KG_DECHET]]/Tableau1[[#This Row],[Population]]</f>
        <v>6.4688278783371481E-2</v>
      </c>
    </row>
    <row r="1423" spans="1:13" x14ac:dyDescent="0.3">
      <c r="A1423" s="21">
        <v>2013</v>
      </c>
      <c r="B1423" s="21">
        <v>24</v>
      </c>
      <c r="C1423" s="21" t="str">
        <f>VLOOKUP(Tableau1[[#This Row],[CODE_REGION]],Libellés!$I$2:$J$15,2,FALSE)</f>
        <v>Centre-Val de Loire</v>
      </c>
      <c r="D1423" s="21">
        <v>28</v>
      </c>
      <c r="E1423" s="21" t="str">
        <f>VLOOKUP(Tableau1[[#This Row],[CODE_DEPT]],Libellés!$L$2:$M$102,2,FALSE)</f>
        <v>Eure-et-Loir</v>
      </c>
      <c r="F1423" s="21" t="s">
        <v>50</v>
      </c>
      <c r="G1423" s="21" t="str">
        <f>VLOOKUP(Tableau1[[#This Row],[CODE_TYPE_DECHET]],Libellés!$A$1:$B$8,2,FALSE)</f>
        <v>Encombrants</v>
      </c>
      <c r="H1423" s="21" t="s">
        <v>51</v>
      </c>
      <c r="I1423" s="21" t="str">
        <f>VLOOKUP(Tableau1[[#This Row],[CODE_DESTINATION]],Libellés!$E$2:$F$7,2,FALSE)</f>
        <v>Stockage</v>
      </c>
      <c r="J1423" s="21">
        <v>310.01</v>
      </c>
      <c r="K1423" s="21">
        <v>432967</v>
      </c>
      <c r="L1423" s="21">
        <f>Tableau1[[#This Row],[TONNE_DECHET]]*1000</f>
        <v>310010</v>
      </c>
      <c r="M1423" s="21">
        <f>Tableau1[[#This Row],[KG_DECHET]]/Tableau1[[#This Row],[Population]]</f>
        <v>0.71601299868119284</v>
      </c>
    </row>
    <row r="1424" spans="1:13" x14ac:dyDescent="0.3">
      <c r="A1424" s="21">
        <v>2013</v>
      </c>
      <c r="B1424" s="21">
        <v>24</v>
      </c>
      <c r="C1424" s="21" t="str">
        <f>VLOOKUP(Tableau1[[#This Row],[CODE_REGION]],Libellés!$I$2:$J$15,2,FALSE)</f>
        <v>Centre-Val de Loire</v>
      </c>
      <c r="D1424" s="21">
        <v>28</v>
      </c>
      <c r="E1424" s="21" t="str">
        <f>VLOOKUP(Tableau1[[#This Row],[CODE_DEPT]],Libellés!$L$2:$M$102,2,FALSE)</f>
        <v>Eure-et-Loir</v>
      </c>
      <c r="F1424" s="21" t="s">
        <v>53</v>
      </c>
      <c r="G1424" s="21" t="str">
        <f>VLOOKUP(Tableau1[[#This Row],[CODE_TYPE_DECHET]],Libellés!$A$1:$B$8,2,FALSE)</f>
        <v>Déchets dangereux</v>
      </c>
      <c r="H1424" s="21" t="s">
        <v>49</v>
      </c>
      <c r="I1424" s="21" t="str">
        <f>VLOOKUP(Tableau1[[#This Row],[CODE_DESTINATION]],Libellés!$E$2:$F$7,2,FALSE)</f>
        <v>Valorisation matière</v>
      </c>
      <c r="J1424" s="21">
        <v>0.22</v>
      </c>
      <c r="K1424" s="21">
        <v>432967</v>
      </c>
      <c r="L1424" s="21">
        <f>Tableau1[[#This Row],[TONNE_DECHET]]*1000</f>
        <v>220</v>
      </c>
      <c r="M1424" s="21">
        <f>Tableau1[[#This Row],[KG_DECHET]]/Tableau1[[#This Row],[Population]]</f>
        <v>5.0812186610064969E-4</v>
      </c>
    </row>
    <row r="1425" spans="1:13" x14ac:dyDescent="0.3">
      <c r="A1425" s="21">
        <v>2013</v>
      </c>
      <c r="B1425" s="21">
        <v>24</v>
      </c>
      <c r="C1425" s="21" t="str">
        <f>VLOOKUP(Tableau1[[#This Row],[CODE_REGION]],Libellés!$I$2:$J$15,2,FALSE)</f>
        <v>Centre-Val de Loire</v>
      </c>
      <c r="D1425" s="21">
        <v>28</v>
      </c>
      <c r="E1425" s="21" t="str">
        <f>VLOOKUP(Tableau1[[#This Row],[CODE_DEPT]],Libellés!$L$2:$M$102,2,FALSE)</f>
        <v>Eure-et-Loir</v>
      </c>
      <c r="F1425" s="21" t="s">
        <v>53</v>
      </c>
      <c r="G1425" s="21" t="str">
        <f>VLOOKUP(Tableau1[[#This Row],[CODE_TYPE_DECHET]],Libellés!$A$1:$B$8,2,FALSE)</f>
        <v>Déchets dangereux</v>
      </c>
      <c r="H1425" s="21" t="s">
        <v>50</v>
      </c>
      <c r="I1425" s="21" t="str">
        <f>VLOOKUP(Tableau1[[#This Row],[CODE_DESTINATION]],Libellés!$E$2:$F$7,2,FALSE)</f>
        <v>Incinération avec récupération d'énergie</v>
      </c>
      <c r="J1425" s="21">
        <v>1.5715300000000001</v>
      </c>
      <c r="K1425" s="21">
        <v>432967</v>
      </c>
      <c r="L1425" s="21">
        <f>Tableau1[[#This Row],[TONNE_DECHET]]*1000</f>
        <v>1571.5300000000002</v>
      </c>
      <c r="M1425" s="21">
        <f>Tableau1[[#This Row],[KG_DECHET]]/Tableau1[[#This Row],[Population]]</f>
        <v>3.6296761646961552E-3</v>
      </c>
    </row>
    <row r="1426" spans="1:13" x14ac:dyDescent="0.3">
      <c r="A1426" s="21">
        <v>2013</v>
      </c>
      <c r="B1426" s="21">
        <v>24</v>
      </c>
      <c r="C1426" s="21" t="str">
        <f>VLOOKUP(Tableau1[[#This Row],[CODE_REGION]],Libellés!$I$2:$J$15,2,FALSE)</f>
        <v>Centre-Val de Loire</v>
      </c>
      <c r="D1426" s="21">
        <v>28</v>
      </c>
      <c r="E1426" s="21" t="str">
        <f>VLOOKUP(Tableau1[[#This Row],[CODE_DEPT]],Libellés!$L$2:$M$102,2,FALSE)</f>
        <v>Eure-et-Loir</v>
      </c>
      <c r="F1426" s="21" t="s">
        <v>51</v>
      </c>
      <c r="G1426" s="21" t="str">
        <f>VLOOKUP(Tableau1[[#This Row],[CODE_TYPE_DECHET]],Libellés!$A$1:$B$8,2,FALSE)</f>
        <v>Emballages et papier</v>
      </c>
      <c r="H1426" s="21" t="s">
        <v>49</v>
      </c>
      <c r="I1426" s="21" t="str">
        <f>VLOOKUP(Tableau1[[#This Row],[CODE_DESTINATION]],Libellés!$E$2:$F$7,2,FALSE)</f>
        <v>Valorisation matière</v>
      </c>
      <c r="J1426" s="21">
        <v>16834.984769999999</v>
      </c>
      <c r="K1426" s="21">
        <v>432967</v>
      </c>
      <c r="L1426" s="21">
        <f>Tableau1[[#This Row],[TONNE_DECHET]]*1000</f>
        <v>16834984.77</v>
      </c>
      <c r="M1426" s="21">
        <f>Tableau1[[#This Row],[KG_DECHET]]/Tableau1[[#This Row],[Population]]</f>
        <v>38.882835805038255</v>
      </c>
    </row>
    <row r="1427" spans="1:13" x14ac:dyDescent="0.3">
      <c r="A1427" s="21">
        <v>2013</v>
      </c>
      <c r="B1427" s="21">
        <v>24</v>
      </c>
      <c r="C1427" s="21" t="str">
        <f>VLOOKUP(Tableau1[[#This Row],[CODE_REGION]],Libellés!$I$2:$J$15,2,FALSE)</f>
        <v>Centre-Val de Loire</v>
      </c>
      <c r="D1427" s="21">
        <v>28</v>
      </c>
      <c r="E1427" s="21" t="str">
        <f>VLOOKUP(Tableau1[[#This Row],[CODE_DEPT]],Libellés!$L$2:$M$102,2,FALSE)</f>
        <v>Eure-et-Loir</v>
      </c>
      <c r="F1427" s="21" t="s">
        <v>51</v>
      </c>
      <c r="G1427" s="21" t="str">
        <f>VLOOKUP(Tableau1[[#This Row],[CODE_TYPE_DECHET]],Libellés!$A$1:$B$8,2,FALSE)</f>
        <v>Emballages et papier</v>
      </c>
      <c r="H1427" s="21" t="s">
        <v>52</v>
      </c>
      <c r="I1427" s="21" t="str">
        <f>VLOOKUP(Tableau1[[#This Row],[CODE_DESTINATION]],Libellés!$E$2:$F$7,2,FALSE)</f>
        <v>Non précisé</v>
      </c>
      <c r="J1427" s="21">
        <v>1003.71009</v>
      </c>
      <c r="K1427" s="21">
        <v>432967</v>
      </c>
      <c r="L1427" s="21">
        <f>Tableau1[[#This Row],[TONNE_DECHET]]*1000</f>
        <v>1003710.0900000001</v>
      </c>
      <c r="M1427" s="21">
        <f>Tableau1[[#This Row],[KG_DECHET]]/Tableau1[[#This Row],[Population]]</f>
        <v>2.3182138361584141</v>
      </c>
    </row>
    <row r="1428" spans="1:13" x14ac:dyDescent="0.3">
      <c r="A1428" s="21">
        <v>2013</v>
      </c>
      <c r="B1428" s="21">
        <v>24</v>
      </c>
      <c r="C1428" s="21" t="str">
        <f>VLOOKUP(Tableau1[[#This Row],[CODE_REGION]],Libellés!$I$2:$J$15,2,FALSE)</f>
        <v>Centre-Val de Loire</v>
      </c>
      <c r="D1428" s="21">
        <v>28</v>
      </c>
      <c r="E1428" s="21" t="str">
        <f>VLOOKUP(Tableau1[[#This Row],[CODE_DEPT]],Libellés!$L$2:$M$102,2,FALSE)</f>
        <v>Eure-et-Loir</v>
      </c>
      <c r="F1428" s="21" t="s">
        <v>56</v>
      </c>
      <c r="G1428" s="21" t="str">
        <f>VLOOKUP(Tableau1[[#This Row],[CODE_TYPE_DECHET]],Libellés!$A$1:$B$8,2,FALSE)</f>
        <v>Biodéchets</v>
      </c>
      <c r="H1428" s="21" t="s">
        <v>49</v>
      </c>
      <c r="I1428" s="21" t="str">
        <f>VLOOKUP(Tableau1[[#This Row],[CODE_DESTINATION]],Libellés!$E$2:$F$7,2,FALSE)</f>
        <v>Valorisation matière</v>
      </c>
      <c r="J1428" s="21">
        <v>4762</v>
      </c>
      <c r="K1428" s="21">
        <v>432967</v>
      </c>
      <c r="L1428" s="21">
        <f>Tableau1[[#This Row],[TONNE_DECHET]]*1000</f>
        <v>4762000</v>
      </c>
      <c r="M1428" s="21">
        <f>Tableau1[[#This Row],[KG_DECHET]]/Tableau1[[#This Row],[Population]]</f>
        <v>10.998528756233155</v>
      </c>
    </row>
    <row r="1429" spans="1:13" x14ac:dyDescent="0.3">
      <c r="A1429" s="21">
        <v>2013</v>
      </c>
      <c r="B1429" s="21">
        <v>24</v>
      </c>
      <c r="C1429" s="21" t="str">
        <f>VLOOKUP(Tableau1[[#This Row],[CODE_REGION]],Libellés!$I$2:$J$15,2,FALSE)</f>
        <v>Centre-Val de Loire</v>
      </c>
      <c r="D1429" s="21">
        <v>28</v>
      </c>
      <c r="E1429" s="21" t="str">
        <f>VLOOKUP(Tableau1[[#This Row],[CODE_DEPT]],Libellés!$L$2:$M$102,2,FALSE)</f>
        <v>Eure-et-Loir</v>
      </c>
      <c r="F1429" s="21" t="s">
        <v>56</v>
      </c>
      <c r="G1429" s="21" t="str">
        <f>VLOOKUP(Tableau1[[#This Row],[CODE_TYPE_DECHET]],Libellés!$A$1:$B$8,2,FALSE)</f>
        <v>Biodéchets</v>
      </c>
      <c r="H1429" s="21" t="s">
        <v>56</v>
      </c>
      <c r="I1429" s="21" t="str">
        <f>VLOOKUP(Tableau1[[#This Row],[CODE_DESTINATION]],Libellés!$E$2:$F$7,2,FALSE)</f>
        <v>Valorisation organique</v>
      </c>
      <c r="J1429" s="21">
        <v>5867.3131599999997</v>
      </c>
      <c r="K1429" s="21">
        <v>432967</v>
      </c>
      <c r="L1429" s="21">
        <f>Tableau1[[#This Row],[TONNE_DECHET]]*1000</f>
        <v>5867313.1600000001</v>
      </c>
      <c r="M1429" s="21">
        <f>Tableau1[[#This Row],[KG_DECHET]]/Tableau1[[#This Row],[Population]]</f>
        <v>13.551409599345909</v>
      </c>
    </row>
    <row r="1430" spans="1:13" x14ac:dyDescent="0.3">
      <c r="A1430" s="21">
        <v>2013</v>
      </c>
      <c r="B1430" s="21">
        <v>24</v>
      </c>
      <c r="C1430" s="21" t="str">
        <f>VLOOKUP(Tableau1[[#This Row],[CODE_REGION]],Libellés!$I$2:$J$15,2,FALSE)</f>
        <v>Centre-Val de Loire</v>
      </c>
      <c r="D1430" s="21">
        <v>28</v>
      </c>
      <c r="E1430" s="21" t="str">
        <f>VLOOKUP(Tableau1[[#This Row],[CODE_DEPT]],Libellés!$L$2:$M$102,2,FALSE)</f>
        <v>Eure-et-Loir</v>
      </c>
      <c r="F1430" s="21" t="s">
        <v>54</v>
      </c>
      <c r="G1430" s="21" t="str">
        <f>VLOOKUP(Tableau1[[#This Row],[CODE_TYPE_DECHET]],Libellés!$A$1:$B$8,2,FALSE)</f>
        <v>Verre</v>
      </c>
      <c r="H1430" s="21" t="s">
        <v>49</v>
      </c>
      <c r="I1430" s="21" t="str">
        <f>VLOOKUP(Tableau1[[#This Row],[CODE_DESTINATION]],Libellés!$E$2:$F$7,2,FALSE)</f>
        <v>Valorisation matière</v>
      </c>
      <c r="J1430" s="21">
        <v>11499.621419999999</v>
      </c>
      <c r="K1430" s="21">
        <v>432967</v>
      </c>
      <c r="L1430" s="21">
        <f>Tableau1[[#This Row],[TONNE_DECHET]]*1000</f>
        <v>11499621.42</v>
      </c>
      <c r="M1430" s="21">
        <f>Tableau1[[#This Row],[KG_DECHET]]/Tableau1[[#This Row],[Population]]</f>
        <v>26.560041342642741</v>
      </c>
    </row>
    <row r="1431" spans="1:13" x14ac:dyDescent="0.3">
      <c r="A1431" s="21">
        <v>2013</v>
      </c>
      <c r="B1431" s="21">
        <v>24</v>
      </c>
      <c r="C1431" s="21" t="str">
        <f>VLOOKUP(Tableau1[[#This Row],[CODE_REGION]],Libellés!$I$2:$J$15,2,FALSE)</f>
        <v>Centre-Val de Loire</v>
      </c>
      <c r="D1431" s="21">
        <v>28</v>
      </c>
      <c r="E1431" s="21" t="str">
        <f>VLOOKUP(Tableau1[[#This Row],[CODE_DEPT]],Libellés!$L$2:$M$102,2,FALSE)</f>
        <v>Eure-et-Loir</v>
      </c>
      <c r="F1431" s="21" t="s">
        <v>54</v>
      </c>
      <c r="G1431" s="21" t="str">
        <f>VLOOKUP(Tableau1[[#This Row],[CODE_TYPE_DECHET]],Libellés!$A$1:$B$8,2,FALSE)</f>
        <v>Verre</v>
      </c>
      <c r="H1431" s="21" t="s">
        <v>52</v>
      </c>
      <c r="I1431" s="21" t="str">
        <f>VLOOKUP(Tableau1[[#This Row],[CODE_DESTINATION]],Libellés!$E$2:$F$7,2,FALSE)</f>
        <v>Non précisé</v>
      </c>
      <c r="J1431" s="21">
        <v>1261.6838</v>
      </c>
      <c r="K1431" s="21">
        <v>432967</v>
      </c>
      <c r="L1431" s="21">
        <f>Tableau1[[#This Row],[TONNE_DECHET]]*1000</f>
        <v>1261683.8</v>
      </c>
      <c r="M1431" s="21">
        <f>Tableau1[[#This Row],[KG_DECHET]]/Tableau1[[#This Row],[Population]]</f>
        <v>2.9140414858407224</v>
      </c>
    </row>
    <row r="1432" spans="1:13" x14ac:dyDescent="0.3">
      <c r="A1432" s="21">
        <v>2013</v>
      </c>
      <c r="B1432" s="21">
        <v>24</v>
      </c>
      <c r="C1432" s="21" t="str">
        <f>VLOOKUP(Tableau1[[#This Row],[CODE_REGION]],Libellés!$I$2:$J$15,2,FALSE)</f>
        <v>Centre-Val de Loire</v>
      </c>
      <c r="D1432" s="21">
        <v>28</v>
      </c>
      <c r="E1432" s="21" t="str">
        <f>VLOOKUP(Tableau1[[#This Row],[CODE_DEPT]],Libellés!$L$2:$M$102,2,FALSE)</f>
        <v>Eure-et-Loir</v>
      </c>
      <c r="F1432" s="21" t="s">
        <v>55</v>
      </c>
      <c r="G1432" s="21" t="str">
        <f>VLOOKUP(Tableau1[[#This Row],[CODE_TYPE_DECHET]],Libellés!$A$1:$B$8,2,FALSE)</f>
        <v>Collectes séparées hors gravats</v>
      </c>
      <c r="H1432" s="21" t="s">
        <v>49</v>
      </c>
      <c r="I1432" s="21" t="str">
        <f>VLOOKUP(Tableau1[[#This Row],[CODE_DESTINATION]],Libellés!$E$2:$F$7,2,FALSE)</f>
        <v>Valorisation matière</v>
      </c>
      <c r="J1432" s="21">
        <v>267.83992999999998</v>
      </c>
      <c r="K1432" s="21">
        <v>432967</v>
      </c>
      <c r="L1432" s="21">
        <f>Tableau1[[#This Row],[TONNE_DECHET]]*1000</f>
        <v>267839.93</v>
      </c>
      <c r="M1432" s="21">
        <f>Tableau1[[#This Row],[KG_DECHET]]/Tableau1[[#This Row],[Population]]</f>
        <v>0.61861511385394263</v>
      </c>
    </row>
    <row r="1433" spans="1:13" x14ac:dyDescent="0.3">
      <c r="A1433" s="21">
        <v>2013</v>
      </c>
      <c r="B1433" s="21">
        <v>24</v>
      </c>
      <c r="C1433" s="21" t="str">
        <f>VLOOKUP(Tableau1[[#This Row],[CODE_REGION]],Libellés!$I$2:$J$15,2,FALSE)</f>
        <v>Centre-Val de Loire</v>
      </c>
      <c r="D1433" s="21">
        <v>28</v>
      </c>
      <c r="E1433" s="21" t="str">
        <f>VLOOKUP(Tableau1[[#This Row],[CODE_DEPT]],Libellés!$L$2:$M$102,2,FALSE)</f>
        <v>Eure-et-Loir</v>
      </c>
      <c r="F1433" s="21" t="s">
        <v>55</v>
      </c>
      <c r="G1433" s="21" t="str">
        <f>VLOOKUP(Tableau1[[#This Row],[CODE_TYPE_DECHET]],Libellés!$A$1:$B$8,2,FALSE)</f>
        <v>Collectes séparées hors gravats</v>
      </c>
      <c r="H1433" s="21" t="s">
        <v>50</v>
      </c>
      <c r="I1433" s="21" t="str">
        <f>VLOOKUP(Tableau1[[#This Row],[CODE_DESTINATION]],Libellés!$E$2:$F$7,2,FALSE)</f>
        <v>Incinération avec récupération d'énergie</v>
      </c>
      <c r="J1433" s="21">
        <v>113.64935</v>
      </c>
      <c r="K1433" s="21">
        <v>432967</v>
      </c>
      <c r="L1433" s="21">
        <f>Tableau1[[#This Row],[TONNE_DECHET]]*1000</f>
        <v>113649.34999999999</v>
      </c>
      <c r="M1433" s="21">
        <f>Tableau1[[#This Row],[KG_DECHET]]/Tableau1[[#This Row],[Population]]</f>
        <v>0.26248963546875392</v>
      </c>
    </row>
    <row r="1434" spans="1:13" x14ac:dyDescent="0.3">
      <c r="A1434" s="21">
        <v>2013</v>
      </c>
      <c r="B1434" s="21">
        <v>24</v>
      </c>
      <c r="C1434" s="21" t="str">
        <f>VLOOKUP(Tableau1[[#This Row],[CODE_REGION]],Libellés!$I$2:$J$15,2,FALSE)</f>
        <v>Centre-Val de Loire</v>
      </c>
      <c r="D1434" s="21">
        <v>28</v>
      </c>
      <c r="E1434" s="21" t="str">
        <f>VLOOKUP(Tableau1[[#This Row],[CODE_DEPT]],Libellés!$L$2:$M$102,2,FALSE)</f>
        <v>Eure-et-Loir</v>
      </c>
      <c r="F1434" s="21" t="s">
        <v>55</v>
      </c>
      <c r="G1434" s="21" t="str">
        <f>VLOOKUP(Tableau1[[#This Row],[CODE_TYPE_DECHET]],Libellés!$A$1:$B$8,2,FALSE)</f>
        <v>Collectes séparées hors gravats</v>
      </c>
      <c r="H1434" s="21" t="s">
        <v>56</v>
      </c>
      <c r="I1434" s="21" t="str">
        <f>VLOOKUP(Tableau1[[#This Row],[CODE_DESTINATION]],Libellés!$E$2:$F$7,2,FALSE)</f>
        <v>Valorisation organique</v>
      </c>
      <c r="J1434" s="21">
        <v>9.7017699999999998</v>
      </c>
      <c r="K1434" s="21">
        <v>432967</v>
      </c>
      <c r="L1434" s="21">
        <f>Tableau1[[#This Row],[TONNE_DECHET]]*1000</f>
        <v>9701.77</v>
      </c>
      <c r="M1434" s="21">
        <f>Tableau1[[#This Row],[KG_DECHET]]/Tableau1[[#This Row],[Population]]</f>
        <v>2.2407643076724094E-2</v>
      </c>
    </row>
    <row r="1435" spans="1:13" x14ac:dyDescent="0.3">
      <c r="A1435" s="21">
        <v>2013</v>
      </c>
      <c r="B1435" s="21">
        <v>24</v>
      </c>
      <c r="C1435" s="21" t="str">
        <f>VLOOKUP(Tableau1[[#This Row],[CODE_REGION]],Libellés!$I$2:$J$15,2,FALSE)</f>
        <v>Centre-Val de Loire</v>
      </c>
      <c r="D1435" s="21">
        <v>28</v>
      </c>
      <c r="E1435" s="21" t="str">
        <f>VLOOKUP(Tableau1[[#This Row],[CODE_DEPT]],Libellés!$L$2:$M$102,2,FALSE)</f>
        <v>Eure-et-Loir</v>
      </c>
      <c r="F1435" s="21" t="s">
        <v>55</v>
      </c>
      <c r="G1435" s="21" t="str">
        <f>VLOOKUP(Tableau1[[#This Row],[CODE_TYPE_DECHET]],Libellés!$A$1:$B$8,2,FALSE)</f>
        <v>Collectes séparées hors gravats</v>
      </c>
      <c r="H1435" s="21" t="s">
        <v>52</v>
      </c>
      <c r="I1435" s="21" t="str">
        <f>VLOOKUP(Tableau1[[#This Row],[CODE_DESTINATION]],Libellés!$E$2:$F$7,2,FALSE)</f>
        <v>Non précisé</v>
      </c>
      <c r="J1435" s="21">
        <v>9.7017699999999998</v>
      </c>
      <c r="K1435" s="21">
        <v>432967</v>
      </c>
      <c r="L1435" s="21">
        <f>Tableau1[[#This Row],[TONNE_DECHET]]*1000</f>
        <v>9701.77</v>
      </c>
      <c r="M1435" s="21">
        <f>Tableau1[[#This Row],[KG_DECHET]]/Tableau1[[#This Row],[Population]]</f>
        <v>2.2407643076724094E-2</v>
      </c>
    </row>
    <row r="1436" spans="1:13" x14ac:dyDescent="0.3">
      <c r="A1436" s="21">
        <v>2015</v>
      </c>
      <c r="B1436" s="21">
        <v>24</v>
      </c>
      <c r="C1436" s="21" t="str">
        <f>VLOOKUP(Tableau1[[#This Row],[CODE_REGION]],Libellés!$I$2:$J$15,2,FALSE)</f>
        <v>Centre-Val de Loire</v>
      </c>
      <c r="D1436" s="21">
        <v>28</v>
      </c>
      <c r="E1436" s="21" t="str">
        <f>VLOOKUP(Tableau1[[#This Row],[CODE_DEPT]],Libellés!$L$2:$M$102,2,FALSE)</f>
        <v>Eure-et-Loir</v>
      </c>
      <c r="F1436" s="21" t="s">
        <v>49</v>
      </c>
      <c r="G1436" s="21" t="str">
        <f>VLOOKUP(Tableau1[[#This Row],[CODE_TYPE_DECHET]],Libellés!$A$1:$B$8,2,FALSE)</f>
        <v>Ordures ménagères résiduelles</v>
      </c>
      <c r="H1436" s="21" t="s">
        <v>50</v>
      </c>
      <c r="I1436" s="21" t="str">
        <f>VLOOKUP(Tableau1[[#This Row],[CODE_DESTINATION]],Libellés!$E$2:$F$7,2,FALSE)</f>
        <v>Incinération avec récupération d'énergie</v>
      </c>
      <c r="J1436" s="21">
        <v>104494.11549</v>
      </c>
      <c r="K1436" s="21">
        <v>434035</v>
      </c>
      <c r="L1436" s="21">
        <f>Tableau1[[#This Row],[TONNE_DECHET]]*1000</f>
        <v>104494115.48999999</v>
      </c>
      <c r="M1436" s="21">
        <f>Tableau1[[#This Row],[KG_DECHET]]/Tableau1[[#This Row],[Population]]</f>
        <v>240.75043600170491</v>
      </c>
    </row>
    <row r="1437" spans="1:13" x14ac:dyDescent="0.3">
      <c r="A1437" s="21">
        <v>2015</v>
      </c>
      <c r="B1437" s="21">
        <v>24</v>
      </c>
      <c r="C1437" s="21" t="str">
        <f>VLOOKUP(Tableau1[[#This Row],[CODE_REGION]],Libellés!$I$2:$J$15,2,FALSE)</f>
        <v>Centre-Val de Loire</v>
      </c>
      <c r="D1437" s="21">
        <v>28</v>
      </c>
      <c r="E1437" s="21" t="str">
        <f>VLOOKUP(Tableau1[[#This Row],[CODE_DEPT]],Libellés!$L$2:$M$102,2,FALSE)</f>
        <v>Eure-et-Loir</v>
      </c>
      <c r="F1437" s="21" t="s">
        <v>49</v>
      </c>
      <c r="G1437" s="21" t="str">
        <f>VLOOKUP(Tableau1[[#This Row],[CODE_TYPE_DECHET]],Libellés!$A$1:$B$8,2,FALSE)</f>
        <v>Ordures ménagères résiduelles</v>
      </c>
      <c r="H1437" s="21" t="s">
        <v>52</v>
      </c>
      <c r="I1437" s="21" t="str">
        <f>VLOOKUP(Tableau1[[#This Row],[CODE_DESTINATION]],Libellés!$E$2:$F$7,2,FALSE)</f>
        <v>Non précisé</v>
      </c>
      <c r="J1437" s="21">
        <v>432.85975999999999</v>
      </c>
      <c r="K1437" s="21">
        <v>434035</v>
      </c>
      <c r="L1437" s="21">
        <f>Tableau1[[#This Row],[TONNE_DECHET]]*1000</f>
        <v>432859.76</v>
      </c>
      <c r="M1437" s="21">
        <f>Tableau1[[#This Row],[KG_DECHET]]/Tableau1[[#This Row],[Population]]</f>
        <v>0.99729229209625958</v>
      </c>
    </row>
    <row r="1438" spans="1:13" x14ac:dyDescent="0.3">
      <c r="A1438" s="21">
        <v>2015</v>
      </c>
      <c r="B1438" s="21">
        <v>24</v>
      </c>
      <c r="C1438" s="21" t="str">
        <f>VLOOKUP(Tableau1[[#This Row],[CODE_REGION]],Libellés!$I$2:$J$15,2,FALSE)</f>
        <v>Centre-Val de Loire</v>
      </c>
      <c r="D1438" s="21">
        <v>28</v>
      </c>
      <c r="E1438" s="21" t="str">
        <f>VLOOKUP(Tableau1[[#This Row],[CODE_DEPT]],Libellés!$L$2:$M$102,2,FALSE)</f>
        <v>Eure-et-Loir</v>
      </c>
      <c r="F1438" s="21" t="s">
        <v>50</v>
      </c>
      <c r="G1438" s="21" t="str">
        <f>VLOOKUP(Tableau1[[#This Row],[CODE_TYPE_DECHET]],Libellés!$A$1:$B$8,2,FALSE)</f>
        <v>Encombrants</v>
      </c>
      <c r="H1438" s="21" t="s">
        <v>49</v>
      </c>
      <c r="I1438" s="21" t="str">
        <f>VLOOKUP(Tableau1[[#This Row],[CODE_DESTINATION]],Libellés!$E$2:$F$7,2,FALSE)</f>
        <v>Valorisation matière</v>
      </c>
      <c r="J1438" s="21">
        <v>99.128839999999997</v>
      </c>
      <c r="K1438" s="21">
        <v>434035</v>
      </c>
      <c r="L1438" s="21">
        <f>Tableau1[[#This Row],[TONNE_DECHET]]*1000</f>
        <v>99128.84</v>
      </c>
      <c r="M1438" s="21">
        <f>Tableau1[[#This Row],[KG_DECHET]]/Tableau1[[#This Row],[Population]]</f>
        <v>0.22838904696625847</v>
      </c>
    </row>
    <row r="1439" spans="1:13" x14ac:dyDescent="0.3">
      <c r="A1439" s="21">
        <v>2015</v>
      </c>
      <c r="B1439" s="21">
        <v>24</v>
      </c>
      <c r="C1439" s="21" t="str">
        <f>VLOOKUP(Tableau1[[#This Row],[CODE_REGION]],Libellés!$I$2:$J$15,2,FALSE)</f>
        <v>Centre-Val de Loire</v>
      </c>
      <c r="D1439" s="21">
        <v>28</v>
      </c>
      <c r="E1439" s="21" t="str">
        <f>VLOOKUP(Tableau1[[#This Row],[CODE_DEPT]],Libellés!$L$2:$M$102,2,FALSE)</f>
        <v>Eure-et-Loir</v>
      </c>
      <c r="F1439" s="21" t="s">
        <v>50</v>
      </c>
      <c r="G1439" s="21" t="str">
        <f>VLOOKUP(Tableau1[[#This Row],[CODE_TYPE_DECHET]],Libellés!$A$1:$B$8,2,FALSE)</f>
        <v>Encombrants</v>
      </c>
      <c r="H1439" s="21" t="s">
        <v>50</v>
      </c>
      <c r="I1439" s="21" t="str">
        <f>VLOOKUP(Tableau1[[#This Row],[CODE_DESTINATION]],Libellés!$E$2:$F$7,2,FALSE)</f>
        <v>Incinération avec récupération d'énergie</v>
      </c>
      <c r="J1439" s="21">
        <v>29.556329999999999</v>
      </c>
      <c r="K1439" s="21">
        <v>434035</v>
      </c>
      <c r="L1439" s="21">
        <f>Tableau1[[#This Row],[TONNE_DECHET]]*1000</f>
        <v>29556.329999999998</v>
      </c>
      <c r="M1439" s="21">
        <f>Tableau1[[#This Row],[KG_DECHET]]/Tableau1[[#This Row],[Population]]</f>
        <v>6.8096651191724158E-2</v>
      </c>
    </row>
    <row r="1440" spans="1:13" x14ac:dyDescent="0.3">
      <c r="A1440" s="21">
        <v>2015</v>
      </c>
      <c r="B1440" s="21">
        <v>24</v>
      </c>
      <c r="C1440" s="21" t="str">
        <f>VLOOKUP(Tableau1[[#This Row],[CODE_REGION]],Libellés!$I$2:$J$15,2,FALSE)</f>
        <v>Centre-Val de Loire</v>
      </c>
      <c r="D1440" s="21">
        <v>28</v>
      </c>
      <c r="E1440" s="21" t="str">
        <f>VLOOKUP(Tableau1[[#This Row],[CODE_DEPT]],Libellés!$L$2:$M$102,2,FALSE)</f>
        <v>Eure-et-Loir</v>
      </c>
      <c r="F1440" s="21" t="s">
        <v>50</v>
      </c>
      <c r="G1440" s="21" t="str">
        <f>VLOOKUP(Tableau1[[#This Row],[CODE_TYPE_DECHET]],Libellés!$A$1:$B$8,2,FALSE)</f>
        <v>Encombrants</v>
      </c>
      <c r="H1440" s="21" t="s">
        <v>51</v>
      </c>
      <c r="I1440" s="21" t="str">
        <f>VLOOKUP(Tableau1[[#This Row],[CODE_DESTINATION]],Libellés!$E$2:$F$7,2,FALSE)</f>
        <v>Stockage</v>
      </c>
      <c r="J1440" s="21">
        <v>1552.3275000000001</v>
      </c>
      <c r="K1440" s="21">
        <v>434035</v>
      </c>
      <c r="L1440" s="21">
        <f>Tableau1[[#This Row],[TONNE_DECHET]]*1000</f>
        <v>1552327.5</v>
      </c>
      <c r="M1440" s="21">
        <f>Tableau1[[#This Row],[KG_DECHET]]/Tableau1[[#This Row],[Population]]</f>
        <v>3.576503046989298</v>
      </c>
    </row>
    <row r="1441" spans="1:13" x14ac:dyDescent="0.3">
      <c r="A1441" s="21">
        <v>2015</v>
      </c>
      <c r="B1441" s="21">
        <v>24</v>
      </c>
      <c r="C1441" s="21" t="str">
        <f>VLOOKUP(Tableau1[[#This Row],[CODE_REGION]],Libellés!$I$2:$J$15,2,FALSE)</f>
        <v>Centre-Val de Loire</v>
      </c>
      <c r="D1441" s="21">
        <v>28</v>
      </c>
      <c r="E1441" s="21" t="str">
        <f>VLOOKUP(Tableau1[[#This Row],[CODE_DEPT]],Libellés!$L$2:$M$102,2,FALSE)</f>
        <v>Eure-et-Loir</v>
      </c>
      <c r="F1441" s="21" t="s">
        <v>53</v>
      </c>
      <c r="G1441" s="21" t="str">
        <f>VLOOKUP(Tableau1[[#This Row],[CODE_TYPE_DECHET]],Libellés!$A$1:$B$8,2,FALSE)</f>
        <v>Déchets dangereux</v>
      </c>
      <c r="H1441" s="21" t="s">
        <v>49</v>
      </c>
      <c r="I1441" s="21" t="str">
        <f>VLOOKUP(Tableau1[[#This Row],[CODE_DESTINATION]],Libellés!$E$2:$F$7,2,FALSE)</f>
        <v>Valorisation matière</v>
      </c>
      <c r="J1441" s="21">
        <v>0.71138999999999997</v>
      </c>
      <c r="K1441" s="21">
        <v>434035</v>
      </c>
      <c r="L1441" s="21">
        <f>Tableau1[[#This Row],[TONNE_DECHET]]*1000</f>
        <v>711.39</v>
      </c>
      <c r="M1441" s="21">
        <f>Tableau1[[#This Row],[KG_DECHET]]/Tableau1[[#This Row],[Population]]</f>
        <v>1.6390152867856278E-3</v>
      </c>
    </row>
    <row r="1442" spans="1:13" x14ac:dyDescent="0.3">
      <c r="A1442" s="21">
        <v>2015</v>
      </c>
      <c r="B1442" s="21">
        <v>24</v>
      </c>
      <c r="C1442" s="21" t="str">
        <f>VLOOKUP(Tableau1[[#This Row],[CODE_REGION]],Libellés!$I$2:$J$15,2,FALSE)</f>
        <v>Centre-Val de Loire</v>
      </c>
      <c r="D1442" s="21">
        <v>28</v>
      </c>
      <c r="E1442" s="21" t="str">
        <f>VLOOKUP(Tableau1[[#This Row],[CODE_DEPT]],Libellés!$L$2:$M$102,2,FALSE)</f>
        <v>Eure-et-Loir</v>
      </c>
      <c r="F1442" s="21" t="s">
        <v>51</v>
      </c>
      <c r="G1442" s="21" t="str">
        <f>VLOOKUP(Tableau1[[#This Row],[CODE_TYPE_DECHET]],Libellés!$A$1:$B$8,2,FALSE)</f>
        <v>Emballages et papier</v>
      </c>
      <c r="H1442" s="21" t="s">
        <v>49</v>
      </c>
      <c r="I1442" s="21" t="str">
        <f>VLOOKUP(Tableau1[[#This Row],[CODE_DESTINATION]],Libellés!$E$2:$F$7,2,FALSE)</f>
        <v>Valorisation matière</v>
      </c>
      <c r="J1442" s="21">
        <v>22076.85672</v>
      </c>
      <c r="K1442" s="21">
        <v>434035</v>
      </c>
      <c r="L1442" s="21">
        <f>Tableau1[[#This Row],[TONNE_DECHET]]*1000</f>
        <v>22076856.719999999</v>
      </c>
      <c r="M1442" s="21">
        <f>Tableau1[[#This Row],[KG_DECHET]]/Tableau1[[#This Row],[Population]]</f>
        <v>50.864231502067803</v>
      </c>
    </row>
    <row r="1443" spans="1:13" x14ac:dyDescent="0.3">
      <c r="A1443" s="21">
        <v>2015</v>
      </c>
      <c r="B1443" s="21">
        <v>24</v>
      </c>
      <c r="C1443" s="21" t="str">
        <f>VLOOKUP(Tableau1[[#This Row],[CODE_REGION]],Libellés!$I$2:$J$15,2,FALSE)</f>
        <v>Centre-Val de Loire</v>
      </c>
      <c r="D1443" s="21">
        <v>28</v>
      </c>
      <c r="E1443" s="21" t="str">
        <f>VLOOKUP(Tableau1[[#This Row],[CODE_DEPT]],Libellés!$L$2:$M$102,2,FALSE)</f>
        <v>Eure-et-Loir</v>
      </c>
      <c r="F1443" s="21" t="s">
        <v>51</v>
      </c>
      <c r="G1443" s="21" t="str">
        <f>VLOOKUP(Tableau1[[#This Row],[CODE_TYPE_DECHET]],Libellés!$A$1:$B$8,2,FALSE)</f>
        <v>Emballages et papier</v>
      </c>
      <c r="H1443" s="21" t="s">
        <v>52</v>
      </c>
      <c r="I1443" s="21" t="str">
        <f>VLOOKUP(Tableau1[[#This Row],[CODE_DESTINATION]],Libellés!$E$2:$F$7,2,FALSE)</f>
        <v>Non précisé</v>
      </c>
      <c r="J1443" s="21">
        <v>68.076999999999998</v>
      </c>
      <c r="K1443" s="21">
        <v>434035</v>
      </c>
      <c r="L1443" s="21">
        <f>Tableau1[[#This Row],[TONNE_DECHET]]*1000</f>
        <v>68077</v>
      </c>
      <c r="M1443" s="21">
        <f>Tableau1[[#This Row],[KG_DECHET]]/Tableau1[[#This Row],[Population]]</f>
        <v>0.15684679806928012</v>
      </c>
    </row>
    <row r="1444" spans="1:13" x14ac:dyDescent="0.3">
      <c r="A1444" s="21">
        <v>2015</v>
      </c>
      <c r="B1444" s="21">
        <v>24</v>
      </c>
      <c r="C1444" s="21" t="str">
        <f>VLOOKUP(Tableau1[[#This Row],[CODE_REGION]],Libellés!$I$2:$J$15,2,FALSE)</f>
        <v>Centre-Val de Loire</v>
      </c>
      <c r="D1444" s="21">
        <v>28</v>
      </c>
      <c r="E1444" s="21" t="str">
        <f>VLOOKUP(Tableau1[[#This Row],[CODE_DEPT]],Libellés!$L$2:$M$102,2,FALSE)</f>
        <v>Eure-et-Loir</v>
      </c>
      <c r="F1444" s="21" t="s">
        <v>56</v>
      </c>
      <c r="G1444" s="21" t="str">
        <f>VLOOKUP(Tableau1[[#This Row],[CODE_TYPE_DECHET]],Libellés!$A$1:$B$8,2,FALSE)</f>
        <v>Biodéchets</v>
      </c>
      <c r="H1444" s="21" t="s">
        <v>49</v>
      </c>
      <c r="I1444" s="21" t="str">
        <f>VLOOKUP(Tableau1[[#This Row],[CODE_DESTINATION]],Libellés!$E$2:$F$7,2,FALSE)</f>
        <v>Valorisation matière</v>
      </c>
      <c r="J1444" s="21">
        <v>3833</v>
      </c>
      <c r="K1444" s="21">
        <v>434035</v>
      </c>
      <c r="L1444" s="21">
        <f>Tableau1[[#This Row],[TONNE_DECHET]]*1000</f>
        <v>3833000</v>
      </c>
      <c r="M1444" s="21">
        <f>Tableau1[[#This Row],[KG_DECHET]]/Tableau1[[#This Row],[Population]]</f>
        <v>8.8310850507447558</v>
      </c>
    </row>
    <row r="1445" spans="1:13" x14ac:dyDescent="0.3">
      <c r="A1445" s="21">
        <v>2015</v>
      </c>
      <c r="B1445" s="21">
        <v>24</v>
      </c>
      <c r="C1445" s="21" t="str">
        <f>VLOOKUP(Tableau1[[#This Row],[CODE_REGION]],Libellés!$I$2:$J$15,2,FALSE)</f>
        <v>Centre-Val de Loire</v>
      </c>
      <c r="D1445" s="21">
        <v>28</v>
      </c>
      <c r="E1445" s="21" t="str">
        <f>VLOOKUP(Tableau1[[#This Row],[CODE_DEPT]],Libellés!$L$2:$M$102,2,FALSE)</f>
        <v>Eure-et-Loir</v>
      </c>
      <c r="F1445" s="21" t="s">
        <v>56</v>
      </c>
      <c r="G1445" s="21" t="str">
        <f>VLOOKUP(Tableau1[[#This Row],[CODE_TYPE_DECHET]],Libellés!$A$1:$B$8,2,FALSE)</f>
        <v>Biodéchets</v>
      </c>
      <c r="H1445" s="21" t="s">
        <v>56</v>
      </c>
      <c r="I1445" s="21" t="str">
        <f>VLOOKUP(Tableau1[[#This Row],[CODE_DESTINATION]],Libellés!$E$2:$F$7,2,FALSE)</f>
        <v>Valorisation organique</v>
      </c>
      <c r="J1445" s="21">
        <v>11375.181329999999</v>
      </c>
      <c r="K1445" s="21">
        <v>434035</v>
      </c>
      <c r="L1445" s="21">
        <f>Tableau1[[#This Row],[TONNE_DECHET]]*1000</f>
        <v>11375181.33</v>
      </c>
      <c r="M1445" s="21">
        <f>Tableau1[[#This Row],[KG_DECHET]]/Tableau1[[#This Row],[Population]]</f>
        <v>26.207981683504787</v>
      </c>
    </row>
    <row r="1446" spans="1:13" x14ac:dyDescent="0.3">
      <c r="A1446" s="21">
        <v>2015</v>
      </c>
      <c r="B1446" s="21">
        <v>24</v>
      </c>
      <c r="C1446" s="21" t="str">
        <f>VLOOKUP(Tableau1[[#This Row],[CODE_REGION]],Libellés!$I$2:$J$15,2,FALSE)</f>
        <v>Centre-Val de Loire</v>
      </c>
      <c r="D1446" s="21">
        <v>28</v>
      </c>
      <c r="E1446" s="21" t="str">
        <f>VLOOKUP(Tableau1[[#This Row],[CODE_DEPT]],Libellés!$L$2:$M$102,2,FALSE)</f>
        <v>Eure-et-Loir</v>
      </c>
      <c r="F1446" s="21" t="s">
        <v>54</v>
      </c>
      <c r="G1446" s="21" t="str">
        <f>VLOOKUP(Tableau1[[#This Row],[CODE_TYPE_DECHET]],Libellés!$A$1:$B$8,2,FALSE)</f>
        <v>Verre</v>
      </c>
      <c r="H1446" s="21" t="s">
        <v>49</v>
      </c>
      <c r="I1446" s="21" t="str">
        <f>VLOOKUP(Tableau1[[#This Row],[CODE_DESTINATION]],Libellés!$E$2:$F$7,2,FALSE)</f>
        <v>Valorisation matière</v>
      </c>
      <c r="J1446" s="21">
        <v>12709.03818</v>
      </c>
      <c r="K1446" s="21">
        <v>434035</v>
      </c>
      <c r="L1446" s="21">
        <f>Tableau1[[#This Row],[TONNE_DECHET]]*1000</f>
        <v>12709038.18</v>
      </c>
      <c r="M1446" s="21">
        <f>Tableau1[[#This Row],[KG_DECHET]]/Tableau1[[#This Row],[Population]]</f>
        <v>29.281136728604835</v>
      </c>
    </row>
    <row r="1447" spans="1:13" x14ac:dyDescent="0.3">
      <c r="A1447" s="21">
        <v>2015</v>
      </c>
      <c r="B1447" s="21">
        <v>24</v>
      </c>
      <c r="C1447" s="21" t="str">
        <f>VLOOKUP(Tableau1[[#This Row],[CODE_REGION]],Libellés!$I$2:$J$15,2,FALSE)</f>
        <v>Centre-Val de Loire</v>
      </c>
      <c r="D1447" s="21">
        <v>28</v>
      </c>
      <c r="E1447" s="21" t="str">
        <f>VLOOKUP(Tableau1[[#This Row],[CODE_DEPT]],Libellés!$L$2:$M$102,2,FALSE)</f>
        <v>Eure-et-Loir</v>
      </c>
      <c r="F1447" s="21" t="s">
        <v>54</v>
      </c>
      <c r="G1447" s="21" t="str">
        <f>VLOOKUP(Tableau1[[#This Row],[CODE_TYPE_DECHET]],Libellés!$A$1:$B$8,2,FALSE)</f>
        <v>Verre</v>
      </c>
      <c r="H1447" s="21" t="s">
        <v>52</v>
      </c>
      <c r="I1447" s="21" t="str">
        <f>VLOOKUP(Tableau1[[#This Row],[CODE_DESTINATION]],Libellés!$E$2:$F$7,2,FALSE)</f>
        <v>Non précisé</v>
      </c>
      <c r="J1447" s="21">
        <v>69.799300000000002</v>
      </c>
      <c r="K1447" s="21">
        <v>434035</v>
      </c>
      <c r="L1447" s="21">
        <f>Tableau1[[#This Row],[TONNE_DECHET]]*1000</f>
        <v>69799.3</v>
      </c>
      <c r="M1447" s="21">
        <f>Tableau1[[#This Row],[KG_DECHET]]/Tableau1[[#This Row],[Population]]</f>
        <v>0.16081491123987698</v>
      </c>
    </row>
    <row r="1448" spans="1:13" x14ac:dyDescent="0.3">
      <c r="A1448" s="21">
        <v>2015</v>
      </c>
      <c r="B1448" s="21">
        <v>24</v>
      </c>
      <c r="C1448" s="21" t="str">
        <f>VLOOKUP(Tableau1[[#This Row],[CODE_REGION]],Libellés!$I$2:$J$15,2,FALSE)</f>
        <v>Centre-Val de Loire</v>
      </c>
      <c r="D1448" s="21">
        <v>28</v>
      </c>
      <c r="E1448" s="21" t="str">
        <f>VLOOKUP(Tableau1[[#This Row],[CODE_DEPT]],Libellés!$L$2:$M$102,2,FALSE)</f>
        <v>Eure-et-Loir</v>
      </c>
      <c r="F1448" s="21" t="s">
        <v>55</v>
      </c>
      <c r="G1448" s="21" t="str">
        <f>VLOOKUP(Tableau1[[#This Row],[CODE_TYPE_DECHET]],Libellés!$A$1:$B$8,2,FALSE)</f>
        <v>Collectes séparées hors gravats</v>
      </c>
      <c r="H1448" s="21" t="s">
        <v>49</v>
      </c>
      <c r="I1448" s="21" t="str">
        <f>VLOOKUP(Tableau1[[#This Row],[CODE_DESTINATION]],Libellés!$E$2:$F$7,2,FALSE)</f>
        <v>Valorisation matière</v>
      </c>
      <c r="J1448" s="21">
        <v>475.66818999999998</v>
      </c>
      <c r="K1448" s="21">
        <v>434035</v>
      </c>
      <c r="L1448" s="21">
        <f>Tableau1[[#This Row],[TONNE_DECHET]]*1000</f>
        <v>475668.19</v>
      </c>
      <c r="M1448" s="21">
        <f>Tableau1[[#This Row],[KG_DECHET]]/Tableau1[[#This Row],[Population]]</f>
        <v>1.0959212736300068</v>
      </c>
    </row>
    <row r="1449" spans="1:13" x14ac:dyDescent="0.3">
      <c r="A1449" s="21">
        <v>2015</v>
      </c>
      <c r="B1449" s="21">
        <v>24</v>
      </c>
      <c r="C1449" s="21" t="str">
        <f>VLOOKUP(Tableau1[[#This Row],[CODE_REGION]],Libellés!$I$2:$J$15,2,FALSE)</f>
        <v>Centre-Val de Loire</v>
      </c>
      <c r="D1449" s="21">
        <v>28</v>
      </c>
      <c r="E1449" s="21" t="str">
        <f>VLOOKUP(Tableau1[[#This Row],[CODE_DEPT]],Libellés!$L$2:$M$102,2,FALSE)</f>
        <v>Eure-et-Loir</v>
      </c>
      <c r="F1449" s="21" t="s">
        <v>55</v>
      </c>
      <c r="G1449" s="21" t="str">
        <f>VLOOKUP(Tableau1[[#This Row],[CODE_TYPE_DECHET]],Libellés!$A$1:$B$8,2,FALSE)</f>
        <v>Collectes séparées hors gravats</v>
      </c>
      <c r="H1449" s="21" t="s">
        <v>50</v>
      </c>
      <c r="I1449" s="21" t="str">
        <f>VLOOKUP(Tableau1[[#This Row],[CODE_DESTINATION]],Libellés!$E$2:$F$7,2,FALSE)</f>
        <v>Incinération avec récupération d'énergie</v>
      </c>
      <c r="J1449" s="21">
        <v>102.71619</v>
      </c>
      <c r="K1449" s="21">
        <v>434035</v>
      </c>
      <c r="L1449" s="21">
        <f>Tableau1[[#This Row],[TONNE_DECHET]]*1000</f>
        <v>102716.19</v>
      </c>
      <c r="M1449" s="21">
        <f>Tableau1[[#This Row],[KG_DECHET]]/Tableau1[[#This Row],[Population]]</f>
        <v>0.2366541638347138</v>
      </c>
    </row>
    <row r="1450" spans="1:13" x14ac:dyDescent="0.3">
      <c r="A1450" s="21">
        <v>2015</v>
      </c>
      <c r="B1450" s="21">
        <v>24</v>
      </c>
      <c r="C1450" s="21" t="str">
        <f>VLOOKUP(Tableau1[[#This Row],[CODE_REGION]],Libellés!$I$2:$J$15,2,FALSE)</f>
        <v>Centre-Val de Loire</v>
      </c>
      <c r="D1450" s="21">
        <v>28</v>
      </c>
      <c r="E1450" s="21" t="str">
        <f>VLOOKUP(Tableau1[[#This Row],[CODE_DEPT]],Libellés!$L$2:$M$102,2,FALSE)</f>
        <v>Eure-et-Loir</v>
      </c>
      <c r="F1450" s="21" t="s">
        <v>55</v>
      </c>
      <c r="G1450" s="21" t="str">
        <f>VLOOKUP(Tableau1[[#This Row],[CODE_TYPE_DECHET]],Libellés!$A$1:$B$8,2,FALSE)</f>
        <v>Collectes séparées hors gravats</v>
      </c>
      <c r="H1450" s="21" t="s">
        <v>56</v>
      </c>
      <c r="I1450" s="21" t="str">
        <f>VLOOKUP(Tableau1[[#This Row],[CODE_DESTINATION]],Libellés!$E$2:$F$7,2,FALSE)</f>
        <v>Valorisation organique</v>
      </c>
      <c r="J1450" s="21">
        <v>10.8691</v>
      </c>
      <c r="K1450" s="21">
        <v>434035</v>
      </c>
      <c r="L1450" s="21">
        <f>Tableau1[[#This Row],[TONNE_DECHET]]*1000</f>
        <v>10869.1</v>
      </c>
      <c r="M1450" s="21">
        <f>Tableau1[[#This Row],[KG_DECHET]]/Tableau1[[#This Row],[Population]]</f>
        <v>2.5041989701291373E-2</v>
      </c>
    </row>
    <row r="1451" spans="1:13" x14ac:dyDescent="0.3">
      <c r="A1451" s="21">
        <v>2015</v>
      </c>
      <c r="B1451" s="21">
        <v>24</v>
      </c>
      <c r="C1451" s="21" t="str">
        <f>VLOOKUP(Tableau1[[#This Row],[CODE_REGION]],Libellés!$I$2:$J$15,2,FALSE)</f>
        <v>Centre-Val de Loire</v>
      </c>
      <c r="D1451" s="21">
        <v>28</v>
      </c>
      <c r="E1451" s="21" t="str">
        <f>VLOOKUP(Tableau1[[#This Row],[CODE_DEPT]],Libellés!$L$2:$M$102,2,FALSE)</f>
        <v>Eure-et-Loir</v>
      </c>
      <c r="F1451" s="21" t="s">
        <v>55</v>
      </c>
      <c r="G1451" s="21" t="str">
        <f>VLOOKUP(Tableau1[[#This Row],[CODE_TYPE_DECHET]],Libellés!$A$1:$B$8,2,FALSE)</f>
        <v>Collectes séparées hors gravats</v>
      </c>
      <c r="H1451" s="21" t="s">
        <v>52</v>
      </c>
      <c r="I1451" s="21" t="str">
        <f>VLOOKUP(Tableau1[[#This Row],[CODE_DESTINATION]],Libellés!$E$2:$F$7,2,FALSE)</f>
        <v>Non précisé</v>
      </c>
      <c r="J1451" s="21">
        <v>5.6570200000000002</v>
      </c>
      <c r="K1451" s="21">
        <v>434035</v>
      </c>
      <c r="L1451" s="21">
        <f>Tableau1[[#This Row],[TONNE_DECHET]]*1000</f>
        <v>5657.02</v>
      </c>
      <c r="M1451" s="21">
        <f>Tableau1[[#This Row],[KG_DECHET]]/Tableau1[[#This Row],[Population]]</f>
        <v>1.3033557201608167E-2</v>
      </c>
    </row>
    <row r="1452" spans="1:13" x14ac:dyDescent="0.3">
      <c r="A1452" s="21">
        <v>2017</v>
      </c>
      <c r="B1452" s="21">
        <v>24</v>
      </c>
      <c r="C1452" s="21" t="str">
        <f>VLOOKUP(Tableau1[[#This Row],[CODE_REGION]],Libellés!$I$2:$J$15,2,FALSE)</f>
        <v>Centre-Val de Loire</v>
      </c>
      <c r="D1452" s="21">
        <v>28</v>
      </c>
      <c r="E1452" s="21" t="str">
        <f>VLOOKUP(Tableau1[[#This Row],[CODE_DEPT]],Libellés!$L$2:$M$102,2,FALSE)</f>
        <v>Eure-et-Loir</v>
      </c>
      <c r="F1452" s="21" t="s">
        <v>49</v>
      </c>
      <c r="G1452" s="21" t="str">
        <f>VLOOKUP(Tableau1[[#This Row],[CODE_TYPE_DECHET]],Libellés!$A$1:$B$8,2,FALSE)</f>
        <v>Ordures ménagères résiduelles</v>
      </c>
      <c r="H1452" s="21" t="s">
        <v>50</v>
      </c>
      <c r="I1452" s="21" t="str">
        <f>VLOOKUP(Tableau1[[#This Row],[CODE_DESTINATION]],Libellés!$E$2:$F$7,2,FALSE)</f>
        <v>Incinération avec récupération d'énergie</v>
      </c>
      <c r="J1452" s="21">
        <v>103039.02658000001</v>
      </c>
      <c r="K1452" s="21">
        <v>433233</v>
      </c>
      <c r="L1452" s="21">
        <f>Tableau1[[#This Row],[TONNE_DECHET]]*1000</f>
        <v>103039026.58</v>
      </c>
      <c r="M1452" s="21">
        <f>Tableau1[[#This Row],[KG_DECHET]]/Tableau1[[#This Row],[Population]]</f>
        <v>237.83743754515467</v>
      </c>
    </row>
    <row r="1453" spans="1:13" x14ac:dyDescent="0.3">
      <c r="A1453" s="21">
        <v>2017</v>
      </c>
      <c r="B1453" s="21">
        <v>24</v>
      </c>
      <c r="C1453" s="21" t="str">
        <f>VLOOKUP(Tableau1[[#This Row],[CODE_REGION]],Libellés!$I$2:$J$15,2,FALSE)</f>
        <v>Centre-Val de Loire</v>
      </c>
      <c r="D1453" s="21">
        <v>28</v>
      </c>
      <c r="E1453" s="21" t="str">
        <f>VLOOKUP(Tableau1[[#This Row],[CODE_DEPT]],Libellés!$L$2:$M$102,2,FALSE)</f>
        <v>Eure-et-Loir</v>
      </c>
      <c r="F1453" s="21" t="s">
        <v>49</v>
      </c>
      <c r="G1453" s="21" t="str">
        <f>VLOOKUP(Tableau1[[#This Row],[CODE_TYPE_DECHET]],Libellés!$A$1:$B$8,2,FALSE)</f>
        <v>Ordures ménagères résiduelles</v>
      </c>
      <c r="H1453" s="21" t="s">
        <v>52</v>
      </c>
      <c r="I1453" s="21" t="str">
        <f>VLOOKUP(Tableau1[[#This Row],[CODE_DESTINATION]],Libellés!$E$2:$F$7,2,FALSE)</f>
        <v>Non précisé</v>
      </c>
      <c r="J1453" s="21">
        <v>441.46866</v>
      </c>
      <c r="K1453" s="21">
        <v>433233</v>
      </c>
      <c r="L1453" s="21">
        <f>Tableau1[[#This Row],[TONNE_DECHET]]*1000</f>
        <v>441468.66</v>
      </c>
      <c r="M1453" s="21">
        <f>Tableau1[[#This Row],[KG_DECHET]]/Tableau1[[#This Row],[Population]]</f>
        <v>1.0190097707238368</v>
      </c>
    </row>
    <row r="1454" spans="1:13" x14ac:dyDescent="0.3">
      <c r="A1454" s="21">
        <v>2017</v>
      </c>
      <c r="B1454" s="21">
        <v>24</v>
      </c>
      <c r="C1454" s="21" t="str">
        <f>VLOOKUP(Tableau1[[#This Row],[CODE_REGION]],Libellés!$I$2:$J$15,2,FALSE)</f>
        <v>Centre-Val de Loire</v>
      </c>
      <c r="D1454" s="21">
        <v>28</v>
      </c>
      <c r="E1454" s="21" t="str">
        <f>VLOOKUP(Tableau1[[#This Row],[CODE_DEPT]],Libellés!$L$2:$M$102,2,FALSE)</f>
        <v>Eure-et-Loir</v>
      </c>
      <c r="F1454" s="21" t="s">
        <v>50</v>
      </c>
      <c r="G1454" s="21" t="str">
        <f>VLOOKUP(Tableau1[[#This Row],[CODE_TYPE_DECHET]],Libellés!$A$1:$B$8,2,FALSE)</f>
        <v>Encombrants</v>
      </c>
      <c r="H1454" s="21" t="s">
        <v>49</v>
      </c>
      <c r="I1454" s="21" t="str">
        <f>VLOOKUP(Tableau1[[#This Row],[CODE_DESTINATION]],Libellés!$E$2:$F$7,2,FALSE)</f>
        <v>Valorisation matière</v>
      </c>
      <c r="J1454" s="21">
        <v>663.95177999999999</v>
      </c>
      <c r="K1454" s="21">
        <v>433233</v>
      </c>
      <c r="L1454" s="21">
        <f>Tableau1[[#This Row],[TONNE_DECHET]]*1000</f>
        <v>663951.78</v>
      </c>
      <c r="M1454" s="21">
        <f>Tableau1[[#This Row],[KG_DECHET]]/Tableau1[[#This Row],[Population]]</f>
        <v>1.5325512599455722</v>
      </c>
    </row>
    <row r="1455" spans="1:13" x14ac:dyDescent="0.3">
      <c r="A1455" s="21">
        <v>2017</v>
      </c>
      <c r="B1455" s="21">
        <v>24</v>
      </c>
      <c r="C1455" s="21" t="str">
        <f>VLOOKUP(Tableau1[[#This Row],[CODE_REGION]],Libellés!$I$2:$J$15,2,FALSE)</f>
        <v>Centre-Val de Loire</v>
      </c>
      <c r="D1455" s="21">
        <v>28</v>
      </c>
      <c r="E1455" s="21" t="str">
        <f>VLOOKUP(Tableau1[[#This Row],[CODE_DEPT]],Libellés!$L$2:$M$102,2,FALSE)</f>
        <v>Eure-et-Loir</v>
      </c>
      <c r="F1455" s="21" t="s">
        <v>50</v>
      </c>
      <c r="G1455" s="21" t="str">
        <f>VLOOKUP(Tableau1[[#This Row],[CODE_TYPE_DECHET]],Libellés!$A$1:$B$8,2,FALSE)</f>
        <v>Encombrants</v>
      </c>
      <c r="H1455" s="21" t="s">
        <v>50</v>
      </c>
      <c r="I1455" s="21" t="str">
        <f>VLOOKUP(Tableau1[[#This Row],[CODE_DESTINATION]],Libellés!$E$2:$F$7,2,FALSE)</f>
        <v>Incinération avec récupération d'énergie</v>
      </c>
      <c r="J1455" s="21">
        <v>40.300289999999997</v>
      </c>
      <c r="K1455" s="21">
        <v>433233</v>
      </c>
      <c r="L1455" s="21">
        <f>Tableau1[[#This Row],[TONNE_DECHET]]*1000</f>
        <v>40300.289999999994</v>
      </c>
      <c r="M1455" s="21">
        <f>Tableau1[[#This Row],[KG_DECHET]]/Tableau1[[#This Row],[Population]]</f>
        <v>9.3022207449571001E-2</v>
      </c>
    </row>
    <row r="1456" spans="1:13" x14ac:dyDescent="0.3">
      <c r="A1456" s="21">
        <v>2017</v>
      </c>
      <c r="B1456" s="21">
        <v>24</v>
      </c>
      <c r="C1456" s="21" t="str">
        <f>VLOOKUP(Tableau1[[#This Row],[CODE_REGION]],Libellés!$I$2:$J$15,2,FALSE)</f>
        <v>Centre-Val de Loire</v>
      </c>
      <c r="D1456" s="21">
        <v>28</v>
      </c>
      <c r="E1456" s="21" t="str">
        <f>VLOOKUP(Tableau1[[#This Row],[CODE_DEPT]],Libellés!$L$2:$M$102,2,FALSE)</f>
        <v>Eure-et-Loir</v>
      </c>
      <c r="F1456" s="21" t="s">
        <v>50</v>
      </c>
      <c r="G1456" s="21" t="str">
        <f>VLOOKUP(Tableau1[[#This Row],[CODE_TYPE_DECHET]],Libellés!$A$1:$B$8,2,FALSE)</f>
        <v>Encombrants</v>
      </c>
      <c r="H1456" s="21" t="s">
        <v>51</v>
      </c>
      <c r="I1456" s="21" t="str">
        <f>VLOOKUP(Tableau1[[#This Row],[CODE_DESTINATION]],Libellés!$E$2:$F$7,2,FALSE)</f>
        <v>Stockage</v>
      </c>
      <c r="J1456" s="21">
        <v>1168</v>
      </c>
      <c r="K1456" s="21">
        <v>433233</v>
      </c>
      <c r="L1456" s="21">
        <f>Tableau1[[#This Row],[TONNE_DECHET]]*1000</f>
        <v>1168000</v>
      </c>
      <c r="M1456" s="21">
        <f>Tableau1[[#This Row],[KG_DECHET]]/Tableau1[[#This Row],[Population]]</f>
        <v>2.6960088451249096</v>
      </c>
    </row>
    <row r="1457" spans="1:13" x14ac:dyDescent="0.3">
      <c r="A1457" s="21">
        <v>2017</v>
      </c>
      <c r="B1457" s="21">
        <v>24</v>
      </c>
      <c r="C1457" s="21" t="str">
        <f>VLOOKUP(Tableau1[[#This Row],[CODE_REGION]],Libellés!$I$2:$J$15,2,FALSE)</f>
        <v>Centre-Val de Loire</v>
      </c>
      <c r="D1457" s="21">
        <v>28</v>
      </c>
      <c r="E1457" s="21" t="str">
        <f>VLOOKUP(Tableau1[[#This Row],[CODE_DEPT]],Libellés!$L$2:$M$102,2,FALSE)</f>
        <v>Eure-et-Loir</v>
      </c>
      <c r="F1457" s="21" t="s">
        <v>53</v>
      </c>
      <c r="G1457" s="21" t="str">
        <f>VLOOKUP(Tableau1[[#This Row],[CODE_TYPE_DECHET]],Libellés!$A$1:$B$8,2,FALSE)</f>
        <v>Déchets dangereux</v>
      </c>
      <c r="H1457" s="21" t="s">
        <v>49</v>
      </c>
      <c r="I1457" s="21" t="str">
        <f>VLOOKUP(Tableau1[[#This Row],[CODE_DESTINATION]],Libellés!$E$2:$F$7,2,FALSE)</f>
        <v>Valorisation matière</v>
      </c>
      <c r="J1457" s="21">
        <v>0.45</v>
      </c>
      <c r="K1457" s="21">
        <v>433233</v>
      </c>
      <c r="L1457" s="21">
        <f>Tableau1[[#This Row],[TONNE_DECHET]]*1000</f>
        <v>450</v>
      </c>
      <c r="M1457" s="21">
        <f>Tableau1[[#This Row],[KG_DECHET]]/Tableau1[[#This Row],[Population]]</f>
        <v>1.0387020379333985E-3</v>
      </c>
    </row>
    <row r="1458" spans="1:13" x14ac:dyDescent="0.3">
      <c r="A1458" s="21">
        <v>2017</v>
      </c>
      <c r="B1458" s="21">
        <v>24</v>
      </c>
      <c r="C1458" s="21" t="str">
        <f>VLOOKUP(Tableau1[[#This Row],[CODE_REGION]],Libellés!$I$2:$J$15,2,FALSE)</f>
        <v>Centre-Val de Loire</v>
      </c>
      <c r="D1458" s="21">
        <v>28</v>
      </c>
      <c r="E1458" s="21" t="str">
        <f>VLOOKUP(Tableau1[[#This Row],[CODE_DEPT]],Libellés!$L$2:$M$102,2,FALSE)</f>
        <v>Eure-et-Loir</v>
      </c>
      <c r="F1458" s="21" t="s">
        <v>51</v>
      </c>
      <c r="G1458" s="21" t="str">
        <f>VLOOKUP(Tableau1[[#This Row],[CODE_TYPE_DECHET]],Libellés!$A$1:$B$8,2,FALSE)</f>
        <v>Emballages et papier</v>
      </c>
      <c r="H1458" s="21" t="s">
        <v>49</v>
      </c>
      <c r="I1458" s="21" t="str">
        <f>VLOOKUP(Tableau1[[#This Row],[CODE_DESTINATION]],Libellés!$E$2:$F$7,2,FALSE)</f>
        <v>Valorisation matière</v>
      </c>
      <c r="J1458" s="21">
        <v>21380.732120000001</v>
      </c>
      <c r="K1458" s="21">
        <v>433233</v>
      </c>
      <c r="L1458" s="21">
        <f>Tableau1[[#This Row],[TONNE_DECHET]]*1000</f>
        <v>21380732.120000001</v>
      </c>
      <c r="M1458" s="21">
        <f>Tableau1[[#This Row],[KG_DECHET]]/Tableau1[[#This Row],[Population]]</f>
        <v>49.35157783456016</v>
      </c>
    </row>
    <row r="1459" spans="1:13" x14ac:dyDescent="0.3">
      <c r="A1459" s="21">
        <v>2017</v>
      </c>
      <c r="B1459" s="21">
        <v>24</v>
      </c>
      <c r="C1459" s="21" t="str">
        <f>VLOOKUP(Tableau1[[#This Row],[CODE_REGION]],Libellés!$I$2:$J$15,2,FALSE)</f>
        <v>Centre-Val de Loire</v>
      </c>
      <c r="D1459" s="21">
        <v>28</v>
      </c>
      <c r="E1459" s="21" t="str">
        <f>VLOOKUP(Tableau1[[#This Row],[CODE_DEPT]],Libellés!$L$2:$M$102,2,FALSE)</f>
        <v>Eure-et-Loir</v>
      </c>
      <c r="F1459" s="21" t="s">
        <v>51</v>
      </c>
      <c r="G1459" s="21" t="str">
        <f>VLOOKUP(Tableau1[[#This Row],[CODE_TYPE_DECHET]],Libellés!$A$1:$B$8,2,FALSE)</f>
        <v>Emballages et papier</v>
      </c>
      <c r="H1459" s="21" t="s">
        <v>52</v>
      </c>
      <c r="I1459" s="21" t="str">
        <f>VLOOKUP(Tableau1[[#This Row],[CODE_DESTINATION]],Libellés!$E$2:$F$7,2,FALSE)</f>
        <v>Non précisé</v>
      </c>
      <c r="J1459" s="21">
        <v>162.94371000000001</v>
      </c>
      <c r="K1459" s="21">
        <v>433233</v>
      </c>
      <c r="L1459" s="21">
        <f>Tableau1[[#This Row],[TONNE_DECHET]]*1000</f>
        <v>162943.71000000002</v>
      </c>
      <c r="M1459" s="21">
        <f>Tableau1[[#This Row],[KG_DECHET]]/Tableau1[[#This Row],[Population]]</f>
        <v>0.37611103032317489</v>
      </c>
    </row>
    <row r="1460" spans="1:13" x14ac:dyDescent="0.3">
      <c r="A1460" s="21">
        <v>2017</v>
      </c>
      <c r="B1460" s="21">
        <v>24</v>
      </c>
      <c r="C1460" s="21" t="str">
        <f>VLOOKUP(Tableau1[[#This Row],[CODE_REGION]],Libellés!$I$2:$J$15,2,FALSE)</f>
        <v>Centre-Val de Loire</v>
      </c>
      <c r="D1460" s="21">
        <v>28</v>
      </c>
      <c r="E1460" s="21" t="str">
        <f>VLOOKUP(Tableau1[[#This Row],[CODE_DEPT]],Libellés!$L$2:$M$102,2,FALSE)</f>
        <v>Eure-et-Loir</v>
      </c>
      <c r="F1460" s="21" t="s">
        <v>56</v>
      </c>
      <c r="G1460" s="21" t="str">
        <f>VLOOKUP(Tableau1[[#This Row],[CODE_TYPE_DECHET]],Libellés!$A$1:$B$8,2,FALSE)</f>
        <v>Biodéchets</v>
      </c>
      <c r="H1460" s="21" t="s">
        <v>56</v>
      </c>
      <c r="I1460" s="21" t="str">
        <f>VLOOKUP(Tableau1[[#This Row],[CODE_DESTINATION]],Libellés!$E$2:$F$7,2,FALSE)</f>
        <v>Valorisation organique</v>
      </c>
      <c r="J1460" s="21">
        <v>15758.43024</v>
      </c>
      <c r="K1460" s="21">
        <v>433233</v>
      </c>
      <c r="L1460" s="21">
        <f>Tableau1[[#This Row],[TONNE_DECHET]]*1000</f>
        <v>15758430.24</v>
      </c>
      <c r="M1460" s="21">
        <f>Tableau1[[#This Row],[KG_DECHET]]/Tableau1[[#This Row],[Population]]</f>
        <v>36.374030233153988</v>
      </c>
    </row>
    <row r="1461" spans="1:13" x14ac:dyDescent="0.3">
      <c r="A1461" s="21">
        <v>2017</v>
      </c>
      <c r="B1461" s="21">
        <v>24</v>
      </c>
      <c r="C1461" s="21" t="str">
        <f>VLOOKUP(Tableau1[[#This Row],[CODE_REGION]],Libellés!$I$2:$J$15,2,FALSE)</f>
        <v>Centre-Val de Loire</v>
      </c>
      <c r="D1461" s="21">
        <v>28</v>
      </c>
      <c r="E1461" s="21" t="str">
        <f>VLOOKUP(Tableau1[[#This Row],[CODE_DEPT]],Libellés!$L$2:$M$102,2,FALSE)</f>
        <v>Eure-et-Loir</v>
      </c>
      <c r="F1461" s="21" t="s">
        <v>54</v>
      </c>
      <c r="G1461" s="21" t="str">
        <f>VLOOKUP(Tableau1[[#This Row],[CODE_TYPE_DECHET]],Libellés!$A$1:$B$8,2,FALSE)</f>
        <v>Verre</v>
      </c>
      <c r="H1461" s="21" t="s">
        <v>49</v>
      </c>
      <c r="I1461" s="21" t="str">
        <f>VLOOKUP(Tableau1[[#This Row],[CODE_DESTINATION]],Libellés!$E$2:$F$7,2,FALSE)</f>
        <v>Valorisation matière</v>
      </c>
      <c r="J1461" s="21">
        <v>11832.84829</v>
      </c>
      <c r="K1461" s="21">
        <v>433233</v>
      </c>
      <c r="L1461" s="21">
        <f>Tableau1[[#This Row],[TONNE_DECHET]]*1000</f>
        <v>11832848.289999999</v>
      </c>
      <c r="M1461" s="21">
        <f>Tableau1[[#This Row],[KG_DECHET]]/Tableau1[[#This Row],[Population]]</f>
        <v>27.312896963066063</v>
      </c>
    </row>
    <row r="1462" spans="1:13" x14ac:dyDescent="0.3">
      <c r="A1462" s="21">
        <v>2017</v>
      </c>
      <c r="B1462" s="21">
        <v>24</v>
      </c>
      <c r="C1462" s="21" t="str">
        <f>VLOOKUP(Tableau1[[#This Row],[CODE_REGION]],Libellés!$I$2:$J$15,2,FALSE)</f>
        <v>Centre-Val de Loire</v>
      </c>
      <c r="D1462" s="21">
        <v>28</v>
      </c>
      <c r="E1462" s="21" t="str">
        <f>VLOOKUP(Tableau1[[#This Row],[CODE_DEPT]],Libellés!$L$2:$M$102,2,FALSE)</f>
        <v>Eure-et-Loir</v>
      </c>
      <c r="F1462" s="21" t="s">
        <v>54</v>
      </c>
      <c r="G1462" s="21" t="str">
        <f>VLOOKUP(Tableau1[[#This Row],[CODE_TYPE_DECHET]],Libellés!$A$1:$B$8,2,FALSE)</f>
        <v>Verre</v>
      </c>
      <c r="H1462" s="21" t="s">
        <v>52</v>
      </c>
      <c r="I1462" s="21" t="str">
        <f>VLOOKUP(Tableau1[[#This Row],[CODE_DESTINATION]],Libellés!$E$2:$F$7,2,FALSE)</f>
        <v>Non précisé</v>
      </c>
      <c r="J1462" s="21">
        <v>1151.25279</v>
      </c>
      <c r="K1462" s="21">
        <v>433233</v>
      </c>
      <c r="L1462" s="21">
        <f>Tableau1[[#This Row],[TONNE_DECHET]]*1000</f>
        <v>1151252.79</v>
      </c>
      <c r="M1462" s="21">
        <f>Tableau1[[#This Row],[KG_DECHET]]/Tableau1[[#This Row],[Population]]</f>
        <v>2.6573524869989131</v>
      </c>
    </row>
    <row r="1463" spans="1:13" x14ac:dyDescent="0.3">
      <c r="A1463" s="21">
        <v>2017</v>
      </c>
      <c r="B1463" s="21">
        <v>24</v>
      </c>
      <c r="C1463" s="21" t="str">
        <f>VLOOKUP(Tableau1[[#This Row],[CODE_REGION]],Libellés!$I$2:$J$15,2,FALSE)</f>
        <v>Centre-Val de Loire</v>
      </c>
      <c r="D1463" s="21">
        <v>28</v>
      </c>
      <c r="E1463" s="21" t="str">
        <f>VLOOKUP(Tableau1[[#This Row],[CODE_DEPT]],Libellés!$L$2:$M$102,2,FALSE)</f>
        <v>Eure-et-Loir</v>
      </c>
      <c r="F1463" s="21" t="s">
        <v>55</v>
      </c>
      <c r="G1463" s="21" t="str">
        <f>VLOOKUP(Tableau1[[#This Row],[CODE_TYPE_DECHET]],Libellés!$A$1:$B$8,2,FALSE)</f>
        <v>Collectes séparées hors gravats</v>
      </c>
      <c r="H1463" s="21" t="s">
        <v>49</v>
      </c>
      <c r="I1463" s="21" t="str">
        <f>VLOOKUP(Tableau1[[#This Row],[CODE_DESTINATION]],Libellés!$E$2:$F$7,2,FALSE)</f>
        <v>Valorisation matière</v>
      </c>
      <c r="J1463" s="21">
        <v>462.88887</v>
      </c>
      <c r="K1463" s="21">
        <v>433233</v>
      </c>
      <c r="L1463" s="21">
        <f>Tableau1[[#This Row],[TONNE_DECHET]]*1000</f>
        <v>462888.87</v>
      </c>
      <c r="M1463" s="21">
        <f>Tableau1[[#This Row],[KG_DECHET]]/Tableau1[[#This Row],[Population]]</f>
        <v>1.0684524724570843</v>
      </c>
    </row>
    <row r="1464" spans="1:13" x14ac:dyDescent="0.3">
      <c r="A1464" s="21">
        <v>2017</v>
      </c>
      <c r="B1464" s="21">
        <v>24</v>
      </c>
      <c r="C1464" s="21" t="str">
        <f>VLOOKUP(Tableau1[[#This Row],[CODE_REGION]],Libellés!$I$2:$J$15,2,FALSE)</f>
        <v>Centre-Val de Loire</v>
      </c>
      <c r="D1464" s="21">
        <v>28</v>
      </c>
      <c r="E1464" s="21" t="str">
        <f>VLOOKUP(Tableau1[[#This Row],[CODE_DEPT]],Libellés!$L$2:$M$102,2,FALSE)</f>
        <v>Eure-et-Loir</v>
      </c>
      <c r="F1464" s="21" t="s">
        <v>55</v>
      </c>
      <c r="G1464" s="21" t="str">
        <f>VLOOKUP(Tableau1[[#This Row],[CODE_TYPE_DECHET]],Libellés!$A$1:$B$8,2,FALSE)</f>
        <v>Collectes séparées hors gravats</v>
      </c>
      <c r="H1464" s="21" t="s">
        <v>50</v>
      </c>
      <c r="I1464" s="21" t="str">
        <f>VLOOKUP(Tableau1[[#This Row],[CODE_DESTINATION]],Libellés!$E$2:$F$7,2,FALSE)</f>
        <v>Incinération avec récupération d'énergie</v>
      </c>
      <c r="J1464" s="21">
        <v>97.529290000000003</v>
      </c>
      <c r="K1464" s="21">
        <v>433233</v>
      </c>
      <c r="L1464" s="21">
        <f>Tableau1[[#This Row],[TONNE_DECHET]]*1000</f>
        <v>97529.290000000008</v>
      </c>
      <c r="M1464" s="21">
        <f>Tableau1[[#This Row],[KG_DECHET]]/Tableau1[[#This Row],[Population]]</f>
        <v>0.22511971618043872</v>
      </c>
    </row>
    <row r="1465" spans="1:13" x14ac:dyDescent="0.3">
      <c r="A1465" s="21">
        <v>2009</v>
      </c>
      <c r="B1465" s="21">
        <v>53</v>
      </c>
      <c r="C1465" s="21" t="str">
        <f>VLOOKUP(Tableau1[[#This Row],[CODE_REGION]],Libellés!$I$2:$J$15,2,FALSE)</f>
        <v>Bretagne</v>
      </c>
      <c r="D1465" s="21">
        <v>29</v>
      </c>
      <c r="E1465" s="21" t="str">
        <f>VLOOKUP(Tableau1[[#This Row],[CODE_DEPT]],Libellés!$L$2:$M$102,2,FALSE)</f>
        <v>Finistère</v>
      </c>
      <c r="F1465" s="21" t="s">
        <v>49</v>
      </c>
      <c r="G1465" s="21" t="str">
        <f>VLOOKUP(Tableau1[[#This Row],[CODE_TYPE_DECHET]],Libellés!$A$1:$B$8,2,FALSE)</f>
        <v>Ordures ménagères résiduelles</v>
      </c>
      <c r="H1465" s="21" t="s">
        <v>49</v>
      </c>
      <c r="I1465" s="21" t="str">
        <f>VLOOKUP(Tableau1[[#This Row],[CODE_DESTINATION]],Libellés!$E$2:$F$7,2,FALSE)</f>
        <v>Valorisation matière</v>
      </c>
      <c r="J1465" s="21">
        <v>631.48</v>
      </c>
      <c r="K1465" s="21">
        <v>893914</v>
      </c>
      <c r="L1465" s="21">
        <f>Tableau1[[#This Row],[TONNE_DECHET]]*1000</f>
        <v>631480</v>
      </c>
      <c r="M1465" s="21">
        <f>Tableau1[[#This Row],[KG_DECHET]]/Tableau1[[#This Row],[Population]]</f>
        <v>0.70642142308991696</v>
      </c>
    </row>
    <row r="1466" spans="1:13" x14ac:dyDescent="0.3">
      <c r="A1466" s="21">
        <v>2009</v>
      </c>
      <c r="B1466" s="21">
        <v>53</v>
      </c>
      <c r="C1466" s="21" t="str">
        <f>VLOOKUP(Tableau1[[#This Row],[CODE_REGION]],Libellés!$I$2:$J$15,2,FALSE)</f>
        <v>Bretagne</v>
      </c>
      <c r="D1466" s="21">
        <v>29</v>
      </c>
      <c r="E1466" s="21" t="str">
        <f>VLOOKUP(Tableau1[[#This Row],[CODE_DEPT]],Libellés!$L$2:$M$102,2,FALSE)</f>
        <v>Finistère</v>
      </c>
      <c r="F1466" s="21" t="s">
        <v>49</v>
      </c>
      <c r="G1466" s="21" t="str">
        <f>VLOOKUP(Tableau1[[#This Row],[CODE_TYPE_DECHET]],Libellés!$A$1:$B$8,2,FALSE)</f>
        <v>Ordures ménagères résiduelles</v>
      </c>
      <c r="H1466" s="21" t="s">
        <v>50</v>
      </c>
      <c r="I1466" s="21" t="str">
        <f>VLOOKUP(Tableau1[[#This Row],[CODE_DESTINATION]],Libellés!$E$2:$F$7,2,FALSE)</f>
        <v>Incinération avec récupération d'énergie</v>
      </c>
      <c r="J1466" s="21">
        <v>229908.66558999999</v>
      </c>
      <c r="K1466" s="21">
        <v>893914</v>
      </c>
      <c r="L1466" s="21">
        <f>Tableau1[[#This Row],[TONNE_DECHET]]*1000</f>
        <v>229908665.59</v>
      </c>
      <c r="M1466" s="21">
        <f>Tableau1[[#This Row],[KG_DECHET]]/Tableau1[[#This Row],[Population]]</f>
        <v>257.19327092986572</v>
      </c>
    </row>
    <row r="1467" spans="1:13" x14ac:dyDescent="0.3">
      <c r="A1467" s="21">
        <v>2009</v>
      </c>
      <c r="B1467" s="21">
        <v>53</v>
      </c>
      <c r="C1467" s="21" t="str">
        <f>VLOOKUP(Tableau1[[#This Row],[CODE_REGION]],Libellés!$I$2:$J$15,2,FALSE)</f>
        <v>Bretagne</v>
      </c>
      <c r="D1467" s="21">
        <v>29</v>
      </c>
      <c r="E1467" s="21" t="str">
        <f>VLOOKUP(Tableau1[[#This Row],[CODE_DEPT]],Libellés!$L$2:$M$102,2,FALSE)</f>
        <v>Finistère</v>
      </c>
      <c r="F1467" s="21" t="s">
        <v>49</v>
      </c>
      <c r="G1467" s="21" t="str">
        <f>VLOOKUP(Tableau1[[#This Row],[CODE_TYPE_DECHET]],Libellés!$A$1:$B$8,2,FALSE)</f>
        <v>Ordures ménagères résiduelles</v>
      </c>
      <c r="H1467" s="21" t="s">
        <v>51</v>
      </c>
      <c r="I1467" s="21" t="str">
        <f>VLOOKUP(Tableau1[[#This Row],[CODE_DESTINATION]],Libellés!$E$2:$F$7,2,FALSE)</f>
        <v>Stockage</v>
      </c>
      <c r="J1467" s="21">
        <v>11748</v>
      </c>
      <c r="K1467" s="21">
        <v>893914</v>
      </c>
      <c r="L1467" s="21">
        <f>Tableau1[[#This Row],[TONNE_DECHET]]*1000</f>
        <v>11748000</v>
      </c>
      <c r="M1467" s="21">
        <f>Tableau1[[#This Row],[KG_DECHET]]/Tableau1[[#This Row],[Population]]</f>
        <v>13.14220383616321</v>
      </c>
    </row>
    <row r="1468" spans="1:13" x14ac:dyDescent="0.3">
      <c r="A1468" s="21">
        <v>2009</v>
      </c>
      <c r="B1468" s="21">
        <v>53</v>
      </c>
      <c r="C1468" s="21" t="str">
        <f>VLOOKUP(Tableau1[[#This Row],[CODE_REGION]],Libellés!$I$2:$J$15,2,FALSE)</f>
        <v>Bretagne</v>
      </c>
      <c r="D1468" s="21">
        <v>29</v>
      </c>
      <c r="E1468" s="21" t="str">
        <f>VLOOKUP(Tableau1[[#This Row],[CODE_DEPT]],Libellés!$L$2:$M$102,2,FALSE)</f>
        <v>Finistère</v>
      </c>
      <c r="F1468" s="21" t="s">
        <v>49</v>
      </c>
      <c r="G1468" s="21" t="str">
        <f>VLOOKUP(Tableau1[[#This Row],[CODE_TYPE_DECHET]],Libellés!$A$1:$B$8,2,FALSE)</f>
        <v>Ordures ménagères résiduelles</v>
      </c>
      <c r="H1468" s="21" t="s">
        <v>56</v>
      </c>
      <c r="I1468" s="21" t="str">
        <f>VLOOKUP(Tableau1[[#This Row],[CODE_DESTINATION]],Libellés!$E$2:$F$7,2,FALSE)</f>
        <v>Valorisation organique</v>
      </c>
      <c r="J1468" s="21">
        <v>6000</v>
      </c>
      <c r="K1468" s="21">
        <v>893914</v>
      </c>
      <c r="L1468" s="21">
        <f>Tableau1[[#This Row],[TONNE_DECHET]]*1000</f>
        <v>6000000</v>
      </c>
      <c r="M1468" s="21">
        <f>Tableau1[[#This Row],[KG_DECHET]]/Tableau1[[#This Row],[Population]]</f>
        <v>6.7120550746492391</v>
      </c>
    </row>
    <row r="1469" spans="1:13" x14ac:dyDescent="0.3">
      <c r="A1469" s="21">
        <v>2009</v>
      </c>
      <c r="B1469" s="21">
        <v>53</v>
      </c>
      <c r="C1469" s="21" t="str">
        <f>VLOOKUP(Tableau1[[#This Row],[CODE_REGION]],Libellés!$I$2:$J$15,2,FALSE)</f>
        <v>Bretagne</v>
      </c>
      <c r="D1469" s="21">
        <v>29</v>
      </c>
      <c r="E1469" s="21" t="str">
        <f>VLOOKUP(Tableau1[[#This Row],[CODE_DEPT]],Libellés!$L$2:$M$102,2,FALSE)</f>
        <v>Finistère</v>
      </c>
      <c r="F1469" s="21" t="s">
        <v>49</v>
      </c>
      <c r="G1469" s="21" t="str">
        <f>VLOOKUP(Tableau1[[#This Row],[CODE_TYPE_DECHET]],Libellés!$A$1:$B$8,2,FALSE)</f>
        <v>Ordures ménagères résiduelles</v>
      </c>
      <c r="H1469" s="21" t="s">
        <v>52</v>
      </c>
      <c r="I1469" s="21" t="str">
        <f>VLOOKUP(Tableau1[[#This Row],[CODE_DESTINATION]],Libellés!$E$2:$F$7,2,FALSE)</f>
        <v>Non précisé</v>
      </c>
      <c r="J1469" s="21">
        <v>221.84569999999999</v>
      </c>
      <c r="K1469" s="21">
        <v>893914</v>
      </c>
      <c r="L1469" s="21">
        <f>Tableau1[[#This Row],[TONNE_DECHET]]*1000</f>
        <v>221845.69999999998</v>
      </c>
      <c r="M1469" s="21">
        <f>Tableau1[[#This Row],[KG_DECHET]]/Tableau1[[#This Row],[Population]]</f>
        <v>0.24817342607901877</v>
      </c>
    </row>
    <row r="1470" spans="1:13" x14ac:dyDescent="0.3">
      <c r="A1470" s="21">
        <v>2009</v>
      </c>
      <c r="B1470" s="21">
        <v>53</v>
      </c>
      <c r="C1470" s="21" t="str">
        <f>VLOOKUP(Tableau1[[#This Row],[CODE_REGION]],Libellés!$I$2:$J$15,2,FALSE)</f>
        <v>Bretagne</v>
      </c>
      <c r="D1470" s="21">
        <v>29</v>
      </c>
      <c r="E1470" s="21" t="str">
        <f>VLOOKUP(Tableau1[[#This Row],[CODE_DEPT]],Libellés!$L$2:$M$102,2,FALSE)</f>
        <v>Finistère</v>
      </c>
      <c r="F1470" s="21" t="s">
        <v>50</v>
      </c>
      <c r="G1470" s="21" t="str">
        <f>VLOOKUP(Tableau1[[#This Row],[CODE_TYPE_DECHET]],Libellés!$A$1:$B$8,2,FALSE)</f>
        <v>Encombrants</v>
      </c>
      <c r="H1470" s="21" t="s">
        <v>49</v>
      </c>
      <c r="I1470" s="21" t="str">
        <f>VLOOKUP(Tableau1[[#This Row],[CODE_DESTINATION]],Libellés!$E$2:$F$7,2,FALSE)</f>
        <v>Valorisation matière</v>
      </c>
      <c r="J1470" s="21">
        <v>99.5</v>
      </c>
      <c r="K1470" s="21">
        <v>893914</v>
      </c>
      <c r="L1470" s="21">
        <f>Tableau1[[#This Row],[TONNE_DECHET]]*1000</f>
        <v>99500</v>
      </c>
      <c r="M1470" s="21">
        <f>Tableau1[[#This Row],[KG_DECHET]]/Tableau1[[#This Row],[Population]]</f>
        <v>0.11130824665459989</v>
      </c>
    </row>
    <row r="1471" spans="1:13" x14ac:dyDescent="0.3">
      <c r="A1471" s="21">
        <v>2009</v>
      </c>
      <c r="B1471" s="21">
        <v>53</v>
      </c>
      <c r="C1471" s="21" t="str">
        <f>VLOOKUP(Tableau1[[#This Row],[CODE_REGION]],Libellés!$I$2:$J$15,2,FALSE)</f>
        <v>Bretagne</v>
      </c>
      <c r="D1471" s="21">
        <v>29</v>
      </c>
      <c r="E1471" s="21" t="str">
        <f>VLOOKUP(Tableau1[[#This Row],[CODE_DEPT]],Libellés!$L$2:$M$102,2,FALSE)</f>
        <v>Finistère</v>
      </c>
      <c r="F1471" s="21" t="s">
        <v>50</v>
      </c>
      <c r="G1471" s="21" t="str">
        <f>VLOOKUP(Tableau1[[#This Row],[CODE_TYPE_DECHET]],Libellés!$A$1:$B$8,2,FALSE)</f>
        <v>Encombrants</v>
      </c>
      <c r="H1471" s="21" t="s">
        <v>51</v>
      </c>
      <c r="I1471" s="21" t="str">
        <f>VLOOKUP(Tableau1[[#This Row],[CODE_DESTINATION]],Libellés!$E$2:$F$7,2,FALSE)</f>
        <v>Stockage</v>
      </c>
      <c r="J1471" s="21">
        <v>59.52</v>
      </c>
      <c r="K1471" s="21">
        <v>893914</v>
      </c>
      <c r="L1471" s="21">
        <f>Tableau1[[#This Row],[TONNE_DECHET]]*1000</f>
        <v>59520</v>
      </c>
      <c r="M1471" s="21">
        <f>Tableau1[[#This Row],[KG_DECHET]]/Tableau1[[#This Row],[Population]]</f>
        <v>6.6583586340520459E-2</v>
      </c>
    </row>
    <row r="1472" spans="1:13" x14ac:dyDescent="0.3">
      <c r="A1472" s="21">
        <v>2009</v>
      </c>
      <c r="B1472" s="21">
        <v>53</v>
      </c>
      <c r="C1472" s="21" t="str">
        <f>VLOOKUP(Tableau1[[#This Row],[CODE_REGION]],Libellés!$I$2:$J$15,2,FALSE)</f>
        <v>Bretagne</v>
      </c>
      <c r="D1472" s="21">
        <v>29</v>
      </c>
      <c r="E1472" s="21" t="str">
        <f>VLOOKUP(Tableau1[[#This Row],[CODE_DEPT]],Libellés!$L$2:$M$102,2,FALSE)</f>
        <v>Finistère</v>
      </c>
      <c r="F1472" s="21" t="s">
        <v>50</v>
      </c>
      <c r="G1472" s="21" t="str">
        <f>VLOOKUP(Tableau1[[#This Row],[CODE_TYPE_DECHET]],Libellés!$A$1:$B$8,2,FALSE)</f>
        <v>Encombrants</v>
      </c>
      <c r="H1472" s="21" t="s">
        <v>52</v>
      </c>
      <c r="I1472" s="21" t="str">
        <f>VLOOKUP(Tableau1[[#This Row],[CODE_DESTINATION]],Libellés!$E$2:$F$7,2,FALSE)</f>
        <v>Non précisé</v>
      </c>
      <c r="J1472" s="21">
        <v>476</v>
      </c>
      <c r="K1472" s="21">
        <v>893914</v>
      </c>
      <c r="L1472" s="21">
        <f>Tableau1[[#This Row],[TONNE_DECHET]]*1000</f>
        <v>476000</v>
      </c>
      <c r="M1472" s="21">
        <f>Tableau1[[#This Row],[KG_DECHET]]/Tableau1[[#This Row],[Population]]</f>
        <v>0.53248970258883965</v>
      </c>
    </row>
    <row r="1473" spans="1:13" x14ac:dyDescent="0.3">
      <c r="A1473" s="21">
        <v>2009</v>
      </c>
      <c r="B1473" s="21">
        <v>53</v>
      </c>
      <c r="C1473" s="21" t="str">
        <f>VLOOKUP(Tableau1[[#This Row],[CODE_REGION]],Libellés!$I$2:$J$15,2,FALSE)</f>
        <v>Bretagne</v>
      </c>
      <c r="D1473" s="21">
        <v>29</v>
      </c>
      <c r="E1473" s="21" t="str">
        <f>VLOOKUP(Tableau1[[#This Row],[CODE_DEPT]],Libellés!$L$2:$M$102,2,FALSE)</f>
        <v>Finistère</v>
      </c>
      <c r="F1473" s="21" t="s">
        <v>51</v>
      </c>
      <c r="G1473" s="21" t="str">
        <f>VLOOKUP(Tableau1[[#This Row],[CODE_TYPE_DECHET]],Libellés!$A$1:$B$8,2,FALSE)</f>
        <v>Emballages et papier</v>
      </c>
      <c r="H1473" s="21" t="s">
        <v>49</v>
      </c>
      <c r="I1473" s="21" t="str">
        <f>VLOOKUP(Tableau1[[#This Row],[CODE_DESTINATION]],Libellés!$E$2:$F$7,2,FALSE)</f>
        <v>Valorisation matière</v>
      </c>
      <c r="J1473" s="21">
        <v>47452.751609999999</v>
      </c>
      <c r="K1473" s="21">
        <v>893914</v>
      </c>
      <c r="L1473" s="21">
        <f>Tableau1[[#This Row],[TONNE_DECHET]]*1000</f>
        <v>47452751.609999999</v>
      </c>
      <c r="M1473" s="21">
        <f>Tableau1[[#This Row],[KG_DECHET]]/Tableau1[[#This Row],[Population]]</f>
        <v>53.084247041661726</v>
      </c>
    </row>
    <row r="1474" spans="1:13" x14ac:dyDescent="0.3">
      <c r="A1474" s="21">
        <v>2009</v>
      </c>
      <c r="B1474" s="21">
        <v>53</v>
      </c>
      <c r="C1474" s="21" t="str">
        <f>VLOOKUP(Tableau1[[#This Row],[CODE_REGION]],Libellés!$I$2:$J$15,2,FALSE)</f>
        <v>Bretagne</v>
      </c>
      <c r="D1474" s="21">
        <v>29</v>
      </c>
      <c r="E1474" s="21" t="str">
        <f>VLOOKUP(Tableau1[[#This Row],[CODE_DEPT]],Libellés!$L$2:$M$102,2,FALSE)</f>
        <v>Finistère</v>
      </c>
      <c r="F1474" s="21" t="s">
        <v>51</v>
      </c>
      <c r="G1474" s="21" t="str">
        <f>VLOOKUP(Tableau1[[#This Row],[CODE_TYPE_DECHET]],Libellés!$A$1:$B$8,2,FALSE)</f>
        <v>Emballages et papier</v>
      </c>
      <c r="H1474" s="21" t="s">
        <v>52</v>
      </c>
      <c r="I1474" s="21" t="str">
        <f>VLOOKUP(Tableau1[[#This Row],[CODE_DESTINATION]],Libellés!$E$2:$F$7,2,FALSE)</f>
        <v>Non précisé</v>
      </c>
      <c r="J1474" s="21">
        <v>17.294440000000002</v>
      </c>
      <c r="K1474" s="21">
        <v>893914</v>
      </c>
      <c r="L1474" s="21">
        <f>Tableau1[[#This Row],[TONNE_DECHET]]*1000</f>
        <v>17294.440000000002</v>
      </c>
      <c r="M1474" s="21">
        <f>Tableau1[[#This Row],[KG_DECHET]]/Tableau1[[#This Row],[Population]]</f>
        <v>1.9346872294202802E-2</v>
      </c>
    </row>
    <row r="1475" spans="1:13" x14ac:dyDescent="0.3">
      <c r="A1475" s="21">
        <v>2009</v>
      </c>
      <c r="B1475" s="21">
        <v>53</v>
      </c>
      <c r="C1475" s="21" t="str">
        <f>VLOOKUP(Tableau1[[#This Row],[CODE_REGION]],Libellés!$I$2:$J$15,2,FALSE)</f>
        <v>Bretagne</v>
      </c>
      <c r="D1475" s="21">
        <v>29</v>
      </c>
      <c r="E1475" s="21" t="str">
        <f>VLOOKUP(Tableau1[[#This Row],[CODE_DEPT]],Libellés!$L$2:$M$102,2,FALSE)</f>
        <v>Finistère</v>
      </c>
      <c r="F1475" s="21" t="s">
        <v>56</v>
      </c>
      <c r="G1475" s="21" t="str">
        <f>VLOOKUP(Tableau1[[#This Row],[CODE_TYPE_DECHET]],Libellés!$A$1:$B$8,2,FALSE)</f>
        <v>Biodéchets</v>
      </c>
      <c r="H1475" s="21" t="s">
        <v>56</v>
      </c>
      <c r="I1475" s="21" t="str">
        <f>VLOOKUP(Tableau1[[#This Row],[CODE_DESTINATION]],Libellés!$E$2:$F$7,2,FALSE)</f>
        <v>Valorisation organique</v>
      </c>
      <c r="J1475" s="21">
        <v>37791.040000000001</v>
      </c>
      <c r="K1475" s="21">
        <v>893914</v>
      </c>
      <c r="L1475" s="21">
        <f>Tableau1[[#This Row],[TONNE_DECHET]]*1000</f>
        <v>37791040</v>
      </c>
      <c r="M1475" s="21">
        <f>Tableau1[[#This Row],[KG_DECHET]]/Tableau1[[#This Row],[Population]]</f>
        <v>42.275923634712065</v>
      </c>
    </row>
    <row r="1476" spans="1:13" x14ac:dyDescent="0.3">
      <c r="A1476" s="21">
        <v>2009</v>
      </c>
      <c r="B1476" s="21">
        <v>53</v>
      </c>
      <c r="C1476" s="21" t="str">
        <f>VLOOKUP(Tableau1[[#This Row],[CODE_REGION]],Libellés!$I$2:$J$15,2,FALSE)</f>
        <v>Bretagne</v>
      </c>
      <c r="D1476" s="21">
        <v>29</v>
      </c>
      <c r="E1476" s="21" t="str">
        <f>VLOOKUP(Tableau1[[#This Row],[CODE_DEPT]],Libellés!$L$2:$M$102,2,FALSE)</f>
        <v>Finistère</v>
      </c>
      <c r="F1476" s="21" t="s">
        <v>54</v>
      </c>
      <c r="G1476" s="21" t="str">
        <f>VLOOKUP(Tableau1[[#This Row],[CODE_TYPE_DECHET]],Libellés!$A$1:$B$8,2,FALSE)</f>
        <v>Verre</v>
      </c>
      <c r="H1476" s="21" t="s">
        <v>49</v>
      </c>
      <c r="I1476" s="21" t="str">
        <f>VLOOKUP(Tableau1[[#This Row],[CODE_DESTINATION]],Libellés!$E$2:$F$7,2,FALSE)</f>
        <v>Valorisation matière</v>
      </c>
      <c r="J1476" s="21">
        <v>37511.054349999999</v>
      </c>
      <c r="K1476" s="21">
        <v>893914</v>
      </c>
      <c r="L1476" s="21">
        <f>Tableau1[[#This Row],[TONNE_DECHET]]*1000</f>
        <v>37511054.350000001</v>
      </c>
      <c r="M1476" s="21">
        <f>Tableau1[[#This Row],[KG_DECHET]]/Tableau1[[#This Row],[Population]]</f>
        <v>41.962710450893489</v>
      </c>
    </row>
    <row r="1477" spans="1:13" x14ac:dyDescent="0.3">
      <c r="A1477" s="21">
        <v>2009</v>
      </c>
      <c r="B1477" s="21">
        <v>53</v>
      </c>
      <c r="C1477" s="21" t="str">
        <f>VLOOKUP(Tableau1[[#This Row],[CODE_REGION]],Libellés!$I$2:$J$15,2,FALSE)</f>
        <v>Bretagne</v>
      </c>
      <c r="D1477" s="21">
        <v>29</v>
      </c>
      <c r="E1477" s="21" t="str">
        <f>VLOOKUP(Tableau1[[#This Row],[CODE_DEPT]],Libellés!$L$2:$M$102,2,FALSE)</f>
        <v>Finistère</v>
      </c>
      <c r="F1477" s="21" t="s">
        <v>54</v>
      </c>
      <c r="G1477" s="21" t="str">
        <f>VLOOKUP(Tableau1[[#This Row],[CODE_TYPE_DECHET]],Libellés!$A$1:$B$8,2,FALSE)</f>
        <v>Verre</v>
      </c>
      <c r="H1477" s="21" t="s">
        <v>52</v>
      </c>
      <c r="I1477" s="21" t="str">
        <f>VLOOKUP(Tableau1[[#This Row],[CODE_DESTINATION]],Libellés!$E$2:$F$7,2,FALSE)</f>
        <v>Non précisé</v>
      </c>
      <c r="J1477" s="21">
        <v>32.370089999999998</v>
      </c>
      <c r="K1477" s="21">
        <v>893914</v>
      </c>
      <c r="L1477" s="21">
        <f>Tableau1[[#This Row],[TONNE_DECHET]]*1000</f>
        <v>32370.089999999997</v>
      </c>
      <c r="M1477" s="21">
        <f>Tableau1[[#This Row],[KG_DECHET]]/Tableau1[[#This Row],[Population]]</f>
        <v>3.621163780855876E-2</v>
      </c>
    </row>
    <row r="1478" spans="1:13" x14ac:dyDescent="0.3">
      <c r="A1478" s="21">
        <v>2011</v>
      </c>
      <c r="B1478" s="21">
        <v>53</v>
      </c>
      <c r="C1478" s="21" t="str">
        <f>VLOOKUP(Tableau1[[#This Row],[CODE_REGION]],Libellés!$I$2:$J$15,2,FALSE)</f>
        <v>Bretagne</v>
      </c>
      <c r="D1478" s="21">
        <v>29</v>
      </c>
      <c r="E1478" s="21" t="str">
        <f>VLOOKUP(Tableau1[[#This Row],[CODE_DEPT]],Libellés!$L$2:$M$102,2,FALSE)</f>
        <v>Finistère</v>
      </c>
      <c r="F1478" s="21" t="s">
        <v>49</v>
      </c>
      <c r="G1478" s="21" t="str">
        <f>VLOOKUP(Tableau1[[#This Row],[CODE_TYPE_DECHET]],Libellés!$A$1:$B$8,2,FALSE)</f>
        <v>Ordures ménagères résiduelles</v>
      </c>
      <c r="H1478" s="21" t="s">
        <v>50</v>
      </c>
      <c r="I1478" s="21" t="str">
        <f>VLOOKUP(Tableau1[[#This Row],[CODE_DESTINATION]],Libellés!$E$2:$F$7,2,FALSE)</f>
        <v>Incinération avec récupération d'énergie</v>
      </c>
      <c r="J1478" s="21">
        <v>236275.77184</v>
      </c>
      <c r="K1478" s="21">
        <v>899870</v>
      </c>
      <c r="L1478" s="21">
        <f>Tableau1[[#This Row],[TONNE_DECHET]]*1000</f>
        <v>236275771.84</v>
      </c>
      <c r="M1478" s="21">
        <f>Tableau1[[#This Row],[KG_DECHET]]/Tableau1[[#This Row],[Population]]</f>
        <v>262.56656165890627</v>
      </c>
    </row>
    <row r="1479" spans="1:13" x14ac:dyDescent="0.3">
      <c r="A1479" s="21">
        <v>2011</v>
      </c>
      <c r="B1479" s="21">
        <v>53</v>
      </c>
      <c r="C1479" s="21" t="str">
        <f>VLOOKUP(Tableau1[[#This Row],[CODE_REGION]],Libellés!$I$2:$J$15,2,FALSE)</f>
        <v>Bretagne</v>
      </c>
      <c r="D1479" s="21">
        <v>29</v>
      </c>
      <c r="E1479" s="21" t="str">
        <f>VLOOKUP(Tableau1[[#This Row],[CODE_DEPT]],Libellés!$L$2:$M$102,2,FALSE)</f>
        <v>Finistère</v>
      </c>
      <c r="F1479" s="21" t="s">
        <v>49</v>
      </c>
      <c r="G1479" s="21" t="str">
        <f>VLOOKUP(Tableau1[[#This Row],[CODE_TYPE_DECHET]],Libellés!$A$1:$B$8,2,FALSE)</f>
        <v>Ordures ménagères résiduelles</v>
      </c>
      <c r="H1479" s="21" t="s">
        <v>56</v>
      </c>
      <c r="I1479" s="21" t="str">
        <f>VLOOKUP(Tableau1[[#This Row],[CODE_DESTINATION]],Libellés!$E$2:$F$7,2,FALSE)</f>
        <v>Valorisation organique</v>
      </c>
      <c r="J1479" s="21">
        <v>2982</v>
      </c>
      <c r="K1479" s="21">
        <v>899870</v>
      </c>
      <c r="L1479" s="21">
        <f>Tableau1[[#This Row],[TONNE_DECHET]]*1000</f>
        <v>2982000</v>
      </c>
      <c r="M1479" s="21">
        <f>Tableau1[[#This Row],[KG_DECHET]]/Tableau1[[#This Row],[Population]]</f>
        <v>3.3138119950659539</v>
      </c>
    </row>
    <row r="1480" spans="1:13" x14ac:dyDescent="0.3">
      <c r="A1480" s="21">
        <v>2011</v>
      </c>
      <c r="B1480" s="21">
        <v>53</v>
      </c>
      <c r="C1480" s="21" t="str">
        <f>VLOOKUP(Tableau1[[#This Row],[CODE_REGION]],Libellés!$I$2:$J$15,2,FALSE)</f>
        <v>Bretagne</v>
      </c>
      <c r="D1480" s="21">
        <v>29</v>
      </c>
      <c r="E1480" s="21" t="str">
        <f>VLOOKUP(Tableau1[[#This Row],[CODE_DEPT]],Libellés!$L$2:$M$102,2,FALSE)</f>
        <v>Finistère</v>
      </c>
      <c r="F1480" s="21" t="s">
        <v>50</v>
      </c>
      <c r="G1480" s="21" t="str">
        <f>VLOOKUP(Tableau1[[#This Row],[CODE_TYPE_DECHET]],Libellés!$A$1:$B$8,2,FALSE)</f>
        <v>Encombrants</v>
      </c>
      <c r="H1480" s="21" t="s">
        <v>49</v>
      </c>
      <c r="I1480" s="21" t="str">
        <f>VLOOKUP(Tableau1[[#This Row],[CODE_DESTINATION]],Libellés!$E$2:$F$7,2,FALSE)</f>
        <v>Valorisation matière</v>
      </c>
      <c r="J1480" s="21">
        <v>17.53</v>
      </c>
      <c r="K1480" s="21">
        <v>899870</v>
      </c>
      <c r="L1480" s="21">
        <f>Tableau1[[#This Row],[TONNE_DECHET]]*1000</f>
        <v>17530</v>
      </c>
      <c r="M1480" s="21">
        <f>Tableau1[[#This Row],[KG_DECHET]]/Tableau1[[#This Row],[Population]]</f>
        <v>1.9480591641014813E-2</v>
      </c>
    </row>
    <row r="1481" spans="1:13" x14ac:dyDescent="0.3">
      <c r="A1481" s="21">
        <v>2011</v>
      </c>
      <c r="B1481" s="21">
        <v>53</v>
      </c>
      <c r="C1481" s="21" t="str">
        <f>VLOOKUP(Tableau1[[#This Row],[CODE_REGION]],Libellés!$I$2:$J$15,2,FALSE)</f>
        <v>Bretagne</v>
      </c>
      <c r="D1481" s="21">
        <v>29</v>
      </c>
      <c r="E1481" s="21" t="str">
        <f>VLOOKUP(Tableau1[[#This Row],[CODE_DEPT]],Libellés!$L$2:$M$102,2,FALSE)</f>
        <v>Finistère</v>
      </c>
      <c r="F1481" s="21" t="s">
        <v>50</v>
      </c>
      <c r="G1481" s="21" t="str">
        <f>VLOOKUP(Tableau1[[#This Row],[CODE_TYPE_DECHET]],Libellés!$A$1:$B$8,2,FALSE)</f>
        <v>Encombrants</v>
      </c>
      <c r="H1481" s="21" t="s">
        <v>50</v>
      </c>
      <c r="I1481" s="21" t="str">
        <f>VLOOKUP(Tableau1[[#This Row],[CODE_DESTINATION]],Libellés!$E$2:$F$7,2,FALSE)</f>
        <v>Incinération avec récupération d'énergie</v>
      </c>
      <c r="J1481" s="21">
        <v>9.74</v>
      </c>
      <c r="K1481" s="21">
        <v>899870</v>
      </c>
      <c r="L1481" s="21">
        <f>Tableau1[[#This Row],[TONNE_DECHET]]*1000</f>
        <v>9740</v>
      </c>
      <c r="M1481" s="21">
        <f>Tableau1[[#This Row],[KG_DECHET]]/Tableau1[[#This Row],[Population]]</f>
        <v>1.0823785657928367E-2</v>
      </c>
    </row>
    <row r="1482" spans="1:13" x14ac:dyDescent="0.3">
      <c r="A1482" s="21">
        <v>2011</v>
      </c>
      <c r="B1482" s="21">
        <v>53</v>
      </c>
      <c r="C1482" s="21" t="str">
        <f>VLOOKUP(Tableau1[[#This Row],[CODE_REGION]],Libellés!$I$2:$J$15,2,FALSE)</f>
        <v>Bretagne</v>
      </c>
      <c r="D1482" s="21">
        <v>29</v>
      </c>
      <c r="E1482" s="21" t="str">
        <f>VLOOKUP(Tableau1[[#This Row],[CODE_DEPT]],Libellés!$L$2:$M$102,2,FALSE)</f>
        <v>Finistère</v>
      </c>
      <c r="F1482" s="21" t="s">
        <v>50</v>
      </c>
      <c r="G1482" s="21" t="str">
        <f>VLOOKUP(Tableau1[[#This Row],[CODE_TYPE_DECHET]],Libellés!$A$1:$B$8,2,FALSE)</f>
        <v>Encombrants</v>
      </c>
      <c r="H1482" s="21" t="s">
        <v>51</v>
      </c>
      <c r="I1482" s="21" t="str">
        <f>VLOOKUP(Tableau1[[#This Row],[CODE_DESTINATION]],Libellés!$E$2:$F$7,2,FALSE)</f>
        <v>Stockage</v>
      </c>
      <c r="J1482" s="21">
        <v>568</v>
      </c>
      <c r="K1482" s="21">
        <v>899870</v>
      </c>
      <c r="L1482" s="21">
        <f>Tableau1[[#This Row],[TONNE_DECHET]]*1000</f>
        <v>568000</v>
      </c>
      <c r="M1482" s="21">
        <f>Tableau1[[#This Row],[KG_DECHET]]/Tableau1[[#This Row],[Population]]</f>
        <v>0.63120228477446738</v>
      </c>
    </row>
    <row r="1483" spans="1:13" x14ac:dyDescent="0.3">
      <c r="A1483" s="21">
        <v>2011</v>
      </c>
      <c r="B1483" s="21">
        <v>53</v>
      </c>
      <c r="C1483" s="21" t="str">
        <f>VLOOKUP(Tableau1[[#This Row],[CODE_REGION]],Libellés!$I$2:$J$15,2,FALSE)</f>
        <v>Bretagne</v>
      </c>
      <c r="D1483" s="21">
        <v>29</v>
      </c>
      <c r="E1483" s="21" t="str">
        <f>VLOOKUP(Tableau1[[#This Row],[CODE_DEPT]],Libellés!$L$2:$M$102,2,FALSE)</f>
        <v>Finistère</v>
      </c>
      <c r="F1483" s="21" t="s">
        <v>51</v>
      </c>
      <c r="G1483" s="21" t="str">
        <f>VLOOKUP(Tableau1[[#This Row],[CODE_TYPE_DECHET]],Libellés!$A$1:$B$8,2,FALSE)</f>
        <v>Emballages et papier</v>
      </c>
      <c r="H1483" s="21" t="s">
        <v>49</v>
      </c>
      <c r="I1483" s="21" t="str">
        <f>VLOOKUP(Tableau1[[#This Row],[CODE_DESTINATION]],Libellés!$E$2:$F$7,2,FALSE)</f>
        <v>Valorisation matière</v>
      </c>
      <c r="J1483" s="21">
        <v>45636.504820000002</v>
      </c>
      <c r="K1483" s="21">
        <v>899870</v>
      </c>
      <c r="L1483" s="21">
        <f>Tableau1[[#This Row],[TONNE_DECHET]]*1000</f>
        <v>45636504.82</v>
      </c>
      <c r="M1483" s="21">
        <f>Tableau1[[#This Row],[KG_DECHET]]/Tableau1[[#This Row],[Population]]</f>
        <v>50.71455301321302</v>
      </c>
    </row>
    <row r="1484" spans="1:13" x14ac:dyDescent="0.3">
      <c r="A1484" s="21">
        <v>2011</v>
      </c>
      <c r="B1484" s="21">
        <v>53</v>
      </c>
      <c r="C1484" s="21" t="str">
        <f>VLOOKUP(Tableau1[[#This Row],[CODE_REGION]],Libellés!$I$2:$J$15,2,FALSE)</f>
        <v>Bretagne</v>
      </c>
      <c r="D1484" s="21">
        <v>29</v>
      </c>
      <c r="E1484" s="21" t="str">
        <f>VLOOKUP(Tableau1[[#This Row],[CODE_DEPT]],Libellés!$L$2:$M$102,2,FALSE)</f>
        <v>Finistère</v>
      </c>
      <c r="F1484" s="21" t="s">
        <v>51</v>
      </c>
      <c r="G1484" s="21" t="str">
        <f>VLOOKUP(Tableau1[[#This Row],[CODE_TYPE_DECHET]],Libellés!$A$1:$B$8,2,FALSE)</f>
        <v>Emballages et papier</v>
      </c>
      <c r="H1484" s="21" t="s">
        <v>50</v>
      </c>
      <c r="I1484" s="21" t="str">
        <f>VLOOKUP(Tableau1[[#This Row],[CODE_DESTINATION]],Libellés!$E$2:$F$7,2,FALSE)</f>
        <v>Incinération avec récupération d'énergie</v>
      </c>
      <c r="J1484" s="21">
        <v>2930.2617399999999</v>
      </c>
      <c r="K1484" s="21">
        <v>899870</v>
      </c>
      <c r="L1484" s="21">
        <f>Tableau1[[#This Row],[TONNE_DECHET]]*1000</f>
        <v>2930261.7399999998</v>
      </c>
      <c r="M1484" s="21">
        <f>Tableau1[[#This Row],[KG_DECHET]]/Tableau1[[#This Row],[Population]]</f>
        <v>3.2563167346394475</v>
      </c>
    </row>
    <row r="1485" spans="1:13" x14ac:dyDescent="0.3">
      <c r="A1485" s="21">
        <v>2011</v>
      </c>
      <c r="B1485" s="21">
        <v>53</v>
      </c>
      <c r="C1485" s="21" t="str">
        <f>VLOOKUP(Tableau1[[#This Row],[CODE_REGION]],Libellés!$I$2:$J$15,2,FALSE)</f>
        <v>Bretagne</v>
      </c>
      <c r="D1485" s="21">
        <v>29</v>
      </c>
      <c r="E1485" s="21" t="str">
        <f>VLOOKUP(Tableau1[[#This Row],[CODE_DEPT]],Libellés!$L$2:$M$102,2,FALSE)</f>
        <v>Finistère</v>
      </c>
      <c r="F1485" s="21" t="s">
        <v>51</v>
      </c>
      <c r="G1485" s="21" t="str">
        <f>VLOOKUP(Tableau1[[#This Row],[CODE_TYPE_DECHET]],Libellés!$A$1:$B$8,2,FALSE)</f>
        <v>Emballages et papier</v>
      </c>
      <c r="H1485" s="21" t="s">
        <v>51</v>
      </c>
      <c r="I1485" s="21" t="str">
        <f>VLOOKUP(Tableau1[[#This Row],[CODE_DESTINATION]],Libellés!$E$2:$F$7,2,FALSE)</f>
        <v>Stockage</v>
      </c>
      <c r="J1485" s="21">
        <v>3443.65</v>
      </c>
      <c r="K1485" s="21">
        <v>899870</v>
      </c>
      <c r="L1485" s="21">
        <f>Tableau1[[#This Row],[TONNE_DECHET]]*1000</f>
        <v>3443650</v>
      </c>
      <c r="M1485" s="21">
        <f>Tableau1[[#This Row],[KG_DECHET]]/Tableau1[[#This Row],[Population]]</f>
        <v>3.8268305421894273</v>
      </c>
    </row>
    <row r="1486" spans="1:13" x14ac:dyDescent="0.3">
      <c r="A1486" s="21">
        <v>2011</v>
      </c>
      <c r="B1486" s="21">
        <v>53</v>
      </c>
      <c r="C1486" s="21" t="str">
        <f>VLOOKUP(Tableau1[[#This Row],[CODE_REGION]],Libellés!$I$2:$J$15,2,FALSE)</f>
        <v>Bretagne</v>
      </c>
      <c r="D1486" s="21">
        <v>29</v>
      </c>
      <c r="E1486" s="21" t="str">
        <f>VLOOKUP(Tableau1[[#This Row],[CODE_DEPT]],Libellés!$L$2:$M$102,2,FALSE)</f>
        <v>Finistère</v>
      </c>
      <c r="F1486" s="21" t="s">
        <v>56</v>
      </c>
      <c r="G1486" s="21" t="str">
        <f>VLOOKUP(Tableau1[[#This Row],[CODE_TYPE_DECHET]],Libellés!$A$1:$B$8,2,FALSE)</f>
        <v>Biodéchets</v>
      </c>
      <c r="H1486" s="21" t="s">
        <v>56</v>
      </c>
      <c r="I1486" s="21" t="str">
        <f>VLOOKUP(Tableau1[[#This Row],[CODE_DESTINATION]],Libellés!$E$2:$F$7,2,FALSE)</f>
        <v>Valorisation organique</v>
      </c>
      <c r="J1486" s="21">
        <v>37692.35</v>
      </c>
      <c r="K1486" s="21">
        <v>899870</v>
      </c>
      <c r="L1486" s="21">
        <f>Tableau1[[#This Row],[TONNE_DECHET]]*1000</f>
        <v>37692350</v>
      </c>
      <c r="M1486" s="21">
        <f>Tableau1[[#This Row],[KG_DECHET]]/Tableau1[[#This Row],[Population]]</f>
        <v>41.886439152322005</v>
      </c>
    </row>
    <row r="1487" spans="1:13" x14ac:dyDescent="0.3">
      <c r="A1487" s="21">
        <v>2011</v>
      </c>
      <c r="B1487" s="21">
        <v>53</v>
      </c>
      <c r="C1487" s="21" t="str">
        <f>VLOOKUP(Tableau1[[#This Row],[CODE_REGION]],Libellés!$I$2:$J$15,2,FALSE)</f>
        <v>Bretagne</v>
      </c>
      <c r="D1487" s="21">
        <v>29</v>
      </c>
      <c r="E1487" s="21" t="str">
        <f>VLOOKUP(Tableau1[[#This Row],[CODE_DEPT]],Libellés!$L$2:$M$102,2,FALSE)</f>
        <v>Finistère</v>
      </c>
      <c r="F1487" s="21" t="s">
        <v>54</v>
      </c>
      <c r="G1487" s="21" t="str">
        <f>VLOOKUP(Tableau1[[#This Row],[CODE_TYPE_DECHET]],Libellés!$A$1:$B$8,2,FALSE)</f>
        <v>Verre</v>
      </c>
      <c r="H1487" s="21" t="s">
        <v>49</v>
      </c>
      <c r="I1487" s="21" t="str">
        <f>VLOOKUP(Tableau1[[#This Row],[CODE_DESTINATION]],Libellés!$E$2:$F$7,2,FALSE)</f>
        <v>Valorisation matière</v>
      </c>
      <c r="J1487" s="21">
        <v>36743.775260000002</v>
      </c>
      <c r="K1487" s="21">
        <v>899870</v>
      </c>
      <c r="L1487" s="21">
        <f>Tableau1[[#This Row],[TONNE_DECHET]]*1000</f>
        <v>36743775.260000005</v>
      </c>
      <c r="M1487" s="21">
        <f>Tableau1[[#This Row],[KG_DECHET]]/Tableau1[[#This Row],[Population]]</f>
        <v>40.832314956604847</v>
      </c>
    </row>
    <row r="1488" spans="1:13" x14ac:dyDescent="0.3">
      <c r="A1488" s="21">
        <v>2013</v>
      </c>
      <c r="B1488" s="21">
        <v>53</v>
      </c>
      <c r="C1488" s="21" t="str">
        <f>VLOOKUP(Tableau1[[#This Row],[CODE_REGION]],Libellés!$I$2:$J$15,2,FALSE)</f>
        <v>Bretagne</v>
      </c>
      <c r="D1488" s="21">
        <v>29</v>
      </c>
      <c r="E1488" s="21" t="str">
        <f>VLOOKUP(Tableau1[[#This Row],[CODE_DEPT]],Libellés!$L$2:$M$102,2,FALSE)</f>
        <v>Finistère</v>
      </c>
      <c r="F1488" s="21" t="s">
        <v>49</v>
      </c>
      <c r="G1488" s="21" t="str">
        <f>VLOOKUP(Tableau1[[#This Row],[CODE_TYPE_DECHET]],Libellés!$A$1:$B$8,2,FALSE)</f>
        <v>Ordures ménagères résiduelles</v>
      </c>
      <c r="H1488" s="21" t="s">
        <v>50</v>
      </c>
      <c r="I1488" s="21" t="str">
        <f>VLOOKUP(Tableau1[[#This Row],[CODE_DESTINATION]],Libellés!$E$2:$F$7,2,FALSE)</f>
        <v>Incinération avec récupération d'énergie</v>
      </c>
      <c r="J1488" s="21">
        <v>212699.78721000001</v>
      </c>
      <c r="K1488" s="21">
        <v>903921</v>
      </c>
      <c r="L1488" s="21">
        <f>Tableau1[[#This Row],[TONNE_DECHET]]*1000</f>
        <v>212699787.21000001</v>
      </c>
      <c r="M1488" s="21">
        <f>Tableau1[[#This Row],[KG_DECHET]]/Tableau1[[#This Row],[Population]]</f>
        <v>235.3079386472933</v>
      </c>
    </row>
    <row r="1489" spans="1:13" x14ac:dyDescent="0.3">
      <c r="A1489" s="21">
        <v>2013</v>
      </c>
      <c r="B1489" s="21">
        <v>53</v>
      </c>
      <c r="C1489" s="21" t="str">
        <f>VLOOKUP(Tableau1[[#This Row],[CODE_REGION]],Libellés!$I$2:$J$15,2,FALSE)</f>
        <v>Bretagne</v>
      </c>
      <c r="D1489" s="21">
        <v>29</v>
      </c>
      <c r="E1489" s="21" t="str">
        <f>VLOOKUP(Tableau1[[#This Row],[CODE_DEPT]],Libellés!$L$2:$M$102,2,FALSE)</f>
        <v>Finistère</v>
      </c>
      <c r="F1489" s="21" t="s">
        <v>49</v>
      </c>
      <c r="G1489" s="21" t="str">
        <f>VLOOKUP(Tableau1[[#This Row],[CODE_TYPE_DECHET]],Libellés!$A$1:$B$8,2,FALSE)</f>
        <v>Ordures ménagères résiduelles</v>
      </c>
      <c r="H1489" s="21" t="s">
        <v>56</v>
      </c>
      <c r="I1489" s="21" t="str">
        <f>VLOOKUP(Tableau1[[#This Row],[CODE_DESTINATION]],Libellés!$E$2:$F$7,2,FALSE)</f>
        <v>Valorisation organique</v>
      </c>
      <c r="J1489" s="21">
        <v>11060.35</v>
      </c>
      <c r="K1489" s="21">
        <v>903921</v>
      </c>
      <c r="L1489" s="21">
        <f>Tableau1[[#This Row],[TONNE_DECHET]]*1000</f>
        <v>11060350</v>
      </c>
      <c r="M1489" s="21">
        <f>Tableau1[[#This Row],[KG_DECHET]]/Tableau1[[#This Row],[Population]]</f>
        <v>12.235969736293326</v>
      </c>
    </row>
    <row r="1490" spans="1:13" x14ac:dyDescent="0.3">
      <c r="A1490" s="21">
        <v>2013</v>
      </c>
      <c r="B1490" s="21">
        <v>53</v>
      </c>
      <c r="C1490" s="21" t="str">
        <f>VLOOKUP(Tableau1[[#This Row],[CODE_REGION]],Libellés!$I$2:$J$15,2,FALSE)</f>
        <v>Bretagne</v>
      </c>
      <c r="D1490" s="21">
        <v>29</v>
      </c>
      <c r="E1490" s="21" t="str">
        <f>VLOOKUP(Tableau1[[#This Row],[CODE_DEPT]],Libellés!$L$2:$M$102,2,FALSE)</f>
        <v>Finistère</v>
      </c>
      <c r="F1490" s="21" t="s">
        <v>50</v>
      </c>
      <c r="G1490" s="21" t="str">
        <f>VLOOKUP(Tableau1[[#This Row],[CODE_TYPE_DECHET]],Libellés!$A$1:$B$8,2,FALSE)</f>
        <v>Encombrants</v>
      </c>
      <c r="H1490" s="21" t="s">
        <v>50</v>
      </c>
      <c r="I1490" s="21" t="str">
        <f>VLOOKUP(Tableau1[[#This Row],[CODE_DESTINATION]],Libellés!$E$2:$F$7,2,FALSE)</f>
        <v>Incinération avec récupération d'énergie</v>
      </c>
      <c r="J1490" s="21">
        <v>75</v>
      </c>
      <c r="K1490" s="21">
        <v>903921</v>
      </c>
      <c r="L1490" s="21">
        <f>Tableau1[[#This Row],[TONNE_DECHET]]*1000</f>
        <v>75000</v>
      </c>
      <c r="M1490" s="21">
        <f>Tableau1[[#This Row],[KG_DECHET]]/Tableau1[[#This Row],[Population]]</f>
        <v>8.2971852628714232E-2</v>
      </c>
    </row>
    <row r="1491" spans="1:13" x14ac:dyDescent="0.3">
      <c r="A1491" s="21">
        <v>2013</v>
      </c>
      <c r="B1491" s="21">
        <v>53</v>
      </c>
      <c r="C1491" s="21" t="str">
        <f>VLOOKUP(Tableau1[[#This Row],[CODE_REGION]],Libellés!$I$2:$J$15,2,FALSE)</f>
        <v>Bretagne</v>
      </c>
      <c r="D1491" s="21">
        <v>29</v>
      </c>
      <c r="E1491" s="21" t="str">
        <f>VLOOKUP(Tableau1[[#This Row],[CODE_DEPT]],Libellés!$L$2:$M$102,2,FALSE)</f>
        <v>Finistère</v>
      </c>
      <c r="F1491" s="21" t="s">
        <v>50</v>
      </c>
      <c r="G1491" s="21" t="str">
        <f>VLOOKUP(Tableau1[[#This Row],[CODE_TYPE_DECHET]],Libellés!$A$1:$B$8,2,FALSE)</f>
        <v>Encombrants</v>
      </c>
      <c r="H1491" s="21" t="s">
        <v>51</v>
      </c>
      <c r="I1491" s="21" t="str">
        <f>VLOOKUP(Tableau1[[#This Row],[CODE_DESTINATION]],Libellés!$E$2:$F$7,2,FALSE)</f>
        <v>Stockage</v>
      </c>
      <c r="J1491" s="21">
        <v>657.62</v>
      </c>
      <c r="K1491" s="21">
        <v>903921</v>
      </c>
      <c r="L1491" s="21">
        <f>Tableau1[[#This Row],[TONNE_DECHET]]*1000</f>
        <v>657620</v>
      </c>
      <c r="M1491" s="21">
        <f>Tableau1[[#This Row],[KG_DECHET]]/Tableau1[[#This Row],[Population]]</f>
        <v>0.72751932967593402</v>
      </c>
    </row>
    <row r="1492" spans="1:13" x14ac:dyDescent="0.3">
      <c r="A1492" s="21">
        <v>2013</v>
      </c>
      <c r="B1492" s="21">
        <v>53</v>
      </c>
      <c r="C1492" s="21" t="str">
        <f>VLOOKUP(Tableau1[[#This Row],[CODE_REGION]],Libellés!$I$2:$J$15,2,FALSE)</f>
        <v>Bretagne</v>
      </c>
      <c r="D1492" s="21">
        <v>29</v>
      </c>
      <c r="E1492" s="21" t="str">
        <f>VLOOKUP(Tableau1[[#This Row],[CODE_DEPT]],Libellés!$L$2:$M$102,2,FALSE)</f>
        <v>Finistère</v>
      </c>
      <c r="F1492" s="21" t="s">
        <v>51</v>
      </c>
      <c r="G1492" s="21" t="str">
        <f>VLOOKUP(Tableau1[[#This Row],[CODE_TYPE_DECHET]],Libellés!$A$1:$B$8,2,FALSE)</f>
        <v>Emballages et papier</v>
      </c>
      <c r="H1492" s="21" t="s">
        <v>49</v>
      </c>
      <c r="I1492" s="21" t="str">
        <f>VLOOKUP(Tableau1[[#This Row],[CODE_DESTINATION]],Libellés!$E$2:$F$7,2,FALSE)</f>
        <v>Valorisation matière</v>
      </c>
      <c r="J1492" s="21">
        <v>49663.539879999997</v>
      </c>
      <c r="K1492" s="21">
        <v>903921</v>
      </c>
      <c r="L1492" s="21">
        <f>Tableau1[[#This Row],[TONNE_DECHET]]*1000</f>
        <v>49663539.879999995</v>
      </c>
      <c r="M1492" s="21">
        <f>Tableau1[[#This Row],[KG_DECHET]]/Tableau1[[#This Row],[Population]]</f>
        <v>54.942345492581758</v>
      </c>
    </row>
    <row r="1493" spans="1:13" x14ac:dyDescent="0.3">
      <c r="A1493" s="21">
        <v>2013</v>
      </c>
      <c r="B1493" s="21">
        <v>53</v>
      </c>
      <c r="C1493" s="21" t="str">
        <f>VLOOKUP(Tableau1[[#This Row],[CODE_REGION]],Libellés!$I$2:$J$15,2,FALSE)</f>
        <v>Bretagne</v>
      </c>
      <c r="D1493" s="21">
        <v>29</v>
      </c>
      <c r="E1493" s="21" t="str">
        <f>VLOOKUP(Tableau1[[#This Row],[CODE_DEPT]],Libellés!$L$2:$M$102,2,FALSE)</f>
        <v>Finistère</v>
      </c>
      <c r="F1493" s="21" t="s">
        <v>56</v>
      </c>
      <c r="G1493" s="21" t="str">
        <f>VLOOKUP(Tableau1[[#This Row],[CODE_TYPE_DECHET]],Libellés!$A$1:$B$8,2,FALSE)</f>
        <v>Biodéchets</v>
      </c>
      <c r="H1493" s="21" t="s">
        <v>56</v>
      </c>
      <c r="I1493" s="21" t="str">
        <f>VLOOKUP(Tableau1[[#This Row],[CODE_DESTINATION]],Libellés!$E$2:$F$7,2,FALSE)</f>
        <v>Valorisation organique</v>
      </c>
      <c r="J1493" s="21">
        <v>49863.48</v>
      </c>
      <c r="K1493" s="21">
        <v>903921</v>
      </c>
      <c r="L1493" s="21">
        <f>Tableau1[[#This Row],[TONNE_DECHET]]*1000</f>
        <v>49863480</v>
      </c>
      <c r="M1493" s="21">
        <f>Tableau1[[#This Row],[KG_DECHET]]/Tableau1[[#This Row],[Population]]</f>
        <v>55.163537521531197</v>
      </c>
    </row>
    <row r="1494" spans="1:13" x14ac:dyDescent="0.3">
      <c r="A1494" s="21">
        <v>2013</v>
      </c>
      <c r="B1494" s="21">
        <v>53</v>
      </c>
      <c r="C1494" s="21" t="str">
        <f>VLOOKUP(Tableau1[[#This Row],[CODE_REGION]],Libellés!$I$2:$J$15,2,FALSE)</f>
        <v>Bretagne</v>
      </c>
      <c r="D1494" s="21">
        <v>29</v>
      </c>
      <c r="E1494" s="21" t="str">
        <f>VLOOKUP(Tableau1[[#This Row],[CODE_DEPT]],Libellés!$L$2:$M$102,2,FALSE)</f>
        <v>Finistère</v>
      </c>
      <c r="F1494" s="21" t="s">
        <v>54</v>
      </c>
      <c r="G1494" s="21" t="str">
        <f>VLOOKUP(Tableau1[[#This Row],[CODE_TYPE_DECHET]],Libellés!$A$1:$B$8,2,FALSE)</f>
        <v>Verre</v>
      </c>
      <c r="H1494" s="21" t="s">
        <v>49</v>
      </c>
      <c r="I1494" s="21" t="str">
        <f>VLOOKUP(Tableau1[[#This Row],[CODE_DESTINATION]],Libellés!$E$2:$F$7,2,FALSE)</f>
        <v>Valorisation matière</v>
      </c>
      <c r="J1494" s="21">
        <v>37484.089330000003</v>
      </c>
      <c r="K1494" s="21">
        <v>903921</v>
      </c>
      <c r="L1494" s="21">
        <f>Tableau1[[#This Row],[TONNE_DECHET]]*1000</f>
        <v>37484089.330000006</v>
      </c>
      <c r="M1494" s="21">
        <f>Tableau1[[#This Row],[KG_DECHET]]/Tableau1[[#This Row],[Population]]</f>
        <v>41.468324477470937</v>
      </c>
    </row>
    <row r="1495" spans="1:13" x14ac:dyDescent="0.3">
      <c r="A1495" s="21">
        <v>2013</v>
      </c>
      <c r="B1495" s="21">
        <v>53</v>
      </c>
      <c r="C1495" s="21" t="str">
        <f>VLOOKUP(Tableau1[[#This Row],[CODE_REGION]],Libellés!$I$2:$J$15,2,FALSE)</f>
        <v>Bretagne</v>
      </c>
      <c r="D1495" s="21">
        <v>29</v>
      </c>
      <c r="E1495" s="21" t="str">
        <f>VLOOKUP(Tableau1[[#This Row],[CODE_DEPT]],Libellés!$L$2:$M$102,2,FALSE)</f>
        <v>Finistère</v>
      </c>
      <c r="F1495" s="21" t="s">
        <v>55</v>
      </c>
      <c r="G1495" s="21" t="str">
        <f>VLOOKUP(Tableau1[[#This Row],[CODE_TYPE_DECHET]],Libellés!$A$1:$B$8,2,FALSE)</f>
        <v>Collectes séparées hors gravats</v>
      </c>
      <c r="H1495" s="21" t="s">
        <v>49</v>
      </c>
      <c r="I1495" s="21" t="str">
        <f>VLOOKUP(Tableau1[[#This Row],[CODE_DESTINATION]],Libellés!$E$2:$F$7,2,FALSE)</f>
        <v>Valorisation matière</v>
      </c>
      <c r="J1495" s="21">
        <v>360.81</v>
      </c>
      <c r="K1495" s="21">
        <v>903921</v>
      </c>
      <c r="L1495" s="21">
        <f>Tableau1[[#This Row],[TONNE_DECHET]]*1000</f>
        <v>360810</v>
      </c>
      <c r="M1495" s="21">
        <f>Tableau1[[#This Row],[KG_DECHET]]/Tableau1[[#This Row],[Population]]</f>
        <v>0.39916098862621846</v>
      </c>
    </row>
    <row r="1496" spans="1:13" x14ac:dyDescent="0.3">
      <c r="A1496" s="21">
        <v>2013</v>
      </c>
      <c r="B1496" s="21">
        <v>53</v>
      </c>
      <c r="C1496" s="21" t="str">
        <f>VLOOKUP(Tableau1[[#This Row],[CODE_REGION]],Libellés!$I$2:$J$15,2,FALSE)</f>
        <v>Bretagne</v>
      </c>
      <c r="D1496" s="21">
        <v>29</v>
      </c>
      <c r="E1496" s="21" t="str">
        <f>VLOOKUP(Tableau1[[#This Row],[CODE_DEPT]],Libellés!$L$2:$M$102,2,FALSE)</f>
        <v>Finistère</v>
      </c>
      <c r="F1496" s="21" t="s">
        <v>55</v>
      </c>
      <c r="G1496" s="21" t="str">
        <f>VLOOKUP(Tableau1[[#This Row],[CODE_TYPE_DECHET]],Libellés!$A$1:$B$8,2,FALSE)</f>
        <v>Collectes séparées hors gravats</v>
      </c>
      <c r="H1496" s="21" t="s">
        <v>52</v>
      </c>
      <c r="I1496" s="21" t="str">
        <f>VLOOKUP(Tableau1[[#This Row],[CODE_DESTINATION]],Libellés!$E$2:$F$7,2,FALSE)</f>
        <v>Non précisé</v>
      </c>
      <c r="J1496" s="21">
        <v>135</v>
      </c>
      <c r="K1496" s="21">
        <v>903921</v>
      </c>
      <c r="L1496" s="21">
        <f>Tableau1[[#This Row],[TONNE_DECHET]]*1000</f>
        <v>135000</v>
      </c>
      <c r="M1496" s="21">
        <f>Tableau1[[#This Row],[KG_DECHET]]/Tableau1[[#This Row],[Population]]</f>
        <v>0.14934933473168563</v>
      </c>
    </row>
    <row r="1497" spans="1:13" x14ac:dyDescent="0.3">
      <c r="A1497" s="21">
        <v>2015</v>
      </c>
      <c r="B1497" s="21">
        <v>53</v>
      </c>
      <c r="C1497" s="21" t="str">
        <f>VLOOKUP(Tableau1[[#This Row],[CODE_REGION]],Libellés!$I$2:$J$15,2,FALSE)</f>
        <v>Bretagne</v>
      </c>
      <c r="D1497" s="21">
        <v>29</v>
      </c>
      <c r="E1497" s="21" t="str">
        <f>VLOOKUP(Tableau1[[#This Row],[CODE_DEPT]],Libellés!$L$2:$M$102,2,FALSE)</f>
        <v>Finistère</v>
      </c>
      <c r="F1497" s="21" t="s">
        <v>49</v>
      </c>
      <c r="G1497" s="21" t="str">
        <f>VLOOKUP(Tableau1[[#This Row],[CODE_TYPE_DECHET]],Libellés!$A$1:$B$8,2,FALSE)</f>
        <v>Ordures ménagères résiduelles</v>
      </c>
      <c r="H1497" s="21" t="s">
        <v>50</v>
      </c>
      <c r="I1497" s="21" t="str">
        <f>VLOOKUP(Tableau1[[#This Row],[CODE_DESTINATION]],Libellés!$E$2:$F$7,2,FALSE)</f>
        <v>Incinération avec récupération d'énergie</v>
      </c>
      <c r="J1497" s="21">
        <v>203682.08725000001</v>
      </c>
      <c r="K1497" s="21">
        <v>907796</v>
      </c>
      <c r="L1497" s="21">
        <f>Tableau1[[#This Row],[TONNE_DECHET]]*1000</f>
        <v>203682087.25</v>
      </c>
      <c r="M1497" s="21">
        <f>Tableau1[[#This Row],[KG_DECHET]]/Tableau1[[#This Row],[Population]]</f>
        <v>224.36988844409979</v>
      </c>
    </row>
    <row r="1498" spans="1:13" x14ac:dyDescent="0.3">
      <c r="A1498" s="21">
        <v>2015</v>
      </c>
      <c r="B1498" s="21">
        <v>53</v>
      </c>
      <c r="C1498" s="21" t="str">
        <f>VLOOKUP(Tableau1[[#This Row],[CODE_REGION]],Libellés!$I$2:$J$15,2,FALSE)</f>
        <v>Bretagne</v>
      </c>
      <c r="D1498" s="21">
        <v>29</v>
      </c>
      <c r="E1498" s="21" t="str">
        <f>VLOOKUP(Tableau1[[#This Row],[CODE_DEPT]],Libellés!$L$2:$M$102,2,FALSE)</f>
        <v>Finistère</v>
      </c>
      <c r="F1498" s="21" t="s">
        <v>49</v>
      </c>
      <c r="G1498" s="21" t="str">
        <f>VLOOKUP(Tableau1[[#This Row],[CODE_TYPE_DECHET]],Libellés!$A$1:$B$8,2,FALSE)</f>
        <v>Ordures ménagères résiduelles</v>
      </c>
      <c r="H1498" s="21" t="s">
        <v>56</v>
      </c>
      <c r="I1498" s="21" t="str">
        <f>VLOOKUP(Tableau1[[#This Row],[CODE_DESTINATION]],Libellés!$E$2:$F$7,2,FALSE)</f>
        <v>Valorisation organique</v>
      </c>
      <c r="J1498" s="21">
        <v>10839</v>
      </c>
      <c r="K1498" s="21">
        <v>907796</v>
      </c>
      <c r="L1498" s="21">
        <f>Tableau1[[#This Row],[TONNE_DECHET]]*1000</f>
        <v>10839000</v>
      </c>
      <c r="M1498" s="21">
        <f>Tableau1[[#This Row],[KG_DECHET]]/Tableau1[[#This Row],[Population]]</f>
        <v>11.939907203821123</v>
      </c>
    </row>
    <row r="1499" spans="1:13" x14ac:dyDescent="0.3">
      <c r="A1499" s="21">
        <v>2015</v>
      </c>
      <c r="B1499" s="21">
        <v>53</v>
      </c>
      <c r="C1499" s="21" t="str">
        <f>VLOOKUP(Tableau1[[#This Row],[CODE_REGION]],Libellés!$I$2:$J$15,2,FALSE)</f>
        <v>Bretagne</v>
      </c>
      <c r="D1499" s="21">
        <v>29</v>
      </c>
      <c r="E1499" s="21" t="str">
        <f>VLOOKUP(Tableau1[[#This Row],[CODE_DEPT]],Libellés!$L$2:$M$102,2,FALSE)</f>
        <v>Finistère</v>
      </c>
      <c r="F1499" s="21" t="s">
        <v>50</v>
      </c>
      <c r="G1499" s="21" t="str">
        <f>VLOOKUP(Tableau1[[#This Row],[CODE_TYPE_DECHET]],Libellés!$A$1:$B$8,2,FALSE)</f>
        <v>Encombrants</v>
      </c>
      <c r="H1499" s="21" t="s">
        <v>49</v>
      </c>
      <c r="I1499" s="21" t="str">
        <f>VLOOKUP(Tableau1[[#This Row],[CODE_DESTINATION]],Libellés!$E$2:$F$7,2,FALSE)</f>
        <v>Valorisation matière</v>
      </c>
      <c r="J1499" s="21">
        <v>2.37</v>
      </c>
      <c r="K1499" s="21">
        <v>907796</v>
      </c>
      <c r="L1499" s="21">
        <f>Tableau1[[#This Row],[TONNE_DECHET]]*1000</f>
        <v>2370</v>
      </c>
      <c r="M1499" s="21">
        <f>Tableau1[[#This Row],[KG_DECHET]]/Tableau1[[#This Row],[Population]]</f>
        <v>2.6107187077272867E-3</v>
      </c>
    </row>
    <row r="1500" spans="1:13" x14ac:dyDescent="0.3">
      <c r="A1500" s="21">
        <v>2015</v>
      </c>
      <c r="B1500" s="21">
        <v>53</v>
      </c>
      <c r="C1500" s="21" t="str">
        <f>VLOOKUP(Tableau1[[#This Row],[CODE_REGION]],Libellés!$I$2:$J$15,2,FALSE)</f>
        <v>Bretagne</v>
      </c>
      <c r="D1500" s="21">
        <v>29</v>
      </c>
      <c r="E1500" s="21" t="str">
        <f>VLOOKUP(Tableau1[[#This Row],[CODE_DEPT]],Libellés!$L$2:$M$102,2,FALSE)</f>
        <v>Finistère</v>
      </c>
      <c r="F1500" s="21" t="s">
        <v>50</v>
      </c>
      <c r="G1500" s="21" t="str">
        <f>VLOOKUP(Tableau1[[#This Row],[CODE_TYPE_DECHET]],Libellés!$A$1:$B$8,2,FALSE)</f>
        <v>Encombrants</v>
      </c>
      <c r="H1500" s="21" t="s">
        <v>50</v>
      </c>
      <c r="I1500" s="21" t="str">
        <f>VLOOKUP(Tableau1[[#This Row],[CODE_DESTINATION]],Libellés!$E$2:$F$7,2,FALSE)</f>
        <v>Incinération avec récupération d'énergie</v>
      </c>
      <c r="J1500" s="21">
        <v>81.56</v>
      </c>
      <c r="K1500" s="21">
        <v>907796</v>
      </c>
      <c r="L1500" s="21">
        <f>Tableau1[[#This Row],[TONNE_DECHET]]*1000</f>
        <v>81560</v>
      </c>
      <c r="M1500" s="21">
        <f>Tableau1[[#This Row],[KG_DECHET]]/Tableau1[[#This Row],[Population]]</f>
        <v>8.9843973756218359E-2</v>
      </c>
    </row>
    <row r="1501" spans="1:13" x14ac:dyDescent="0.3">
      <c r="A1501" s="21">
        <v>2015</v>
      </c>
      <c r="B1501" s="21">
        <v>53</v>
      </c>
      <c r="C1501" s="21" t="str">
        <f>VLOOKUP(Tableau1[[#This Row],[CODE_REGION]],Libellés!$I$2:$J$15,2,FALSE)</f>
        <v>Bretagne</v>
      </c>
      <c r="D1501" s="21">
        <v>29</v>
      </c>
      <c r="E1501" s="21" t="str">
        <f>VLOOKUP(Tableau1[[#This Row],[CODE_DEPT]],Libellés!$L$2:$M$102,2,FALSE)</f>
        <v>Finistère</v>
      </c>
      <c r="F1501" s="21" t="s">
        <v>50</v>
      </c>
      <c r="G1501" s="21" t="str">
        <f>VLOOKUP(Tableau1[[#This Row],[CODE_TYPE_DECHET]],Libellés!$A$1:$B$8,2,FALSE)</f>
        <v>Encombrants</v>
      </c>
      <c r="H1501" s="21" t="s">
        <v>51</v>
      </c>
      <c r="I1501" s="21" t="str">
        <f>VLOOKUP(Tableau1[[#This Row],[CODE_DESTINATION]],Libellés!$E$2:$F$7,2,FALSE)</f>
        <v>Stockage</v>
      </c>
      <c r="J1501" s="21">
        <v>601.32000000000005</v>
      </c>
      <c r="K1501" s="21">
        <v>907796</v>
      </c>
      <c r="L1501" s="21">
        <f>Tableau1[[#This Row],[TONNE_DECHET]]*1000</f>
        <v>601320</v>
      </c>
      <c r="M1501" s="21">
        <f>Tableau1[[#This Row],[KG_DECHET]]/Tableau1[[#This Row],[Population]]</f>
        <v>0.66239551617323711</v>
      </c>
    </row>
    <row r="1502" spans="1:13" x14ac:dyDescent="0.3">
      <c r="A1502" s="21">
        <v>2015</v>
      </c>
      <c r="B1502" s="21">
        <v>53</v>
      </c>
      <c r="C1502" s="21" t="str">
        <f>VLOOKUP(Tableau1[[#This Row],[CODE_REGION]],Libellés!$I$2:$J$15,2,FALSE)</f>
        <v>Bretagne</v>
      </c>
      <c r="D1502" s="21">
        <v>29</v>
      </c>
      <c r="E1502" s="21" t="str">
        <f>VLOOKUP(Tableau1[[#This Row],[CODE_DEPT]],Libellés!$L$2:$M$102,2,FALSE)</f>
        <v>Finistère</v>
      </c>
      <c r="F1502" s="21" t="s">
        <v>53</v>
      </c>
      <c r="G1502" s="21" t="str">
        <f>VLOOKUP(Tableau1[[#This Row],[CODE_TYPE_DECHET]],Libellés!$A$1:$B$8,2,FALSE)</f>
        <v>Déchets dangereux</v>
      </c>
      <c r="H1502" s="21" t="s">
        <v>49</v>
      </c>
      <c r="I1502" s="21" t="str">
        <f>VLOOKUP(Tableau1[[#This Row],[CODE_DESTINATION]],Libellés!$E$2:$F$7,2,FALSE)</f>
        <v>Valorisation matière</v>
      </c>
      <c r="J1502" s="21">
        <v>0.88</v>
      </c>
      <c r="K1502" s="21">
        <v>907796</v>
      </c>
      <c r="L1502" s="21">
        <f>Tableau1[[#This Row],[TONNE_DECHET]]*1000</f>
        <v>880</v>
      </c>
      <c r="M1502" s="21">
        <f>Tableau1[[#This Row],[KG_DECHET]]/Tableau1[[#This Row],[Population]]</f>
        <v>9.6938078599156637E-4</v>
      </c>
    </row>
    <row r="1503" spans="1:13" x14ac:dyDescent="0.3">
      <c r="A1503" s="21">
        <v>2015</v>
      </c>
      <c r="B1503" s="21">
        <v>53</v>
      </c>
      <c r="C1503" s="21" t="str">
        <f>VLOOKUP(Tableau1[[#This Row],[CODE_REGION]],Libellés!$I$2:$J$15,2,FALSE)</f>
        <v>Bretagne</v>
      </c>
      <c r="D1503" s="21">
        <v>29</v>
      </c>
      <c r="E1503" s="21" t="str">
        <f>VLOOKUP(Tableau1[[#This Row],[CODE_DEPT]],Libellés!$L$2:$M$102,2,FALSE)</f>
        <v>Finistère</v>
      </c>
      <c r="F1503" s="21" t="s">
        <v>51</v>
      </c>
      <c r="G1503" s="21" t="str">
        <f>VLOOKUP(Tableau1[[#This Row],[CODE_TYPE_DECHET]],Libellés!$A$1:$B$8,2,FALSE)</f>
        <v>Emballages et papier</v>
      </c>
      <c r="H1503" s="21" t="s">
        <v>49</v>
      </c>
      <c r="I1503" s="21" t="str">
        <f>VLOOKUP(Tableau1[[#This Row],[CODE_DESTINATION]],Libellés!$E$2:$F$7,2,FALSE)</f>
        <v>Valorisation matière</v>
      </c>
      <c r="J1503" s="21">
        <v>50921.682139999997</v>
      </c>
      <c r="K1503" s="21">
        <v>907796</v>
      </c>
      <c r="L1503" s="21">
        <f>Tableau1[[#This Row],[TONNE_DECHET]]*1000</f>
        <v>50921682.140000001</v>
      </c>
      <c r="M1503" s="21">
        <f>Tableau1[[#This Row],[KG_DECHET]]/Tableau1[[#This Row],[Population]]</f>
        <v>56.093750291915804</v>
      </c>
    </row>
    <row r="1504" spans="1:13" x14ac:dyDescent="0.3">
      <c r="A1504" s="21">
        <v>2015</v>
      </c>
      <c r="B1504" s="21">
        <v>53</v>
      </c>
      <c r="C1504" s="21" t="str">
        <f>VLOOKUP(Tableau1[[#This Row],[CODE_REGION]],Libellés!$I$2:$J$15,2,FALSE)</f>
        <v>Bretagne</v>
      </c>
      <c r="D1504" s="21">
        <v>29</v>
      </c>
      <c r="E1504" s="21" t="str">
        <f>VLOOKUP(Tableau1[[#This Row],[CODE_DEPT]],Libellés!$L$2:$M$102,2,FALSE)</f>
        <v>Finistère</v>
      </c>
      <c r="F1504" s="21" t="s">
        <v>56</v>
      </c>
      <c r="G1504" s="21" t="str">
        <f>VLOOKUP(Tableau1[[#This Row],[CODE_TYPE_DECHET]],Libellés!$A$1:$B$8,2,FALSE)</f>
        <v>Biodéchets</v>
      </c>
      <c r="H1504" s="21" t="s">
        <v>49</v>
      </c>
      <c r="I1504" s="21" t="str">
        <f>VLOOKUP(Tableau1[[#This Row],[CODE_DESTINATION]],Libellés!$E$2:$F$7,2,FALSE)</f>
        <v>Valorisation matière</v>
      </c>
      <c r="J1504" s="21">
        <v>3556</v>
      </c>
      <c r="K1504" s="21">
        <v>907796</v>
      </c>
      <c r="L1504" s="21">
        <f>Tableau1[[#This Row],[TONNE_DECHET]]*1000</f>
        <v>3556000</v>
      </c>
      <c r="M1504" s="21">
        <f>Tableau1[[#This Row],[KG_DECHET]]/Tableau1[[#This Row],[Population]]</f>
        <v>3.9171796306659203</v>
      </c>
    </row>
    <row r="1505" spans="1:13" x14ac:dyDescent="0.3">
      <c r="A1505" s="21">
        <v>2015</v>
      </c>
      <c r="B1505" s="21">
        <v>53</v>
      </c>
      <c r="C1505" s="21" t="str">
        <f>VLOOKUP(Tableau1[[#This Row],[CODE_REGION]],Libellés!$I$2:$J$15,2,FALSE)</f>
        <v>Bretagne</v>
      </c>
      <c r="D1505" s="21">
        <v>29</v>
      </c>
      <c r="E1505" s="21" t="str">
        <f>VLOOKUP(Tableau1[[#This Row],[CODE_DEPT]],Libellés!$L$2:$M$102,2,FALSE)</f>
        <v>Finistère</v>
      </c>
      <c r="F1505" s="21" t="s">
        <v>56</v>
      </c>
      <c r="G1505" s="21" t="str">
        <f>VLOOKUP(Tableau1[[#This Row],[CODE_TYPE_DECHET]],Libellés!$A$1:$B$8,2,FALSE)</f>
        <v>Biodéchets</v>
      </c>
      <c r="H1505" s="21" t="s">
        <v>56</v>
      </c>
      <c r="I1505" s="21" t="str">
        <f>VLOOKUP(Tableau1[[#This Row],[CODE_DESTINATION]],Libellés!$E$2:$F$7,2,FALSE)</f>
        <v>Valorisation organique</v>
      </c>
      <c r="J1505" s="21">
        <v>40583.46</v>
      </c>
      <c r="K1505" s="21">
        <v>907796</v>
      </c>
      <c r="L1505" s="21">
        <f>Tableau1[[#This Row],[TONNE_DECHET]]*1000</f>
        <v>40583460</v>
      </c>
      <c r="M1505" s="21">
        <f>Tableau1[[#This Row],[KG_DECHET]]/Tableau1[[#This Row],[Population]]</f>
        <v>44.705484492110564</v>
      </c>
    </row>
    <row r="1506" spans="1:13" x14ac:dyDescent="0.3">
      <c r="A1506" s="21">
        <v>2015</v>
      </c>
      <c r="B1506" s="21">
        <v>53</v>
      </c>
      <c r="C1506" s="21" t="str">
        <f>VLOOKUP(Tableau1[[#This Row],[CODE_REGION]],Libellés!$I$2:$J$15,2,FALSE)</f>
        <v>Bretagne</v>
      </c>
      <c r="D1506" s="21">
        <v>29</v>
      </c>
      <c r="E1506" s="21" t="str">
        <f>VLOOKUP(Tableau1[[#This Row],[CODE_DEPT]],Libellés!$L$2:$M$102,2,FALSE)</f>
        <v>Finistère</v>
      </c>
      <c r="F1506" s="21" t="s">
        <v>54</v>
      </c>
      <c r="G1506" s="21" t="str">
        <f>VLOOKUP(Tableau1[[#This Row],[CODE_TYPE_DECHET]],Libellés!$A$1:$B$8,2,FALSE)</f>
        <v>Verre</v>
      </c>
      <c r="H1506" s="21" t="s">
        <v>49</v>
      </c>
      <c r="I1506" s="21" t="str">
        <f>VLOOKUP(Tableau1[[#This Row],[CODE_DESTINATION]],Libellés!$E$2:$F$7,2,FALSE)</f>
        <v>Valorisation matière</v>
      </c>
      <c r="J1506" s="21">
        <v>38626.1728</v>
      </c>
      <c r="K1506" s="21">
        <v>907796</v>
      </c>
      <c r="L1506" s="21">
        <f>Tableau1[[#This Row],[TONNE_DECHET]]*1000</f>
        <v>38626172.799999997</v>
      </c>
      <c r="M1506" s="21">
        <f>Tableau1[[#This Row],[KG_DECHET]]/Tableau1[[#This Row],[Population]]</f>
        <v>42.549397441715975</v>
      </c>
    </row>
    <row r="1507" spans="1:13" x14ac:dyDescent="0.3">
      <c r="A1507" s="21">
        <v>2015</v>
      </c>
      <c r="B1507" s="21">
        <v>53</v>
      </c>
      <c r="C1507" s="21" t="str">
        <f>VLOOKUP(Tableau1[[#This Row],[CODE_REGION]],Libellés!$I$2:$J$15,2,FALSE)</f>
        <v>Bretagne</v>
      </c>
      <c r="D1507" s="21">
        <v>29</v>
      </c>
      <c r="E1507" s="21" t="str">
        <f>VLOOKUP(Tableau1[[#This Row],[CODE_DEPT]],Libellés!$L$2:$M$102,2,FALSE)</f>
        <v>Finistère</v>
      </c>
      <c r="F1507" s="21" t="s">
        <v>55</v>
      </c>
      <c r="G1507" s="21" t="str">
        <f>VLOOKUP(Tableau1[[#This Row],[CODE_TYPE_DECHET]],Libellés!$A$1:$B$8,2,FALSE)</f>
        <v>Collectes séparées hors gravats</v>
      </c>
      <c r="H1507" s="21" t="s">
        <v>49</v>
      </c>
      <c r="I1507" s="21" t="str">
        <f>VLOOKUP(Tableau1[[#This Row],[CODE_DESTINATION]],Libellés!$E$2:$F$7,2,FALSE)</f>
        <v>Valorisation matière</v>
      </c>
      <c r="J1507" s="21">
        <v>649.21</v>
      </c>
      <c r="K1507" s="21">
        <v>907796</v>
      </c>
      <c r="L1507" s="21">
        <f>Tableau1[[#This Row],[TONNE_DECHET]]*1000</f>
        <v>649210</v>
      </c>
      <c r="M1507" s="21">
        <f>Tableau1[[#This Row],[KG_DECHET]]/Tableau1[[#This Row],[Population]]</f>
        <v>0.71514965917452822</v>
      </c>
    </row>
    <row r="1508" spans="1:13" x14ac:dyDescent="0.3">
      <c r="A1508" s="21">
        <v>2017</v>
      </c>
      <c r="B1508" s="21">
        <v>53</v>
      </c>
      <c r="C1508" s="21" t="str">
        <f>VLOOKUP(Tableau1[[#This Row],[CODE_REGION]],Libellés!$I$2:$J$15,2,FALSE)</f>
        <v>Bretagne</v>
      </c>
      <c r="D1508" s="21">
        <v>29</v>
      </c>
      <c r="E1508" s="21" t="str">
        <f>VLOOKUP(Tableau1[[#This Row],[CODE_DEPT]],Libellés!$L$2:$M$102,2,FALSE)</f>
        <v>Finistère</v>
      </c>
      <c r="F1508" s="21" t="s">
        <v>49</v>
      </c>
      <c r="G1508" s="21" t="str">
        <f>VLOOKUP(Tableau1[[#This Row],[CODE_TYPE_DECHET]],Libellés!$A$1:$B$8,2,FALSE)</f>
        <v>Ordures ménagères résiduelles</v>
      </c>
      <c r="H1508" s="21" t="s">
        <v>50</v>
      </c>
      <c r="I1508" s="21" t="str">
        <f>VLOOKUP(Tableau1[[#This Row],[CODE_DESTINATION]],Libellés!$E$2:$F$7,2,FALSE)</f>
        <v>Incinération avec récupération d'énergie</v>
      </c>
      <c r="J1508" s="21">
        <v>199534.19871999999</v>
      </c>
      <c r="K1508" s="21">
        <v>909028</v>
      </c>
      <c r="L1508" s="21">
        <f>Tableau1[[#This Row],[TONNE_DECHET]]*1000</f>
        <v>199534198.72</v>
      </c>
      <c r="M1508" s="21">
        <f>Tableau1[[#This Row],[KG_DECHET]]/Tableau1[[#This Row],[Population]]</f>
        <v>219.50280818632649</v>
      </c>
    </row>
    <row r="1509" spans="1:13" x14ac:dyDescent="0.3">
      <c r="A1509" s="21">
        <v>2017</v>
      </c>
      <c r="B1509" s="21">
        <v>53</v>
      </c>
      <c r="C1509" s="21" t="str">
        <f>VLOOKUP(Tableau1[[#This Row],[CODE_REGION]],Libellés!$I$2:$J$15,2,FALSE)</f>
        <v>Bretagne</v>
      </c>
      <c r="D1509" s="21">
        <v>29</v>
      </c>
      <c r="E1509" s="21" t="str">
        <f>VLOOKUP(Tableau1[[#This Row],[CODE_DEPT]],Libellés!$L$2:$M$102,2,FALSE)</f>
        <v>Finistère</v>
      </c>
      <c r="F1509" s="21" t="s">
        <v>49</v>
      </c>
      <c r="G1509" s="21" t="str">
        <f>VLOOKUP(Tableau1[[#This Row],[CODE_TYPE_DECHET]],Libellés!$A$1:$B$8,2,FALSE)</f>
        <v>Ordures ménagères résiduelles</v>
      </c>
      <c r="H1509" s="21" t="s">
        <v>56</v>
      </c>
      <c r="I1509" s="21" t="str">
        <f>VLOOKUP(Tableau1[[#This Row],[CODE_DESTINATION]],Libellés!$E$2:$F$7,2,FALSE)</f>
        <v>Valorisation organique</v>
      </c>
      <c r="J1509" s="21">
        <v>10553</v>
      </c>
      <c r="K1509" s="21">
        <v>909028</v>
      </c>
      <c r="L1509" s="21">
        <f>Tableau1[[#This Row],[TONNE_DECHET]]*1000</f>
        <v>10553000</v>
      </c>
      <c r="M1509" s="21">
        <f>Tableau1[[#This Row],[KG_DECHET]]/Tableau1[[#This Row],[Population]]</f>
        <v>11.609103349951816</v>
      </c>
    </row>
    <row r="1510" spans="1:13" x14ac:dyDescent="0.3">
      <c r="A1510" s="21">
        <v>2017</v>
      </c>
      <c r="B1510" s="21">
        <v>53</v>
      </c>
      <c r="C1510" s="21" t="str">
        <f>VLOOKUP(Tableau1[[#This Row],[CODE_REGION]],Libellés!$I$2:$J$15,2,FALSE)</f>
        <v>Bretagne</v>
      </c>
      <c r="D1510" s="21">
        <v>29</v>
      </c>
      <c r="E1510" s="21" t="str">
        <f>VLOOKUP(Tableau1[[#This Row],[CODE_DEPT]],Libellés!$L$2:$M$102,2,FALSE)</f>
        <v>Finistère</v>
      </c>
      <c r="F1510" s="21" t="s">
        <v>50</v>
      </c>
      <c r="G1510" s="21" t="str">
        <f>VLOOKUP(Tableau1[[#This Row],[CODE_TYPE_DECHET]],Libellés!$A$1:$B$8,2,FALSE)</f>
        <v>Encombrants</v>
      </c>
      <c r="H1510" s="21" t="s">
        <v>49</v>
      </c>
      <c r="I1510" s="21" t="str">
        <f>VLOOKUP(Tableau1[[#This Row],[CODE_DESTINATION]],Libellés!$E$2:$F$7,2,FALSE)</f>
        <v>Valorisation matière</v>
      </c>
      <c r="J1510" s="21">
        <v>4.1239999999999997</v>
      </c>
      <c r="K1510" s="21">
        <v>909028</v>
      </c>
      <c r="L1510" s="21">
        <f>Tableau1[[#This Row],[TONNE_DECHET]]*1000</f>
        <v>4124</v>
      </c>
      <c r="M1510" s="21">
        <f>Tableau1[[#This Row],[KG_DECHET]]/Tableau1[[#This Row],[Population]]</f>
        <v>4.53671394060469E-3</v>
      </c>
    </row>
    <row r="1511" spans="1:13" x14ac:dyDescent="0.3">
      <c r="A1511" s="21">
        <v>2017</v>
      </c>
      <c r="B1511" s="21">
        <v>53</v>
      </c>
      <c r="C1511" s="21" t="str">
        <f>VLOOKUP(Tableau1[[#This Row],[CODE_REGION]],Libellés!$I$2:$J$15,2,FALSE)</f>
        <v>Bretagne</v>
      </c>
      <c r="D1511" s="21">
        <v>29</v>
      </c>
      <c r="E1511" s="21" t="str">
        <f>VLOOKUP(Tableau1[[#This Row],[CODE_DEPT]],Libellés!$L$2:$M$102,2,FALSE)</f>
        <v>Finistère</v>
      </c>
      <c r="F1511" s="21" t="s">
        <v>50</v>
      </c>
      <c r="G1511" s="21" t="str">
        <f>VLOOKUP(Tableau1[[#This Row],[CODE_TYPE_DECHET]],Libellés!$A$1:$B$8,2,FALSE)</f>
        <v>Encombrants</v>
      </c>
      <c r="H1511" s="21" t="s">
        <v>50</v>
      </c>
      <c r="I1511" s="21" t="str">
        <f>VLOOKUP(Tableau1[[#This Row],[CODE_DESTINATION]],Libellés!$E$2:$F$7,2,FALSE)</f>
        <v>Incinération avec récupération d'énergie</v>
      </c>
      <c r="J1511" s="21">
        <v>35.08</v>
      </c>
      <c r="K1511" s="21">
        <v>909028</v>
      </c>
      <c r="L1511" s="21">
        <f>Tableau1[[#This Row],[TONNE_DECHET]]*1000</f>
        <v>35080</v>
      </c>
      <c r="M1511" s="21">
        <f>Tableau1[[#This Row],[KG_DECHET]]/Tableau1[[#This Row],[Population]]</f>
        <v>3.8590670474396828E-2</v>
      </c>
    </row>
    <row r="1512" spans="1:13" x14ac:dyDescent="0.3">
      <c r="A1512" s="21">
        <v>2017</v>
      </c>
      <c r="B1512" s="21">
        <v>53</v>
      </c>
      <c r="C1512" s="21" t="str">
        <f>VLOOKUP(Tableau1[[#This Row],[CODE_REGION]],Libellés!$I$2:$J$15,2,FALSE)</f>
        <v>Bretagne</v>
      </c>
      <c r="D1512" s="21">
        <v>29</v>
      </c>
      <c r="E1512" s="21" t="str">
        <f>VLOOKUP(Tableau1[[#This Row],[CODE_DEPT]],Libellés!$L$2:$M$102,2,FALSE)</f>
        <v>Finistère</v>
      </c>
      <c r="F1512" s="21" t="s">
        <v>50</v>
      </c>
      <c r="G1512" s="21" t="str">
        <f>VLOOKUP(Tableau1[[#This Row],[CODE_TYPE_DECHET]],Libellés!$A$1:$B$8,2,FALSE)</f>
        <v>Encombrants</v>
      </c>
      <c r="H1512" s="21" t="s">
        <v>51</v>
      </c>
      <c r="I1512" s="21" t="str">
        <f>VLOOKUP(Tableau1[[#This Row],[CODE_DESTINATION]],Libellés!$E$2:$F$7,2,FALSE)</f>
        <v>Stockage</v>
      </c>
      <c r="J1512" s="21">
        <v>675.58</v>
      </c>
      <c r="K1512" s="21">
        <v>909028</v>
      </c>
      <c r="L1512" s="21">
        <f>Tableau1[[#This Row],[TONNE_DECHET]]*1000</f>
        <v>675580</v>
      </c>
      <c r="M1512" s="21">
        <f>Tableau1[[#This Row],[KG_DECHET]]/Tableau1[[#This Row],[Population]]</f>
        <v>0.7431894287084666</v>
      </c>
    </row>
    <row r="1513" spans="1:13" x14ac:dyDescent="0.3">
      <c r="A1513" s="21">
        <v>2017</v>
      </c>
      <c r="B1513" s="21">
        <v>53</v>
      </c>
      <c r="C1513" s="21" t="str">
        <f>VLOOKUP(Tableau1[[#This Row],[CODE_REGION]],Libellés!$I$2:$J$15,2,FALSE)</f>
        <v>Bretagne</v>
      </c>
      <c r="D1513" s="21">
        <v>29</v>
      </c>
      <c r="E1513" s="21" t="str">
        <f>VLOOKUP(Tableau1[[#This Row],[CODE_DEPT]],Libellés!$L$2:$M$102,2,FALSE)</f>
        <v>Finistère</v>
      </c>
      <c r="F1513" s="21" t="s">
        <v>53</v>
      </c>
      <c r="G1513" s="21" t="str">
        <f>VLOOKUP(Tableau1[[#This Row],[CODE_TYPE_DECHET]],Libellés!$A$1:$B$8,2,FALSE)</f>
        <v>Déchets dangereux</v>
      </c>
      <c r="H1513" s="21" t="s">
        <v>49</v>
      </c>
      <c r="I1513" s="21" t="str">
        <f>VLOOKUP(Tableau1[[#This Row],[CODE_DESTINATION]],Libellés!$E$2:$F$7,2,FALSE)</f>
        <v>Valorisation matière</v>
      </c>
      <c r="J1513" s="21">
        <v>5.3289999999999997</v>
      </c>
      <c r="K1513" s="21">
        <v>909028</v>
      </c>
      <c r="L1513" s="21">
        <f>Tableau1[[#This Row],[TONNE_DECHET]]*1000</f>
        <v>5329</v>
      </c>
      <c r="M1513" s="21">
        <f>Tableau1[[#This Row],[KG_DECHET]]/Tableau1[[#This Row],[Population]]</f>
        <v>5.8623056715524716E-3</v>
      </c>
    </row>
    <row r="1514" spans="1:13" x14ac:dyDescent="0.3">
      <c r="A1514" s="21">
        <v>2017</v>
      </c>
      <c r="B1514" s="21">
        <v>53</v>
      </c>
      <c r="C1514" s="21" t="str">
        <f>VLOOKUP(Tableau1[[#This Row],[CODE_REGION]],Libellés!$I$2:$J$15,2,FALSE)</f>
        <v>Bretagne</v>
      </c>
      <c r="D1514" s="21">
        <v>29</v>
      </c>
      <c r="E1514" s="21" t="str">
        <f>VLOOKUP(Tableau1[[#This Row],[CODE_DEPT]],Libellés!$L$2:$M$102,2,FALSE)</f>
        <v>Finistère</v>
      </c>
      <c r="F1514" s="21" t="s">
        <v>51</v>
      </c>
      <c r="G1514" s="21" t="str">
        <f>VLOOKUP(Tableau1[[#This Row],[CODE_TYPE_DECHET]],Libellés!$A$1:$B$8,2,FALSE)</f>
        <v>Emballages et papier</v>
      </c>
      <c r="H1514" s="21" t="s">
        <v>49</v>
      </c>
      <c r="I1514" s="21" t="str">
        <f>VLOOKUP(Tableau1[[#This Row],[CODE_DESTINATION]],Libellés!$E$2:$F$7,2,FALSE)</f>
        <v>Valorisation matière</v>
      </c>
      <c r="J1514" s="21">
        <v>52669.204610000001</v>
      </c>
      <c r="K1514" s="21">
        <v>909028</v>
      </c>
      <c r="L1514" s="21">
        <f>Tableau1[[#This Row],[TONNE_DECHET]]*1000</f>
        <v>52669204.609999999</v>
      </c>
      <c r="M1514" s="21">
        <f>Tableau1[[#This Row],[KG_DECHET]]/Tableau1[[#This Row],[Population]]</f>
        <v>57.940134528309358</v>
      </c>
    </row>
    <row r="1515" spans="1:13" x14ac:dyDescent="0.3">
      <c r="A1515" s="21">
        <v>2017</v>
      </c>
      <c r="B1515" s="21">
        <v>53</v>
      </c>
      <c r="C1515" s="21" t="str">
        <f>VLOOKUP(Tableau1[[#This Row],[CODE_REGION]],Libellés!$I$2:$J$15,2,FALSE)</f>
        <v>Bretagne</v>
      </c>
      <c r="D1515" s="21">
        <v>29</v>
      </c>
      <c r="E1515" s="21" t="str">
        <f>VLOOKUP(Tableau1[[#This Row],[CODE_DEPT]],Libellés!$L$2:$M$102,2,FALSE)</f>
        <v>Finistère</v>
      </c>
      <c r="F1515" s="21" t="s">
        <v>51</v>
      </c>
      <c r="G1515" s="21" t="str">
        <f>VLOOKUP(Tableau1[[#This Row],[CODE_TYPE_DECHET]],Libellés!$A$1:$B$8,2,FALSE)</f>
        <v>Emballages et papier</v>
      </c>
      <c r="H1515" s="21" t="s">
        <v>52</v>
      </c>
      <c r="I1515" s="21" t="str">
        <f>VLOOKUP(Tableau1[[#This Row],[CODE_DESTINATION]],Libellés!$E$2:$F$7,2,FALSE)</f>
        <v>Non précisé</v>
      </c>
      <c r="J1515" s="21">
        <v>2168</v>
      </c>
      <c r="K1515" s="21">
        <v>909028</v>
      </c>
      <c r="L1515" s="21">
        <f>Tableau1[[#This Row],[TONNE_DECHET]]*1000</f>
        <v>2168000</v>
      </c>
      <c r="M1515" s="21">
        <f>Tableau1[[#This Row],[KG_DECHET]]/Tableau1[[#This Row],[Population]]</f>
        <v>2.3849650395807389</v>
      </c>
    </row>
    <row r="1516" spans="1:13" x14ac:dyDescent="0.3">
      <c r="A1516" s="21">
        <v>2017</v>
      </c>
      <c r="B1516" s="21">
        <v>53</v>
      </c>
      <c r="C1516" s="21" t="str">
        <f>VLOOKUP(Tableau1[[#This Row],[CODE_REGION]],Libellés!$I$2:$J$15,2,FALSE)</f>
        <v>Bretagne</v>
      </c>
      <c r="D1516" s="21">
        <v>29</v>
      </c>
      <c r="E1516" s="21" t="str">
        <f>VLOOKUP(Tableau1[[#This Row],[CODE_DEPT]],Libellés!$L$2:$M$102,2,FALSE)</f>
        <v>Finistère</v>
      </c>
      <c r="F1516" s="21" t="s">
        <v>56</v>
      </c>
      <c r="G1516" s="21" t="str">
        <f>VLOOKUP(Tableau1[[#This Row],[CODE_TYPE_DECHET]],Libellés!$A$1:$B$8,2,FALSE)</f>
        <v>Biodéchets</v>
      </c>
      <c r="H1516" s="21" t="s">
        <v>56</v>
      </c>
      <c r="I1516" s="21" t="str">
        <f>VLOOKUP(Tableau1[[#This Row],[CODE_DESTINATION]],Libellés!$E$2:$F$7,2,FALSE)</f>
        <v>Valorisation organique</v>
      </c>
      <c r="J1516" s="21">
        <v>45519.62</v>
      </c>
      <c r="K1516" s="21">
        <v>909028</v>
      </c>
      <c r="L1516" s="21">
        <f>Tableau1[[#This Row],[TONNE_DECHET]]*1000</f>
        <v>45519620</v>
      </c>
      <c r="M1516" s="21">
        <f>Tableau1[[#This Row],[KG_DECHET]]/Tableau1[[#This Row],[Population]]</f>
        <v>50.075047193265775</v>
      </c>
    </row>
    <row r="1517" spans="1:13" x14ac:dyDescent="0.3">
      <c r="A1517" s="21">
        <v>2017</v>
      </c>
      <c r="B1517" s="21">
        <v>53</v>
      </c>
      <c r="C1517" s="21" t="str">
        <f>VLOOKUP(Tableau1[[#This Row],[CODE_REGION]],Libellés!$I$2:$J$15,2,FALSE)</f>
        <v>Bretagne</v>
      </c>
      <c r="D1517" s="21">
        <v>29</v>
      </c>
      <c r="E1517" s="21" t="str">
        <f>VLOOKUP(Tableau1[[#This Row],[CODE_DEPT]],Libellés!$L$2:$M$102,2,FALSE)</f>
        <v>Finistère</v>
      </c>
      <c r="F1517" s="21" t="s">
        <v>54</v>
      </c>
      <c r="G1517" s="21" t="str">
        <f>VLOOKUP(Tableau1[[#This Row],[CODE_TYPE_DECHET]],Libellés!$A$1:$B$8,2,FALSE)</f>
        <v>Verre</v>
      </c>
      <c r="H1517" s="21" t="s">
        <v>49</v>
      </c>
      <c r="I1517" s="21" t="str">
        <f>VLOOKUP(Tableau1[[#This Row],[CODE_DESTINATION]],Libellés!$E$2:$F$7,2,FALSE)</f>
        <v>Valorisation matière</v>
      </c>
      <c r="J1517" s="21">
        <v>38791.639580000003</v>
      </c>
      <c r="K1517" s="21">
        <v>909028</v>
      </c>
      <c r="L1517" s="21">
        <f>Tableau1[[#This Row],[TONNE_DECHET]]*1000</f>
        <v>38791639.580000006</v>
      </c>
      <c r="M1517" s="21">
        <f>Tableau1[[#This Row],[KG_DECHET]]/Tableau1[[#This Row],[Population]]</f>
        <v>42.673756561954093</v>
      </c>
    </row>
    <row r="1518" spans="1:13" x14ac:dyDescent="0.3">
      <c r="A1518" s="21">
        <v>2017</v>
      </c>
      <c r="B1518" s="21">
        <v>53</v>
      </c>
      <c r="C1518" s="21" t="str">
        <f>VLOOKUP(Tableau1[[#This Row],[CODE_REGION]],Libellés!$I$2:$J$15,2,FALSE)</f>
        <v>Bretagne</v>
      </c>
      <c r="D1518" s="21">
        <v>29</v>
      </c>
      <c r="E1518" s="21" t="str">
        <f>VLOOKUP(Tableau1[[#This Row],[CODE_DEPT]],Libellés!$L$2:$M$102,2,FALSE)</f>
        <v>Finistère</v>
      </c>
      <c r="F1518" s="21" t="s">
        <v>54</v>
      </c>
      <c r="G1518" s="21" t="str">
        <f>VLOOKUP(Tableau1[[#This Row],[CODE_TYPE_DECHET]],Libellés!$A$1:$B$8,2,FALSE)</f>
        <v>Verre</v>
      </c>
      <c r="H1518" s="21" t="s">
        <v>52</v>
      </c>
      <c r="I1518" s="21" t="str">
        <f>VLOOKUP(Tableau1[[#This Row],[CODE_DESTINATION]],Libellés!$E$2:$F$7,2,FALSE)</f>
        <v>Non précisé</v>
      </c>
      <c r="J1518" s="21">
        <v>1722</v>
      </c>
      <c r="K1518" s="21">
        <v>909028</v>
      </c>
      <c r="L1518" s="21">
        <f>Tableau1[[#This Row],[TONNE_DECHET]]*1000</f>
        <v>1722000</v>
      </c>
      <c r="M1518" s="21">
        <f>Tableau1[[#This Row],[KG_DECHET]]/Tableau1[[#This Row],[Population]]</f>
        <v>1.8943310877112696</v>
      </c>
    </row>
    <row r="1519" spans="1:13" x14ac:dyDescent="0.3">
      <c r="A1519" s="21">
        <v>2017</v>
      </c>
      <c r="B1519" s="21">
        <v>53</v>
      </c>
      <c r="C1519" s="21" t="str">
        <f>VLOOKUP(Tableau1[[#This Row],[CODE_REGION]],Libellés!$I$2:$J$15,2,FALSE)</f>
        <v>Bretagne</v>
      </c>
      <c r="D1519" s="21">
        <v>29</v>
      </c>
      <c r="E1519" s="21" t="str">
        <f>VLOOKUP(Tableau1[[#This Row],[CODE_DEPT]],Libellés!$L$2:$M$102,2,FALSE)</f>
        <v>Finistère</v>
      </c>
      <c r="F1519" s="21" t="s">
        <v>55</v>
      </c>
      <c r="G1519" s="21" t="str">
        <f>VLOOKUP(Tableau1[[#This Row],[CODE_TYPE_DECHET]],Libellés!$A$1:$B$8,2,FALSE)</f>
        <v>Collectes séparées hors gravats</v>
      </c>
      <c r="H1519" s="21" t="s">
        <v>49</v>
      </c>
      <c r="I1519" s="21" t="str">
        <f>VLOOKUP(Tableau1[[#This Row],[CODE_DESTINATION]],Libellés!$E$2:$F$7,2,FALSE)</f>
        <v>Valorisation matière</v>
      </c>
      <c r="J1519" s="21">
        <v>935.51099999999997</v>
      </c>
      <c r="K1519" s="21">
        <v>909028</v>
      </c>
      <c r="L1519" s="21">
        <f>Tableau1[[#This Row],[TONNE_DECHET]]*1000</f>
        <v>935511</v>
      </c>
      <c r="M1519" s="21">
        <f>Tableau1[[#This Row],[KG_DECHET]]/Tableau1[[#This Row],[Population]]</f>
        <v>1.029133316025469</v>
      </c>
    </row>
    <row r="1520" spans="1:13" x14ac:dyDescent="0.3">
      <c r="A1520" s="21">
        <v>2009</v>
      </c>
      <c r="B1520" s="21">
        <v>94</v>
      </c>
      <c r="C1520" s="21" t="str">
        <f>VLOOKUP(Tableau1[[#This Row],[CODE_REGION]],Libellés!$I$2:$J$15,2,FALSE)</f>
        <v>Corse</v>
      </c>
      <c r="D1520" s="24" t="s">
        <v>66</v>
      </c>
      <c r="E1520" s="21" t="str">
        <f>VLOOKUP(Tableau1[[#This Row],[CODE_DEPT]],Libellés!$L$2:$M$102,2,FALSE)</f>
        <v>Corse-du-Sud</v>
      </c>
      <c r="F1520" s="21" t="s">
        <v>49</v>
      </c>
      <c r="G1520" s="21" t="str">
        <f>VLOOKUP(Tableau1[[#This Row],[CODE_TYPE_DECHET]],Libellés!$A$1:$B$8,2,FALSE)</f>
        <v>Ordures ménagères résiduelles</v>
      </c>
      <c r="H1520" s="21" t="s">
        <v>50</v>
      </c>
      <c r="I1520" s="21" t="str">
        <f>VLOOKUP(Tableau1[[#This Row],[CODE_DESTINATION]],Libellés!$E$2:$F$7,2,FALSE)</f>
        <v>Incinération avec récupération d'énergie</v>
      </c>
      <c r="J1520" s="21">
        <v>2818.47</v>
      </c>
      <c r="K1520" s="21">
        <v>141330</v>
      </c>
      <c r="L1520" s="21">
        <f>Tableau1[[#This Row],[TONNE_DECHET]]*1000</f>
        <v>2818470</v>
      </c>
      <c r="M1520" s="21">
        <f>Tableau1[[#This Row],[KG_DECHET]]/Tableau1[[#This Row],[Population]]</f>
        <v>19.942475058374018</v>
      </c>
    </row>
    <row r="1521" spans="1:13" x14ac:dyDescent="0.3">
      <c r="A1521" s="21">
        <v>2009</v>
      </c>
      <c r="B1521" s="21">
        <v>94</v>
      </c>
      <c r="C1521" s="21" t="str">
        <f>VLOOKUP(Tableau1[[#This Row],[CODE_REGION]],Libellés!$I$2:$J$15,2,FALSE)</f>
        <v>Corse</v>
      </c>
      <c r="D1521" s="24" t="s">
        <v>66</v>
      </c>
      <c r="E1521" s="21" t="str">
        <f>VLOOKUP(Tableau1[[#This Row],[CODE_DEPT]],Libellés!$L$2:$M$102,2,FALSE)</f>
        <v>Corse-du-Sud</v>
      </c>
      <c r="F1521" s="21" t="s">
        <v>49</v>
      </c>
      <c r="G1521" s="21" t="str">
        <f>VLOOKUP(Tableau1[[#This Row],[CODE_TYPE_DECHET]],Libellés!$A$1:$B$8,2,FALSE)</f>
        <v>Ordures ménagères résiduelles</v>
      </c>
      <c r="H1521" s="21" t="s">
        <v>51</v>
      </c>
      <c r="I1521" s="21" t="str">
        <f>VLOOKUP(Tableau1[[#This Row],[CODE_DESTINATION]],Libellés!$E$2:$F$7,2,FALSE)</f>
        <v>Stockage</v>
      </c>
      <c r="J1521" s="21">
        <v>44843.624329999999</v>
      </c>
      <c r="K1521" s="21">
        <v>141330</v>
      </c>
      <c r="L1521" s="21">
        <f>Tableau1[[#This Row],[TONNE_DECHET]]*1000</f>
        <v>44843624.329999998</v>
      </c>
      <c r="M1521" s="21">
        <f>Tableau1[[#This Row],[KG_DECHET]]/Tableau1[[#This Row],[Population]]</f>
        <v>317.29727821410881</v>
      </c>
    </row>
    <row r="1522" spans="1:13" x14ac:dyDescent="0.3">
      <c r="A1522" s="21">
        <v>2009</v>
      </c>
      <c r="B1522" s="21">
        <v>94</v>
      </c>
      <c r="C1522" s="21" t="str">
        <f>VLOOKUP(Tableau1[[#This Row],[CODE_REGION]],Libellés!$I$2:$J$15,2,FALSE)</f>
        <v>Corse</v>
      </c>
      <c r="D1522" s="24" t="s">
        <v>66</v>
      </c>
      <c r="E1522" s="21" t="str">
        <f>VLOOKUP(Tableau1[[#This Row],[CODE_DEPT]],Libellés!$L$2:$M$102,2,FALSE)</f>
        <v>Corse-du-Sud</v>
      </c>
      <c r="F1522" s="21" t="s">
        <v>49</v>
      </c>
      <c r="G1522" s="21" t="str">
        <f>VLOOKUP(Tableau1[[#This Row],[CODE_TYPE_DECHET]],Libellés!$A$1:$B$8,2,FALSE)</f>
        <v>Ordures ménagères résiduelles</v>
      </c>
      <c r="H1522" s="21" t="s">
        <v>52</v>
      </c>
      <c r="I1522" s="21" t="str">
        <f>VLOOKUP(Tableau1[[#This Row],[CODE_DESTINATION]],Libellés!$E$2:$F$7,2,FALSE)</f>
        <v>Non précisé</v>
      </c>
      <c r="J1522" s="21">
        <v>24372.588370000001</v>
      </c>
      <c r="K1522" s="21">
        <v>141330</v>
      </c>
      <c r="L1522" s="21">
        <f>Tableau1[[#This Row],[TONNE_DECHET]]*1000</f>
        <v>24372588.370000001</v>
      </c>
      <c r="M1522" s="21">
        <f>Tableau1[[#This Row],[KG_DECHET]]/Tableau1[[#This Row],[Population]]</f>
        <v>172.45162647703955</v>
      </c>
    </row>
    <row r="1523" spans="1:13" x14ac:dyDescent="0.3">
      <c r="A1523" s="21">
        <v>2009</v>
      </c>
      <c r="B1523" s="21">
        <v>94</v>
      </c>
      <c r="C1523" s="21" t="str">
        <f>VLOOKUP(Tableau1[[#This Row],[CODE_REGION]],Libellés!$I$2:$J$15,2,FALSE)</f>
        <v>Corse</v>
      </c>
      <c r="D1523" s="24" t="s">
        <v>66</v>
      </c>
      <c r="E1523" s="21" t="str">
        <f>VLOOKUP(Tableau1[[#This Row],[CODE_DEPT]],Libellés!$L$2:$M$102,2,FALSE)</f>
        <v>Corse-du-Sud</v>
      </c>
      <c r="F1523" s="21" t="s">
        <v>50</v>
      </c>
      <c r="G1523" s="21" t="str">
        <f>VLOOKUP(Tableau1[[#This Row],[CODE_TYPE_DECHET]],Libellés!$A$1:$B$8,2,FALSE)</f>
        <v>Encombrants</v>
      </c>
      <c r="H1523" s="21" t="s">
        <v>49</v>
      </c>
      <c r="I1523" s="21" t="str">
        <f>VLOOKUP(Tableau1[[#This Row],[CODE_DESTINATION]],Libellés!$E$2:$F$7,2,FALSE)</f>
        <v>Valorisation matière</v>
      </c>
      <c r="J1523" s="21">
        <v>115</v>
      </c>
      <c r="K1523" s="21">
        <v>141330</v>
      </c>
      <c r="L1523" s="21">
        <f>Tableau1[[#This Row],[TONNE_DECHET]]*1000</f>
        <v>115000</v>
      </c>
      <c r="M1523" s="21">
        <f>Tableau1[[#This Row],[KG_DECHET]]/Tableau1[[#This Row],[Population]]</f>
        <v>0.81369843628387462</v>
      </c>
    </row>
    <row r="1524" spans="1:13" x14ac:dyDescent="0.3">
      <c r="A1524" s="21">
        <v>2009</v>
      </c>
      <c r="B1524" s="21">
        <v>94</v>
      </c>
      <c r="C1524" s="21" t="str">
        <f>VLOOKUP(Tableau1[[#This Row],[CODE_REGION]],Libellés!$I$2:$J$15,2,FALSE)</f>
        <v>Corse</v>
      </c>
      <c r="D1524" s="24" t="s">
        <v>66</v>
      </c>
      <c r="E1524" s="21" t="str">
        <f>VLOOKUP(Tableau1[[#This Row],[CODE_DEPT]],Libellés!$L$2:$M$102,2,FALSE)</f>
        <v>Corse-du-Sud</v>
      </c>
      <c r="F1524" s="21" t="s">
        <v>50</v>
      </c>
      <c r="G1524" s="21" t="str">
        <f>VLOOKUP(Tableau1[[#This Row],[CODE_TYPE_DECHET]],Libellés!$A$1:$B$8,2,FALSE)</f>
        <v>Encombrants</v>
      </c>
      <c r="H1524" s="21" t="s">
        <v>51</v>
      </c>
      <c r="I1524" s="21" t="str">
        <f>VLOOKUP(Tableau1[[#This Row],[CODE_DESTINATION]],Libellés!$E$2:$F$7,2,FALSE)</f>
        <v>Stockage</v>
      </c>
      <c r="J1524" s="21">
        <v>579.52539999999999</v>
      </c>
      <c r="K1524" s="21">
        <v>141330</v>
      </c>
      <c r="L1524" s="21">
        <f>Tableau1[[#This Row],[TONNE_DECHET]]*1000</f>
        <v>579525.4</v>
      </c>
      <c r="M1524" s="21">
        <f>Tableau1[[#This Row],[KG_DECHET]]/Tableau1[[#This Row],[Population]]</f>
        <v>4.10051227623293</v>
      </c>
    </row>
    <row r="1525" spans="1:13" x14ac:dyDescent="0.3">
      <c r="A1525" s="21">
        <v>2009</v>
      </c>
      <c r="B1525" s="21">
        <v>94</v>
      </c>
      <c r="C1525" s="21" t="str">
        <f>VLOOKUP(Tableau1[[#This Row],[CODE_REGION]],Libellés!$I$2:$J$15,2,FALSE)</f>
        <v>Corse</v>
      </c>
      <c r="D1525" s="24" t="s">
        <v>66</v>
      </c>
      <c r="E1525" s="21" t="str">
        <f>VLOOKUP(Tableau1[[#This Row],[CODE_DEPT]],Libellés!$L$2:$M$102,2,FALSE)</f>
        <v>Corse-du-Sud</v>
      </c>
      <c r="F1525" s="21" t="s">
        <v>51</v>
      </c>
      <c r="G1525" s="21" t="str">
        <f>VLOOKUP(Tableau1[[#This Row],[CODE_TYPE_DECHET]],Libellés!$A$1:$B$8,2,FALSE)</f>
        <v>Emballages et papier</v>
      </c>
      <c r="H1525" s="21" t="s">
        <v>49</v>
      </c>
      <c r="I1525" s="21" t="str">
        <f>VLOOKUP(Tableau1[[#This Row],[CODE_DESTINATION]],Libellés!$E$2:$F$7,2,FALSE)</f>
        <v>Valorisation matière</v>
      </c>
      <c r="J1525" s="21">
        <v>1442.15</v>
      </c>
      <c r="K1525" s="21">
        <v>141330</v>
      </c>
      <c r="L1525" s="21">
        <f>Tableau1[[#This Row],[TONNE_DECHET]]*1000</f>
        <v>1442150</v>
      </c>
      <c r="M1525" s="21">
        <f>Tableau1[[#This Row],[KG_DECHET]]/Tableau1[[#This Row],[Population]]</f>
        <v>10.204132172928606</v>
      </c>
    </row>
    <row r="1526" spans="1:13" x14ac:dyDescent="0.3">
      <c r="A1526" s="21">
        <v>2009</v>
      </c>
      <c r="B1526" s="21">
        <v>94</v>
      </c>
      <c r="C1526" s="21" t="str">
        <f>VLOOKUP(Tableau1[[#This Row],[CODE_REGION]],Libellés!$I$2:$J$15,2,FALSE)</f>
        <v>Corse</v>
      </c>
      <c r="D1526" s="24" t="s">
        <v>66</v>
      </c>
      <c r="E1526" s="21" t="str">
        <f>VLOOKUP(Tableau1[[#This Row],[CODE_DEPT]],Libellés!$L$2:$M$102,2,FALSE)</f>
        <v>Corse-du-Sud</v>
      </c>
      <c r="F1526" s="21" t="s">
        <v>51</v>
      </c>
      <c r="G1526" s="21" t="str">
        <f>VLOOKUP(Tableau1[[#This Row],[CODE_TYPE_DECHET]],Libellés!$A$1:$B$8,2,FALSE)</f>
        <v>Emballages et papier</v>
      </c>
      <c r="H1526" s="21" t="s">
        <v>51</v>
      </c>
      <c r="I1526" s="21" t="str">
        <f>VLOOKUP(Tableau1[[#This Row],[CODE_DESTINATION]],Libellés!$E$2:$F$7,2,FALSE)</f>
        <v>Stockage</v>
      </c>
      <c r="J1526" s="21">
        <v>10</v>
      </c>
      <c r="K1526" s="21">
        <v>141330</v>
      </c>
      <c r="L1526" s="21">
        <f>Tableau1[[#This Row],[TONNE_DECHET]]*1000</f>
        <v>10000</v>
      </c>
      <c r="M1526" s="21">
        <f>Tableau1[[#This Row],[KG_DECHET]]/Tableau1[[#This Row],[Population]]</f>
        <v>7.0756385763815183E-2</v>
      </c>
    </row>
    <row r="1527" spans="1:13" x14ac:dyDescent="0.3">
      <c r="A1527" s="21">
        <v>2009</v>
      </c>
      <c r="B1527" s="21">
        <v>94</v>
      </c>
      <c r="C1527" s="21" t="str">
        <f>VLOOKUP(Tableau1[[#This Row],[CODE_REGION]],Libellés!$I$2:$J$15,2,FALSE)</f>
        <v>Corse</v>
      </c>
      <c r="D1527" s="24" t="s">
        <v>66</v>
      </c>
      <c r="E1527" s="21" t="str">
        <f>VLOOKUP(Tableau1[[#This Row],[CODE_DEPT]],Libellés!$L$2:$M$102,2,FALSE)</f>
        <v>Corse-du-Sud</v>
      </c>
      <c r="F1527" s="21" t="s">
        <v>51</v>
      </c>
      <c r="G1527" s="21" t="str">
        <f>VLOOKUP(Tableau1[[#This Row],[CODE_TYPE_DECHET]],Libellés!$A$1:$B$8,2,FALSE)</f>
        <v>Emballages et papier</v>
      </c>
      <c r="H1527" s="21" t="s">
        <v>52</v>
      </c>
      <c r="I1527" s="21" t="str">
        <f>VLOOKUP(Tableau1[[#This Row],[CODE_DESTINATION]],Libellés!$E$2:$F$7,2,FALSE)</f>
        <v>Non précisé</v>
      </c>
      <c r="J1527" s="21">
        <v>239.01653999999999</v>
      </c>
      <c r="K1527" s="21">
        <v>141330</v>
      </c>
      <c r="L1527" s="21">
        <f>Tableau1[[#This Row],[TONNE_DECHET]]*1000</f>
        <v>239016.53999999998</v>
      </c>
      <c r="M1527" s="21">
        <f>Tableau1[[#This Row],[KG_DECHET]]/Tableau1[[#This Row],[Population]]</f>
        <v>1.6911946508172362</v>
      </c>
    </row>
    <row r="1528" spans="1:13" x14ac:dyDescent="0.3">
      <c r="A1528" s="21">
        <v>2009</v>
      </c>
      <c r="B1528" s="21">
        <v>94</v>
      </c>
      <c r="C1528" s="21" t="str">
        <f>VLOOKUP(Tableau1[[#This Row],[CODE_REGION]],Libellés!$I$2:$J$15,2,FALSE)</f>
        <v>Corse</v>
      </c>
      <c r="D1528" s="24" t="s">
        <v>66</v>
      </c>
      <c r="E1528" s="21" t="str">
        <f>VLOOKUP(Tableau1[[#This Row],[CODE_DEPT]],Libellés!$L$2:$M$102,2,FALSE)</f>
        <v>Corse-du-Sud</v>
      </c>
      <c r="F1528" s="21" t="s">
        <v>56</v>
      </c>
      <c r="G1528" s="21" t="str">
        <f>VLOOKUP(Tableau1[[#This Row],[CODE_TYPE_DECHET]],Libellés!$A$1:$B$8,2,FALSE)</f>
        <v>Biodéchets</v>
      </c>
      <c r="H1528" s="21" t="s">
        <v>56</v>
      </c>
      <c r="I1528" s="21" t="str">
        <f>VLOOKUP(Tableau1[[#This Row],[CODE_DESTINATION]],Libellés!$E$2:$F$7,2,FALSE)</f>
        <v>Valorisation organique</v>
      </c>
      <c r="J1528" s="21">
        <v>357.41309999999999</v>
      </c>
      <c r="K1528" s="21">
        <v>141330</v>
      </c>
      <c r="L1528" s="21">
        <f>Tableau1[[#This Row],[TONNE_DECHET]]*1000</f>
        <v>357413.1</v>
      </c>
      <c r="M1528" s="21">
        <f>Tableau1[[#This Row],[KG_DECHET]]/Tableau1[[#This Row],[Population]]</f>
        <v>2.5289259180641053</v>
      </c>
    </row>
    <row r="1529" spans="1:13" x14ac:dyDescent="0.3">
      <c r="A1529" s="21">
        <v>2009</v>
      </c>
      <c r="B1529" s="21">
        <v>94</v>
      </c>
      <c r="C1529" s="21" t="str">
        <f>VLOOKUP(Tableau1[[#This Row],[CODE_REGION]],Libellés!$I$2:$J$15,2,FALSE)</f>
        <v>Corse</v>
      </c>
      <c r="D1529" s="24" t="s">
        <v>66</v>
      </c>
      <c r="E1529" s="21" t="str">
        <f>VLOOKUP(Tableau1[[#This Row],[CODE_DEPT]],Libellés!$L$2:$M$102,2,FALSE)</f>
        <v>Corse-du-Sud</v>
      </c>
      <c r="F1529" s="21" t="s">
        <v>54</v>
      </c>
      <c r="G1529" s="21" t="str">
        <f>VLOOKUP(Tableau1[[#This Row],[CODE_TYPE_DECHET]],Libellés!$A$1:$B$8,2,FALSE)</f>
        <v>Verre</v>
      </c>
      <c r="H1529" s="21" t="s">
        <v>49</v>
      </c>
      <c r="I1529" s="21" t="str">
        <f>VLOOKUP(Tableau1[[#This Row],[CODE_DESTINATION]],Libellés!$E$2:$F$7,2,FALSE)</f>
        <v>Valorisation matière</v>
      </c>
      <c r="J1529" s="21">
        <v>1167.32428</v>
      </c>
      <c r="K1529" s="21">
        <v>141330</v>
      </c>
      <c r="L1529" s="21">
        <f>Tableau1[[#This Row],[TONNE_DECHET]]*1000</f>
        <v>1167324.28</v>
      </c>
      <c r="M1529" s="21">
        <f>Tableau1[[#This Row],[KG_DECHET]]/Tableau1[[#This Row],[Population]]</f>
        <v>8.2595647067147819</v>
      </c>
    </row>
    <row r="1530" spans="1:13" x14ac:dyDescent="0.3">
      <c r="A1530" s="21">
        <v>2009</v>
      </c>
      <c r="B1530" s="21">
        <v>94</v>
      </c>
      <c r="C1530" s="21" t="str">
        <f>VLOOKUP(Tableau1[[#This Row],[CODE_REGION]],Libellés!$I$2:$J$15,2,FALSE)</f>
        <v>Corse</v>
      </c>
      <c r="D1530" s="24" t="s">
        <v>66</v>
      </c>
      <c r="E1530" s="21" t="str">
        <f>VLOOKUP(Tableau1[[#This Row],[CODE_DEPT]],Libellés!$L$2:$M$102,2,FALSE)</f>
        <v>Corse-du-Sud</v>
      </c>
      <c r="F1530" s="21" t="s">
        <v>54</v>
      </c>
      <c r="G1530" s="21" t="str">
        <f>VLOOKUP(Tableau1[[#This Row],[CODE_TYPE_DECHET]],Libellés!$A$1:$B$8,2,FALSE)</f>
        <v>Verre</v>
      </c>
      <c r="H1530" s="21" t="s">
        <v>51</v>
      </c>
      <c r="I1530" s="21" t="str">
        <f>VLOOKUP(Tableau1[[#This Row],[CODE_DESTINATION]],Libellés!$E$2:$F$7,2,FALSE)</f>
        <v>Stockage</v>
      </c>
      <c r="J1530" s="21">
        <v>15</v>
      </c>
      <c r="K1530" s="21">
        <v>141330</v>
      </c>
      <c r="L1530" s="21">
        <f>Tableau1[[#This Row],[TONNE_DECHET]]*1000</f>
        <v>15000</v>
      </c>
      <c r="M1530" s="21">
        <f>Tableau1[[#This Row],[KG_DECHET]]/Tableau1[[#This Row],[Population]]</f>
        <v>0.10613457864572277</v>
      </c>
    </row>
    <row r="1531" spans="1:13" x14ac:dyDescent="0.3">
      <c r="A1531" s="21">
        <v>2009</v>
      </c>
      <c r="B1531" s="21">
        <v>94</v>
      </c>
      <c r="C1531" s="21" t="str">
        <f>VLOOKUP(Tableau1[[#This Row],[CODE_REGION]],Libellés!$I$2:$J$15,2,FALSE)</f>
        <v>Corse</v>
      </c>
      <c r="D1531" s="24" t="s">
        <v>66</v>
      </c>
      <c r="E1531" s="21" t="str">
        <f>VLOOKUP(Tableau1[[#This Row],[CODE_DEPT]],Libellés!$L$2:$M$102,2,FALSE)</f>
        <v>Corse-du-Sud</v>
      </c>
      <c r="F1531" s="21" t="s">
        <v>54</v>
      </c>
      <c r="G1531" s="21" t="str">
        <f>VLOOKUP(Tableau1[[#This Row],[CODE_TYPE_DECHET]],Libellés!$A$1:$B$8,2,FALSE)</f>
        <v>Verre</v>
      </c>
      <c r="H1531" s="21" t="s">
        <v>52</v>
      </c>
      <c r="I1531" s="21" t="str">
        <f>VLOOKUP(Tableau1[[#This Row],[CODE_DESTINATION]],Libellés!$E$2:$F$7,2,FALSE)</f>
        <v>Non précisé</v>
      </c>
      <c r="J1531" s="21">
        <v>394.07632999999998</v>
      </c>
      <c r="K1531" s="21">
        <v>141330</v>
      </c>
      <c r="L1531" s="21">
        <f>Tableau1[[#This Row],[TONNE_DECHET]]*1000</f>
        <v>394076.32999999996</v>
      </c>
      <c r="M1531" s="21">
        <f>Tableau1[[#This Row],[KG_DECHET]]/Tableau1[[#This Row],[Population]]</f>
        <v>2.7883416825868532</v>
      </c>
    </row>
    <row r="1532" spans="1:13" x14ac:dyDescent="0.3">
      <c r="A1532" s="21">
        <v>2011</v>
      </c>
      <c r="B1532" s="21">
        <v>94</v>
      </c>
      <c r="C1532" s="21" t="str">
        <f>VLOOKUP(Tableau1[[#This Row],[CODE_REGION]],Libellés!$I$2:$J$15,2,FALSE)</f>
        <v>Corse</v>
      </c>
      <c r="D1532" s="24" t="s">
        <v>66</v>
      </c>
      <c r="E1532" s="21" t="str">
        <f>VLOOKUP(Tableau1[[#This Row],[CODE_DEPT]],Libellés!$L$2:$M$102,2,FALSE)</f>
        <v>Corse-du-Sud</v>
      </c>
      <c r="F1532" s="21" t="s">
        <v>49</v>
      </c>
      <c r="G1532" s="21" t="str">
        <f>VLOOKUP(Tableau1[[#This Row],[CODE_TYPE_DECHET]],Libellés!$A$1:$B$8,2,FALSE)</f>
        <v>Ordures ménagères résiduelles</v>
      </c>
      <c r="H1532" s="21" t="s">
        <v>50</v>
      </c>
      <c r="I1532" s="21" t="str">
        <f>VLOOKUP(Tableau1[[#This Row],[CODE_DESTINATION]],Libellés!$E$2:$F$7,2,FALSE)</f>
        <v>Incinération avec récupération d'énergie</v>
      </c>
      <c r="J1532" s="21">
        <v>2660</v>
      </c>
      <c r="K1532" s="21">
        <v>145846</v>
      </c>
      <c r="L1532" s="21">
        <f>Tableau1[[#This Row],[TONNE_DECHET]]*1000</f>
        <v>2660000</v>
      </c>
      <c r="M1532" s="21">
        <f>Tableau1[[#This Row],[KG_DECHET]]/Tableau1[[#This Row],[Population]]</f>
        <v>18.238415863307871</v>
      </c>
    </row>
    <row r="1533" spans="1:13" x14ac:dyDescent="0.3">
      <c r="A1533" s="21">
        <v>2011</v>
      </c>
      <c r="B1533" s="21">
        <v>94</v>
      </c>
      <c r="C1533" s="21" t="str">
        <f>VLOOKUP(Tableau1[[#This Row],[CODE_REGION]],Libellés!$I$2:$J$15,2,FALSE)</f>
        <v>Corse</v>
      </c>
      <c r="D1533" s="24" t="s">
        <v>66</v>
      </c>
      <c r="E1533" s="21" t="str">
        <f>VLOOKUP(Tableau1[[#This Row],[CODE_DEPT]],Libellés!$L$2:$M$102,2,FALSE)</f>
        <v>Corse-du-Sud</v>
      </c>
      <c r="F1533" s="21" t="s">
        <v>49</v>
      </c>
      <c r="G1533" s="21" t="str">
        <f>VLOOKUP(Tableau1[[#This Row],[CODE_TYPE_DECHET]],Libellés!$A$1:$B$8,2,FALSE)</f>
        <v>Ordures ménagères résiduelles</v>
      </c>
      <c r="H1533" s="21" t="s">
        <v>51</v>
      </c>
      <c r="I1533" s="21" t="str">
        <f>VLOOKUP(Tableau1[[#This Row],[CODE_DESTINATION]],Libellés!$E$2:$F$7,2,FALSE)</f>
        <v>Stockage</v>
      </c>
      <c r="J1533" s="21">
        <v>44332.715190000003</v>
      </c>
      <c r="K1533" s="21">
        <v>145846</v>
      </c>
      <c r="L1533" s="21">
        <f>Tableau1[[#This Row],[TONNE_DECHET]]*1000</f>
        <v>44332715.190000005</v>
      </c>
      <c r="M1533" s="21">
        <f>Tableau1[[#This Row],[KG_DECHET]]/Tableau1[[#This Row],[Population]]</f>
        <v>303.96935939278421</v>
      </c>
    </row>
    <row r="1534" spans="1:13" x14ac:dyDescent="0.3">
      <c r="A1534" s="21">
        <v>2011</v>
      </c>
      <c r="B1534" s="21">
        <v>94</v>
      </c>
      <c r="C1534" s="21" t="str">
        <f>VLOOKUP(Tableau1[[#This Row],[CODE_REGION]],Libellés!$I$2:$J$15,2,FALSE)</f>
        <v>Corse</v>
      </c>
      <c r="D1534" s="24" t="s">
        <v>66</v>
      </c>
      <c r="E1534" s="21" t="str">
        <f>VLOOKUP(Tableau1[[#This Row],[CODE_DEPT]],Libellés!$L$2:$M$102,2,FALSE)</f>
        <v>Corse-du-Sud</v>
      </c>
      <c r="F1534" s="21" t="s">
        <v>49</v>
      </c>
      <c r="G1534" s="21" t="str">
        <f>VLOOKUP(Tableau1[[#This Row],[CODE_TYPE_DECHET]],Libellés!$A$1:$B$8,2,FALSE)</f>
        <v>Ordures ménagères résiduelles</v>
      </c>
      <c r="H1534" s="21" t="s">
        <v>52</v>
      </c>
      <c r="I1534" s="21" t="str">
        <f>VLOOKUP(Tableau1[[#This Row],[CODE_DESTINATION]],Libellés!$E$2:$F$7,2,FALSE)</f>
        <v>Non précisé</v>
      </c>
      <c r="J1534" s="21">
        <v>22803.71874</v>
      </c>
      <c r="K1534" s="21">
        <v>145846</v>
      </c>
      <c r="L1534" s="21">
        <f>Tableau1[[#This Row],[TONNE_DECHET]]*1000</f>
        <v>22803718.740000002</v>
      </c>
      <c r="M1534" s="21">
        <f>Tableau1[[#This Row],[KG_DECHET]]/Tableau1[[#This Row],[Population]]</f>
        <v>156.35477654512295</v>
      </c>
    </row>
    <row r="1535" spans="1:13" x14ac:dyDescent="0.3">
      <c r="A1535" s="21">
        <v>2011</v>
      </c>
      <c r="B1535" s="21">
        <v>94</v>
      </c>
      <c r="C1535" s="21" t="str">
        <f>VLOOKUP(Tableau1[[#This Row],[CODE_REGION]],Libellés!$I$2:$J$15,2,FALSE)</f>
        <v>Corse</v>
      </c>
      <c r="D1535" s="24" t="s">
        <v>66</v>
      </c>
      <c r="E1535" s="21" t="str">
        <f>VLOOKUP(Tableau1[[#This Row],[CODE_DEPT]],Libellés!$L$2:$M$102,2,FALSE)</f>
        <v>Corse-du-Sud</v>
      </c>
      <c r="F1535" s="21" t="s">
        <v>50</v>
      </c>
      <c r="G1535" s="21" t="str">
        <f>VLOOKUP(Tableau1[[#This Row],[CODE_TYPE_DECHET]],Libellés!$A$1:$B$8,2,FALSE)</f>
        <v>Encombrants</v>
      </c>
      <c r="H1535" s="21" t="s">
        <v>49</v>
      </c>
      <c r="I1535" s="21" t="str">
        <f>VLOOKUP(Tableau1[[#This Row],[CODE_DESTINATION]],Libellés!$E$2:$F$7,2,FALSE)</f>
        <v>Valorisation matière</v>
      </c>
      <c r="J1535" s="21">
        <v>1181</v>
      </c>
      <c r="K1535" s="21">
        <v>145846</v>
      </c>
      <c r="L1535" s="21">
        <f>Tableau1[[#This Row],[TONNE_DECHET]]*1000</f>
        <v>1181000</v>
      </c>
      <c r="M1535" s="21">
        <f>Tableau1[[#This Row],[KG_DECHET]]/Tableau1[[#This Row],[Population]]</f>
        <v>8.0975823814160144</v>
      </c>
    </row>
    <row r="1536" spans="1:13" x14ac:dyDescent="0.3">
      <c r="A1536" s="21">
        <v>2011</v>
      </c>
      <c r="B1536" s="21">
        <v>94</v>
      </c>
      <c r="C1536" s="21" t="str">
        <f>VLOOKUP(Tableau1[[#This Row],[CODE_REGION]],Libellés!$I$2:$J$15,2,FALSE)</f>
        <v>Corse</v>
      </c>
      <c r="D1536" s="24" t="s">
        <v>66</v>
      </c>
      <c r="E1536" s="21" t="str">
        <f>VLOOKUP(Tableau1[[#This Row],[CODE_DEPT]],Libellés!$L$2:$M$102,2,FALSE)</f>
        <v>Corse-du-Sud</v>
      </c>
      <c r="F1536" s="21" t="s">
        <v>51</v>
      </c>
      <c r="G1536" s="21" t="str">
        <f>VLOOKUP(Tableau1[[#This Row],[CODE_TYPE_DECHET]],Libellés!$A$1:$B$8,2,FALSE)</f>
        <v>Emballages et papier</v>
      </c>
      <c r="H1536" s="21" t="s">
        <v>49</v>
      </c>
      <c r="I1536" s="21" t="str">
        <f>VLOOKUP(Tableau1[[#This Row],[CODE_DESTINATION]],Libellés!$E$2:$F$7,2,FALSE)</f>
        <v>Valorisation matière</v>
      </c>
      <c r="J1536" s="21">
        <v>1135.81</v>
      </c>
      <c r="K1536" s="21">
        <v>145846</v>
      </c>
      <c r="L1536" s="21">
        <f>Tableau1[[#This Row],[TONNE_DECHET]]*1000</f>
        <v>1135810</v>
      </c>
      <c r="M1536" s="21">
        <f>Tableau1[[#This Row],[KG_DECHET]]/Tableau1[[#This Row],[Population]]</f>
        <v>7.7877350081592915</v>
      </c>
    </row>
    <row r="1537" spans="1:13" x14ac:dyDescent="0.3">
      <c r="A1537" s="21">
        <v>2011</v>
      </c>
      <c r="B1537" s="21">
        <v>94</v>
      </c>
      <c r="C1537" s="21" t="str">
        <f>VLOOKUP(Tableau1[[#This Row],[CODE_REGION]],Libellés!$I$2:$J$15,2,FALSE)</f>
        <v>Corse</v>
      </c>
      <c r="D1537" s="24" t="s">
        <v>66</v>
      </c>
      <c r="E1537" s="21" t="str">
        <f>VLOOKUP(Tableau1[[#This Row],[CODE_DEPT]],Libellés!$L$2:$M$102,2,FALSE)</f>
        <v>Corse-du-Sud</v>
      </c>
      <c r="F1537" s="21" t="s">
        <v>51</v>
      </c>
      <c r="G1537" s="21" t="str">
        <f>VLOOKUP(Tableau1[[#This Row],[CODE_TYPE_DECHET]],Libellés!$A$1:$B$8,2,FALSE)</f>
        <v>Emballages et papier</v>
      </c>
      <c r="H1537" s="21" t="s">
        <v>52</v>
      </c>
      <c r="I1537" s="21" t="str">
        <f>VLOOKUP(Tableau1[[#This Row],[CODE_DESTINATION]],Libellés!$E$2:$F$7,2,FALSE)</f>
        <v>Non précisé</v>
      </c>
      <c r="J1537" s="21">
        <v>482.49054999999998</v>
      </c>
      <c r="K1537" s="21">
        <v>145846</v>
      </c>
      <c r="L1537" s="21">
        <f>Tableau1[[#This Row],[TONNE_DECHET]]*1000</f>
        <v>482490.55</v>
      </c>
      <c r="M1537" s="21">
        <f>Tableau1[[#This Row],[KG_DECHET]]/Tableau1[[#This Row],[Population]]</f>
        <v>3.3082192860962931</v>
      </c>
    </row>
    <row r="1538" spans="1:13" x14ac:dyDescent="0.3">
      <c r="A1538" s="21">
        <v>2011</v>
      </c>
      <c r="B1538" s="21">
        <v>94</v>
      </c>
      <c r="C1538" s="21" t="str">
        <f>VLOOKUP(Tableau1[[#This Row],[CODE_REGION]],Libellés!$I$2:$J$15,2,FALSE)</f>
        <v>Corse</v>
      </c>
      <c r="D1538" s="24" t="s">
        <v>66</v>
      </c>
      <c r="E1538" s="21" t="str">
        <f>VLOOKUP(Tableau1[[#This Row],[CODE_DEPT]],Libellés!$L$2:$M$102,2,FALSE)</f>
        <v>Corse-du-Sud</v>
      </c>
      <c r="F1538" s="21" t="s">
        <v>54</v>
      </c>
      <c r="G1538" s="21" t="str">
        <f>VLOOKUP(Tableau1[[#This Row],[CODE_TYPE_DECHET]],Libellés!$A$1:$B$8,2,FALSE)</f>
        <v>Verre</v>
      </c>
      <c r="H1538" s="21" t="s">
        <v>49</v>
      </c>
      <c r="I1538" s="21" t="str">
        <f>VLOOKUP(Tableau1[[#This Row],[CODE_DESTINATION]],Libellés!$E$2:$F$7,2,FALSE)</f>
        <v>Valorisation matière</v>
      </c>
      <c r="J1538" s="21">
        <v>1735.46</v>
      </c>
      <c r="K1538" s="21">
        <v>145846</v>
      </c>
      <c r="L1538" s="21">
        <f>Tableau1[[#This Row],[TONNE_DECHET]]*1000</f>
        <v>1735460</v>
      </c>
      <c r="M1538" s="21">
        <f>Tableau1[[#This Row],[KG_DECHET]]/Tableau1[[#This Row],[Population]]</f>
        <v>11.899263606818151</v>
      </c>
    </row>
    <row r="1539" spans="1:13" x14ac:dyDescent="0.3">
      <c r="A1539" s="21">
        <v>2011</v>
      </c>
      <c r="B1539" s="21">
        <v>94</v>
      </c>
      <c r="C1539" s="21" t="str">
        <f>VLOOKUP(Tableau1[[#This Row],[CODE_REGION]],Libellés!$I$2:$J$15,2,FALSE)</f>
        <v>Corse</v>
      </c>
      <c r="D1539" s="24" t="s">
        <v>66</v>
      </c>
      <c r="E1539" s="21" t="str">
        <f>VLOOKUP(Tableau1[[#This Row],[CODE_DEPT]],Libellés!$L$2:$M$102,2,FALSE)</f>
        <v>Corse-du-Sud</v>
      </c>
      <c r="F1539" s="21" t="s">
        <v>54</v>
      </c>
      <c r="G1539" s="21" t="str">
        <f>VLOOKUP(Tableau1[[#This Row],[CODE_TYPE_DECHET]],Libellés!$A$1:$B$8,2,FALSE)</f>
        <v>Verre</v>
      </c>
      <c r="H1539" s="21" t="s">
        <v>51</v>
      </c>
      <c r="I1539" s="21" t="str">
        <f>VLOOKUP(Tableau1[[#This Row],[CODE_DESTINATION]],Libellés!$E$2:$F$7,2,FALSE)</f>
        <v>Stockage</v>
      </c>
      <c r="J1539" s="21">
        <v>16.38</v>
      </c>
      <c r="K1539" s="21">
        <v>145846</v>
      </c>
      <c r="L1539" s="21">
        <f>Tableau1[[#This Row],[TONNE_DECHET]]*1000</f>
        <v>16379.999999999998</v>
      </c>
      <c r="M1539" s="21">
        <f>Tableau1[[#This Row],[KG_DECHET]]/Tableau1[[#This Row],[Population]]</f>
        <v>0.11231024505300109</v>
      </c>
    </row>
    <row r="1540" spans="1:13" x14ac:dyDescent="0.3">
      <c r="A1540" s="21">
        <v>2011</v>
      </c>
      <c r="B1540" s="21">
        <v>94</v>
      </c>
      <c r="C1540" s="21" t="str">
        <f>VLOOKUP(Tableau1[[#This Row],[CODE_REGION]],Libellés!$I$2:$J$15,2,FALSE)</f>
        <v>Corse</v>
      </c>
      <c r="D1540" s="24" t="s">
        <v>66</v>
      </c>
      <c r="E1540" s="21" t="str">
        <f>VLOOKUP(Tableau1[[#This Row],[CODE_DEPT]],Libellés!$L$2:$M$102,2,FALSE)</f>
        <v>Corse-du-Sud</v>
      </c>
      <c r="F1540" s="21" t="s">
        <v>54</v>
      </c>
      <c r="G1540" s="21" t="str">
        <f>VLOOKUP(Tableau1[[#This Row],[CODE_TYPE_DECHET]],Libellés!$A$1:$B$8,2,FALSE)</f>
        <v>Verre</v>
      </c>
      <c r="H1540" s="21" t="s">
        <v>52</v>
      </c>
      <c r="I1540" s="21" t="str">
        <f>VLOOKUP(Tableau1[[#This Row],[CODE_DESTINATION]],Libellés!$E$2:$F$7,2,FALSE)</f>
        <v>Non précisé</v>
      </c>
      <c r="J1540" s="21">
        <v>1264.46216</v>
      </c>
      <c r="K1540" s="21">
        <v>145846</v>
      </c>
      <c r="L1540" s="21">
        <f>Tableau1[[#This Row],[TONNE_DECHET]]*1000</f>
        <v>1264462.1600000001</v>
      </c>
      <c r="M1540" s="21">
        <f>Tableau1[[#This Row],[KG_DECHET]]/Tableau1[[#This Row],[Population]]</f>
        <v>8.6698446306377974</v>
      </c>
    </row>
    <row r="1541" spans="1:13" x14ac:dyDescent="0.3">
      <c r="A1541" s="21">
        <v>2013</v>
      </c>
      <c r="B1541" s="21">
        <v>94</v>
      </c>
      <c r="C1541" s="21" t="str">
        <f>VLOOKUP(Tableau1[[#This Row],[CODE_REGION]],Libellés!$I$2:$J$15,2,FALSE)</f>
        <v>Corse</v>
      </c>
      <c r="D1541" s="24" t="s">
        <v>66</v>
      </c>
      <c r="E1541" s="21" t="str">
        <f>VLOOKUP(Tableau1[[#This Row],[CODE_DEPT]],Libellés!$L$2:$M$102,2,FALSE)</f>
        <v>Corse-du-Sud</v>
      </c>
      <c r="F1541" s="21" t="s">
        <v>49</v>
      </c>
      <c r="G1541" s="21" t="str">
        <f>VLOOKUP(Tableau1[[#This Row],[CODE_TYPE_DECHET]],Libellés!$A$1:$B$8,2,FALSE)</f>
        <v>Ordures ménagères résiduelles</v>
      </c>
      <c r="H1541" s="21" t="s">
        <v>51</v>
      </c>
      <c r="I1541" s="21" t="str">
        <f>VLOOKUP(Tableau1[[#This Row],[CODE_DESTINATION]],Libellés!$E$2:$F$7,2,FALSE)</f>
        <v>Stockage</v>
      </c>
      <c r="J1541" s="21">
        <v>70545.060700000002</v>
      </c>
      <c r="K1541" s="21">
        <v>149234</v>
      </c>
      <c r="L1541" s="21">
        <f>Tableau1[[#This Row],[TONNE_DECHET]]*1000</f>
        <v>70545060.700000003</v>
      </c>
      <c r="M1541" s="21">
        <f>Tableau1[[#This Row],[KG_DECHET]]/Tableau1[[#This Row],[Population]]</f>
        <v>472.71439953361835</v>
      </c>
    </row>
    <row r="1542" spans="1:13" x14ac:dyDescent="0.3">
      <c r="A1542" s="21">
        <v>2013</v>
      </c>
      <c r="B1542" s="21">
        <v>94</v>
      </c>
      <c r="C1542" s="21" t="str">
        <f>VLOOKUP(Tableau1[[#This Row],[CODE_REGION]],Libellés!$I$2:$J$15,2,FALSE)</f>
        <v>Corse</v>
      </c>
      <c r="D1542" s="24" t="s">
        <v>66</v>
      </c>
      <c r="E1542" s="21" t="str">
        <f>VLOOKUP(Tableau1[[#This Row],[CODE_DEPT]],Libellés!$L$2:$M$102,2,FALSE)</f>
        <v>Corse-du-Sud</v>
      </c>
      <c r="F1542" s="21" t="s">
        <v>49</v>
      </c>
      <c r="G1542" s="21" t="str">
        <f>VLOOKUP(Tableau1[[#This Row],[CODE_TYPE_DECHET]],Libellés!$A$1:$B$8,2,FALSE)</f>
        <v>Ordures ménagères résiduelles</v>
      </c>
      <c r="H1542" s="21" t="s">
        <v>52</v>
      </c>
      <c r="I1542" s="21" t="str">
        <f>VLOOKUP(Tableau1[[#This Row],[CODE_DESTINATION]],Libellés!$E$2:$F$7,2,FALSE)</f>
        <v>Non précisé</v>
      </c>
      <c r="J1542" s="21">
        <v>7516.4975700000005</v>
      </c>
      <c r="K1542" s="21">
        <v>149234</v>
      </c>
      <c r="L1542" s="21">
        <f>Tableau1[[#This Row],[TONNE_DECHET]]*1000</f>
        <v>7516497.5700000003</v>
      </c>
      <c r="M1542" s="21">
        <f>Tableau1[[#This Row],[KG_DECHET]]/Tableau1[[#This Row],[Population]]</f>
        <v>50.367192261817017</v>
      </c>
    </row>
    <row r="1543" spans="1:13" x14ac:dyDescent="0.3">
      <c r="A1543" s="21">
        <v>2013</v>
      </c>
      <c r="B1543" s="21">
        <v>94</v>
      </c>
      <c r="C1543" s="21" t="str">
        <f>VLOOKUP(Tableau1[[#This Row],[CODE_REGION]],Libellés!$I$2:$J$15,2,FALSE)</f>
        <v>Corse</v>
      </c>
      <c r="D1543" s="24" t="s">
        <v>66</v>
      </c>
      <c r="E1543" s="21" t="str">
        <f>VLOOKUP(Tableau1[[#This Row],[CODE_DEPT]],Libellés!$L$2:$M$102,2,FALSE)</f>
        <v>Corse-du-Sud</v>
      </c>
      <c r="F1543" s="21" t="s">
        <v>50</v>
      </c>
      <c r="G1543" s="21" t="str">
        <f>VLOOKUP(Tableau1[[#This Row],[CODE_TYPE_DECHET]],Libellés!$A$1:$B$8,2,FALSE)</f>
        <v>Encombrants</v>
      </c>
      <c r="H1543" s="21" t="s">
        <v>49</v>
      </c>
      <c r="I1543" s="21" t="str">
        <f>VLOOKUP(Tableau1[[#This Row],[CODE_DESTINATION]],Libellés!$E$2:$F$7,2,FALSE)</f>
        <v>Valorisation matière</v>
      </c>
      <c r="J1543" s="21">
        <v>171</v>
      </c>
      <c r="K1543" s="21">
        <v>149234</v>
      </c>
      <c r="L1543" s="21">
        <f>Tableau1[[#This Row],[TONNE_DECHET]]*1000</f>
        <v>171000</v>
      </c>
      <c r="M1543" s="21">
        <f>Tableau1[[#This Row],[KG_DECHET]]/Tableau1[[#This Row],[Population]]</f>
        <v>1.1458514815658629</v>
      </c>
    </row>
    <row r="1544" spans="1:13" x14ac:dyDescent="0.3">
      <c r="A1544" s="21">
        <v>2013</v>
      </c>
      <c r="B1544" s="21">
        <v>94</v>
      </c>
      <c r="C1544" s="21" t="str">
        <f>VLOOKUP(Tableau1[[#This Row],[CODE_REGION]],Libellés!$I$2:$J$15,2,FALSE)</f>
        <v>Corse</v>
      </c>
      <c r="D1544" s="24" t="s">
        <v>66</v>
      </c>
      <c r="E1544" s="21" t="str">
        <f>VLOOKUP(Tableau1[[#This Row],[CODE_DEPT]],Libellés!$L$2:$M$102,2,FALSE)</f>
        <v>Corse-du-Sud</v>
      </c>
      <c r="F1544" s="21" t="s">
        <v>50</v>
      </c>
      <c r="G1544" s="21" t="str">
        <f>VLOOKUP(Tableau1[[#This Row],[CODE_TYPE_DECHET]],Libellés!$A$1:$B$8,2,FALSE)</f>
        <v>Encombrants</v>
      </c>
      <c r="H1544" s="21" t="s">
        <v>51</v>
      </c>
      <c r="I1544" s="21" t="str">
        <f>VLOOKUP(Tableau1[[#This Row],[CODE_DESTINATION]],Libellés!$E$2:$F$7,2,FALSE)</f>
        <v>Stockage</v>
      </c>
      <c r="J1544" s="21">
        <v>688.41</v>
      </c>
      <c r="K1544" s="21">
        <v>149234</v>
      </c>
      <c r="L1544" s="21">
        <f>Tableau1[[#This Row],[TONNE_DECHET]]*1000</f>
        <v>688410</v>
      </c>
      <c r="M1544" s="21">
        <f>Tableau1[[#This Row],[KG_DECHET]]/Tableau1[[#This Row],[Population]]</f>
        <v>4.6129568328933086</v>
      </c>
    </row>
    <row r="1545" spans="1:13" x14ac:dyDescent="0.3">
      <c r="A1545" s="21">
        <v>2013</v>
      </c>
      <c r="B1545" s="21">
        <v>94</v>
      </c>
      <c r="C1545" s="21" t="str">
        <f>VLOOKUP(Tableau1[[#This Row],[CODE_REGION]],Libellés!$I$2:$J$15,2,FALSE)</f>
        <v>Corse</v>
      </c>
      <c r="D1545" s="24" t="s">
        <v>66</v>
      </c>
      <c r="E1545" s="21" t="str">
        <f>VLOOKUP(Tableau1[[#This Row],[CODE_DEPT]],Libellés!$L$2:$M$102,2,FALSE)</f>
        <v>Corse-du-Sud</v>
      </c>
      <c r="F1545" s="21" t="s">
        <v>51</v>
      </c>
      <c r="G1545" s="21" t="str">
        <f>VLOOKUP(Tableau1[[#This Row],[CODE_TYPE_DECHET]],Libellés!$A$1:$B$8,2,FALSE)</f>
        <v>Emballages et papier</v>
      </c>
      <c r="H1545" s="21" t="s">
        <v>49</v>
      </c>
      <c r="I1545" s="21" t="str">
        <f>VLOOKUP(Tableau1[[#This Row],[CODE_DESTINATION]],Libellés!$E$2:$F$7,2,FALSE)</f>
        <v>Valorisation matière</v>
      </c>
      <c r="J1545" s="21">
        <v>3051.1698000000001</v>
      </c>
      <c r="K1545" s="21">
        <v>149234</v>
      </c>
      <c r="L1545" s="21">
        <f>Tableau1[[#This Row],[TONNE_DECHET]]*1000</f>
        <v>3051169.8000000003</v>
      </c>
      <c r="M1545" s="21">
        <f>Tableau1[[#This Row],[KG_DECHET]]/Tableau1[[#This Row],[Population]]</f>
        <v>20.445540560462096</v>
      </c>
    </row>
    <row r="1546" spans="1:13" x14ac:dyDescent="0.3">
      <c r="A1546" s="21">
        <v>2013</v>
      </c>
      <c r="B1546" s="21">
        <v>94</v>
      </c>
      <c r="C1546" s="21" t="str">
        <f>VLOOKUP(Tableau1[[#This Row],[CODE_REGION]],Libellés!$I$2:$J$15,2,FALSE)</f>
        <v>Corse</v>
      </c>
      <c r="D1546" s="24" t="s">
        <v>66</v>
      </c>
      <c r="E1546" s="21" t="str">
        <f>VLOOKUP(Tableau1[[#This Row],[CODE_DEPT]],Libellés!$L$2:$M$102,2,FALSE)</f>
        <v>Corse-du-Sud</v>
      </c>
      <c r="F1546" s="21" t="s">
        <v>51</v>
      </c>
      <c r="G1546" s="21" t="str">
        <f>VLOOKUP(Tableau1[[#This Row],[CODE_TYPE_DECHET]],Libellés!$A$1:$B$8,2,FALSE)</f>
        <v>Emballages et papier</v>
      </c>
      <c r="H1546" s="21" t="s">
        <v>52</v>
      </c>
      <c r="I1546" s="21" t="str">
        <f>VLOOKUP(Tableau1[[#This Row],[CODE_DESTINATION]],Libellés!$E$2:$F$7,2,FALSE)</f>
        <v>Non précisé</v>
      </c>
      <c r="J1546" s="21">
        <v>141.23475999999999</v>
      </c>
      <c r="K1546" s="21">
        <v>149234</v>
      </c>
      <c r="L1546" s="21">
        <f>Tableau1[[#This Row],[TONNE_DECHET]]*1000</f>
        <v>141234.75999999998</v>
      </c>
      <c r="M1546" s="21">
        <f>Tableau1[[#This Row],[KG_DECHET]]/Tableau1[[#This Row],[Population]]</f>
        <v>0.94639800581636879</v>
      </c>
    </row>
    <row r="1547" spans="1:13" x14ac:dyDescent="0.3">
      <c r="A1547" s="21">
        <v>2013</v>
      </c>
      <c r="B1547" s="21">
        <v>94</v>
      </c>
      <c r="C1547" s="21" t="str">
        <f>VLOOKUP(Tableau1[[#This Row],[CODE_REGION]],Libellés!$I$2:$J$15,2,FALSE)</f>
        <v>Corse</v>
      </c>
      <c r="D1547" s="24" t="s">
        <v>66</v>
      </c>
      <c r="E1547" s="21" t="str">
        <f>VLOOKUP(Tableau1[[#This Row],[CODE_DEPT]],Libellés!$L$2:$M$102,2,FALSE)</f>
        <v>Corse-du-Sud</v>
      </c>
      <c r="F1547" s="21" t="s">
        <v>54</v>
      </c>
      <c r="G1547" s="21" t="str">
        <f>VLOOKUP(Tableau1[[#This Row],[CODE_TYPE_DECHET]],Libellés!$A$1:$B$8,2,FALSE)</f>
        <v>Verre</v>
      </c>
      <c r="H1547" s="21" t="s">
        <v>49</v>
      </c>
      <c r="I1547" s="21" t="str">
        <f>VLOOKUP(Tableau1[[#This Row],[CODE_DESTINATION]],Libellés!$E$2:$F$7,2,FALSE)</f>
        <v>Valorisation matière</v>
      </c>
      <c r="J1547" s="21">
        <v>3756.67101</v>
      </c>
      <c r="K1547" s="21">
        <v>149234</v>
      </c>
      <c r="L1547" s="21">
        <f>Tableau1[[#This Row],[TONNE_DECHET]]*1000</f>
        <v>3756671.0100000002</v>
      </c>
      <c r="M1547" s="21">
        <f>Tableau1[[#This Row],[KG_DECHET]]/Tableau1[[#This Row],[Population]]</f>
        <v>25.173023640725305</v>
      </c>
    </row>
    <row r="1548" spans="1:13" x14ac:dyDescent="0.3">
      <c r="A1548" s="21">
        <v>2013</v>
      </c>
      <c r="B1548" s="21">
        <v>94</v>
      </c>
      <c r="C1548" s="21" t="str">
        <f>VLOOKUP(Tableau1[[#This Row],[CODE_REGION]],Libellés!$I$2:$J$15,2,FALSE)</f>
        <v>Corse</v>
      </c>
      <c r="D1548" s="24" t="s">
        <v>66</v>
      </c>
      <c r="E1548" s="21" t="str">
        <f>VLOOKUP(Tableau1[[#This Row],[CODE_DEPT]],Libellés!$L$2:$M$102,2,FALSE)</f>
        <v>Corse-du-Sud</v>
      </c>
      <c r="F1548" s="21" t="s">
        <v>54</v>
      </c>
      <c r="G1548" s="21" t="str">
        <f>VLOOKUP(Tableau1[[#This Row],[CODE_TYPE_DECHET]],Libellés!$A$1:$B$8,2,FALSE)</f>
        <v>Verre</v>
      </c>
      <c r="H1548" s="21" t="s">
        <v>52</v>
      </c>
      <c r="I1548" s="21" t="str">
        <f>VLOOKUP(Tableau1[[#This Row],[CODE_DESTINATION]],Libellés!$E$2:$F$7,2,FALSE)</f>
        <v>Non précisé</v>
      </c>
      <c r="J1548" s="21">
        <v>490.14209</v>
      </c>
      <c r="K1548" s="21">
        <v>149234</v>
      </c>
      <c r="L1548" s="21">
        <f>Tableau1[[#This Row],[TONNE_DECHET]]*1000</f>
        <v>490142.08999999997</v>
      </c>
      <c r="M1548" s="21">
        <f>Tableau1[[#This Row],[KG_DECHET]]/Tableau1[[#This Row],[Population]]</f>
        <v>3.2843861988554885</v>
      </c>
    </row>
    <row r="1549" spans="1:13" x14ac:dyDescent="0.3">
      <c r="A1549" s="21">
        <v>2013</v>
      </c>
      <c r="B1549" s="21">
        <v>94</v>
      </c>
      <c r="C1549" s="21" t="str">
        <f>VLOOKUP(Tableau1[[#This Row],[CODE_REGION]],Libellés!$I$2:$J$15,2,FALSE)</f>
        <v>Corse</v>
      </c>
      <c r="D1549" s="24" t="s">
        <v>66</v>
      </c>
      <c r="E1549" s="21" t="str">
        <f>VLOOKUP(Tableau1[[#This Row],[CODE_DEPT]],Libellés!$L$2:$M$102,2,FALSE)</f>
        <v>Corse-du-Sud</v>
      </c>
      <c r="F1549" s="21" t="s">
        <v>55</v>
      </c>
      <c r="G1549" s="21" t="str">
        <f>VLOOKUP(Tableau1[[#This Row],[CODE_TYPE_DECHET]],Libellés!$A$1:$B$8,2,FALSE)</f>
        <v>Collectes séparées hors gravats</v>
      </c>
      <c r="H1549" s="21" t="s">
        <v>49</v>
      </c>
      <c r="I1549" s="21" t="str">
        <f>VLOOKUP(Tableau1[[#This Row],[CODE_DESTINATION]],Libellés!$E$2:$F$7,2,FALSE)</f>
        <v>Valorisation matière</v>
      </c>
      <c r="J1549" s="21">
        <v>219.7012</v>
      </c>
      <c r="K1549" s="21">
        <v>149234</v>
      </c>
      <c r="L1549" s="21">
        <f>Tableau1[[#This Row],[TONNE_DECHET]]*1000</f>
        <v>219701.2</v>
      </c>
      <c r="M1549" s="21">
        <f>Tableau1[[#This Row],[KG_DECHET]]/Tableau1[[#This Row],[Population]]</f>
        <v>1.4721926638701637</v>
      </c>
    </row>
    <row r="1550" spans="1:13" x14ac:dyDescent="0.3">
      <c r="A1550" s="21">
        <v>2015</v>
      </c>
      <c r="B1550" s="21">
        <v>94</v>
      </c>
      <c r="C1550" s="21" t="str">
        <f>VLOOKUP(Tableau1[[#This Row],[CODE_REGION]],Libellés!$I$2:$J$15,2,FALSE)</f>
        <v>Corse</v>
      </c>
      <c r="D1550" s="24" t="s">
        <v>66</v>
      </c>
      <c r="E1550" s="21" t="str">
        <f>VLOOKUP(Tableau1[[#This Row],[CODE_DEPT]],Libellés!$L$2:$M$102,2,FALSE)</f>
        <v>Corse-du-Sud</v>
      </c>
      <c r="F1550" s="21" t="s">
        <v>49</v>
      </c>
      <c r="G1550" s="21" t="str">
        <f>VLOOKUP(Tableau1[[#This Row],[CODE_TYPE_DECHET]],Libellés!$A$1:$B$8,2,FALSE)</f>
        <v>Ordures ménagères résiduelles</v>
      </c>
      <c r="H1550" s="21" t="s">
        <v>51</v>
      </c>
      <c r="I1550" s="21" t="str">
        <f>VLOOKUP(Tableau1[[#This Row],[CODE_DESTINATION]],Libellés!$E$2:$F$7,2,FALSE)</f>
        <v>Stockage</v>
      </c>
      <c r="J1550" s="21">
        <v>60564.803760000003</v>
      </c>
      <c r="K1550" s="21">
        <v>152730</v>
      </c>
      <c r="L1550" s="21">
        <f>Tableau1[[#This Row],[TONNE_DECHET]]*1000</f>
        <v>60564803.760000005</v>
      </c>
      <c r="M1550" s="21">
        <f>Tableau1[[#This Row],[KG_DECHET]]/Tableau1[[#This Row],[Population]]</f>
        <v>396.54818149675901</v>
      </c>
    </row>
    <row r="1551" spans="1:13" x14ac:dyDescent="0.3">
      <c r="A1551" s="21">
        <v>2015</v>
      </c>
      <c r="B1551" s="21">
        <v>94</v>
      </c>
      <c r="C1551" s="21" t="str">
        <f>VLOOKUP(Tableau1[[#This Row],[CODE_REGION]],Libellés!$I$2:$J$15,2,FALSE)</f>
        <v>Corse</v>
      </c>
      <c r="D1551" s="24" t="s">
        <v>66</v>
      </c>
      <c r="E1551" s="21" t="str">
        <f>VLOOKUP(Tableau1[[#This Row],[CODE_DEPT]],Libellés!$L$2:$M$102,2,FALSE)</f>
        <v>Corse-du-Sud</v>
      </c>
      <c r="F1551" s="21" t="s">
        <v>49</v>
      </c>
      <c r="G1551" s="21" t="str">
        <f>VLOOKUP(Tableau1[[#This Row],[CODE_TYPE_DECHET]],Libellés!$A$1:$B$8,2,FALSE)</f>
        <v>Ordures ménagères résiduelles</v>
      </c>
      <c r="H1551" s="21" t="s">
        <v>52</v>
      </c>
      <c r="I1551" s="21" t="str">
        <f>VLOOKUP(Tableau1[[#This Row],[CODE_DESTINATION]],Libellés!$E$2:$F$7,2,FALSE)</f>
        <v>Non précisé</v>
      </c>
      <c r="J1551" s="21">
        <v>13164.07063</v>
      </c>
      <c r="K1551" s="21">
        <v>152730</v>
      </c>
      <c r="L1551" s="21">
        <f>Tableau1[[#This Row],[TONNE_DECHET]]*1000</f>
        <v>13164070.630000001</v>
      </c>
      <c r="M1551" s="21">
        <f>Tableau1[[#This Row],[KG_DECHET]]/Tableau1[[#This Row],[Population]]</f>
        <v>86.191780462253661</v>
      </c>
    </row>
    <row r="1552" spans="1:13" x14ac:dyDescent="0.3">
      <c r="A1552" s="21">
        <v>2015</v>
      </c>
      <c r="B1552" s="21">
        <v>94</v>
      </c>
      <c r="C1552" s="21" t="str">
        <f>VLOOKUP(Tableau1[[#This Row],[CODE_REGION]],Libellés!$I$2:$J$15,2,FALSE)</f>
        <v>Corse</v>
      </c>
      <c r="D1552" s="24" t="s">
        <v>66</v>
      </c>
      <c r="E1552" s="21" t="str">
        <f>VLOOKUP(Tableau1[[#This Row],[CODE_DEPT]],Libellés!$L$2:$M$102,2,FALSE)</f>
        <v>Corse-du-Sud</v>
      </c>
      <c r="F1552" s="21" t="s">
        <v>50</v>
      </c>
      <c r="G1552" s="21" t="str">
        <f>VLOOKUP(Tableau1[[#This Row],[CODE_TYPE_DECHET]],Libellés!$A$1:$B$8,2,FALSE)</f>
        <v>Encombrants</v>
      </c>
      <c r="H1552" s="21" t="s">
        <v>49</v>
      </c>
      <c r="I1552" s="21" t="str">
        <f>VLOOKUP(Tableau1[[#This Row],[CODE_DESTINATION]],Libellés!$E$2:$F$7,2,FALSE)</f>
        <v>Valorisation matière</v>
      </c>
      <c r="J1552" s="21">
        <v>601.41</v>
      </c>
      <c r="K1552" s="21">
        <v>152730</v>
      </c>
      <c r="L1552" s="21">
        <f>Tableau1[[#This Row],[TONNE_DECHET]]*1000</f>
        <v>601410</v>
      </c>
      <c r="M1552" s="21">
        <f>Tableau1[[#This Row],[KG_DECHET]]/Tableau1[[#This Row],[Population]]</f>
        <v>3.9377332547633079</v>
      </c>
    </row>
    <row r="1553" spans="1:13" x14ac:dyDescent="0.3">
      <c r="A1553" s="21">
        <v>2015</v>
      </c>
      <c r="B1553" s="21">
        <v>94</v>
      </c>
      <c r="C1553" s="21" t="str">
        <f>VLOOKUP(Tableau1[[#This Row],[CODE_REGION]],Libellés!$I$2:$J$15,2,FALSE)</f>
        <v>Corse</v>
      </c>
      <c r="D1553" s="24" t="s">
        <v>66</v>
      </c>
      <c r="E1553" s="21" t="str">
        <f>VLOOKUP(Tableau1[[#This Row],[CODE_DEPT]],Libellés!$L$2:$M$102,2,FALSE)</f>
        <v>Corse-du-Sud</v>
      </c>
      <c r="F1553" s="21" t="s">
        <v>50</v>
      </c>
      <c r="G1553" s="21" t="str">
        <f>VLOOKUP(Tableau1[[#This Row],[CODE_TYPE_DECHET]],Libellés!$A$1:$B$8,2,FALSE)</f>
        <v>Encombrants</v>
      </c>
      <c r="H1553" s="21" t="s">
        <v>51</v>
      </c>
      <c r="I1553" s="21" t="str">
        <f>VLOOKUP(Tableau1[[#This Row],[CODE_DESTINATION]],Libellés!$E$2:$F$7,2,FALSE)</f>
        <v>Stockage</v>
      </c>
      <c r="J1553" s="21">
        <v>3368.35</v>
      </c>
      <c r="K1553" s="21">
        <v>152730</v>
      </c>
      <c r="L1553" s="21">
        <f>Tableau1[[#This Row],[TONNE_DECHET]]*1000</f>
        <v>3368350</v>
      </c>
      <c r="M1553" s="21">
        <f>Tableau1[[#This Row],[KG_DECHET]]/Tableau1[[#This Row],[Population]]</f>
        <v>22.054278792640609</v>
      </c>
    </row>
    <row r="1554" spans="1:13" x14ac:dyDescent="0.3">
      <c r="A1554" s="21">
        <v>2015</v>
      </c>
      <c r="B1554" s="21">
        <v>94</v>
      </c>
      <c r="C1554" s="21" t="str">
        <f>VLOOKUP(Tableau1[[#This Row],[CODE_REGION]],Libellés!$I$2:$J$15,2,FALSE)</f>
        <v>Corse</v>
      </c>
      <c r="D1554" s="24" t="s">
        <v>66</v>
      </c>
      <c r="E1554" s="21" t="str">
        <f>VLOOKUP(Tableau1[[#This Row],[CODE_DEPT]],Libellés!$L$2:$M$102,2,FALSE)</f>
        <v>Corse-du-Sud</v>
      </c>
      <c r="F1554" s="21" t="s">
        <v>51</v>
      </c>
      <c r="G1554" s="21" t="str">
        <f>VLOOKUP(Tableau1[[#This Row],[CODE_TYPE_DECHET]],Libellés!$A$1:$B$8,2,FALSE)</f>
        <v>Emballages et papier</v>
      </c>
      <c r="H1554" s="21" t="s">
        <v>49</v>
      </c>
      <c r="I1554" s="21" t="str">
        <f>VLOOKUP(Tableau1[[#This Row],[CODE_DESTINATION]],Libellés!$E$2:$F$7,2,FALSE)</f>
        <v>Valorisation matière</v>
      </c>
      <c r="J1554" s="21">
        <v>2528.1339800000001</v>
      </c>
      <c r="K1554" s="21">
        <v>152730</v>
      </c>
      <c r="L1554" s="21">
        <f>Tableau1[[#This Row],[TONNE_DECHET]]*1000</f>
        <v>2528133.98</v>
      </c>
      <c r="M1554" s="21">
        <f>Tableau1[[#This Row],[KG_DECHET]]/Tableau1[[#This Row],[Population]]</f>
        <v>16.552962613762848</v>
      </c>
    </row>
    <row r="1555" spans="1:13" x14ac:dyDescent="0.3">
      <c r="A1555" s="21">
        <v>2015</v>
      </c>
      <c r="B1555" s="21">
        <v>94</v>
      </c>
      <c r="C1555" s="21" t="str">
        <f>VLOOKUP(Tableau1[[#This Row],[CODE_REGION]],Libellés!$I$2:$J$15,2,FALSE)</f>
        <v>Corse</v>
      </c>
      <c r="D1555" s="24" t="s">
        <v>66</v>
      </c>
      <c r="E1555" s="21" t="str">
        <f>VLOOKUP(Tableau1[[#This Row],[CODE_DEPT]],Libellés!$L$2:$M$102,2,FALSE)</f>
        <v>Corse-du-Sud</v>
      </c>
      <c r="F1555" s="21" t="s">
        <v>51</v>
      </c>
      <c r="G1555" s="21" t="str">
        <f>VLOOKUP(Tableau1[[#This Row],[CODE_TYPE_DECHET]],Libellés!$A$1:$B$8,2,FALSE)</f>
        <v>Emballages et papier</v>
      </c>
      <c r="H1555" s="21" t="s">
        <v>52</v>
      </c>
      <c r="I1555" s="21" t="str">
        <f>VLOOKUP(Tableau1[[#This Row],[CODE_DESTINATION]],Libellés!$E$2:$F$7,2,FALSE)</f>
        <v>Non précisé</v>
      </c>
      <c r="J1555" s="21">
        <v>174.03513000000001</v>
      </c>
      <c r="K1555" s="21">
        <v>152730</v>
      </c>
      <c r="L1555" s="21">
        <f>Tableau1[[#This Row],[TONNE_DECHET]]*1000</f>
        <v>174035.13</v>
      </c>
      <c r="M1555" s="21">
        <f>Tableau1[[#This Row],[KG_DECHET]]/Tableau1[[#This Row],[Population]]</f>
        <v>1.1394953840109998</v>
      </c>
    </row>
    <row r="1556" spans="1:13" x14ac:dyDescent="0.3">
      <c r="A1556" s="21">
        <v>2015</v>
      </c>
      <c r="B1556" s="21">
        <v>94</v>
      </c>
      <c r="C1556" s="21" t="str">
        <f>VLOOKUP(Tableau1[[#This Row],[CODE_REGION]],Libellés!$I$2:$J$15,2,FALSE)</f>
        <v>Corse</v>
      </c>
      <c r="D1556" s="24" t="s">
        <v>66</v>
      </c>
      <c r="E1556" s="21" t="str">
        <f>VLOOKUP(Tableau1[[#This Row],[CODE_DEPT]],Libellés!$L$2:$M$102,2,FALSE)</f>
        <v>Corse-du-Sud</v>
      </c>
      <c r="F1556" s="21" t="s">
        <v>54</v>
      </c>
      <c r="G1556" s="21" t="str">
        <f>VLOOKUP(Tableau1[[#This Row],[CODE_TYPE_DECHET]],Libellés!$A$1:$B$8,2,FALSE)</f>
        <v>Verre</v>
      </c>
      <c r="H1556" s="21" t="s">
        <v>49</v>
      </c>
      <c r="I1556" s="21" t="str">
        <f>VLOOKUP(Tableau1[[#This Row],[CODE_DESTINATION]],Libellés!$E$2:$F$7,2,FALSE)</f>
        <v>Valorisation matière</v>
      </c>
      <c r="J1556" s="21">
        <v>2842.9451199999999</v>
      </c>
      <c r="K1556" s="21">
        <v>152730</v>
      </c>
      <c r="L1556" s="21">
        <f>Tableau1[[#This Row],[TONNE_DECHET]]*1000</f>
        <v>2842945.1199999996</v>
      </c>
      <c r="M1556" s="21">
        <f>Tableau1[[#This Row],[KG_DECHET]]/Tableau1[[#This Row],[Population]]</f>
        <v>18.614189222811493</v>
      </c>
    </row>
    <row r="1557" spans="1:13" x14ac:dyDescent="0.3">
      <c r="A1557" s="21">
        <v>2015</v>
      </c>
      <c r="B1557" s="21">
        <v>94</v>
      </c>
      <c r="C1557" s="21" t="str">
        <f>VLOOKUP(Tableau1[[#This Row],[CODE_REGION]],Libellés!$I$2:$J$15,2,FALSE)</f>
        <v>Corse</v>
      </c>
      <c r="D1557" s="24" t="s">
        <v>66</v>
      </c>
      <c r="E1557" s="21" t="str">
        <f>VLOOKUP(Tableau1[[#This Row],[CODE_DEPT]],Libellés!$L$2:$M$102,2,FALSE)</f>
        <v>Corse-du-Sud</v>
      </c>
      <c r="F1557" s="21" t="s">
        <v>54</v>
      </c>
      <c r="G1557" s="21" t="str">
        <f>VLOOKUP(Tableau1[[#This Row],[CODE_TYPE_DECHET]],Libellés!$A$1:$B$8,2,FALSE)</f>
        <v>Verre</v>
      </c>
      <c r="H1557" s="21" t="s">
        <v>52</v>
      </c>
      <c r="I1557" s="21" t="str">
        <f>VLOOKUP(Tableau1[[#This Row],[CODE_DESTINATION]],Libellés!$E$2:$F$7,2,FALSE)</f>
        <v>Non précisé</v>
      </c>
      <c r="J1557" s="21">
        <v>637.14062999999999</v>
      </c>
      <c r="K1557" s="21">
        <v>152730</v>
      </c>
      <c r="L1557" s="21">
        <f>Tableau1[[#This Row],[TONNE_DECHET]]*1000</f>
        <v>637140.63</v>
      </c>
      <c r="M1557" s="21">
        <f>Tableau1[[#This Row],[KG_DECHET]]/Tableau1[[#This Row],[Population]]</f>
        <v>4.1716796307208801</v>
      </c>
    </row>
    <row r="1558" spans="1:13" x14ac:dyDescent="0.3">
      <c r="A1558" s="21">
        <v>2015</v>
      </c>
      <c r="B1558" s="21">
        <v>94</v>
      </c>
      <c r="C1558" s="21" t="str">
        <f>VLOOKUP(Tableau1[[#This Row],[CODE_REGION]],Libellés!$I$2:$J$15,2,FALSE)</f>
        <v>Corse</v>
      </c>
      <c r="D1558" s="24" t="s">
        <v>66</v>
      </c>
      <c r="E1558" s="21" t="str">
        <f>VLOOKUP(Tableau1[[#This Row],[CODE_DEPT]],Libellés!$L$2:$M$102,2,FALSE)</f>
        <v>Corse-du-Sud</v>
      </c>
      <c r="F1558" s="21" t="s">
        <v>55</v>
      </c>
      <c r="G1558" s="21" t="str">
        <f>VLOOKUP(Tableau1[[#This Row],[CODE_TYPE_DECHET]],Libellés!$A$1:$B$8,2,FALSE)</f>
        <v>Collectes séparées hors gravats</v>
      </c>
      <c r="H1558" s="21" t="s">
        <v>49</v>
      </c>
      <c r="I1558" s="21" t="str">
        <f>VLOOKUP(Tableau1[[#This Row],[CODE_DESTINATION]],Libellés!$E$2:$F$7,2,FALSE)</f>
        <v>Valorisation matière</v>
      </c>
      <c r="J1558" s="21">
        <v>28</v>
      </c>
      <c r="K1558" s="21">
        <v>152730</v>
      </c>
      <c r="L1558" s="21">
        <f>Tableau1[[#This Row],[TONNE_DECHET]]*1000</f>
        <v>28000</v>
      </c>
      <c r="M1558" s="21">
        <f>Tableau1[[#This Row],[KG_DECHET]]/Tableau1[[#This Row],[Population]]</f>
        <v>0.18333005958226936</v>
      </c>
    </row>
    <row r="1559" spans="1:13" x14ac:dyDescent="0.3">
      <c r="A1559" s="21">
        <v>2015</v>
      </c>
      <c r="B1559" s="21">
        <v>94</v>
      </c>
      <c r="C1559" s="21" t="str">
        <f>VLOOKUP(Tableau1[[#This Row],[CODE_REGION]],Libellés!$I$2:$J$15,2,FALSE)</f>
        <v>Corse</v>
      </c>
      <c r="D1559" s="24" t="s">
        <v>66</v>
      </c>
      <c r="E1559" s="21" t="str">
        <f>VLOOKUP(Tableau1[[#This Row],[CODE_DEPT]],Libellés!$L$2:$M$102,2,FALSE)</f>
        <v>Corse-du-Sud</v>
      </c>
      <c r="F1559" s="21" t="s">
        <v>55</v>
      </c>
      <c r="G1559" s="21" t="str">
        <f>VLOOKUP(Tableau1[[#This Row],[CODE_TYPE_DECHET]],Libellés!$A$1:$B$8,2,FALSE)</f>
        <v>Collectes séparées hors gravats</v>
      </c>
      <c r="H1559" s="21" t="s">
        <v>52</v>
      </c>
      <c r="I1559" s="21" t="str">
        <f>VLOOKUP(Tableau1[[#This Row],[CODE_DESTINATION]],Libellés!$E$2:$F$7,2,FALSE)</f>
        <v>Non précisé</v>
      </c>
      <c r="J1559" s="21">
        <v>100</v>
      </c>
      <c r="K1559" s="21">
        <v>152730</v>
      </c>
      <c r="L1559" s="21">
        <f>Tableau1[[#This Row],[TONNE_DECHET]]*1000</f>
        <v>100000</v>
      </c>
      <c r="M1559" s="21">
        <f>Tableau1[[#This Row],[KG_DECHET]]/Tableau1[[#This Row],[Population]]</f>
        <v>0.65475021279381918</v>
      </c>
    </row>
    <row r="1560" spans="1:13" x14ac:dyDescent="0.3">
      <c r="A1560" s="21">
        <v>2017</v>
      </c>
      <c r="B1560" s="21">
        <v>94</v>
      </c>
      <c r="C1560" s="21" t="str">
        <f>VLOOKUP(Tableau1[[#This Row],[CODE_REGION]],Libellés!$I$2:$J$15,2,FALSE)</f>
        <v>Corse</v>
      </c>
      <c r="D1560" s="24" t="s">
        <v>66</v>
      </c>
      <c r="E1560" s="21" t="str">
        <f>VLOOKUP(Tableau1[[#This Row],[CODE_DEPT]],Libellés!$L$2:$M$102,2,FALSE)</f>
        <v>Corse-du-Sud</v>
      </c>
      <c r="F1560" s="21" t="s">
        <v>49</v>
      </c>
      <c r="G1560" s="21" t="str">
        <f>VLOOKUP(Tableau1[[#This Row],[CODE_TYPE_DECHET]],Libellés!$A$1:$B$8,2,FALSE)</f>
        <v>Ordures ménagères résiduelles</v>
      </c>
      <c r="H1560" s="21" t="s">
        <v>51</v>
      </c>
      <c r="I1560" s="21" t="str">
        <f>VLOOKUP(Tableau1[[#This Row],[CODE_DESTINATION]],Libellés!$E$2:$F$7,2,FALSE)</f>
        <v>Stockage</v>
      </c>
      <c r="J1560" s="21">
        <v>73766.600000000006</v>
      </c>
      <c r="K1560" s="21">
        <v>157249</v>
      </c>
      <c r="L1560" s="21">
        <f>Tableau1[[#This Row],[TONNE_DECHET]]*1000</f>
        <v>73766600</v>
      </c>
      <c r="M1560" s="21">
        <f>Tableau1[[#This Row],[KG_DECHET]]/Tableau1[[#This Row],[Population]]</f>
        <v>469.1069577548983</v>
      </c>
    </row>
    <row r="1561" spans="1:13" x14ac:dyDescent="0.3">
      <c r="A1561" s="21">
        <v>2017</v>
      </c>
      <c r="B1561" s="21">
        <v>94</v>
      </c>
      <c r="C1561" s="21" t="str">
        <f>VLOOKUP(Tableau1[[#This Row],[CODE_REGION]],Libellés!$I$2:$J$15,2,FALSE)</f>
        <v>Corse</v>
      </c>
      <c r="D1561" s="24" t="s">
        <v>66</v>
      </c>
      <c r="E1561" s="21" t="str">
        <f>VLOOKUP(Tableau1[[#This Row],[CODE_DEPT]],Libellés!$L$2:$M$102,2,FALSE)</f>
        <v>Corse-du-Sud</v>
      </c>
      <c r="F1561" s="21" t="s">
        <v>50</v>
      </c>
      <c r="G1561" s="21" t="str">
        <f>VLOOKUP(Tableau1[[#This Row],[CODE_TYPE_DECHET]],Libellés!$A$1:$B$8,2,FALSE)</f>
        <v>Encombrants</v>
      </c>
      <c r="H1561" s="21" t="s">
        <v>49</v>
      </c>
      <c r="I1561" s="21" t="str">
        <f>VLOOKUP(Tableau1[[#This Row],[CODE_DESTINATION]],Libellés!$E$2:$F$7,2,FALSE)</f>
        <v>Valorisation matière</v>
      </c>
      <c r="J1561" s="21">
        <v>449</v>
      </c>
      <c r="K1561" s="21">
        <v>157249</v>
      </c>
      <c r="L1561" s="21">
        <f>Tableau1[[#This Row],[TONNE_DECHET]]*1000</f>
        <v>449000</v>
      </c>
      <c r="M1561" s="21">
        <f>Tableau1[[#This Row],[KG_DECHET]]/Tableau1[[#This Row],[Population]]</f>
        <v>2.8553440721403636</v>
      </c>
    </row>
    <row r="1562" spans="1:13" x14ac:dyDescent="0.3">
      <c r="A1562" s="21">
        <v>2017</v>
      </c>
      <c r="B1562" s="21">
        <v>94</v>
      </c>
      <c r="C1562" s="21" t="str">
        <f>VLOOKUP(Tableau1[[#This Row],[CODE_REGION]],Libellés!$I$2:$J$15,2,FALSE)</f>
        <v>Corse</v>
      </c>
      <c r="D1562" s="24" t="s">
        <v>66</v>
      </c>
      <c r="E1562" s="21" t="str">
        <f>VLOOKUP(Tableau1[[#This Row],[CODE_DEPT]],Libellés!$L$2:$M$102,2,FALSE)</f>
        <v>Corse-du-Sud</v>
      </c>
      <c r="F1562" s="21" t="s">
        <v>50</v>
      </c>
      <c r="G1562" s="21" t="str">
        <f>VLOOKUP(Tableau1[[#This Row],[CODE_TYPE_DECHET]],Libellés!$A$1:$B$8,2,FALSE)</f>
        <v>Encombrants</v>
      </c>
      <c r="H1562" s="21" t="s">
        <v>51</v>
      </c>
      <c r="I1562" s="21" t="str">
        <f>VLOOKUP(Tableau1[[#This Row],[CODE_DESTINATION]],Libellés!$E$2:$F$7,2,FALSE)</f>
        <v>Stockage</v>
      </c>
      <c r="J1562" s="21">
        <v>4779.5</v>
      </c>
      <c r="K1562" s="21">
        <v>157249</v>
      </c>
      <c r="L1562" s="21">
        <f>Tableau1[[#This Row],[TONNE_DECHET]]*1000</f>
        <v>4779500</v>
      </c>
      <c r="M1562" s="21">
        <f>Tableau1[[#This Row],[KG_DECHET]]/Tableau1[[#This Row],[Population]]</f>
        <v>30.394469917137787</v>
      </c>
    </row>
    <row r="1563" spans="1:13" x14ac:dyDescent="0.3">
      <c r="A1563" s="21">
        <v>2017</v>
      </c>
      <c r="B1563" s="21">
        <v>94</v>
      </c>
      <c r="C1563" s="21" t="str">
        <f>VLOOKUP(Tableau1[[#This Row],[CODE_REGION]],Libellés!$I$2:$J$15,2,FALSE)</f>
        <v>Corse</v>
      </c>
      <c r="D1563" s="24" t="s">
        <v>66</v>
      </c>
      <c r="E1563" s="21" t="str">
        <f>VLOOKUP(Tableau1[[#This Row],[CODE_DEPT]],Libellés!$L$2:$M$102,2,FALSE)</f>
        <v>Corse-du-Sud</v>
      </c>
      <c r="F1563" s="21" t="s">
        <v>51</v>
      </c>
      <c r="G1563" s="21" t="str">
        <f>VLOOKUP(Tableau1[[#This Row],[CODE_TYPE_DECHET]],Libellés!$A$1:$B$8,2,FALSE)</f>
        <v>Emballages et papier</v>
      </c>
      <c r="H1563" s="21" t="s">
        <v>49</v>
      </c>
      <c r="I1563" s="21" t="str">
        <f>VLOOKUP(Tableau1[[#This Row],[CODE_DESTINATION]],Libellés!$E$2:$F$7,2,FALSE)</f>
        <v>Valorisation matière</v>
      </c>
      <c r="J1563" s="21">
        <v>4704.88</v>
      </c>
      <c r="K1563" s="21">
        <v>157249</v>
      </c>
      <c r="L1563" s="21">
        <f>Tableau1[[#This Row],[TONNE_DECHET]]*1000</f>
        <v>4704880</v>
      </c>
      <c r="M1563" s="21">
        <f>Tableau1[[#This Row],[KG_DECHET]]/Tableau1[[#This Row],[Population]]</f>
        <v>29.919935897843548</v>
      </c>
    </row>
    <row r="1564" spans="1:13" x14ac:dyDescent="0.3">
      <c r="A1564" s="21">
        <v>2017</v>
      </c>
      <c r="B1564" s="21">
        <v>94</v>
      </c>
      <c r="C1564" s="21" t="str">
        <f>VLOOKUP(Tableau1[[#This Row],[CODE_REGION]],Libellés!$I$2:$J$15,2,FALSE)</f>
        <v>Corse</v>
      </c>
      <c r="D1564" s="24" t="s">
        <v>66</v>
      </c>
      <c r="E1564" s="21" t="str">
        <f>VLOOKUP(Tableau1[[#This Row],[CODE_DEPT]],Libellés!$L$2:$M$102,2,FALSE)</f>
        <v>Corse-du-Sud</v>
      </c>
      <c r="F1564" s="21" t="s">
        <v>56</v>
      </c>
      <c r="G1564" s="21" t="str">
        <f>VLOOKUP(Tableau1[[#This Row],[CODE_TYPE_DECHET]],Libellés!$A$1:$B$8,2,FALSE)</f>
        <v>Biodéchets</v>
      </c>
      <c r="H1564" s="21" t="s">
        <v>56</v>
      </c>
      <c r="I1564" s="21" t="str">
        <f>VLOOKUP(Tableau1[[#This Row],[CODE_DESTINATION]],Libellés!$E$2:$F$7,2,FALSE)</f>
        <v>Valorisation organique</v>
      </c>
      <c r="J1564" s="21">
        <v>106</v>
      </c>
      <c r="K1564" s="21">
        <v>157249</v>
      </c>
      <c r="L1564" s="21">
        <f>Tableau1[[#This Row],[TONNE_DECHET]]*1000</f>
        <v>106000</v>
      </c>
      <c r="M1564" s="21">
        <f>Tableau1[[#This Row],[KG_DECHET]]/Tableau1[[#This Row],[Population]]</f>
        <v>0.67409013729817047</v>
      </c>
    </row>
    <row r="1565" spans="1:13" x14ac:dyDescent="0.3">
      <c r="A1565" s="21">
        <v>2017</v>
      </c>
      <c r="B1565" s="21">
        <v>94</v>
      </c>
      <c r="C1565" s="21" t="str">
        <f>VLOOKUP(Tableau1[[#This Row],[CODE_REGION]],Libellés!$I$2:$J$15,2,FALSE)</f>
        <v>Corse</v>
      </c>
      <c r="D1565" s="24" t="s">
        <v>66</v>
      </c>
      <c r="E1565" s="21" t="str">
        <f>VLOOKUP(Tableau1[[#This Row],[CODE_DEPT]],Libellés!$L$2:$M$102,2,FALSE)</f>
        <v>Corse-du-Sud</v>
      </c>
      <c r="F1565" s="21" t="s">
        <v>54</v>
      </c>
      <c r="G1565" s="21" t="str">
        <f>VLOOKUP(Tableau1[[#This Row],[CODE_TYPE_DECHET]],Libellés!$A$1:$B$8,2,FALSE)</f>
        <v>Verre</v>
      </c>
      <c r="H1565" s="21" t="s">
        <v>49</v>
      </c>
      <c r="I1565" s="21" t="str">
        <f>VLOOKUP(Tableau1[[#This Row],[CODE_DESTINATION]],Libellés!$E$2:$F$7,2,FALSE)</f>
        <v>Valorisation matière</v>
      </c>
      <c r="J1565" s="21">
        <v>4933.5200000000004</v>
      </c>
      <c r="K1565" s="21">
        <v>157249</v>
      </c>
      <c r="L1565" s="21">
        <f>Tableau1[[#This Row],[TONNE_DECHET]]*1000</f>
        <v>4933520</v>
      </c>
      <c r="M1565" s="21">
        <f>Tableau1[[#This Row],[KG_DECHET]]/Tableau1[[#This Row],[Population]]</f>
        <v>31.373935605313864</v>
      </c>
    </row>
    <row r="1566" spans="1:13" x14ac:dyDescent="0.3">
      <c r="A1566" s="21">
        <v>2017</v>
      </c>
      <c r="B1566" s="21">
        <v>94</v>
      </c>
      <c r="C1566" s="21" t="str">
        <f>VLOOKUP(Tableau1[[#This Row],[CODE_REGION]],Libellés!$I$2:$J$15,2,FALSE)</f>
        <v>Corse</v>
      </c>
      <c r="D1566" s="24" t="s">
        <v>66</v>
      </c>
      <c r="E1566" s="21" t="str">
        <f>VLOOKUP(Tableau1[[#This Row],[CODE_DEPT]],Libellés!$L$2:$M$102,2,FALSE)</f>
        <v>Corse-du-Sud</v>
      </c>
      <c r="F1566" s="21" t="s">
        <v>55</v>
      </c>
      <c r="G1566" s="21" t="str">
        <f>VLOOKUP(Tableau1[[#This Row],[CODE_TYPE_DECHET]],Libellés!$A$1:$B$8,2,FALSE)</f>
        <v>Collectes séparées hors gravats</v>
      </c>
      <c r="H1566" s="21" t="s">
        <v>49</v>
      </c>
      <c r="I1566" s="21" t="str">
        <f>VLOOKUP(Tableau1[[#This Row],[CODE_DESTINATION]],Libellés!$E$2:$F$7,2,FALSE)</f>
        <v>Valorisation matière</v>
      </c>
      <c r="J1566" s="21">
        <v>147</v>
      </c>
      <c r="K1566" s="21">
        <v>157249</v>
      </c>
      <c r="L1566" s="21">
        <f>Tableau1[[#This Row],[TONNE_DECHET]]*1000</f>
        <v>147000</v>
      </c>
      <c r="M1566" s="21">
        <f>Tableau1[[#This Row],[KG_DECHET]]/Tableau1[[#This Row],[Population]]</f>
        <v>0.93482311493236836</v>
      </c>
    </row>
    <row r="1567" spans="1:13" x14ac:dyDescent="0.3">
      <c r="A1567" s="21">
        <v>2009</v>
      </c>
      <c r="B1567" s="21">
        <v>94</v>
      </c>
      <c r="C1567" s="21" t="str">
        <f>VLOOKUP(Tableau1[[#This Row],[CODE_REGION]],Libellés!$I$2:$J$15,2,FALSE)</f>
        <v>Corse</v>
      </c>
      <c r="D1567" s="24" t="s">
        <v>67</v>
      </c>
      <c r="E1567" s="21" t="str">
        <f>VLOOKUP(Tableau1[[#This Row],[CODE_DEPT]],Libellés!$L$2:$M$102,2,FALSE)</f>
        <v>Haute-Corse</v>
      </c>
      <c r="F1567" s="21" t="s">
        <v>49</v>
      </c>
      <c r="G1567" s="21" t="str">
        <f>VLOOKUP(Tableau1[[#This Row],[CODE_TYPE_DECHET]],Libellés!$A$1:$B$8,2,FALSE)</f>
        <v>Ordures ménagères résiduelles</v>
      </c>
      <c r="H1567" s="21" t="s">
        <v>50</v>
      </c>
      <c r="I1567" s="21" t="str">
        <f>VLOOKUP(Tableau1[[#This Row],[CODE_DESTINATION]],Libellés!$E$2:$F$7,2,FALSE)</f>
        <v>Incinération avec récupération d'énergie</v>
      </c>
      <c r="J1567" s="21">
        <v>2136</v>
      </c>
      <c r="K1567" s="21">
        <v>164344</v>
      </c>
      <c r="L1567" s="21">
        <f>Tableau1[[#This Row],[TONNE_DECHET]]*1000</f>
        <v>2136000</v>
      </c>
      <c r="M1567" s="21">
        <f>Tableau1[[#This Row],[KG_DECHET]]/Tableau1[[#This Row],[Population]]</f>
        <v>12.997127975466096</v>
      </c>
    </row>
    <row r="1568" spans="1:13" x14ac:dyDescent="0.3">
      <c r="A1568" s="21">
        <v>2009</v>
      </c>
      <c r="B1568" s="21">
        <v>94</v>
      </c>
      <c r="C1568" s="21" t="str">
        <f>VLOOKUP(Tableau1[[#This Row],[CODE_REGION]],Libellés!$I$2:$J$15,2,FALSE)</f>
        <v>Corse</v>
      </c>
      <c r="D1568" s="24" t="s">
        <v>67</v>
      </c>
      <c r="E1568" s="21" t="str">
        <f>VLOOKUP(Tableau1[[#This Row],[CODE_DEPT]],Libellés!$L$2:$M$102,2,FALSE)</f>
        <v>Haute-Corse</v>
      </c>
      <c r="F1568" s="21" t="s">
        <v>49</v>
      </c>
      <c r="G1568" s="21" t="str">
        <f>VLOOKUP(Tableau1[[#This Row],[CODE_TYPE_DECHET]],Libellés!$A$1:$B$8,2,FALSE)</f>
        <v>Ordures ménagères résiduelles</v>
      </c>
      <c r="H1568" s="21" t="s">
        <v>51</v>
      </c>
      <c r="I1568" s="21" t="str">
        <f>VLOOKUP(Tableau1[[#This Row],[CODE_DESTINATION]],Libellés!$E$2:$F$7,2,FALSE)</f>
        <v>Stockage</v>
      </c>
      <c r="J1568" s="21">
        <v>42217.235670000002</v>
      </c>
      <c r="K1568" s="21">
        <v>164344</v>
      </c>
      <c r="L1568" s="21">
        <f>Tableau1[[#This Row],[TONNE_DECHET]]*1000</f>
        <v>42217235.670000002</v>
      </c>
      <c r="M1568" s="21">
        <f>Tableau1[[#This Row],[KG_DECHET]]/Tableau1[[#This Row],[Population]]</f>
        <v>256.88334024972011</v>
      </c>
    </row>
    <row r="1569" spans="1:13" x14ac:dyDescent="0.3">
      <c r="A1569" s="21">
        <v>2009</v>
      </c>
      <c r="B1569" s="21">
        <v>94</v>
      </c>
      <c r="C1569" s="21" t="str">
        <f>VLOOKUP(Tableau1[[#This Row],[CODE_REGION]],Libellés!$I$2:$J$15,2,FALSE)</f>
        <v>Corse</v>
      </c>
      <c r="D1569" s="24" t="s">
        <v>67</v>
      </c>
      <c r="E1569" s="21" t="str">
        <f>VLOOKUP(Tableau1[[#This Row],[CODE_DEPT]],Libellés!$L$2:$M$102,2,FALSE)</f>
        <v>Haute-Corse</v>
      </c>
      <c r="F1569" s="21" t="s">
        <v>49</v>
      </c>
      <c r="G1569" s="21" t="str">
        <f>VLOOKUP(Tableau1[[#This Row],[CODE_TYPE_DECHET]],Libellés!$A$1:$B$8,2,FALSE)</f>
        <v>Ordures ménagères résiduelles</v>
      </c>
      <c r="H1569" s="21" t="s">
        <v>52</v>
      </c>
      <c r="I1569" s="21" t="str">
        <f>VLOOKUP(Tableau1[[#This Row],[CODE_DESTINATION]],Libellés!$E$2:$F$7,2,FALSE)</f>
        <v>Non précisé</v>
      </c>
      <c r="J1569" s="21">
        <v>27733.525900000001</v>
      </c>
      <c r="K1569" s="21">
        <v>164344</v>
      </c>
      <c r="L1569" s="21">
        <f>Tableau1[[#This Row],[TONNE_DECHET]]*1000</f>
        <v>27733525.900000002</v>
      </c>
      <c r="M1569" s="21">
        <f>Tableau1[[#This Row],[KG_DECHET]]/Tableau1[[#This Row],[Population]]</f>
        <v>168.75289575524511</v>
      </c>
    </row>
    <row r="1570" spans="1:13" x14ac:dyDescent="0.3">
      <c r="A1570" s="21">
        <v>2009</v>
      </c>
      <c r="B1570" s="21">
        <v>94</v>
      </c>
      <c r="C1570" s="21" t="str">
        <f>VLOOKUP(Tableau1[[#This Row],[CODE_REGION]],Libellés!$I$2:$J$15,2,FALSE)</f>
        <v>Corse</v>
      </c>
      <c r="D1570" s="24" t="s">
        <v>67</v>
      </c>
      <c r="E1570" s="21" t="str">
        <f>VLOOKUP(Tableau1[[#This Row],[CODE_DEPT]],Libellés!$L$2:$M$102,2,FALSE)</f>
        <v>Haute-Corse</v>
      </c>
      <c r="F1570" s="21" t="s">
        <v>50</v>
      </c>
      <c r="G1570" s="21" t="str">
        <f>VLOOKUP(Tableau1[[#This Row],[CODE_TYPE_DECHET]],Libellés!$A$1:$B$8,2,FALSE)</f>
        <v>Encombrants</v>
      </c>
      <c r="H1570" s="21" t="s">
        <v>49</v>
      </c>
      <c r="I1570" s="21" t="str">
        <f>VLOOKUP(Tableau1[[#This Row],[CODE_DESTINATION]],Libellés!$E$2:$F$7,2,FALSE)</f>
        <v>Valorisation matière</v>
      </c>
      <c r="J1570" s="21">
        <v>64</v>
      </c>
      <c r="K1570" s="21">
        <v>164344</v>
      </c>
      <c r="L1570" s="21">
        <f>Tableau1[[#This Row],[TONNE_DECHET]]*1000</f>
        <v>64000</v>
      </c>
      <c r="M1570" s="21">
        <f>Tableau1[[#This Row],[KG_DECHET]]/Tableau1[[#This Row],[Population]]</f>
        <v>0.38942705544467704</v>
      </c>
    </row>
    <row r="1571" spans="1:13" x14ac:dyDescent="0.3">
      <c r="A1571" s="21">
        <v>2009</v>
      </c>
      <c r="B1571" s="21">
        <v>94</v>
      </c>
      <c r="C1571" s="21" t="str">
        <f>VLOOKUP(Tableau1[[#This Row],[CODE_REGION]],Libellés!$I$2:$J$15,2,FALSE)</f>
        <v>Corse</v>
      </c>
      <c r="D1571" s="24" t="s">
        <v>67</v>
      </c>
      <c r="E1571" s="21" t="str">
        <f>VLOOKUP(Tableau1[[#This Row],[CODE_DEPT]],Libellés!$L$2:$M$102,2,FALSE)</f>
        <v>Haute-Corse</v>
      </c>
      <c r="F1571" s="21" t="s">
        <v>50</v>
      </c>
      <c r="G1571" s="21" t="str">
        <f>VLOOKUP(Tableau1[[#This Row],[CODE_TYPE_DECHET]],Libellés!$A$1:$B$8,2,FALSE)</f>
        <v>Encombrants</v>
      </c>
      <c r="H1571" s="21" t="s">
        <v>51</v>
      </c>
      <c r="I1571" s="21" t="str">
        <f>VLOOKUP(Tableau1[[#This Row],[CODE_DESTINATION]],Libellés!$E$2:$F$7,2,FALSE)</f>
        <v>Stockage</v>
      </c>
      <c r="J1571" s="21">
        <v>704.47460000000001</v>
      </c>
      <c r="K1571" s="21">
        <v>164344</v>
      </c>
      <c r="L1571" s="21">
        <f>Tableau1[[#This Row],[TONNE_DECHET]]*1000</f>
        <v>704474.6</v>
      </c>
      <c r="M1571" s="21">
        <f>Tableau1[[#This Row],[KG_DECHET]]/Tableau1[[#This Row],[Population]]</f>
        <v>4.2865854548994786</v>
      </c>
    </row>
    <row r="1572" spans="1:13" x14ac:dyDescent="0.3">
      <c r="A1572" s="21">
        <v>2009</v>
      </c>
      <c r="B1572" s="21">
        <v>94</v>
      </c>
      <c r="C1572" s="21" t="str">
        <f>VLOOKUP(Tableau1[[#This Row],[CODE_REGION]],Libellés!$I$2:$J$15,2,FALSE)</f>
        <v>Corse</v>
      </c>
      <c r="D1572" s="24" t="s">
        <v>67</v>
      </c>
      <c r="E1572" s="21" t="str">
        <f>VLOOKUP(Tableau1[[#This Row],[CODE_DEPT]],Libellés!$L$2:$M$102,2,FALSE)</f>
        <v>Haute-Corse</v>
      </c>
      <c r="F1572" s="21" t="s">
        <v>51</v>
      </c>
      <c r="G1572" s="21" t="str">
        <f>VLOOKUP(Tableau1[[#This Row],[CODE_TYPE_DECHET]],Libellés!$A$1:$B$8,2,FALSE)</f>
        <v>Emballages et papier</v>
      </c>
      <c r="H1572" s="21" t="s">
        <v>49</v>
      </c>
      <c r="I1572" s="21" t="str">
        <f>VLOOKUP(Tableau1[[#This Row],[CODE_DESTINATION]],Libellés!$E$2:$F$7,2,FALSE)</f>
        <v>Valorisation matière</v>
      </c>
      <c r="J1572" s="21">
        <v>1326.662</v>
      </c>
      <c r="K1572" s="21">
        <v>164344</v>
      </c>
      <c r="L1572" s="21">
        <f>Tableau1[[#This Row],[TONNE_DECHET]]*1000</f>
        <v>1326662</v>
      </c>
      <c r="M1572" s="21">
        <f>Tableau1[[#This Row],[KG_DECHET]]/Tableau1[[#This Row],[Population]]</f>
        <v>8.0724699410991576</v>
      </c>
    </row>
    <row r="1573" spans="1:13" x14ac:dyDescent="0.3">
      <c r="A1573" s="21">
        <v>2009</v>
      </c>
      <c r="B1573" s="21">
        <v>94</v>
      </c>
      <c r="C1573" s="21" t="str">
        <f>VLOOKUP(Tableau1[[#This Row],[CODE_REGION]],Libellés!$I$2:$J$15,2,FALSE)</f>
        <v>Corse</v>
      </c>
      <c r="D1573" s="24" t="s">
        <v>67</v>
      </c>
      <c r="E1573" s="21" t="str">
        <f>VLOOKUP(Tableau1[[#This Row],[CODE_DEPT]],Libellés!$L$2:$M$102,2,FALSE)</f>
        <v>Haute-Corse</v>
      </c>
      <c r="F1573" s="21" t="s">
        <v>51</v>
      </c>
      <c r="G1573" s="21" t="str">
        <f>VLOOKUP(Tableau1[[#This Row],[CODE_TYPE_DECHET]],Libellés!$A$1:$B$8,2,FALSE)</f>
        <v>Emballages et papier</v>
      </c>
      <c r="H1573" s="21" t="s">
        <v>52</v>
      </c>
      <c r="I1573" s="21" t="str">
        <f>VLOOKUP(Tableau1[[#This Row],[CODE_DESTINATION]],Libellés!$E$2:$F$7,2,FALSE)</f>
        <v>Non précisé</v>
      </c>
      <c r="J1573" s="21">
        <v>609.01558999999997</v>
      </c>
      <c r="K1573" s="21">
        <v>164344</v>
      </c>
      <c r="L1573" s="21">
        <f>Tableau1[[#This Row],[TONNE_DECHET]]*1000</f>
        <v>609015.59</v>
      </c>
      <c r="M1573" s="21">
        <f>Tableau1[[#This Row],[KG_DECHET]]/Tableau1[[#This Row],[Population]]</f>
        <v>3.7057366864625418</v>
      </c>
    </row>
    <row r="1574" spans="1:13" x14ac:dyDescent="0.3">
      <c r="A1574" s="21">
        <v>2009</v>
      </c>
      <c r="B1574" s="21">
        <v>94</v>
      </c>
      <c r="C1574" s="21" t="str">
        <f>VLOOKUP(Tableau1[[#This Row],[CODE_REGION]],Libellés!$I$2:$J$15,2,FALSE)</f>
        <v>Corse</v>
      </c>
      <c r="D1574" s="24" t="s">
        <v>67</v>
      </c>
      <c r="E1574" s="21" t="str">
        <f>VLOOKUP(Tableau1[[#This Row],[CODE_DEPT]],Libellés!$L$2:$M$102,2,FALSE)</f>
        <v>Haute-Corse</v>
      </c>
      <c r="F1574" s="21" t="s">
        <v>56</v>
      </c>
      <c r="G1574" s="21" t="str">
        <f>VLOOKUP(Tableau1[[#This Row],[CODE_TYPE_DECHET]],Libellés!$A$1:$B$8,2,FALSE)</f>
        <v>Biodéchets</v>
      </c>
      <c r="H1574" s="21" t="s">
        <v>56</v>
      </c>
      <c r="I1574" s="21" t="str">
        <f>VLOOKUP(Tableau1[[#This Row],[CODE_DESTINATION]],Libellés!$E$2:$F$7,2,FALSE)</f>
        <v>Valorisation organique</v>
      </c>
      <c r="J1574" s="21">
        <v>599.58690000000001</v>
      </c>
      <c r="K1574" s="21">
        <v>164344</v>
      </c>
      <c r="L1574" s="21">
        <f>Tableau1[[#This Row],[TONNE_DECHET]]*1000</f>
        <v>599586.9</v>
      </c>
      <c r="M1574" s="21">
        <f>Tableau1[[#This Row],[KG_DECHET]]/Tableau1[[#This Row],[Population]]</f>
        <v>3.6483650148469065</v>
      </c>
    </row>
    <row r="1575" spans="1:13" x14ac:dyDescent="0.3">
      <c r="A1575" s="21">
        <v>2009</v>
      </c>
      <c r="B1575" s="21">
        <v>94</v>
      </c>
      <c r="C1575" s="21" t="str">
        <f>VLOOKUP(Tableau1[[#This Row],[CODE_REGION]],Libellés!$I$2:$J$15,2,FALSE)</f>
        <v>Corse</v>
      </c>
      <c r="D1575" s="24" t="s">
        <v>67</v>
      </c>
      <c r="E1575" s="21" t="str">
        <f>VLOOKUP(Tableau1[[#This Row],[CODE_DEPT]],Libellés!$L$2:$M$102,2,FALSE)</f>
        <v>Haute-Corse</v>
      </c>
      <c r="F1575" s="21" t="s">
        <v>54</v>
      </c>
      <c r="G1575" s="21" t="str">
        <f>VLOOKUP(Tableau1[[#This Row],[CODE_TYPE_DECHET]],Libellés!$A$1:$B$8,2,FALSE)</f>
        <v>Verre</v>
      </c>
      <c r="H1575" s="21" t="s">
        <v>49</v>
      </c>
      <c r="I1575" s="21" t="str">
        <f>VLOOKUP(Tableau1[[#This Row],[CODE_DESTINATION]],Libellés!$E$2:$F$7,2,FALSE)</f>
        <v>Valorisation matière</v>
      </c>
      <c r="J1575" s="21">
        <v>1383.3597199999999</v>
      </c>
      <c r="K1575" s="21">
        <v>164344</v>
      </c>
      <c r="L1575" s="21">
        <f>Tableau1[[#This Row],[TONNE_DECHET]]*1000</f>
        <v>1383359.72</v>
      </c>
      <c r="M1575" s="21">
        <f>Tableau1[[#This Row],[KG_DECHET]]/Tableau1[[#This Row],[Population]]</f>
        <v>8.4174640996933263</v>
      </c>
    </row>
    <row r="1576" spans="1:13" x14ac:dyDescent="0.3">
      <c r="A1576" s="21">
        <v>2009</v>
      </c>
      <c r="B1576" s="21">
        <v>94</v>
      </c>
      <c r="C1576" s="21" t="str">
        <f>VLOOKUP(Tableau1[[#This Row],[CODE_REGION]],Libellés!$I$2:$J$15,2,FALSE)</f>
        <v>Corse</v>
      </c>
      <c r="D1576" s="24" t="s">
        <v>67</v>
      </c>
      <c r="E1576" s="21" t="str">
        <f>VLOOKUP(Tableau1[[#This Row],[CODE_DEPT]],Libellés!$L$2:$M$102,2,FALSE)</f>
        <v>Haute-Corse</v>
      </c>
      <c r="F1576" s="21" t="s">
        <v>54</v>
      </c>
      <c r="G1576" s="21" t="str">
        <f>VLOOKUP(Tableau1[[#This Row],[CODE_TYPE_DECHET]],Libellés!$A$1:$B$8,2,FALSE)</f>
        <v>Verre</v>
      </c>
      <c r="H1576" s="21" t="s">
        <v>52</v>
      </c>
      <c r="I1576" s="21" t="str">
        <f>VLOOKUP(Tableau1[[#This Row],[CODE_DESTINATION]],Libellés!$E$2:$F$7,2,FALSE)</f>
        <v>Non précisé</v>
      </c>
      <c r="J1576" s="21">
        <v>1151.4674399999999</v>
      </c>
      <c r="K1576" s="21">
        <v>164344</v>
      </c>
      <c r="L1576" s="21">
        <f>Tableau1[[#This Row],[TONNE_DECHET]]*1000</f>
        <v>1151467.44</v>
      </c>
      <c r="M1576" s="21">
        <f>Tableau1[[#This Row],[KG_DECHET]]/Tableau1[[#This Row],[Population]]</f>
        <v>7.0064464781190674</v>
      </c>
    </row>
    <row r="1577" spans="1:13" x14ac:dyDescent="0.3">
      <c r="A1577" s="21">
        <v>2011</v>
      </c>
      <c r="B1577" s="21">
        <v>94</v>
      </c>
      <c r="C1577" s="21" t="str">
        <f>VLOOKUP(Tableau1[[#This Row],[CODE_REGION]],Libellés!$I$2:$J$15,2,FALSE)</f>
        <v>Corse</v>
      </c>
      <c r="D1577" s="24" t="s">
        <v>67</v>
      </c>
      <c r="E1577" s="21" t="str">
        <f>VLOOKUP(Tableau1[[#This Row],[CODE_DEPT]],Libellés!$L$2:$M$102,2,FALSE)</f>
        <v>Haute-Corse</v>
      </c>
      <c r="F1577" s="21" t="s">
        <v>49</v>
      </c>
      <c r="G1577" s="21" t="str">
        <f>VLOOKUP(Tableau1[[#This Row],[CODE_TYPE_DECHET]],Libellés!$A$1:$B$8,2,FALSE)</f>
        <v>Ordures ménagères résiduelles</v>
      </c>
      <c r="H1577" s="21" t="s">
        <v>50</v>
      </c>
      <c r="I1577" s="21" t="str">
        <f>VLOOKUP(Tableau1[[#This Row],[CODE_DESTINATION]],Libellés!$E$2:$F$7,2,FALSE)</f>
        <v>Incinération avec récupération d'énergie</v>
      </c>
      <c r="J1577" s="21">
        <v>99.93</v>
      </c>
      <c r="K1577" s="21">
        <v>168640</v>
      </c>
      <c r="L1577" s="21">
        <f>Tableau1[[#This Row],[TONNE_DECHET]]*1000</f>
        <v>99930</v>
      </c>
      <c r="M1577" s="21">
        <f>Tableau1[[#This Row],[KG_DECHET]]/Tableau1[[#This Row],[Population]]</f>
        <v>0.59256404174573052</v>
      </c>
    </row>
    <row r="1578" spans="1:13" x14ac:dyDescent="0.3">
      <c r="A1578" s="21">
        <v>2011</v>
      </c>
      <c r="B1578" s="21">
        <v>94</v>
      </c>
      <c r="C1578" s="21" t="str">
        <f>VLOOKUP(Tableau1[[#This Row],[CODE_REGION]],Libellés!$I$2:$J$15,2,FALSE)</f>
        <v>Corse</v>
      </c>
      <c r="D1578" s="24" t="s">
        <v>67</v>
      </c>
      <c r="E1578" s="21" t="str">
        <f>VLOOKUP(Tableau1[[#This Row],[CODE_DEPT]],Libellés!$L$2:$M$102,2,FALSE)</f>
        <v>Haute-Corse</v>
      </c>
      <c r="F1578" s="21" t="s">
        <v>49</v>
      </c>
      <c r="G1578" s="21" t="str">
        <f>VLOOKUP(Tableau1[[#This Row],[CODE_TYPE_DECHET]],Libellés!$A$1:$B$8,2,FALSE)</f>
        <v>Ordures ménagères résiduelles</v>
      </c>
      <c r="H1578" s="21" t="s">
        <v>51</v>
      </c>
      <c r="I1578" s="21" t="str">
        <f>VLOOKUP(Tableau1[[#This Row],[CODE_DESTINATION]],Libellés!$E$2:$F$7,2,FALSE)</f>
        <v>Stockage</v>
      </c>
      <c r="J1578" s="21">
        <v>69862.044810000007</v>
      </c>
      <c r="K1578" s="21">
        <v>168640</v>
      </c>
      <c r="L1578" s="21">
        <f>Tableau1[[#This Row],[TONNE_DECHET]]*1000</f>
        <v>69862044.810000002</v>
      </c>
      <c r="M1578" s="21">
        <f>Tableau1[[#This Row],[KG_DECHET]]/Tableau1[[#This Row],[Population]]</f>
        <v>414.26734351280834</v>
      </c>
    </row>
    <row r="1579" spans="1:13" x14ac:dyDescent="0.3">
      <c r="A1579" s="21">
        <v>2011</v>
      </c>
      <c r="B1579" s="21">
        <v>94</v>
      </c>
      <c r="C1579" s="21" t="str">
        <f>VLOOKUP(Tableau1[[#This Row],[CODE_REGION]],Libellés!$I$2:$J$15,2,FALSE)</f>
        <v>Corse</v>
      </c>
      <c r="D1579" s="24" t="s">
        <v>67</v>
      </c>
      <c r="E1579" s="21" t="str">
        <f>VLOOKUP(Tableau1[[#This Row],[CODE_DEPT]],Libellés!$L$2:$M$102,2,FALSE)</f>
        <v>Haute-Corse</v>
      </c>
      <c r="F1579" s="21" t="s">
        <v>49</v>
      </c>
      <c r="G1579" s="21" t="str">
        <f>VLOOKUP(Tableau1[[#This Row],[CODE_TYPE_DECHET]],Libellés!$A$1:$B$8,2,FALSE)</f>
        <v>Ordures ménagères résiduelles</v>
      </c>
      <c r="H1579" s="21" t="s">
        <v>52</v>
      </c>
      <c r="I1579" s="21" t="str">
        <f>VLOOKUP(Tableau1[[#This Row],[CODE_DESTINATION]],Libellés!$E$2:$F$7,2,FALSE)</f>
        <v>Non précisé</v>
      </c>
      <c r="J1579" s="21">
        <v>14875.946180000001</v>
      </c>
      <c r="K1579" s="21">
        <v>168640</v>
      </c>
      <c r="L1579" s="21">
        <f>Tableau1[[#This Row],[TONNE_DECHET]]*1000</f>
        <v>14875946.180000002</v>
      </c>
      <c r="M1579" s="21">
        <f>Tableau1[[#This Row],[KG_DECHET]]/Tableau1[[#This Row],[Population]]</f>
        <v>88.211255811195457</v>
      </c>
    </row>
    <row r="1580" spans="1:13" x14ac:dyDescent="0.3">
      <c r="A1580" s="21">
        <v>2011</v>
      </c>
      <c r="B1580" s="21">
        <v>94</v>
      </c>
      <c r="C1580" s="21" t="str">
        <f>VLOOKUP(Tableau1[[#This Row],[CODE_REGION]],Libellés!$I$2:$J$15,2,FALSE)</f>
        <v>Corse</v>
      </c>
      <c r="D1580" s="24" t="s">
        <v>67</v>
      </c>
      <c r="E1580" s="21" t="str">
        <f>VLOOKUP(Tableau1[[#This Row],[CODE_DEPT]],Libellés!$L$2:$M$102,2,FALSE)</f>
        <v>Haute-Corse</v>
      </c>
      <c r="F1580" s="21" t="s">
        <v>50</v>
      </c>
      <c r="G1580" s="21" t="str">
        <f>VLOOKUP(Tableau1[[#This Row],[CODE_TYPE_DECHET]],Libellés!$A$1:$B$8,2,FALSE)</f>
        <v>Encombrants</v>
      </c>
      <c r="H1580" s="21" t="s">
        <v>49</v>
      </c>
      <c r="I1580" s="21" t="str">
        <f>VLOOKUP(Tableau1[[#This Row],[CODE_DESTINATION]],Libellés!$E$2:$F$7,2,FALSE)</f>
        <v>Valorisation matière</v>
      </c>
      <c r="J1580" s="21">
        <v>86.42</v>
      </c>
      <c r="K1580" s="21">
        <v>168640</v>
      </c>
      <c r="L1580" s="21">
        <f>Tableau1[[#This Row],[TONNE_DECHET]]*1000</f>
        <v>86420</v>
      </c>
      <c r="M1580" s="21">
        <f>Tableau1[[#This Row],[KG_DECHET]]/Tableau1[[#This Row],[Population]]</f>
        <v>0.51245256166982922</v>
      </c>
    </row>
    <row r="1581" spans="1:13" x14ac:dyDescent="0.3">
      <c r="A1581" s="21">
        <v>2011</v>
      </c>
      <c r="B1581" s="21">
        <v>94</v>
      </c>
      <c r="C1581" s="21" t="str">
        <f>VLOOKUP(Tableau1[[#This Row],[CODE_REGION]],Libellés!$I$2:$J$15,2,FALSE)</f>
        <v>Corse</v>
      </c>
      <c r="D1581" s="24" t="s">
        <v>67</v>
      </c>
      <c r="E1581" s="21" t="str">
        <f>VLOOKUP(Tableau1[[#This Row],[CODE_DEPT]],Libellés!$L$2:$M$102,2,FALSE)</f>
        <v>Haute-Corse</v>
      </c>
      <c r="F1581" s="21" t="s">
        <v>50</v>
      </c>
      <c r="G1581" s="21" t="str">
        <f>VLOOKUP(Tableau1[[#This Row],[CODE_TYPE_DECHET]],Libellés!$A$1:$B$8,2,FALSE)</f>
        <v>Encombrants</v>
      </c>
      <c r="H1581" s="21" t="s">
        <v>51</v>
      </c>
      <c r="I1581" s="21" t="str">
        <f>VLOOKUP(Tableau1[[#This Row],[CODE_DESTINATION]],Libellés!$E$2:$F$7,2,FALSE)</f>
        <v>Stockage</v>
      </c>
      <c r="J1581" s="21">
        <v>230</v>
      </c>
      <c r="K1581" s="21">
        <v>168640</v>
      </c>
      <c r="L1581" s="21">
        <f>Tableau1[[#This Row],[TONNE_DECHET]]*1000</f>
        <v>230000</v>
      </c>
      <c r="M1581" s="21">
        <f>Tableau1[[#This Row],[KG_DECHET]]/Tableau1[[#This Row],[Population]]</f>
        <v>1.3638519924098671</v>
      </c>
    </row>
    <row r="1582" spans="1:13" x14ac:dyDescent="0.3">
      <c r="A1582" s="21">
        <v>2011</v>
      </c>
      <c r="B1582" s="21">
        <v>94</v>
      </c>
      <c r="C1582" s="21" t="str">
        <f>VLOOKUP(Tableau1[[#This Row],[CODE_REGION]],Libellés!$I$2:$J$15,2,FALSE)</f>
        <v>Corse</v>
      </c>
      <c r="D1582" s="24" t="s">
        <v>67</v>
      </c>
      <c r="E1582" s="21" t="str">
        <f>VLOOKUP(Tableau1[[#This Row],[CODE_DEPT]],Libellés!$L$2:$M$102,2,FALSE)</f>
        <v>Haute-Corse</v>
      </c>
      <c r="F1582" s="21" t="s">
        <v>51</v>
      </c>
      <c r="G1582" s="21" t="str">
        <f>VLOOKUP(Tableau1[[#This Row],[CODE_TYPE_DECHET]],Libellés!$A$1:$B$8,2,FALSE)</f>
        <v>Emballages et papier</v>
      </c>
      <c r="H1582" s="21" t="s">
        <v>49</v>
      </c>
      <c r="I1582" s="21" t="str">
        <f>VLOOKUP(Tableau1[[#This Row],[CODE_DESTINATION]],Libellés!$E$2:$F$7,2,FALSE)</f>
        <v>Valorisation matière</v>
      </c>
      <c r="J1582" s="21">
        <v>4133.2700000000004</v>
      </c>
      <c r="K1582" s="21">
        <v>168640</v>
      </c>
      <c r="L1582" s="21">
        <f>Tableau1[[#This Row],[TONNE_DECHET]]*1000</f>
        <v>4133270.0000000005</v>
      </c>
      <c r="M1582" s="21">
        <f>Tableau1[[#This Row],[KG_DECHET]]/Tableau1[[#This Row],[Population]]</f>
        <v>24.509428368121444</v>
      </c>
    </row>
    <row r="1583" spans="1:13" x14ac:dyDescent="0.3">
      <c r="A1583" s="21">
        <v>2011</v>
      </c>
      <c r="B1583" s="21">
        <v>94</v>
      </c>
      <c r="C1583" s="21" t="str">
        <f>VLOOKUP(Tableau1[[#This Row],[CODE_REGION]],Libellés!$I$2:$J$15,2,FALSE)</f>
        <v>Corse</v>
      </c>
      <c r="D1583" s="24" t="s">
        <v>67</v>
      </c>
      <c r="E1583" s="21" t="str">
        <f>VLOOKUP(Tableau1[[#This Row],[CODE_DEPT]],Libellés!$L$2:$M$102,2,FALSE)</f>
        <v>Haute-Corse</v>
      </c>
      <c r="F1583" s="21" t="s">
        <v>51</v>
      </c>
      <c r="G1583" s="21" t="str">
        <f>VLOOKUP(Tableau1[[#This Row],[CODE_TYPE_DECHET]],Libellés!$A$1:$B$8,2,FALSE)</f>
        <v>Emballages et papier</v>
      </c>
      <c r="H1583" s="21" t="s">
        <v>52</v>
      </c>
      <c r="I1583" s="21" t="str">
        <f>VLOOKUP(Tableau1[[#This Row],[CODE_DESTINATION]],Libellés!$E$2:$F$7,2,FALSE)</f>
        <v>Non précisé</v>
      </c>
      <c r="J1583" s="21">
        <v>1003.35232</v>
      </c>
      <c r="K1583" s="21">
        <v>168640</v>
      </c>
      <c r="L1583" s="21">
        <f>Tableau1[[#This Row],[TONNE_DECHET]]*1000</f>
        <v>1003352.32</v>
      </c>
      <c r="M1583" s="21">
        <f>Tableau1[[#This Row],[KG_DECHET]]/Tableau1[[#This Row],[Population]]</f>
        <v>5.9496698292220112</v>
      </c>
    </row>
    <row r="1584" spans="1:13" x14ac:dyDescent="0.3">
      <c r="A1584" s="21">
        <v>2011</v>
      </c>
      <c r="B1584" s="21">
        <v>94</v>
      </c>
      <c r="C1584" s="21" t="str">
        <f>VLOOKUP(Tableau1[[#This Row],[CODE_REGION]],Libellés!$I$2:$J$15,2,FALSE)</f>
        <v>Corse</v>
      </c>
      <c r="D1584" s="24" t="s">
        <v>67</v>
      </c>
      <c r="E1584" s="21" t="str">
        <f>VLOOKUP(Tableau1[[#This Row],[CODE_DEPT]],Libellés!$L$2:$M$102,2,FALSE)</f>
        <v>Haute-Corse</v>
      </c>
      <c r="F1584" s="21" t="s">
        <v>54</v>
      </c>
      <c r="G1584" s="21" t="str">
        <f>VLOOKUP(Tableau1[[#This Row],[CODE_TYPE_DECHET]],Libellés!$A$1:$B$8,2,FALSE)</f>
        <v>Verre</v>
      </c>
      <c r="H1584" s="21" t="s">
        <v>49</v>
      </c>
      <c r="I1584" s="21" t="str">
        <f>VLOOKUP(Tableau1[[#This Row],[CODE_DESTINATION]],Libellés!$E$2:$F$7,2,FALSE)</f>
        <v>Valorisation matière</v>
      </c>
      <c r="J1584" s="21">
        <v>2405.62</v>
      </c>
      <c r="K1584" s="21">
        <v>168640</v>
      </c>
      <c r="L1584" s="21">
        <f>Tableau1[[#This Row],[TONNE_DECHET]]*1000</f>
        <v>2405620</v>
      </c>
      <c r="M1584" s="21">
        <f>Tableau1[[#This Row],[KG_DECHET]]/Tableau1[[#This Row],[Population]]</f>
        <v>14.264824478178369</v>
      </c>
    </row>
    <row r="1585" spans="1:13" x14ac:dyDescent="0.3">
      <c r="A1585" s="21">
        <v>2011</v>
      </c>
      <c r="B1585" s="21">
        <v>94</v>
      </c>
      <c r="C1585" s="21" t="str">
        <f>VLOOKUP(Tableau1[[#This Row],[CODE_REGION]],Libellés!$I$2:$J$15,2,FALSE)</f>
        <v>Corse</v>
      </c>
      <c r="D1585" s="24" t="s">
        <v>67</v>
      </c>
      <c r="E1585" s="21" t="str">
        <f>VLOOKUP(Tableau1[[#This Row],[CODE_DEPT]],Libellés!$L$2:$M$102,2,FALSE)</f>
        <v>Haute-Corse</v>
      </c>
      <c r="F1585" s="21" t="s">
        <v>54</v>
      </c>
      <c r="G1585" s="21" t="str">
        <f>VLOOKUP(Tableau1[[#This Row],[CODE_TYPE_DECHET]],Libellés!$A$1:$B$8,2,FALSE)</f>
        <v>Verre</v>
      </c>
      <c r="H1585" s="21" t="s">
        <v>52</v>
      </c>
      <c r="I1585" s="21" t="str">
        <f>VLOOKUP(Tableau1[[#This Row],[CODE_DESTINATION]],Libellés!$E$2:$F$7,2,FALSE)</f>
        <v>Non précisé</v>
      </c>
      <c r="J1585" s="21">
        <v>3177.14851</v>
      </c>
      <c r="K1585" s="21">
        <v>168640</v>
      </c>
      <c r="L1585" s="21">
        <f>Tableau1[[#This Row],[TONNE_DECHET]]*1000</f>
        <v>3177148.51</v>
      </c>
      <c r="M1585" s="21">
        <f>Tableau1[[#This Row],[KG_DECHET]]/Tableau1[[#This Row],[Population]]</f>
        <v>18.839827502371914</v>
      </c>
    </row>
    <row r="1586" spans="1:13" x14ac:dyDescent="0.3">
      <c r="A1586" s="21">
        <v>2013</v>
      </c>
      <c r="B1586" s="21">
        <v>94</v>
      </c>
      <c r="C1586" s="21" t="str">
        <f>VLOOKUP(Tableau1[[#This Row],[CODE_REGION]],Libellés!$I$2:$J$15,2,FALSE)</f>
        <v>Corse</v>
      </c>
      <c r="D1586" s="24" t="s">
        <v>67</v>
      </c>
      <c r="E1586" s="21" t="str">
        <f>VLOOKUP(Tableau1[[#This Row],[CODE_DEPT]],Libellés!$L$2:$M$102,2,FALSE)</f>
        <v>Haute-Corse</v>
      </c>
      <c r="F1586" s="21" t="s">
        <v>49</v>
      </c>
      <c r="G1586" s="21" t="str">
        <f>VLOOKUP(Tableau1[[#This Row],[CODE_TYPE_DECHET]],Libellés!$A$1:$B$8,2,FALSE)</f>
        <v>Ordures ménagères résiduelles</v>
      </c>
      <c r="H1586" s="21" t="s">
        <v>51</v>
      </c>
      <c r="I1586" s="21" t="str">
        <f>VLOOKUP(Tableau1[[#This Row],[CODE_DESTINATION]],Libellés!$E$2:$F$7,2,FALSE)</f>
        <v>Stockage</v>
      </c>
      <c r="J1586" s="21">
        <v>72606.859299999996</v>
      </c>
      <c r="K1586" s="21">
        <v>170974</v>
      </c>
      <c r="L1586" s="21">
        <f>Tableau1[[#This Row],[TONNE_DECHET]]*1000</f>
        <v>72606859.299999997</v>
      </c>
      <c r="M1586" s="21">
        <f>Tableau1[[#This Row],[KG_DECHET]]/Tableau1[[#This Row],[Population]]</f>
        <v>424.66608548668216</v>
      </c>
    </row>
    <row r="1587" spans="1:13" x14ac:dyDescent="0.3">
      <c r="A1587" s="21">
        <v>2013</v>
      </c>
      <c r="B1587" s="21">
        <v>94</v>
      </c>
      <c r="C1587" s="21" t="str">
        <f>VLOOKUP(Tableau1[[#This Row],[CODE_REGION]],Libellés!$I$2:$J$15,2,FALSE)</f>
        <v>Corse</v>
      </c>
      <c r="D1587" s="24" t="s">
        <v>67</v>
      </c>
      <c r="E1587" s="21" t="str">
        <f>VLOOKUP(Tableau1[[#This Row],[CODE_DEPT]],Libellés!$L$2:$M$102,2,FALSE)</f>
        <v>Haute-Corse</v>
      </c>
      <c r="F1587" s="21" t="s">
        <v>49</v>
      </c>
      <c r="G1587" s="21" t="str">
        <f>VLOOKUP(Tableau1[[#This Row],[CODE_TYPE_DECHET]],Libellés!$A$1:$B$8,2,FALSE)</f>
        <v>Ordures ménagères résiduelles</v>
      </c>
      <c r="H1587" s="21" t="s">
        <v>52</v>
      </c>
      <c r="I1587" s="21" t="str">
        <f>VLOOKUP(Tableau1[[#This Row],[CODE_DESTINATION]],Libellés!$E$2:$F$7,2,FALSE)</f>
        <v>Non précisé</v>
      </c>
      <c r="J1587" s="21">
        <v>6057.6128699999999</v>
      </c>
      <c r="K1587" s="21">
        <v>170974</v>
      </c>
      <c r="L1587" s="21">
        <f>Tableau1[[#This Row],[TONNE_DECHET]]*1000</f>
        <v>6057612.8700000001</v>
      </c>
      <c r="M1587" s="21">
        <f>Tableau1[[#This Row],[KG_DECHET]]/Tableau1[[#This Row],[Population]]</f>
        <v>35.430023687812181</v>
      </c>
    </row>
    <row r="1588" spans="1:13" x14ac:dyDescent="0.3">
      <c r="A1588" s="21">
        <v>2013</v>
      </c>
      <c r="B1588" s="21">
        <v>94</v>
      </c>
      <c r="C1588" s="21" t="str">
        <f>VLOOKUP(Tableau1[[#This Row],[CODE_REGION]],Libellés!$I$2:$J$15,2,FALSE)</f>
        <v>Corse</v>
      </c>
      <c r="D1588" s="24" t="s">
        <v>67</v>
      </c>
      <c r="E1588" s="21" t="str">
        <f>VLOOKUP(Tableau1[[#This Row],[CODE_DEPT]],Libellés!$L$2:$M$102,2,FALSE)</f>
        <v>Haute-Corse</v>
      </c>
      <c r="F1588" s="21" t="s">
        <v>50</v>
      </c>
      <c r="G1588" s="21" t="str">
        <f>VLOOKUP(Tableau1[[#This Row],[CODE_TYPE_DECHET]],Libellés!$A$1:$B$8,2,FALSE)</f>
        <v>Encombrants</v>
      </c>
      <c r="H1588" s="21" t="s">
        <v>49</v>
      </c>
      <c r="I1588" s="21" t="str">
        <f>VLOOKUP(Tableau1[[#This Row],[CODE_DESTINATION]],Libellés!$E$2:$F$7,2,FALSE)</f>
        <v>Valorisation matière</v>
      </c>
      <c r="J1588" s="21">
        <v>34.5</v>
      </c>
      <c r="K1588" s="21">
        <v>170974</v>
      </c>
      <c r="L1588" s="21">
        <f>Tableau1[[#This Row],[TONNE_DECHET]]*1000</f>
        <v>34500</v>
      </c>
      <c r="M1588" s="21">
        <f>Tableau1[[#This Row],[KG_DECHET]]/Tableau1[[#This Row],[Population]]</f>
        <v>0.20178506673529309</v>
      </c>
    </row>
    <row r="1589" spans="1:13" x14ac:dyDescent="0.3">
      <c r="A1589" s="21">
        <v>2013</v>
      </c>
      <c r="B1589" s="21">
        <v>94</v>
      </c>
      <c r="C1589" s="21" t="str">
        <f>VLOOKUP(Tableau1[[#This Row],[CODE_REGION]],Libellés!$I$2:$J$15,2,FALSE)</f>
        <v>Corse</v>
      </c>
      <c r="D1589" s="24" t="s">
        <v>67</v>
      </c>
      <c r="E1589" s="21" t="str">
        <f>VLOOKUP(Tableau1[[#This Row],[CODE_DEPT]],Libellés!$L$2:$M$102,2,FALSE)</f>
        <v>Haute-Corse</v>
      </c>
      <c r="F1589" s="21" t="s">
        <v>50</v>
      </c>
      <c r="G1589" s="21" t="str">
        <f>VLOOKUP(Tableau1[[#This Row],[CODE_TYPE_DECHET]],Libellés!$A$1:$B$8,2,FALSE)</f>
        <v>Encombrants</v>
      </c>
      <c r="H1589" s="21" t="s">
        <v>51</v>
      </c>
      <c r="I1589" s="21" t="str">
        <f>VLOOKUP(Tableau1[[#This Row],[CODE_DESTINATION]],Libellés!$E$2:$F$7,2,FALSE)</f>
        <v>Stockage</v>
      </c>
      <c r="J1589" s="21">
        <v>571</v>
      </c>
      <c r="K1589" s="21">
        <v>170974</v>
      </c>
      <c r="L1589" s="21">
        <f>Tableau1[[#This Row],[TONNE_DECHET]]*1000</f>
        <v>571000</v>
      </c>
      <c r="M1589" s="21">
        <f>Tableau1[[#This Row],[KG_DECHET]]/Tableau1[[#This Row],[Population]]</f>
        <v>3.3396890755319522</v>
      </c>
    </row>
    <row r="1590" spans="1:13" x14ac:dyDescent="0.3">
      <c r="A1590" s="21">
        <v>2013</v>
      </c>
      <c r="B1590" s="21">
        <v>94</v>
      </c>
      <c r="C1590" s="21" t="str">
        <f>VLOOKUP(Tableau1[[#This Row],[CODE_REGION]],Libellés!$I$2:$J$15,2,FALSE)</f>
        <v>Corse</v>
      </c>
      <c r="D1590" s="24" t="s">
        <v>67</v>
      </c>
      <c r="E1590" s="21" t="str">
        <f>VLOOKUP(Tableau1[[#This Row],[CODE_DEPT]],Libellés!$L$2:$M$102,2,FALSE)</f>
        <v>Haute-Corse</v>
      </c>
      <c r="F1590" s="21" t="s">
        <v>51</v>
      </c>
      <c r="G1590" s="21" t="str">
        <f>VLOOKUP(Tableau1[[#This Row],[CODE_TYPE_DECHET]],Libellés!$A$1:$B$8,2,FALSE)</f>
        <v>Emballages et papier</v>
      </c>
      <c r="H1590" s="21" t="s">
        <v>49</v>
      </c>
      <c r="I1590" s="21" t="str">
        <f>VLOOKUP(Tableau1[[#This Row],[CODE_DESTINATION]],Libellés!$E$2:$F$7,2,FALSE)</f>
        <v>Valorisation matière</v>
      </c>
      <c r="J1590" s="21">
        <v>2684.5001999999999</v>
      </c>
      <c r="K1590" s="21">
        <v>170974</v>
      </c>
      <c r="L1590" s="21">
        <f>Tableau1[[#This Row],[TONNE_DECHET]]*1000</f>
        <v>2684500.1999999997</v>
      </c>
      <c r="M1590" s="21">
        <f>Tableau1[[#This Row],[KG_DECHET]]/Tableau1[[#This Row],[Population]]</f>
        <v>15.701218898779929</v>
      </c>
    </row>
    <row r="1591" spans="1:13" x14ac:dyDescent="0.3">
      <c r="A1591" s="21">
        <v>2013</v>
      </c>
      <c r="B1591" s="21">
        <v>94</v>
      </c>
      <c r="C1591" s="21" t="str">
        <f>VLOOKUP(Tableau1[[#This Row],[CODE_REGION]],Libellés!$I$2:$J$15,2,FALSE)</f>
        <v>Corse</v>
      </c>
      <c r="D1591" s="24" t="s">
        <v>67</v>
      </c>
      <c r="E1591" s="21" t="str">
        <f>VLOOKUP(Tableau1[[#This Row],[CODE_DEPT]],Libellés!$L$2:$M$102,2,FALSE)</f>
        <v>Haute-Corse</v>
      </c>
      <c r="F1591" s="21" t="s">
        <v>51</v>
      </c>
      <c r="G1591" s="21" t="str">
        <f>VLOOKUP(Tableau1[[#This Row],[CODE_TYPE_DECHET]],Libellés!$A$1:$B$8,2,FALSE)</f>
        <v>Emballages et papier</v>
      </c>
      <c r="H1591" s="21" t="s">
        <v>52</v>
      </c>
      <c r="I1591" s="21" t="str">
        <f>VLOOKUP(Tableau1[[#This Row],[CODE_DESTINATION]],Libellés!$E$2:$F$7,2,FALSE)</f>
        <v>Non précisé</v>
      </c>
      <c r="J1591" s="21">
        <v>1400.6664599999999</v>
      </c>
      <c r="K1591" s="21">
        <v>170974</v>
      </c>
      <c r="L1591" s="21">
        <f>Tableau1[[#This Row],[TONNE_DECHET]]*1000</f>
        <v>1400666.46</v>
      </c>
      <c r="M1591" s="21">
        <f>Tableau1[[#This Row],[KG_DECHET]]/Tableau1[[#This Row],[Population]]</f>
        <v>8.1922775392749774</v>
      </c>
    </row>
    <row r="1592" spans="1:13" x14ac:dyDescent="0.3">
      <c r="A1592" s="21">
        <v>2013</v>
      </c>
      <c r="B1592" s="21">
        <v>94</v>
      </c>
      <c r="C1592" s="21" t="str">
        <f>VLOOKUP(Tableau1[[#This Row],[CODE_REGION]],Libellés!$I$2:$J$15,2,FALSE)</f>
        <v>Corse</v>
      </c>
      <c r="D1592" s="24" t="s">
        <v>67</v>
      </c>
      <c r="E1592" s="21" t="str">
        <f>VLOOKUP(Tableau1[[#This Row],[CODE_DEPT]],Libellés!$L$2:$M$102,2,FALSE)</f>
        <v>Haute-Corse</v>
      </c>
      <c r="F1592" s="21" t="s">
        <v>56</v>
      </c>
      <c r="G1592" s="21" t="str">
        <f>VLOOKUP(Tableau1[[#This Row],[CODE_TYPE_DECHET]],Libellés!$A$1:$B$8,2,FALSE)</f>
        <v>Biodéchets</v>
      </c>
      <c r="H1592" s="21" t="s">
        <v>49</v>
      </c>
      <c r="I1592" s="21" t="str">
        <f>VLOOKUP(Tableau1[[#This Row],[CODE_DESTINATION]],Libellés!$E$2:$F$7,2,FALSE)</f>
        <v>Valorisation matière</v>
      </c>
      <c r="J1592" s="21">
        <v>906.3</v>
      </c>
      <c r="K1592" s="21">
        <v>170974</v>
      </c>
      <c r="L1592" s="21">
        <f>Tableau1[[#This Row],[TONNE_DECHET]]*1000</f>
        <v>906300</v>
      </c>
      <c r="M1592" s="21">
        <f>Tableau1[[#This Row],[KG_DECHET]]/Tableau1[[#This Row],[Population]]</f>
        <v>5.3008059704984385</v>
      </c>
    </row>
    <row r="1593" spans="1:13" x14ac:dyDescent="0.3">
      <c r="A1593" s="21">
        <v>2013</v>
      </c>
      <c r="B1593" s="21">
        <v>94</v>
      </c>
      <c r="C1593" s="21" t="str">
        <f>VLOOKUP(Tableau1[[#This Row],[CODE_REGION]],Libellés!$I$2:$J$15,2,FALSE)</f>
        <v>Corse</v>
      </c>
      <c r="D1593" s="24" t="s">
        <v>67</v>
      </c>
      <c r="E1593" s="21" t="str">
        <f>VLOOKUP(Tableau1[[#This Row],[CODE_DEPT]],Libellés!$L$2:$M$102,2,FALSE)</f>
        <v>Haute-Corse</v>
      </c>
      <c r="F1593" s="21" t="s">
        <v>56</v>
      </c>
      <c r="G1593" s="21" t="str">
        <f>VLOOKUP(Tableau1[[#This Row],[CODE_TYPE_DECHET]],Libellés!$A$1:$B$8,2,FALSE)</f>
        <v>Biodéchets</v>
      </c>
      <c r="H1593" s="21" t="s">
        <v>56</v>
      </c>
      <c r="I1593" s="21" t="str">
        <f>VLOOKUP(Tableau1[[#This Row],[CODE_DESTINATION]],Libellés!$E$2:$F$7,2,FALSE)</f>
        <v>Valorisation organique</v>
      </c>
      <c r="J1593" s="21">
        <v>21</v>
      </c>
      <c r="K1593" s="21">
        <v>170974</v>
      </c>
      <c r="L1593" s="21">
        <f>Tableau1[[#This Row],[TONNE_DECHET]]*1000</f>
        <v>21000</v>
      </c>
      <c r="M1593" s="21">
        <f>Tableau1[[#This Row],[KG_DECHET]]/Tableau1[[#This Row],[Population]]</f>
        <v>0.12282569279539579</v>
      </c>
    </row>
    <row r="1594" spans="1:13" x14ac:dyDescent="0.3">
      <c r="A1594" s="21">
        <v>2013</v>
      </c>
      <c r="B1594" s="21">
        <v>94</v>
      </c>
      <c r="C1594" s="21" t="str">
        <f>VLOOKUP(Tableau1[[#This Row],[CODE_REGION]],Libellés!$I$2:$J$15,2,FALSE)</f>
        <v>Corse</v>
      </c>
      <c r="D1594" s="24" t="s">
        <v>67</v>
      </c>
      <c r="E1594" s="21" t="str">
        <f>VLOOKUP(Tableau1[[#This Row],[CODE_DEPT]],Libellés!$L$2:$M$102,2,FALSE)</f>
        <v>Haute-Corse</v>
      </c>
      <c r="F1594" s="21" t="s">
        <v>54</v>
      </c>
      <c r="G1594" s="21" t="str">
        <f>VLOOKUP(Tableau1[[#This Row],[CODE_TYPE_DECHET]],Libellés!$A$1:$B$8,2,FALSE)</f>
        <v>Verre</v>
      </c>
      <c r="H1594" s="21" t="s">
        <v>49</v>
      </c>
      <c r="I1594" s="21" t="str">
        <f>VLOOKUP(Tableau1[[#This Row],[CODE_DESTINATION]],Libellés!$E$2:$F$7,2,FALSE)</f>
        <v>Valorisation matière</v>
      </c>
      <c r="J1594" s="21">
        <v>3601.04999</v>
      </c>
      <c r="K1594" s="21">
        <v>170974</v>
      </c>
      <c r="L1594" s="21">
        <f>Tableau1[[#This Row],[TONNE_DECHET]]*1000</f>
        <v>3601049.9899999998</v>
      </c>
      <c r="M1594" s="21">
        <f>Tableau1[[#This Row],[KG_DECHET]]/Tableau1[[#This Row],[Population]]</f>
        <v>21.061974276790622</v>
      </c>
    </row>
    <row r="1595" spans="1:13" x14ac:dyDescent="0.3">
      <c r="A1595" s="21">
        <v>2013</v>
      </c>
      <c r="B1595" s="21">
        <v>94</v>
      </c>
      <c r="C1595" s="21" t="str">
        <f>VLOOKUP(Tableau1[[#This Row],[CODE_REGION]],Libellés!$I$2:$J$15,2,FALSE)</f>
        <v>Corse</v>
      </c>
      <c r="D1595" s="24" t="s">
        <v>67</v>
      </c>
      <c r="E1595" s="21" t="str">
        <f>VLOOKUP(Tableau1[[#This Row],[CODE_DEPT]],Libellés!$L$2:$M$102,2,FALSE)</f>
        <v>Haute-Corse</v>
      </c>
      <c r="F1595" s="21" t="s">
        <v>54</v>
      </c>
      <c r="G1595" s="21" t="str">
        <f>VLOOKUP(Tableau1[[#This Row],[CODE_TYPE_DECHET]],Libellés!$A$1:$B$8,2,FALSE)</f>
        <v>Verre</v>
      </c>
      <c r="H1595" s="21" t="s">
        <v>52</v>
      </c>
      <c r="I1595" s="21" t="str">
        <f>VLOOKUP(Tableau1[[#This Row],[CODE_DESTINATION]],Libellés!$E$2:$F$7,2,FALSE)</f>
        <v>Non précisé</v>
      </c>
      <c r="J1595" s="21">
        <v>398.22424999999998</v>
      </c>
      <c r="K1595" s="21">
        <v>170974</v>
      </c>
      <c r="L1595" s="21">
        <f>Tableau1[[#This Row],[TONNE_DECHET]]*1000</f>
        <v>398224.25</v>
      </c>
      <c r="M1595" s="21">
        <f>Tableau1[[#This Row],[KG_DECHET]]/Tableau1[[#This Row],[Population]]</f>
        <v>2.3291509235322332</v>
      </c>
    </row>
    <row r="1596" spans="1:13" x14ac:dyDescent="0.3">
      <c r="A1596" s="21">
        <v>2013</v>
      </c>
      <c r="B1596" s="21">
        <v>94</v>
      </c>
      <c r="C1596" s="21" t="str">
        <f>VLOOKUP(Tableau1[[#This Row],[CODE_REGION]],Libellés!$I$2:$J$15,2,FALSE)</f>
        <v>Corse</v>
      </c>
      <c r="D1596" s="24" t="s">
        <v>67</v>
      </c>
      <c r="E1596" s="21" t="str">
        <f>VLOOKUP(Tableau1[[#This Row],[CODE_DEPT]],Libellés!$L$2:$M$102,2,FALSE)</f>
        <v>Haute-Corse</v>
      </c>
      <c r="F1596" s="21" t="s">
        <v>55</v>
      </c>
      <c r="G1596" s="21" t="str">
        <f>VLOOKUP(Tableau1[[#This Row],[CODE_TYPE_DECHET]],Libellés!$A$1:$B$8,2,FALSE)</f>
        <v>Collectes séparées hors gravats</v>
      </c>
      <c r="H1596" s="21" t="s">
        <v>49</v>
      </c>
      <c r="I1596" s="21" t="str">
        <f>VLOOKUP(Tableau1[[#This Row],[CODE_DESTINATION]],Libellés!$E$2:$F$7,2,FALSE)</f>
        <v>Valorisation matière</v>
      </c>
      <c r="J1596" s="21">
        <v>221.47880000000001</v>
      </c>
      <c r="K1596" s="21">
        <v>170974</v>
      </c>
      <c r="L1596" s="21">
        <f>Tableau1[[#This Row],[TONNE_DECHET]]*1000</f>
        <v>221478.80000000002</v>
      </c>
      <c r="M1596" s="21">
        <f>Tableau1[[#This Row],[KG_DECHET]]/Tableau1[[#This Row],[Population]]</f>
        <v>1.2953946214044241</v>
      </c>
    </row>
    <row r="1597" spans="1:13" x14ac:dyDescent="0.3">
      <c r="A1597" s="21">
        <v>2015</v>
      </c>
      <c r="B1597" s="21">
        <v>94</v>
      </c>
      <c r="C1597" s="21" t="str">
        <f>VLOOKUP(Tableau1[[#This Row],[CODE_REGION]],Libellés!$I$2:$J$15,2,FALSE)</f>
        <v>Corse</v>
      </c>
      <c r="D1597" s="24" t="s">
        <v>67</v>
      </c>
      <c r="E1597" s="21" t="str">
        <f>VLOOKUP(Tableau1[[#This Row],[CODE_DEPT]],Libellés!$L$2:$M$102,2,FALSE)</f>
        <v>Haute-Corse</v>
      </c>
      <c r="F1597" s="21" t="s">
        <v>49</v>
      </c>
      <c r="G1597" s="21" t="str">
        <f>VLOOKUP(Tableau1[[#This Row],[CODE_TYPE_DECHET]],Libellés!$A$1:$B$8,2,FALSE)</f>
        <v>Ordures ménagères résiduelles</v>
      </c>
      <c r="H1597" s="21" t="s">
        <v>51</v>
      </c>
      <c r="I1597" s="21" t="str">
        <f>VLOOKUP(Tableau1[[#This Row],[CODE_DESTINATION]],Libellés!$E$2:$F$7,2,FALSE)</f>
        <v>Stockage</v>
      </c>
      <c r="J1597" s="21">
        <v>70745.70624</v>
      </c>
      <c r="K1597" s="21">
        <v>174553</v>
      </c>
      <c r="L1597" s="21">
        <f>Tableau1[[#This Row],[TONNE_DECHET]]*1000</f>
        <v>70745706.239999995</v>
      </c>
      <c r="M1597" s="21">
        <f>Tableau1[[#This Row],[KG_DECHET]]/Tableau1[[#This Row],[Population]]</f>
        <v>405.29642137345104</v>
      </c>
    </row>
    <row r="1598" spans="1:13" x14ac:dyDescent="0.3">
      <c r="A1598" s="21">
        <v>2015</v>
      </c>
      <c r="B1598" s="21">
        <v>94</v>
      </c>
      <c r="C1598" s="21" t="str">
        <f>VLOOKUP(Tableau1[[#This Row],[CODE_REGION]],Libellés!$I$2:$J$15,2,FALSE)</f>
        <v>Corse</v>
      </c>
      <c r="D1598" s="24" t="s">
        <v>67</v>
      </c>
      <c r="E1598" s="21" t="str">
        <f>VLOOKUP(Tableau1[[#This Row],[CODE_DEPT]],Libellés!$L$2:$M$102,2,FALSE)</f>
        <v>Haute-Corse</v>
      </c>
      <c r="F1598" s="21" t="s">
        <v>49</v>
      </c>
      <c r="G1598" s="21" t="str">
        <f>VLOOKUP(Tableau1[[#This Row],[CODE_TYPE_DECHET]],Libellés!$A$1:$B$8,2,FALSE)</f>
        <v>Ordures ménagères résiduelles</v>
      </c>
      <c r="H1598" s="21" t="s">
        <v>52</v>
      </c>
      <c r="I1598" s="21" t="str">
        <f>VLOOKUP(Tableau1[[#This Row],[CODE_DESTINATION]],Libellés!$E$2:$F$7,2,FALSE)</f>
        <v>Non précisé</v>
      </c>
      <c r="J1598" s="21">
        <v>5768.0335800000003</v>
      </c>
      <c r="K1598" s="21">
        <v>174553</v>
      </c>
      <c r="L1598" s="21">
        <f>Tableau1[[#This Row],[TONNE_DECHET]]*1000</f>
        <v>5768033.5800000001</v>
      </c>
      <c r="M1598" s="21">
        <f>Tableau1[[#This Row],[KG_DECHET]]/Tableau1[[#This Row],[Population]]</f>
        <v>33.044597228348984</v>
      </c>
    </row>
    <row r="1599" spans="1:13" x14ac:dyDescent="0.3">
      <c r="A1599" s="21">
        <v>2015</v>
      </c>
      <c r="B1599" s="21">
        <v>94</v>
      </c>
      <c r="C1599" s="21" t="str">
        <f>VLOOKUP(Tableau1[[#This Row],[CODE_REGION]],Libellés!$I$2:$J$15,2,FALSE)</f>
        <v>Corse</v>
      </c>
      <c r="D1599" s="24" t="s">
        <v>67</v>
      </c>
      <c r="E1599" s="21" t="str">
        <f>VLOOKUP(Tableau1[[#This Row],[CODE_DEPT]],Libellés!$L$2:$M$102,2,FALSE)</f>
        <v>Haute-Corse</v>
      </c>
      <c r="F1599" s="21" t="s">
        <v>50</v>
      </c>
      <c r="G1599" s="21" t="str">
        <f>VLOOKUP(Tableau1[[#This Row],[CODE_TYPE_DECHET]],Libellés!$A$1:$B$8,2,FALSE)</f>
        <v>Encombrants</v>
      </c>
      <c r="H1599" s="21" t="s">
        <v>49</v>
      </c>
      <c r="I1599" s="21" t="str">
        <f>VLOOKUP(Tableau1[[#This Row],[CODE_DESTINATION]],Libellés!$E$2:$F$7,2,FALSE)</f>
        <v>Valorisation matière</v>
      </c>
      <c r="J1599" s="21">
        <v>602</v>
      </c>
      <c r="K1599" s="21">
        <v>174553</v>
      </c>
      <c r="L1599" s="21">
        <f>Tableau1[[#This Row],[TONNE_DECHET]]*1000</f>
        <v>602000</v>
      </c>
      <c r="M1599" s="21">
        <f>Tableau1[[#This Row],[KG_DECHET]]/Tableau1[[#This Row],[Population]]</f>
        <v>3.4488092441837148</v>
      </c>
    </row>
    <row r="1600" spans="1:13" x14ac:dyDescent="0.3">
      <c r="A1600" s="21">
        <v>2015</v>
      </c>
      <c r="B1600" s="21">
        <v>94</v>
      </c>
      <c r="C1600" s="21" t="str">
        <f>VLOOKUP(Tableau1[[#This Row],[CODE_REGION]],Libellés!$I$2:$J$15,2,FALSE)</f>
        <v>Corse</v>
      </c>
      <c r="D1600" s="24" t="s">
        <v>67</v>
      </c>
      <c r="E1600" s="21" t="str">
        <f>VLOOKUP(Tableau1[[#This Row],[CODE_DEPT]],Libellés!$L$2:$M$102,2,FALSE)</f>
        <v>Haute-Corse</v>
      </c>
      <c r="F1600" s="21" t="s">
        <v>50</v>
      </c>
      <c r="G1600" s="21" t="str">
        <f>VLOOKUP(Tableau1[[#This Row],[CODE_TYPE_DECHET]],Libellés!$A$1:$B$8,2,FALSE)</f>
        <v>Encombrants</v>
      </c>
      <c r="H1600" s="21" t="s">
        <v>51</v>
      </c>
      <c r="I1600" s="21" t="str">
        <f>VLOOKUP(Tableau1[[#This Row],[CODE_DESTINATION]],Libellés!$E$2:$F$7,2,FALSE)</f>
        <v>Stockage</v>
      </c>
      <c r="J1600" s="21">
        <v>1156.6020000000001</v>
      </c>
      <c r="K1600" s="21">
        <v>174553</v>
      </c>
      <c r="L1600" s="21">
        <f>Tableau1[[#This Row],[TONNE_DECHET]]*1000</f>
        <v>1156602</v>
      </c>
      <c r="M1600" s="21">
        <f>Tableau1[[#This Row],[KG_DECHET]]/Tableau1[[#This Row],[Population]]</f>
        <v>6.6260791851185603</v>
      </c>
    </row>
    <row r="1601" spans="1:13" x14ac:dyDescent="0.3">
      <c r="A1601" s="21">
        <v>2015</v>
      </c>
      <c r="B1601" s="21">
        <v>94</v>
      </c>
      <c r="C1601" s="21" t="str">
        <f>VLOOKUP(Tableau1[[#This Row],[CODE_REGION]],Libellés!$I$2:$J$15,2,FALSE)</f>
        <v>Corse</v>
      </c>
      <c r="D1601" s="24" t="s">
        <v>67</v>
      </c>
      <c r="E1601" s="21" t="str">
        <f>VLOOKUP(Tableau1[[#This Row],[CODE_DEPT]],Libellés!$L$2:$M$102,2,FALSE)</f>
        <v>Haute-Corse</v>
      </c>
      <c r="F1601" s="21" t="s">
        <v>51</v>
      </c>
      <c r="G1601" s="21" t="str">
        <f>VLOOKUP(Tableau1[[#This Row],[CODE_TYPE_DECHET]],Libellés!$A$1:$B$8,2,FALSE)</f>
        <v>Emballages et papier</v>
      </c>
      <c r="H1601" s="21" t="s">
        <v>49</v>
      </c>
      <c r="I1601" s="21" t="str">
        <f>VLOOKUP(Tableau1[[#This Row],[CODE_DESTINATION]],Libellés!$E$2:$F$7,2,FALSE)</f>
        <v>Valorisation matière</v>
      </c>
      <c r="J1601" s="21">
        <v>3078.8090200000001</v>
      </c>
      <c r="K1601" s="21">
        <v>174553</v>
      </c>
      <c r="L1601" s="21">
        <f>Tableau1[[#This Row],[TONNE_DECHET]]*1000</f>
        <v>3078809.02</v>
      </c>
      <c r="M1601" s="21">
        <f>Tableau1[[#This Row],[KG_DECHET]]/Tableau1[[#This Row],[Population]]</f>
        <v>17.638247523674757</v>
      </c>
    </row>
    <row r="1602" spans="1:13" x14ac:dyDescent="0.3">
      <c r="A1602" s="21">
        <v>2015</v>
      </c>
      <c r="B1602" s="21">
        <v>94</v>
      </c>
      <c r="C1602" s="21" t="str">
        <f>VLOOKUP(Tableau1[[#This Row],[CODE_REGION]],Libellés!$I$2:$J$15,2,FALSE)</f>
        <v>Corse</v>
      </c>
      <c r="D1602" s="24" t="s">
        <v>67</v>
      </c>
      <c r="E1602" s="21" t="str">
        <f>VLOOKUP(Tableau1[[#This Row],[CODE_DEPT]],Libellés!$L$2:$M$102,2,FALSE)</f>
        <v>Haute-Corse</v>
      </c>
      <c r="F1602" s="21" t="s">
        <v>51</v>
      </c>
      <c r="G1602" s="21" t="str">
        <f>VLOOKUP(Tableau1[[#This Row],[CODE_TYPE_DECHET]],Libellés!$A$1:$B$8,2,FALSE)</f>
        <v>Emballages et papier</v>
      </c>
      <c r="H1602" s="21" t="s">
        <v>52</v>
      </c>
      <c r="I1602" s="21" t="str">
        <f>VLOOKUP(Tableau1[[#This Row],[CODE_DESTINATION]],Libellés!$E$2:$F$7,2,FALSE)</f>
        <v>Non précisé</v>
      </c>
      <c r="J1602" s="21">
        <v>127.06905</v>
      </c>
      <c r="K1602" s="21">
        <v>174553</v>
      </c>
      <c r="L1602" s="21">
        <f>Tableau1[[#This Row],[TONNE_DECHET]]*1000</f>
        <v>127069.05</v>
      </c>
      <c r="M1602" s="21">
        <f>Tableau1[[#This Row],[KG_DECHET]]/Tableau1[[#This Row],[Population]]</f>
        <v>0.72796829616219716</v>
      </c>
    </row>
    <row r="1603" spans="1:13" x14ac:dyDescent="0.3">
      <c r="A1603" s="21">
        <v>2015</v>
      </c>
      <c r="B1603" s="21">
        <v>94</v>
      </c>
      <c r="C1603" s="21" t="str">
        <f>VLOOKUP(Tableau1[[#This Row],[CODE_REGION]],Libellés!$I$2:$J$15,2,FALSE)</f>
        <v>Corse</v>
      </c>
      <c r="D1603" s="24" t="s">
        <v>67</v>
      </c>
      <c r="E1603" s="21" t="str">
        <f>VLOOKUP(Tableau1[[#This Row],[CODE_DEPT]],Libellés!$L$2:$M$102,2,FALSE)</f>
        <v>Haute-Corse</v>
      </c>
      <c r="F1603" s="21" t="s">
        <v>56</v>
      </c>
      <c r="G1603" s="21" t="str">
        <f>VLOOKUP(Tableau1[[#This Row],[CODE_TYPE_DECHET]],Libellés!$A$1:$B$8,2,FALSE)</f>
        <v>Biodéchets</v>
      </c>
      <c r="H1603" s="21" t="s">
        <v>56</v>
      </c>
      <c r="I1603" s="21" t="str">
        <f>VLOOKUP(Tableau1[[#This Row],[CODE_DESTINATION]],Libellés!$E$2:$F$7,2,FALSE)</f>
        <v>Valorisation organique</v>
      </c>
      <c r="J1603" s="21">
        <v>28</v>
      </c>
      <c r="K1603" s="21">
        <v>174553</v>
      </c>
      <c r="L1603" s="21">
        <f>Tableau1[[#This Row],[TONNE_DECHET]]*1000</f>
        <v>28000</v>
      </c>
      <c r="M1603" s="21">
        <f>Tableau1[[#This Row],[KG_DECHET]]/Tableau1[[#This Row],[Population]]</f>
        <v>0.16040973228761465</v>
      </c>
    </row>
    <row r="1604" spans="1:13" x14ac:dyDescent="0.3">
      <c r="A1604" s="21">
        <v>2015</v>
      </c>
      <c r="B1604" s="21">
        <v>94</v>
      </c>
      <c r="C1604" s="21" t="str">
        <f>VLOOKUP(Tableau1[[#This Row],[CODE_REGION]],Libellés!$I$2:$J$15,2,FALSE)</f>
        <v>Corse</v>
      </c>
      <c r="D1604" s="24" t="s">
        <v>67</v>
      </c>
      <c r="E1604" s="21" t="str">
        <f>VLOOKUP(Tableau1[[#This Row],[CODE_DEPT]],Libellés!$L$2:$M$102,2,FALSE)</f>
        <v>Haute-Corse</v>
      </c>
      <c r="F1604" s="21" t="s">
        <v>56</v>
      </c>
      <c r="G1604" s="21" t="str">
        <f>VLOOKUP(Tableau1[[#This Row],[CODE_TYPE_DECHET]],Libellés!$A$1:$B$8,2,FALSE)</f>
        <v>Biodéchets</v>
      </c>
      <c r="H1604" s="21" t="s">
        <v>52</v>
      </c>
      <c r="I1604" s="21" t="str">
        <f>VLOOKUP(Tableau1[[#This Row],[CODE_DESTINATION]],Libellés!$E$2:$F$7,2,FALSE)</f>
        <v>Non précisé</v>
      </c>
      <c r="J1604" s="21">
        <v>120</v>
      </c>
      <c r="K1604" s="21">
        <v>174553</v>
      </c>
      <c r="L1604" s="21">
        <f>Tableau1[[#This Row],[TONNE_DECHET]]*1000</f>
        <v>120000</v>
      </c>
      <c r="M1604" s="21">
        <f>Tableau1[[#This Row],[KG_DECHET]]/Tableau1[[#This Row],[Population]]</f>
        <v>0.68747028123263421</v>
      </c>
    </row>
    <row r="1605" spans="1:13" x14ac:dyDescent="0.3">
      <c r="A1605" s="21">
        <v>2015</v>
      </c>
      <c r="B1605" s="21">
        <v>94</v>
      </c>
      <c r="C1605" s="21" t="str">
        <f>VLOOKUP(Tableau1[[#This Row],[CODE_REGION]],Libellés!$I$2:$J$15,2,FALSE)</f>
        <v>Corse</v>
      </c>
      <c r="D1605" s="24" t="s">
        <v>67</v>
      </c>
      <c r="E1605" s="21" t="str">
        <f>VLOOKUP(Tableau1[[#This Row],[CODE_DEPT]],Libellés!$L$2:$M$102,2,FALSE)</f>
        <v>Haute-Corse</v>
      </c>
      <c r="F1605" s="21" t="s">
        <v>54</v>
      </c>
      <c r="G1605" s="21" t="str">
        <f>VLOOKUP(Tableau1[[#This Row],[CODE_TYPE_DECHET]],Libellés!$A$1:$B$8,2,FALSE)</f>
        <v>Verre</v>
      </c>
      <c r="H1605" s="21" t="s">
        <v>49</v>
      </c>
      <c r="I1605" s="21" t="str">
        <f>VLOOKUP(Tableau1[[#This Row],[CODE_DESTINATION]],Libellés!$E$2:$F$7,2,FALSE)</f>
        <v>Valorisation matière</v>
      </c>
      <c r="J1605" s="21">
        <v>3906.65888</v>
      </c>
      <c r="K1605" s="21">
        <v>174553</v>
      </c>
      <c r="L1605" s="21">
        <f>Tableau1[[#This Row],[TONNE_DECHET]]*1000</f>
        <v>3906658.88</v>
      </c>
      <c r="M1605" s="21">
        <f>Tableau1[[#This Row],[KG_DECHET]]/Tableau1[[#This Row],[Population]]</f>
        <v>22.38093232427973</v>
      </c>
    </row>
    <row r="1606" spans="1:13" x14ac:dyDescent="0.3">
      <c r="A1606" s="21">
        <v>2015</v>
      </c>
      <c r="B1606" s="21">
        <v>94</v>
      </c>
      <c r="C1606" s="21" t="str">
        <f>VLOOKUP(Tableau1[[#This Row],[CODE_REGION]],Libellés!$I$2:$J$15,2,FALSE)</f>
        <v>Corse</v>
      </c>
      <c r="D1606" s="24" t="s">
        <v>67</v>
      </c>
      <c r="E1606" s="21" t="str">
        <f>VLOOKUP(Tableau1[[#This Row],[CODE_DEPT]],Libellés!$L$2:$M$102,2,FALSE)</f>
        <v>Haute-Corse</v>
      </c>
      <c r="F1606" s="21" t="s">
        <v>54</v>
      </c>
      <c r="G1606" s="21" t="str">
        <f>VLOOKUP(Tableau1[[#This Row],[CODE_TYPE_DECHET]],Libellés!$A$1:$B$8,2,FALSE)</f>
        <v>Verre</v>
      </c>
      <c r="H1606" s="21" t="s">
        <v>52</v>
      </c>
      <c r="I1606" s="21" t="str">
        <f>VLOOKUP(Tableau1[[#This Row],[CODE_DESTINATION]],Libellés!$E$2:$F$7,2,FALSE)</f>
        <v>Non précisé</v>
      </c>
      <c r="J1606" s="21">
        <v>429.15194000000002</v>
      </c>
      <c r="K1606" s="21">
        <v>174553</v>
      </c>
      <c r="L1606" s="21">
        <f>Tableau1[[#This Row],[TONNE_DECHET]]*1000</f>
        <v>429151.94</v>
      </c>
      <c r="M1606" s="21">
        <f>Tableau1[[#This Row],[KG_DECHET]]/Tableau1[[#This Row],[Population]]</f>
        <v>2.4585767073610882</v>
      </c>
    </row>
    <row r="1607" spans="1:13" x14ac:dyDescent="0.3">
      <c r="A1607" s="21">
        <v>2015</v>
      </c>
      <c r="B1607" s="21">
        <v>94</v>
      </c>
      <c r="C1607" s="21" t="str">
        <f>VLOOKUP(Tableau1[[#This Row],[CODE_REGION]],Libellés!$I$2:$J$15,2,FALSE)</f>
        <v>Corse</v>
      </c>
      <c r="D1607" s="24" t="s">
        <v>67</v>
      </c>
      <c r="E1607" s="21" t="str">
        <f>VLOOKUP(Tableau1[[#This Row],[CODE_DEPT]],Libellés!$L$2:$M$102,2,FALSE)</f>
        <v>Haute-Corse</v>
      </c>
      <c r="F1607" s="21" t="s">
        <v>55</v>
      </c>
      <c r="G1607" s="21" t="str">
        <f>VLOOKUP(Tableau1[[#This Row],[CODE_TYPE_DECHET]],Libellés!$A$1:$B$8,2,FALSE)</f>
        <v>Collectes séparées hors gravats</v>
      </c>
      <c r="H1607" s="21" t="s">
        <v>49</v>
      </c>
      <c r="I1607" s="21" t="str">
        <f>VLOOKUP(Tableau1[[#This Row],[CODE_DESTINATION]],Libellés!$E$2:$F$7,2,FALSE)</f>
        <v>Valorisation matière</v>
      </c>
      <c r="J1607" s="21">
        <v>27</v>
      </c>
      <c r="K1607" s="21">
        <v>174553</v>
      </c>
      <c r="L1607" s="21">
        <f>Tableau1[[#This Row],[TONNE_DECHET]]*1000</f>
        <v>27000</v>
      </c>
      <c r="M1607" s="21">
        <f>Tableau1[[#This Row],[KG_DECHET]]/Tableau1[[#This Row],[Population]]</f>
        <v>0.1546808132773427</v>
      </c>
    </row>
    <row r="1608" spans="1:13" x14ac:dyDescent="0.3">
      <c r="A1608" s="21">
        <v>2017</v>
      </c>
      <c r="B1608" s="21">
        <v>94</v>
      </c>
      <c r="C1608" s="21" t="str">
        <f>VLOOKUP(Tableau1[[#This Row],[CODE_REGION]],Libellés!$I$2:$J$15,2,FALSE)</f>
        <v>Corse</v>
      </c>
      <c r="D1608" s="24" t="s">
        <v>67</v>
      </c>
      <c r="E1608" s="21" t="str">
        <f>VLOOKUP(Tableau1[[#This Row],[CODE_DEPT]],Libellés!$L$2:$M$102,2,FALSE)</f>
        <v>Haute-Corse</v>
      </c>
      <c r="F1608" s="21" t="s">
        <v>49</v>
      </c>
      <c r="G1608" s="21" t="str">
        <f>VLOOKUP(Tableau1[[#This Row],[CODE_TYPE_DECHET]],Libellés!$A$1:$B$8,2,FALSE)</f>
        <v>Ordures ménagères résiduelles</v>
      </c>
      <c r="H1608" s="21" t="s">
        <v>51</v>
      </c>
      <c r="I1608" s="21" t="str">
        <f>VLOOKUP(Tableau1[[#This Row],[CODE_DESTINATION]],Libellés!$E$2:$F$7,2,FALSE)</f>
        <v>Stockage</v>
      </c>
      <c r="J1608" s="21">
        <v>67989.119999999995</v>
      </c>
      <c r="K1608" s="21">
        <v>177689</v>
      </c>
      <c r="L1608" s="21">
        <f>Tableau1[[#This Row],[TONNE_DECHET]]*1000</f>
        <v>67989120</v>
      </c>
      <c r="M1608" s="21">
        <f>Tableau1[[#This Row],[KG_DECHET]]/Tableau1[[#This Row],[Population]]</f>
        <v>382.62987579422474</v>
      </c>
    </row>
    <row r="1609" spans="1:13" x14ac:dyDescent="0.3">
      <c r="A1609" s="21">
        <v>2017</v>
      </c>
      <c r="B1609" s="21">
        <v>94</v>
      </c>
      <c r="C1609" s="21" t="str">
        <f>VLOOKUP(Tableau1[[#This Row],[CODE_REGION]],Libellés!$I$2:$J$15,2,FALSE)</f>
        <v>Corse</v>
      </c>
      <c r="D1609" s="24" t="s">
        <v>67</v>
      </c>
      <c r="E1609" s="21" t="str">
        <f>VLOOKUP(Tableau1[[#This Row],[CODE_DEPT]],Libellés!$L$2:$M$102,2,FALSE)</f>
        <v>Haute-Corse</v>
      </c>
      <c r="F1609" s="21" t="s">
        <v>49</v>
      </c>
      <c r="G1609" s="21" t="str">
        <f>VLOOKUP(Tableau1[[#This Row],[CODE_TYPE_DECHET]],Libellés!$A$1:$B$8,2,FALSE)</f>
        <v>Ordures ménagères résiduelles</v>
      </c>
      <c r="H1609" s="21" t="s">
        <v>52</v>
      </c>
      <c r="I1609" s="21" t="str">
        <f>VLOOKUP(Tableau1[[#This Row],[CODE_DESTINATION]],Libellés!$E$2:$F$7,2,FALSE)</f>
        <v>Non précisé</v>
      </c>
      <c r="J1609" s="21">
        <v>3007.6527500000002</v>
      </c>
      <c r="K1609" s="21">
        <v>177689</v>
      </c>
      <c r="L1609" s="21">
        <f>Tableau1[[#This Row],[TONNE_DECHET]]*1000</f>
        <v>3007652.75</v>
      </c>
      <c r="M1609" s="21">
        <f>Tableau1[[#This Row],[KG_DECHET]]/Tableau1[[#This Row],[Population]]</f>
        <v>16.926499389382574</v>
      </c>
    </row>
    <row r="1610" spans="1:13" x14ac:dyDescent="0.3">
      <c r="A1610" s="21">
        <v>2017</v>
      </c>
      <c r="B1610" s="21">
        <v>94</v>
      </c>
      <c r="C1610" s="21" t="str">
        <f>VLOOKUP(Tableau1[[#This Row],[CODE_REGION]],Libellés!$I$2:$J$15,2,FALSE)</f>
        <v>Corse</v>
      </c>
      <c r="D1610" s="24" t="s">
        <v>67</v>
      </c>
      <c r="E1610" s="21" t="str">
        <f>VLOOKUP(Tableau1[[#This Row],[CODE_DEPT]],Libellés!$L$2:$M$102,2,FALSE)</f>
        <v>Haute-Corse</v>
      </c>
      <c r="F1610" s="21" t="s">
        <v>50</v>
      </c>
      <c r="G1610" s="21" t="str">
        <f>VLOOKUP(Tableau1[[#This Row],[CODE_TYPE_DECHET]],Libellés!$A$1:$B$8,2,FALSE)</f>
        <v>Encombrants</v>
      </c>
      <c r="H1610" s="21" t="s">
        <v>49</v>
      </c>
      <c r="I1610" s="21" t="str">
        <f>VLOOKUP(Tableau1[[#This Row],[CODE_DESTINATION]],Libellés!$E$2:$F$7,2,FALSE)</f>
        <v>Valorisation matière</v>
      </c>
      <c r="J1610" s="21">
        <v>430</v>
      </c>
      <c r="K1610" s="21">
        <v>177689</v>
      </c>
      <c r="L1610" s="21">
        <f>Tableau1[[#This Row],[TONNE_DECHET]]*1000</f>
        <v>430000</v>
      </c>
      <c r="M1610" s="21">
        <f>Tableau1[[#This Row],[KG_DECHET]]/Tableau1[[#This Row],[Population]]</f>
        <v>2.4199584667593381</v>
      </c>
    </row>
    <row r="1611" spans="1:13" x14ac:dyDescent="0.3">
      <c r="A1611" s="21">
        <v>2017</v>
      </c>
      <c r="B1611" s="21">
        <v>94</v>
      </c>
      <c r="C1611" s="21" t="str">
        <f>VLOOKUP(Tableau1[[#This Row],[CODE_REGION]],Libellés!$I$2:$J$15,2,FALSE)</f>
        <v>Corse</v>
      </c>
      <c r="D1611" s="24" t="s">
        <v>67</v>
      </c>
      <c r="E1611" s="21" t="str">
        <f>VLOOKUP(Tableau1[[#This Row],[CODE_DEPT]],Libellés!$L$2:$M$102,2,FALSE)</f>
        <v>Haute-Corse</v>
      </c>
      <c r="F1611" s="21" t="s">
        <v>50</v>
      </c>
      <c r="G1611" s="21" t="str">
        <f>VLOOKUP(Tableau1[[#This Row],[CODE_TYPE_DECHET]],Libellés!$A$1:$B$8,2,FALSE)</f>
        <v>Encombrants</v>
      </c>
      <c r="H1611" s="21" t="s">
        <v>51</v>
      </c>
      <c r="I1611" s="21" t="str">
        <f>VLOOKUP(Tableau1[[#This Row],[CODE_DESTINATION]],Libellés!$E$2:$F$7,2,FALSE)</f>
        <v>Stockage</v>
      </c>
      <c r="J1611" s="21">
        <v>3607.82</v>
      </c>
      <c r="K1611" s="21">
        <v>177689</v>
      </c>
      <c r="L1611" s="21">
        <f>Tableau1[[#This Row],[TONNE_DECHET]]*1000</f>
        <v>3607820</v>
      </c>
      <c r="M1611" s="21">
        <f>Tableau1[[#This Row],[KG_DECHET]]/Tableau1[[#This Row],[Population]]</f>
        <v>20.304126873357383</v>
      </c>
    </row>
    <row r="1612" spans="1:13" x14ac:dyDescent="0.3">
      <c r="A1612" s="21">
        <v>2017</v>
      </c>
      <c r="B1612" s="21">
        <v>94</v>
      </c>
      <c r="C1612" s="21" t="str">
        <f>VLOOKUP(Tableau1[[#This Row],[CODE_REGION]],Libellés!$I$2:$J$15,2,FALSE)</f>
        <v>Corse</v>
      </c>
      <c r="D1612" s="24" t="s">
        <v>67</v>
      </c>
      <c r="E1612" s="21" t="str">
        <f>VLOOKUP(Tableau1[[#This Row],[CODE_DEPT]],Libellés!$L$2:$M$102,2,FALSE)</f>
        <v>Haute-Corse</v>
      </c>
      <c r="F1612" s="21" t="s">
        <v>51</v>
      </c>
      <c r="G1612" s="21" t="str">
        <f>VLOOKUP(Tableau1[[#This Row],[CODE_TYPE_DECHET]],Libellés!$A$1:$B$8,2,FALSE)</f>
        <v>Emballages et papier</v>
      </c>
      <c r="H1612" s="21" t="s">
        <v>49</v>
      </c>
      <c r="I1612" s="21" t="str">
        <f>VLOOKUP(Tableau1[[#This Row],[CODE_DESTINATION]],Libellés!$E$2:$F$7,2,FALSE)</f>
        <v>Valorisation matière</v>
      </c>
      <c r="J1612" s="21">
        <v>6476.29</v>
      </c>
      <c r="K1612" s="21">
        <v>177689</v>
      </c>
      <c r="L1612" s="21">
        <f>Tableau1[[#This Row],[TONNE_DECHET]]*1000</f>
        <v>6476290</v>
      </c>
      <c r="M1612" s="21">
        <f>Tableau1[[#This Row],[KG_DECHET]]/Tableau1[[#This Row],[Population]]</f>
        <v>36.447332136485656</v>
      </c>
    </row>
    <row r="1613" spans="1:13" x14ac:dyDescent="0.3">
      <c r="A1613" s="21">
        <v>2017</v>
      </c>
      <c r="B1613" s="21">
        <v>94</v>
      </c>
      <c r="C1613" s="21" t="str">
        <f>VLOOKUP(Tableau1[[#This Row],[CODE_REGION]],Libellés!$I$2:$J$15,2,FALSE)</f>
        <v>Corse</v>
      </c>
      <c r="D1613" s="24" t="s">
        <v>67</v>
      </c>
      <c r="E1613" s="21" t="str">
        <f>VLOOKUP(Tableau1[[#This Row],[CODE_DEPT]],Libellés!$L$2:$M$102,2,FALSE)</f>
        <v>Haute-Corse</v>
      </c>
      <c r="F1613" s="21" t="s">
        <v>51</v>
      </c>
      <c r="G1613" s="21" t="str">
        <f>VLOOKUP(Tableau1[[#This Row],[CODE_TYPE_DECHET]],Libellés!$A$1:$B$8,2,FALSE)</f>
        <v>Emballages et papier</v>
      </c>
      <c r="H1613" s="21" t="s">
        <v>52</v>
      </c>
      <c r="I1613" s="21" t="str">
        <f>VLOOKUP(Tableau1[[#This Row],[CODE_DESTINATION]],Libellés!$E$2:$F$7,2,FALSE)</f>
        <v>Non précisé</v>
      </c>
      <c r="J1613" s="21">
        <v>506.74094000000002</v>
      </c>
      <c r="K1613" s="21">
        <v>177689</v>
      </c>
      <c r="L1613" s="21">
        <f>Tableau1[[#This Row],[TONNE_DECHET]]*1000</f>
        <v>506740.94</v>
      </c>
      <c r="M1613" s="21">
        <f>Tableau1[[#This Row],[KG_DECHET]]/Tableau1[[#This Row],[Population]]</f>
        <v>2.8518419260618271</v>
      </c>
    </row>
    <row r="1614" spans="1:13" x14ac:dyDescent="0.3">
      <c r="A1614" s="21">
        <v>2017</v>
      </c>
      <c r="B1614" s="21">
        <v>94</v>
      </c>
      <c r="C1614" s="21" t="str">
        <f>VLOOKUP(Tableau1[[#This Row],[CODE_REGION]],Libellés!$I$2:$J$15,2,FALSE)</f>
        <v>Corse</v>
      </c>
      <c r="D1614" s="24" t="s">
        <v>67</v>
      </c>
      <c r="E1614" s="21" t="str">
        <f>VLOOKUP(Tableau1[[#This Row],[CODE_DEPT]],Libellés!$L$2:$M$102,2,FALSE)</f>
        <v>Haute-Corse</v>
      </c>
      <c r="F1614" s="21" t="s">
        <v>56</v>
      </c>
      <c r="G1614" s="21" t="str">
        <f>VLOOKUP(Tableau1[[#This Row],[CODE_TYPE_DECHET]],Libellés!$A$1:$B$8,2,FALSE)</f>
        <v>Biodéchets</v>
      </c>
      <c r="H1614" s="21" t="s">
        <v>49</v>
      </c>
      <c r="I1614" s="21" t="str">
        <f>VLOOKUP(Tableau1[[#This Row],[CODE_DESTINATION]],Libellés!$E$2:$F$7,2,FALSE)</f>
        <v>Valorisation matière</v>
      </c>
      <c r="J1614" s="21">
        <v>160.56</v>
      </c>
      <c r="K1614" s="21">
        <v>177689</v>
      </c>
      <c r="L1614" s="21">
        <f>Tableau1[[#This Row],[TONNE_DECHET]]*1000</f>
        <v>160560</v>
      </c>
      <c r="M1614" s="21">
        <f>Tableau1[[#This Row],[KG_DECHET]]/Tableau1[[#This Row],[Population]]</f>
        <v>0.90360123586716112</v>
      </c>
    </row>
    <row r="1615" spans="1:13" x14ac:dyDescent="0.3">
      <c r="A1615" s="21">
        <v>2017</v>
      </c>
      <c r="B1615" s="21">
        <v>94</v>
      </c>
      <c r="C1615" s="21" t="str">
        <f>VLOOKUP(Tableau1[[#This Row],[CODE_REGION]],Libellés!$I$2:$J$15,2,FALSE)</f>
        <v>Corse</v>
      </c>
      <c r="D1615" s="24" t="s">
        <v>67</v>
      </c>
      <c r="E1615" s="21" t="str">
        <f>VLOOKUP(Tableau1[[#This Row],[CODE_DEPT]],Libellés!$L$2:$M$102,2,FALSE)</f>
        <v>Haute-Corse</v>
      </c>
      <c r="F1615" s="21" t="s">
        <v>56</v>
      </c>
      <c r="G1615" s="21" t="str">
        <f>VLOOKUP(Tableau1[[#This Row],[CODE_TYPE_DECHET]],Libellés!$A$1:$B$8,2,FALSE)</f>
        <v>Biodéchets</v>
      </c>
      <c r="H1615" s="21" t="s">
        <v>56</v>
      </c>
      <c r="I1615" s="21" t="str">
        <f>VLOOKUP(Tableau1[[#This Row],[CODE_DESTINATION]],Libellés!$E$2:$F$7,2,FALSE)</f>
        <v>Valorisation organique</v>
      </c>
      <c r="J1615" s="21">
        <v>830.65</v>
      </c>
      <c r="K1615" s="21">
        <v>177689</v>
      </c>
      <c r="L1615" s="21">
        <f>Tableau1[[#This Row],[TONNE_DECHET]]*1000</f>
        <v>830650</v>
      </c>
      <c r="M1615" s="21">
        <f>Tableau1[[#This Row],[KG_DECHET]]/Tableau1[[#This Row],[Population]]</f>
        <v>4.6747406986363815</v>
      </c>
    </row>
    <row r="1616" spans="1:13" x14ac:dyDescent="0.3">
      <c r="A1616" s="21">
        <v>2017</v>
      </c>
      <c r="B1616" s="21">
        <v>94</v>
      </c>
      <c r="C1616" s="21" t="str">
        <f>VLOOKUP(Tableau1[[#This Row],[CODE_REGION]],Libellés!$I$2:$J$15,2,FALSE)</f>
        <v>Corse</v>
      </c>
      <c r="D1616" s="24" t="s">
        <v>67</v>
      </c>
      <c r="E1616" s="21" t="str">
        <f>VLOOKUP(Tableau1[[#This Row],[CODE_DEPT]],Libellés!$L$2:$M$102,2,FALSE)</f>
        <v>Haute-Corse</v>
      </c>
      <c r="F1616" s="21" t="s">
        <v>56</v>
      </c>
      <c r="G1616" s="21" t="str">
        <f>VLOOKUP(Tableau1[[#This Row],[CODE_TYPE_DECHET]],Libellés!$A$1:$B$8,2,FALSE)</f>
        <v>Biodéchets</v>
      </c>
      <c r="H1616" s="21" t="s">
        <v>52</v>
      </c>
      <c r="I1616" s="21" t="str">
        <f>VLOOKUP(Tableau1[[#This Row],[CODE_DESTINATION]],Libellés!$E$2:$F$7,2,FALSE)</f>
        <v>Non précisé</v>
      </c>
      <c r="J1616" s="21">
        <v>196</v>
      </c>
      <c r="K1616" s="21">
        <v>177689</v>
      </c>
      <c r="L1616" s="21">
        <f>Tableau1[[#This Row],[TONNE_DECHET]]*1000</f>
        <v>196000</v>
      </c>
      <c r="M1616" s="21">
        <f>Tableau1[[#This Row],[KG_DECHET]]/Tableau1[[#This Row],[Population]]</f>
        <v>1.1030508360112332</v>
      </c>
    </row>
    <row r="1617" spans="1:13" x14ac:dyDescent="0.3">
      <c r="A1617" s="21">
        <v>2017</v>
      </c>
      <c r="B1617" s="21">
        <v>94</v>
      </c>
      <c r="C1617" s="21" t="str">
        <f>VLOOKUP(Tableau1[[#This Row],[CODE_REGION]],Libellés!$I$2:$J$15,2,FALSE)</f>
        <v>Corse</v>
      </c>
      <c r="D1617" s="24" t="s">
        <v>67</v>
      </c>
      <c r="E1617" s="21" t="str">
        <f>VLOOKUP(Tableau1[[#This Row],[CODE_DEPT]],Libellés!$L$2:$M$102,2,FALSE)</f>
        <v>Haute-Corse</v>
      </c>
      <c r="F1617" s="21" t="s">
        <v>54</v>
      </c>
      <c r="G1617" s="21" t="str">
        <f>VLOOKUP(Tableau1[[#This Row],[CODE_TYPE_DECHET]],Libellés!$A$1:$B$8,2,FALSE)</f>
        <v>Verre</v>
      </c>
      <c r="H1617" s="21" t="s">
        <v>49</v>
      </c>
      <c r="I1617" s="21" t="str">
        <f>VLOOKUP(Tableau1[[#This Row],[CODE_DESTINATION]],Libellés!$E$2:$F$7,2,FALSE)</f>
        <v>Valorisation matière</v>
      </c>
      <c r="J1617" s="21">
        <v>5590.29</v>
      </c>
      <c r="K1617" s="21">
        <v>177689</v>
      </c>
      <c r="L1617" s="21">
        <f>Tableau1[[#This Row],[TONNE_DECHET]]*1000</f>
        <v>5590290</v>
      </c>
      <c r="M1617" s="21">
        <f>Tableau1[[#This Row],[KG_DECHET]]/Tableau1[[#This Row],[Population]]</f>
        <v>31.461092132883859</v>
      </c>
    </row>
    <row r="1618" spans="1:13" x14ac:dyDescent="0.3">
      <c r="A1618" s="21">
        <v>2017</v>
      </c>
      <c r="B1618" s="21">
        <v>94</v>
      </c>
      <c r="C1618" s="21" t="str">
        <f>VLOOKUP(Tableau1[[#This Row],[CODE_REGION]],Libellés!$I$2:$J$15,2,FALSE)</f>
        <v>Corse</v>
      </c>
      <c r="D1618" s="24" t="s">
        <v>67</v>
      </c>
      <c r="E1618" s="21" t="str">
        <f>VLOOKUP(Tableau1[[#This Row],[CODE_DEPT]],Libellés!$L$2:$M$102,2,FALSE)</f>
        <v>Haute-Corse</v>
      </c>
      <c r="F1618" s="21" t="s">
        <v>54</v>
      </c>
      <c r="G1618" s="21" t="str">
        <f>VLOOKUP(Tableau1[[#This Row],[CODE_TYPE_DECHET]],Libellés!$A$1:$B$8,2,FALSE)</f>
        <v>Verre</v>
      </c>
      <c r="H1618" s="21" t="s">
        <v>52</v>
      </c>
      <c r="I1618" s="21" t="str">
        <f>VLOOKUP(Tableau1[[#This Row],[CODE_DESTINATION]],Libellés!$E$2:$F$7,2,FALSE)</f>
        <v>Non précisé</v>
      </c>
      <c r="J1618" s="21">
        <v>227.25426999999999</v>
      </c>
      <c r="K1618" s="21">
        <v>177689</v>
      </c>
      <c r="L1618" s="21">
        <f>Tableau1[[#This Row],[TONNE_DECHET]]*1000</f>
        <v>227254.27</v>
      </c>
      <c r="M1618" s="21">
        <f>Tableau1[[#This Row],[KG_DECHET]]/Tableau1[[#This Row],[Population]]</f>
        <v>1.2789439413807269</v>
      </c>
    </row>
    <row r="1619" spans="1:13" x14ac:dyDescent="0.3">
      <c r="A1619" s="21">
        <v>2017</v>
      </c>
      <c r="B1619" s="21">
        <v>94</v>
      </c>
      <c r="C1619" s="21" t="str">
        <f>VLOOKUP(Tableau1[[#This Row],[CODE_REGION]],Libellés!$I$2:$J$15,2,FALSE)</f>
        <v>Corse</v>
      </c>
      <c r="D1619" s="24" t="s">
        <v>67</v>
      </c>
      <c r="E1619" s="21" t="str">
        <f>VLOOKUP(Tableau1[[#This Row],[CODE_DEPT]],Libellés!$L$2:$M$102,2,FALSE)</f>
        <v>Haute-Corse</v>
      </c>
      <c r="F1619" s="21" t="s">
        <v>55</v>
      </c>
      <c r="G1619" s="21" t="str">
        <f>VLOOKUP(Tableau1[[#This Row],[CODE_TYPE_DECHET]],Libellés!$A$1:$B$8,2,FALSE)</f>
        <v>Collectes séparées hors gravats</v>
      </c>
      <c r="H1619" s="21" t="s">
        <v>49</v>
      </c>
      <c r="I1619" s="21" t="str">
        <f>VLOOKUP(Tableau1[[#This Row],[CODE_DESTINATION]],Libellés!$E$2:$F$7,2,FALSE)</f>
        <v>Valorisation matière</v>
      </c>
      <c r="J1619" s="21">
        <v>35</v>
      </c>
      <c r="K1619" s="21">
        <v>177689</v>
      </c>
      <c r="L1619" s="21">
        <f>Tableau1[[#This Row],[TONNE_DECHET]]*1000</f>
        <v>35000</v>
      </c>
      <c r="M1619" s="21">
        <f>Tableau1[[#This Row],[KG_DECHET]]/Tableau1[[#This Row],[Population]]</f>
        <v>0.19697336357343448</v>
      </c>
    </row>
    <row r="1620" spans="1:13" x14ac:dyDescent="0.3">
      <c r="A1620" s="21">
        <v>2009</v>
      </c>
      <c r="B1620" s="21">
        <v>76</v>
      </c>
      <c r="C1620" s="21" t="str">
        <f>VLOOKUP(Tableau1[[#This Row],[CODE_REGION]],Libellés!$I$2:$J$15,2,FALSE)</f>
        <v>Occitanie</v>
      </c>
      <c r="D1620" s="21">
        <v>30</v>
      </c>
      <c r="E1620" s="21" t="str">
        <f>VLOOKUP(Tableau1[[#This Row],[CODE_DEPT]],Libellés!$L$2:$M$102,2,FALSE)</f>
        <v>Gard</v>
      </c>
      <c r="F1620" s="21" t="s">
        <v>49</v>
      </c>
      <c r="G1620" s="21" t="str">
        <f>VLOOKUP(Tableau1[[#This Row],[CODE_TYPE_DECHET]],Libellés!$A$1:$B$8,2,FALSE)</f>
        <v>Ordures ménagères résiduelles</v>
      </c>
      <c r="H1620" s="21" t="s">
        <v>49</v>
      </c>
      <c r="I1620" s="21" t="str">
        <f>VLOOKUP(Tableau1[[#This Row],[CODE_DESTINATION]],Libellés!$E$2:$F$7,2,FALSE)</f>
        <v>Valorisation matière</v>
      </c>
      <c r="J1620" s="21">
        <v>5441</v>
      </c>
      <c r="K1620" s="21">
        <v>701883</v>
      </c>
      <c r="L1620" s="21">
        <f>Tableau1[[#This Row],[TONNE_DECHET]]*1000</f>
        <v>5441000</v>
      </c>
      <c r="M1620" s="21">
        <f>Tableau1[[#This Row],[KG_DECHET]]/Tableau1[[#This Row],[Population]]</f>
        <v>7.7520042514208205</v>
      </c>
    </row>
    <row r="1621" spans="1:13" x14ac:dyDescent="0.3">
      <c r="A1621" s="21">
        <v>2009</v>
      </c>
      <c r="B1621" s="21">
        <v>76</v>
      </c>
      <c r="C1621" s="21" t="str">
        <f>VLOOKUP(Tableau1[[#This Row],[CODE_REGION]],Libellés!$I$2:$J$15,2,FALSE)</f>
        <v>Occitanie</v>
      </c>
      <c r="D1621" s="21">
        <v>30</v>
      </c>
      <c r="E1621" s="21" t="str">
        <f>VLOOKUP(Tableau1[[#This Row],[CODE_DEPT]],Libellés!$L$2:$M$102,2,FALSE)</f>
        <v>Gard</v>
      </c>
      <c r="F1621" s="21" t="s">
        <v>49</v>
      </c>
      <c r="G1621" s="21" t="str">
        <f>VLOOKUP(Tableau1[[#This Row],[CODE_TYPE_DECHET]],Libellés!$A$1:$B$8,2,FALSE)</f>
        <v>Ordures ménagères résiduelles</v>
      </c>
      <c r="H1621" s="21" t="s">
        <v>50</v>
      </c>
      <c r="I1621" s="21" t="str">
        <f>VLOOKUP(Tableau1[[#This Row],[CODE_DESTINATION]],Libellés!$E$2:$F$7,2,FALSE)</f>
        <v>Incinération avec récupération d'énergie</v>
      </c>
      <c r="J1621" s="21">
        <v>107665.72</v>
      </c>
      <c r="K1621" s="21">
        <v>701883</v>
      </c>
      <c r="L1621" s="21">
        <f>Tableau1[[#This Row],[TONNE_DECHET]]*1000</f>
        <v>107665720</v>
      </c>
      <c r="M1621" s="21">
        <f>Tableau1[[#This Row],[KG_DECHET]]/Tableau1[[#This Row],[Population]]</f>
        <v>153.39553743287698</v>
      </c>
    </row>
    <row r="1622" spans="1:13" x14ac:dyDescent="0.3">
      <c r="A1622" s="21">
        <v>2009</v>
      </c>
      <c r="B1622" s="21">
        <v>76</v>
      </c>
      <c r="C1622" s="21" t="str">
        <f>VLOOKUP(Tableau1[[#This Row],[CODE_REGION]],Libellés!$I$2:$J$15,2,FALSE)</f>
        <v>Occitanie</v>
      </c>
      <c r="D1622" s="21">
        <v>30</v>
      </c>
      <c r="E1622" s="21" t="str">
        <f>VLOOKUP(Tableau1[[#This Row],[CODE_DEPT]],Libellés!$L$2:$M$102,2,FALSE)</f>
        <v>Gard</v>
      </c>
      <c r="F1622" s="21" t="s">
        <v>49</v>
      </c>
      <c r="G1622" s="21" t="str">
        <f>VLOOKUP(Tableau1[[#This Row],[CODE_TYPE_DECHET]],Libellés!$A$1:$B$8,2,FALSE)</f>
        <v>Ordures ménagères résiduelles</v>
      </c>
      <c r="H1622" s="21" t="s">
        <v>51</v>
      </c>
      <c r="I1622" s="21" t="str">
        <f>VLOOKUP(Tableau1[[#This Row],[CODE_DESTINATION]],Libellés!$E$2:$F$7,2,FALSE)</f>
        <v>Stockage</v>
      </c>
      <c r="J1622" s="21">
        <v>95563.375159999996</v>
      </c>
      <c r="K1622" s="21">
        <v>701883</v>
      </c>
      <c r="L1622" s="21">
        <f>Tableau1[[#This Row],[TONNE_DECHET]]*1000</f>
        <v>95563375.159999996</v>
      </c>
      <c r="M1622" s="21">
        <f>Tableau1[[#This Row],[KG_DECHET]]/Tableau1[[#This Row],[Population]]</f>
        <v>136.1528561882821</v>
      </c>
    </row>
    <row r="1623" spans="1:13" x14ac:dyDescent="0.3">
      <c r="A1623" s="21">
        <v>2009</v>
      </c>
      <c r="B1623" s="21">
        <v>76</v>
      </c>
      <c r="C1623" s="21" t="str">
        <f>VLOOKUP(Tableau1[[#This Row],[CODE_REGION]],Libellés!$I$2:$J$15,2,FALSE)</f>
        <v>Occitanie</v>
      </c>
      <c r="D1623" s="21">
        <v>30</v>
      </c>
      <c r="E1623" s="21" t="str">
        <f>VLOOKUP(Tableau1[[#This Row],[CODE_DEPT]],Libellés!$L$2:$M$102,2,FALSE)</f>
        <v>Gard</v>
      </c>
      <c r="F1623" s="21" t="s">
        <v>49</v>
      </c>
      <c r="G1623" s="21" t="str">
        <f>VLOOKUP(Tableau1[[#This Row],[CODE_TYPE_DECHET]],Libellés!$A$1:$B$8,2,FALSE)</f>
        <v>Ordures ménagères résiduelles</v>
      </c>
      <c r="H1623" s="21" t="s">
        <v>52</v>
      </c>
      <c r="I1623" s="21" t="str">
        <f>VLOOKUP(Tableau1[[#This Row],[CODE_DESTINATION]],Libellés!$E$2:$F$7,2,FALSE)</f>
        <v>Non précisé</v>
      </c>
      <c r="J1623" s="21">
        <v>4559.1104400000004</v>
      </c>
      <c r="K1623" s="21">
        <v>701883</v>
      </c>
      <c r="L1623" s="21">
        <f>Tableau1[[#This Row],[TONNE_DECHET]]*1000</f>
        <v>4559110.4400000004</v>
      </c>
      <c r="M1623" s="21">
        <f>Tableau1[[#This Row],[KG_DECHET]]/Tableau1[[#This Row],[Population]]</f>
        <v>6.4955419065570768</v>
      </c>
    </row>
    <row r="1624" spans="1:13" x14ac:dyDescent="0.3">
      <c r="A1624" s="21">
        <v>2009</v>
      </c>
      <c r="B1624" s="21">
        <v>76</v>
      </c>
      <c r="C1624" s="21" t="str">
        <f>VLOOKUP(Tableau1[[#This Row],[CODE_REGION]],Libellés!$I$2:$J$15,2,FALSE)</f>
        <v>Occitanie</v>
      </c>
      <c r="D1624" s="21">
        <v>30</v>
      </c>
      <c r="E1624" s="21" t="str">
        <f>VLOOKUP(Tableau1[[#This Row],[CODE_DEPT]],Libellés!$L$2:$M$102,2,FALSE)</f>
        <v>Gard</v>
      </c>
      <c r="F1624" s="21" t="s">
        <v>50</v>
      </c>
      <c r="G1624" s="21" t="str">
        <f>VLOOKUP(Tableau1[[#This Row],[CODE_TYPE_DECHET]],Libellés!$A$1:$B$8,2,FALSE)</f>
        <v>Encombrants</v>
      </c>
      <c r="H1624" s="21" t="s">
        <v>50</v>
      </c>
      <c r="I1624" s="21" t="str">
        <f>VLOOKUP(Tableau1[[#This Row],[CODE_DESTINATION]],Libellés!$E$2:$F$7,2,FALSE)</f>
        <v>Incinération avec récupération d'énergie</v>
      </c>
      <c r="J1624" s="21">
        <v>1417</v>
      </c>
      <c r="K1624" s="21">
        <v>701883</v>
      </c>
      <c r="L1624" s="21">
        <f>Tableau1[[#This Row],[TONNE_DECHET]]*1000</f>
        <v>1417000</v>
      </c>
      <c r="M1624" s="21">
        <f>Tableau1[[#This Row],[KG_DECHET]]/Tableau1[[#This Row],[Population]]</f>
        <v>2.0188549943509102</v>
      </c>
    </row>
    <row r="1625" spans="1:13" x14ac:dyDescent="0.3">
      <c r="A1625" s="21">
        <v>2009</v>
      </c>
      <c r="B1625" s="21">
        <v>76</v>
      </c>
      <c r="C1625" s="21" t="str">
        <f>VLOOKUP(Tableau1[[#This Row],[CODE_REGION]],Libellés!$I$2:$J$15,2,FALSE)</f>
        <v>Occitanie</v>
      </c>
      <c r="D1625" s="21">
        <v>30</v>
      </c>
      <c r="E1625" s="21" t="str">
        <f>VLOOKUP(Tableau1[[#This Row],[CODE_DEPT]],Libellés!$L$2:$M$102,2,FALSE)</f>
        <v>Gard</v>
      </c>
      <c r="F1625" s="21" t="s">
        <v>50</v>
      </c>
      <c r="G1625" s="21" t="str">
        <f>VLOOKUP(Tableau1[[#This Row],[CODE_TYPE_DECHET]],Libellés!$A$1:$B$8,2,FALSE)</f>
        <v>Encombrants</v>
      </c>
      <c r="H1625" s="21" t="s">
        <v>51</v>
      </c>
      <c r="I1625" s="21" t="str">
        <f>VLOOKUP(Tableau1[[#This Row],[CODE_DESTINATION]],Libellés!$E$2:$F$7,2,FALSE)</f>
        <v>Stockage</v>
      </c>
      <c r="J1625" s="21">
        <v>1577.4</v>
      </c>
      <c r="K1625" s="21">
        <v>701883</v>
      </c>
      <c r="L1625" s="21">
        <f>Tableau1[[#This Row],[TONNE_DECHET]]*1000</f>
        <v>1577400</v>
      </c>
      <c r="M1625" s="21">
        <f>Tableau1[[#This Row],[KG_DECHET]]/Tableau1[[#This Row],[Population]]</f>
        <v>2.247383110860357</v>
      </c>
    </row>
    <row r="1626" spans="1:13" x14ac:dyDescent="0.3">
      <c r="A1626" s="21">
        <v>2009</v>
      </c>
      <c r="B1626" s="21">
        <v>76</v>
      </c>
      <c r="C1626" s="21" t="str">
        <f>VLOOKUP(Tableau1[[#This Row],[CODE_REGION]],Libellés!$I$2:$J$15,2,FALSE)</f>
        <v>Occitanie</v>
      </c>
      <c r="D1626" s="21">
        <v>30</v>
      </c>
      <c r="E1626" s="21" t="str">
        <f>VLOOKUP(Tableau1[[#This Row],[CODE_DEPT]],Libellés!$L$2:$M$102,2,FALSE)</f>
        <v>Gard</v>
      </c>
      <c r="F1626" s="21" t="s">
        <v>53</v>
      </c>
      <c r="G1626" s="21" t="str">
        <f>VLOOKUP(Tableau1[[#This Row],[CODE_TYPE_DECHET]],Libellés!$A$1:$B$8,2,FALSE)</f>
        <v>Déchets dangereux</v>
      </c>
      <c r="H1626" s="21" t="s">
        <v>53</v>
      </c>
      <c r="I1626" s="21" t="str">
        <f>VLOOKUP(Tableau1[[#This Row],[CODE_DESTINATION]],Libellés!$E$2:$F$7,2,FALSE)</f>
        <v>Incinération sans récupération d'énergie</v>
      </c>
      <c r="J1626" s="21">
        <v>0.27</v>
      </c>
      <c r="K1626" s="21">
        <v>701883</v>
      </c>
      <c r="L1626" s="21">
        <f>Tableau1[[#This Row],[TONNE_DECHET]]*1000</f>
        <v>270</v>
      </c>
      <c r="M1626" s="21">
        <f>Tableau1[[#This Row],[KG_DECHET]]/Tableau1[[#This Row],[Population]]</f>
        <v>3.8467949786502879E-4</v>
      </c>
    </row>
    <row r="1627" spans="1:13" x14ac:dyDescent="0.3">
      <c r="A1627" s="21">
        <v>2009</v>
      </c>
      <c r="B1627" s="21">
        <v>76</v>
      </c>
      <c r="C1627" s="21" t="str">
        <f>VLOOKUP(Tableau1[[#This Row],[CODE_REGION]],Libellés!$I$2:$J$15,2,FALSE)</f>
        <v>Occitanie</v>
      </c>
      <c r="D1627" s="21">
        <v>30</v>
      </c>
      <c r="E1627" s="21" t="str">
        <f>VLOOKUP(Tableau1[[#This Row],[CODE_DEPT]],Libellés!$L$2:$M$102,2,FALSE)</f>
        <v>Gard</v>
      </c>
      <c r="F1627" s="21" t="s">
        <v>51</v>
      </c>
      <c r="G1627" s="21" t="str">
        <f>VLOOKUP(Tableau1[[#This Row],[CODE_TYPE_DECHET]],Libellés!$A$1:$B$8,2,FALSE)</f>
        <v>Emballages et papier</v>
      </c>
      <c r="H1627" s="21" t="s">
        <v>49</v>
      </c>
      <c r="I1627" s="21" t="str">
        <f>VLOOKUP(Tableau1[[#This Row],[CODE_DESTINATION]],Libellés!$E$2:$F$7,2,FALSE)</f>
        <v>Valorisation matière</v>
      </c>
      <c r="J1627" s="21">
        <v>31033.932499999999</v>
      </c>
      <c r="K1627" s="21">
        <v>701883</v>
      </c>
      <c r="L1627" s="21">
        <f>Tableau1[[#This Row],[TONNE_DECHET]]*1000</f>
        <v>31033932.5</v>
      </c>
      <c r="M1627" s="21">
        <f>Tableau1[[#This Row],[KG_DECHET]]/Tableau1[[#This Row],[Population]]</f>
        <v>44.215250262508135</v>
      </c>
    </row>
    <row r="1628" spans="1:13" x14ac:dyDescent="0.3">
      <c r="A1628" s="21">
        <v>2009</v>
      </c>
      <c r="B1628" s="21">
        <v>76</v>
      </c>
      <c r="C1628" s="21" t="str">
        <f>VLOOKUP(Tableau1[[#This Row],[CODE_REGION]],Libellés!$I$2:$J$15,2,FALSE)</f>
        <v>Occitanie</v>
      </c>
      <c r="D1628" s="21">
        <v>30</v>
      </c>
      <c r="E1628" s="21" t="str">
        <f>VLOOKUP(Tableau1[[#This Row],[CODE_DEPT]],Libellés!$L$2:$M$102,2,FALSE)</f>
        <v>Gard</v>
      </c>
      <c r="F1628" s="21" t="s">
        <v>51</v>
      </c>
      <c r="G1628" s="21" t="str">
        <f>VLOOKUP(Tableau1[[#This Row],[CODE_TYPE_DECHET]],Libellés!$A$1:$B$8,2,FALSE)</f>
        <v>Emballages et papier</v>
      </c>
      <c r="H1628" s="21" t="s">
        <v>52</v>
      </c>
      <c r="I1628" s="21" t="str">
        <f>VLOOKUP(Tableau1[[#This Row],[CODE_DESTINATION]],Libellés!$E$2:$F$7,2,FALSE)</f>
        <v>Non précisé</v>
      </c>
      <c r="J1628" s="21">
        <v>809.12697000000003</v>
      </c>
      <c r="K1628" s="21">
        <v>701883</v>
      </c>
      <c r="L1628" s="21">
        <f>Tableau1[[#This Row],[TONNE_DECHET]]*1000</f>
        <v>809126.97</v>
      </c>
      <c r="M1628" s="21">
        <f>Tableau1[[#This Row],[KG_DECHET]]/Tableau1[[#This Row],[Population]]</f>
        <v>1.152794653809823</v>
      </c>
    </row>
    <row r="1629" spans="1:13" x14ac:dyDescent="0.3">
      <c r="A1629" s="21">
        <v>2009</v>
      </c>
      <c r="B1629" s="21">
        <v>76</v>
      </c>
      <c r="C1629" s="21" t="str">
        <f>VLOOKUP(Tableau1[[#This Row],[CODE_REGION]],Libellés!$I$2:$J$15,2,FALSE)</f>
        <v>Occitanie</v>
      </c>
      <c r="D1629" s="21">
        <v>30</v>
      </c>
      <c r="E1629" s="21" t="str">
        <f>VLOOKUP(Tableau1[[#This Row],[CODE_DEPT]],Libellés!$L$2:$M$102,2,FALSE)</f>
        <v>Gard</v>
      </c>
      <c r="F1629" s="21" t="s">
        <v>56</v>
      </c>
      <c r="G1629" s="21" t="str">
        <f>VLOOKUP(Tableau1[[#This Row],[CODE_TYPE_DECHET]],Libellés!$A$1:$B$8,2,FALSE)</f>
        <v>Biodéchets</v>
      </c>
      <c r="H1629" s="21" t="s">
        <v>56</v>
      </c>
      <c r="I1629" s="21" t="str">
        <f>VLOOKUP(Tableau1[[#This Row],[CODE_DESTINATION]],Libellés!$E$2:$F$7,2,FALSE)</f>
        <v>Valorisation organique</v>
      </c>
      <c r="J1629" s="21">
        <v>2998.3162400000001</v>
      </c>
      <c r="K1629" s="21">
        <v>701883</v>
      </c>
      <c r="L1629" s="21">
        <f>Tableau1[[#This Row],[TONNE_DECHET]]*1000</f>
        <v>2998316.24</v>
      </c>
      <c r="M1629" s="21">
        <f>Tableau1[[#This Row],[KG_DECHET]]/Tableau1[[#This Row],[Population]]</f>
        <v>4.2718177246065228</v>
      </c>
    </row>
    <row r="1630" spans="1:13" x14ac:dyDescent="0.3">
      <c r="A1630" s="21">
        <v>2009</v>
      </c>
      <c r="B1630" s="21">
        <v>76</v>
      </c>
      <c r="C1630" s="21" t="str">
        <f>VLOOKUP(Tableau1[[#This Row],[CODE_REGION]],Libellés!$I$2:$J$15,2,FALSE)</f>
        <v>Occitanie</v>
      </c>
      <c r="D1630" s="21">
        <v>30</v>
      </c>
      <c r="E1630" s="21" t="str">
        <f>VLOOKUP(Tableau1[[#This Row],[CODE_DEPT]],Libellés!$L$2:$M$102,2,FALSE)</f>
        <v>Gard</v>
      </c>
      <c r="F1630" s="21" t="s">
        <v>54</v>
      </c>
      <c r="G1630" s="21" t="str">
        <f>VLOOKUP(Tableau1[[#This Row],[CODE_TYPE_DECHET]],Libellés!$A$1:$B$8,2,FALSE)</f>
        <v>Verre</v>
      </c>
      <c r="H1630" s="21" t="s">
        <v>49</v>
      </c>
      <c r="I1630" s="21" t="str">
        <f>VLOOKUP(Tableau1[[#This Row],[CODE_DESTINATION]],Libellés!$E$2:$F$7,2,FALSE)</f>
        <v>Valorisation matière</v>
      </c>
      <c r="J1630" s="21">
        <v>15962.622009999999</v>
      </c>
      <c r="K1630" s="21">
        <v>701883</v>
      </c>
      <c r="L1630" s="21">
        <f>Tableau1[[#This Row],[TONNE_DECHET]]*1000</f>
        <v>15962622.01</v>
      </c>
      <c r="M1630" s="21">
        <f>Tableau1[[#This Row],[KG_DECHET]]/Tableau1[[#This Row],[Population]]</f>
        <v>22.742568220059468</v>
      </c>
    </row>
    <row r="1631" spans="1:13" x14ac:dyDescent="0.3">
      <c r="A1631" s="21">
        <v>2009</v>
      </c>
      <c r="B1631" s="21">
        <v>76</v>
      </c>
      <c r="C1631" s="21" t="str">
        <f>VLOOKUP(Tableau1[[#This Row],[CODE_REGION]],Libellés!$I$2:$J$15,2,FALSE)</f>
        <v>Occitanie</v>
      </c>
      <c r="D1631" s="21">
        <v>30</v>
      </c>
      <c r="E1631" s="21" t="str">
        <f>VLOOKUP(Tableau1[[#This Row],[CODE_DEPT]],Libellés!$L$2:$M$102,2,FALSE)</f>
        <v>Gard</v>
      </c>
      <c r="F1631" s="21" t="s">
        <v>54</v>
      </c>
      <c r="G1631" s="21" t="str">
        <f>VLOOKUP(Tableau1[[#This Row],[CODE_TYPE_DECHET]],Libellés!$A$1:$B$8,2,FALSE)</f>
        <v>Verre</v>
      </c>
      <c r="H1631" s="21" t="s">
        <v>52</v>
      </c>
      <c r="I1631" s="21" t="str">
        <f>VLOOKUP(Tableau1[[#This Row],[CODE_DESTINATION]],Libellés!$E$2:$F$7,2,FALSE)</f>
        <v>Non précisé</v>
      </c>
      <c r="J1631" s="21">
        <v>3164.7175400000001</v>
      </c>
      <c r="K1631" s="21">
        <v>701883</v>
      </c>
      <c r="L1631" s="21">
        <f>Tableau1[[#This Row],[TONNE_DECHET]]*1000</f>
        <v>3164717.54</v>
      </c>
      <c r="M1631" s="21">
        <f>Tableau1[[#This Row],[KG_DECHET]]/Tableau1[[#This Row],[Population]]</f>
        <v>4.5088961265624041</v>
      </c>
    </row>
    <row r="1632" spans="1:13" x14ac:dyDescent="0.3">
      <c r="A1632" s="21">
        <v>2009</v>
      </c>
      <c r="B1632" s="21">
        <v>76</v>
      </c>
      <c r="C1632" s="21" t="str">
        <f>VLOOKUP(Tableau1[[#This Row],[CODE_REGION]],Libellés!$I$2:$J$15,2,FALSE)</f>
        <v>Occitanie</v>
      </c>
      <c r="D1632" s="21">
        <v>30</v>
      </c>
      <c r="E1632" s="21" t="str">
        <f>VLOOKUP(Tableau1[[#This Row],[CODE_DEPT]],Libellés!$L$2:$M$102,2,FALSE)</f>
        <v>Gard</v>
      </c>
      <c r="F1632" s="21" t="s">
        <v>55</v>
      </c>
      <c r="G1632" s="21" t="str">
        <f>VLOOKUP(Tableau1[[#This Row],[CODE_TYPE_DECHET]],Libellés!$A$1:$B$8,2,FALSE)</f>
        <v>Collectes séparées hors gravats</v>
      </c>
      <c r="H1632" s="21" t="s">
        <v>49</v>
      </c>
      <c r="I1632" s="21" t="str">
        <f>VLOOKUP(Tableau1[[#This Row],[CODE_DESTINATION]],Libellés!$E$2:$F$7,2,FALSE)</f>
        <v>Valorisation matière</v>
      </c>
      <c r="J1632" s="21">
        <v>681.48</v>
      </c>
      <c r="K1632" s="21">
        <v>701883</v>
      </c>
      <c r="L1632" s="21">
        <f>Tableau1[[#This Row],[TONNE_DECHET]]*1000</f>
        <v>681480</v>
      </c>
      <c r="M1632" s="21">
        <f>Tableau1[[#This Row],[KG_DECHET]]/Tableau1[[#This Row],[Population]]</f>
        <v>0.97093105261133261</v>
      </c>
    </row>
    <row r="1633" spans="1:13" x14ac:dyDescent="0.3">
      <c r="A1633" s="21">
        <v>2009</v>
      </c>
      <c r="B1633" s="21">
        <v>76</v>
      </c>
      <c r="C1633" s="21" t="str">
        <f>VLOOKUP(Tableau1[[#This Row],[CODE_REGION]],Libellés!$I$2:$J$15,2,FALSE)</f>
        <v>Occitanie</v>
      </c>
      <c r="D1633" s="21">
        <v>30</v>
      </c>
      <c r="E1633" s="21" t="str">
        <f>VLOOKUP(Tableau1[[#This Row],[CODE_DEPT]],Libellés!$L$2:$M$102,2,FALSE)</f>
        <v>Gard</v>
      </c>
      <c r="F1633" s="21" t="s">
        <v>55</v>
      </c>
      <c r="G1633" s="21" t="str">
        <f>VLOOKUP(Tableau1[[#This Row],[CODE_TYPE_DECHET]],Libellés!$A$1:$B$8,2,FALSE)</f>
        <v>Collectes séparées hors gravats</v>
      </c>
      <c r="H1633" s="21" t="s">
        <v>51</v>
      </c>
      <c r="I1633" s="21" t="str">
        <f>VLOOKUP(Tableau1[[#This Row],[CODE_DESTINATION]],Libellés!$E$2:$F$7,2,FALSE)</f>
        <v>Stockage</v>
      </c>
      <c r="J1633" s="21">
        <v>681.59</v>
      </c>
      <c r="K1633" s="21">
        <v>701883</v>
      </c>
      <c r="L1633" s="21">
        <f>Tableau1[[#This Row],[TONNE_DECHET]]*1000</f>
        <v>681590</v>
      </c>
      <c r="M1633" s="21">
        <f>Tableau1[[#This Row],[KG_DECHET]]/Tableau1[[#This Row],[Population]]</f>
        <v>0.97108777388824064</v>
      </c>
    </row>
    <row r="1634" spans="1:13" x14ac:dyDescent="0.3">
      <c r="A1634" s="21">
        <v>2011</v>
      </c>
      <c r="B1634" s="21">
        <v>76</v>
      </c>
      <c r="C1634" s="21" t="str">
        <f>VLOOKUP(Tableau1[[#This Row],[CODE_REGION]],Libellés!$I$2:$J$15,2,FALSE)</f>
        <v>Occitanie</v>
      </c>
      <c r="D1634" s="21">
        <v>30</v>
      </c>
      <c r="E1634" s="21" t="str">
        <f>VLOOKUP(Tableau1[[#This Row],[CODE_DEPT]],Libellés!$L$2:$M$102,2,FALSE)</f>
        <v>Gard</v>
      </c>
      <c r="F1634" s="21" t="s">
        <v>49</v>
      </c>
      <c r="G1634" s="21" t="str">
        <f>VLOOKUP(Tableau1[[#This Row],[CODE_TYPE_DECHET]],Libellés!$A$1:$B$8,2,FALSE)</f>
        <v>Ordures ménagères résiduelles</v>
      </c>
      <c r="H1634" s="21" t="s">
        <v>50</v>
      </c>
      <c r="I1634" s="21" t="str">
        <f>VLOOKUP(Tableau1[[#This Row],[CODE_DESTINATION]],Libellés!$E$2:$F$7,2,FALSE)</f>
        <v>Incinération avec récupération d'énergie</v>
      </c>
      <c r="J1634" s="21">
        <v>115210.6</v>
      </c>
      <c r="K1634" s="21">
        <v>718357</v>
      </c>
      <c r="L1634" s="21">
        <f>Tableau1[[#This Row],[TONNE_DECHET]]*1000</f>
        <v>115210600</v>
      </c>
      <c r="M1634" s="21">
        <f>Tableau1[[#This Row],[KG_DECHET]]/Tableau1[[#This Row],[Population]]</f>
        <v>160.38070207431682</v>
      </c>
    </row>
    <row r="1635" spans="1:13" x14ac:dyDescent="0.3">
      <c r="A1635" s="21">
        <v>2011</v>
      </c>
      <c r="B1635" s="21">
        <v>76</v>
      </c>
      <c r="C1635" s="21" t="str">
        <f>VLOOKUP(Tableau1[[#This Row],[CODE_REGION]],Libellés!$I$2:$J$15,2,FALSE)</f>
        <v>Occitanie</v>
      </c>
      <c r="D1635" s="21">
        <v>30</v>
      </c>
      <c r="E1635" s="21" t="str">
        <f>VLOOKUP(Tableau1[[#This Row],[CODE_DEPT]],Libellés!$L$2:$M$102,2,FALSE)</f>
        <v>Gard</v>
      </c>
      <c r="F1635" s="21" t="s">
        <v>49</v>
      </c>
      <c r="G1635" s="21" t="str">
        <f>VLOOKUP(Tableau1[[#This Row],[CODE_TYPE_DECHET]],Libellés!$A$1:$B$8,2,FALSE)</f>
        <v>Ordures ménagères résiduelles</v>
      </c>
      <c r="H1635" s="21" t="s">
        <v>51</v>
      </c>
      <c r="I1635" s="21" t="str">
        <f>VLOOKUP(Tableau1[[#This Row],[CODE_DESTINATION]],Libellés!$E$2:$F$7,2,FALSE)</f>
        <v>Stockage</v>
      </c>
      <c r="J1635" s="21">
        <v>89300.946349999998</v>
      </c>
      <c r="K1635" s="21">
        <v>718357</v>
      </c>
      <c r="L1635" s="21">
        <f>Tableau1[[#This Row],[TONNE_DECHET]]*1000</f>
        <v>89300946.349999994</v>
      </c>
      <c r="M1635" s="21">
        <f>Tableau1[[#This Row],[KG_DECHET]]/Tableau1[[#This Row],[Population]]</f>
        <v>124.31276698076304</v>
      </c>
    </row>
    <row r="1636" spans="1:13" x14ac:dyDescent="0.3">
      <c r="A1636" s="21">
        <v>2011</v>
      </c>
      <c r="B1636" s="21">
        <v>76</v>
      </c>
      <c r="C1636" s="21" t="str">
        <f>VLOOKUP(Tableau1[[#This Row],[CODE_REGION]],Libellés!$I$2:$J$15,2,FALSE)</f>
        <v>Occitanie</v>
      </c>
      <c r="D1636" s="21">
        <v>30</v>
      </c>
      <c r="E1636" s="21" t="str">
        <f>VLOOKUP(Tableau1[[#This Row],[CODE_DEPT]],Libellés!$L$2:$M$102,2,FALSE)</f>
        <v>Gard</v>
      </c>
      <c r="F1636" s="21" t="s">
        <v>49</v>
      </c>
      <c r="G1636" s="21" t="str">
        <f>VLOOKUP(Tableau1[[#This Row],[CODE_TYPE_DECHET]],Libellés!$A$1:$B$8,2,FALSE)</f>
        <v>Ordures ménagères résiduelles</v>
      </c>
      <c r="H1636" s="21" t="s">
        <v>52</v>
      </c>
      <c r="I1636" s="21" t="str">
        <f>VLOOKUP(Tableau1[[#This Row],[CODE_DESTINATION]],Libellés!$E$2:$F$7,2,FALSE)</f>
        <v>Non précisé</v>
      </c>
      <c r="J1636" s="21">
        <v>17625.523819999999</v>
      </c>
      <c r="K1636" s="21">
        <v>718357</v>
      </c>
      <c r="L1636" s="21">
        <f>Tableau1[[#This Row],[TONNE_DECHET]]*1000</f>
        <v>17625523.82</v>
      </c>
      <c r="M1636" s="21">
        <f>Tableau1[[#This Row],[KG_DECHET]]/Tableau1[[#This Row],[Population]]</f>
        <v>24.535883717984234</v>
      </c>
    </row>
    <row r="1637" spans="1:13" x14ac:dyDescent="0.3">
      <c r="A1637" s="21">
        <v>2011</v>
      </c>
      <c r="B1637" s="21">
        <v>76</v>
      </c>
      <c r="C1637" s="21" t="str">
        <f>VLOOKUP(Tableau1[[#This Row],[CODE_REGION]],Libellés!$I$2:$J$15,2,FALSE)</f>
        <v>Occitanie</v>
      </c>
      <c r="D1637" s="21">
        <v>30</v>
      </c>
      <c r="E1637" s="21" t="str">
        <f>VLOOKUP(Tableau1[[#This Row],[CODE_DEPT]],Libellés!$L$2:$M$102,2,FALSE)</f>
        <v>Gard</v>
      </c>
      <c r="F1637" s="21" t="s">
        <v>50</v>
      </c>
      <c r="G1637" s="21" t="str">
        <f>VLOOKUP(Tableau1[[#This Row],[CODE_TYPE_DECHET]],Libellés!$A$1:$B$8,2,FALSE)</f>
        <v>Encombrants</v>
      </c>
      <c r="H1637" s="21" t="s">
        <v>51</v>
      </c>
      <c r="I1637" s="21" t="str">
        <f>VLOOKUP(Tableau1[[#This Row],[CODE_DESTINATION]],Libellés!$E$2:$F$7,2,FALSE)</f>
        <v>Stockage</v>
      </c>
      <c r="J1637" s="21">
        <v>1217.6300000000001</v>
      </c>
      <c r="K1637" s="21">
        <v>718357</v>
      </c>
      <c r="L1637" s="21">
        <f>Tableau1[[#This Row],[TONNE_DECHET]]*1000</f>
        <v>1217630</v>
      </c>
      <c r="M1637" s="21">
        <f>Tableau1[[#This Row],[KG_DECHET]]/Tableau1[[#This Row],[Population]]</f>
        <v>1.6950207208950425</v>
      </c>
    </row>
    <row r="1638" spans="1:13" x14ac:dyDescent="0.3">
      <c r="A1638" s="21">
        <v>2011</v>
      </c>
      <c r="B1638" s="21">
        <v>76</v>
      </c>
      <c r="C1638" s="21" t="str">
        <f>VLOOKUP(Tableau1[[#This Row],[CODE_REGION]],Libellés!$I$2:$J$15,2,FALSE)</f>
        <v>Occitanie</v>
      </c>
      <c r="D1638" s="21">
        <v>30</v>
      </c>
      <c r="E1638" s="21" t="str">
        <f>VLOOKUP(Tableau1[[#This Row],[CODE_DEPT]],Libellés!$L$2:$M$102,2,FALSE)</f>
        <v>Gard</v>
      </c>
      <c r="F1638" s="21" t="s">
        <v>50</v>
      </c>
      <c r="G1638" s="21" t="str">
        <f>VLOOKUP(Tableau1[[#This Row],[CODE_TYPE_DECHET]],Libellés!$A$1:$B$8,2,FALSE)</f>
        <v>Encombrants</v>
      </c>
      <c r="H1638" s="21" t="s">
        <v>52</v>
      </c>
      <c r="I1638" s="21" t="str">
        <f>VLOOKUP(Tableau1[[#This Row],[CODE_DESTINATION]],Libellés!$E$2:$F$7,2,FALSE)</f>
        <v>Non précisé</v>
      </c>
      <c r="J1638" s="21">
        <v>6422</v>
      </c>
      <c r="K1638" s="21">
        <v>718357</v>
      </c>
      <c r="L1638" s="21">
        <f>Tableau1[[#This Row],[TONNE_DECHET]]*1000</f>
        <v>6422000</v>
      </c>
      <c r="M1638" s="21">
        <f>Tableau1[[#This Row],[KG_DECHET]]/Tableau1[[#This Row],[Population]]</f>
        <v>8.9398446733309491</v>
      </c>
    </row>
    <row r="1639" spans="1:13" x14ac:dyDescent="0.3">
      <c r="A1639" s="21">
        <v>2011</v>
      </c>
      <c r="B1639" s="21">
        <v>76</v>
      </c>
      <c r="C1639" s="21" t="str">
        <f>VLOOKUP(Tableau1[[#This Row],[CODE_REGION]],Libellés!$I$2:$J$15,2,FALSE)</f>
        <v>Occitanie</v>
      </c>
      <c r="D1639" s="21">
        <v>30</v>
      </c>
      <c r="E1639" s="21" t="str">
        <f>VLOOKUP(Tableau1[[#This Row],[CODE_DEPT]],Libellés!$L$2:$M$102,2,FALSE)</f>
        <v>Gard</v>
      </c>
      <c r="F1639" s="21" t="s">
        <v>53</v>
      </c>
      <c r="G1639" s="21" t="str">
        <f>VLOOKUP(Tableau1[[#This Row],[CODE_TYPE_DECHET]],Libellés!$A$1:$B$8,2,FALSE)</f>
        <v>Déchets dangereux</v>
      </c>
      <c r="H1639" s="21" t="s">
        <v>49</v>
      </c>
      <c r="I1639" s="21" t="str">
        <f>VLOOKUP(Tableau1[[#This Row],[CODE_DESTINATION]],Libellés!$E$2:$F$7,2,FALSE)</f>
        <v>Valorisation matière</v>
      </c>
      <c r="J1639" s="21">
        <v>16.96</v>
      </c>
      <c r="K1639" s="21">
        <v>718357</v>
      </c>
      <c r="L1639" s="21">
        <f>Tableau1[[#This Row],[TONNE_DECHET]]*1000</f>
        <v>16960</v>
      </c>
      <c r="M1639" s="21">
        <f>Tableau1[[#This Row],[KG_DECHET]]/Tableau1[[#This Row],[Population]]</f>
        <v>2.3609430965383506E-2</v>
      </c>
    </row>
    <row r="1640" spans="1:13" x14ac:dyDescent="0.3">
      <c r="A1640" s="21">
        <v>2011</v>
      </c>
      <c r="B1640" s="21">
        <v>76</v>
      </c>
      <c r="C1640" s="21" t="str">
        <f>VLOOKUP(Tableau1[[#This Row],[CODE_REGION]],Libellés!$I$2:$J$15,2,FALSE)</f>
        <v>Occitanie</v>
      </c>
      <c r="D1640" s="21">
        <v>30</v>
      </c>
      <c r="E1640" s="21" t="str">
        <f>VLOOKUP(Tableau1[[#This Row],[CODE_DEPT]],Libellés!$L$2:$M$102,2,FALSE)</f>
        <v>Gard</v>
      </c>
      <c r="F1640" s="21" t="s">
        <v>53</v>
      </c>
      <c r="G1640" s="21" t="str">
        <f>VLOOKUP(Tableau1[[#This Row],[CODE_TYPE_DECHET]],Libellés!$A$1:$B$8,2,FALSE)</f>
        <v>Déchets dangereux</v>
      </c>
      <c r="H1640" s="21" t="s">
        <v>53</v>
      </c>
      <c r="I1640" s="21" t="str">
        <f>VLOOKUP(Tableau1[[#This Row],[CODE_DESTINATION]],Libellés!$E$2:$F$7,2,FALSE)</f>
        <v>Incinération sans récupération d'énergie</v>
      </c>
      <c r="J1640" s="21">
        <v>7.4999999999999997E-2</v>
      </c>
      <c r="K1640" s="21">
        <v>718357</v>
      </c>
      <c r="L1640" s="21">
        <f>Tableau1[[#This Row],[TONNE_DECHET]]*1000</f>
        <v>75</v>
      </c>
      <c r="M1640" s="21">
        <f>Tableau1[[#This Row],[KG_DECHET]]/Tableau1[[#This Row],[Population]]</f>
        <v>1.0440491287758037E-4</v>
      </c>
    </row>
    <row r="1641" spans="1:13" x14ac:dyDescent="0.3">
      <c r="A1641" s="21">
        <v>2011</v>
      </c>
      <c r="B1641" s="21">
        <v>76</v>
      </c>
      <c r="C1641" s="21" t="str">
        <f>VLOOKUP(Tableau1[[#This Row],[CODE_REGION]],Libellés!$I$2:$J$15,2,FALSE)</f>
        <v>Occitanie</v>
      </c>
      <c r="D1641" s="21">
        <v>30</v>
      </c>
      <c r="E1641" s="21" t="str">
        <f>VLOOKUP(Tableau1[[#This Row],[CODE_DEPT]],Libellés!$L$2:$M$102,2,FALSE)</f>
        <v>Gard</v>
      </c>
      <c r="F1641" s="21" t="s">
        <v>51</v>
      </c>
      <c r="G1641" s="21" t="str">
        <f>VLOOKUP(Tableau1[[#This Row],[CODE_TYPE_DECHET]],Libellés!$A$1:$B$8,2,FALSE)</f>
        <v>Emballages et papier</v>
      </c>
      <c r="H1641" s="21" t="s">
        <v>49</v>
      </c>
      <c r="I1641" s="21" t="str">
        <f>VLOOKUP(Tableau1[[#This Row],[CODE_DESTINATION]],Libellés!$E$2:$F$7,2,FALSE)</f>
        <v>Valorisation matière</v>
      </c>
      <c r="J1641" s="21">
        <v>35388.398480000003</v>
      </c>
      <c r="K1641" s="21">
        <v>718357</v>
      </c>
      <c r="L1641" s="21">
        <f>Tableau1[[#This Row],[TONNE_DECHET]]*1000</f>
        <v>35388398.480000004</v>
      </c>
      <c r="M1641" s="21">
        <f>Tableau1[[#This Row],[KG_DECHET]]/Tableau1[[#This Row],[Population]]</f>
        <v>49.262968802419969</v>
      </c>
    </row>
    <row r="1642" spans="1:13" x14ac:dyDescent="0.3">
      <c r="A1642" s="21">
        <v>2011</v>
      </c>
      <c r="B1642" s="21">
        <v>76</v>
      </c>
      <c r="C1642" s="21" t="str">
        <f>VLOOKUP(Tableau1[[#This Row],[CODE_REGION]],Libellés!$I$2:$J$15,2,FALSE)</f>
        <v>Occitanie</v>
      </c>
      <c r="D1642" s="21">
        <v>30</v>
      </c>
      <c r="E1642" s="21" t="str">
        <f>VLOOKUP(Tableau1[[#This Row],[CODE_DEPT]],Libellés!$L$2:$M$102,2,FALSE)</f>
        <v>Gard</v>
      </c>
      <c r="F1642" s="21" t="s">
        <v>51</v>
      </c>
      <c r="G1642" s="21" t="str">
        <f>VLOOKUP(Tableau1[[#This Row],[CODE_TYPE_DECHET]],Libellés!$A$1:$B$8,2,FALSE)</f>
        <v>Emballages et papier</v>
      </c>
      <c r="H1642" s="21" t="s">
        <v>52</v>
      </c>
      <c r="I1642" s="21" t="str">
        <f>VLOOKUP(Tableau1[[#This Row],[CODE_DESTINATION]],Libellés!$E$2:$F$7,2,FALSE)</f>
        <v>Non précisé</v>
      </c>
      <c r="J1642" s="21">
        <v>2212.7738599999998</v>
      </c>
      <c r="K1642" s="21">
        <v>718357</v>
      </c>
      <c r="L1642" s="21">
        <f>Tableau1[[#This Row],[TONNE_DECHET]]*1000</f>
        <v>2212773.86</v>
      </c>
      <c r="M1642" s="21">
        <f>Tableau1[[#This Row],[KG_DECHET]]/Tableau1[[#This Row],[Population]]</f>
        <v>3.0803261609478292</v>
      </c>
    </row>
    <row r="1643" spans="1:13" x14ac:dyDescent="0.3">
      <c r="A1643" s="21">
        <v>2011</v>
      </c>
      <c r="B1643" s="21">
        <v>76</v>
      </c>
      <c r="C1643" s="21" t="str">
        <f>VLOOKUP(Tableau1[[#This Row],[CODE_REGION]],Libellés!$I$2:$J$15,2,FALSE)</f>
        <v>Occitanie</v>
      </c>
      <c r="D1643" s="21">
        <v>30</v>
      </c>
      <c r="E1643" s="21" t="str">
        <f>VLOOKUP(Tableau1[[#This Row],[CODE_DEPT]],Libellés!$L$2:$M$102,2,FALSE)</f>
        <v>Gard</v>
      </c>
      <c r="F1643" s="21" t="s">
        <v>56</v>
      </c>
      <c r="G1643" s="21" t="str">
        <f>VLOOKUP(Tableau1[[#This Row],[CODE_TYPE_DECHET]],Libellés!$A$1:$B$8,2,FALSE)</f>
        <v>Biodéchets</v>
      </c>
      <c r="H1643" s="21" t="s">
        <v>56</v>
      </c>
      <c r="I1643" s="21" t="str">
        <f>VLOOKUP(Tableau1[[#This Row],[CODE_DESTINATION]],Libellés!$E$2:$F$7,2,FALSE)</f>
        <v>Valorisation organique</v>
      </c>
      <c r="J1643" s="21">
        <v>3241.94</v>
      </c>
      <c r="K1643" s="21">
        <v>718357</v>
      </c>
      <c r="L1643" s="21">
        <f>Tableau1[[#This Row],[TONNE_DECHET]]*1000</f>
        <v>3241940</v>
      </c>
      <c r="M1643" s="21">
        <f>Tableau1[[#This Row],[KG_DECHET]]/Tableau1[[#This Row],[Population]]</f>
        <v>4.5129928433912383</v>
      </c>
    </row>
    <row r="1644" spans="1:13" x14ac:dyDescent="0.3">
      <c r="A1644" s="21">
        <v>2011</v>
      </c>
      <c r="B1644" s="21">
        <v>76</v>
      </c>
      <c r="C1644" s="21" t="str">
        <f>VLOOKUP(Tableau1[[#This Row],[CODE_REGION]],Libellés!$I$2:$J$15,2,FALSE)</f>
        <v>Occitanie</v>
      </c>
      <c r="D1644" s="21">
        <v>30</v>
      </c>
      <c r="E1644" s="21" t="str">
        <f>VLOOKUP(Tableau1[[#This Row],[CODE_DEPT]],Libellés!$L$2:$M$102,2,FALSE)</f>
        <v>Gard</v>
      </c>
      <c r="F1644" s="21" t="s">
        <v>54</v>
      </c>
      <c r="G1644" s="21" t="str">
        <f>VLOOKUP(Tableau1[[#This Row],[CODE_TYPE_DECHET]],Libellés!$A$1:$B$8,2,FALSE)</f>
        <v>Verre</v>
      </c>
      <c r="H1644" s="21" t="s">
        <v>49</v>
      </c>
      <c r="I1644" s="21" t="str">
        <f>VLOOKUP(Tableau1[[#This Row],[CODE_DESTINATION]],Libellés!$E$2:$F$7,2,FALSE)</f>
        <v>Valorisation matière</v>
      </c>
      <c r="J1644" s="21">
        <v>19387.605179999999</v>
      </c>
      <c r="K1644" s="21">
        <v>718357</v>
      </c>
      <c r="L1644" s="21">
        <f>Tableau1[[#This Row],[TONNE_DECHET]]*1000</f>
        <v>19387605.18</v>
      </c>
      <c r="M1644" s="21">
        <f>Tableau1[[#This Row],[KG_DECHET]]/Tableau1[[#This Row],[Population]]</f>
        <v>26.988816396304344</v>
      </c>
    </row>
    <row r="1645" spans="1:13" x14ac:dyDescent="0.3">
      <c r="A1645" s="21">
        <v>2011</v>
      </c>
      <c r="B1645" s="21">
        <v>76</v>
      </c>
      <c r="C1645" s="21" t="str">
        <f>VLOOKUP(Tableau1[[#This Row],[CODE_REGION]],Libellés!$I$2:$J$15,2,FALSE)</f>
        <v>Occitanie</v>
      </c>
      <c r="D1645" s="21">
        <v>30</v>
      </c>
      <c r="E1645" s="21" t="str">
        <f>VLOOKUP(Tableau1[[#This Row],[CODE_DEPT]],Libellés!$L$2:$M$102,2,FALSE)</f>
        <v>Gard</v>
      </c>
      <c r="F1645" s="21" t="s">
        <v>54</v>
      </c>
      <c r="G1645" s="21" t="str">
        <f>VLOOKUP(Tableau1[[#This Row],[CODE_TYPE_DECHET]],Libellés!$A$1:$B$8,2,FALSE)</f>
        <v>Verre</v>
      </c>
      <c r="H1645" s="21" t="s">
        <v>52</v>
      </c>
      <c r="I1645" s="21" t="str">
        <f>VLOOKUP(Tableau1[[#This Row],[CODE_DESTINATION]],Libellés!$E$2:$F$7,2,FALSE)</f>
        <v>Non précisé</v>
      </c>
      <c r="J1645" s="21">
        <v>1752.15212</v>
      </c>
      <c r="K1645" s="21">
        <v>718357</v>
      </c>
      <c r="L1645" s="21">
        <f>Tableau1[[#This Row],[TONNE_DECHET]]*1000</f>
        <v>1752152.1199999999</v>
      </c>
      <c r="M1645" s="21">
        <f>Tableau1[[#This Row],[KG_DECHET]]/Tableau1[[#This Row],[Population]]</f>
        <v>2.4391105258249031</v>
      </c>
    </row>
    <row r="1646" spans="1:13" x14ac:dyDescent="0.3">
      <c r="A1646" s="21">
        <v>2011</v>
      </c>
      <c r="B1646" s="21">
        <v>76</v>
      </c>
      <c r="C1646" s="21" t="str">
        <f>VLOOKUP(Tableau1[[#This Row],[CODE_REGION]],Libellés!$I$2:$J$15,2,FALSE)</f>
        <v>Occitanie</v>
      </c>
      <c r="D1646" s="21">
        <v>30</v>
      </c>
      <c r="E1646" s="21" t="str">
        <f>VLOOKUP(Tableau1[[#This Row],[CODE_DEPT]],Libellés!$L$2:$M$102,2,FALSE)</f>
        <v>Gard</v>
      </c>
      <c r="F1646" s="21" t="s">
        <v>55</v>
      </c>
      <c r="G1646" s="21" t="str">
        <f>VLOOKUP(Tableau1[[#This Row],[CODE_TYPE_DECHET]],Libellés!$A$1:$B$8,2,FALSE)</f>
        <v>Collectes séparées hors gravats</v>
      </c>
      <c r="H1646" s="21" t="s">
        <v>49</v>
      </c>
      <c r="I1646" s="21" t="str">
        <f>VLOOKUP(Tableau1[[#This Row],[CODE_DESTINATION]],Libellés!$E$2:$F$7,2,FALSE)</f>
        <v>Valorisation matière</v>
      </c>
      <c r="J1646" s="21">
        <v>764.8</v>
      </c>
      <c r="K1646" s="21">
        <v>718357</v>
      </c>
      <c r="L1646" s="21">
        <f>Tableau1[[#This Row],[TONNE_DECHET]]*1000</f>
        <v>764800</v>
      </c>
      <c r="M1646" s="21">
        <f>Tableau1[[#This Row],[KG_DECHET]]/Tableau1[[#This Row],[Population]]</f>
        <v>1.0646516982503129</v>
      </c>
    </row>
    <row r="1647" spans="1:13" x14ac:dyDescent="0.3">
      <c r="A1647" s="21">
        <v>2011</v>
      </c>
      <c r="B1647" s="21">
        <v>76</v>
      </c>
      <c r="C1647" s="21" t="str">
        <f>VLOOKUP(Tableau1[[#This Row],[CODE_REGION]],Libellés!$I$2:$J$15,2,FALSE)</f>
        <v>Occitanie</v>
      </c>
      <c r="D1647" s="21">
        <v>30</v>
      </c>
      <c r="E1647" s="21" t="str">
        <f>VLOOKUP(Tableau1[[#This Row],[CODE_DEPT]],Libellés!$L$2:$M$102,2,FALSE)</f>
        <v>Gard</v>
      </c>
      <c r="F1647" s="21" t="s">
        <v>55</v>
      </c>
      <c r="G1647" s="21" t="str">
        <f>VLOOKUP(Tableau1[[#This Row],[CODE_TYPE_DECHET]],Libellés!$A$1:$B$8,2,FALSE)</f>
        <v>Collectes séparées hors gravats</v>
      </c>
      <c r="H1647" s="21" t="s">
        <v>52</v>
      </c>
      <c r="I1647" s="21" t="str">
        <f>VLOOKUP(Tableau1[[#This Row],[CODE_DESTINATION]],Libellés!$E$2:$F$7,2,FALSE)</f>
        <v>Non précisé</v>
      </c>
      <c r="J1647" s="21">
        <v>18.149999999999999</v>
      </c>
      <c r="K1647" s="21">
        <v>718357</v>
      </c>
      <c r="L1647" s="21">
        <f>Tableau1[[#This Row],[TONNE_DECHET]]*1000</f>
        <v>18150</v>
      </c>
      <c r="M1647" s="21">
        <f>Tableau1[[#This Row],[KG_DECHET]]/Tableau1[[#This Row],[Population]]</f>
        <v>2.5265988916374448E-2</v>
      </c>
    </row>
    <row r="1648" spans="1:13" x14ac:dyDescent="0.3">
      <c r="A1648" s="21">
        <v>2013</v>
      </c>
      <c r="B1648" s="21">
        <v>76</v>
      </c>
      <c r="C1648" s="21" t="str">
        <f>VLOOKUP(Tableau1[[#This Row],[CODE_REGION]],Libellés!$I$2:$J$15,2,FALSE)</f>
        <v>Occitanie</v>
      </c>
      <c r="D1648" s="21">
        <v>30</v>
      </c>
      <c r="E1648" s="21" t="str">
        <f>VLOOKUP(Tableau1[[#This Row],[CODE_DEPT]],Libellés!$L$2:$M$102,2,FALSE)</f>
        <v>Gard</v>
      </c>
      <c r="F1648" s="21" t="s">
        <v>49</v>
      </c>
      <c r="G1648" s="21" t="str">
        <f>VLOOKUP(Tableau1[[#This Row],[CODE_TYPE_DECHET]],Libellés!$A$1:$B$8,2,FALSE)</f>
        <v>Ordures ménagères résiduelles</v>
      </c>
      <c r="H1648" s="21" t="s">
        <v>50</v>
      </c>
      <c r="I1648" s="21" t="str">
        <f>VLOOKUP(Tableau1[[#This Row],[CODE_DESTINATION]],Libellés!$E$2:$F$7,2,FALSE)</f>
        <v>Incinération avec récupération d'énergie</v>
      </c>
      <c r="J1648" s="21">
        <v>111151.38</v>
      </c>
      <c r="K1648" s="21">
        <v>733201</v>
      </c>
      <c r="L1648" s="21">
        <f>Tableau1[[#This Row],[TONNE_DECHET]]*1000</f>
        <v>111151380</v>
      </c>
      <c r="M1648" s="21">
        <f>Tableau1[[#This Row],[KG_DECHET]]/Tableau1[[#This Row],[Population]]</f>
        <v>151.59742007989624</v>
      </c>
    </row>
    <row r="1649" spans="1:13" x14ac:dyDescent="0.3">
      <c r="A1649" s="21">
        <v>2013</v>
      </c>
      <c r="B1649" s="21">
        <v>76</v>
      </c>
      <c r="C1649" s="21" t="str">
        <f>VLOOKUP(Tableau1[[#This Row],[CODE_REGION]],Libellés!$I$2:$J$15,2,FALSE)</f>
        <v>Occitanie</v>
      </c>
      <c r="D1649" s="21">
        <v>30</v>
      </c>
      <c r="E1649" s="21" t="str">
        <f>VLOOKUP(Tableau1[[#This Row],[CODE_DEPT]],Libellés!$L$2:$M$102,2,FALSE)</f>
        <v>Gard</v>
      </c>
      <c r="F1649" s="21" t="s">
        <v>49</v>
      </c>
      <c r="G1649" s="21" t="str">
        <f>VLOOKUP(Tableau1[[#This Row],[CODE_TYPE_DECHET]],Libellés!$A$1:$B$8,2,FALSE)</f>
        <v>Ordures ménagères résiduelles</v>
      </c>
      <c r="H1649" s="21" t="s">
        <v>51</v>
      </c>
      <c r="I1649" s="21" t="str">
        <f>VLOOKUP(Tableau1[[#This Row],[CODE_DESTINATION]],Libellés!$E$2:$F$7,2,FALSE)</f>
        <v>Stockage</v>
      </c>
      <c r="J1649" s="21">
        <v>82647.225189999997</v>
      </c>
      <c r="K1649" s="21">
        <v>733201</v>
      </c>
      <c r="L1649" s="21">
        <f>Tableau1[[#This Row],[TONNE_DECHET]]*1000</f>
        <v>82647225.189999998</v>
      </c>
      <c r="M1649" s="21">
        <f>Tableau1[[#This Row],[KG_DECHET]]/Tableau1[[#This Row],[Population]]</f>
        <v>112.72110265807056</v>
      </c>
    </row>
    <row r="1650" spans="1:13" x14ac:dyDescent="0.3">
      <c r="A1650" s="21">
        <v>2013</v>
      </c>
      <c r="B1650" s="21">
        <v>76</v>
      </c>
      <c r="C1650" s="21" t="str">
        <f>VLOOKUP(Tableau1[[#This Row],[CODE_REGION]],Libellés!$I$2:$J$15,2,FALSE)</f>
        <v>Occitanie</v>
      </c>
      <c r="D1650" s="21">
        <v>30</v>
      </c>
      <c r="E1650" s="21" t="str">
        <f>VLOOKUP(Tableau1[[#This Row],[CODE_DEPT]],Libellés!$L$2:$M$102,2,FALSE)</f>
        <v>Gard</v>
      </c>
      <c r="F1650" s="21" t="s">
        <v>49</v>
      </c>
      <c r="G1650" s="21" t="str">
        <f>VLOOKUP(Tableau1[[#This Row],[CODE_TYPE_DECHET]],Libellés!$A$1:$B$8,2,FALSE)</f>
        <v>Ordures ménagères résiduelles</v>
      </c>
      <c r="H1650" s="21" t="s">
        <v>52</v>
      </c>
      <c r="I1650" s="21" t="str">
        <f>VLOOKUP(Tableau1[[#This Row],[CODE_DESTINATION]],Libellés!$E$2:$F$7,2,FALSE)</f>
        <v>Non précisé</v>
      </c>
      <c r="J1650" s="21">
        <v>15274.474819999999</v>
      </c>
      <c r="K1650" s="21">
        <v>733201</v>
      </c>
      <c r="L1650" s="21">
        <f>Tableau1[[#This Row],[TONNE_DECHET]]*1000</f>
        <v>15274474.82</v>
      </c>
      <c r="M1650" s="21">
        <f>Tableau1[[#This Row],[KG_DECHET]]/Tableau1[[#This Row],[Population]]</f>
        <v>20.832588635312828</v>
      </c>
    </row>
    <row r="1651" spans="1:13" x14ac:dyDescent="0.3">
      <c r="A1651" s="21">
        <v>2013</v>
      </c>
      <c r="B1651" s="21">
        <v>76</v>
      </c>
      <c r="C1651" s="21" t="str">
        <f>VLOOKUP(Tableau1[[#This Row],[CODE_REGION]],Libellés!$I$2:$J$15,2,FALSE)</f>
        <v>Occitanie</v>
      </c>
      <c r="D1651" s="21">
        <v>30</v>
      </c>
      <c r="E1651" s="21" t="str">
        <f>VLOOKUP(Tableau1[[#This Row],[CODE_DEPT]],Libellés!$L$2:$M$102,2,FALSE)</f>
        <v>Gard</v>
      </c>
      <c r="F1651" s="21" t="s">
        <v>50</v>
      </c>
      <c r="G1651" s="21" t="str">
        <f>VLOOKUP(Tableau1[[#This Row],[CODE_TYPE_DECHET]],Libellés!$A$1:$B$8,2,FALSE)</f>
        <v>Encombrants</v>
      </c>
      <c r="H1651" s="21" t="s">
        <v>49</v>
      </c>
      <c r="I1651" s="21" t="str">
        <f>VLOOKUP(Tableau1[[#This Row],[CODE_DESTINATION]],Libellés!$E$2:$F$7,2,FALSE)</f>
        <v>Valorisation matière</v>
      </c>
      <c r="J1651" s="21">
        <v>42</v>
      </c>
      <c r="K1651" s="21">
        <v>733201</v>
      </c>
      <c r="L1651" s="21">
        <f>Tableau1[[#This Row],[TONNE_DECHET]]*1000</f>
        <v>42000</v>
      </c>
      <c r="M1651" s="21">
        <f>Tableau1[[#This Row],[KG_DECHET]]/Tableau1[[#This Row],[Population]]</f>
        <v>5.7283064262050924E-2</v>
      </c>
    </row>
    <row r="1652" spans="1:13" x14ac:dyDescent="0.3">
      <c r="A1652" s="21">
        <v>2013</v>
      </c>
      <c r="B1652" s="21">
        <v>76</v>
      </c>
      <c r="C1652" s="21" t="str">
        <f>VLOOKUP(Tableau1[[#This Row],[CODE_REGION]],Libellés!$I$2:$J$15,2,FALSE)</f>
        <v>Occitanie</v>
      </c>
      <c r="D1652" s="21">
        <v>30</v>
      </c>
      <c r="E1652" s="21" t="str">
        <f>VLOOKUP(Tableau1[[#This Row],[CODE_DEPT]],Libellés!$L$2:$M$102,2,FALSE)</f>
        <v>Gard</v>
      </c>
      <c r="F1652" s="21" t="s">
        <v>50</v>
      </c>
      <c r="G1652" s="21" t="str">
        <f>VLOOKUP(Tableau1[[#This Row],[CODE_TYPE_DECHET]],Libellés!$A$1:$B$8,2,FALSE)</f>
        <v>Encombrants</v>
      </c>
      <c r="H1652" s="21" t="s">
        <v>50</v>
      </c>
      <c r="I1652" s="21" t="str">
        <f>VLOOKUP(Tableau1[[#This Row],[CODE_DESTINATION]],Libellés!$E$2:$F$7,2,FALSE)</f>
        <v>Incinération avec récupération d'énergie</v>
      </c>
      <c r="J1652" s="21">
        <v>919</v>
      </c>
      <c r="K1652" s="21">
        <v>733201</v>
      </c>
      <c r="L1652" s="21">
        <f>Tableau1[[#This Row],[TONNE_DECHET]]*1000</f>
        <v>919000</v>
      </c>
      <c r="M1652" s="21">
        <f>Tableau1[[#This Row],[KG_DECHET]]/Tableau1[[#This Row],[Population]]</f>
        <v>1.2534080013529714</v>
      </c>
    </row>
    <row r="1653" spans="1:13" x14ac:dyDescent="0.3">
      <c r="A1653" s="21">
        <v>2013</v>
      </c>
      <c r="B1653" s="21">
        <v>76</v>
      </c>
      <c r="C1653" s="21" t="str">
        <f>VLOOKUP(Tableau1[[#This Row],[CODE_REGION]],Libellés!$I$2:$J$15,2,FALSE)</f>
        <v>Occitanie</v>
      </c>
      <c r="D1653" s="21">
        <v>30</v>
      </c>
      <c r="E1653" s="21" t="str">
        <f>VLOOKUP(Tableau1[[#This Row],[CODE_DEPT]],Libellés!$L$2:$M$102,2,FALSE)</f>
        <v>Gard</v>
      </c>
      <c r="F1653" s="21" t="s">
        <v>50</v>
      </c>
      <c r="G1653" s="21" t="str">
        <f>VLOOKUP(Tableau1[[#This Row],[CODE_TYPE_DECHET]],Libellés!$A$1:$B$8,2,FALSE)</f>
        <v>Encombrants</v>
      </c>
      <c r="H1653" s="21" t="s">
        <v>51</v>
      </c>
      <c r="I1653" s="21" t="str">
        <f>VLOOKUP(Tableau1[[#This Row],[CODE_DESTINATION]],Libellés!$E$2:$F$7,2,FALSE)</f>
        <v>Stockage</v>
      </c>
      <c r="J1653" s="21">
        <v>154.72999999999999</v>
      </c>
      <c r="K1653" s="21">
        <v>733201</v>
      </c>
      <c r="L1653" s="21">
        <f>Tableau1[[#This Row],[TONNE_DECHET]]*1000</f>
        <v>154730</v>
      </c>
      <c r="M1653" s="21">
        <f>Tableau1[[#This Row],[KG_DECHET]]/Tableau1[[#This Row],[Population]]</f>
        <v>0.21103353650636048</v>
      </c>
    </row>
    <row r="1654" spans="1:13" x14ac:dyDescent="0.3">
      <c r="A1654" s="21">
        <v>2013</v>
      </c>
      <c r="B1654" s="21">
        <v>76</v>
      </c>
      <c r="C1654" s="21" t="str">
        <f>VLOOKUP(Tableau1[[#This Row],[CODE_REGION]],Libellés!$I$2:$J$15,2,FALSE)</f>
        <v>Occitanie</v>
      </c>
      <c r="D1654" s="21">
        <v>30</v>
      </c>
      <c r="E1654" s="21" t="str">
        <f>VLOOKUP(Tableau1[[#This Row],[CODE_DEPT]],Libellés!$L$2:$M$102,2,FALSE)</f>
        <v>Gard</v>
      </c>
      <c r="F1654" s="21" t="s">
        <v>53</v>
      </c>
      <c r="G1654" s="21" t="str">
        <f>VLOOKUP(Tableau1[[#This Row],[CODE_TYPE_DECHET]],Libellés!$A$1:$B$8,2,FALSE)</f>
        <v>Déchets dangereux</v>
      </c>
      <c r="H1654" s="21" t="s">
        <v>49</v>
      </c>
      <c r="I1654" s="21" t="str">
        <f>VLOOKUP(Tableau1[[#This Row],[CODE_DESTINATION]],Libellés!$E$2:$F$7,2,FALSE)</f>
        <v>Valorisation matière</v>
      </c>
      <c r="J1654" s="21">
        <v>0.25023000000000001</v>
      </c>
      <c r="K1654" s="21">
        <v>733201</v>
      </c>
      <c r="L1654" s="21">
        <f>Tableau1[[#This Row],[TONNE_DECHET]]*1000</f>
        <v>250.23000000000002</v>
      </c>
      <c r="M1654" s="21">
        <f>Tableau1[[#This Row],[KG_DECHET]]/Tableau1[[#This Row],[Population]]</f>
        <v>3.4128431357840485E-4</v>
      </c>
    </row>
    <row r="1655" spans="1:13" x14ac:dyDescent="0.3">
      <c r="A1655" s="21">
        <v>2013</v>
      </c>
      <c r="B1655" s="21">
        <v>76</v>
      </c>
      <c r="C1655" s="21" t="str">
        <f>VLOOKUP(Tableau1[[#This Row],[CODE_REGION]],Libellés!$I$2:$J$15,2,FALSE)</f>
        <v>Occitanie</v>
      </c>
      <c r="D1655" s="21">
        <v>30</v>
      </c>
      <c r="E1655" s="21" t="str">
        <f>VLOOKUP(Tableau1[[#This Row],[CODE_DEPT]],Libellés!$L$2:$M$102,2,FALSE)</f>
        <v>Gard</v>
      </c>
      <c r="F1655" s="21" t="s">
        <v>51</v>
      </c>
      <c r="G1655" s="21" t="str">
        <f>VLOOKUP(Tableau1[[#This Row],[CODE_TYPE_DECHET]],Libellés!$A$1:$B$8,2,FALSE)</f>
        <v>Emballages et papier</v>
      </c>
      <c r="H1655" s="21" t="s">
        <v>49</v>
      </c>
      <c r="I1655" s="21" t="str">
        <f>VLOOKUP(Tableau1[[#This Row],[CODE_DESTINATION]],Libellés!$E$2:$F$7,2,FALSE)</f>
        <v>Valorisation matière</v>
      </c>
      <c r="J1655" s="21">
        <v>30976.048770000001</v>
      </c>
      <c r="K1655" s="21">
        <v>733201</v>
      </c>
      <c r="L1655" s="21">
        <f>Tableau1[[#This Row],[TONNE_DECHET]]*1000</f>
        <v>30976048.77</v>
      </c>
      <c r="M1655" s="21">
        <f>Tableau1[[#This Row],[KG_DECHET]]/Tableau1[[#This Row],[Population]]</f>
        <v>42.247690292293655</v>
      </c>
    </row>
    <row r="1656" spans="1:13" x14ac:dyDescent="0.3">
      <c r="A1656" s="21">
        <v>2013</v>
      </c>
      <c r="B1656" s="21">
        <v>76</v>
      </c>
      <c r="C1656" s="21" t="str">
        <f>VLOOKUP(Tableau1[[#This Row],[CODE_REGION]],Libellés!$I$2:$J$15,2,FALSE)</f>
        <v>Occitanie</v>
      </c>
      <c r="D1656" s="21">
        <v>30</v>
      </c>
      <c r="E1656" s="21" t="str">
        <f>VLOOKUP(Tableau1[[#This Row],[CODE_DEPT]],Libellés!$L$2:$M$102,2,FALSE)</f>
        <v>Gard</v>
      </c>
      <c r="F1656" s="21" t="s">
        <v>51</v>
      </c>
      <c r="G1656" s="21" t="str">
        <f>VLOOKUP(Tableau1[[#This Row],[CODE_TYPE_DECHET]],Libellés!$A$1:$B$8,2,FALSE)</f>
        <v>Emballages et papier</v>
      </c>
      <c r="H1656" s="21" t="s">
        <v>52</v>
      </c>
      <c r="I1656" s="21" t="str">
        <f>VLOOKUP(Tableau1[[#This Row],[CODE_DESTINATION]],Libellés!$E$2:$F$7,2,FALSE)</f>
        <v>Non précisé</v>
      </c>
      <c r="J1656" s="21">
        <v>1188.5809300000001</v>
      </c>
      <c r="K1656" s="21">
        <v>733201</v>
      </c>
      <c r="L1656" s="21">
        <f>Tableau1[[#This Row],[TONNE_DECHET]]*1000</f>
        <v>1188580.9300000002</v>
      </c>
      <c r="M1656" s="21">
        <f>Tableau1[[#This Row],[KG_DECHET]]/Tableau1[[#This Row],[Population]]</f>
        <v>1.6210847093771015</v>
      </c>
    </row>
    <row r="1657" spans="1:13" x14ac:dyDescent="0.3">
      <c r="A1657" s="21">
        <v>2013</v>
      </c>
      <c r="B1657" s="21">
        <v>76</v>
      </c>
      <c r="C1657" s="21" t="str">
        <f>VLOOKUP(Tableau1[[#This Row],[CODE_REGION]],Libellés!$I$2:$J$15,2,FALSE)</f>
        <v>Occitanie</v>
      </c>
      <c r="D1657" s="21">
        <v>30</v>
      </c>
      <c r="E1657" s="21" t="str">
        <f>VLOOKUP(Tableau1[[#This Row],[CODE_DEPT]],Libellés!$L$2:$M$102,2,FALSE)</f>
        <v>Gard</v>
      </c>
      <c r="F1657" s="21" t="s">
        <v>56</v>
      </c>
      <c r="G1657" s="21" t="str">
        <f>VLOOKUP(Tableau1[[#This Row],[CODE_TYPE_DECHET]],Libellés!$A$1:$B$8,2,FALSE)</f>
        <v>Biodéchets</v>
      </c>
      <c r="H1657" s="21" t="s">
        <v>56</v>
      </c>
      <c r="I1657" s="21" t="str">
        <f>VLOOKUP(Tableau1[[#This Row],[CODE_DESTINATION]],Libellés!$E$2:$F$7,2,FALSE)</f>
        <v>Valorisation organique</v>
      </c>
      <c r="J1657" s="21">
        <v>2575</v>
      </c>
      <c r="K1657" s="21">
        <v>733201</v>
      </c>
      <c r="L1657" s="21">
        <f>Tableau1[[#This Row],[TONNE_DECHET]]*1000</f>
        <v>2575000</v>
      </c>
      <c r="M1657" s="21">
        <f>Tableau1[[#This Row],[KG_DECHET]]/Tableau1[[#This Row],[Population]]</f>
        <v>3.5119973922566934</v>
      </c>
    </row>
    <row r="1658" spans="1:13" x14ac:dyDescent="0.3">
      <c r="A1658" s="21">
        <v>2013</v>
      </c>
      <c r="B1658" s="21">
        <v>76</v>
      </c>
      <c r="C1658" s="21" t="str">
        <f>VLOOKUP(Tableau1[[#This Row],[CODE_REGION]],Libellés!$I$2:$J$15,2,FALSE)</f>
        <v>Occitanie</v>
      </c>
      <c r="D1658" s="21">
        <v>30</v>
      </c>
      <c r="E1658" s="21" t="str">
        <f>VLOOKUP(Tableau1[[#This Row],[CODE_DEPT]],Libellés!$L$2:$M$102,2,FALSE)</f>
        <v>Gard</v>
      </c>
      <c r="F1658" s="21" t="s">
        <v>54</v>
      </c>
      <c r="G1658" s="21" t="str">
        <f>VLOOKUP(Tableau1[[#This Row],[CODE_TYPE_DECHET]],Libellés!$A$1:$B$8,2,FALSE)</f>
        <v>Verre</v>
      </c>
      <c r="H1658" s="21" t="s">
        <v>49</v>
      </c>
      <c r="I1658" s="21" t="str">
        <f>VLOOKUP(Tableau1[[#This Row],[CODE_DESTINATION]],Libellés!$E$2:$F$7,2,FALSE)</f>
        <v>Valorisation matière</v>
      </c>
      <c r="J1658" s="21">
        <v>16951.542379999999</v>
      </c>
      <c r="K1658" s="21">
        <v>733201</v>
      </c>
      <c r="L1658" s="21">
        <f>Tableau1[[#This Row],[TONNE_DECHET]]*1000</f>
        <v>16951542.379999999</v>
      </c>
      <c r="M1658" s="21">
        <f>Tableau1[[#This Row],[KG_DECHET]]/Tableau1[[#This Row],[Population]]</f>
        <v>23.119911702248086</v>
      </c>
    </row>
    <row r="1659" spans="1:13" x14ac:dyDescent="0.3">
      <c r="A1659" s="21">
        <v>2013</v>
      </c>
      <c r="B1659" s="21">
        <v>76</v>
      </c>
      <c r="C1659" s="21" t="str">
        <f>VLOOKUP(Tableau1[[#This Row],[CODE_REGION]],Libellés!$I$2:$J$15,2,FALSE)</f>
        <v>Occitanie</v>
      </c>
      <c r="D1659" s="21">
        <v>30</v>
      </c>
      <c r="E1659" s="21" t="str">
        <f>VLOOKUP(Tableau1[[#This Row],[CODE_DEPT]],Libellés!$L$2:$M$102,2,FALSE)</f>
        <v>Gard</v>
      </c>
      <c r="F1659" s="21" t="s">
        <v>54</v>
      </c>
      <c r="G1659" s="21" t="str">
        <f>VLOOKUP(Tableau1[[#This Row],[CODE_TYPE_DECHET]],Libellés!$A$1:$B$8,2,FALSE)</f>
        <v>Verre</v>
      </c>
      <c r="H1659" s="21" t="s">
        <v>52</v>
      </c>
      <c r="I1659" s="21" t="str">
        <f>VLOOKUP(Tableau1[[#This Row],[CODE_DESTINATION]],Libellés!$E$2:$F$7,2,FALSE)</f>
        <v>Non précisé</v>
      </c>
      <c r="J1659" s="21">
        <v>1432.4952900000001</v>
      </c>
      <c r="K1659" s="21">
        <v>733201</v>
      </c>
      <c r="L1659" s="21">
        <f>Tableau1[[#This Row],[TONNE_DECHET]]*1000</f>
        <v>1432495.29</v>
      </c>
      <c r="M1659" s="21">
        <f>Tableau1[[#This Row],[KG_DECHET]]/Tableau1[[#This Row],[Population]]</f>
        <v>1.9537552321941734</v>
      </c>
    </row>
    <row r="1660" spans="1:13" x14ac:dyDescent="0.3">
      <c r="A1660" s="21">
        <v>2013</v>
      </c>
      <c r="B1660" s="21">
        <v>76</v>
      </c>
      <c r="C1660" s="21" t="str">
        <f>VLOOKUP(Tableau1[[#This Row],[CODE_REGION]],Libellés!$I$2:$J$15,2,FALSE)</f>
        <v>Occitanie</v>
      </c>
      <c r="D1660" s="21">
        <v>30</v>
      </c>
      <c r="E1660" s="21" t="str">
        <f>VLOOKUP(Tableau1[[#This Row],[CODE_DEPT]],Libellés!$L$2:$M$102,2,FALSE)</f>
        <v>Gard</v>
      </c>
      <c r="F1660" s="21" t="s">
        <v>55</v>
      </c>
      <c r="G1660" s="21" t="str">
        <f>VLOOKUP(Tableau1[[#This Row],[CODE_TYPE_DECHET]],Libellés!$A$1:$B$8,2,FALSE)</f>
        <v>Collectes séparées hors gravats</v>
      </c>
      <c r="H1660" s="21" t="s">
        <v>49</v>
      </c>
      <c r="I1660" s="21" t="str">
        <f>VLOOKUP(Tableau1[[#This Row],[CODE_DESTINATION]],Libellés!$E$2:$F$7,2,FALSE)</f>
        <v>Valorisation matière</v>
      </c>
      <c r="J1660" s="21">
        <v>363.75700000000001</v>
      </c>
      <c r="K1660" s="21">
        <v>733201</v>
      </c>
      <c r="L1660" s="21">
        <f>Tableau1[[#This Row],[TONNE_DECHET]]*1000</f>
        <v>363757</v>
      </c>
      <c r="M1660" s="21">
        <f>Tableau1[[#This Row],[KG_DECHET]]/Tableau1[[#This Row],[Population]]</f>
        <v>0.49612180016121094</v>
      </c>
    </row>
    <row r="1661" spans="1:13" x14ac:dyDescent="0.3">
      <c r="A1661" s="21">
        <v>2015</v>
      </c>
      <c r="B1661" s="21">
        <v>76</v>
      </c>
      <c r="C1661" s="21" t="str">
        <f>VLOOKUP(Tableau1[[#This Row],[CODE_REGION]],Libellés!$I$2:$J$15,2,FALSE)</f>
        <v>Occitanie</v>
      </c>
      <c r="D1661" s="21">
        <v>30</v>
      </c>
      <c r="E1661" s="21" t="str">
        <f>VLOOKUP(Tableau1[[#This Row],[CODE_DEPT]],Libellés!$L$2:$M$102,2,FALSE)</f>
        <v>Gard</v>
      </c>
      <c r="F1661" s="21" t="s">
        <v>49</v>
      </c>
      <c r="G1661" s="21" t="str">
        <f>VLOOKUP(Tableau1[[#This Row],[CODE_TYPE_DECHET]],Libellés!$A$1:$B$8,2,FALSE)</f>
        <v>Ordures ménagères résiduelles</v>
      </c>
      <c r="H1661" s="21" t="s">
        <v>50</v>
      </c>
      <c r="I1661" s="21" t="str">
        <f>VLOOKUP(Tableau1[[#This Row],[CODE_DESTINATION]],Libellés!$E$2:$F$7,2,FALSE)</f>
        <v>Incinération avec récupération d'énergie</v>
      </c>
      <c r="J1661" s="21">
        <v>117536.09725000001</v>
      </c>
      <c r="K1661" s="21">
        <v>738189</v>
      </c>
      <c r="L1661" s="21">
        <f>Tableau1[[#This Row],[TONNE_DECHET]]*1000</f>
        <v>117536097.25</v>
      </c>
      <c r="M1661" s="21">
        <f>Tableau1[[#This Row],[KG_DECHET]]/Tableau1[[#This Row],[Population]]</f>
        <v>159.22222797955538</v>
      </c>
    </row>
    <row r="1662" spans="1:13" x14ac:dyDescent="0.3">
      <c r="A1662" s="21">
        <v>2015</v>
      </c>
      <c r="B1662" s="21">
        <v>76</v>
      </c>
      <c r="C1662" s="21" t="str">
        <f>VLOOKUP(Tableau1[[#This Row],[CODE_REGION]],Libellés!$I$2:$J$15,2,FALSE)</f>
        <v>Occitanie</v>
      </c>
      <c r="D1662" s="21">
        <v>30</v>
      </c>
      <c r="E1662" s="21" t="str">
        <f>VLOOKUP(Tableau1[[#This Row],[CODE_DEPT]],Libellés!$L$2:$M$102,2,FALSE)</f>
        <v>Gard</v>
      </c>
      <c r="F1662" s="21" t="s">
        <v>49</v>
      </c>
      <c r="G1662" s="21" t="str">
        <f>VLOOKUP(Tableau1[[#This Row],[CODE_TYPE_DECHET]],Libellés!$A$1:$B$8,2,FALSE)</f>
        <v>Ordures ménagères résiduelles</v>
      </c>
      <c r="H1662" s="21" t="s">
        <v>51</v>
      </c>
      <c r="I1662" s="21" t="str">
        <f>VLOOKUP(Tableau1[[#This Row],[CODE_DESTINATION]],Libellés!$E$2:$F$7,2,FALSE)</f>
        <v>Stockage</v>
      </c>
      <c r="J1662" s="21">
        <v>28620.032940000001</v>
      </c>
      <c r="K1662" s="21">
        <v>738189</v>
      </c>
      <c r="L1662" s="21">
        <f>Tableau1[[#This Row],[TONNE_DECHET]]*1000</f>
        <v>28620032.940000001</v>
      </c>
      <c r="M1662" s="21">
        <f>Tableau1[[#This Row],[KG_DECHET]]/Tableau1[[#This Row],[Population]]</f>
        <v>38.770603382060692</v>
      </c>
    </row>
    <row r="1663" spans="1:13" x14ac:dyDescent="0.3">
      <c r="A1663" s="21">
        <v>2015</v>
      </c>
      <c r="B1663" s="21">
        <v>76</v>
      </c>
      <c r="C1663" s="21" t="str">
        <f>VLOOKUP(Tableau1[[#This Row],[CODE_REGION]],Libellés!$I$2:$J$15,2,FALSE)</f>
        <v>Occitanie</v>
      </c>
      <c r="D1663" s="21">
        <v>30</v>
      </c>
      <c r="E1663" s="21" t="str">
        <f>VLOOKUP(Tableau1[[#This Row],[CODE_DEPT]],Libellés!$L$2:$M$102,2,FALSE)</f>
        <v>Gard</v>
      </c>
      <c r="F1663" s="21" t="s">
        <v>49</v>
      </c>
      <c r="G1663" s="21" t="str">
        <f>VLOOKUP(Tableau1[[#This Row],[CODE_TYPE_DECHET]],Libellés!$A$1:$B$8,2,FALSE)</f>
        <v>Ordures ménagères résiduelles</v>
      </c>
      <c r="H1663" s="21" t="s">
        <v>56</v>
      </c>
      <c r="I1663" s="21" t="str">
        <f>VLOOKUP(Tableau1[[#This Row],[CODE_DESTINATION]],Libellés!$E$2:$F$7,2,FALSE)</f>
        <v>Valorisation organique</v>
      </c>
      <c r="J1663" s="21">
        <v>65275.810870000001</v>
      </c>
      <c r="K1663" s="21">
        <v>738189</v>
      </c>
      <c r="L1663" s="21">
        <f>Tableau1[[#This Row],[TONNE_DECHET]]*1000</f>
        <v>65275810.870000005</v>
      </c>
      <c r="M1663" s="21">
        <f>Tableau1[[#This Row],[KG_DECHET]]/Tableau1[[#This Row],[Population]]</f>
        <v>88.426962295563882</v>
      </c>
    </row>
    <row r="1664" spans="1:13" x14ac:dyDescent="0.3">
      <c r="A1664" s="21">
        <v>2015</v>
      </c>
      <c r="B1664" s="21">
        <v>76</v>
      </c>
      <c r="C1664" s="21" t="str">
        <f>VLOOKUP(Tableau1[[#This Row],[CODE_REGION]],Libellés!$I$2:$J$15,2,FALSE)</f>
        <v>Occitanie</v>
      </c>
      <c r="D1664" s="21">
        <v>30</v>
      </c>
      <c r="E1664" s="21" t="str">
        <f>VLOOKUP(Tableau1[[#This Row],[CODE_DEPT]],Libellés!$L$2:$M$102,2,FALSE)</f>
        <v>Gard</v>
      </c>
      <c r="F1664" s="21" t="s">
        <v>49</v>
      </c>
      <c r="G1664" s="21" t="str">
        <f>VLOOKUP(Tableau1[[#This Row],[CODE_TYPE_DECHET]],Libellés!$A$1:$B$8,2,FALSE)</f>
        <v>Ordures ménagères résiduelles</v>
      </c>
      <c r="H1664" s="21" t="s">
        <v>52</v>
      </c>
      <c r="I1664" s="21" t="str">
        <f>VLOOKUP(Tableau1[[#This Row],[CODE_DESTINATION]],Libellés!$E$2:$F$7,2,FALSE)</f>
        <v>Non précisé</v>
      </c>
      <c r="J1664" s="21">
        <v>3240.9914100000001</v>
      </c>
      <c r="K1664" s="21">
        <v>738189</v>
      </c>
      <c r="L1664" s="21">
        <f>Tableau1[[#This Row],[TONNE_DECHET]]*1000</f>
        <v>3240991.41</v>
      </c>
      <c r="M1664" s="21">
        <f>Tableau1[[#This Row],[KG_DECHET]]/Tableau1[[#This Row],[Population]]</f>
        <v>4.390462889585188</v>
      </c>
    </row>
    <row r="1665" spans="1:13" x14ac:dyDescent="0.3">
      <c r="A1665" s="21">
        <v>2015</v>
      </c>
      <c r="B1665" s="21">
        <v>76</v>
      </c>
      <c r="C1665" s="21" t="str">
        <f>VLOOKUP(Tableau1[[#This Row],[CODE_REGION]],Libellés!$I$2:$J$15,2,FALSE)</f>
        <v>Occitanie</v>
      </c>
      <c r="D1665" s="21">
        <v>30</v>
      </c>
      <c r="E1665" s="21" t="str">
        <f>VLOOKUP(Tableau1[[#This Row],[CODE_DEPT]],Libellés!$L$2:$M$102,2,FALSE)</f>
        <v>Gard</v>
      </c>
      <c r="F1665" s="21" t="s">
        <v>50</v>
      </c>
      <c r="G1665" s="21" t="str">
        <f>VLOOKUP(Tableau1[[#This Row],[CODE_TYPE_DECHET]],Libellés!$A$1:$B$8,2,FALSE)</f>
        <v>Encombrants</v>
      </c>
      <c r="H1665" s="21" t="s">
        <v>49</v>
      </c>
      <c r="I1665" s="21" t="str">
        <f>VLOOKUP(Tableau1[[#This Row],[CODE_DESTINATION]],Libellés!$E$2:$F$7,2,FALSE)</f>
        <v>Valorisation matière</v>
      </c>
      <c r="J1665" s="21">
        <v>270.55097000000001</v>
      </c>
      <c r="K1665" s="21">
        <v>738189</v>
      </c>
      <c r="L1665" s="21">
        <f>Tableau1[[#This Row],[TONNE_DECHET]]*1000</f>
        <v>270550.97000000003</v>
      </c>
      <c r="M1665" s="21">
        <f>Tableau1[[#This Row],[KG_DECHET]]/Tableau1[[#This Row],[Population]]</f>
        <v>0.36650636896512956</v>
      </c>
    </row>
    <row r="1666" spans="1:13" x14ac:dyDescent="0.3">
      <c r="A1666" s="21">
        <v>2015</v>
      </c>
      <c r="B1666" s="21">
        <v>76</v>
      </c>
      <c r="C1666" s="21" t="str">
        <f>VLOOKUP(Tableau1[[#This Row],[CODE_REGION]],Libellés!$I$2:$J$15,2,FALSE)</f>
        <v>Occitanie</v>
      </c>
      <c r="D1666" s="21">
        <v>30</v>
      </c>
      <c r="E1666" s="21" t="str">
        <f>VLOOKUP(Tableau1[[#This Row],[CODE_DEPT]],Libellés!$L$2:$M$102,2,FALSE)</f>
        <v>Gard</v>
      </c>
      <c r="F1666" s="21" t="s">
        <v>50</v>
      </c>
      <c r="G1666" s="21" t="str">
        <f>VLOOKUP(Tableau1[[#This Row],[CODE_TYPE_DECHET]],Libellés!$A$1:$B$8,2,FALSE)</f>
        <v>Encombrants</v>
      </c>
      <c r="H1666" s="21" t="s">
        <v>50</v>
      </c>
      <c r="I1666" s="21" t="str">
        <f>VLOOKUP(Tableau1[[#This Row],[CODE_DESTINATION]],Libellés!$E$2:$F$7,2,FALSE)</f>
        <v>Incinération avec récupération d'énergie</v>
      </c>
      <c r="J1666" s="21">
        <v>1407.0029999999999</v>
      </c>
      <c r="K1666" s="21">
        <v>738189</v>
      </c>
      <c r="L1666" s="21">
        <f>Tableau1[[#This Row],[TONNE_DECHET]]*1000</f>
        <v>1407003</v>
      </c>
      <c r="M1666" s="21">
        <f>Tableau1[[#This Row],[KG_DECHET]]/Tableau1[[#This Row],[Population]]</f>
        <v>1.90602000300736</v>
      </c>
    </row>
    <row r="1667" spans="1:13" x14ac:dyDescent="0.3">
      <c r="A1667" s="21">
        <v>2015</v>
      </c>
      <c r="B1667" s="21">
        <v>76</v>
      </c>
      <c r="C1667" s="21" t="str">
        <f>VLOOKUP(Tableau1[[#This Row],[CODE_REGION]],Libellés!$I$2:$J$15,2,FALSE)</f>
        <v>Occitanie</v>
      </c>
      <c r="D1667" s="21">
        <v>30</v>
      </c>
      <c r="E1667" s="21" t="str">
        <f>VLOOKUP(Tableau1[[#This Row],[CODE_DEPT]],Libellés!$L$2:$M$102,2,FALSE)</f>
        <v>Gard</v>
      </c>
      <c r="F1667" s="21" t="s">
        <v>50</v>
      </c>
      <c r="G1667" s="21" t="str">
        <f>VLOOKUP(Tableau1[[#This Row],[CODE_TYPE_DECHET]],Libellés!$A$1:$B$8,2,FALSE)</f>
        <v>Encombrants</v>
      </c>
      <c r="H1667" s="21" t="s">
        <v>51</v>
      </c>
      <c r="I1667" s="21" t="str">
        <f>VLOOKUP(Tableau1[[#This Row],[CODE_DESTINATION]],Libellés!$E$2:$F$7,2,FALSE)</f>
        <v>Stockage</v>
      </c>
      <c r="J1667" s="21">
        <v>892.03530000000001</v>
      </c>
      <c r="K1667" s="21">
        <v>738189</v>
      </c>
      <c r="L1667" s="21">
        <f>Tableau1[[#This Row],[TONNE_DECHET]]*1000</f>
        <v>892035.3</v>
      </c>
      <c r="M1667" s="21">
        <f>Tableau1[[#This Row],[KG_DECHET]]/Tableau1[[#This Row],[Population]]</f>
        <v>1.2084104477308657</v>
      </c>
    </row>
    <row r="1668" spans="1:13" x14ac:dyDescent="0.3">
      <c r="A1668" s="21">
        <v>2015</v>
      </c>
      <c r="B1668" s="21">
        <v>76</v>
      </c>
      <c r="C1668" s="21" t="str">
        <f>VLOOKUP(Tableau1[[#This Row],[CODE_REGION]],Libellés!$I$2:$J$15,2,FALSE)</f>
        <v>Occitanie</v>
      </c>
      <c r="D1668" s="21">
        <v>30</v>
      </c>
      <c r="E1668" s="21" t="str">
        <f>VLOOKUP(Tableau1[[#This Row],[CODE_DEPT]],Libellés!$L$2:$M$102,2,FALSE)</f>
        <v>Gard</v>
      </c>
      <c r="F1668" s="21" t="s">
        <v>53</v>
      </c>
      <c r="G1668" s="21" t="str">
        <f>VLOOKUP(Tableau1[[#This Row],[CODE_TYPE_DECHET]],Libellés!$A$1:$B$8,2,FALSE)</f>
        <v>Déchets dangereux</v>
      </c>
      <c r="H1668" s="21" t="s">
        <v>49</v>
      </c>
      <c r="I1668" s="21" t="str">
        <f>VLOOKUP(Tableau1[[#This Row],[CODE_DESTINATION]],Libellés!$E$2:$F$7,2,FALSE)</f>
        <v>Valorisation matière</v>
      </c>
      <c r="J1668" s="21">
        <v>1E-3</v>
      </c>
      <c r="K1668" s="21">
        <v>738189</v>
      </c>
      <c r="L1668" s="21">
        <f>Tableau1[[#This Row],[TONNE_DECHET]]*1000</f>
        <v>1</v>
      </c>
      <c r="M1668" s="21">
        <f>Tableau1[[#This Row],[KG_DECHET]]/Tableau1[[#This Row],[Population]]</f>
        <v>1.3546666233173346E-6</v>
      </c>
    </row>
    <row r="1669" spans="1:13" x14ac:dyDescent="0.3">
      <c r="A1669" s="21">
        <v>2015</v>
      </c>
      <c r="B1669" s="21">
        <v>76</v>
      </c>
      <c r="C1669" s="21" t="str">
        <f>VLOOKUP(Tableau1[[#This Row],[CODE_REGION]],Libellés!$I$2:$J$15,2,FALSE)</f>
        <v>Occitanie</v>
      </c>
      <c r="D1669" s="21">
        <v>30</v>
      </c>
      <c r="E1669" s="21" t="str">
        <f>VLOOKUP(Tableau1[[#This Row],[CODE_DEPT]],Libellés!$L$2:$M$102,2,FALSE)</f>
        <v>Gard</v>
      </c>
      <c r="F1669" s="21" t="s">
        <v>51</v>
      </c>
      <c r="G1669" s="21" t="str">
        <f>VLOOKUP(Tableau1[[#This Row],[CODE_TYPE_DECHET]],Libellés!$A$1:$B$8,2,FALSE)</f>
        <v>Emballages et papier</v>
      </c>
      <c r="H1669" s="21" t="s">
        <v>49</v>
      </c>
      <c r="I1669" s="21" t="str">
        <f>VLOOKUP(Tableau1[[#This Row],[CODE_DESTINATION]],Libellés!$E$2:$F$7,2,FALSE)</f>
        <v>Valorisation matière</v>
      </c>
      <c r="J1669" s="21">
        <v>33141.432979999998</v>
      </c>
      <c r="K1669" s="21">
        <v>738189</v>
      </c>
      <c r="L1669" s="21">
        <f>Tableau1[[#This Row],[TONNE_DECHET]]*1000</f>
        <v>33141432.979999997</v>
      </c>
      <c r="M1669" s="21">
        <f>Tableau1[[#This Row],[KG_DECHET]]/Tableau1[[#This Row],[Population]]</f>
        <v>44.895593106914347</v>
      </c>
    </row>
    <row r="1670" spans="1:13" x14ac:dyDescent="0.3">
      <c r="A1670" s="21">
        <v>2015</v>
      </c>
      <c r="B1670" s="21">
        <v>76</v>
      </c>
      <c r="C1670" s="21" t="str">
        <f>VLOOKUP(Tableau1[[#This Row],[CODE_REGION]],Libellés!$I$2:$J$15,2,FALSE)</f>
        <v>Occitanie</v>
      </c>
      <c r="D1670" s="21">
        <v>30</v>
      </c>
      <c r="E1670" s="21" t="str">
        <f>VLOOKUP(Tableau1[[#This Row],[CODE_DEPT]],Libellés!$L$2:$M$102,2,FALSE)</f>
        <v>Gard</v>
      </c>
      <c r="F1670" s="21" t="s">
        <v>51</v>
      </c>
      <c r="G1670" s="21" t="str">
        <f>VLOOKUP(Tableau1[[#This Row],[CODE_TYPE_DECHET]],Libellés!$A$1:$B$8,2,FALSE)</f>
        <v>Emballages et papier</v>
      </c>
      <c r="H1670" s="21" t="s">
        <v>52</v>
      </c>
      <c r="I1670" s="21" t="str">
        <f>VLOOKUP(Tableau1[[#This Row],[CODE_DESTINATION]],Libellés!$E$2:$F$7,2,FALSE)</f>
        <v>Non précisé</v>
      </c>
      <c r="J1670" s="21">
        <v>209.08018000000001</v>
      </c>
      <c r="K1670" s="21">
        <v>738189</v>
      </c>
      <c r="L1670" s="21">
        <f>Tableau1[[#This Row],[TONNE_DECHET]]*1000</f>
        <v>209080.18000000002</v>
      </c>
      <c r="M1670" s="21">
        <f>Tableau1[[#This Row],[KG_DECHET]]/Tableau1[[#This Row],[Population]]</f>
        <v>0.28323394144318059</v>
      </c>
    </row>
    <row r="1671" spans="1:13" x14ac:dyDescent="0.3">
      <c r="A1671" s="21">
        <v>2015</v>
      </c>
      <c r="B1671" s="21">
        <v>76</v>
      </c>
      <c r="C1671" s="21" t="str">
        <f>VLOOKUP(Tableau1[[#This Row],[CODE_REGION]],Libellés!$I$2:$J$15,2,FALSE)</f>
        <v>Occitanie</v>
      </c>
      <c r="D1671" s="21">
        <v>30</v>
      </c>
      <c r="E1671" s="21" t="str">
        <f>VLOOKUP(Tableau1[[#This Row],[CODE_DEPT]],Libellés!$L$2:$M$102,2,FALSE)</f>
        <v>Gard</v>
      </c>
      <c r="F1671" s="21" t="s">
        <v>56</v>
      </c>
      <c r="G1671" s="21" t="str">
        <f>VLOOKUP(Tableau1[[#This Row],[CODE_TYPE_DECHET]],Libellés!$A$1:$B$8,2,FALSE)</f>
        <v>Biodéchets</v>
      </c>
      <c r="H1671" s="21" t="s">
        <v>56</v>
      </c>
      <c r="I1671" s="21" t="str">
        <f>VLOOKUP(Tableau1[[#This Row],[CODE_DESTINATION]],Libellés!$E$2:$F$7,2,FALSE)</f>
        <v>Valorisation organique</v>
      </c>
      <c r="J1671" s="21">
        <v>2701.002</v>
      </c>
      <c r="K1671" s="21">
        <v>738189</v>
      </c>
      <c r="L1671" s="21">
        <f>Tableau1[[#This Row],[TONNE_DECHET]]*1000</f>
        <v>2701002</v>
      </c>
      <c r="M1671" s="21">
        <f>Tableau1[[#This Row],[KG_DECHET]]/Tableau1[[#This Row],[Population]]</f>
        <v>3.6589572589133676</v>
      </c>
    </row>
    <row r="1672" spans="1:13" x14ac:dyDescent="0.3">
      <c r="A1672" s="21">
        <v>2015</v>
      </c>
      <c r="B1672" s="21">
        <v>76</v>
      </c>
      <c r="C1672" s="21" t="str">
        <f>VLOOKUP(Tableau1[[#This Row],[CODE_REGION]],Libellés!$I$2:$J$15,2,FALSE)</f>
        <v>Occitanie</v>
      </c>
      <c r="D1672" s="21">
        <v>30</v>
      </c>
      <c r="E1672" s="21" t="str">
        <f>VLOOKUP(Tableau1[[#This Row],[CODE_DEPT]],Libellés!$L$2:$M$102,2,FALSE)</f>
        <v>Gard</v>
      </c>
      <c r="F1672" s="21" t="s">
        <v>54</v>
      </c>
      <c r="G1672" s="21" t="str">
        <f>VLOOKUP(Tableau1[[#This Row],[CODE_TYPE_DECHET]],Libellés!$A$1:$B$8,2,FALSE)</f>
        <v>Verre</v>
      </c>
      <c r="H1672" s="21" t="s">
        <v>49</v>
      </c>
      <c r="I1672" s="21" t="str">
        <f>VLOOKUP(Tableau1[[#This Row],[CODE_DESTINATION]],Libellés!$E$2:$F$7,2,FALSE)</f>
        <v>Valorisation matière</v>
      </c>
      <c r="J1672" s="21">
        <v>19652.020189999999</v>
      </c>
      <c r="K1672" s="21">
        <v>738189</v>
      </c>
      <c r="L1672" s="21">
        <f>Tableau1[[#This Row],[TONNE_DECHET]]*1000</f>
        <v>19652020.189999998</v>
      </c>
      <c r="M1672" s="21">
        <f>Tableau1[[#This Row],[KG_DECHET]]/Tableau1[[#This Row],[Population]]</f>
        <v>26.621935832151383</v>
      </c>
    </row>
    <row r="1673" spans="1:13" x14ac:dyDescent="0.3">
      <c r="A1673" s="21">
        <v>2015</v>
      </c>
      <c r="B1673" s="21">
        <v>76</v>
      </c>
      <c r="C1673" s="21" t="str">
        <f>VLOOKUP(Tableau1[[#This Row],[CODE_REGION]],Libellés!$I$2:$J$15,2,FALSE)</f>
        <v>Occitanie</v>
      </c>
      <c r="D1673" s="21">
        <v>30</v>
      </c>
      <c r="E1673" s="21" t="str">
        <f>VLOOKUP(Tableau1[[#This Row],[CODE_DEPT]],Libellés!$L$2:$M$102,2,FALSE)</f>
        <v>Gard</v>
      </c>
      <c r="F1673" s="21" t="s">
        <v>54</v>
      </c>
      <c r="G1673" s="21" t="str">
        <f>VLOOKUP(Tableau1[[#This Row],[CODE_TYPE_DECHET]],Libellés!$A$1:$B$8,2,FALSE)</f>
        <v>Verre</v>
      </c>
      <c r="H1673" s="21" t="s">
        <v>52</v>
      </c>
      <c r="I1673" s="21" t="str">
        <f>VLOOKUP(Tableau1[[#This Row],[CODE_DESTINATION]],Libellés!$E$2:$F$7,2,FALSE)</f>
        <v>Non précisé</v>
      </c>
      <c r="J1673" s="21">
        <v>333.77974999999998</v>
      </c>
      <c r="K1673" s="21">
        <v>738189</v>
      </c>
      <c r="L1673" s="21">
        <f>Tableau1[[#This Row],[TONNE_DECHET]]*1000</f>
        <v>333779.75</v>
      </c>
      <c r="M1673" s="21">
        <f>Tableau1[[#This Row],[KG_DECHET]]/Tableau1[[#This Row],[Population]]</f>
        <v>0.45216028686420418</v>
      </c>
    </row>
    <row r="1674" spans="1:13" x14ac:dyDescent="0.3">
      <c r="A1674" s="21">
        <v>2015</v>
      </c>
      <c r="B1674" s="21">
        <v>76</v>
      </c>
      <c r="C1674" s="21" t="str">
        <f>VLOOKUP(Tableau1[[#This Row],[CODE_REGION]],Libellés!$I$2:$J$15,2,FALSE)</f>
        <v>Occitanie</v>
      </c>
      <c r="D1674" s="21">
        <v>30</v>
      </c>
      <c r="E1674" s="21" t="str">
        <f>VLOOKUP(Tableau1[[#This Row],[CODE_DEPT]],Libellés!$L$2:$M$102,2,FALSE)</f>
        <v>Gard</v>
      </c>
      <c r="F1674" s="21" t="s">
        <v>55</v>
      </c>
      <c r="G1674" s="21" t="str">
        <f>VLOOKUP(Tableau1[[#This Row],[CODE_TYPE_DECHET]],Libellés!$A$1:$B$8,2,FALSE)</f>
        <v>Collectes séparées hors gravats</v>
      </c>
      <c r="H1674" s="21" t="s">
        <v>49</v>
      </c>
      <c r="I1674" s="21" t="str">
        <f>VLOOKUP(Tableau1[[#This Row],[CODE_DESTINATION]],Libellés!$E$2:$F$7,2,FALSE)</f>
        <v>Valorisation matière</v>
      </c>
      <c r="J1674" s="21">
        <v>468.66550999999998</v>
      </c>
      <c r="K1674" s="21">
        <v>738189</v>
      </c>
      <c r="L1674" s="21">
        <f>Tableau1[[#This Row],[TONNE_DECHET]]*1000</f>
        <v>468665.51</v>
      </c>
      <c r="M1674" s="21">
        <f>Tableau1[[#This Row],[KG_DECHET]]/Tableau1[[#This Row],[Population]]</f>
        <v>0.6348855238969966</v>
      </c>
    </row>
    <row r="1675" spans="1:13" x14ac:dyDescent="0.3">
      <c r="A1675" s="21">
        <v>2017</v>
      </c>
      <c r="B1675" s="21">
        <v>76</v>
      </c>
      <c r="C1675" s="21" t="str">
        <f>VLOOKUP(Tableau1[[#This Row],[CODE_REGION]],Libellés!$I$2:$J$15,2,FALSE)</f>
        <v>Occitanie</v>
      </c>
      <c r="D1675" s="21">
        <v>30</v>
      </c>
      <c r="E1675" s="21" t="str">
        <f>VLOOKUP(Tableau1[[#This Row],[CODE_DEPT]],Libellés!$L$2:$M$102,2,FALSE)</f>
        <v>Gard</v>
      </c>
      <c r="F1675" s="21" t="s">
        <v>49</v>
      </c>
      <c r="G1675" s="21" t="str">
        <f>VLOOKUP(Tableau1[[#This Row],[CODE_TYPE_DECHET]],Libellés!$A$1:$B$8,2,FALSE)</f>
        <v>Ordures ménagères résiduelles</v>
      </c>
      <c r="H1675" s="21" t="s">
        <v>50</v>
      </c>
      <c r="I1675" s="21" t="str">
        <f>VLOOKUP(Tableau1[[#This Row],[CODE_DESTINATION]],Libellés!$E$2:$F$7,2,FALSE)</f>
        <v>Incinération avec récupération d'énergie</v>
      </c>
      <c r="J1675" s="21">
        <v>118265.72</v>
      </c>
      <c r="K1675" s="21">
        <v>744178</v>
      </c>
      <c r="L1675" s="21">
        <f>Tableau1[[#This Row],[TONNE_DECHET]]*1000</f>
        <v>118265720</v>
      </c>
      <c r="M1675" s="21">
        <f>Tableau1[[#This Row],[KG_DECHET]]/Tableau1[[#This Row],[Population]]</f>
        <v>158.92127958633552</v>
      </c>
    </row>
    <row r="1676" spans="1:13" x14ac:dyDescent="0.3">
      <c r="A1676" s="21">
        <v>2017</v>
      </c>
      <c r="B1676" s="21">
        <v>76</v>
      </c>
      <c r="C1676" s="21" t="str">
        <f>VLOOKUP(Tableau1[[#This Row],[CODE_REGION]],Libellés!$I$2:$J$15,2,FALSE)</f>
        <v>Occitanie</v>
      </c>
      <c r="D1676" s="21">
        <v>30</v>
      </c>
      <c r="E1676" s="21" t="str">
        <f>VLOOKUP(Tableau1[[#This Row],[CODE_DEPT]],Libellés!$L$2:$M$102,2,FALSE)</f>
        <v>Gard</v>
      </c>
      <c r="F1676" s="21" t="s">
        <v>49</v>
      </c>
      <c r="G1676" s="21" t="str">
        <f>VLOOKUP(Tableau1[[#This Row],[CODE_TYPE_DECHET]],Libellés!$A$1:$B$8,2,FALSE)</f>
        <v>Ordures ménagères résiduelles</v>
      </c>
      <c r="H1676" s="21" t="s">
        <v>51</v>
      </c>
      <c r="I1676" s="21" t="str">
        <f>VLOOKUP(Tableau1[[#This Row],[CODE_DESTINATION]],Libellés!$E$2:$F$7,2,FALSE)</f>
        <v>Stockage</v>
      </c>
      <c r="J1676" s="21">
        <v>29775.287960000001</v>
      </c>
      <c r="K1676" s="21">
        <v>744178</v>
      </c>
      <c r="L1676" s="21">
        <f>Tableau1[[#This Row],[TONNE_DECHET]]*1000</f>
        <v>29775287.960000001</v>
      </c>
      <c r="M1676" s="21">
        <f>Tableau1[[#This Row],[KG_DECHET]]/Tableau1[[#This Row],[Population]]</f>
        <v>40.010975814925999</v>
      </c>
    </row>
    <row r="1677" spans="1:13" x14ac:dyDescent="0.3">
      <c r="A1677" s="21">
        <v>2017</v>
      </c>
      <c r="B1677" s="21">
        <v>76</v>
      </c>
      <c r="C1677" s="21" t="str">
        <f>VLOOKUP(Tableau1[[#This Row],[CODE_REGION]],Libellés!$I$2:$J$15,2,FALSE)</f>
        <v>Occitanie</v>
      </c>
      <c r="D1677" s="21">
        <v>30</v>
      </c>
      <c r="E1677" s="21" t="str">
        <f>VLOOKUP(Tableau1[[#This Row],[CODE_DEPT]],Libellés!$L$2:$M$102,2,FALSE)</f>
        <v>Gard</v>
      </c>
      <c r="F1677" s="21" t="s">
        <v>49</v>
      </c>
      <c r="G1677" s="21" t="str">
        <f>VLOOKUP(Tableau1[[#This Row],[CODE_TYPE_DECHET]],Libellés!$A$1:$B$8,2,FALSE)</f>
        <v>Ordures ménagères résiduelles</v>
      </c>
      <c r="H1677" s="21" t="s">
        <v>56</v>
      </c>
      <c r="I1677" s="21" t="str">
        <f>VLOOKUP(Tableau1[[#This Row],[CODE_DESTINATION]],Libellés!$E$2:$F$7,2,FALSE)</f>
        <v>Valorisation organique</v>
      </c>
      <c r="J1677" s="21">
        <v>63979.42</v>
      </c>
      <c r="K1677" s="21">
        <v>744178</v>
      </c>
      <c r="L1677" s="21">
        <f>Tableau1[[#This Row],[TONNE_DECHET]]*1000</f>
        <v>63979420</v>
      </c>
      <c r="M1677" s="21">
        <f>Tableau1[[#This Row],[KG_DECHET]]/Tableau1[[#This Row],[Population]]</f>
        <v>85.973275211038214</v>
      </c>
    </row>
    <row r="1678" spans="1:13" x14ac:dyDescent="0.3">
      <c r="A1678" s="21">
        <v>2017</v>
      </c>
      <c r="B1678" s="21">
        <v>76</v>
      </c>
      <c r="C1678" s="21" t="str">
        <f>VLOOKUP(Tableau1[[#This Row],[CODE_REGION]],Libellés!$I$2:$J$15,2,FALSE)</f>
        <v>Occitanie</v>
      </c>
      <c r="D1678" s="21">
        <v>30</v>
      </c>
      <c r="E1678" s="21" t="str">
        <f>VLOOKUP(Tableau1[[#This Row],[CODE_DEPT]],Libellés!$L$2:$M$102,2,FALSE)</f>
        <v>Gard</v>
      </c>
      <c r="F1678" s="21" t="s">
        <v>49</v>
      </c>
      <c r="G1678" s="21" t="str">
        <f>VLOOKUP(Tableau1[[#This Row],[CODE_TYPE_DECHET]],Libellés!$A$1:$B$8,2,FALSE)</f>
        <v>Ordures ménagères résiduelles</v>
      </c>
      <c r="H1678" s="21" t="s">
        <v>52</v>
      </c>
      <c r="I1678" s="21" t="str">
        <f>VLOOKUP(Tableau1[[#This Row],[CODE_DESTINATION]],Libellés!$E$2:$F$7,2,FALSE)</f>
        <v>Non précisé</v>
      </c>
      <c r="J1678" s="21">
        <v>131.93366</v>
      </c>
      <c r="K1678" s="21">
        <v>744178</v>
      </c>
      <c r="L1678" s="21">
        <f>Tableau1[[#This Row],[TONNE_DECHET]]*1000</f>
        <v>131933.66</v>
      </c>
      <c r="M1678" s="21">
        <f>Tableau1[[#This Row],[KG_DECHET]]/Tableau1[[#This Row],[Population]]</f>
        <v>0.17728777254904068</v>
      </c>
    </row>
    <row r="1679" spans="1:13" x14ac:dyDescent="0.3">
      <c r="A1679" s="21">
        <v>2017</v>
      </c>
      <c r="B1679" s="21">
        <v>76</v>
      </c>
      <c r="C1679" s="21" t="str">
        <f>VLOOKUP(Tableau1[[#This Row],[CODE_REGION]],Libellés!$I$2:$J$15,2,FALSE)</f>
        <v>Occitanie</v>
      </c>
      <c r="D1679" s="21">
        <v>30</v>
      </c>
      <c r="E1679" s="21" t="str">
        <f>VLOOKUP(Tableau1[[#This Row],[CODE_DEPT]],Libellés!$L$2:$M$102,2,FALSE)</f>
        <v>Gard</v>
      </c>
      <c r="F1679" s="21" t="s">
        <v>50</v>
      </c>
      <c r="G1679" s="21" t="str">
        <f>VLOOKUP(Tableau1[[#This Row],[CODE_TYPE_DECHET]],Libellés!$A$1:$B$8,2,FALSE)</f>
        <v>Encombrants</v>
      </c>
      <c r="H1679" s="21" t="s">
        <v>49</v>
      </c>
      <c r="I1679" s="21" t="str">
        <f>VLOOKUP(Tableau1[[#This Row],[CODE_DESTINATION]],Libellés!$E$2:$F$7,2,FALSE)</f>
        <v>Valorisation matière</v>
      </c>
      <c r="J1679" s="21">
        <v>13</v>
      </c>
      <c r="K1679" s="21">
        <v>744178</v>
      </c>
      <c r="L1679" s="21">
        <f>Tableau1[[#This Row],[TONNE_DECHET]]*1000</f>
        <v>13000</v>
      </c>
      <c r="M1679" s="21">
        <f>Tableau1[[#This Row],[KG_DECHET]]/Tableau1[[#This Row],[Population]]</f>
        <v>1.7468938882901672E-2</v>
      </c>
    </row>
    <row r="1680" spans="1:13" x14ac:dyDescent="0.3">
      <c r="A1680" s="21">
        <v>2017</v>
      </c>
      <c r="B1680" s="21">
        <v>76</v>
      </c>
      <c r="C1680" s="21" t="str">
        <f>VLOOKUP(Tableau1[[#This Row],[CODE_REGION]],Libellés!$I$2:$J$15,2,FALSE)</f>
        <v>Occitanie</v>
      </c>
      <c r="D1680" s="21">
        <v>30</v>
      </c>
      <c r="E1680" s="21" t="str">
        <f>VLOOKUP(Tableau1[[#This Row],[CODE_DEPT]],Libellés!$L$2:$M$102,2,FALSE)</f>
        <v>Gard</v>
      </c>
      <c r="F1680" s="21" t="s">
        <v>50</v>
      </c>
      <c r="G1680" s="21" t="str">
        <f>VLOOKUP(Tableau1[[#This Row],[CODE_TYPE_DECHET]],Libellés!$A$1:$B$8,2,FALSE)</f>
        <v>Encombrants</v>
      </c>
      <c r="H1680" s="21" t="s">
        <v>50</v>
      </c>
      <c r="I1680" s="21" t="str">
        <f>VLOOKUP(Tableau1[[#This Row],[CODE_DESTINATION]],Libellés!$E$2:$F$7,2,FALSE)</f>
        <v>Incinération avec récupération d'énergie</v>
      </c>
      <c r="J1680" s="21">
        <v>2191</v>
      </c>
      <c r="K1680" s="21">
        <v>744178</v>
      </c>
      <c r="L1680" s="21">
        <f>Tableau1[[#This Row],[TONNE_DECHET]]*1000</f>
        <v>2191000</v>
      </c>
      <c r="M1680" s="21">
        <f>Tableau1[[#This Row],[KG_DECHET]]/Tableau1[[#This Row],[Population]]</f>
        <v>2.9441880840336587</v>
      </c>
    </row>
    <row r="1681" spans="1:13" x14ac:dyDescent="0.3">
      <c r="A1681" s="21">
        <v>2017</v>
      </c>
      <c r="B1681" s="21">
        <v>76</v>
      </c>
      <c r="C1681" s="21" t="str">
        <f>VLOOKUP(Tableau1[[#This Row],[CODE_REGION]],Libellés!$I$2:$J$15,2,FALSE)</f>
        <v>Occitanie</v>
      </c>
      <c r="D1681" s="21">
        <v>30</v>
      </c>
      <c r="E1681" s="21" t="str">
        <f>VLOOKUP(Tableau1[[#This Row],[CODE_DEPT]],Libellés!$L$2:$M$102,2,FALSE)</f>
        <v>Gard</v>
      </c>
      <c r="F1681" s="21" t="s">
        <v>50</v>
      </c>
      <c r="G1681" s="21" t="str">
        <f>VLOOKUP(Tableau1[[#This Row],[CODE_TYPE_DECHET]],Libellés!$A$1:$B$8,2,FALSE)</f>
        <v>Encombrants</v>
      </c>
      <c r="H1681" s="21" t="s">
        <v>51</v>
      </c>
      <c r="I1681" s="21" t="str">
        <f>VLOOKUP(Tableau1[[#This Row],[CODE_DESTINATION]],Libellés!$E$2:$F$7,2,FALSE)</f>
        <v>Stockage</v>
      </c>
      <c r="J1681" s="21">
        <v>1035</v>
      </c>
      <c r="K1681" s="21">
        <v>744178</v>
      </c>
      <c r="L1681" s="21">
        <f>Tableau1[[#This Row],[TONNE_DECHET]]*1000</f>
        <v>1035000</v>
      </c>
      <c r="M1681" s="21">
        <f>Tableau1[[#This Row],[KG_DECHET]]/Tableau1[[#This Row],[Population]]</f>
        <v>1.3907962879848639</v>
      </c>
    </row>
    <row r="1682" spans="1:13" x14ac:dyDescent="0.3">
      <c r="A1682" s="21">
        <v>2017</v>
      </c>
      <c r="B1682" s="21">
        <v>76</v>
      </c>
      <c r="C1682" s="21" t="str">
        <f>VLOOKUP(Tableau1[[#This Row],[CODE_REGION]],Libellés!$I$2:$J$15,2,FALSE)</f>
        <v>Occitanie</v>
      </c>
      <c r="D1682" s="21">
        <v>30</v>
      </c>
      <c r="E1682" s="21" t="str">
        <f>VLOOKUP(Tableau1[[#This Row],[CODE_DEPT]],Libellés!$L$2:$M$102,2,FALSE)</f>
        <v>Gard</v>
      </c>
      <c r="F1682" s="21" t="s">
        <v>51</v>
      </c>
      <c r="G1682" s="21" t="str">
        <f>VLOOKUP(Tableau1[[#This Row],[CODE_TYPE_DECHET]],Libellés!$A$1:$B$8,2,FALSE)</f>
        <v>Emballages et papier</v>
      </c>
      <c r="H1682" s="21" t="s">
        <v>49</v>
      </c>
      <c r="I1682" s="21" t="str">
        <f>VLOOKUP(Tableau1[[#This Row],[CODE_DESTINATION]],Libellés!$E$2:$F$7,2,FALSE)</f>
        <v>Valorisation matière</v>
      </c>
      <c r="J1682" s="21">
        <v>35872.166669999999</v>
      </c>
      <c r="K1682" s="21">
        <v>744178</v>
      </c>
      <c r="L1682" s="21">
        <f>Tableau1[[#This Row],[TONNE_DECHET]]*1000</f>
        <v>35872166.670000002</v>
      </c>
      <c r="M1682" s="21">
        <f>Tableau1[[#This Row],[KG_DECHET]]/Tableau1[[#This Row],[Population]]</f>
        <v>48.203745165807106</v>
      </c>
    </row>
    <row r="1683" spans="1:13" x14ac:dyDescent="0.3">
      <c r="A1683" s="21">
        <v>2017</v>
      </c>
      <c r="B1683" s="21">
        <v>76</v>
      </c>
      <c r="C1683" s="21" t="str">
        <f>VLOOKUP(Tableau1[[#This Row],[CODE_REGION]],Libellés!$I$2:$J$15,2,FALSE)</f>
        <v>Occitanie</v>
      </c>
      <c r="D1683" s="21">
        <v>30</v>
      </c>
      <c r="E1683" s="21" t="str">
        <f>VLOOKUP(Tableau1[[#This Row],[CODE_DEPT]],Libellés!$L$2:$M$102,2,FALSE)</f>
        <v>Gard</v>
      </c>
      <c r="F1683" s="21" t="s">
        <v>56</v>
      </c>
      <c r="G1683" s="21" t="str">
        <f>VLOOKUP(Tableau1[[#This Row],[CODE_TYPE_DECHET]],Libellés!$A$1:$B$8,2,FALSE)</f>
        <v>Biodéchets</v>
      </c>
      <c r="H1683" s="21" t="s">
        <v>56</v>
      </c>
      <c r="I1683" s="21" t="str">
        <f>VLOOKUP(Tableau1[[#This Row],[CODE_DESTINATION]],Libellés!$E$2:$F$7,2,FALSE)</f>
        <v>Valorisation organique</v>
      </c>
      <c r="J1683" s="21">
        <v>2859.2</v>
      </c>
      <c r="K1683" s="21">
        <v>744178</v>
      </c>
      <c r="L1683" s="21">
        <f>Tableau1[[#This Row],[TONNE_DECHET]]*1000</f>
        <v>2859200</v>
      </c>
      <c r="M1683" s="21">
        <f>Tableau1[[#This Row],[KG_DECHET]]/Tableau1[[#This Row],[Population]]</f>
        <v>3.8420915426148046</v>
      </c>
    </row>
    <row r="1684" spans="1:13" x14ac:dyDescent="0.3">
      <c r="A1684" s="21">
        <v>2017</v>
      </c>
      <c r="B1684" s="21">
        <v>76</v>
      </c>
      <c r="C1684" s="21" t="str">
        <f>VLOOKUP(Tableau1[[#This Row],[CODE_REGION]],Libellés!$I$2:$J$15,2,FALSE)</f>
        <v>Occitanie</v>
      </c>
      <c r="D1684" s="21">
        <v>30</v>
      </c>
      <c r="E1684" s="21" t="str">
        <f>VLOOKUP(Tableau1[[#This Row],[CODE_DEPT]],Libellés!$L$2:$M$102,2,FALSE)</f>
        <v>Gard</v>
      </c>
      <c r="F1684" s="21" t="s">
        <v>54</v>
      </c>
      <c r="G1684" s="21" t="str">
        <f>VLOOKUP(Tableau1[[#This Row],[CODE_TYPE_DECHET]],Libellés!$A$1:$B$8,2,FALSE)</f>
        <v>Verre</v>
      </c>
      <c r="H1684" s="21" t="s">
        <v>49</v>
      </c>
      <c r="I1684" s="21" t="str">
        <f>VLOOKUP(Tableau1[[#This Row],[CODE_DESTINATION]],Libellés!$E$2:$F$7,2,FALSE)</f>
        <v>Valorisation matière</v>
      </c>
      <c r="J1684" s="21">
        <v>21229.326969999998</v>
      </c>
      <c r="K1684" s="21">
        <v>744178</v>
      </c>
      <c r="L1684" s="21">
        <f>Tableau1[[#This Row],[TONNE_DECHET]]*1000</f>
        <v>21229326.969999999</v>
      </c>
      <c r="M1684" s="21">
        <f>Tableau1[[#This Row],[KG_DECHET]]/Tableau1[[#This Row],[Population]]</f>
        <v>28.527216566466624</v>
      </c>
    </row>
    <row r="1685" spans="1:13" x14ac:dyDescent="0.3">
      <c r="A1685" s="21">
        <v>2017</v>
      </c>
      <c r="B1685" s="21">
        <v>76</v>
      </c>
      <c r="C1685" s="21" t="str">
        <f>VLOOKUP(Tableau1[[#This Row],[CODE_REGION]],Libellés!$I$2:$J$15,2,FALSE)</f>
        <v>Occitanie</v>
      </c>
      <c r="D1685" s="21">
        <v>30</v>
      </c>
      <c r="E1685" s="21" t="str">
        <f>VLOOKUP(Tableau1[[#This Row],[CODE_DEPT]],Libellés!$L$2:$M$102,2,FALSE)</f>
        <v>Gard</v>
      </c>
      <c r="F1685" s="21" t="s">
        <v>55</v>
      </c>
      <c r="G1685" s="21" t="str">
        <f>VLOOKUP(Tableau1[[#This Row],[CODE_TYPE_DECHET]],Libellés!$A$1:$B$8,2,FALSE)</f>
        <v>Collectes séparées hors gravats</v>
      </c>
      <c r="H1685" s="21" t="s">
        <v>49</v>
      </c>
      <c r="I1685" s="21" t="str">
        <f>VLOOKUP(Tableau1[[#This Row],[CODE_DESTINATION]],Libellés!$E$2:$F$7,2,FALSE)</f>
        <v>Valorisation matière</v>
      </c>
      <c r="J1685" s="21">
        <v>642.75732000000005</v>
      </c>
      <c r="K1685" s="21">
        <v>744178</v>
      </c>
      <c r="L1685" s="21">
        <f>Tableau1[[#This Row],[TONNE_DECHET]]*1000</f>
        <v>642757.32000000007</v>
      </c>
      <c r="M1685" s="21">
        <f>Tableau1[[#This Row],[KG_DECHET]]/Tableau1[[#This Row],[Population]]</f>
        <v>0.86371448766289793</v>
      </c>
    </row>
    <row r="1686" spans="1:13" x14ac:dyDescent="0.3">
      <c r="A1686" s="21">
        <v>2009</v>
      </c>
      <c r="B1686" s="21">
        <v>76</v>
      </c>
      <c r="C1686" s="21" t="str">
        <f>VLOOKUP(Tableau1[[#This Row],[CODE_REGION]],Libellés!$I$2:$J$15,2,FALSE)</f>
        <v>Occitanie</v>
      </c>
      <c r="D1686" s="21">
        <v>31</v>
      </c>
      <c r="E1686" s="21" t="str">
        <f>VLOOKUP(Tableau1[[#This Row],[CODE_DEPT]],Libellés!$L$2:$M$102,2,FALSE)</f>
        <v>Haute-Garonne</v>
      </c>
      <c r="F1686" s="21" t="s">
        <v>49</v>
      </c>
      <c r="G1686" s="21" t="str">
        <f>VLOOKUP(Tableau1[[#This Row],[CODE_TYPE_DECHET]],Libellés!$A$1:$B$8,2,FALSE)</f>
        <v>Ordures ménagères résiduelles</v>
      </c>
      <c r="H1686" s="21" t="s">
        <v>50</v>
      </c>
      <c r="I1686" s="21" t="str">
        <f>VLOOKUP(Tableau1[[#This Row],[CODE_DESTINATION]],Libellés!$E$2:$F$7,2,FALSE)</f>
        <v>Incinération avec récupération d'énergie</v>
      </c>
      <c r="J1686" s="21">
        <v>299789.64147999999</v>
      </c>
      <c r="K1686" s="21">
        <v>1230820</v>
      </c>
      <c r="L1686" s="21">
        <f>Tableau1[[#This Row],[TONNE_DECHET]]*1000</f>
        <v>299789641.48000002</v>
      </c>
      <c r="M1686" s="21">
        <f>Tableau1[[#This Row],[KG_DECHET]]/Tableau1[[#This Row],[Population]]</f>
        <v>243.56903647974522</v>
      </c>
    </row>
    <row r="1687" spans="1:13" x14ac:dyDescent="0.3">
      <c r="A1687" s="21">
        <v>2009</v>
      </c>
      <c r="B1687" s="21">
        <v>76</v>
      </c>
      <c r="C1687" s="21" t="str">
        <f>VLOOKUP(Tableau1[[#This Row],[CODE_REGION]],Libellés!$I$2:$J$15,2,FALSE)</f>
        <v>Occitanie</v>
      </c>
      <c r="D1687" s="21">
        <v>31</v>
      </c>
      <c r="E1687" s="21" t="str">
        <f>VLOOKUP(Tableau1[[#This Row],[CODE_DEPT]],Libellés!$L$2:$M$102,2,FALSE)</f>
        <v>Haute-Garonne</v>
      </c>
      <c r="F1687" s="21" t="s">
        <v>49</v>
      </c>
      <c r="G1687" s="21" t="str">
        <f>VLOOKUP(Tableau1[[#This Row],[CODE_TYPE_DECHET]],Libellés!$A$1:$B$8,2,FALSE)</f>
        <v>Ordures ménagères résiduelles</v>
      </c>
      <c r="H1687" s="21" t="s">
        <v>51</v>
      </c>
      <c r="I1687" s="21" t="str">
        <f>VLOOKUP(Tableau1[[#This Row],[CODE_DESTINATION]],Libellés!$E$2:$F$7,2,FALSE)</f>
        <v>Stockage</v>
      </c>
      <c r="J1687" s="21">
        <v>43463.513919999998</v>
      </c>
      <c r="K1687" s="21">
        <v>1230820</v>
      </c>
      <c r="L1687" s="21">
        <f>Tableau1[[#This Row],[TONNE_DECHET]]*1000</f>
        <v>43463513.919999994</v>
      </c>
      <c r="M1687" s="21">
        <f>Tableau1[[#This Row],[KG_DECHET]]/Tableau1[[#This Row],[Population]]</f>
        <v>35.312648413252951</v>
      </c>
    </row>
    <row r="1688" spans="1:13" x14ac:dyDescent="0.3">
      <c r="A1688" s="21">
        <v>2009</v>
      </c>
      <c r="B1688" s="21">
        <v>76</v>
      </c>
      <c r="C1688" s="21" t="str">
        <f>VLOOKUP(Tableau1[[#This Row],[CODE_REGION]],Libellés!$I$2:$J$15,2,FALSE)</f>
        <v>Occitanie</v>
      </c>
      <c r="D1688" s="21">
        <v>31</v>
      </c>
      <c r="E1688" s="21" t="str">
        <f>VLOOKUP(Tableau1[[#This Row],[CODE_DEPT]],Libellés!$L$2:$M$102,2,FALSE)</f>
        <v>Haute-Garonne</v>
      </c>
      <c r="F1688" s="21" t="s">
        <v>49</v>
      </c>
      <c r="G1688" s="21" t="str">
        <f>VLOOKUP(Tableau1[[#This Row],[CODE_TYPE_DECHET]],Libellés!$A$1:$B$8,2,FALSE)</f>
        <v>Ordures ménagères résiduelles</v>
      </c>
      <c r="H1688" s="21" t="s">
        <v>52</v>
      </c>
      <c r="I1688" s="21" t="str">
        <f>VLOOKUP(Tableau1[[#This Row],[CODE_DESTINATION]],Libellés!$E$2:$F$7,2,FALSE)</f>
        <v>Non précisé</v>
      </c>
      <c r="J1688" s="21">
        <v>8051.2581</v>
      </c>
      <c r="K1688" s="21">
        <v>1230820</v>
      </c>
      <c r="L1688" s="21">
        <f>Tableau1[[#This Row],[TONNE_DECHET]]*1000</f>
        <v>8051258.0999999996</v>
      </c>
      <c r="M1688" s="21">
        <f>Tableau1[[#This Row],[KG_DECHET]]/Tableau1[[#This Row],[Population]]</f>
        <v>6.5413773744333046</v>
      </c>
    </row>
    <row r="1689" spans="1:13" x14ac:dyDescent="0.3">
      <c r="A1689" s="21">
        <v>2009</v>
      </c>
      <c r="B1689" s="21">
        <v>76</v>
      </c>
      <c r="C1689" s="21" t="str">
        <f>VLOOKUP(Tableau1[[#This Row],[CODE_REGION]],Libellés!$I$2:$J$15,2,FALSE)</f>
        <v>Occitanie</v>
      </c>
      <c r="D1689" s="21">
        <v>31</v>
      </c>
      <c r="E1689" s="21" t="str">
        <f>VLOOKUP(Tableau1[[#This Row],[CODE_DEPT]],Libellés!$L$2:$M$102,2,FALSE)</f>
        <v>Haute-Garonne</v>
      </c>
      <c r="F1689" s="21" t="s">
        <v>50</v>
      </c>
      <c r="G1689" s="21" t="str">
        <f>VLOOKUP(Tableau1[[#This Row],[CODE_TYPE_DECHET]],Libellés!$A$1:$B$8,2,FALSE)</f>
        <v>Encombrants</v>
      </c>
      <c r="H1689" s="21" t="s">
        <v>49</v>
      </c>
      <c r="I1689" s="21" t="str">
        <f>VLOOKUP(Tableau1[[#This Row],[CODE_DESTINATION]],Libellés!$E$2:$F$7,2,FALSE)</f>
        <v>Valorisation matière</v>
      </c>
      <c r="J1689" s="21">
        <v>1039.3838800000001</v>
      </c>
      <c r="K1689" s="21">
        <v>1230820</v>
      </c>
      <c r="L1689" s="21">
        <f>Tableau1[[#This Row],[TONNE_DECHET]]*1000</f>
        <v>1039383.8800000001</v>
      </c>
      <c r="M1689" s="21">
        <f>Tableau1[[#This Row],[KG_DECHET]]/Tableau1[[#This Row],[Population]]</f>
        <v>0.84446456833655625</v>
      </c>
    </row>
    <row r="1690" spans="1:13" x14ac:dyDescent="0.3">
      <c r="A1690" s="21">
        <v>2009</v>
      </c>
      <c r="B1690" s="21">
        <v>76</v>
      </c>
      <c r="C1690" s="21" t="str">
        <f>VLOOKUP(Tableau1[[#This Row],[CODE_REGION]],Libellés!$I$2:$J$15,2,FALSE)</f>
        <v>Occitanie</v>
      </c>
      <c r="D1690" s="21">
        <v>31</v>
      </c>
      <c r="E1690" s="21" t="str">
        <f>VLOOKUP(Tableau1[[#This Row],[CODE_DEPT]],Libellés!$L$2:$M$102,2,FALSE)</f>
        <v>Haute-Garonne</v>
      </c>
      <c r="F1690" s="21" t="s">
        <v>50</v>
      </c>
      <c r="G1690" s="21" t="str">
        <f>VLOOKUP(Tableau1[[#This Row],[CODE_TYPE_DECHET]],Libellés!$A$1:$B$8,2,FALSE)</f>
        <v>Encombrants</v>
      </c>
      <c r="H1690" s="21" t="s">
        <v>50</v>
      </c>
      <c r="I1690" s="21" t="str">
        <f>VLOOKUP(Tableau1[[#This Row],[CODE_DESTINATION]],Libellés!$E$2:$F$7,2,FALSE)</f>
        <v>Incinération avec récupération d'énergie</v>
      </c>
      <c r="J1690" s="21">
        <v>9141.3799999999992</v>
      </c>
      <c r="K1690" s="21">
        <v>1230820</v>
      </c>
      <c r="L1690" s="21">
        <f>Tableau1[[#This Row],[TONNE_DECHET]]*1000</f>
        <v>9141380</v>
      </c>
      <c r="M1690" s="21">
        <f>Tableau1[[#This Row],[KG_DECHET]]/Tableau1[[#This Row],[Population]]</f>
        <v>7.4270648835735527</v>
      </c>
    </row>
    <row r="1691" spans="1:13" x14ac:dyDescent="0.3">
      <c r="A1691" s="21">
        <v>2009</v>
      </c>
      <c r="B1691" s="21">
        <v>76</v>
      </c>
      <c r="C1691" s="21" t="str">
        <f>VLOOKUP(Tableau1[[#This Row],[CODE_REGION]],Libellés!$I$2:$J$15,2,FALSE)</f>
        <v>Occitanie</v>
      </c>
      <c r="D1691" s="21">
        <v>31</v>
      </c>
      <c r="E1691" s="21" t="str">
        <f>VLOOKUP(Tableau1[[#This Row],[CODE_DEPT]],Libellés!$L$2:$M$102,2,FALSE)</f>
        <v>Haute-Garonne</v>
      </c>
      <c r="F1691" s="21" t="s">
        <v>50</v>
      </c>
      <c r="G1691" s="21" t="str">
        <f>VLOOKUP(Tableau1[[#This Row],[CODE_TYPE_DECHET]],Libellés!$A$1:$B$8,2,FALSE)</f>
        <v>Encombrants</v>
      </c>
      <c r="H1691" s="21" t="s">
        <v>51</v>
      </c>
      <c r="I1691" s="21" t="str">
        <f>VLOOKUP(Tableau1[[#This Row],[CODE_DESTINATION]],Libellés!$E$2:$F$7,2,FALSE)</f>
        <v>Stockage</v>
      </c>
      <c r="J1691" s="21">
        <v>1673.2284099999999</v>
      </c>
      <c r="K1691" s="21">
        <v>1230820</v>
      </c>
      <c r="L1691" s="21">
        <f>Tableau1[[#This Row],[TONNE_DECHET]]*1000</f>
        <v>1673228.41</v>
      </c>
      <c r="M1691" s="21">
        <f>Tableau1[[#This Row],[KG_DECHET]]/Tableau1[[#This Row],[Population]]</f>
        <v>1.3594420061422465</v>
      </c>
    </row>
    <row r="1692" spans="1:13" x14ac:dyDescent="0.3">
      <c r="A1692" s="21">
        <v>2009</v>
      </c>
      <c r="B1692" s="21">
        <v>76</v>
      </c>
      <c r="C1692" s="21" t="str">
        <f>VLOOKUP(Tableau1[[#This Row],[CODE_REGION]],Libellés!$I$2:$J$15,2,FALSE)</f>
        <v>Occitanie</v>
      </c>
      <c r="D1692" s="21">
        <v>31</v>
      </c>
      <c r="E1692" s="21" t="str">
        <f>VLOOKUP(Tableau1[[#This Row],[CODE_DEPT]],Libellés!$L$2:$M$102,2,FALSE)</f>
        <v>Haute-Garonne</v>
      </c>
      <c r="F1692" s="21" t="s">
        <v>50</v>
      </c>
      <c r="G1692" s="21" t="str">
        <f>VLOOKUP(Tableau1[[#This Row],[CODE_TYPE_DECHET]],Libellés!$A$1:$B$8,2,FALSE)</f>
        <v>Encombrants</v>
      </c>
      <c r="H1692" s="21" t="s">
        <v>52</v>
      </c>
      <c r="I1692" s="21" t="str">
        <f>VLOOKUP(Tableau1[[#This Row],[CODE_DESTINATION]],Libellés!$E$2:$F$7,2,FALSE)</f>
        <v>Non précisé</v>
      </c>
      <c r="J1692" s="21">
        <v>53.1</v>
      </c>
      <c r="K1692" s="21">
        <v>1230820</v>
      </c>
      <c r="L1692" s="21">
        <f>Tableau1[[#This Row],[TONNE_DECHET]]*1000</f>
        <v>53100</v>
      </c>
      <c r="M1692" s="21">
        <f>Tableau1[[#This Row],[KG_DECHET]]/Tableau1[[#This Row],[Population]]</f>
        <v>4.3141970393721259E-2</v>
      </c>
    </row>
    <row r="1693" spans="1:13" x14ac:dyDescent="0.3">
      <c r="A1693" s="21">
        <v>2009</v>
      </c>
      <c r="B1693" s="21">
        <v>76</v>
      </c>
      <c r="C1693" s="21" t="str">
        <f>VLOOKUP(Tableau1[[#This Row],[CODE_REGION]],Libellés!$I$2:$J$15,2,FALSE)</f>
        <v>Occitanie</v>
      </c>
      <c r="D1693" s="21">
        <v>31</v>
      </c>
      <c r="E1693" s="21" t="str">
        <f>VLOOKUP(Tableau1[[#This Row],[CODE_DEPT]],Libellés!$L$2:$M$102,2,FALSE)</f>
        <v>Haute-Garonne</v>
      </c>
      <c r="F1693" s="21" t="s">
        <v>53</v>
      </c>
      <c r="G1693" s="21" t="str">
        <f>VLOOKUP(Tableau1[[#This Row],[CODE_TYPE_DECHET]],Libellés!$A$1:$B$8,2,FALSE)</f>
        <v>Déchets dangereux</v>
      </c>
      <c r="H1693" s="21" t="s">
        <v>49</v>
      </c>
      <c r="I1693" s="21" t="str">
        <f>VLOOKUP(Tableau1[[#This Row],[CODE_DESTINATION]],Libellés!$E$2:$F$7,2,FALSE)</f>
        <v>Valorisation matière</v>
      </c>
      <c r="J1693" s="21">
        <v>1.4</v>
      </c>
      <c r="K1693" s="21">
        <v>1230820</v>
      </c>
      <c r="L1693" s="21">
        <f>Tableau1[[#This Row],[TONNE_DECHET]]*1000</f>
        <v>1400</v>
      </c>
      <c r="M1693" s="21">
        <f>Tableau1[[#This Row],[KG_DECHET]]/Tableau1[[#This Row],[Population]]</f>
        <v>1.1374530800604475E-3</v>
      </c>
    </row>
    <row r="1694" spans="1:13" x14ac:dyDescent="0.3">
      <c r="A1694" s="21">
        <v>2009</v>
      </c>
      <c r="B1694" s="21">
        <v>76</v>
      </c>
      <c r="C1694" s="21" t="str">
        <f>VLOOKUP(Tableau1[[#This Row],[CODE_REGION]],Libellés!$I$2:$J$15,2,FALSE)</f>
        <v>Occitanie</v>
      </c>
      <c r="D1694" s="21">
        <v>31</v>
      </c>
      <c r="E1694" s="21" t="str">
        <f>VLOOKUP(Tableau1[[#This Row],[CODE_DEPT]],Libellés!$L$2:$M$102,2,FALSE)</f>
        <v>Haute-Garonne</v>
      </c>
      <c r="F1694" s="21" t="s">
        <v>53</v>
      </c>
      <c r="G1694" s="21" t="str">
        <f>VLOOKUP(Tableau1[[#This Row],[CODE_TYPE_DECHET]],Libellés!$A$1:$B$8,2,FALSE)</f>
        <v>Déchets dangereux</v>
      </c>
      <c r="H1694" s="21" t="s">
        <v>50</v>
      </c>
      <c r="I1694" s="21" t="str">
        <f>VLOOKUP(Tableau1[[#This Row],[CODE_DESTINATION]],Libellés!$E$2:$F$7,2,FALSE)</f>
        <v>Incinération avec récupération d'énergie</v>
      </c>
      <c r="J1694" s="21">
        <v>0.35499999999999998</v>
      </c>
      <c r="K1694" s="21">
        <v>1230820</v>
      </c>
      <c r="L1694" s="21">
        <f>Tableau1[[#This Row],[TONNE_DECHET]]*1000</f>
        <v>355</v>
      </c>
      <c r="M1694" s="21">
        <f>Tableau1[[#This Row],[KG_DECHET]]/Tableau1[[#This Row],[Population]]</f>
        <v>2.8842560244389921E-4</v>
      </c>
    </row>
    <row r="1695" spans="1:13" x14ac:dyDescent="0.3">
      <c r="A1695" s="21">
        <v>2009</v>
      </c>
      <c r="B1695" s="21">
        <v>76</v>
      </c>
      <c r="C1695" s="21" t="str">
        <f>VLOOKUP(Tableau1[[#This Row],[CODE_REGION]],Libellés!$I$2:$J$15,2,FALSE)</f>
        <v>Occitanie</v>
      </c>
      <c r="D1695" s="21">
        <v>31</v>
      </c>
      <c r="E1695" s="21" t="str">
        <f>VLOOKUP(Tableau1[[#This Row],[CODE_DEPT]],Libellés!$L$2:$M$102,2,FALSE)</f>
        <v>Haute-Garonne</v>
      </c>
      <c r="F1695" s="21" t="s">
        <v>53</v>
      </c>
      <c r="G1695" s="21" t="str">
        <f>VLOOKUP(Tableau1[[#This Row],[CODE_TYPE_DECHET]],Libellés!$A$1:$B$8,2,FALSE)</f>
        <v>Déchets dangereux</v>
      </c>
      <c r="H1695" s="21" t="s">
        <v>52</v>
      </c>
      <c r="I1695" s="21" t="str">
        <f>VLOOKUP(Tableau1[[#This Row],[CODE_DESTINATION]],Libellés!$E$2:$F$7,2,FALSE)</f>
        <v>Non précisé</v>
      </c>
      <c r="J1695" s="21">
        <v>0.13769999999999999</v>
      </c>
      <c r="K1695" s="21">
        <v>1230820</v>
      </c>
      <c r="L1695" s="21">
        <f>Tableau1[[#This Row],[TONNE_DECHET]]*1000</f>
        <v>137.69999999999999</v>
      </c>
      <c r="M1695" s="21">
        <f>Tableau1[[#This Row],[KG_DECHET]]/Tableau1[[#This Row],[Population]]</f>
        <v>1.1187663508880258E-4</v>
      </c>
    </row>
    <row r="1696" spans="1:13" x14ac:dyDescent="0.3">
      <c r="A1696" s="21">
        <v>2009</v>
      </c>
      <c r="B1696" s="21">
        <v>76</v>
      </c>
      <c r="C1696" s="21" t="str">
        <f>VLOOKUP(Tableau1[[#This Row],[CODE_REGION]],Libellés!$I$2:$J$15,2,FALSE)</f>
        <v>Occitanie</v>
      </c>
      <c r="D1696" s="21">
        <v>31</v>
      </c>
      <c r="E1696" s="21" t="str">
        <f>VLOOKUP(Tableau1[[#This Row],[CODE_DEPT]],Libellés!$L$2:$M$102,2,FALSE)</f>
        <v>Haute-Garonne</v>
      </c>
      <c r="F1696" s="21" t="s">
        <v>51</v>
      </c>
      <c r="G1696" s="21" t="str">
        <f>VLOOKUP(Tableau1[[#This Row],[CODE_TYPE_DECHET]],Libellés!$A$1:$B$8,2,FALSE)</f>
        <v>Emballages et papier</v>
      </c>
      <c r="H1696" s="21" t="s">
        <v>49</v>
      </c>
      <c r="I1696" s="21" t="str">
        <f>VLOOKUP(Tableau1[[#This Row],[CODE_DESTINATION]],Libellés!$E$2:$F$7,2,FALSE)</f>
        <v>Valorisation matière</v>
      </c>
      <c r="J1696" s="21">
        <v>51880.486689999998</v>
      </c>
      <c r="K1696" s="21">
        <v>1230820</v>
      </c>
      <c r="L1696" s="21">
        <f>Tableau1[[#This Row],[TONNE_DECHET]]*1000</f>
        <v>51880486.689999998</v>
      </c>
      <c r="M1696" s="21">
        <f>Tableau1[[#This Row],[KG_DECHET]]/Tableau1[[#This Row],[Population]]</f>
        <v>42.151156700411107</v>
      </c>
    </row>
    <row r="1697" spans="1:13" x14ac:dyDescent="0.3">
      <c r="A1697" s="21">
        <v>2009</v>
      </c>
      <c r="B1697" s="21">
        <v>76</v>
      </c>
      <c r="C1697" s="21" t="str">
        <f>VLOOKUP(Tableau1[[#This Row],[CODE_REGION]],Libellés!$I$2:$J$15,2,FALSE)</f>
        <v>Occitanie</v>
      </c>
      <c r="D1697" s="21">
        <v>31</v>
      </c>
      <c r="E1697" s="21" t="str">
        <f>VLOOKUP(Tableau1[[#This Row],[CODE_DEPT]],Libellés!$L$2:$M$102,2,FALSE)</f>
        <v>Haute-Garonne</v>
      </c>
      <c r="F1697" s="21" t="s">
        <v>51</v>
      </c>
      <c r="G1697" s="21" t="str">
        <f>VLOOKUP(Tableau1[[#This Row],[CODE_TYPE_DECHET]],Libellés!$A$1:$B$8,2,FALSE)</f>
        <v>Emballages et papier</v>
      </c>
      <c r="H1697" s="21" t="s">
        <v>52</v>
      </c>
      <c r="I1697" s="21" t="str">
        <f>VLOOKUP(Tableau1[[#This Row],[CODE_DESTINATION]],Libellés!$E$2:$F$7,2,FALSE)</f>
        <v>Non précisé</v>
      </c>
      <c r="J1697" s="21">
        <v>2061.6996199999999</v>
      </c>
      <c r="K1697" s="21">
        <v>1230820</v>
      </c>
      <c r="L1697" s="21">
        <f>Tableau1[[#This Row],[TONNE_DECHET]]*1000</f>
        <v>2061699.6199999999</v>
      </c>
      <c r="M1697" s="21">
        <f>Tableau1[[#This Row],[KG_DECHET]]/Tableau1[[#This Row],[Population]]</f>
        <v>1.6750618449488957</v>
      </c>
    </row>
    <row r="1698" spans="1:13" x14ac:dyDescent="0.3">
      <c r="A1698" s="21">
        <v>2009</v>
      </c>
      <c r="B1698" s="21">
        <v>76</v>
      </c>
      <c r="C1698" s="21" t="str">
        <f>VLOOKUP(Tableau1[[#This Row],[CODE_REGION]],Libellés!$I$2:$J$15,2,FALSE)</f>
        <v>Occitanie</v>
      </c>
      <c r="D1698" s="21">
        <v>31</v>
      </c>
      <c r="E1698" s="21" t="str">
        <f>VLOOKUP(Tableau1[[#This Row],[CODE_DEPT]],Libellés!$L$2:$M$102,2,FALSE)</f>
        <v>Haute-Garonne</v>
      </c>
      <c r="F1698" s="21" t="s">
        <v>56</v>
      </c>
      <c r="G1698" s="21" t="str">
        <f>VLOOKUP(Tableau1[[#This Row],[CODE_TYPE_DECHET]],Libellés!$A$1:$B$8,2,FALSE)</f>
        <v>Biodéchets</v>
      </c>
      <c r="H1698" s="21" t="s">
        <v>56</v>
      </c>
      <c r="I1698" s="21" t="str">
        <f>VLOOKUP(Tableau1[[#This Row],[CODE_DESTINATION]],Libellés!$E$2:$F$7,2,FALSE)</f>
        <v>Valorisation organique</v>
      </c>
      <c r="J1698" s="21">
        <v>38000.628830000001</v>
      </c>
      <c r="K1698" s="21">
        <v>1230820</v>
      </c>
      <c r="L1698" s="21">
        <f>Tableau1[[#This Row],[TONNE_DECHET]]*1000</f>
        <v>38000628.829999998</v>
      </c>
      <c r="M1698" s="21">
        <f>Tableau1[[#This Row],[KG_DECHET]]/Tableau1[[#This Row],[Population]]</f>
        <v>30.874237362083811</v>
      </c>
    </row>
    <row r="1699" spans="1:13" x14ac:dyDescent="0.3">
      <c r="A1699" s="21">
        <v>2009</v>
      </c>
      <c r="B1699" s="21">
        <v>76</v>
      </c>
      <c r="C1699" s="21" t="str">
        <f>VLOOKUP(Tableau1[[#This Row],[CODE_REGION]],Libellés!$I$2:$J$15,2,FALSE)</f>
        <v>Occitanie</v>
      </c>
      <c r="D1699" s="21">
        <v>31</v>
      </c>
      <c r="E1699" s="21" t="str">
        <f>VLOOKUP(Tableau1[[#This Row],[CODE_DEPT]],Libellés!$L$2:$M$102,2,FALSE)</f>
        <v>Haute-Garonne</v>
      </c>
      <c r="F1699" s="21" t="s">
        <v>54</v>
      </c>
      <c r="G1699" s="21" t="str">
        <f>VLOOKUP(Tableau1[[#This Row],[CODE_TYPE_DECHET]],Libellés!$A$1:$B$8,2,FALSE)</f>
        <v>Verre</v>
      </c>
      <c r="H1699" s="21" t="s">
        <v>49</v>
      </c>
      <c r="I1699" s="21" t="str">
        <f>VLOOKUP(Tableau1[[#This Row],[CODE_DESTINATION]],Libellés!$E$2:$F$7,2,FALSE)</f>
        <v>Valorisation matière</v>
      </c>
      <c r="J1699" s="21">
        <v>30322.58123</v>
      </c>
      <c r="K1699" s="21">
        <v>1230820</v>
      </c>
      <c r="L1699" s="21">
        <f>Tableau1[[#This Row],[TONNE_DECHET]]*1000</f>
        <v>30322581.23</v>
      </c>
      <c r="M1699" s="21">
        <f>Tableau1[[#This Row],[KG_DECHET]]/Tableau1[[#This Row],[Population]]</f>
        <v>24.636081011033294</v>
      </c>
    </row>
    <row r="1700" spans="1:13" x14ac:dyDescent="0.3">
      <c r="A1700" s="21">
        <v>2009</v>
      </c>
      <c r="B1700" s="21">
        <v>76</v>
      </c>
      <c r="C1700" s="21" t="str">
        <f>VLOOKUP(Tableau1[[#This Row],[CODE_REGION]],Libellés!$I$2:$J$15,2,FALSE)</f>
        <v>Occitanie</v>
      </c>
      <c r="D1700" s="21">
        <v>31</v>
      </c>
      <c r="E1700" s="21" t="str">
        <f>VLOOKUP(Tableau1[[#This Row],[CODE_DEPT]],Libellés!$L$2:$M$102,2,FALSE)</f>
        <v>Haute-Garonne</v>
      </c>
      <c r="F1700" s="21" t="s">
        <v>54</v>
      </c>
      <c r="G1700" s="21" t="str">
        <f>VLOOKUP(Tableau1[[#This Row],[CODE_TYPE_DECHET]],Libellés!$A$1:$B$8,2,FALSE)</f>
        <v>Verre</v>
      </c>
      <c r="H1700" s="21" t="s">
        <v>52</v>
      </c>
      <c r="I1700" s="21" t="str">
        <f>VLOOKUP(Tableau1[[#This Row],[CODE_DESTINATION]],Libellés!$E$2:$F$7,2,FALSE)</f>
        <v>Non précisé</v>
      </c>
      <c r="J1700" s="21">
        <v>1223.0429099999999</v>
      </c>
      <c r="K1700" s="21">
        <v>1230820</v>
      </c>
      <c r="L1700" s="21">
        <f>Tableau1[[#This Row],[TONNE_DECHET]]*1000</f>
        <v>1223042.9099999999</v>
      </c>
      <c r="M1700" s="21">
        <f>Tableau1[[#This Row],[KG_DECHET]]/Tableau1[[#This Row],[Population]]</f>
        <v>0.99368137501828047</v>
      </c>
    </row>
    <row r="1701" spans="1:13" x14ac:dyDescent="0.3">
      <c r="A1701" s="21">
        <v>2009</v>
      </c>
      <c r="B1701" s="21">
        <v>76</v>
      </c>
      <c r="C1701" s="21" t="str">
        <f>VLOOKUP(Tableau1[[#This Row],[CODE_REGION]],Libellés!$I$2:$J$15,2,FALSE)</f>
        <v>Occitanie</v>
      </c>
      <c r="D1701" s="21">
        <v>31</v>
      </c>
      <c r="E1701" s="21" t="str">
        <f>VLOOKUP(Tableau1[[#This Row],[CODE_DEPT]],Libellés!$L$2:$M$102,2,FALSE)</f>
        <v>Haute-Garonne</v>
      </c>
      <c r="F1701" s="21" t="s">
        <v>55</v>
      </c>
      <c r="G1701" s="21" t="str">
        <f>VLOOKUP(Tableau1[[#This Row],[CODE_TYPE_DECHET]],Libellés!$A$1:$B$8,2,FALSE)</f>
        <v>Collectes séparées hors gravats</v>
      </c>
      <c r="H1701" s="21" t="s">
        <v>49</v>
      </c>
      <c r="I1701" s="21" t="str">
        <f>VLOOKUP(Tableau1[[#This Row],[CODE_DESTINATION]],Libellés!$E$2:$F$7,2,FALSE)</f>
        <v>Valorisation matière</v>
      </c>
      <c r="J1701" s="21">
        <v>4378</v>
      </c>
      <c r="K1701" s="21">
        <v>1230820</v>
      </c>
      <c r="L1701" s="21">
        <f>Tableau1[[#This Row],[TONNE_DECHET]]*1000</f>
        <v>4378000</v>
      </c>
      <c r="M1701" s="21">
        <f>Tableau1[[#This Row],[KG_DECHET]]/Tableau1[[#This Row],[Population]]</f>
        <v>3.5569782746461707</v>
      </c>
    </row>
    <row r="1702" spans="1:13" x14ac:dyDescent="0.3">
      <c r="A1702" s="21">
        <v>2011</v>
      </c>
      <c r="B1702" s="21">
        <v>76</v>
      </c>
      <c r="C1702" s="21" t="str">
        <f>VLOOKUP(Tableau1[[#This Row],[CODE_REGION]],Libellés!$I$2:$J$15,2,FALSE)</f>
        <v>Occitanie</v>
      </c>
      <c r="D1702" s="21">
        <v>31</v>
      </c>
      <c r="E1702" s="21" t="str">
        <f>VLOOKUP(Tableau1[[#This Row],[CODE_DEPT]],Libellés!$L$2:$M$102,2,FALSE)</f>
        <v>Haute-Garonne</v>
      </c>
      <c r="F1702" s="21" t="s">
        <v>49</v>
      </c>
      <c r="G1702" s="21" t="str">
        <f>VLOOKUP(Tableau1[[#This Row],[CODE_TYPE_DECHET]],Libellés!$A$1:$B$8,2,FALSE)</f>
        <v>Ordures ménagères résiduelles</v>
      </c>
      <c r="H1702" s="21" t="s">
        <v>50</v>
      </c>
      <c r="I1702" s="21" t="str">
        <f>VLOOKUP(Tableau1[[#This Row],[CODE_DESTINATION]],Libellés!$E$2:$F$7,2,FALSE)</f>
        <v>Incinération avec récupération d'énergie</v>
      </c>
      <c r="J1702" s="21">
        <v>297090.67</v>
      </c>
      <c r="K1702" s="21">
        <v>1260226</v>
      </c>
      <c r="L1702" s="21">
        <f>Tableau1[[#This Row],[TONNE_DECHET]]*1000</f>
        <v>297090670</v>
      </c>
      <c r="M1702" s="21">
        <f>Tableau1[[#This Row],[KG_DECHET]]/Tableau1[[#This Row],[Population]]</f>
        <v>235.74396179732841</v>
      </c>
    </row>
    <row r="1703" spans="1:13" x14ac:dyDescent="0.3">
      <c r="A1703" s="21">
        <v>2011</v>
      </c>
      <c r="B1703" s="21">
        <v>76</v>
      </c>
      <c r="C1703" s="21" t="str">
        <f>VLOOKUP(Tableau1[[#This Row],[CODE_REGION]],Libellés!$I$2:$J$15,2,FALSE)</f>
        <v>Occitanie</v>
      </c>
      <c r="D1703" s="21">
        <v>31</v>
      </c>
      <c r="E1703" s="21" t="str">
        <f>VLOOKUP(Tableau1[[#This Row],[CODE_DEPT]],Libellés!$L$2:$M$102,2,FALSE)</f>
        <v>Haute-Garonne</v>
      </c>
      <c r="F1703" s="21" t="s">
        <v>49</v>
      </c>
      <c r="G1703" s="21" t="str">
        <f>VLOOKUP(Tableau1[[#This Row],[CODE_TYPE_DECHET]],Libellés!$A$1:$B$8,2,FALSE)</f>
        <v>Ordures ménagères résiduelles</v>
      </c>
      <c r="H1703" s="21" t="s">
        <v>51</v>
      </c>
      <c r="I1703" s="21" t="str">
        <f>VLOOKUP(Tableau1[[#This Row],[CODE_DESTINATION]],Libellés!$E$2:$F$7,2,FALSE)</f>
        <v>Stockage</v>
      </c>
      <c r="J1703" s="21">
        <v>44904.910759999999</v>
      </c>
      <c r="K1703" s="21">
        <v>1260226</v>
      </c>
      <c r="L1703" s="21">
        <f>Tableau1[[#This Row],[TONNE_DECHET]]*1000</f>
        <v>44904910.759999998</v>
      </c>
      <c r="M1703" s="21">
        <f>Tableau1[[#This Row],[KG_DECHET]]/Tableau1[[#This Row],[Population]]</f>
        <v>35.632426850422064</v>
      </c>
    </row>
    <row r="1704" spans="1:13" x14ac:dyDescent="0.3">
      <c r="A1704" s="21">
        <v>2011</v>
      </c>
      <c r="B1704" s="21">
        <v>76</v>
      </c>
      <c r="C1704" s="21" t="str">
        <f>VLOOKUP(Tableau1[[#This Row],[CODE_REGION]],Libellés!$I$2:$J$15,2,FALSE)</f>
        <v>Occitanie</v>
      </c>
      <c r="D1704" s="21">
        <v>31</v>
      </c>
      <c r="E1704" s="21" t="str">
        <f>VLOOKUP(Tableau1[[#This Row],[CODE_DEPT]],Libellés!$L$2:$M$102,2,FALSE)</f>
        <v>Haute-Garonne</v>
      </c>
      <c r="F1704" s="21" t="s">
        <v>49</v>
      </c>
      <c r="G1704" s="21" t="str">
        <f>VLOOKUP(Tableau1[[#This Row],[CODE_TYPE_DECHET]],Libellés!$A$1:$B$8,2,FALSE)</f>
        <v>Ordures ménagères résiduelles</v>
      </c>
      <c r="H1704" s="21" t="s">
        <v>52</v>
      </c>
      <c r="I1704" s="21" t="str">
        <f>VLOOKUP(Tableau1[[#This Row],[CODE_DESTINATION]],Libellés!$E$2:$F$7,2,FALSE)</f>
        <v>Non précisé</v>
      </c>
      <c r="J1704" s="21">
        <v>10020.57465</v>
      </c>
      <c r="K1704" s="21">
        <v>1260226</v>
      </c>
      <c r="L1704" s="21">
        <f>Tableau1[[#This Row],[TONNE_DECHET]]*1000</f>
        <v>10020574.65</v>
      </c>
      <c r="M1704" s="21">
        <f>Tableau1[[#This Row],[KG_DECHET]]/Tableau1[[#This Row],[Population]]</f>
        <v>7.9514108183770214</v>
      </c>
    </row>
    <row r="1705" spans="1:13" x14ac:dyDescent="0.3">
      <c r="A1705" s="21">
        <v>2011</v>
      </c>
      <c r="B1705" s="21">
        <v>76</v>
      </c>
      <c r="C1705" s="21" t="str">
        <f>VLOOKUP(Tableau1[[#This Row],[CODE_REGION]],Libellés!$I$2:$J$15,2,FALSE)</f>
        <v>Occitanie</v>
      </c>
      <c r="D1705" s="21">
        <v>31</v>
      </c>
      <c r="E1705" s="21" t="str">
        <f>VLOOKUP(Tableau1[[#This Row],[CODE_DEPT]],Libellés!$L$2:$M$102,2,FALSE)</f>
        <v>Haute-Garonne</v>
      </c>
      <c r="F1705" s="21" t="s">
        <v>50</v>
      </c>
      <c r="G1705" s="21" t="str">
        <f>VLOOKUP(Tableau1[[#This Row],[CODE_TYPE_DECHET]],Libellés!$A$1:$B$8,2,FALSE)</f>
        <v>Encombrants</v>
      </c>
      <c r="H1705" s="21" t="s">
        <v>49</v>
      </c>
      <c r="I1705" s="21" t="str">
        <f>VLOOKUP(Tableau1[[#This Row],[CODE_DESTINATION]],Libellés!$E$2:$F$7,2,FALSE)</f>
        <v>Valorisation matière</v>
      </c>
      <c r="J1705" s="21">
        <v>2653.8156300000001</v>
      </c>
      <c r="K1705" s="21">
        <v>1260226</v>
      </c>
      <c r="L1705" s="21">
        <f>Tableau1[[#This Row],[TONNE_DECHET]]*1000</f>
        <v>2653815.63</v>
      </c>
      <c r="M1705" s="21">
        <f>Tableau1[[#This Row],[KG_DECHET]]/Tableau1[[#This Row],[Population]]</f>
        <v>2.1058251694537327</v>
      </c>
    </row>
    <row r="1706" spans="1:13" x14ac:dyDescent="0.3">
      <c r="A1706" s="21">
        <v>2011</v>
      </c>
      <c r="B1706" s="21">
        <v>76</v>
      </c>
      <c r="C1706" s="21" t="str">
        <f>VLOOKUP(Tableau1[[#This Row],[CODE_REGION]],Libellés!$I$2:$J$15,2,FALSE)</f>
        <v>Occitanie</v>
      </c>
      <c r="D1706" s="21">
        <v>31</v>
      </c>
      <c r="E1706" s="21" t="str">
        <f>VLOOKUP(Tableau1[[#This Row],[CODE_DEPT]],Libellés!$L$2:$M$102,2,FALSE)</f>
        <v>Haute-Garonne</v>
      </c>
      <c r="F1706" s="21" t="s">
        <v>50</v>
      </c>
      <c r="G1706" s="21" t="str">
        <f>VLOOKUP(Tableau1[[#This Row],[CODE_TYPE_DECHET]],Libellés!$A$1:$B$8,2,FALSE)</f>
        <v>Encombrants</v>
      </c>
      <c r="H1706" s="21" t="s">
        <v>50</v>
      </c>
      <c r="I1706" s="21" t="str">
        <f>VLOOKUP(Tableau1[[#This Row],[CODE_DESTINATION]],Libellés!$E$2:$F$7,2,FALSE)</f>
        <v>Incinération avec récupération d'énergie</v>
      </c>
      <c r="J1706" s="21">
        <v>2482</v>
      </c>
      <c r="K1706" s="21">
        <v>1260226</v>
      </c>
      <c r="L1706" s="21">
        <f>Tableau1[[#This Row],[TONNE_DECHET]]*1000</f>
        <v>2482000</v>
      </c>
      <c r="M1706" s="21">
        <f>Tableau1[[#This Row],[KG_DECHET]]/Tableau1[[#This Row],[Population]]</f>
        <v>1.9694880124676051</v>
      </c>
    </row>
    <row r="1707" spans="1:13" x14ac:dyDescent="0.3">
      <c r="A1707" s="21">
        <v>2011</v>
      </c>
      <c r="B1707" s="21">
        <v>76</v>
      </c>
      <c r="C1707" s="21" t="str">
        <f>VLOOKUP(Tableau1[[#This Row],[CODE_REGION]],Libellés!$I$2:$J$15,2,FALSE)</f>
        <v>Occitanie</v>
      </c>
      <c r="D1707" s="21">
        <v>31</v>
      </c>
      <c r="E1707" s="21" t="str">
        <f>VLOOKUP(Tableau1[[#This Row],[CODE_DEPT]],Libellés!$L$2:$M$102,2,FALSE)</f>
        <v>Haute-Garonne</v>
      </c>
      <c r="F1707" s="21" t="s">
        <v>50</v>
      </c>
      <c r="G1707" s="21" t="str">
        <f>VLOOKUP(Tableau1[[#This Row],[CODE_TYPE_DECHET]],Libellés!$A$1:$B$8,2,FALSE)</f>
        <v>Encombrants</v>
      </c>
      <c r="H1707" s="21" t="s">
        <v>51</v>
      </c>
      <c r="I1707" s="21" t="str">
        <f>VLOOKUP(Tableau1[[#This Row],[CODE_DESTINATION]],Libellés!$E$2:$F$7,2,FALSE)</f>
        <v>Stockage</v>
      </c>
      <c r="J1707" s="21">
        <v>4059.7656499999998</v>
      </c>
      <c r="K1707" s="21">
        <v>1260226</v>
      </c>
      <c r="L1707" s="21">
        <f>Tableau1[[#This Row],[TONNE_DECHET]]*1000</f>
        <v>4059765.65</v>
      </c>
      <c r="M1707" s="21">
        <f>Tableau1[[#This Row],[KG_DECHET]]/Tableau1[[#This Row],[Population]]</f>
        <v>3.2214584130148083</v>
      </c>
    </row>
    <row r="1708" spans="1:13" x14ac:dyDescent="0.3">
      <c r="A1708" s="21">
        <v>2011</v>
      </c>
      <c r="B1708" s="21">
        <v>76</v>
      </c>
      <c r="C1708" s="21" t="str">
        <f>VLOOKUP(Tableau1[[#This Row],[CODE_REGION]],Libellés!$I$2:$J$15,2,FALSE)</f>
        <v>Occitanie</v>
      </c>
      <c r="D1708" s="21">
        <v>31</v>
      </c>
      <c r="E1708" s="21" t="str">
        <f>VLOOKUP(Tableau1[[#This Row],[CODE_DEPT]],Libellés!$L$2:$M$102,2,FALSE)</f>
        <v>Haute-Garonne</v>
      </c>
      <c r="F1708" s="21" t="s">
        <v>50</v>
      </c>
      <c r="G1708" s="21" t="str">
        <f>VLOOKUP(Tableau1[[#This Row],[CODE_TYPE_DECHET]],Libellés!$A$1:$B$8,2,FALSE)</f>
        <v>Encombrants</v>
      </c>
      <c r="H1708" s="21" t="s">
        <v>52</v>
      </c>
      <c r="I1708" s="21" t="str">
        <f>VLOOKUP(Tableau1[[#This Row],[CODE_DESTINATION]],Libellés!$E$2:$F$7,2,FALSE)</f>
        <v>Non précisé</v>
      </c>
      <c r="J1708" s="21">
        <v>15</v>
      </c>
      <c r="K1708" s="21">
        <v>1260226</v>
      </c>
      <c r="L1708" s="21">
        <f>Tableau1[[#This Row],[TONNE_DECHET]]*1000</f>
        <v>15000</v>
      </c>
      <c r="M1708" s="21">
        <f>Tableau1[[#This Row],[KG_DECHET]]/Tableau1[[#This Row],[Population]]</f>
        <v>1.1902626989127347E-2</v>
      </c>
    </row>
    <row r="1709" spans="1:13" x14ac:dyDescent="0.3">
      <c r="A1709" s="21">
        <v>2011</v>
      </c>
      <c r="B1709" s="21">
        <v>76</v>
      </c>
      <c r="C1709" s="21" t="str">
        <f>VLOOKUP(Tableau1[[#This Row],[CODE_REGION]],Libellés!$I$2:$J$15,2,FALSE)</f>
        <v>Occitanie</v>
      </c>
      <c r="D1709" s="21">
        <v>31</v>
      </c>
      <c r="E1709" s="21" t="str">
        <f>VLOOKUP(Tableau1[[#This Row],[CODE_DEPT]],Libellés!$L$2:$M$102,2,FALSE)</f>
        <v>Haute-Garonne</v>
      </c>
      <c r="F1709" s="21" t="s">
        <v>53</v>
      </c>
      <c r="G1709" s="21" t="str">
        <f>VLOOKUP(Tableau1[[#This Row],[CODE_TYPE_DECHET]],Libellés!$A$1:$B$8,2,FALSE)</f>
        <v>Déchets dangereux</v>
      </c>
      <c r="H1709" s="21" t="s">
        <v>50</v>
      </c>
      <c r="I1709" s="21" t="str">
        <f>VLOOKUP(Tableau1[[#This Row],[CODE_DESTINATION]],Libellés!$E$2:$F$7,2,FALSE)</f>
        <v>Incinération avec récupération d'énergie</v>
      </c>
      <c r="J1709" s="21">
        <v>0.20399999999999999</v>
      </c>
      <c r="K1709" s="21">
        <v>1260226</v>
      </c>
      <c r="L1709" s="21">
        <f>Tableau1[[#This Row],[TONNE_DECHET]]*1000</f>
        <v>204</v>
      </c>
      <c r="M1709" s="21">
        <f>Tableau1[[#This Row],[KG_DECHET]]/Tableau1[[#This Row],[Population]]</f>
        <v>1.6187572705213192E-4</v>
      </c>
    </row>
    <row r="1710" spans="1:13" x14ac:dyDescent="0.3">
      <c r="A1710" s="21">
        <v>2011</v>
      </c>
      <c r="B1710" s="21">
        <v>76</v>
      </c>
      <c r="C1710" s="21" t="str">
        <f>VLOOKUP(Tableau1[[#This Row],[CODE_REGION]],Libellés!$I$2:$J$15,2,FALSE)</f>
        <v>Occitanie</v>
      </c>
      <c r="D1710" s="21">
        <v>31</v>
      </c>
      <c r="E1710" s="21" t="str">
        <f>VLOOKUP(Tableau1[[#This Row],[CODE_DEPT]],Libellés!$L$2:$M$102,2,FALSE)</f>
        <v>Haute-Garonne</v>
      </c>
      <c r="F1710" s="21" t="s">
        <v>51</v>
      </c>
      <c r="G1710" s="21" t="str">
        <f>VLOOKUP(Tableau1[[#This Row],[CODE_TYPE_DECHET]],Libellés!$A$1:$B$8,2,FALSE)</f>
        <v>Emballages et papier</v>
      </c>
      <c r="H1710" s="21" t="s">
        <v>49</v>
      </c>
      <c r="I1710" s="21" t="str">
        <f>VLOOKUP(Tableau1[[#This Row],[CODE_DESTINATION]],Libellés!$E$2:$F$7,2,FALSE)</f>
        <v>Valorisation matière</v>
      </c>
      <c r="J1710" s="21">
        <v>55788.834130000003</v>
      </c>
      <c r="K1710" s="21">
        <v>1260226</v>
      </c>
      <c r="L1710" s="21">
        <f>Tableau1[[#This Row],[TONNE_DECHET]]*1000</f>
        <v>55788834.130000003</v>
      </c>
      <c r="M1710" s="21">
        <f>Tableau1[[#This Row],[KG_DECHET]]/Tableau1[[#This Row],[Population]]</f>
        <v>44.268912187179126</v>
      </c>
    </row>
    <row r="1711" spans="1:13" x14ac:dyDescent="0.3">
      <c r="A1711" s="21">
        <v>2011</v>
      </c>
      <c r="B1711" s="21">
        <v>76</v>
      </c>
      <c r="C1711" s="21" t="str">
        <f>VLOOKUP(Tableau1[[#This Row],[CODE_REGION]],Libellés!$I$2:$J$15,2,FALSE)</f>
        <v>Occitanie</v>
      </c>
      <c r="D1711" s="21">
        <v>31</v>
      </c>
      <c r="E1711" s="21" t="str">
        <f>VLOOKUP(Tableau1[[#This Row],[CODE_DEPT]],Libellés!$L$2:$M$102,2,FALSE)</f>
        <v>Haute-Garonne</v>
      </c>
      <c r="F1711" s="21" t="s">
        <v>51</v>
      </c>
      <c r="G1711" s="21" t="str">
        <f>VLOOKUP(Tableau1[[#This Row],[CODE_TYPE_DECHET]],Libellés!$A$1:$B$8,2,FALSE)</f>
        <v>Emballages et papier</v>
      </c>
      <c r="H1711" s="21" t="s">
        <v>50</v>
      </c>
      <c r="I1711" s="21" t="str">
        <f>VLOOKUP(Tableau1[[#This Row],[CODE_DESTINATION]],Libellés!$E$2:$F$7,2,FALSE)</f>
        <v>Incinération avec récupération d'énergie</v>
      </c>
      <c r="J1711" s="21">
        <v>4862</v>
      </c>
      <c r="K1711" s="21">
        <v>1260226</v>
      </c>
      <c r="L1711" s="21">
        <f>Tableau1[[#This Row],[TONNE_DECHET]]*1000</f>
        <v>4862000</v>
      </c>
      <c r="M1711" s="21">
        <f>Tableau1[[#This Row],[KG_DECHET]]/Tableau1[[#This Row],[Population]]</f>
        <v>3.8580381614091439</v>
      </c>
    </row>
    <row r="1712" spans="1:13" x14ac:dyDescent="0.3">
      <c r="A1712" s="21">
        <v>2011</v>
      </c>
      <c r="B1712" s="21">
        <v>76</v>
      </c>
      <c r="C1712" s="21" t="str">
        <f>VLOOKUP(Tableau1[[#This Row],[CODE_REGION]],Libellés!$I$2:$J$15,2,FALSE)</f>
        <v>Occitanie</v>
      </c>
      <c r="D1712" s="21">
        <v>31</v>
      </c>
      <c r="E1712" s="21" t="str">
        <f>VLOOKUP(Tableau1[[#This Row],[CODE_DEPT]],Libellés!$L$2:$M$102,2,FALSE)</f>
        <v>Haute-Garonne</v>
      </c>
      <c r="F1712" s="21" t="s">
        <v>51</v>
      </c>
      <c r="G1712" s="21" t="str">
        <f>VLOOKUP(Tableau1[[#This Row],[CODE_TYPE_DECHET]],Libellés!$A$1:$B$8,2,FALSE)</f>
        <v>Emballages et papier</v>
      </c>
      <c r="H1712" s="21" t="s">
        <v>52</v>
      </c>
      <c r="I1712" s="21" t="str">
        <f>VLOOKUP(Tableau1[[#This Row],[CODE_DESTINATION]],Libellés!$E$2:$F$7,2,FALSE)</f>
        <v>Non précisé</v>
      </c>
      <c r="J1712" s="21">
        <v>453.78625</v>
      </c>
      <c r="K1712" s="21">
        <v>1260226</v>
      </c>
      <c r="L1712" s="21">
        <f>Tableau1[[#This Row],[TONNE_DECHET]]*1000</f>
        <v>453786.25</v>
      </c>
      <c r="M1712" s="21">
        <f>Tableau1[[#This Row],[KG_DECHET]]/Tableau1[[#This Row],[Population]]</f>
        <v>0.36008323110299262</v>
      </c>
    </row>
    <row r="1713" spans="1:13" x14ac:dyDescent="0.3">
      <c r="A1713" s="21">
        <v>2011</v>
      </c>
      <c r="B1713" s="21">
        <v>76</v>
      </c>
      <c r="C1713" s="21" t="str">
        <f>VLOOKUP(Tableau1[[#This Row],[CODE_REGION]],Libellés!$I$2:$J$15,2,FALSE)</f>
        <v>Occitanie</v>
      </c>
      <c r="D1713" s="21">
        <v>31</v>
      </c>
      <c r="E1713" s="21" t="str">
        <f>VLOOKUP(Tableau1[[#This Row],[CODE_DEPT]],Libellés!$L$2:$M$102,2,FALSE)</f>
        <v>Haute-Garonne</v>
      </c>
      <c r="F1713" s="21" t="s">
        <v>56</v>
      </c>
      <c r="G1713" s="21" t="str">
        <f>VLOOKUP(Tableau1[[#This Row],[CODE_TYPE_DECHET]],Libellés!$A$1:$B$8,2,FALSE)</f>
        <v>Biodéchets</v>
      </c>
      <c r="H1713" s="21" t="s">
        <v>56</v>
      </c>
      <c r="I1713" s="21" t="str">
        <f>VLOOKUP(Tableau1[[#This Row],[CODE_DESTINATION]],Libellés!$E$2:$F$7,2,FALSE)</f>
        <v>Valorisation organique</v>
      </c>
      <c r="J1713" s="21">
        <v>26592.33</v>
      </c>
      <c r="K1713" s="21">
        <v>1260226</v>
      </c>
      <c r="L1713" s="21">
        <f>Tableau1[[#This Row],[TONNE_DECHET]]*1000</f>
        <v>26592330</v>
      </c>
      <c r="M1713" s="21">
        <f>Tableau1[[#This Row],[KG_DECHET]]/Tableau1[[#This Row],[Population]]</f>
        <v>21.101238984118723</v>
      </c>
    </row>
    <row r="1714" spans="1:13" x14ac:dyDescent="0.3">
      <c r="A1714" s="21">
        <v>2011</v>
      </c>
      <c r="B1714" s="21">
        <v>76</v>
      </c>
      <c r="C1714" s="21" t="str">
        <f>VLOOKUP(Tableau1[[#This Row],[CODE_REGION]],Libellés!$I$2:$J$15,2,FALSE)</f>
        <v>Occitanie</v>
      </c>
      <c r="D1714" s="21">
        <v>31</v>
      </c>
      <c r="E1714" s="21" t="str">
        <f>VLOOKUP(Tableau1[[#This Row],[CODE_DEPT]],Libellés!$L$2:$M$102,2,FALSE)</f>
        <v>Haute-Garonne</v>
      </c>
      <c r="F1714" s="21" t="s">
        <v>54</v>
      </c>
      <c r="G1714" s="21" t="str">
        <f>VLOOKUP(Tableau1[[#This Row],[CODE_TYPE_DECHET]],Libellés!$A$1:$B$8,2,FALSE)</f>
        <v>Verre</v>
      </c>
      <c r="H1714" s="21" t="s">
        <v>49</v>
      </c>
      <c r="I1714" s="21" t="str">
        <f>VLOOKUP(Tableau1[[#This Row],[CODE_DESTINATION]],Libellés!$E$2:$F$7,2,FALSE)</f>
        <v>Valorisation matière</v>
      </c>
      <c r="J1714" s="21">
        <v>35049.631150000001</v>
      </c>
      <c r="K1714" s="21">
        <v>1260226</v>
      </c>
      <c r="L1714" s="21">
        <f>Tableau1[[#This Row],[TONNE_DECHET]]*1000</f>
        <v>35049631.149999999</v>
      </c>
      <c r="M1714" s="21">
        <f>Tableau1[[#This Row],[KG_DECHET]]/Tableau1[[#This Row],[Population]]</f>
        <v>27.812179045663235</v>
      </c>
    </row>
    <row r="1715" spans="1:13" x14ac:dyDescent="0.3">
      <c r="A1715" s="21">
        <v>2011</v>
      </c>
      <c r="B1715" s="21">
        <v>76</v>
      </c>
      <c r="C1715" s="21" t="str">
        <f>VLOOKUP(Tableau1[[#This Row],[CODE_REGION]],Libellés!$I$2:$J$15,2,FALSE)</f>
        <v>Occitanie</v>
      </c>
      <c r="D1715" s="21">
        <v>31</v>
      </c>
      <c r="E1715" s="21" t="str">
        <f>VLOOKUP(Tableau1[[#This Row],[CODE_DEPT]],Libellés!$L$2:$M$102,2,FALSE)</f>
        <v>Haute-Garonne</v>
      </c>
      <c r="F1715" s="21" t="s">
        <v>54</v>
      </c>
      <c r="G1715" s="21" t="str">
        <f>VLOOKUP(Tableau1[[#This Row],[CODE_TYPE_DECHET]],Libellés!$A$1:$B$8,2,FALSE)</f>
        <v>Verre</v>
      </c>
      <c r="H1715" s="21" t="s">
        <v>52</v>
      </c>
      <c r="I1715" s="21" t="str">
        <f>VLOOKUP(Tableau1[[#This Row],[CODE_DESTINATION]],Libellés!$E$2:$F$7,2,FALSE)</f>
        <v>Non précisé</v>
      </c>
      <c r="J1715" s="21">
        <v>825.42</v>
      </c>
      <c r="K1715" s="21">
        <v>1260226</v>
      </c>
      <c r="L1715" s="21">
        <f>Tableau1[[#This Row],[TONNE_DECHET]]*1000</f>
        <v>825420</v>
      </c>
      <c r="M1715" s="21">
        <f>Tableau1[[#This Row],[KG_DECHET]]/Tableau1[[#This Row],[Population]]</f>
        <v>0.65497775795769964</v>
      </c>
    </row>
    <row r="1716" spans="1:13" x14ac:dyDescent="0.3">
      <c r="A1716" s="21">
        <v>2011</v>
      </c>
      <c r="B1716" s="21">
        <v>76</v>
      </c>
      <c r="C1716" s="21" t="str">
        <f>VLOOKUP(Tableau1[[#This Row],[CODE_REGION]],Libellés!$I$2:$J$15,2,FALSE)</f>
        <v>Occitanie</v>
      </c>
      <c r="D1716" s="21">
        <v>31</v>
      </c>
      <c r="E1716" s="21" t="str">
        <f>VLOOKUP(Tableau1[[#This Row],[CODE_DEPT]],Libellés!$L$2:$M$102,2,FALSE)</f>
        <v>Haute-Garonne</v>
      </c>
      <c r="F1716" s="21" t="s">
        <v>55</v>
      </c>
      <c r="G1716" s="21" t="str">
        <f>VLOOKUP(Tableau1[[#This Row],[CODE_TYPE_DECHET]],Libellés!$A$1:$B$8,2,FALSE)</f>
        <v>Collectes séparées hors gravats</v>
      </c>
      <c r="H1716" s="21" t="s">
        <v>49</v>
      </c>
      <c r="I1716" s="21" t="str">
        <f>VLOOKUP(Tableau1[[#This Row],[CODE_DESTINATION]],Libellés!$E$2:$F$7,2,FALSE)</f>
        <v>Valorisation matière</v>
      </c>
      <c r="J1716" s="21">
        <v>370.46370000000002</v>
      </c>
      <c r="K1716" s="21">
        <v>1260226</v>
      </c>
      <c r="L1716" s="21">
        <f>Tableau1[[#This Row],[TONNE_DECHET]]*1000</f>
        <v>370463.7</v>
      </c>
      <c r="M1716" s="21">
        <f>Tableau1[[#This Row],[KG_DECHET]]/Tableau1[[#This Row],[Population]]</f>
        <v>0.29396608227413179</v>
      </c>
    </row>
    <row r="1717" spans="1:13" x14ac:dyDescent="0.3">
      <c r="A1717" s="21">
        <v>2011</v>
      </c>
      <c r="B1717" s="21">
        <v>76</v>
      </c>
      <c r="C1717" s="21" t="str">
        <f>VLOOKUP(Tableau1[[#This Row],[CODE_REGION]],Libellés!$I$2:$J$15,2,FALSE)</f>
        <v>Occitanie</v>
      </c>
      <c r="D1717" s="21">
        <v>31</v>
      </c>
      <c r="E1717" s="21" t="str">
        <f>VLOOKUP(Tableau1[[#This Row],[CODE_DEPT]],Libellés!$L$2:$M$102,2,FALSE)</f>
        <v>Haute-Garonne</v>
      </c>
      <c r="F1717" s="21" t="s">
        <v>55</v>
      </c>
      <c r="G1717" s="21" t="str">
        <f>VLOOKUP(Tableau1[[#This Row],[CODE_TYPE_DECHET]],Libellés!$A$1:$B$8,2,FALSE)</f>
        <v>Collectes séparées hors gravats</v>
      </c>
      <c r="H1717" s="21" t="s">
        <v>52</v>
      </c>
      <c r="I1717" s="21" t="str">
        <f>VLOOKUP(Tableau1[[#This Row],[CODE_DESTINATION]],Libellés!$E$2:$F$7,2,FALSE)</f>
        <v>Non précisé</v>
      </c>
      <c r="J1717" s="21">
        <v>822</v>
      </c>
      <c r="K1717" s="21">
        <v>1260226</v>
      </c>
      <c r="L1717" s="21">
        <f>Tableau1[[#This Row],[TONNE_DECHET]]*1000</f>
        <v>822000</v>
      </c>
      <c r="M1717" s="21">
        <f>Tableau1[[#This Row],[KG_DECHET]]/Tableau1[[#This Row],[Population]]</f>
        <v>0.65226395900417866</v>
      </c>
    </row>
    <row r="1718" spans="1:13" x14ac:dyDescent="0.3">
      <c r="A1718" s="21">
        <v>2013</v>
      </c>
      <c r="B1718" s="21">
        <v>76</v>
      </c>
      <c r="C1718" s="21" t="str">
        <f>VLOOKUP(Tableau1[[#This Row],[CODE_REGION]],Libellés!$I$2:$J$15,2,FALSE)</f>
        <v>Occitanie</v>
      </c>
      <c r="D1718" s="21">
        <v>31</v>
      </c>
      <c r="E1718" s="21" t="str">
        <f>VLOOKUP(Tableau1[[#This Row],[CODE_DEPT]],Libellés!$L$2:$M$102,2,FALSE)</f>
        <v>Haute-Garonne</v>
      </c>
      <c r="F1718" s="21" t="s">
        <v>49</v>
      </c>
      <c r="G1718" s="21" t="str">
        <f>VLOOKUP(Tableau1[[#This Row],[CODE_TYPE_DECHET]],Libellés!$A$1:$B$8,2,FALSE)</f>
        <v>Ordures ménagères résiduelles</v>
      </c>
      <c r="H1718" s="21" t="s">
        <v>50</v>
      </c>
      <c r="I1718" s="21" t="str">
        <f>VLOOKUP(Tableau1[[#This Row],[CODE_DESTINATION]],Libellés!$E$2:$F$7,2,FALSE)</f>
        <v>Incinération avec récupération d'énergie</v>
      </c>
      <c r="J1718" s="21">
        <v>304807</v>
      </c>
      <c r="K1718" s="21">
        <v>1298562</v>
      </c>
      <c r="L1718" s="21">
        <f>Tableau1[[#This Row],[TONNE_DECHET]]*1000</f>
        <v>304807000</v>
      </c>
      <c r="M1718" s="21">
        <f>Tableau1[[#This Row],[KG_DECHET]]/Tableau1[[#This Row],[Population]]</f>
        <v>234.72656677155192</v>
      </c>
    </row>
    <row r="1719" spans="1:13" x14ac:dyDescent="0.3">
      <c r="A1719" s="21">
        <v>2013</v>
      </c>
      <c r="B1719" s="21">
        <v>76</v>
      </c>
      <c r="C1719" s="21" t="str">
        <f>VLOOKUP(Tableau1[[#This Row],[CODE_REGION]],Libellés!$I$2:$J$15,2,FALSE)</f>
        <v>Occitanie</v>
      </c>
      <c r="D1719" s="21">
        <v>31</v>
      </c>
      <c r="E1719" s="21" t="str">
        <f>VLOOKUP(Tableau1[[#This Row],[CODE_DEPT]],Libellés!$L$2:$M$102,2,FALSE)</f>
        <v>Haute-Garonne</v>
      </c>
      <c r="F1719" s="21" t="s">
        <v>49</v>
      </c>
      <c r="G1719" s="21" t="str">
        <f>VLOOKUP(Tableau1[[#This Row],[CODE_TYPE_DECHET]],Libellés!$A$1:$B$8,2,FALSE)</f>
        <v>Ordures ménagères résiduelles</v>
      </c>
      <c r="H1719" s="21" t="s">
        <v>51</v>
      </c>
      <c r="I1719" s="21" t="str">
        <f>VLOOKUP(Tableau1[[#This Row],[CODE_DESTINATION]],Libellés!$E$2:$F$7,2,FALSE)</f>
        <v>Stockage</v>
      </c>
      <c r="J1719" s="21">
        <v>38840.078139999998</v>
      </c>
      <c r="K1719" s="21">
        <v>1298562</v>
      </c>
      <c r="L1719" s="21">
        <f>Tableau1[[#This Row],[TONNE_DECHET]]*1000</f>
        <v>38840078.140000001</v>
      </c>
      <c r="M1719" s="21">
        <f>Tableau1[[#This Row],[KG_DECHET]]/Tableau1[[#This Row],[Population]]</f>
        <v>29.91006832172819</v>
      </c>
    </row>
    <row r="1720" spans="1:13" x14ac:dyDescent="0.3">
      <c r="A1720" s="21">
        <v>2013</v>
      </c>
      <c r="B1720" s="21">
        <v>76</v>
      </c>
      <c r="C1720" s="21" t="str">
        <f>VLOOKUP(Tableau1[[#This Row],[CODE_REGION]],Libellés!$I$2:$J$15,2,FALSE)</f>
        <v>Occitanie</v>
      </c>
      <c r="D1720" s="21">
        <v>31</v>
      </c>
      <c r="E1720" s="21" t="str">
        <f>VLOOKUP(Tableau1[[#This Row],[CODE_DEPT]],Libellés!$L$2:$M$102,2,FALSE)</f>
        <v>Haute-Garonne</v>
      </c>
      <c r="F1720" s="21" t="s">
        <v>49</v>
      </c>
      <c r="G1720" s="21" t="str">
        <f>VLOOKUP(Tableau1[[#This Row],[CODE_TYPE_DECHET]],Libellés!$A$1:$B$8,2,FALSE)</f>
        <v>Ordures ménagères résiduelles</v>
      </c>
      <c r="H1720" s="21" t="s">
        <v>52</v>
      </c>
      <c r="I1720" s="21" t="str">
        <f>VLOOKUP(Tableau1[[#This Row],[CODE_DESTINATION]],Libellés!$E$2:$F$7,2,FALSE)</f>
        <v>Non précisé</v>
      </c>
      <c r="J1720" s="21">
        <v>11111.03772</v>
      </c>
      <c r="K1720" s="21">
        <v>1298562</v>
      </c>
      <c r="L1720" s="21">
        <f>Tableau1[[#This Row],[TONNE_DECHET]]*1000</f>
        <v>11111037.720000001</v>
      </c>
      <c r="M1720" s="21">
        <f>Tableau1[[#This Row],[KG_DECHET]]/Tableau1[[#This Row],[Population]]</f>
        <v>8.5564168056665757</v>
      </c>
    </row>
    <row r="1721" spans="1:13" x14ac:dyDescent="0.3">
      <c r="A1721" s="21">
        <v>2013</v>
      </c>
      <c r="B1721" s="21">
        <v>76</v>
      </c>
      <c r="C1721" s="21" t="str">
        <f>VLOOKUP(Tableau1[[#This Row],[CODE_REGION]],Libellés!$I$2:$J$15,2,FALSE)</f>
        <v>Occitanie</v>
      </c>
      <c r="D1721" s="21">
        <v>31</v>
      </c>
      <c r="E1721" s="21" t="str">
        <f>VLOOKUP(Tableau1[[#This Row],[CODE_DEPT]],Libellés!$L$2:$M$102,2,FALSE)</f>
        <v>Haute-Garonne</v>
      </c>
      <c r="F1721" s="21" t="s">
        <v>50</v>
      </c>
      <c r="G1721" s="21" t="str">
        <f>VLOOKUP(Tableau1[[#This Row],[CODE_TYPE_DECHET]],Libellés!$A$1:$B$8,2,FALSE)</f>
        <v>Encombrants</v>
      </c>
      <c r="H1721" s="21" t="s">
        <v>49</v>
      </c>
      <c r="I1721" s="21" t="str">
        <f>VLOOKUP(Tableau1[[#This Row],[CODE_DESTINATION]],Libellés!$E$2:$F$7,2,FALSE)</f>
        <v>Valorisation matière</v>
      </c>
      <c r="J1721" s="21">
        <v>1060.01</v>
      </c>
      <c r="K1721" s="21">
        <v>1298562</v>
      </c>
      <c r="L1721" s="21">
        <f>Tableau1[[#This Row],[TONNE_DECHET]]*1000</f>
        <v>1060010</v>
      </c>
      <c r="M1721" s="21">
        <f>Tableau1[[#This Row],[KG_DECHET]]/Tableau1[[#This Row],[Population]]</f>
        <v>0.8162952558291402</v>
      </c>
    </row>
    <row r="1722" spans="1:13" x14ac:dyDescent="0.3">
      <c r="A1722" s="21">
        <v>2013</v>
      </c>
      <c r="B1722" s="21">
        <v>76</v>
      </c>
      <c r="C1722" s="21" t="str">
        <f>VLOOKUP(Tableau1[[#This Row],[CODE_REGION]],Libellés!$I$2:$J$15,2,FALSE)</f>
        <v>Occitanie</v>
      </c>
      <c r="D1722" s="21">
        <v>31</v>
      </c>
      <c r="E1722" s="21" t="str">
        <f>VLOOKUP(Tableau1[[#This Row],[CODE_DEPT]],Libellés!$L$2:$M$102,2,FALSE)</f>
        <v>Haute-Garonne</v>
      </c>
      <c r="F1722" s="21" t="s">
        <v>50</v>
      </c>
      <c r="G1722" s="21" t="str">
        <f>VLOOKUP(Tableau1[[#This Row],[CODE_TYPE_DECHET]],Libellés!$A$1:$B$8,2,FALSE)</f>
        <v>Encombrants</v>
      </c>
      <c r="H1722" s="21" t="s">
        <v>50</v>
      </c>
      <c r="I1722" s="21" t="str">
        <f>VLOOKUP(Tableau1[[#This Row],[CODE_DESTINATION]],Libellés!$E$2:$F$7,2,FALSE)</f>
        <v>Incinération avec récupération d'énergie</v>
      </c>
      <c r="J1722" s="21">
        <v>570.01</v>
      </c>
      <c r="K1722" s="21">
        <v>1298562</v>
      </c>
      <c r="L1722" s="21">
        <f>Tableau1[[#This Row],[TONNE_DECHET]]*1000</f>
        <v>570010</v>
      </c>
      <c r="M1722" s="21">
        <f>Tableau1[[#This Row],[KG_DECHET]]/Tableau1[[#This Row],[Population]]</f>
        <v>0.43895478228994844</v>
      </c>
    </row>
    <row r="1723" spans="1:13" x14ac:dyDescent="0.3">
      <c r="A1723" s="21">
        <v>2013</v>
      </c>
      <c r="B1723" s="21">
        <v>76</v>
      </c>
      <c r="C1723" s="21" t="str">
        <f>VLOOKUP(Tableau1[[#This Row],[CODE_REGION]],Libellés!$I$2:$J$15,2,FALSE)</f>
        <v>Occitanie</v>
      </c>
      <c r="D1723" s="21">
        <v>31</v>
      </c>
      <c r="E1723" s="21" t="str">
        <f>VLOOKUP(Tableau1[[#This Row],[CODE_DEPT]],Libellés!$L$2:$M$102,2,FALSE)</f>
        <v>Haute-Garonne</v>
      </c>
      <c r="F1723" s="21" t="s">
        <v>50</v>
      </c>
      <c r="G1723" s="21" t="str">
        <f>VLOOKUP(Tableau1[[#This Row],[CODE_TYPE_DECHET]],Libellés!$A$1:$B$8,2,FALSE)</f>
        <v>Encombrants</v>
      </c>
      <c r="H1723" s="21" t="s">
        <v>51</v>
      </c>
      <c r="I1723" s="21" t="str">
        <f>VLOOKUP(Tableau1[[#This Row],[CODE_DESTINATION]],Libellés!$E$2:$F$7,2,FALSE)</f>
        <v>Stockage</v>
      </c>
      <c r="J1723" s="21">
        <v>50.644500000000001</v>
      </c>
      <c r="K1723" s="21">
        <v>1298562</v>
      </c>
      <c r="L1723" s="21">
        <f>Tableau1[[#This Row],[TONNE_DECHET]]*1000</f>
        <v>50644.5</v>
      </c>
      <c r="M1723" s="21">
        <f>Tableau1[[#This Row],[KG_DECHET]]/Tableau1[[#This Row],[Population]]</f>
        <v>3.9000448188072655E-2</v>
      </c>
    </row>
    <row r="1724" spans="1:13" x14ac:dyDescent="0.3">
      <c r="A1724" s="21">
        <v>2013</v>
      </c>
      <c r="B1724" s="21">
        <v>76</v>
      </c>
      <c r="C1724" s="21" t="str">
        <f>VLOOKUP(Tableau1[[#This Row],[CODE_REGION]],Libellés!$I$2:$J$15,2,FALSE)</f>
        <v>Occitanie</v>
      </c>
      <c r="D1724" s="21">
        <v>31</v>
      </c>
      <c r="E1724" s="21" t="str">
        <f>VLOOKUP(Tableau1[[#This Row],[CODE_DEPT]],Libellés!$L$2:$M$102,2,FALSE)</f>
        <v>Haute-Garonne</v>
      </c>
      <c r="F1724" s="21" t="s">
        <v>53</v>
      </c>
      <c r="G1724" s="21" t="str">
        <f>VLOOKUP(Tableau1[[#This Row],[CODE_TYPE_DECHET]],Libellés!$A$1:$B$8,2,FALSE)</f>
        <v>Déchets dangereux</v>
      </c>
      <c r="H1724" s="21" t="s">
        <v>49</v>
      </c>
      <c r="I1724" s="21" t="str">
        <f>VLOOKUP(Tableau1[[#This Row],[CODE_DESTINATION]],Libellés!$E$2:$F$7,2,FALSE)</f>
        <v>Valorisation matière</v>
      </c>
      <c r="J1724" s="21">
        <v>16</v>
      </c>
      <c r="K1724" s="21">
        <v>1298562</v>
      </c>
      <c r="L1724" s="21">
        <f>Tableau1[[#This Row],[TONNE_DECHET]]*1000</f>
        <v>16000</v>
      </c>
      <c r="M1724" s="21">
        <f>Tableau1[[#This Row],[KG_DECHET]]/Tableau1[[#This Row],[Population]]</f>
        <v>1.2321321584953202E-2</v>
      </c>
    </row>
    <row r="1725" spans="1:13" x14ac:dyDescent="0.3">
      <c r="A1725" s="21">
        <v>2013</v>
      </c>
      <c r="B1725" s="21">
        <v>76</v>
      </c>
      <c r="C1725" s="21" t="str">
        <f>VLOOKUP(Tableau1[[#This Row],[CODE_REGION]],Libellés!$I$2:$J$15,2,FALSE)</f>
        <v>Occitanie</v>
      </c>
      <c r="D1725" s="21">
        <v>31</v>
      </c>
      <c r="E1725" s="21" t="str">
        <f>VLOOKUP(Tableau1[[#This Row],[CODE_DEPT]],Libellés!$L$2:$M$102,2,FALSE)</f>
        <v>Haute-Garonne</v>
      </c>
      <c r="F1725" s="21" t="s">
        <v>53</v>
      </c>
      <c r="G1725" s="21" t="str">
        <f>VLOOKUP(Tableau1[[#This Row],[CODE_TYPE_DECHET]],Libellés!$A$1:$B$8,2,FALSE)</f>
        <v>Déchets dangereux</v>
      </c>
      <c r="H1725" s="21" t="s">
        <v>50</v>
      </c>
      <c r="I1725" s="21" t="str">
        <f>VLOOKUP(Tableau1[[#This Row],[CODE_DESTINATION]],Libellés!$E$2:$F$7,2,FALSE)</f>
        <v>Incinération avec récupération d'énergie</v>
      </c>
      <c r="J1725" s="21">
        <v>2.6080000000000001</v>
      </c>
      <c r="K1725" s="21">
        <v>1298562</v>
      </c>
      <c r="L1725" s="21">
        <f>Tableau1[[#This Row],[TONNE_DECHET]]*1000</f>
        <v>2608</v>
      </c>
      <c r="M1725" s="21">
        <f>Tableau1[[#This Row],[KG_DECHET]]/Tableau1[[#This Row],[Population]]</f>
        <v>2.0083754183473721E-3</v>
      </c>
    </row>
    <row r="1726" spans="1:13" x14ac:dyDescent="0.3">
      <c r="A1726" s="21">
        <v>2013</v>
      </c>
      <c r="B1726" s="21">
        <v>76</v>
      </c>
      <c r="C1726" s="21" t="str">
        <f>VLOOKUP(Tableau1[[#This Row],[CODE_REGION]],Libellés!$I$2:$J$15,2,FALSE)</f>
        <v>Occitanie</v>
      </c>
      <c r="D1726" s="21">
        <v>31</v>
      </c>
      <c r="E1726" s="21" t="str">
        <f>VLOOKUP(Tableau1[[#This Row],[CODE_DEPT]],Libellés!$L$2:$M$102,2,FALSE)</f>
        <v>Haute-Garonne</v>
      </c>
      <c r="F1726" s="21" t="s">
        <v>53</v>
      </c>
      <c r="G1726" s="21" t="str">
        <f>VLOOKUP(Tableau1[[#This Row],[CODE_TYPE_DECHET]],Libellés!$A$1:$B$8,2,FALSE)</f>
        <v>Déchets dangereux</v>
      </c>
      <c r="H1726" s="21" t="s">
        <v>53</v>
      </c>
      <c r="I1726" s="21" t="str">
        <f>VLOOKUP(Tableau1[[#This Row],[CODE_DESTINATION]],Libellés!$E$2:$F$7,2,FALSE)</f>
        <v>Incinération sans récupération d'énergie</v>
      </c>
      <c r="J1726" s="21">
        <v>0.46472000000000002</v>
      </c>
      <c r="K1726" s="21">
        <v>1298562</v>
      </c>
      <c r="L1726" s="21">
        <f>Tableau1[[#This Row],[TONNE_DECHET]]*1000</f>
        <v>464.72</v>
      </c>
      <c r="M1726" s="21">
        <f>Tableau1[[#This Row],[KG_DECHET]]/Tableau1[[#This Row],[Population]]</f>
        <v>3.5787278543496578E-4</v>
      </c>
    </row>
    <row r="1727" spans="1:13" x14ac:dyDescent="0.3">
      <c r="A1727" s="21">
        <v>2013</v>
      </c>
      <c r="B1727" s="21">
        <v>76</v>
      </c>
      <c r="C1727" s="21" t="str">
        <f>VLOOKUP(Tableau1[[#This Row],[CODE_REGION]],Libellés!$I$2:$J$15,2,FALSE)</f>
        <v>Occitanie</v>
      </c>
      <c r="D1727" s="21">
        <v>31</v>
      </c>
      <c r="E1727" s="21" t="str">
        <f>VLOOKUP(Tableau1[[#This Row],[CODE_DEPT]],Libellés!$L$2:$M$102,2,FALSE)</f>
        <v>Haute-Garonne</v>
      </c>
      <c r="F1727" s="21" t="s">
        <v>51</v>
      </c>
      <c r="G1727" s="21" t="str">
        <f>VLOOKUP(Tableau1[[#This Row],[CODE_TYPE_DECHET]],Libellés!$A$1:$B$8,2,FALSE)</f>
        <v>Emballages et papier</v>
      </c>
      <c r="H1727" s="21" t="s">
        <v>49</v>
      </c>
      <c r="I1727" s="21" t="str">
        <f>VLOOKUP(Tableau1[[#This Row],[CODE_DESTINATION]],Libellés!$E$2:$F$7,2,FALSE)</f>
        <v>Valorisation matière</v>
      </c>
      <c r="J1727" s="21">
        <v>55313.002820000002</v>
      </c>
      <c r="K1727" s="21">
        <v>1298562</v>
      </c>
      <c r="L1727" s="21">
        <f>Tableau1[[#This Row],[TONNE_DECHET]]*1000</f>
        <v>55313002.82</v>
      </c>
      <c r="M1727" s="21">
        <f>Tableau1[[#This Row],[KG_DECHET]]/Tableau1[[#This Row],[Population]]</f>
        <v>42.59558097341521</v>
      </c>
    </row>
    <row r="1728" spans="1:13" x14ac:dyDescent="0.3">
      <c r="A1728" s="21">
        <v>2013</v>
      </c>
      <c r="B1728" s="21">
        <v>76</v>
      </c>
      <c r="C1728" s="21" t="str">
        <f>VLOOKUP(Tableau1[[#This Row],[CODE_REGION]],Libellés!$I$2:$J$15,2,FALSE)</f>
        <v>Occitanie</v>
      </c>
      <c r="D1728" s="21">
        <v>31</v>
      </c>
      <c r="E1728" s="21" t="str">
        <f>VLOOKUP(Tableau1[[#This Row],[CODE_DEPT]],Libellés!$L$2:$M$102,2,FALSE)</f>
        <v>Haute-Garonne</v>
      </c>
      <c r="F1728" s="21" t="s">
        <v>51</v>
      </c>
      <c r="G1728" s="21" t="str">
        <f>VLOOKUP(Tableau1[[#This Row],[CODE_TYPE_DECHET]],Libellés!$A$1:$B$8,2,FALSE)</f>
        <v>Emballages et papier</v>
      </c>
      <c r="H1728" s="21" t="s">
        <v>52</v>
      </c>
      <c r="I1728" s="21" t="str">
        <f>VLOOKUP(Tableau1[[#This Row],[CODE_DESTINATION]],Libellés!$E$2:$F$7,2,FALSE)</f>
        <v>Non précisé</v>
      </c>
      <c r="J1728" s="21">
        <v>1209.6351999999999</v>
      </c>
      <c r="K1728" s="21">
        <v>1298562</v>
      </c>
      <c r="L1728" s="21">
        <f>Tableau1[[#This Row],[TONNE_DECHET]]*1000</f>
        <v>1209635.2</v>
      </c>
      <c r="M1728" s="21">
        <f>Tableau1[[#This Row],[KG_DECHET]]/Tableau1[[#This Row],[Population]]</f>
        <v>0.93151901872994891</v>
      </c>
    </row>
    <row r="1729" spans="1:13" x14ac:dyDescent="0.3">
      <c r="A1729" s="21">
        <v>2013</v>
      </c>
      <c r="B1729" s="21">
        <v>76</v>
      </c>
      <c r="C1729" s="21" t="str">
        <f>VLOOKUP(Tableau1[[#This Row],[CODE_REGION]],Libellés!$I$2:$J$15,2,FALSE)</f>
        <v>Occitanie</v>
      </c>
      <c r="D1729" s="21">
        <v>31</v>
      </c>
      <c r="E1729" s="21" t="str">
        <f>VLOOKUP(Tableau1[[#This Row],[CODE_DEPT]],Libellés!$L$2:$M$102,2,FALSE)</f>
        <v>Haute-Garonne</v>
      </c>
      <c r="F1729" s="21" t="s">
        <v>56</v>
      </c>
      <c r="G1729" s="21" t="str">
        <f>VLOOKUP(Tableau1[[#This Row],[CODE_TYPE_DECHET]],Libellés!$A$1:$B$8,2,FALSE)</f>
        <v>Biodéchets</v>
      </c>
      <c r="H1729" s="21" t="s">
        <v>56</v>
      </c>
      <c r="I1729" s="21" t="str">
        <f>VLOOKUP(Tableau1[[#This Row],[CODE_DESTINATION]],Libellés!$E$2:$F$7,2,FALSE)</f>
        <v>Valorisation organique</v>
      </c>
      <c r="J1729" s="21">
        <v>12032.01</v>
      </c>
      <c r="K1729" s="21">
        <v>1298562</v>
      </c>
      <c r="L1729" s="21">
        <f>Tableau1[[#This Row],[TONNE_DECHET]]*1000</f>
        <v>12032010</v>
      </c>
      <c r="M1729" s="21">
        <f>Tableau1[[#This Row],[KG_DECHET]]/Tableau1[[#This Row],[Population]]</f>
        <v>9.2656415327107986</v>
      </c>
    </row>
    <row r="1730" spans="1:13" x14ac:dyDescent="0.3">
      <c r="A1730" s="21">
        <v>2013</v>
      </c>
      <c r="B1730" s="21">
        <v>76</v>
      </c>
      <c r="C1730" s="21" t="str">
        <f>VLOOKUP(Tableau1[[#This Row],[CODE_REGION]],Libellés!$I$2:$J$15,2,FALSE)</f>
        <v>Occitanie</v>
      </c>
      <c r="D1730" s="21">
        <v>31</v>
      </c>
      <c r="E1730" s="21" t="str">
        <f>VLOOKUP(Tableau1[[#This Row],[CODE_DEPT]],Libellés!$L$2:$M$102,2,FALSE)</f>
        <v>Haute-Garonne</v>
      </c>
      <c r="F1730" s="21" t="s">
        <v>54</v>
      </c>
      <c r="G1730" s="21" t="str">
        <f>VLOOKUP(Tableau1[[#This Row],[CODE_TYPE_DECHET]],Libellés!$A$1:$B$8,2,FALSE)</f>
        <v>Verre</v>
      </c>
      <c r="H1730" s="21" t="s">
        <v>49</v>
      </c>
      <c r="I1730" s="21" t="str">
        <f>VLOOKUP(Tableau1[[#This Row],[CODE_DESTINATION]],Libellés!$E$2:$F$7,2,FALSE)</f>
        <v>Valorisation matière</v>
      </c>
      <c r="J1730" s="21">
        <v>31911.858779999999</v>
      </c>
      <c r="K1730" s="21">
        <v>1298562</v>
      </c>
      <c r="L1730" s="21">
        <f>Tableau1[[#This Row],[TONNE_DECHET]]*1000</f>
        <v>31911858.779999997</v>
      </c>
      <c r="M1730" s="21">
        <f>Tableau1[[#This Row],[KG_DECHET]]/Tableau1[[#This Row],[Population]]</f>
        <v>24.574767150124522</v>
      </c>
    </row>
    <row r="1731" spans="1:13" x14ac:dyDescent="0.3">
      <c r="A1731" s="21">
        <v>2013</v>
      </c>
      <c r="B1731" s="21">
        <v>76</v>
      </c>
      <c r="C1731" s="21" t="str">
        <f>VLOOKUP(Tableau1[[#This Row],[CODE_REGION]],Libellés!$I$2:$J$15,2,FALSE)</f>
        <v>Occitanie</v>
      </c>
      <c r="D1731" s="21">
        <v>31</v>
      </c>
      <c r="E1731" s="21" t="str">
        <f>VLOOKUP(Tableau1[[#This Row],[CODE_DEPT]],Libellés!$L$2:$M$102,2,FALSE)</f>
        <v>Haute-Garonne</v>
      </c>
      <c r="F1731" s="21" t="s">
        <v>54</v>
      </c>
      <c r="G1731" s="21" t="str">
        <f>VLOOKUP(Tableau1[[#This Row],[CODE_TYPE_DECHET]],Libellés!$A$1:$B$8,2,FALSE)</f>
        <v>Verre</v>
      </c>
      <c r="H1731" s="21" t="s">
        <v>52</v>
      </c>
      <c r="I1731" s="21" t="str">
        <f>VLOOKUP(Tableau1[[#This Row],[CODE_DESTINATION]],Libellés!$E$2:$F$7,2,FALSE)</f>
        <v>Non précisé</v>
      </c>
      <c r="J1731" s="21">
        <v>1011.2746</v>
      </c>
      <c r="K1731" s="21">
        <v>1298562</v>
      </c>
      <c r="L1731" s="21">
        <f>Tableau1[[#This Row],[TONNE_DECHET]]*1000</f>
        <v>1011274.6</v>
      </c>
      <c r="M1731" s="21">
        <f>Tableau1[[#This Row],[KG_DECHET]]/Tableau1[[#This Row],[Population]]</f>
        <v>0.77876497233093223</v>
      </c>
    </row>
    <row r="1732" spans="1:13" x14ac:dyDescent="0.3">
      <c r="A1732" s="21">
        <v>2013</v>
      </c>
      <c r="B1732" s="21">
        <v>76</v>
      </c>
      <c r="C1732" s="21" t="str">
        <f>VLOOKUP(Tableau1[[#This Row],[CODE_REGION]],Libellés!$I$2:$J$15,2,FALSE)</f>
        <v>Occitanie</v>
      </c>
      <c r="D1732" s="21">
        <v>31</v>
      </c>
      <c r="E1732" s="21" t="str">
        <f>VLOOKUP(Tableau1[[#This Row],[CODE_DEPT]],Libellés!$L$2:$M$102,2,FALSE)</f>
        <v>Haute-Garonne</v>
      </c>
      <c r="F1732" s="21" t="s">
        <v>55</v>
      </c>
      <c r="G1732" s="21" t="str">
        <f>VLOOKUP(Tableau1[[#This Row],[CODE_TYPE_DECHET]],Libellés!$A$1:$B$8,2,FALSE)</f>
        <v>Collectes séparées hors gravats</v>
      </c>
      <c r="H1732" s="21" t="s">
        <v>49</v>
      </c>
      <c r="I1732" s="21" t="str">
        <f>VLOOKUP(Tableau1[[#This Row],[CODE_DESTINATION]],Libellés!$E$2:$F$7,2,FALSE)</f>
        <v>Valorisation matière</v>
      </c>
      <c r="J1732" s="21">
        <v>2754.3035599999998</v>
      </c>
      <c r="K1732" s="21">
        <v>1298562</v>
      </c>
      <c r="L1732" s="21">
        <f>Tableau1[[#This Row],[TONNE_DECHET]]*1000</f>
        <v>2754303.56</v>
      </c>
      <c r="M1732" s="21">
        <f>Tableau1[[#This Row],[KG_DECHET]]/Tableau1[[#This Row],[Population]]</f>
        <v>2.1210412440838406</v>
      </c>
    </row>
    <row r="1733" spans="1:13" x14ac:dyDescent="0.3">
      <c r="A1733" s="21">
        <v>2015</v>
      </c>
      <c r="B1733" s="21">
        <v>76</v>
      </c>
      <c r="C1733" s="21" t="str">
        <f>VLOOKUP(Tableau1[[#This Row],[CODE_REGION]],Libellés!$I$2:$J$15,2,FALSE)</f>
        <v>Occitanie</v>
      </c>
      <c r="D1733" s="21">
        <v>31</v>
      </c>
      <c r="E1733" s="21" t="str">
        <f>VLOOKUP(Tableau1[[#This Row],[CODE_DEPT]],Libellés!$L$2:$M$102,2,FALSE)</f>
        <v>Haute-Garonne</v>
      </c>
      <c r="F1733" s="21" t="s">
        <v>49</v>
      </c>
      <c r="G1733" s="21" t="str">
        <f>VLOOKUP(Tableau1[[#This Row],[CODE_TYPE_DECHET]],Libellés!$A$1:$B$8,2,FALSE)</f>
        <v>Ordures ménagères résiduelles</v>
      </c>
      <c r="H1733" s="21" t="s">
        <v>50</v>
      </c>
      <c r="I1733" s="21" t="str">
        <f>VLOOKUP(Tableau1[[#This Row],[CODE_DESTINATION]],Libellés!$E$2:$F$7,2,FALSE)</f>
        <v>Incinération avec récupération d'énergie</v>
      </c>
      <c r="J1733" s="21">
        <v>302708.23</v>
      </c>
      <c r="K1733" s="21">
        <v>1335103</v>
      </c>
      <c r="L1733" s="21">
        <f>Tableau1[[#This Row],[TONNE_DECHET]]*1000</f>
        <v>302708230</v>
      </c>
      <c r="M1733" s="21">
        <f>Tableau1[[#This Row],[KG_DECHET]]/Tableau1[[#This Row],[Population]]</f>
        <v>226.73024478261229</v>
      </c>
    </row>
    <row r="1734" spans="1:13" x14ac:dyDescent="0.3">
      <c r="A1734" s="21">
        <v>2015</v>
      </c>
      <c r="B1734" s="21">
        <v>76</v>
      </c>
      <c r="C1734" s="21" t="str">
        <f>VLOOKUP(Tableau1[[#This Row],[CODE_REGION]],Libellés!$I$2:$J$15,2,FALSE)</f>
        <v>Occitanie</v>
      </c>
      <c r="D1734" s="21">
        <v>31</v>
      </c>
      <c r="E1734" s="21" t="str">
        <f>VLOOKUP(Tableau1[[#This Row],[CODE_DEPT]],Libellés!$L$2:$M$102,2,FALSE)</f>
        <v>Haute-Garonne</v>
      </c>
      <c r="F1734" s="21" t="s">
        <v>49</v>
      </c>
      <c r="G1734" s="21" t="str">
        <f>VLOOKUP(Tableau1[[#This Row],[CODE_TYPE_DECHET]],Libellés!$A$1:$B$8,2,FALSE)</f>
        <v>Ordures ménagères résiduelles</v>
      </c>
      <c r="H1734" s="21" t="s">
        <v>51</v>
      </c>
      <c r="I1734" s="21" t="str">
        <f>VLOOKUP(Tableau1[[#This Row],[CODE_DESTINATION]],Libellés!$E$2:$F$7,2,FALSE)</f>
        <v>Stockage</v>
      </c>
      <c r="J1734" s="21">
        <v>41978.21082</v>
      </c>
      <c r="K1734" s="21">
        <v>1335103</v>
      </c>
      <c r="L1734" s="21">
        <f>Tableau1[[#This Row],[TONNE_DECHET]]*1000</f>
        <v>41978210.82</v>
      </c>
      <c r="M1734" s="21">
        <f>Tableau1[[#This Row],[KG_DECHET]]/Tableau1[[#This Row],[Population]]</f>
        <v>31.441926817631298</v>
      </c>
    </row>
    <row r="1735" spans="1:13" x14ac:dyDescent="0.3">
      <c r="A1735" s="21">
        <v>2015</v>
      </c>
      <c r="B1735" s="21">
        <v>76</v>
      </c>
      <c r="C1735" s="21" t="str">
        <f>VLOOKUP(Tableau1[[#This Row],[CODE_REGION]],Libellés!$I$2:$J$15,2,FALSE)</f>
        <v>Occitanie</v>
      </c>
      <c r="D1735" s="21">
        <v>31</v>
      </c>
      <c r="E1735" s="21" t="str">
        <f>VLOOKUP(Tableau1[[#This Row],[CODE_DEPT]],Libellés!$L$2:$M$102,2,FALSE)</f>
        <v>Haute-Garonne</v>
      </c>
      <c r="F1735" s="21" t="s">
        <v>49</v>
      </c>
      <c r="G1735" s="21" t="str">
        <f>VLOOKUP(Tableau1[[#This Row],[CODE_TYPE_DECHET]],Libellés!$A$1:$B$8,2,FALSE)</f>
        <v>Ordures ménagères résiduelles</v>
      </c>
      <c r="H1735" s="21" t="s">
        <v>52</v>
      </c>
      <c r="I1735" s="21" t="str">
        <f>VLOOKUP(Tableau1[[#This Row],[CODE_DESTINATION]],Libellés!$E$2:$F$7,2,FALSE)</f>
        <v>Non précisé</v>
      </c>
      <c r="J1735" s="21">
        <v>2819.01134</v>
      </c>
      <c r="K1735" s="21">
        <v>1335103</v>
      </c>
      <c r="L1735" s="21">
        <f>Tableau1[[#This Row],[TONNE_DECHET]]*1000</f>
        <v>2819011.34</v>
      </c>
      <c r="M1735" s="21">
        <f>Tableau1[[#This Row],[KG_DECHET]]/Tableau1[[#This Row],[Population]]</f>
        <v>2.1114560749245563</v>
      </c>
    </row>
    <row r="1736" spans="1:13" x14ac:dyDescent="0.3">
      <c r="A1736" s="21">
        <v>2015</v>
      </c>
      <c r="B1736" s="21">
        <v>76</v>
      </c>
      <c r="C1736" s="21" t="str">
        <f>VLOOKUP(Tableau1[[#This Row],[CODE_REGION]],Libellés!$I$2:$J$15,2,FALSE)</f>
        <v>Occitanie</v>
      </c>
      <c r="D1736" s="21">
        <v>31</v>
      </c>
      <c r="E1736" s="21" t="str">
        <f>VLOOKUP(Tableau1[[#This Row],[CODE_DEPT]],Libellés!$L$2:$M$102,2,FALSE)</f>
        <v>Haute-Garonne</v>
      </c>
      <c r="F1736" s="21" t="s">
        <v>50</v>
      </c>
      <c r="G1736" s="21" t="str">
        <f>VLOOKUP(Tableau1[[#This Row],[CODE_TYPE_DECHET]],Libellés!$A$1:$B$8,2,FALSE)</f>
        <v>Encombrants</v>
      </c>
      <c r="H1736" s="21" t="s">
        <v>49</v>
      </c>
      <c r="I1736" s="21" t="str">
        <f>VLOOKUP(Tableau1[[#This Row],[CODE_DESTINATION]],Libellés!$E$2:$F$7,2,FALSE)</f>
        <v>Valorisation matière</v>
      </c>
      <c r="J1736" s="21">
        <v>827</v>
      </c>
      <c r="K1736" s="21">
        <v>1335103</v>
      </c>
      <c r="L1736" s="21">
        <f>Tableau1[[#This Row],[TONNE_DECHET]]*1000</f>
        <v>827000</v>
      </c>
      <c r="M1736" s="21">
        <f>Tableau1[[#This Row],[KG_DECHET]]/Tableau1[[#This Row],[Population]]</f>
        <v>0.61942786436701891</v>
      </c>
    </row>
    <row r="1737" spans="1:13" x14ac:dyDescent="0.3">
      <c r="A1737" s="21">
        <v>2015</v>
      </c>
      <c r="B1737" s="21">
        <v>76</v>
      </c>
      <c r="C1737" s="21" t="str">
        <f>VLOOKUP(Tableau1[[#This Row],[CODE_REGION]],Libellés!$I$2:$J$15,2,FALSE)</f>
        <v>Occitanie</v>
      </c>
      <c r="D1737" s="21">
        <v>31</v>
      </c>
      <c r="E1737" s="21" t="str">
        <f>VLOOKUP(Tableau1[[#This Row],[CODE_DEPT]],Libellés!$L$2:$M$102,2,FALSE)</f>
        <v>Haute-Garonne</v>
      </c>
      <c r="F1737" s="21" t="s">
        <v>50</v>
      </c>
      <c r="G1737" s="21" t="str">
        <f>VLOOKUP(Tableau1[[#This Row],[CODE_TYPE_DECHET]],Libellés!$A$1:$B$8,2,FALSE)</f>
        <v>Encombrants</v>
      </c>
      <c r="H1737" s="21" t="s">
        <v>50</v>
      </c>
      <c r="I1737" s="21" t="str">
        <f>VLOOKUP(Tableau1[[#This Row],[CODE_DESTINATION]],Libellés!$E$2:$F$7,2,FALSE)</f>
        <v>Incinération avec récupération d'énergie</v>
      </c>
      <c r="J1737" s="21">
        <v>9990.69</v>
      </c>
      <c r="K1737" s="21">
        <v>1335103</v>
      </c>
      <c r="L1737" s="21">
        <f>Tableau1[[#This Row],[TONNE_DECHET]]*1000</f>
        <v>9990690</v>
      </c>
      <c r="M1737" s="21">
        <f>Tableau1[[#This Row],[KG_DECHET]]/Tableau1[[#This Row],[Population]]</f>
        <v>7.4830855746710183</v>
      </c>
    </row>
    <row r="1738" spans="1:13" x14ac:dyDescent="0.3">
      <c r="A1738" s="21">
        <v>2015</v>
      </c>
      <c r="B1738" s="21">
        <v>76</v>
      </c>
      <c r="C1738" s="21" t="str">
        <f>VLOOKUP(Tableau1[[#This Row],[CODE_REGION]],Libellés!$I$2:$J$15,2,FALSE)</f>
        <v>Occitanie</v>
      </c>
      <c r="D1738" s="21">
        <v>31</v>
      </c>
      <c r="E1738" s="21" t="str">
        <f>VLOOKUP(Tableau1[[#This Row],[CODE_DEPT]],Libellés!$L$2:$M$102,2,FALSE)</f>
        <v>Haute-Garonne</v>
      </c>
      <c r="F1738" s="21" t="s">
        <v>50</v>
      </c>
      <c r="G1738" s="21" t="str">
        <f>VLOOKUP(Tableau1[[#This Row],[CODE_TYPE_DECHET]],Libellés!$A$1:$B$8,2,FALSE)</f>
        <v>Encombrants</v>
      </c>
      <c r="H1738" s="21" t="s">
        <v>51</v>
      </c>
      <c r="I1738" s="21" t="str">
        <f>VLOOKUP(Tableau1[[#This Row],[CODE_DESTINATION]],Libellés!$E$2:$F$7,2,FALSE)</f>
        <v>Stockage</v>
      </c>
      <c r="J1738" s="21">
        <v>47.238930000000003</v>
      </c>
      <c r="K1738" s="21">
        <v>1335103</v>
      </c>
      <c r="L1738" s="21">
        <f>Tableau1[[#This Row],[TONNE_DECHET]]*1000</f>
        <v>47238.93</v>
      </c>
      <c r="M1738" s="21">
        <f>Tableau1[[#This Row],[KG_DECHET]]/Tableau1[[#This Row],[Population]]</f>
        <v>3.5382236426702657E-2</v>
      </c>
    </row>
    <row r="1739" spans="1:13" x14ac:dyDescent="0.3">
      <c r="A1739" s="21">
        <v>2015</v>
      </c>
      <c r="B1739" s="21">
        <v>76</v>
      </c>
      <c r="C1739" s="21" t="str">
        <f>VLOOKUP(Tableau1[[#This Row],[CODE_REGION]],Libellés!$I$2:$J$15,2,FALSE)</f>
        <v>Occitanie</v>
      </c>
      <c r="D1739" s="21">
        <v>31</v>
      </c>
      <c r="E1739" s="21" t="str">
        <f>VLOOKUP(Tableau1[[#This Row],[CODE_DEPT]],Libellés!$L$2:$M$102,2,FALSE)</f>
        <v>Haute-Garonne</v>
      </c>
      <c r="F1739" s="21" t="s">
        <v>53</v>
      </c>
      <c r="G1739" s="21" t="str">
        <f>VLOOKUP(Tableau1[[#This Row],[CODE_TYPE_DECHET]],Libellés!$A$1:$B$8,2,FALSE)</f>
        <v>Déchets dangereux</v>
      </c>
      <c r="H1739" s="21" t="s">
        <v>49</v>
      </c>
      <c r="I1739" s="21" t="str">
        <f>VLOOKUP(Tableau1[[#This Row],[CODE_DESTINATION]],Libellés!$E$2:$F$7,2,FALSE)</f>
        <v>Valorisation matière</v>
      </c>
      <c r="J1739" s="21">
        <v>13</v>
      </c>
      <c r="K1739" s="21">
        <v>1335103</v>
      </c>
      <c r="L1739" s="21">
        <f>Tableau1[[#This Row],[TONNE_DECHET]]*1000</f>
        <v>13000</v>
      </c>
      <c r="M1739" s="21">
        <f>Tableau1[[#This Row],[KG_DECHET]]/Tableau1[[#This Row],[Population]]</f>
        <v>9.7370764652614811E-3</v>
      </c>
    </row>
    <row r="1740" spans="1:13" x14ac:dyDescent="0.3">
      <c r="A1740" s="21">
        <v>2015</v>
      </c>
      <c r="B1740" s="21">
        <v>76</v>
      </c>
      <c r="C1740" s="21" t="str">
        <f>VLOOKUP(Tableau1[[#This Row],[CODE_REGION]],Libellés!$I$2:$J$15,2,FALSE)</f>
        <v>Occitanie</v>
      </c>
      <c r="D1740" s="21">
        <v>31</v>
      </c>
      <c r="E1740" s="21" t="str">
        <f>VLOOKUP(Tableau1[[#This Row],[CODE_DEPT]],Libellés!$L$2:$M$102,2,FALSE)</f>
        <v>Haute-Garonne</v>
      </c>
      <c r="F1740" s="21" t="s">
        <v>53</v>
      </c>
      <c r="G1740" s="21" t="str">
        <f>VLOOKUP(Tableau1[[#This Row],[CODE_TYPE_DECHET]],Libellés!$A$1:$B$8,2,FALSE)</f>
        <v>Déchets dangereux</v>
      </c>
      <c r="H1740" s="21" t="s">
        <v>50</v>
      </c>
      <c r="I1740" s="21" t="str">
        <f>VLOOKUP(Tableau1[[#This Row],[CODE_DESTINATION]],Libellés!$E$2:$F$7,2,FALSE)</f>
        <v>Incinération avec récupération d'énergie</v>
      </c>
      <c r="J1740" s="21">
        <v>1.5249999999999999</v>
      </c>
      <c r="K1740" s="21">
        <v>1335103</v>
      </c>
      <c r="L1740" s="21">
        <f>Tableau1[[#This Row],[TONNE_DECHET]]*1000</f>
        <v>1525</v>
      </c>
      <c r="M1740" s="21">
        <f>Tableau1[[#This Row],[KG_DECHET]]/Tableau1[[#This Row],[Population]]</f>
        <v>1.1422339699633662E-3</v>
      </c>
    </row>
    <row r="1741" spans="1:13" x14ac:dyDescent="0.3">
      <c r="A1741" s="21">
        <v>2015</v>
      </c>
      <c r="B1741" s="21">
        <v>76</v>
      </c>
      <c r="C1741" s="21" t="str">
        <f>VLOOKUP(Tableau1[[#This Row],[CODE_REGION]],Libellés!$I$2:$J$15,2,FALSE)</f>
        <v>Occitanie</v>
      </c>
      <c r="D1741" s="21">
        <v>31</v>
      </c>
      <c r="E1741" s="21" t="str">
        <f>VLOOKUP(Tableau1[[#This Row],[CODE_DEPT]],Libellés!$L$2:$M$102,2,FALSE)</f>
        <v>Haute-Garonne</v>
      </c>
      <c r="F1741" s="21" t="s">
        <v>51</v>
      </c>
      <c r="G1741" s="21" t="str">
        <f>VLOOKUP(Tableau1[[#This Row],[CODE_TYPE_DECHET]],Libellés!$A$1:$B$8,2,FALSE)</f>
        <v>Emballages et papier</v>
      </c>
      <c r="H1741" s="21" t="s">
        <v>49</v>
      </c>
      <c r="I1741" s="21" t="str">
        <f>VLOOKUP(Tableau1[[#This Row],[CODE_DESTINATION]],Libellés!$E$2:$F$7,2,FALSE)</f>
        <v>Valorisation matière</v>
      </c>
      <c r="J1741" s="21">
        <v>58685.478199999998</v>
      </c>
      <c r="K1741" s="21">
        <v>1335103</v>
      </c>
      <c r="L1741" s="21">
        <f>Tableau1[[#This Row],[TONNE_DECHET]]*1000</f>
        <v>58685478.199999996</v>
      </c>
      <c r="M1741" s="21">
        <f>Tableau1[[#This Row],[KG_DECHET]]/Tableau1[[#This Row],[Population]]</f>
        <v>43.9557683564489</v>
      </c>
    </row>
    <row r="1742" spans="1:13" x14ac:dyDescent="0.3">
      <c r="A1742" s="21">
        <v>2015</v>
      </c>
      <c r="B1742" s="21">
        <v>76</v>
      </c>
      <c r="C1742" s="21" t="str">
        <f>VLOOKUP(Tableau1[[#This Row],[CODE_REGION]],Libellés!$I$2:$J$15,2,FALSE)</f>
        <v>Occitanie</v>
      </c>
      <c r="D1742" s="21">
        <v>31</v>
      </c>
      <c r="E1742" s="21" t="str">
        <f>VLOOKUP(Tableau1[[#This Row],[CODE_DEPT]],Libellés!$L$2:$M$102,2,FALSE)</f>
        <v>Haute-Garonne</v>
      </c>
      <c r="F1742" s="21" t="s">
        <v>51</v>
      </c>
      <c r="G1742" s="21" t="str">
        <f>VLOOKUP(Tableau1[[#This Row],[CODE_TYPE_DECHET]],Libellés!$A$1:$B$8,2,FALSE)</f>
        <v>Emballages et papier</v>
      </c>
      <c r="H1742" s="21" t="s">
        <v>52</v>
      </c>
      <c r="I1742" s="21" t="str">
        <f>VLOOKUP(Tableau1[[#This Row],[CODE_DESTINATION]],Libellés!$E$2:$F$7,2,FALSE)</f>
        <v>Non précisé</v>
      </c>
      <c r="J1742" s="21">
        <v>410.26443999999998</v>
      </c>
      <c r="K1742" s="21">
        <v>1335103</v>
      </c>
      <c r="L1742" s="21">
        <f>Tableau1[[#This Row],[TONNE_DECHET]]*1000</f>
        <v>410264.44</v>
      </c>
      <c r="M1742" s="21">
        <f>Tableau1[[#This Row],[KG_DECHET]]/Tableau1[[#This Row],[Population]]</f>
        <v>0.30729047871212933</v>
      </c>
    </row>
    <row r="1743" spans="1:13" x14ac:dyDescent="0.3">
      <c r="A1743" s="21">
        <v>2015</v>
      </c>
      <c r="B1743" s="21">
        <v>76</v>
      </c>
      <c r="C1743" s="21" t="str">
        <f>VLOOKUP(Tableau1[[#This Row],[CODE_REGION]],Libellés!$I$2:$J$15,2,FALSE)</f>
        <v>Occitanie</v>
      </c>
      <c r="D1743" s="21">
        <v>31</v>
      </c>
      <c r="E1743" s="21" t="str">
        <f>VLOOKUP(Tableau1[[#This Row],[CODE_DEPT]],Libellés!$L$2:$M$102,2,FALSE)</f>
        <v>Haute-Garonne</v>
      </c>
      <c r="F1743" s="21" t="s">
        <v>56</v>
      </c>
      <c r="G1743" s="21" t="str">
        <f>VLOOKUP(Tableau1[[#This Row],[CODE_TYPE_DECHET]],Libellés!$A$1:$B$8,2,FALSE)</f>
        <v>Biodéchets</v>
      </c>
      <c r="H1743" s="21" t="s">
        <v>56</v>
      </c>
      <c r="I1743" s="21" t="str">
        <f>VLOOKUP(Tableau1[[#This Row],[CODE_DESTINATION]],Libellés!$E$2:$F$7,2,FALSE)</f>
        <v>Valorisation organique</v>
      </c>
      <c r="J1743" s="21">
        <v>35107.69</v>
      </c>
      <c r="K1743" s="21">
        <v>1335103</v>
      </c>
      <c r="L1743" s="21">
        <f>Tableau1[[#This Row],[TONNE_DECHET]]*1000</f>
        <v>35107690</v>
      </c>
      <c r="M1743" s="21">
        <f>Tableau1[[#This Row],[KG_DECHET]]/Tableau1[[#This Row],[Population]]</f>
        <v>26.295866311438143</v>
      </c>
    </row>
    <row r="1744" spans="1:13" x14ac:dyDescent="0.3">
      <c r="A1744" s="21">
        <v>2015</v>
      </c>
      <c r="B1744" s="21">
        <v>76</v>
      </c>
      <c r="C1744" s="21" t="str">
        <f>VLOOKUP(Tableau1[[#This Row],[CODE_REGION]],Libellés!$I$2:$J$15,2,FALSE)</f>
        <v>Occitanie</v>
      </c>
      <c r="D1744" s="21">
        <v>31</v>
      </c>
      <c r="E1744" s="21" t="str">
        <f>VLOOKUP(Tableau1[[#This Row],[CODE_DEPT]],Libellés!$L$2:$M$102,2,FALSE)</f>
        <v>Haute-Garonne</v>
      </c>
      <c r="F1744" s="21" t="s">
        <v>54</v>
      </c>
      <c r="G1744" s="21" t="str">
        <f>VLOOKUP(Tableau1[[#This Row],[CODE_TYPE_DECHET]],Libellés!$A$1:$B$8,2,FALSE)</f>
        <v>Verre</v>
      </c>
      <c r="H1744" s="21" t="s">
        <v>49</v>
      </c>
      <c r="I1744" s="21" t="str">
        <f>VLOOKUP(Tableau1[[#This Row],[CODE_DESTINATION]],Libellés!$E$2:$F$7,2,FALSE)</f>
        <v>Valorisation matière</v>
      </c>
      <c r="J1744" s="21">
        <v>34685.31639</v>
      </c>
      <c r="K1744" s="21">
        <v>1335103</v>
      </c>
      <c r="L1744" s="21">
        <f>Tableau1[[#This Row],[TONNE_DECHET]]*1000</f>
        <v>34685316.390000001</v>
      </c>
      <c r="M1744" s="21">
        <f>Tableau1[[#This Row],[KG_DECHET]]/Tableau1[[#This Row],[Population]]</f>
        <v>25.979505993170566</v>
      </c>
    </row>
    <row r="1745" spans="1:13" x14ac:dyDescent="0.3">
      <c r="A1745" s="21">
        <v>2015</v>
      </c>
      <c r="B1745" s="21">
        <v>76</v>
      </c>
      <c r="C1745" s="21" t="str">
        <f>VLOOKUP(Tableau1[[#This Row],[CODE_REGION]],Libellés!$I$2:$J$15,2,FALSE)</f>
        <v>Occitanie</v>
      </c>
      <c r="D1745" s="21">
        <v>31</v>
      </c>
      <c r="E1745" s="21" t="str">
        <f>VLOOKUP(Tableau1[[#This Row],[CODE_DEPT]],Libellés!$L$2:$M$102,2,FALSE)</f>
        <v>Haute-Garonne</v>
      </c>
      <c r="F1745" s="21" t="s">
        <v>54</v>
      </c>
      <c r="G1745" s="21" t="str">
        <f>VLOOKUP(Tableau1[[#This Row],[CODE_TYPE_DECHET]],Libellés!$A$1:$B$8,2,FALSE)</f>
        <v>Verre</v>
      </c>
      <c r="H1745" s="21" t="s">
        <v>52</v>
      </c>
      <c r="I1745" s="21" t="str">
        <f>VLOOKUP(Tableau1[[#This Row],[CODE_DESTINATION]],Libellés!$E$2:$F$7,2,FALSE)</f>
        <v>Non précisé</v>
      </c>
      <c r="J1745" s="21">
        <v>478.58112999999997</v>
      </c>
      <c r="K1745" s="21">
        <v>1335103</v>
      </c>
      <c r="L1745" s="21">
        <f>Tableau1[[#This Row],[TONNE_DECHET]]*1000</f>
        <v>478581.12999999995</v>
      </c>
      <c r="M1745" s="21">
        <f>Tableau1[[#This Row],[KG_DECHET]]/Tableau1[[#This Row],[Population]]</f>
        <v>0.35846008135701884</v>
      </c>
    </row>
    <row r="1746" spans="1:13" x14ac:dyDescent="0.3">
      <c r="A1746" s="21">
        <v>2015</v>
      </c>
      <c r="B1746" s="21">
        <v>76</v>
      </c>
      <c r="C1746" s="21" t="str">
        <f>VLOOKUP(Tableau1[[#This Row],[CODE_REGION]],Libellés!$I$2:$J$15,2,FALSE)</f>
        <v>Occitanie</v>
      </c>
      <c r="D1746" s="21">
        <v>31</v>
      </c>
      <c r="E1746" s="21" t="str">
        <f>VLOOKUP(Tableau1[[#This Row],[CODE_DEPT]],Libellés!$L$2:$M$102,2,FALSE)</f>
        <v>Haute-Garonne</v>
      </c>
      <c r="F1746" s="21" t="s">
        <v>55</v>
      </c>
      <c r="G1746" s="21" t="str">
        <f>VLOOKUP(Tableau1[[#This Row],[CODE_TYPE_DECHET]],Libellés!$A$1:$B$8,2,FALSE)</f>
        <v>Collectes séparées hors gravats</v>
      </c>
      <c r="H1746" s="21" t="s">
        <v>49</v>
      </c>
      <c r="I1746" s="21" t="str">
        <f>VLOOKUP(Tableau1[[#This Row],[CODE_DESTINATION]],Libellés!$E$2:$F$7,2,FALSE)</f>
        <v>Valorisation matière</v>
      </c>
      <c r="J1746" s="21">
        <v>2931.20858</v>
      </c>
      <c r="K1746" s="21">
        <v>1335103</v>
      </c>
      <c r="L1746" s="21">
        <f>Tableau1[[#This Row],[TONNE_DECHET]]*1000</f>
        <v>2931208.58</v>
      </c>
      <c r="M1746" s="21">
        <f>Tableau1[[#This Row],[KG_DECHET]]/Tableau1[[#This Row],[Population]]</f>
        <v>2.1954924676223482</v>
      </c>
    </row>
    <row r="1747" spans="1:13" x14ac:dyDescent="0.3">
      <c r="A1747" s="21">
        <v>2015</v>
      </c>
      <c r="B1747" s="21">
        <v>76</v>
      </c>
      <c r="C1747" s="21" t="str">
        <f>VLOOKUP(Tableau1[[#This Row],[CODE_REGION]],Libellés!$I$2:$J$15,2,FALSE)</f>
        <v>Occitanie</v>
      </c>
      <c r="D1747" s="21">
        <v>31</v>
      </c>
      <c r="E1747" s="21" t="str">
        <f>VLOOKUP(Tableau1[[#This Row],[CODE_DEPT]],Libellés!$L$2:$M$102,2,FALSE)</f>
        <v>Haute-Garonne</v>
      </c>
      <c r="F1747" s="21" t="s">
        <v>55</v>
      </c>
      <c r="G1747" s="21" t="str">
        <f>VLOOKUP(Tableau1[[#This Row],[CODE_TYPE_DECHET]],Libellés!$A$1:$B$8,2,FALSE)</f>
        <v>Collectes séparées hors gravats</v>
      </c>
      <c r="H1747" s="21" t="s">
        <v>50</v>
      </c>
      <c r="I1747" s="21" t="str">
        <f>VLOOKUP(Tableau1[[#This Row],[CODE_DESTINATION]],Libellés!$E$2:$F$7,2,FALSE)</f>
        <v>Incinération avec récupération d'énergie</v>
      </c>
      <c r="J1747" s="21">
        <v>906</v>
      </c>
      <c r="K1747" s="21">
        <v>1335103</v>
      </c>
      <c r="L1747" s="21">
        <f>Tableau1[[#This Row],[TONNE_DECHET]]*1000</f>
        <v>906000</v>
      </c>
      <c r="M1747" s="21">
        <f>Tableau1[[#This Row],[KG_DECHET]]/Tableau1[[#This Row],[Population]]</f>
        <v>0.678599329040531</v>
      </c>
    </row>
    <row r="1748" spans="1:13" x14ac:dyDescent="0.3">
      <c r="A1748" s="21">
        <v>2017</v>
      </c>
      <c r="B1748" s="21">
        <v>76</v>
      </c>
      <c r="C1748" s="21" t="str">
        <f>VLOOKUP(Tableau1[[#This Row],[CODE_REGION]],Libellés!$I$2:$J$15,2,FALSE)</f>
        <v>Occitanie</v>
      </c>
      <c r="D1748" s="21">
        <v>31</v>
      </c>
      <c r="E1748" s="21" t="str">
        <f>VLOOKUP(Tableau1[[#This Row],[CODE_DEPT]],Libellés!$L$2:$M$102,2,FALSE)</f>
        <v>Haute-Garonne</v>
      </c>
      <c r="F1748" s="21" t="s">
        <v>49</v>
      </c>
      <c r="G1748" s="21" t="str">
        <f>VLOOKUP(Tableau1[[#This Row],[CODE_TYPE_DECHET]],Libellés!$A$1:$B$8,2,FALSE)</f>
        <v>Ordures ménagères résiduelles</v>
      </c>
      <c r="H1748" s="21" t="s">
        <v>50</v>
      </c>
      <c r="I1748" s="21" t="str">
        <f>VLOOKUP(Tableau1[[#This Row],[CODE_DESTINATION]],Libellés!$E$2:$F$7,2,FALSE)</f>
        <v>Incinération avec récupération d'énergie</v>
      </c>
      <c r="J1748" s="21">
        <v>307343.7</v>
      </c>
      <c r="K1748" s="21">
        <v>1362672</v>
      </c>
      <c r="L1748" s="21">
        <f>Tableau1[[#This Row],[TONNE_DECHET]]*1000</f>
        <v>307343700</v>
      </c>
      <c r="M1748" s="21">
        <f>Tableau1[[#This Row],[KG_DECHET]]/Tableau1[[#This Row],[Population]]</f>
        <v>225.54488534291451</v>
      </c>
    </row>
    <row r="1749" spans="1:13" x14ac:dyDescent="0.3">
      <c r="A1749" s="21">
        <v>2017</v>
      </c>
      <c r="B1749" s="21">
        <v>76</v>
      </c>
      <c r="C1749" s="21" t="str">
        <f>VLOOKUP(Tableau1[[#This Row],[CODE_REGION]],Libellés!$I$2:$J$15,2,FALSE)</f>
        <v>Occitanie</v>
      </c>
      <c r="D1749" s="21">
        <v>31</v>
      </c>
      <c r="E1749" s="21" t="str">
        <f>VLOOKUP(Tableau1[[#This Row],[CODE_DEPT]],Libellés!$L$2:$M$102,2,FALSE)</f>
        <v>Haute-Garonne</v>
      </c>
      <c r="F1749" s="21" t="s">
        <v>49</v>
      </c>
      <c r="G1749" s="21" t="str">
        <f>VLOOKUP(Tableau1[[#This Row],[CODE_TYPE_DECHET]],Libellés!$A$1:$B$8,2,FALSE)</f>
        <v>Ordures ménagères résiduelles</v>
      </c>
      <c r="H1749" s="21" t="s">
        <v>51</v>
      </c>
      <c r="I1749" s="21" t="str">
        <f>VLOOKUP(Tableau1[[#This Row],[CODE_DESTINATION]],Libellés!$E$2:$F$7,2,FALSE)</f>
        <v>Stockage</v>
      </c>
      <c r="J1749" s="21">
        <v>35534.257819999999</v>
      </c>
      <c r="K1749" s="21">
        <v>1362672</v>
      </c>
      <c r="L1749" s="21">
        <f>Tableau1[[#This Row],[TONNE_DECHET]]*1000</f>
        <v>35534257.82</v>
      </c>
      <c r="M1749" s="21">
        <f>Tableau1[[#This Row],[KG_DECHET]]/Tableau1[[#This Row],[Population]]</f>
        <v>26.076897316448861</v>
      </c>
    </row>
    <row r="1750" spans="1:13" x14ac:dyDescent="0.3">
      <c r="A1750" s="21">
        <v>2017</v>
      </c>
      <c r="B1750" s="21">
        <v>76</v>
      </c>
      <c r="C1750" s="21" t="str">
        <f>VLOOKUP(Tableau1[[#This Row],[CODE_REGION]],Libellés!$I$2:$J$15,2,FALSE)</f>
        <v>Occitanie</v>
      </c>
      <c r="D1750" s="21">
        <v>31</v>
      </c>
      <c r="E1750" s="21" t="str">
        <f>VLOOKUP(Tableau1[[#This Row],[CODE_DEPT]],Libellés!$L$2:$M$102,2,FALSE)</f>
        <v>Haute-Garonne</v>
      </c>
      <c r="F1750" s="21" t="s">
        <v>49</v>
      </c>
      <c r="G1750" s="21" t="str">
        <f>VLOOKUP(Tableau1[[#This Row],[CODE_TYPE_DECHET]],Libellés!$A$1:$B$8,2,FALSE)</f>
        <v>Ordures ménagères résiduelles</v>
      </c>
      <c r="H1750" s="21" t="s">
        <v>52</v>
      </c>
      <c r="I1750" s="21" t="str">
        <f>VLOOKUP(Tableau1[[#This Row],[CODE_DESTINATION]],Libellés!$E$2:$F$7,2,FALSE)</f>
        <v>Non précisé</v>
      </c>
      <c r="J1750" s="21">
        <v>5697.5331999999999</v>
      </c>
      <c r="K1750" s="21">
        <v>1362672</v>
      </c>
      <c r="L1750" s="21">
        <f>Tableau1[[#This Row],[TONNE_DECHET]]*1000</f>
        <v>5697533.2000000002</v>
      </c>
      <c r="M1750" s="21">
        <f>Tableau1[[#This Row],[KG_DECHET]]/Tableau1[[#This Row],[Population]]</f>
        <v>4.1811479211431664</v>
      </c>
    </row>
    <row r="1751" spans="1:13" x14ac:dyDescent="0.3">
      <c r="A1751" s="21">
        <v>2017</v>
      </c>
      <c r="B1751" s="21">
        <v>76</v>
      </c>
      <c r="C1751" s="21" t="str">
        <f>VLOOKUP(Tableau1[[#This Row],[CODE_REGION]],Libellés!$I$2:$J$15,2,FALSE)</f>
        <v>Occitanie</v>
      </c>
      <c r="D1751" s="21">
        <v>31</v>
      </c>
      <c r="E1751" s="21" t="str">
        <f>VLOOKUP(Tableau1[[#This Row],[CODE_DEPT]],Libellés!$L$2:$M$102,2,FALSE)</f>
        <v>Haute-Garonne</v>
      </c>
      <c r="F1751" s="21" t="s">
        <v>50</v>
      </c>
      <c r="G1751" s="21" t="str">
        <f>VLOOKUP(Tableau1[[#This Row],[CODE_TYPE_DECHET]],Libellés!$A$1:$B$8,2,FALSE)</f>
        <v>Encombrants</v>
      </c>
      <c r="H1751" s="21" t="s">
        <v>49</v>
      </c>
      <c r="I1751" s="21" t="str">
        <f>VLOOKUP(Tableau1[[#This Row],[CODE_DESTINATION]],Libellés!$E$2:$F$7,2,FALSE)</f>
        <v>Valorisation matière</v>
      </c>
      <c r="J1751" s="21">
        <v>734.93299000000002</v>
      </c>
      <c r="K1751" s="21">
        <v>1362672</v>
      </c>
      <c r="L1751" s="21">
        <f>Tableau1[[#This Row],[TONNE_DECHET]]*1000</f>
        <v>734932.99</v>
      </c>
      <c r="M1751" s="21">
        <f>Tableau1[[#This Row],[KG_DECHET]]/Tableau1[[#This Row],[Population]]</f>
        <v>0.53933227511829696</v>
      </c>
    </row>
    <row r="1752" spans="1:13" x14ac:dyDescent="0.3">
      <c r="A1752" s="21">
        <v>2017</v>
      </c>
      <c r="B1752" s="21">
        <v>76</v>
      </c>
      <c r="C1752" s="21" t="str">
        <f>VLOOKUP(Tableau1[[#This Row],[CODE_REGION]],Libellés!$I$2:$J$15,2,FALSE)</f>
        <v>Occitanie</v>
      </c>
      <c r="D1752" s="21">
        <v>31</v>
      </c>
      <c r="E1752" s="21" t="str">
        <f>VLOOKUP(Tableau1[[#This Row],[CODE_DEPT]],Libellés!$L$2:$M$102,2,FALSE)</f>
        <v>Haute-Garonne</v>
      </c>
      <c r="F1752" s="21" t="s">
        <v>50</v>
      </c>
      <c r="G1752" s="21" t="str">
        <f>VLOOKUP(Tableau1[[#This Row],[CODE_TYPE_DECHET]],Libellés!$A$1:$B$8,2,FALSE)</f>
        <v>Encombrants</v>
      </c>
      <c r="H1752" s="21" t="s">
        <v>50</v>
      </c>
      <c r="I1752" s="21" t="str">
        <f>VLOOKUP(Tableau1[[#This Row],[CODE_DESTINATION]],Libellés!$E$2:$F$7,2,FALSE)</f>
        <v>Incinération avec récupération d'énergie</v>
      </c>
      <c r="J1752" s="21">
        <v>11897.62</v>
      </c>
      <c r="K1752" s="21">
        <v>1362672</v>
      </c>
      <c r="L1752" s="21">
        <f>Tableau1[[#This Row],[TONNE_DECHET]]*1000</f>
        <v>11897620</v>
      </c>
      <c r="M1752" s="21">
        <f>Tableau1[[#This Row],[KG_DECHET]]/Tableau1[[#This Row],[Population]]</f>
        <v>8.7310959643993566</v>
      </c>
    </row>
    <row r="1753" spans="1:13" x14ac:dyDescent="0.3">
      <c r="A1753" s="21">
        <v>2017</v>
      </c>
      <c r="B1753" s="21">
        <v>76</v>
      </c>
      <c r="C1753" s="21" t="str">
        <f>VLOOKUP(Tableau1[[#This Row],[CODE_REGION]],Libellés!$I$2:$J$15,2,FALSE)</f>
        <v>Occitanie</v>
      </c>
      <c r="D1753" s="21">
        <v>31</v>
      </c>
      <c r="E1753" s="21" t="str">
        <f>VLOOKUP(Tableau1[[#This Row],[CODE_DEPT]],Libellés!$L$2:$M$102,2,FALSE)</f>
        <v>Haute-Garonne</v>
      </c>
      <c r="F1753" s="21" t="s">
        <v>50</v>
      </c>
      <c r="G1753" s="21" t="str">
        <f>VLOOKUP(Tableau1[[#This Row],[CODE_TYPE_DECHET]],Libellés!$A$1:$B$8,2,FALSE)</f>
        <v>Encombrants</v>
      </c>
      <c r="H1753" s="21" t="s">
        <v>51</v>
      </c>
      <c r="I1753" s="21" t="str">
        <f>VLOOKUP(Tableau1[[#This Row],[CODE_DESTINATION]],Libellés!$E$2:$F$7,2,FALSE)</f>
        <v>Stockage</v>
      </c>
      <c r="J1753" s="21">
        <v>249.84907999999999</v>
      </c>
      <c r="K1753" s="21">
        <v>1362672</v>
      </c>
      <c r="L1753" s="21">
        <f>Tableau1[[#This Row],[TONNE_DECHET]]*1000</f>
        <v>249849.08</v>
      </c>
      <c r="M1753" s="21">
        <f>Tableau1[[#This Row],[KG_DECHET]]/Tableau1[[#This Row],[Population]]</f>
        <v>0.1833523254312116</v>
      </c>
    </row>
    <row r="1754" spans="1:13" x14ac:dyDescent="0.3">
      <c r="A1754" s="21">
        <v>2017</v>
      </c>
      <c r="B1754" s="21">
        <v>76</v>
      </c>
      <c r="C1754" s="21" t="str">
        <f>VLOOKUP(Tableau1[[#This Row],[CODE_REGION]],Libellés!$I$2:$J$15,2,FALSE)</f>
        <v>Occitanie</v>
      </c>
      <c r="D1754" s="21">
        <v>31</v>
      </c>
      <c r="E1754" s="21" t="str">
        <f>VLOOKUP(Tableau1[[#This Row],[CODE_DEPT]],Libellés!$L$2:$M$102,2,FALSE)</f>
        <v>Haute-Garonne</v>
      </c>
      <c r="F1754" s="21" t="s">
        <v>53</v>
      </c>
      <c r="G1754" s="21" t="str">
        <f>VLOOKUP(Tableau1[[#This Row],[CODE_TYPE_DECHET]],Libellés!$A$1:$B$8,2,FALSE)</f>
        <v>Déchets dangereux</v>
      </c>
      <c r="H1754" s="21" t="s">
        <v>49</v>
      </c>
      <c r="I1754" s="21" t="str">
        <f>VLOOKUP(Tableau1[[#This Row],[CODE_DESTINATION]],Libellés!$E$2:$F$7,2,FALSE)</f>
        <v>Valorisation matière</v>
      </c>
      <c r="J1754" s="21">
        <v>19.5</v>
      </c>
      <c r="K1754" s="21">
        <v>1362672</v>
      </c>
      <c r="L1754" s="21">
        <f>Tableau1[[#This Row],[TONNE_DECHET]]*1000</f>
        <v>19500</v>
      </c>
      <c r="M1754" s="21">
        <f>Tableau1[[#This Row],[KG_DECHET]]/Tableau1[[#This Row],[Population]]</f>
        <v>1.4310120116946705E-2</v>
      </c>
    </row>
    <row r="1755" spans="1:13" x14ac:dyDescent="0.3">
      <c r="A1755" s="21">
        <v>2017</v>
      </c>
      <c r="B1755" s="21">
        <v>76</v>
      </c>
      <c r="C1755" s="21" t="str">
        <f>VLOOKUP(Tableau1[[#This Row],[CODE_REGION]],Libellés!$I$2:$J$15,2,FALSE)</f>
        <v>Occitanie</v>
      </c>
      <c r="D1755" s="21">
        <v>31</v>
      </c>
      <c r="E1755" s="21" t="str">
        <f>VLOOKUP(Tableau1[[#This Row],[CODE_DEPT]],Libellés!$L$2:$M$102,2,FALSE)</f>
        <v>Haute-Garonne</v>
      </c>
      <c r="F1755" s="21" t="s">
        <v>53</v>
      </c>
      <c r="G1755" s="21" t="str">
        <f>VLOOKUP(Tableau1[[#This Row],[CODE_TYPE_DECHET]],Libellés!$A$1:$B$8,2,FALSE)</f>
        <v>Déchets dangereux</v>
      </c>
      <c r="H1755" s="21" t="s">
        <v>50</v>
      </c>
      <c r="I1755" s="21" t="str">
        <f>VLOOKUP(Tableau1[[#This Row],[CODE_DESTINATION]],Libellés!$E$2:$F$7,2,FALSE)</f>
        <v>Incinération avec récupération d'énergie</v>
      </c>
      <c r="J1755" s="21">
        <v>0.64</v>
      </c>
      <c r="K1755" s="21">
        <v>1362672</v>
      </c>
      <c r="L1755" s="21">
        <f>Tableau1[[#This Row],[TONNE_DECHET]]*1000</f>
        <v>640</v>
      </c>
      <c r="M1755" s="21">
        <f>Tableau1[[#This Row],[KG_DECHET]]/Tableau1[[#This Row],[Population]]</f>
        <v>4.6966548076132774E-4</v>
      </c>
    </row>
    <row r="1756" spans="1:13" x14ac:dyDescent="0.3">
      <c r="A1756" s="21">
        <v>2017</v>
      </c>
      <c r="B1756" s="21">
        <v>76</v>
      </c>
      <c r="C1756" s="21" t="str">
        <f>VLOOKUP(Tableau1[[#This Row],[CODE_REGION]],Libellés!$I$2:$J$15,2,FALSE)</f>
        <v>Occitanie</v>
      </c>
      <c r="D1756" s="21">
        <v>31</v>
      </c>
      <c r="E1756" s="21" t="str">
        <f>VLOOKUP(Tableau1[[#This Row],[CODE_DEPT]],Libellés!$L$2:$M$102,2,FALSE)</f>
        <v>Haute-Garonne</v>
      </c>
      <c r="F1756" s="21" t="s">
        <v>51</v>
      </c>
      <c r="G1756" s="21" t="str">
        <f>VLOOKUP(Tableau1[[#This Row],[CODE_TYPE_DECHET]],Libellés!$A$1:$B$8,2,FALSE)</f>
        <v>Emballages et papier</v>
      </c>
      <c r="H1756" s="21" t="s">
        <v>49</v>
      </c>
      <c r="I1756" s="21" t="str">
        <f>VLOOKUP(Tableau1[[#This Row],[CODE_DESTINATION]],Libellés!$E$2:$F$7,2,FALSE)</f>
        <v>Valorisation matière</v>
      </c>
      <c r="J1756" s="21">
        <v>59419.211490000002</v>
      </c>
      <c r="K1756" s="21">
        <v>1362672</v>
      </c>
      <c r="L1756" s="21">
        <f>Tableau1[[#This Row],[TONNE_DECHET]]*1000</f>
        <v>59419211.490000002</v>
      </c>
      <c r="M1756" s="21">
        <f>Tableau1[[#This Row],[KG_DECHET]]/Tableau1[[#This Row],[Population]]</f>
        <v>43.604925829546659</v>
      </c>
    </row>
    <row r="1757" spans="1:13" x14ac:dyDescent="0.3">
      <c r="A1757" s="21">
        <v>2017</v>
      </c>
      <c r="B1757" s="21">
        <v>76</v>
      </c>
      <c r="C1757" s="21" t="str">
        <f>VLOOKUP(Tableau1[[#This Row],[CODE_REGION]],Libellés!$I$2:$J$15,2,FALSE)</f>
        <v>Occitanie</v>
      </c>
      <c r="D1757" s="21">
        <v>31</v>
      </c>
      <c r="E1757" s="21" t="str">
        <f>VLOOKUP(Tableau1[[#This Row],[CODE_DEPT]],Libellés!$L$2:$M$102,2,FALSE)</f>
        <v>Haute-Garonne</v>
      </c>
      <c r="F1757" s="21" t="s">
        <v>51</v>
      </c>
      <c r="G1757" s="21" t="str">
        <f>VLOOKUP(Tableau1[[#This Row],[CODE_TYPE_DECHET]],Libellés!$A$1:$B$8,2,FALSE)</f>
        <v>Emballages et papier</v>
      </c>
      <c r="H1757" s="21" t="s">
        <v>52</v>
      </c>
      <c r="I1757" s="21" t="str">
        <f>VLOOKUP(Tableau1[[#This Row],[CODE_DESTINATION]],Libellés!$E$2:$F$7,2,FALSE)</f>
        <v>Non précisé</v>
      </c>
      <c r="J1757" s="21">
        <v>902.07638999999995</v>
      </c>
      <c r="K1757" s="21">
        <v>1362672</v>
      </c>
      <c r="L1757" s="21">
        <f>Tableau1[[#This Row],[TONNE_DECHET]]*1000</f>
        <v>902076.3899999999</v>
      </c>
      <c r="M1757" s="21">
        <f>Tableau1[[#This Row],[KG_DECHET]]/Tableau1[[#This Row],[Population]]</f>
        <v>0.66199084592623891</v>
      </c>
    </row>
    <row r="1758" spans="1:13" x14ac:dyDescent="0.3">
      <c r="A1758" s="21">
        <v>2017</v>
      </c>
      <c r="B1758" s="21">
        <v>76</v>
      </c>
      <c r="C1758" s="21" t="str">
        <f>VLOOKUP(Tableau1[[#This Row],[CODE_REGION]],Libellés!$I$2:$J$15,2,FALSE)</f>
        <v>Occitanie</v>
      </c>
      <c r="D1758" s="21">
        <v>31</v>
      </c>
      <c r="E1758" s="21" t="str">
        <f>VLOOKUP(Tableau1[[#This Row],[CODE_DEPT]],Libellés!$L$2:$M$102,2,FALSE)</f>
        <v>Haute-Garonne</v>
      </c>
      <c r="F1758" s="21" t="s">
        <v>56</v>
      </c>
      <c r="G1758" s="21" t="str">
        <f>VLOOKUP(Tableau1[[#This Row],[CODE_TYPE_DECHET]],Libellés!$A$1:$B$8,2,FALSE)</f>
        <v>Biodéchets</v>
      </c>
      <c r="H1758" s="21" t="s">
        <v>56</v>
      </c>
      <c r="I1758" s="21" t="str">
        <f>VLOOKUP(Tableau1[[#This Row],[CODE_DESTINATION]],Libellés!$E$2:$F$7,2,FALSE)</f>
        <v>Valorisation organique</v>
      </c>
      <c r="J1758" s="21">
        <v>37405.74</v>
      </c>
      <c r="K1758" s="21">
        <v>1362672</v>
      </c>
      <c r="L1758" s="21">
        <f>Tableau1[[#This Row],[TONNE_DECHET]]*1000</f>
        <v>37405740</v>
      </c>
      <c r="M1758" s="21">
        <f>Tableau1[[#This Row],[KG_DECHET]]/Tableau1[[#This Row],[Population]]</f>
        <v>27.45028884427067</v>
      </c>
    </row>
    <row r="1759" spans="1:13" x14ac:dyDescent="0.3">
      <c r="A1759" s="21">
        <v>2017</v>
      </c>
      <c r="B1759" s="21">
        <v>76</v>
      </c>
      <c r="C1759" s="21" t="str">
        <f>VLOOKUP(Tableau1[[#This Row],[CODE_REGION]],Libellés!$I$2:$J$15,2,FALSE)</f>
        <v>Occitanie</v>
      </c>
      <c r="D1759" s="21">
        <v>31</v>
      </c>
      <c r="E1759" s="21" t="str">
        <f>VLOOKUP(Tableau1[[#This Row],[CODE_DEPT]],Libellés!$L$2:$M$102,2,FALSE)</f>
        <v>Haute-Garonne</v>
      </c>
      <c r="F1759" s="21" t="s">
        <v>54</v>
      </c>
      <c r="G1759" s="21" t="str">
        <f>VLOOKUP(Tableau1[[#This Row],[CODE_TYPE_DECHET]],Libellés!$A$1:$B$8,2,FALSE)</f>
        <v>Verre</v>
      </c>
      <c r="H1759" s="21" t="s">
        <v>49</v>
      </c>
      <c r="I1759" s="21" t="str">
        <f>VLOOKUP(Tableau1[[#This Row],[CODE_DESTINATION]],Libellés!$E$2:$F$7,2,FALSE)</f>
        <v>Valorisation matière</v>
      </c>
      <c r="J1759" s="21">
        <v>36787.573790000002</v>
      </c>
      <c r="K1759" s="21">
        <v>1362672</v>
      </c>
      <c r="L1759" s="21">
        <f>Tableau1[[#This Row],[TONNE_DECHET]]*1000</f>
        <v>36787573.789999999</v>
      </c>
      <c r="M1759" s="21">
        <f>Tableau1[[#This Row],[KG_DECHET]]/Tableau1[[#This Row],[Population]]</f>
        <v>26.996646140817454</v>
      </c>
    </row>
    <row r="1760" spans="1:13" x14ac:dyDescent="0.3">
      <c r="A1760" s="21">
        <v>2017</v>
      </c>
      <c r="B1760" s="21">
        <v>76</v>
      </c>
      <c r="C1760" s="21" t="str">
        <f>VLOOKUP(Tableau1[[#This Row],[CODE_REGION]],Libellés!$I$2:$J$15,2,FALSE)</f>
        <v>Occitanie</v>
      </c>
      <c r="D1760" s="21">
        <v>31</v>
      </c>
      <c r="E1760" s="21" t="str">
        <f>VLOOKUP(Tableau1[[#This Row],[CODE_DEPT]],Libellés!$L$2:$M$102,2,FALSE)</f>
        <v>Haute-Garonne</v>
      </c>
      <c r="F1760" s="21" t="s">
        <v>54</v>
      </c>
      <c r="G1760" s="21" t="str">
        <f>VLOOKUP(Tableau1[[#This Row],[CODE_TYPE_DECHET]],Libellés!$A$1:$B$8,2,FALSE)</f>
        <v>Verre</v>
      </c>
      <c r="H1760" s="21" t="s">
        <v>52</v>
      </c>
      <c r="I1760" s="21" t="str">
        <f>VLOOKUP(Tableau1[[#This Row],[CODE_DESTINATION]],Libellés!$E$2:$F$7,2,FALSE)</f>
        <v>Non précisé</v>
      </c>
      <c r="J1760" s="21">
        <v>861.31808000000001</v>
      </c>
      <c r="K1760" s="21">
        <v>1362672</v>
      </c>
      <c r="L1760" s="21">
        <f>Tableau1[[#This Row],[TONNE_DECHET]]*1000</f>
        <v>861318.08</v>
      </c>
      <c r="M1760" s="21">
        <f>Tableau1[[#This Row],[KG_DECHET]]/Tableau1[[#This Row],[Population]]</f>
        <v>0.63208026583066212</v>
      </c>
    </row>
    <row r="1761" spans="1:13" x14ac:dyDescent="0.3">
      <c r="A1761" s="21">
        <v>2017</v>
      </c>
      <c r="B1761" s="21">
        <v>76</v>
      </c>
      <c r="C1761" s="21" t="str">
        <f>VLOOKUP(Tableau1[[#This Row],[CODE_REGION]],Libellés!$I$2:$J$15,2,FALSE)</f>
        <v>Occitanie</v>
      </c>
      <c r="D1761" s="21">
        <v>31</v>
      </c>
      <c r="E1761" s="21" t="str">
        <f>VLOOKUP(Tableau1[[#This Row],[CODE_DEPT]],Libellés!$L$2:$M$102,2,FALSE)</f>
        <v>Haute-Garonne</v>
      </c>
      <c r="F1761" s="21" t="s">
        <v>55</v>
      </c>
      <c r="G1761" s="21" t="str">
        <f>VLOOKUP(Tableau1[[#This Row],[CODE_TYPE_DECHET]],Libellés!$A$1:$B$8,2,FALSE)</f>
        <v>Collectes séparées hors gravats</v>
      </c>
      <c r="H1761" s="21" t="s">
        <v>49</v>
      </c>
      <c r="I1761" s="21" t="str">
        <f>VLOOKUP(Tableau1[[#This Row],[CODE_DESTINATION]],Libellés!$E$2:$F$7,2,FALSE)</f>
        <v>Valorisation matière</v>
      </c>
      <c r="J1761" s="21">
        <v>3140.13546</v>
      </c>
      <c r="K1761" s="21">
        <v>1362672</v>
      </c>
      <c r="L1761" s="21">
        <f>Tableau1[[#This Row],[TONNE_DECHET]]*1000</f>
        <v>3140135.46</v>
      </c>
      <c r="M1761" s="21">
        <f>Tableau1[[#This Row],[KG_DECHET]]/Tableau1[[#This Row],[Population]]</f>
        <v>2.3043956726196768</v>
      </c>
    </row>
    <row r="1762" spans="1:13" x14ac:dyDescent="0.3">
      <c r="A1762" s="21">
        <v>2017</v>
      </c>
      <c r="B1762" s="21">
        <v>76</v>
      </c>
      <c r="C1762" s="21" t="str">
        <f>VLOOKUP(Tableau1[[#This Row],[CODE_REGION]],Libellés!$I$2:$J$15,2,FALSE)</f>
        <v>Occitanie</v>
      </c>
      <c r="D1762" s="21">
        <v>31</v>
      </c>
      <c r="E1762" s="21" t="str">
        <f>VLOOKUP(Tableau1[[#This Row],[CODE_DEPT]],Libellés!$L$2:$M$102,2,FALSE)</f>
        <v>Haute-Garonne</v>
      </c>
      <c r="F1762" s="21" t="s">
        <v>55</v>
      </c>
      <c r="G1762" s="21" t="str">
        <f>VLOOKUP(Tableau1[[#This Row],[CODE_TYPE_DECHET]],Libellés!$A$1:$B$8,2,FALSE)</f>
        <v>Collectes séparées hors gravats</v>
      </c>
      <c r="H1762" s="21" t="s">
        <v>50</v>
      </c>
      <c r="I1762" s="21" t="str">
        <f>VLOOKUP(Tableau1[[#This Row],[CODE_DESTINATION]],Libellés!$E$2:$F$7,2,FALSE)</f>
        <v>Incinération avec récupération d'énergie</v>
      </c>
      <c r="J1762" s="21">
        <v>871</v>
      </c>
      <c r="K1762" s="21">
        <v>1362672</v>
      </c>
      <c r="L1762" s="21">
        <f>Tableau1[[#This Row],[TONNE_DECHET]]*1000</f>
        <v>871000</v>
      </c>
      <c r="M1762" s="21">
        <f>Tableau1[[#This Row],[KG_DECHET]]/Tableau1[[#This Row],[Population]]</f>
        <v>0.63918536522361946</v>
      </c>
    </row>
    <row r="1763" spans="1:13" x14ac:dyDescent="0.3">
      <c r="A1763" s="21">
        <v>2009</v>
      </c>
      <c r="B1763" s="21">
        <v>76</v>
      </c>
      <c r="C1763" s="21" t="str">
        <f>VLOOKUP(Tableau1[[#This Row],[CODE_REGION]],Libellés!$I$2:$J$15,2,FALSE)</f>
        <v>Occitanie</v>
      </c>
      <c r="D1763" s="21">
        <v>32</v>
      </c>
      <c r="E1763" s="21" t="str">
        <f>VLOOKUP(Tableau1[[#This Row],[CODE_DEPT]],Libellés!$L$2:$M$102,2,FALSE)</f>
        <v>Gers</v>
      </c>
      <c r="F1763" s="21" t="s">
        <v>49</v>
      </c>
      <c r="G1763" s="21" t="str">
        <f>VLOOKUP(Tableau1[[#This Row],[CODE_TYPE_DECHET]],Libellés!$A$1:$B$8,2,FALSE)</f>
        <v>Ordures ménagères résiduelles</v>
      </c>
      <c r="H1763" s="21" t="s">
        <v>51</v>
      </c>
      <c r="I1763" s="21" t="str">
        <f>VLOOKUP(Tableau1[[#This Row],[CODE_DESTINATION]],Libellés!$E$2:$F$7,2,FALSE)</f>
        <v>Stockage</v>
      </c>
      <c r="J1763" s="21">
        <v>48686.724580000002</v>
      </c>
      <c r="K1763" s="21">
        <v>187181</v>
      </c>
      <c r="L1763" s="21">
        <f>Tableau1[[#This Row],[TONNE_DECHET]]*1000</f>
        <v>48686724.579999998</v>
      </c>
      <c r="M1763" s="21">
        <f>Tableau1[[#This Row],[KG_DECHET]]/Tableau1[[#This Row],[Population]]</f>
        <v>260.10505649611872</v>
      </c>
    </row>
    <row r="1764" spans="1:13" x14ac:dyDescent="0.3">
      <c r="A1764" s="21">
        <v>2009</v>
      </c>
      <c r="B1764" s="21">
        <v>76</v>
      </c>
      <c r="C1764" s="21" t="str">
        <f>VLOOKUP(Tableau1[[#This Row],[CODE_REGION]],Libellés!$I$2:$J$15,2,FALSE)</f>
        <v>Occitanie</v>
      </c>
      <c r="D1764" s="21">
        <v>32</v>
      </c>
      <c r="E1764" s="21" t="str">
        <f>VLOOKUP(Tableau1[[#This Row],[CODE_DEPT]],Libellés!$L$2:$M$102,2,FALSE)</f>
        <v>Gers</v>
      </c>
      <c r="F1764" s="21" t="s">
        <v>51</v>
      </c>
      <c r="G1764" s="21" t="str">
        <f>VLOOKUP(Tableau1[[#This Row],[CODE_TYPE_DECHET]],Libellés!$A$1:$B$8,2,FALSE)</f>
        <v>Emballages et papier</v>
      </c>
      <c r="H1764" s="21" t="s">
        <v>49</v>
      </c>
      <c r="I1764" s="21" t="str">
        <f>VLOOKUP(Tableau1[[#This Row],[CODE_DESTINATION]],Libellés!$E$2:$F$7,2,FALSE)</f>
        <v>Valorisation matière</v>
      </c>
      <c r="J1764" s="21">
        <v>8554.6947</v>
      </c>
      <c r="K1764" s="21">
        <v>187181</v>
      </c>
      <c r="L1764" s="21">
        <f>Tableau1[[#This Row],[TONNE_DECHET]]*1000</f>
        <v>8554694.6999999993</v>
      </c>
      <c r="M1764" s="21">
        <f>Tableau1[[#This Row],[KG_DECHET]]/Tableau1[[#This Row],[Population]]</f>
        <v>45.702794087006687</v>
      </c>
    </row>
    <row r="1765" spans="1:13" x14ac:dyDescent="0.3">
      <c r="A1765" s="21">
        <v>2009</v>
      </c>
      <c r="B1765" s="21">
        <v>76</v>
      </c>
      <c r="C1765" s="21" t="str">
        <f>VLOOKUP(Tableau1[[#This Row],[CODE_REGION]],Libellés!$I$2:$J$15,2,FALSE)</f>
        <v>Occitanie</v>
      </c>
      <c r="D1765" s="21">
        <v>32</v>
      </c>
      <c r="E1765" s="21" t="str">
        <f>VLOOKUP(Tableau1[[#This Row],[CODE_DEPT]],Libellés!$L$2:$M$102,2,FALSE)</f>
        <v>Gers</v>
      </c>
      <c r="F1765" s="21" t="s">
        <v>56</v>
      </c>
      <c r="G1765" s="21" t="str">
        <f>VLOOKUP(Tableau1[[#This Row],[CODE_TYPE_DECHET]],Libellés!$A$1:$B$8,2,FALSE)</f>
        <v>Biodéchets</v>
      </c>
      <c r="H1765" s="21" t="s">
        <v>56</v>
      </c>
      <c r="I1765" s="21" t="str">
        <f>VLOOKUP(Tableau1[[#This Row],[CODE_DESTINATION]],Libellés!$E$2:$F$7,2,FALSE)</f>
        <v>Valorisation organique</v>
      </c>
      <c r="J1765" s="21">
        <v>810</v>
      </c>
      <c r="K1765" s="21">
        <v>187181</v>
      </c>
      <c r="L1765" s="21">
        <f>Tableau1[[#This Row],[TONNE_DECHET]]*1000</f>
        <v>810000</v>
      </c>
      <c r="M1765" s="21">
        <f>Tableau1[[#This Row],[KG_DECHET]]/Tableau1[[#This Row],[Population]]</f>
        <v>4.3273622857020744</v>
      </c>
    </row>
    <row r="1766" spans="1:13" x14ac:dyDescent="0.3">
      <c r="A1766" s="21">
        <v>2009</v>
      </c>
      <c r="B1766" s="21">
        <v>76</v>
      </c>
      <c r="C1766" s="21" t="str">
        <f>VLOOKUP(Tableau1[[#This Row],[CODE_REGION]],Libellés!$I$2:$J$15,2,FALSE)</f>
        <v>Occitanie</v>
      </c>
      <c r="D1766" s="21">
        <v>32</v>
      </c>
      <c r="E1766" s="21" t="str">
        <f>VLOOKUP(Tableau1[[#This Row],[CODE_DEPT]],Libellés!$L$2:$M$102,2,FALSE)</f>
        <v>Gers</v>
      </c>
      <c r="F1766" s="21" t="s">
        <v>54</v>
      </c>
      <c r="G1766" s="21" t="str">
        <f>VLOOKUP(Tableau1[[#This Row],[CODE_TYPE_DECHET]],Libellés!$A$1:$B$8,2,FALSE)</f>
        <v>Verre</v>
      </c>
      <c r="H1766" s="21" t="s">
        <v>49</v>
      </c>
      <c r="I1766" s="21" t="str">
        <f>VLOOKUP(Tableau1[[#This Row],[CODE_DESTINATION]],Libellés!$E$2:$F$7,2,FALSE)</f>
        <v>Valorisation matière</v>
      </c>
      <c r="J1766" s="21">
        <v>6469.1843099999996</v>
      </c>
      <c r="K1766" s="21">
        <v>187181</v>
      </c>
      <c r="L1766" s="21">
        <f>Tableau1[[#This Row],[TONNE_DECHET]]*1000</f>
        <v>6469184.3099999996</v>
      </c>
      <c r="M1766" s="21">
        <f>Tableau1[[#This Row],[KG_DECHET]]/Tableau1[[#This Row],[Population]]</f>
        <v>34.561116299197032</v>
      </c>
    </row>
    <row r="1767" spans="1:13" x14ac:dyDescent="0.3">
      <c r="A1767" s="21">
        <v>2011</v>
      </c>
      <c r="B1767" s="21">
        <v>76</v>
      </c>
      <c r="C1767" s="21" t="str">
        <f>VLOOKUP(Tableau1[[#This Row],[CODE_REGION]],Libellés!$I$2:$J$15,2,FALSE)</f>
        <v>Occitanie</v>
      </c>
      <c r="D1767" s="21">
        <v>32</v>
      </c>
      <c r="E1767" s="21" t="str">
        <f>VLOOKUP(Tableau1[[#This Row],[CODE_DEPT]],Libellés!$L$2:$M$102,2,FALSE)</f>
        <v>Gers</v>
      </c>
      <c r="F1767" s="21" t="s">
        <v>49</v>
      </c>
      <c r="G1767" s="21" t="str">
        <f>VLOOKUP(Tableau1[[#This Row],[CODE_TYPE_DECHET]],Libellés!$A$1:$B$8,2,FALSE)</f>
        <v>Ordures ménagères résiduelles</v>
      </c>
      <c r="H1767" s="21" t="s">
        <v>51</v>
      </c>
      <c r="I1767" s="21" t="str">
        <f>VLOOKUP(Tableau1[[#This Row],[CODE_DESTINATION]],Libellés!$E$2:$F$7,2,FALSE)</f>
        <v>Stockage</v>
      </c>
      <c r="J1767" s="21">
        <v>48536.405570000003</v>
      </c>
      <c r="K1767" s="21">
        <v>188893</v>
      </c>
      <c r="L1767" s="21">
        <f>Tableau1[[#This Row],[TONNE_DECHET]]*1000</f>
        <v>48536405.57</v>
      </c>
      <c r="M1767" s="21">
        <f>Tableau1[[#This Row],[KG_DECHET]]/Tableau1[[#This Row],[Population]]</f>
        <v>256.95184877152673</v>
      </c>
    </row>
    <row r="1768" spans="1:13" x14ac:dyDescent="0.3">
      <c r="A1768" s="21">
        <v>2011</v>
      </c>
      <c r="B1768" s="21">
        <v>76</v>
      </c>
      <c r="C1768" s="21" t="str">
        <f>VLOOKUP(Tableau1[[#This Row],[CODE_REGION]],Libellés!$I$2:$J$15,2,FALSE)</f>
        <v>Occitanie</v>
      </c>
      <c r="D1768" s="21">
        <v>32</v>
      </c>
      <c r="E1768" s="21" t="str">
        <f>VLOOKUP(Tableau1[[#This Row],[CODE_DEPT]],Libellés!$L$2:$M$102,2,FALSE)</f>
        <v>Gers</v>
      </c>
      <c r="F1768" s="21" t="s">
        <v>49</v>
      </c>
      <c r="G1768" s="21" t="str">
        <f>VLOOKUP(Tableau1[[#This Row],[CODE_TYPE_DECHET]],Libellés!$A$1:$B$8,2,FALSE)</f>
        <v>Ordures ménagères résiduelles</v>
      </c>
      <c r="H1768" s="21" t="s">
        <v>52</v>
      </c>
      <c r="I1768" s="21" t="str">
        <f>VLOOKUP(Tableau1[[#This Row],[CODE_DESTINATION]],Libellés!$E$2:$F$7,2,FALSE)</f>
        <v>Non précisé</v>
      </c>
      <c r="J1768" s="21">
        <v>145.87183999999999</v>
      </c>
      <c r="K1768" s="21">
        <v>188893</v>
      </c>
      <c r="L1768" s="21">
        <f>Tableau1[[#This Row],[TONNE_DECHET]]*1000</f>
        <v>145871.84</v>
      </c>
      <c r="M1768" s="21">
        <f>Tableau1[[#This Row],[KG_DECHET]]/Tableau1[[#This Row],[Population]]</f>
        <v>0.77224587464861061</v>
      </c>
    </row>
    <row r="1769" spans="1:13" x14ac:dyDescent="0.3">
      <c r="A1769" s="21">
        <v>2011</v>
      </c>
      <c r="B1769" s="21">
        <v>76</v>
      </c>
      <c r="C1769" s="21" t="str">
        <f>VLOOKUP(Tableau1[[#This Row],[CODE_REGION]],Libellés!$I$2:$J$15,2,FALSE)</f>
        <v>Occitanie</v>
      </c>
      <c r="D1769" s="21">
        <v>32</v>
      </c>
      <c r="E1769" s="21" t="str">
        <f>VLOOKUP(Tableau1[[#This Row],[CODE_DEPT]],Libellés!$L$2:$M$102,2,FALSE)</f>
        <v>Gers</v>
      </c>
      <c r="F1769" s="21" t="s">
        <v>51</v>
      </c>
      <c r="G1769" s="21" t="str">
        <f>VLOOKUP(Tableau1[[#This Row],[CODE_TYPE_DECHET]],Libellés!$A$1:$B$8,2,FALSE)</f>
        <v>Emballages et papier</v>
      </c>
      <c r="H1769" s="21" t="s">
        <v>49</v>
      </c>
      <c r="I1769" s="21" t="str">
        <f>VLOOKUP(Tableau1[[#This Row],[CODE_DESTINATION]],Libellés!$E$2:$F$7,2,FALSE)</f>
        <v>Valorisation matière</v>
      </c>
      <c r="J1769" s="21">
        <v>8001.6217800000004</v>
      </c>
      <c r="K1769" s="21">
        <v>188893</v>
      </c>
      <c r="L1769" s="21">
        <f>Tableau1[[#This Row],[TONNE_DECHET]]*1000</f>
        <v>8001621.7800000003</v>
      </c>
      <c r="M1769" s="21">
        <f>Tableau1[[#This Row],[KG_DECHET]]/Tableau1[[#This Row],[Population]]</f>
        <v>42.360605104477138</v>
      </c>
    </row>
    <row r="1770" spans="1:13" x14ac:dyDescent="0.3">
      <c r="A1770" s="21">
        <v>2011</v>
      </c>
      <c r="B1770" s="21">
        <v>76</v>
      </c>
      <c r="C1770" s="21" t="str">
        <f>VLOOKUP(Tableau1[[#This Row],[CODE_REGION]],Libellés!$I$2:$J$15,2,FALSE)</f>
        <v>Occitanie</v>
      </c>
      <c r="D1770" s="21">
        <v>32</v>
      </c>
      <c r="E1770" s="21" t="str">
        <f>VLOOKUP(Tableau1[[#This Row],[CODE_DEPT]],Libellés!$L$2:$M$102,2,FALSE)</f>
        <v>Gers</v>
      </c>
      <c r="F1770" s="21" t="s">
        <v>51</v>
      </c>
      <c r="G1770" s="21" t="str">
        <f>VLOOKUP(Tableau1[[#This Row],[CODE_TYPE_DECHET]],Libellés!$A$1:$B$8,2,FALSE)</f>
        <v>Emballages et papier</v>
      </c>
      <c r="H1770" s="21" t="s">
        <v>52</v>
      </c>
      <c r="I1770" s="21" t="str">
        <f>VLOOKUP(Tableau1[[#This Row],[CODE_DESTINATION]],Libellés!$E$2:$F$7,2,FALSE)</f>
        <v>Non précisé</v>
      </c>
      <c r="J1770" s="21">
        <v>834.50602000000003</v>
      </c>
      <c r="K1770" s="21">
        <v>188893</v>
      </c>
      <c r="L1770" s="21">
        <f>Tableau1[[#This Row],[TONNE_DECHET]]*1000</f>
        <v>834506.02</v>
      </c>
      <c r="M1770" s="21">
        <f>Tableau1[[#This Row],[KG_DECHET]]/Tableau1[[#This Row],[Population]]</f>
        <v>4.4178768932676169</v>
      </c>
    </row>
    <row r="1771" spans="1:13" x14ac:dyDescent="0.3">
      <c r="A1771" s="21">
        <v>2011</v>
      </c>
      <c r="B1771" s="21">
        <v>76</v>
      </c>
      <c r="C1771" s="21" t="str">
        <f>VLOOKUP(Tableau1[[#This Row],[CODE_REGION]],Libellés!$I$2:$J$15,2,FALSE)</f>
        <v>Occitanie</v>
      </c>
      <c r="D1771" s="21">
        <v>32</v>
      </c>
      <c r="E1771" s="21" t="str">
        <f>VLOOKUP(Tableau1[[#This Row],[CODE_DEPT]],Libellés!$L$2:$M$102,2,FALSE)</f>
        <v>Gers</v>
      </c>
      <c r="F1771" s="21" t="s">
        <v>56</v>
      </c>
      <c r="G1771" s="21" t="str">
        <f>VLOOKUP(Tableau1[[#This Row],[CODE_TYPE_DECHET]],Libellés!$A$1:$B$8,2,FALSE)</f>
        <v>Biodéchets</v>
      </c>
      <c r="H1771" s="21" t="s">
        <v>56</v>
      </c>
      <c r="I1771" s="21" t="str">
        <f>VLOOKUP(Tableau1[[#This Row],[CODE_DESTINATION]],Libellés!$E$2:$F$7,2,FALSE)</f>
        <v>Valorisation organique</v>
      </c>
      <c r="J1771" s="21">
        <v>80</v>
      </c>
      <c r="K1771" s="21">
        <v>188893</v>
      </c>
      <c r="L1771" s="21">
        <f>Tableau1[[#This Row],[TONNE_DECHET]]*1000</f>
        <v>80000</v>
      </c>
      <c r="M1771" s="21">
        <f>Tableau1[[#This Row],[KG_DECHET]]/Tableau1[[#This Row],[Population]]</f>
        <v>0.42352019397224883</v>
      </c>
    </row>
    <row r="1772" spans="1:13" x14ac:dyDescent="0.3">
      <c r="A1772" s="21">
        <v>2011</v>
      </c>
      <c r="B1772" s="21">
        <v>76</v>
      </c>
      <c r="C1772" s="21" t="str">
        <f>VLOOKUP(Tableau1[[#This Row],[CODE_REGION]],Libellés!$I$2:$J$15,2,FALSE)</f>
        <v>Occitanie</v>
      </c>
      <c r="D1772" s="21">
        <v>32</v>
      </c>
      <c r="E1772" s="21" t="str">
        <f>VLOOKUP(Tableau1[[#This Row],[CODE_DEPT]],Libellés!$L$2:$M$102,2,FALSE)</f>
        <v>Gers</v>
      </c>
      <c r="F1772" s="21" t="s">
        <v>54</v>
      </c>
      <c r="G1772" s="21" t="str">
        <f>VLOOKUP(Tableau1[[#This Row],[CODE_TYPE_DECHET]],Libellés!$A$1:$B$8,2,FALSE)</f>
        <v>Verre</v>
      </c>
      <c r="H1772" s="21" t="s">
        <v>49</v>
      </c>
      <c r="I1772" s="21" t="str">
        <f>VLOOKUP(Tableau1[[#This Row],[CODE_DESTINATION]],Libellés!$E$2:$F$7,2,FALSE)</f>
        <v>Valorisation matière</v>
      </c>
      <c r="J1772" s="21">
        <v>5818.16</v>
      </c>
      <c r="K1772" s="21">
        <v>188893</v>
      </c>
      <c r="L1772" s="21">
        <f>Tableau1[[#This Row],[TONNE_DECHET]]*1000</f>
        <v>5818160</v>
      </c>
      <c r="M1772" s="21">
        <f>Tableau1[[#This Row],[KG_DECHET]]/Tableau1[[#This Row],[Population]]</f>
        <v>30.801353147019743</v>
      </c>
    </row>
    <row r="1773" spans="1:13" x14ac:dyDescent="0.3">
      <c r="A1773" s="21">
        <v>2011</v>
      </c>
      <c r="B1773" s="21">
        <v>76</v>
      </c>
      <c r="C1773" s="21" t="str">
        <f>VLOOKUP(Tableau1[[#This Row],[CODE_REGION]],Libellés!$I$2:$J$15,2,FALSE)</f>
        <v>Occitanie</v>
      </c>
      <c r="D1773" s="21">
        <v>32</v>
      </c>
      <c r="E1773" s="21" t="str">
        <f>VLOOKUP(Tableau1[[#This Row],[CODE_DEPT]],Libellés!$L$2:$M$102,2,FALSE)</f>
        <v>Gers</v>
      </c>
      <c r="F1773" s="21" t="s">
        <v>54</v>
      </c>
      <c r="G1773" s="21" t="str">
        <f>VLOOKUP(Tableau1[[#This Row],[CODE_TYPE_DECHET]],Libellés!$A$1:$B$8,2,FALSE)</f>
        <v>Verre</v>
      </c>
      <c r="H1773" s="21" t="s">
        <v>52</v>
      </c>
      <c r="I1773" s="21" t="str">
        <f>VLOOKUP(Tableau1[[#This Row],[CODE_DESTINATION]],Libellés!$E$2:$F$7,2,FALSE)</f>
        <v>Non précisé</v>
      </c>
      <c r="J1773" s="21">
        <v>840.64063999999996</v>
      </c>
      <c r="K1773" s="21">
        <v>188893</v>
      </c>
      <c r="L1773" s="21">
        <f>Tableau1[[#This Row],[TONNE_DECHET]]*1000</f>
        <v>840640.64</v>
      </c>
      <c r="M1773" s="21">
        <f>Tableau1[[#This Row],[KG_DECHET]]/Tableau1[[#This Row],[Population]]</f>
        <v>4.4503535864219428</v>
      </c>
    </row>
    <row r="1774" spans="1:13" x14ac:dyDescent="0.3">
      <c r="A1774" s="21">
        <v>2011</v>
      </c>
      <c r="B1774" s="21">
        <v>76</v>
      </c>
      <c r="C1774" s="21" t="str">
        <f>VLOOKUP(Tableau1[[#This Row],[CODE_REGION]],Libellés!$I$2:$J$15,2,FALSE)</f>
        <v>Occitanie</v>
      </c>
      <c r="D1774" s="21">
        <v>32</v>
      </c>
      <c r="E1774" s="21" t="str">
        <f>VLOOKUP(Tableau1[[#This Row],[CODE_DEPT]],Libellés!$L$2:$M$102,2,FALSE)</f>
        <v>Gers</v>
      </c>
      <c r="F1774" s="21" t="s">
        <v>55</v>
      </c>
      <c r="G1774" s="21" t="str">
        <f>VLOOKUP(Tableau1[[#This Row],[CODE_TYPE_DECHET]],Libellés!$A$1:$B$8,2,FALSE)</f>
        <v>Collectes séparées hors gravats</v>
      </c>
      <c r="H1774" s="21" t="s">
        <v>49</v>
      </c>
      <c r="I1774" s="21" t="str">
        <f>VLOOKUP(Tableau1[[#This Row],[CODE_DESTINATION]],Libellés!$E$2:$F$7,2,FALSE)</f>
        <v>Valorisation matière</v>
      </c>
      <c r="J1774" s="21">
        <v>123.85181</v>
      </c>
      <c r="K1774" s="21">
        <v>188893</v>
      </c>
      <c r="L1774" s="21">
        <f>Tableau1[[#This Row],[TONNE_DECHET]]*1000</f>
        <v>123851.81</v>
      </c>
      <c r="M1774" s="21">
        <f>Tableau1[[#This Row],[KG_DECHET]]/Tableau1[[#This Row],[Population]]</f>
        <v>0.65567178243767632</v>
      </c>
    </row>
    <row r="1775" spans="1:13" x14ac:dyDescent="0.3">
      <c r="A1775" s="21">
        <v>2013</v>
      </c>
      <c r="B1775" s="21">
        <v>76</v>
      </c>
      <c r="C1775" s="21" t="str">
        <f>VLOOKUP(Tableau1[[#This Row],[CODE_REGION]],Libellés!$I$2:$J$15,2,FALSE)</f>
        <v>Occitanie</v>
      </c>
      <c r="D1775" s="21">
        <v>32</v>
      </c>
      <c r="E1775" s="21" t="str">
        <f>VLOOKUP(Tableau1[[#This Row],[CODE_DEPT]],Libellés!$L$2:$M$102,2,FALSE)</f>
        <v>Gers</v>
      </c>
      <c r="F1775" s="21" t="s">
        <v>49</v>
      </c>
      <c r="G1775" s="21" t="str">
        <f>VLOOKUP(Tableau1[[#This Row],[CODE_TYPE_DECHET]],Libellés!$A$1:$B$8,2,FALSE)</f>
        <v>Ordures ménagères résiduelles</v>
      </c>
      <c r="H1775" s="21" t="s">
        <v>51</v>
      </c>
      <c r="I1775" s="21" t="str">
        <f>VLOOKUP(Tableau1[[#This Row],[CODE_DESTINATION]],Libellés!$E$2:$F$7,2,FALSE)</f>
        <v>Stockage</v>
      </c>
      <c r="J1775" s="21">
        <v>41105.369579999999</v>
      </c>
      <c r="K1775" s="21">
        <v>190276</v>
      </c>
      <c r="L1775" s="21">
        <f>Tableau1[[#This Row],[TONNE_DECHET]]*1000</f>
        <v>41105369.579999998</v>
      </c>
      <c r="M1775" s="21">
        <f>Tableau1[[#This Row],[KG_DECHET]]/Tableau1[[#This Row],[Population]]</f>
        <v>216.03023807521706</v>
      </c>
    </row>
    <row r="1776" spans="1:13" x14ac:dyDescent="0.3">
      <c r="A1776" s="21">
        <v>2013</v>
      </c>
      <c r="B1776" s="21">
        <v>76</v>
      </c>
      <c r="C1776" s="21" t="str">
        <f>VLOOKUP(Tableau1[[#This Row],[CODE_REGION]],Libellés!$I$2:$J$15,2,FALSE)</f>
        <v>Occitanie</v>
      </c>
      <c r="D1776" s="21">
        <v>32</v>
      </c>
      <c r="E1776" s="21" t="str">
        <f>VLOOKUP(Tableau1[[#This Row],[CODE_DEPT]],Libellés!$L$2:$M$102,2,FALSE)</f>
        <v>Gers</v>
      </c>
      <c r="F1776" s="21" t="s">
        <v>49</v>
      </c>
      <c r="G1776" s="21" t="str">
        <f>VLOOKUP(Tableau1[[#This Row],[CODE_TYPE_DECHET]],Libellés!$A$1:$B$8,2,FALSE)</f>
        <v>Ordures ménagères résiduelles</v>
      </c>
      <c r="H1776" s="21" t="s">
        <v>52</v>
      </c>
      <c r="I1776" s="21" t="str">
        <f>VLOOKUP(Tableau1[[#This Row],[CODE_DESTINATION]],Libellés!$E$2:$F$7,2,FALSE)</f>
        <v>Non précisé</v>
      </c>
      <c r="J1776" s="21">
        <v>4774.9306200000001</v>
      </c>
      <c r="K1776" s="21">
        <v>190276</v>
      </c>
      <c r="L1776" s="21">
        <f>Tableau1[[#This Row],[TONNE_DECHET]]*1000</f>
        <v>4774930.62</v>
      </c>
      <c r="M1776" s="21">
        <f>Tableau1[[#This Row],[KG_DECHET]]/Tableau1[[#This Row],[Population]]</f>
        <v>25.094760348125881</v>
      </c>
    </row>
    <row r="1777" spans="1:13" x14ac:dyDescent="0.3">
      <c r="A1777" s="21">
        <v>2013</v>
      </c>
      <c r="B1777" s="21">
        <v>76</v>
      </c>
      <c r="C1777" s="21" t="str">
        <f>VLOOKUP(Tableau1[[#This Row],[CODE_REGION]],Libellés!$I$2:$J$15,2,FALSE)</f>
        <v>Occitanie</v>
      </c>
      <c r="D1777" s="21">
        <v>32</v>
      </c>
      <c r="E1777" s="21" t="str">
        <f>VLOOKUP(Tableau1[[#This Row],[CODE_DEPT]],Libellés!$L$2:$M$102,2,FALSE)</f>
        <v>Gers</v>
      </c>
      <c r="F1777" s="21" t="s">
        <v>51</v>
      </c>
      <c r="G1777" s="21" t="str">
        <f>VLOOKUP(Tableau1[[#This Row],[CODE_TYPE_DECHET]],Libellés!$A$1:$B$8,2,FALSE)</f>
        <v>Emballages et papier</v>
      </c>
      <c r="H1777" s="21" t="s">
        <v>49</v>
      </c>
      <c r="I1777" s="21" t="str">
        <f>VLOOKUP(Tableau1[[#This Row],[CODE_DESTINATION]],Libellés!$E$2:$F$7,2,FALSE)</f>
        <v>Valorisation matière</v>
      </c>
      <c r="J1777" s="21">
        <v>8555.2512599999991</v>
      </c>
      <c r="K1777" s="21">
        <v>190276</v>
      </c>
      <c r="L1777" s="21">
        <f>Tableau1[[#This Row],[TONNE_DECHET]]*1000</f>
        <v>8555251.2599999998</v>
      </c>
      <c r="M1777" s="21">
        <f>Tableau1[[#This Row],[KG_DECHET]]/Tableau1[[#This Row],[Population]]</f>
        <v>44.962324518068492</v>
      </c>
    </row>
    <row r="1778" spans="1:13" x14ac:dyDescent="0.3">
      <c r="A1778" s="21">
        <v>2013</v>
      </c>
      <c r="B1778" s="21">
        <v>76</v>
      </c>
      <c r="C1778" s="21" t="str">
        <f>VLOOKUP(Tableau1[[#This Row],[CODE_REGION]],Libellés!$I$2:$J$15,2,FALSE)</f>
        <v>Occitanie</v>
      </c>
      <c r="D1778" s="21">
        <v>32</v>
      </c>
      <c r="E1778" s="21" t="str">
        <f>VLOOKUP(Tableau1[[#This Row],[CODE_DEPT]],Libellés!$L$2:$M$102,2,FALSE)</f>
        <v>Gers</v>
      </c>
      <c r="F1778" s="21" t="s">
        <v>51</v>
      </c>
      <c r="G1778" s="21" t="str">
        <f>VLOOKUP(Tableau1[[#This Row],[CODE_TYPE_DECHET]],Libellés!$A$1:$B$8,2,FALSE)</f>
        <v>Emballages et papier</v>
      </c>
      <c r="H1778" s="21" t="s">
        <v>52</v>
      </c>
      <c r="I1778" s="21" t="str">
        <f>VLOOKUP(Tableau1[[#This Row],[CODE_DESTINATION]],Libellés!$E$2:$F$7,2,FALSE)</f>
        <v>Non précisé</v>
      </c>
      <c r="J1778" s="21">
        <v>1106.92001</v>
      </c>
      <c r="K1778" s="21">
        <v>190276</v>
      </c>
      <c r="L1778" s="21">
        <f>Tableau1[[#This Row],[TONNE_DECHET]]*1000</f>
        <v>1106920.01</v>
      </c>
      <c r="M1778" s="21">
        <f>Tableau1[[#This Row],[KG_DECHET]]/Tableau1[[#This Row],[Population]]</f>
        <v>5.8174441863398432</v>
      </c>
    </row>
    <row r="1779" spans="1:13" x14ac:dyDescent="0.3">
      <c r="A1779" s="21">
        <v>2013</v>
      </c>
      <c r="B1779" s="21">
        <v>76</v>
      </c>
      <c r="C1779" s="21" t="str">
        <f>VLOOKUP(Tableau1[[#This Row],[CODE_REGION]],Libellés!$I$2:$J$15,2,FALSE)</f>
        <v>Occitanie</v>
      </c>
      <c r="D1779" s="21">
        <v>32</v>
      </c>
      <c r="E1779" s="21" t="str">
        <f>VLOOKUP(Tableau1[[#This Row],[CODE_DEPT]],Libellés!$L$2:$M$102,2,FALSE)</f>
        <v>Gers</v>
      </c>
      <c r="F1779" s="21" t="s">
        <v>56</v>
      </c>
      <c r="G1779" s="21" t="str">
        <f>VLOOKUP(Tableau1[[#This Row],[CODE_TYPE_DECHET]],Libellés!$A$1:$B$8,2,FALSE)</f>
        <v>Biodéchets</v>
      </c>
      <c r="H1779" s="21" t="s">
        <v>56</v>
      </c>
      <c r="I1779" s="21" t="str">
        <f>VLOOKUP(Tableau1[[#This Row],[CODE_DESTINATION]],Libellés!$E$2:$F$7,2,FALSE)</f>
        <v>Valorisation organique</v>
      </c>
      <c r="J1779" s="21">
        <v>40</v>
      </c>
      <c r="K1779" s="21">
        <v>190276</v>
      </c>
      <c r="L1779" s="21">
        <f>Tableau1[[#This Row],[TONNE_DECHET]]*1000</f>
        <v>40000</v>
      </c>
      <c r="M1779" s="21">
        <f>Tableau1[[#This Row],[KG_DECHET]]/Tableau1[[#This Row],[Population]]</f>
        <v>0.210220942210263</v>
      </c>
    </row>
    <row r="1780" spans="1:13" x14ac:dyDescent="0.3">
      <c r="A1780" s="21">
        <v>2013</v>
      </c>
      <c r="B1780" s="21">
        <v>76</v>
      </c>
      <c r="C1780" s="21" t="str">
        <f>VLOOKUP(Tableau1[[#This Row],[CODE_REGION]],Libellés!$I$2:$J$15,2,FALSE)</f>
        <v>Occitanie</v>
      </c>
      <c r="D1780" s="21">
        <v>32</v>
      </c>
      <c r="E1780" s="21" t="str">
        <f>VLOOKUP(Tableau1[[#This Row],[CODE_DEPT]],Libellés!$L$2:$M$102,2,FALSE)</f>
        <v>Gers</v>
      </c>
      <c r="F1780" s="21" t="s">
        <v>54</v>
      </c>
      <c r="G1780" s="21" t="str">
        <f>VLOOKUP(Tableau1[[#This Row],[CODE_TYPE_DECHET]],Libellés!$A$1:$B$8,2,FALSE)</f>
        <v>Verre</v>
      </c>
      <c r="H1780" s="21" t="s">
        <v>49</v>
      </c>
      <c r="I1780" s="21" t="str">
        <f>VLOOKUP(Tableau1[[#This Row],[CODE_DESTINATION]],Libellés!$E$2:$F$7,2,FALSE)</f>
        <v>Valorisation matière</v>
      </c>
      <c r="J1780" s="21">
        <v>5631.0701600000002</v>
      </c>
      <c r="K1780" s="21">
        <v>190276</v>
      </c>
      <c r="L1780" s="21">
        <f>Tableau1[[#This Row],[TONNE_DECHET]]*1000</f>
        <v>5631070.1600000001</v>
      </c>
      <c r="M1780" s="21">
        <f>Tableau1[[#This Row],[KG_DECHET]]/Tableau1[[#This Row],[Population]]</f>
        <v>29.594221867182409</v>
      </c>
    </row>
    <row r="1781" spans="1:13" x14ac:dyDescent="0.3">
      <c r="A1781" s="21">
        <v>2013</v>
      </c>
      <c r="B1781" s="21">
        <v>76</v>
      </c>
      <c r="C1781" s="21" t="str">
        <f>VLOOKUP(Tableau1[[#This Row],[CODE_REGION]],Libellés!$I$2:$J$15,2,FALSE)</f>
        <v>Occitanie</v>
      </c>
      <c r="D1781" s="21">
        <v>32</v>
      </c>
      <c r="E1781" s="21" t="str">
        <f>VLOOKUP(Tableau1[[#This Row],[CODE_DEPT]],Libellés!$L$2:$M$102,2,FALSE)</f>
        <v>Gers</v>
      </c>
      <c r="F1781" s="21" t="s">
        <v>54</v>
      </c>
      <c r="G1781" s="21" t="str">
        <f>VLOOKUP(Tableau1[[#This Row],[CODE_TYPE_DECHET]],Libellés!$A$1:$B$8,2,FALSE)</f>
        <v>Verre</v>
      </c>
      <c r="H1781" s="21" t="s">
        <v>52</v>
      </c>
      <c r="I1781" s="21" t="str">
        <f>VLOOKUP(Tableau1[[#This Row],[CODE_DESTINATION]],Libellés!$E$2:$F$7,2,FALSE)</f>
        <v>Non précisé</v>
      </c>
      <c r="J1781" s="21">
        <v>742.48478999999998</v>
      </c>
      <c r="K1781" s="21">
        <v>190276</v>
      </c>
      <c r="L1781" s="21">
        <f>Tableau1[[#This Row],[TONNE_DECHET]]*1000</f>
        <v>742484.78999999992</v>
      </c>
      <c r="M1781" s="21">
        <f>Tableau1[[#This Row],[KG_DECHET]]/Tableau1[[#This Row],[Population]]</f>
        <v>3.9021463032647308</v>
      </c>
    </row>
    <row r="1782" spans="1:13" x14ac:dyDescent="0.3">
      <c r="A1782" s="21">
        <v>2013</v>
      </c>
      <c r="B1782" s="21">
        <v>76</v>
      </c>
      <c r="C1782" s="21" t="str">
        <f>VLOOKUP(Tableau1[[#This Row],[CODE_REGION]],Libellés!$I$2:$J$15,2,FALSE)</f>
        <v>Occitanie</v>
      </c>
      <c r="D1782" s="21">
        <v>32</v>
      </c>
      <c r="E1782" s="21" t="str">
        <f>VLOOKUP(Tableau1[[#This Row],[CODE_DEPT]],Libellés!$L$2:$M$102,2,FALSE)</f>
        <v>Gers</v>
      </c>
      <c r="F1782" s="21" t="s">
        <v>55</v>
      </c>
      <c r="G1782" s="21" t="str">
        <f>VLOOKUP(Tableau1[[#This Row],[CODE_TYPE_DECHET]],Libellés!$A$1:$B$8,2,FALSE)</f>
        <v>Collectes séparées hors gravats</v>
      </c>
      <c r="H1782" s="21" t="s">
        <v>49</v>
      </c>
      <c r="I1782" s="21" t="str">
        <f>VLOOKUP(Tableau1[[#This Row],[CODE_DESTINATION]],Libellés!$E$2:$F$7,2,FALSE)</f>
        <v>Valorisation matière</v>
      </c>
      <c r="J1782" s="21">
        <v>148.24793</v>
      </c>
      <c r="K1782" s="21">
        <v>190276</v>
      </c>
      <c r="L1782" s="21">
        <f>Tableau1[[#This Row],[TONNE_DECHET]]*1000</f>
        <v>148247.93</v>
      </c>
      <c r="M1782" s="21">
        <f>Tableau1[[#This Row],[KG_DECHET]]/Tableau1[[#This Row],[Population]]</f>
        <v>0.77912048813302781</v>
      </c>
    </row>
    <row r="1783" spans="1:13" x14ac:dyDescent="0.3">
      <c r="A1783" s="21">
        <v>2015</v>
      </c>
      <c r="B1783" s="21">
        <v>76</v>
      </c>
      <c r="C1783" s="21" t="str">
        <f>VLOOKUP(Tableau1[[#This Row],[CODE_REGION]],Libellés!$I$2:$J$15,2,FALSE)</f>
        <v>Occitanie</v>
      </c>
      <c r="D1783" s="21">
        <v>32</v>
      </c>
      <c r="E1783" s="21" t="str">
        <f>VLOOKUP(Tableau1[[#This Row],[CODE_DEPT]],Libellés!$L$2:$M$102,2,FALSE)</f>
        <v>Gers</v>
      </c>
      <c r="F1783" s="21" t="s">
        <v>49</v>
      </c>
      <c r="G1783" s="21" t="str">
        <f>VLOOKUP(Tableau1[[#This Row],[CODE_TYPE_DECHET]],Libellés!$A$1:$B$8,2,FALSE)</f>
        <v>Ordures ménagères résiduelles</v>
      </c>
      <c r="H1783" s="21" t="s">
        <v>51</v>
      </c>
      <c r="I1783" s="21" t="str">
        <f>VLOOKUP(Tableau1[[#This Row],[CODE_DESTINATION]],Libellés!$E$2:$F$7,2,FALSE)</f>
        <v>Stockage</v>
      </c>
      <c r="J1783" s="21">
        <v>46411.176149999999</v>
      </c>
      <c r="K1783" s="21">
        <v>190932</v>
      </c>
      <c r="L1783" s="21">
        <f>Tableau1[[#This Row],[TONNE_DECHET]]*1000</f>
        <v>46411176.149999999</v>
      </c>
      <c r="M1783" s="21">
        <f>Tableau1[[#This Row],[KG_DECHET]]/Tableau1[[#This Row],[Population]]</f>
        <v>243.07699154672866</v>
      </c>
    </row>
    <row r="1784" spans="1:13" x14ac:dyDescent="0.3">
      <c r="A1784" s="21">
        <v>2015</v>
      </c>
      <c r="B1784" s="21">
        <v>76</v>
      </c>
      <c r="C1784" s="21" t="str">
        <f>VLOOKUP(Tableau1[[#This Row],[CODE_REGION]],Libellés!$I$2:$J$15,2,FALSE)</f>
        <v>Occitanie</v>
      </c>
      <c r="D1784" s="21">
        <v>32</v>
      </c>
      <c r="E1784" s="21" t="str">
        <f>VLOOKUP(Tableau1[[#This Row],[CODE_DEPT]],Libellés!$L$2:$M$102,2,FALSE)</f>
        <v>Gers</v>
      </c>
      <c r="F1784" s="21" t="s">
        <v>51</v>
      </c>
      <c r="G1784" s="21" t="str">
        <f>VLOOKUP(Tableau1[[#This Row],[CODE_TYPE_DECHET]],Libellés!$A$1:$B$8,2,FALSE)</f>
        <v>Emballages et papier</v>
      </c>
      <c r="H1784" s="21" t="s">
        <v>49</v>
      </c>
      <c r="I1784" s="21" t="str">
        <f>VLOOKUP(Tableau1[[#This Row],[CODE_DESTINATION]],Libellés!$E$2:$F$7,2,FALSE)</f>
        <v>Valorisation matière</v>
      </c>
      <c r="J1784" s="21">
        <v>9844.5108</v>
      </c>
      <c r="K1784" s="21">
        <v>190932</v>
      </c>
      <c r="L1784" s="21">
        <f>Tableau1[[#This Row],[TONNE_DECHET]]*1000</f>
        <v>9844510.8000000007</v>
      </c>
      <c r="M1784" s="21">
        <f>Tableau1[[#This Row],[KG_DECHET]]/Tableau1[[#This Row],[Population]]</f>
        <v>51.560297907108293</v>
      </c>
    </row>
    <row r="1785" spans="1:13" x14ac:dyDescent="0.3">
      <c r="A1785" s="21">
        <v>2015</v>
      </c>
      <c r="B1785" s="21">
        <v>76</v>
      </c>
      <c r="C1785" s="21" t="str">
        <f>VLOOKUP(Tableau1[[#This Row],[CODE_REGION]],Libellés!$I$2:$J$15,2,FALSE)</f>
        <v>Occitanie</v>
      </c>
      <c r="D1785" s="21">
        <v>32</v>
      </c>
      <c r="E1785" s="21" t="str">
        <f>VLOOKUP(Tableau1[[#This Row],[CODE_DEPT]],Libellés!$L$2:$M$102,2,FALSE)</f>
        <v>Gers</v>
      </c>
      <c r="F1785" s="21" t="s">
        <v>54</v>
      </c>
      <c r="G1785" s="21" t="str">
        <f>VLOOKUP(Tableau1[[#This Row],[CODE_TYPE_DECHET]],Libellés!$A$1:$B$8,2,FALSE)</f>
        <v>Verre</v>
      </c>
      <c r="H1785" s="21" t="s">
        <v>49</v>
      </c>
      <c r="I1785" s="21" t="str">
        <f>VLOOKUP(Tableau1[[#This Row],[CODE_DESTINATION]],Libellés!$E$2:$F$7,2,FALSE)</f>
        <v>Valorisation matière</v>
      </c>
      <c r="J1785" s="21">
        <v>6389.28928</v>
      </c>
      <c r="K1785" s="21">
        <v>190932</v>
      </c>
      <c r="L1785" s="21">
        <f>Tableau1[[#This Row],[TONNE_DECHET]]*1000</f>
        <v>6389289.2800000003</v>
      </c>
      <c r="M1785" s="21">
        <f>Tableau1[[#This Row],[KG_DECHET]]/Tableau1[[#This Row],[Population]]</f>
        <v>33.463690109567807</v>
      </c>
    </row>
    <row r="1786" spans="1:13" x14ac:dyDescent="0.3">
      <c r="A1786" s="21">
        <v>2015</v>
      </c>
      <c r="B1786" s="21">
        <v>76</v>
      </c>
      <c r="C1786" s="21" t="str">
        <f>VLOOKUP(Tableau1[[#This Row],[CODE_REGION]],Libellés!$I$2:$J$15,2,FALSE)</f>
        <v>Occitanie</v>
      </c>
      <c r="D1786" s="21">
        <v>32</v>
      </c>
      <c r="E1786" s="21" t="str">
        <f>VLOOKUP(Tableau1[[#This Row],[CODE_DEPT]],Libellés!$L$2:$M$102,2,FALSE)</f>
        <v>Gers</v>
      </c>
      <c r="F1786" s="21" t="s">
        <v>55</v>
      </c>
      <c r="G1786" s="21" t="str">
        <f>VLOOKUP(Tableau1[[#This Row],[CODE_TYPE_DECHET]],Libellés!$A$1:$B$8,2,FALSE)</f>
        <v>Collectes séparées hors gravats</v>
      </c>
      <c r="H1786" s="21" t="s">
        <v>49</v>
      </c>
      <c r="I1786" s="21" t="str">
        <f>VLOOKUP(Tableau1[[#This Row],[CODE_DESTINATION]],Libellés!$E$2:$F$7,2,FALSE)</f>
        <v>Valorisation matière</v>
      </c>
      <c r="J1786" s="21">
        <v>183.93854999999999</v>
      </c>
      <c r="K1786" s="21">
        <v>190932</v>
      </c>
      <c r="L1786" s="21">
        <f>Tableau1[[#This Row],[TONNE_DECHET]]*1000</f>
        <v>183938.55</v>
      </c>
      <c r="M1786" s="21">
        <f>Tableau1[[#This Row],[KG_DECHET]]/Tableau1[[#This Row],[Population]]</f>
        <v>0.96337203821255724</v>
      </c>
    </row>
    <row r="1787" spans="1:13" x14ac:dyDescent="0.3">
      <c r="A1787" s="21">
        <v>2017</v>
      </c>
      <c r="B1787" s="21">
        <v>76</v>
      </c>
      <c r="C1787" s="21" t="str">
        <f>VLOOKUP(Tableau1[[#This Row],[CODE_REGION]],Libellés!$I$2:$J$15,2,FALSE)</f>
        <v>Occitanie</v>
      </c>
      <c r="D1787" s="21">
        <v>32</v>
      </c>
      <c r="E1787" s="21" t="str">
        <f>VLOOKUP(Tableau1[[#This Row],[CODE_DEPT]],Libellés!$L$2:$M$102,2,FALSE)</f>
        <v>Gers</v>
      </c>
      <c r="F1787" s="21" t="s">
        <v>49</v>
      </c>
      <c r="G1787" s="21" t="str">
        <f>VLOOKUP(Tableau1[[#This Row],[CODE_TYPE_DECHET]],Libellés!$A$1:$B$8,2,FALSE)</f>
        <v>Ordures ménagères résiduelles</v>
      </c>
      <c r="H1787" s="21" t="s">
        <v>51</v>
      </c>
      <c r="I1787" s="21" t="str">
        <f>VLOOKUP(Tableau1[[#This Row],[CODE_DESTINATION]],Libellés!$E$2:$F$7,2,FALSE)</f>
        <v>Stockage</v>
      </c>
      <c r="J1787" s="21">
        <v>44548.874819999997</v>
      </c>
      <c r="K1787" s="21">
        <v>191091</v>
      </c>
      <c r="L1787" s="21">
        <f>Tableau1[[#This Row],[TONNE_DECHET]]*1000</f>
        <v>44548874.82</v>
      </c>
      <c r="M1787" s="21">
        <f>Tableau1[[#This Row],[KG_DECHET]]/Tableau1[[#This Row],[Population]]</f>
        <v>233.1291103191673</v>
      </c>
    </row>
    <row r="1788" spans="1:13" x14ac:dyDescent="0.3">
      <c r="A1788" s="21">
        <v>2017</v>
      </c>
      <c r="B1788" s="21">
        <v>76</v>
      </c>
      <c r="C1788" s="21" t="str">
        <f>VLOOKUP(Tableau1[[#This Row],[CODE_REGION]],Libellés!$I$2:$J$15,2,FALSE)</f>
        <v>Occitanie</v>
      </c>
      <c r="D1788" s="21">
        <v>32</v>
      </c>
      <c r="E1788" s="21" t="str">
        <f>VLOOKUP(Tableau1[[#This Row],[CODE_DEPT]],Libellés!$L$2:$M$102,2,FALSE)</f>
        <v>Gers</v>
      </c>
      <c r="F1788" s="21" t="s">
        <v>51</v>
      </c>
      <c r="G1788" s="21" t="str">
        <f>VLOOKUP(Tableau1[[#This Row],[CODE_TYPE_DECHET]],Libellés!$A$1:$B$8,2,FALSE)</f>
        <v>Emballages et papier</v>
      </c>
      <c r="H1788" s="21" t="s">
        <v>49</v>
      </c>
      <c r="I1788" s="21" t="str">
        <f>VLOOKUP(Tableau1[[#This Row],[CODE_DESTINATION]],Libellés!$E$2:$F$7,2,FALSE)</f>
        <v>Valorisation matière</v>
      </c>
      <c r="J1788" s="21">
        <v>11165.45234</v>
      </c>
      <c r="K1788" s="21">
        <v>191091</v>
      </c>
      <c r="L1788" s="21">
        <f>Tableau1[[#This Row],[TONNE_DECHET]]*1000</f>
        <v>11165452.34</v>
      </c>
      <c r="M1788" s="21">
        <f>Tableau1[[#This Row],[KG_DECHET]]/Tableau1[[#This Row],[Population]]</f>
        <v>58.430027264497021</v>
      </c>
    </row>
    <row r="1789" spans="1:13" x14ac:dyDescent="0.3">
      <c r="A1789" s="21">
        <v>2017</v>
      </c>
      <c r="B1789" s="21">
        <v>76</v>
      </c>
      <c r="C1789" s="21" t="str">
        <f>VLOOKUP(Tableau1[[#This Row],[CODE_REGION]],Libellés!$I$2:$J$15,2,FALSE)</f>
        <v>Occitanie</v>
      </c>
      <c r="D1789" s="21">
        <v>32</v>
      </c>
      <c r="E1789" s="21" t="str">
        <f>VLOOKUP(Tableau1[[#This Row],[CODE_DEPT]],Libellés!$L$2:$M$102,2,FALSE)</f>
        <v>Gers</v>
      </c>
      <c r="F1789" s="21" t="s">
        <v>56</v>
      </c>
      <c r="G1789" s="21" t="str">
        <f>VLOOKUP(Tableau1[[#This Row],[CODE_TYPE_DECHET]],Libellés!$A$1:$B$8,2,FALSE)</f>
        <v>Biodéchets</v>
      </c>
      <c r="H1789" s="21" t="s">
        <v>56</v>
      </c>
      <c r="I1789" s="21" t="str">
        <f>VLOOKUP(Tableau1[[#This Row],[CODE_DESTINATION]],Libellés!$E$2:$F$7,2,FALSE)</f>
        <v>Valorisation organique</v>
      </c>
      <c r="J1789" s="21">
        <v>540</v>
      </c>
      <c r="K1789" s="21">
        <v>191091</v>
      </c>
      <c r="L1789" s="21">
        <f>Tableau1[[#This Row],[TONNE_DECHET]]*1000</f>
        <v>540000</v>
      </c>
      <c r="M1789" s="21">
        <f>Tableau1[[#This Row],[KG_DECHET]]/Tableau1[[#This Row],[Population]]</f>
        <v>2.8258787698007755</v>
      </c>
    </row>
    <row r="1790" spans="1:13" x14ac:dyDescent="0.3">
      <c r="A1790" s="21">
        <v>2017</v>
      </c>
      <c r="B1790" s="21">
        <v>76</v>
      </c>
      <c r="C1790" s="21" t="str">
        <f>VLOOKUP(Tableau1[[#This Row],[CODE_REGION]],Libellés!$I$2:$J$15,2,FALSE)</f>
        <v>Occitanie</v>
      </c>
      <c r="D1790" s="21">
        <v>32</v>
      </c>
      <c r="E1790" s="21" t="str">
        <f>VLOOKUP(Tableau1[[#This Row],[CODE_DEPT]],Libellés!$L$2:$M$102,2,FALSE)</f>
        <v>Gers</v>
      </c>
      <c r="F1790" s="21" t="s">
        <v>54</v>
      </c>
      <c r="G1790" s="21" t="str">
        <f>VLOOKUP(Tableau1[[#This Row],[CODE_TYPE_DECHET]],Libellés!$A$1:$B$8,2,FALSE)</f>
        <v>Verre</v>
      </c>
      <c r="H1790" s="21" t="s">
        <v>49</v>
      </c>
      <c r="I1790" s="21" t="str">
        <f>VLOOKUP(Tableau1[[#This Row],[CODE_DESTINATION]],Libellés!$E$2:$F$7,2,FALSE)</f>
        <v>Valorisation matière</v>
      </c>
      <c r="J1790" s="21">
        <v>6868.7984699999997</v>
      </c>
      <c r="K1790" s="21">
        <v>191091</v>
      </c>
      <c r="L1790" s="21">
        <f>Tableau1[[#This Row],[TONNE_DECHET]]*1000</f>
        <v>6868798.4699999997</v>
      </c>
      <c r="M1790" s="21">
        <f>Tableau1[[#This Row],[KG_DECHET]]/Tableau1[[#This Row],[Population]]</f>
        <v>35.945169945209351</v>
      </c>
    </row>
    <row r="1791" spans="1:13" x14ac:dyDescent="0.3">
      <c r="A1791" s="21">
        <v>2017</v>
      </c>
      <c r="B1791" s="21">
        <v>76</v>
      </c>
      <c r="C1791" s="21" t="str">
        <f>VLOOKUP(Tableau1[[#This Row],[CODE_REGION]],Libellés!$I$2:$J$15,2,FALSE)</f>
        <v>Occitanie</v>
      </c>
      <c r="D1791" s="21">
        <v>32</v>
      </c>
      <c r="E1791" s="21" t="str">
        <f>VLOOKUP(Tableau1[[#This Row],[CODE_DEPT]],Libellés!$L$2:$M$102,2,FALSE)</f>
        <v>Gers</v>
      </c>
      <c r="F1791" s="21" t="s">
        <v>55</v>
      </c>
      <c r="G1791" s="21" t="str">
        <f>VLOOKUP(Tableau1[[#This Row],[CODE_TYPE_DECHET]],Libellés!$A$1:$B$8,2,FALSE)</f>
        <v>Collectes séparées hors gravats</v>
      </c>
      <c r="H1791" s="21" t="s">
        <v>49</v>
      </c>
      <c r="I1791" s="21" t="str">
        <f>VLOOKUP(Tableau1[[#This Row],[CODE_DESTINATION]],Libellés!$E$2:$F$7,2,FALSE)</f>
        <v>Valorisation matière</v>
      </c>
      <c r="J1791" s="21">
        <v>298.54104999999998</v>
      </c>
      <c r="K1791" s="21">
        <v>191091</v>
      </c>
      <c r="L1791" s="21">
        <f>Tableau1[[#This Row],[TONNE_DECHET]]*1000</f>
        <v>298541.05</v>
      </c>
      <c r="M1791" s="21">
        <f>Tableau1[[#This Row],[KG_DECHET]]/Tableau1[[#This Row],[Population]]</f>
        <v>1.5622978057574664</v>
      </c>
    </row>
    <row r="1792" spans="1:13" x14ac:dyDescent="0.3">
      <c r="A1792" s="21">
        <v>2009</v>
      </c>
      <c r="B1792" s="21">
        <v>75</v>
      </c>
      <c r="C1792" s="21" t="str">
        <f>VLOOKUP(Tableau1[[#This Row],[CODE_REGION]],Libellés!$I$2:$J$15,2,FALSE)</f>
        <v>Nouvelle-Aquitaine</v>
      </c>
      <c r="D1792" s="21">
        <v>33</v>
      </c>
      <c r="E1792" s="21" t="str">
        <f>VLOOKUP(Tableau1[[#This Row],[CODE_DEPT]],Libellés!$L$2:$M$102,2,FALSE)</f>
        <v>Gironde</v>
      </c>
      <c r="F1792" s="21" t="s">
        <v>49</v>
      </c>
      <c r="G1792" s="21" t="str">
        <f>VLOOKUP(Tableau1[[#This Row],[CODE_TYPE_DECHET]],Libellés!$A$1:$B$8,2,FALSE)</f>
        <v>Ordures ménagères résiduelles</v>
      </c>
      <c r="H1792" s="21" t="s">
        <v>50</v>
      </c>
      <c r="I1792" s="21" t="str">
        <f>VLOOKUP(Tableau1[[#This Row],[CODE_DESTINATION]],Libellés!$E$2:$F$7,2,FALSE)</f>
        <v>Incinération avec récupération d'énergie</v>
      </c>
      <c r="J1792" s="21">
        <v>278166.58</v>
      </c>
      <c r="K1792" s="21">
        <v>1434661</v>
      </c>
      <c r="L1792" s="21">
        <f>Tableau1[[#This Row],[TONNE_DECHET]]*1000</f>
        <v>278166580</v>
      </c>
      <c r="M1792" s="21">
        <f>Tableau1[[#This Row],[KG_DECHET]]/Tableau1[[#This Row],[Population]]</f>
        <v>193.89011062543696</v>
      </c>
    </row>
    <row r="1793" spans="1:13" x14ac:dyDescent="0.3">
      <c r="A1793" s="21">
        <v>2009</v>
      </c>
      <c r="B1793" s="21">
        <v>75</v>
      </c>
      <c r="C1793" s="21" t="str">
        <f>VLOOKUP(Tableau1[[#This Row],[CODE_REGION]],Libellés!$I$2:$J$15,2,FALSE)</f>
        <v>Nouvelle-Aquitaine</v>
      </c>
      <c r="D1793" s="21">
        <v>33</v>
      </c>
      <c r="E1793" s="21" t="str">
        <f>VLOOKUP(Tableau1[[#This Row],[CODE_DEPT]],Libellés!$L$2:$M$102,2,FALSE)</f>
        <v>Gironde</v>
      </c>
      <c r="F1793" s="21" t="s">
        <v>49</v>
      </c>
      <c r="G1793" s="21" t="str">
        <f>VLOOKUP(Tableau1[[#This Row],[CODE_TYPE_DECHET]],Libellés!$A$1:$B$8,2,FALSE)</f>
        <v>Ordures ménagères résiduelles</v>
      </c>
      <c r="H1793" s="21" t="s">
        <v>51</v>
      </c>
      <c r="I1793" s="21" t="str">
        <f>VLOOKUP(Tableau1[[#This Row],[CODE_DESTINATION]],Libellés!$E$2:$F$7,2,FALSE)</f>
        <v>Stockage</v>
      </c>
      <c r="J1793" s="21">
        <v>121631.8714</v>
      </c>
      <c r="K1793" s="21">
        <v>1434661</v>
      </c>
      <c r="L1793" s="21">
        <f>Tableau1[[#This Row],[TONNE_DECHET]]*1000</f>
        <v>121631871.40000001</v>
      </c>
      <c r="M1793" s="21">
        <f>Tableau1[[#This Row],[KG_DECHET]]/Tableau1[[#This Row],[Population]]</f>
        <v>84.780914376288194</v>
      </c>
    </row>
    <row r="1794" spans="1:13" x14ac:dyDescent="0.3">
      <c r="A1794" s="21">
        <v>2009</v>
      </c>
      <c r="B1794" s="21">
        <v>75</v>
      </c>
      <c r="C1794" s="21" t="str">
        <f>VLOOKUP(Tableau1[[#This Row],[CODE_REGION]],Libellés!$I$2:$J$15,2,FALSE)</f>
        <v>Nouvelle-Aquitaine</v>
      </c>
      <c r="D1794" s="21">
        <v>33</v>
      </c>
      <c r="E1794" s="21" t="str">
        <f>VLOOKUP(Tableau1[[#This Row],[CODE_DEPT]],Libellés!$L$2:$M$102,2,FALSE)</f>
        <v>Gironde</v>
      </c>
      <c r="F1794" s="21" t="s">
        <v>49</v>
      </c>
      <c r="G1794" s="21" t="str">
        <f>VLOOKUP(Tableau1[[#This Row],[CODE_TYPE_DECHET]],Libellés!$A$1:$B$8,2,FALSE)</f>
        <v>Ordures ménagères résiduelles</v>
      </c>
      <c r="H1794" s="21" t="s">
        <v>52</v>
      </c>
      <c r="I1794" s="21" t="str">
        <f>VLOOKUP(Tableau1[[#This Row],[CODE_DESTINATION]],Libellés!$E$2:$F$7,2,FALSE)</f>
        <v>Non précisé</v>
      </c>
      <c r="J1794" s="21">
        <v>1173.32106</v>
      </c>
      <c r="K1794" s="21">
        <v>1434661</v>
      </c>
      <c r="L1794" s="21">
        <f>Tableau1[[#This Row],[TONNE_DECHET]]*1000</f>
        <v>1173321.06</v>
      </c>
      <c r="M1794" s="21">
        <f>Tableau1[[#This Row],[KG_DECHET]]/Tableau1[[#This Row],[Population]]</f>
        <v>0.81783854164851488</v>
      </c>
    </row>
    <row r="1795" spans="1:13" x14ac:dyDescent="0.3">
      <c r="A1795" s="21">
        <v>2009</v>
      </c>
      <c r="B1795" s="21">
        <v>75</v>
      </c>
      <c r="C1795" s="21" t="str">
        <f>VLOOKUP(Tableau1[[#This Row],[CODE_REGION]],Libellés!$I$2:$J$15,2,FALSE)</f>
        <v>Nouvelle-Aquitaine</v>
      </c>
      <c r="D1795" s="21">
        <v>33</v>
      </c>
      <c r="E1795" s="21" t="str">
        <f>VLOOKUP(Tableau1[[#This Row],[CODE_DEPT]],Libellés!$L$2:$M$102,2,FALSE)</f>
        <v>Gironde</v>
      </c>
      <c r="F1795" s="21" t="s">
        <v>50</v>
      </c>
      <c r="G1795" s="21" t="str">
        <f>VLOOKUP(Tableau1[[#This Row],[CODE_TYPE_DECHET]],Libellés!$A$1:$B$8,2,FALSE)</f>
        <v>Encombrants</v>
      </c>
      <c r="H1795" s="21" t="s">
        <v>49</v>
      </c>
      <c r="I1795" s="21" t="str">
        <f>VLOOKUP(Tableau1[[#This Row],[CODE_DESTINATION]],Libellés!$E$2:$F$7,2,FALSE)</f>
        <v>Valorisation matière</v>
      </c>
      <c r="J1795" s="21">
        <v>27</v>
      </c>
      <c r="K1795" s="21">
        <v>1434661</v>
      </c>
      <c r="L1795" s="21">
        <f>Tableau1[[#This Row],[TONNE_DECHET]]*1000</f>
        <v>27000</v>
      </c>
      <c r="M1795" s="21">
        <f>Tableau1[[#This Row],[KG_DECHET]]/Tableau1[[#This Row],[Population]]</f>
        <v>1.8819776936851284E-2</v>
      </c>
    </row>
    <row r="1796" spans="1:13" x14ac:dyDescent="0.3">
      <c r="A1796" s="21">
        <v>2009</v>
      </c>
      <c r="B1796" s="21">
        <v>75</v>
      </c>
      <c r="C1796" s="21" t="str">
        <f>VLOOKUP(Tableau1[[#This Row],[CODE_REGION]],Libellés!$I$2:$J$15,2,FALSE)</f>
        <v>Nouvelle-Aquitaine</v>
      </c>
      <c r="D1796" s="21">
        <v>33</v>
      </c>
      <c r="E1796" s="21" t="str">
        <f>VLOOKUP(Tableau1[[#This Row],[CODE_DEPT]],Libellés!$L$2:$M$102,2,FALSE)</f>
        <v>Gironde</v>
      </c>
      <c r="F1796" s="21" t="s">
        <v>50</v>
      </c>
      <c r="G1796" s="21" t="str">
        <f>VLOOKUP(Tableau1[[#This Row],[CODE_TYPE_DECHET]],Libellés!$A$1:$B$8,2,FALSE)</f>
        <v>Encombrants</v>
      </c>
      <c r="H1796" s="21" t="s">
        <v>51</v>
      </c>
      <c r="I1796" s="21" t="str">
        <f>VLOOKUP(Tableau1[[#This Row],[CODE_DESTINATION]],Libellés!$E$2:$F$7,2,FALSE)</f>
        <v>Stockage</v>
      </c>
      <c r="J1796" s="21">
        <v>443.85</v>
      </c>
      <c r="K1796" s="21">
        <v>1434661</v>
      </c>
      <c r="L1796" s="21">
        <f>Tableau1[[#This Row],[TONNE_DECHET]]*1000</f>
        <v>443850</v>
      </c>
      <c r="M1796" s="21">
        <f>Tableau1[[#This Row],[KG_DECHET]]/Tableau1[[#This Row],[Population]]</f>
        <v>0.30937622197857195</v>
      </c>
    </row>
    <row r="1797" spans="1:13" x14ac:dyDescent="0.3">
      <c r="A1797" s="21">
        <v>2009</v>
      </c>
      <c r="B1797" s="21">
        <v>75</v>
      </c>
      <c r="C1797" s="21" t="str">
        <f>VLOOKUP(Tableau1[[#This Row],[CODE_REGION]],Libellés!$I$2:$J$15,2,FALSE)</f>
        <v>Nouvelle-Aquitaine</v>
      </c>
      <c r="D1797" s="21">
        <v>33</v>
      </c>
      <c r="E1797" s="21" t="str">
        <f>VLOOKUP(Tableau1[[#This Row],[CODE_DEPT]],Libellés!$L$2:$M$102,2,FALSE)</f>
        <v>Gironde</v>
      </c>
      <c r="F1797" s="21" t="s">
        <v>53</v>
      </c>
      <c r="G1797" s="21" t="str">
        <f>VLOOKUP(Tableau1[[#This Row],[CODE_TYPE_DECHET]],Libellés!$A$1:$B$8,2,FALSE)</f>
        <v>Déchets dangereux</v>
      </c>
      <c r="H1797" s="21" t="s">
        <v>50</v>
      </c>
      <c r="I1797" s="21" t="str">
        <f>VLOOKUP(Tableau1[[#This Row],[CODE_DESTINATION]],Libellés!$E$2:$F$7,2,FALSE)</f>
        <v>Incinération avec récupération d'énergie</v>
      </c>
      <c r="J1797" s="21">
        <v>9.7200000000000006</v>
      </c>
      <c r="K1797" s="21">
        <v>1434661</v>
      </c>
      <c r="L1797" s="21">
        <f>Tableau1[[#This Row],[TONNE_DECHET]]*1000</f>
        <v>9720</v>
      </c>
      <c r="M1797" s="21">
        <f>Tableau1[[#This Row],[KG_DECHET]]/Tableau1[[#This Row],[Population]]</f>
        <v>6.775119697266462E-3</v>
      </c>
    </row>
    <row r="1798" spans="1:13" x14ac:dyDescent="0.3">
      <c r="A1798" s="21">
        <v>2009</v>
      </c>
      <c r="B1798" s="21">
        <v>75</v>
      </c>
      <c r="C1798" s="21" t="str">
        <f>VLOOKUP(Tableau1[[#This Row],[CODE_REGION]],Libellés!$I$2:$J$15,2,FALSE)</f>
        <v>Nouvelle-Aquitaine</v>
      </c>
      <c r="D1798" s="21">
        <v>33</v>
      </c>
      <c r="E1798" s="21" t="str">
        <f>VLOOKUP(Tableau1[[#This Row],[CODE_DEPT]],Libellés!$L$2:$M$102,2,FALSE)</f>
        <v>Gironde</v>
      </c>
      <c r="F1798" s="21" t="s">
        <v>51</v>
      </c>
      <c r="G1798" s="21" t="str">
        <f>VLOOKUP(Tableau1[[#This Row],[CODE_TYPE_DECHET]],Libellés!$A$1:$B$8,2,FALSE)</f>
        <v>Emballages et papier</v>
      </c>
      <c r="H1798" s="21" t="s">
        <v>49</v>
      </c>
      <c r="I1798" s="21" t="str">
        <f>VLOOKUP(Tableau1[[#This Row],[CODE_DESTINATION]],Libellés!$E$2:$F$7,2,FALSE)</f>
        <v>Valorisation matière</v>
      </c>
      <c r="J1798" s="21">
        <v>76722.5141</v>
      </c>
      <c r="K1798" s="21">
        <v>1434661</v>
      </c>
      <c r="L1798" s="21">
        <f>Tableau1[[#This Row],[TONNE_DECHET]]*1000</f>
        <v>76722514.099999994</v>
      </c>
      <c r="M1798" s="21">
        <f>Tableau1[[#This Row],[KG_DECHET]]/Tableau1[[#This Row],[Population]]</f>
        <v>53.477800051719534</v>
      </c>
    </row>
    <row r="1799" spans="1:13" x14ac:dyDescent="0.3">
      <c r="A1799" s="21">
        <v>2009</v>
      </c>
      <c r="B1799" s="21">
        <v>75</v>
      </c>
      <c r="C1799" s="21" t="str">
        <f>VLOOKUP(Tableau1[[#This Row],[CODE_REGION]],Libellés!$I$2:$J$15,2,FALSE)</f>
        <v>Nouvelle-Aquitaine</v>
      </c>
      <c r="D1799" s="21">
        <v>33</v>
      </c>
      <c r="E1799" s="21" t="str">
        <f>VLOOKUP(Tableau1[[#This Row],[CODE_DEPT]],Libellés!$L$2:$M$102,2,FALSE)</f>
        <v>Gironde</v>
      </c>
      <c r="F1799" s="21" t="s">
        <v>51</v>
      </c>
      <c r="G1799" s="21" t="str">
        <f>VLOOKUP(Tableau1[[#This Row],[CODE_TYPE_DECHET]],Libellés!$A$1:$B$8,2,FALSE)</f>
        <v>Emballages et papier</v>
      </c>
      <c r="H1799" s="21" t="s">
        <v>52</v>
      </c>
      <c r="I1799" s="21" t="str">
        <f>VLOOKUP(Tableau1[[#This Row],[CODE_DESTINATION]],Libellés!$E$2:$F$7,2,FALSE)</f>
        <v>Non précisé</v>
      </c>
      <c r="J1799" s="21">
        <v>1158.5798600000001</v>
      </c>
      <c r="K1799" s="21">
        <v>1434661</v>
      </c>
      <c r="L1799" s="21">
        <f>Tableau1[[#This Row],[TONNE_DECHET]]*1000</f>
        <v>1158579.8600000001</v>
      </c>
      <c r="M1799" s="21">
        <f>Tableau1[[#This Row],[KG_DECHET]]/Tableau1[[#This Row],[Population]]</f>
        <v>0.80756350106401453</v>
      </c>
    </row>
    <row r="1800" spans="1:13" x14ac:dyDescent="0.3">
      <c r="A1800" s="21">
        <v>2009</v>
      </c>
      <c r="B1800" s="21">
        <v>75</v>
      </c>
      <c r="C1800" s="21" t="str">
        <f>VLOOKUP(Tableau1[[#This Row],[CODE_REGION]],Libellés!$I$2:$J$15,2,FALSE)</f>
        <v>Nouvelle-Aquitaine</v>
      </c>
      <c r="D1800" s="21">
        <v>33</v>
      </c>
      <c r="E1800" s="21" t="str">
        <f>VLOOKUP(Tableau1[[#This Row],[CODE_DEPT]],Libellés!$L$2:$M$102,2,FALSE)</f>
        <v>Gironde</v>
      </c>
      <c r="F1800" s="21" t="s">
        <v>56</v>
      </c>
      <c r="G1800" s="21" t="str">
        <f>VLOOKUP(Tableau1[[#This Row],[CODE_TYPE_DECHET]],Libellés!$A$1:$B$8,2,FALSE)</f>
        <v>Biodéchets</v>
      </c>
      <c r="H1800" s="21" t="s">
        <v>49</v>
      </c>
      <c r="I1800" s="21" t="str">
        <f>VLOOKUP(Tableau1[[#This Row],[CODE_DESTINATION]],Libellés!$E$2:$F$7,2,FALSE)</f>
        <v>Valorisation matière</v>
      </c>
      <c r="J1800" s="21">
        <v>1162.7310399999999</v>
      </c>
      <c r="K1800" s="21">
        <v>1434661</v>
      </c>
      <c r="L1800" s="21">
        <f>Tableau1[[#This Row],[TONNE_DECHET]]*1000</f>
        <v>1162731.0399999998</v>
      </c>
      <c r="M1800" s="21">
        <f>Tableau1[[#This Row],[KG_DECHET]]/Tableau1[[#This Row],[Population]]</f>
        <v>0.8104569929760409</v>
      </c>
    </row>
    <row r="1801" spans="1:13" x14ac:dyDescent="0.3">
      <c r="A1801" s="21">
        <v>2009</v>
      </c>
      <c r="B1801" s="21">
        <v>75</v>
      </c>
      <c r="C1801" s="21" t="str">
        <f>VLOOKUP(Tableau1[[#This Row],[CODE_REGION]],Libellés!$I$2:$J$15,2,FALSE)</f>
        <v>Nouvelle-Aquitaine</v>
      </c>
      <c r="D1801" s="21">
        <v>33</v>
      </c>
      <c r="E1801" s="21" t="str">
        <f>VLOOKUP(Tableau1[[#This Row],[CODE_DEPT]],Libellés!$L$2:$M$102,2,FALSE)</f>
        <v>Gironde</v>
      </c>
      <c r="F1801" s="21" t="s">
        <v>56</v>
      </c>
      <c r="G1801" s="21" t="str">
        <f>VLOOKUP(Tableau1[[#This Row],[CODE_TYPE_DECHET]],Libellés!$A$1:$B$8,2,FALSE)</f>
        <v>Biodéchets</v>
      </c>
      <c r="H1801" s="21" t="s">
        <v>51</v>
      </c>
      <c r="I1801" s="21" t="str">
        <f>VLOOKUP(Tableau1[[#This Row],[CODE_DESTINATION]],Libellés!$E$2:$F$7,2,FALSE)</f>
        <v>Stockage</v>
      </c>
      <c r="J1801" s="21">
        <v>1794</v>
      </c>
      <c r="K1801" s="21">
        <v>1434661</v>
      </c>
      <c r="L1801" s="21">
        <f>Tableau1[[#This Row],[TONNE_DECHET]]*1000</f>
        <v>1794000</v>
      </c>
      <c r="M1801" s="21">
        <f>Tableau1[[#This Row],[KG_DECHET]]/Tableau1[[#This Row],[Population]]</f>
        <v>1.2504696231374519</v>
      </c>
    </row>
    <row r="1802" spans="1:13" x14ac:dyDescent="0.3">
      <c r="A1802" s="21">
        <v>2009</v>
      </c>
      <c r="B1802" s="21">
        <v>75</v>
      </c>
      <c r="C1802" s="21" t="str">
        <f>VLOOKUP(Tableau1[[#This Row],[CODE_REGION]],Libellés!$I$2:$J$15,2,FALSE)</f>
        <v>Nouvelle-Aquitaine</v>
      </c>
      <c r="D1802" s="21">
        <v>33</v>
      </c>
      <c r="E1802" s="21" t="str">
        <f>VLOOKUP(Tableau1[[#This Row],[CODE_DEPT]],Libellés!$L$2:$M$102,2,FALSE)</f>
        <v>Gironde</v>
      </c>
      <c r="F1802" s="21" t="s">
        <v>56</v>
      </c>
      <c r="G1802" s="21" t="str">
        <f>VLOOKUP(Tableau1[[#This Row],[CODE_TYPE_DECHET]],Libellés!$A$1:$B$8,2,FALSE)</f>
        <v>Biodéchets</v>
      </c>
      <c r="H1802" s="21" t="s">
        <v>56</v>
      </c>
      <c r="I1802" s="21" t="str">
        <f>VLOOKUP(Tableau1[[#This Row],[CODE_DESTINATION]],Libellés!$E$2:$F$7,2,FALSE)</f>
        <v>Valorisation organique</v>
      </c>
      <c r="J1802" s="21">
        <v>11655.38</v>
      </c>
      <c r="K1802" s="21">
        <v>1434661</v>
      </c>
      <c r="L1802" s="21">
        <f>Tableau1[[#This Row],[TONNE_DECHET]]*1000</f>
        <v>11655380</v>
      </c>
      <c r="M1802" s="21">
        <f>Tableau1[[#This Row],[KG_DECHET]]/Tableau1[[#This Row],[Population]]</f>
        <v>8.1241352486754703</v>
      </c>
    </row>
    <row r="1803" spans="1:13" x14ac:dyDescent="0.3">
      <c r="A1803" s="21">
        <v>2009</v>
      </c>
      <c r="B1803" s="21">
        <v>75</v>
      </c>
      <c r="C1803" s="21" t="str">
        <f>VLOOKUP(Tableau1[[#This Row],[CODE_REGION]],Libellés!$I$2:$J$15,2,FALSE)</f>
        <v>Nouvelle-Aquitaine</v>
      </c>
      <c r="D1803" s="21">
        <v>33</v>
      </c>
      <c r="E1803" s="21" t="str">
        <f>VLOOKUP(Tableau1[[#This Row],[CODE_DEPT]],Libellés!$L$2:$M$102,2,FALSE)</f>
        <v>Gironde</v>
      </c>
      <c r="F1803" s="21" t="s">
        <v>54</v>
      </c>
      <c r="G1803" s="21" t="str">
        <f>VLOOKUP(Tableau1[[#This Row],[CODE_TYPE_DECHET]],Libellés!$A$1:$B$8,2,FALSE)</f>
        <v>Verre</v>
      </c>
      <c r="H1803" s="21" t="s">
        <v>49</v>
      </c>
      <c r="I1803" s="21" t="str">
        <f>VLOOKUP(Tableau1[[#This Row],[CODE_DESTINATION]],Libellés!$E$2:$F$7,2,FALSE)</f>
        <v>Valorisation matière</v>
      </c>
      <c r="J1803" s="21">
        <v>39967.504860000001</v>
      </c>
      <c r="K1803" s="21">
        <v>1434661</v>
      </c>
      <c r="L1803" s="21">
        <f>Tableau1[[#This Row],[TONNE_DECHET]]*1000</f>
        <v>39967504.859999999</v>
      </c>
      <c r="M1803" s="21">
        <f>Tableau1[[#This Row],[KG_DECHET]]/Tableau1[[#This Row],[Population]]</f>
        <v>27.858500969915539</v>
      </c>
    </row>
    <row r="1804" spans="1:13" x14ac:dyDescent="0.3">
      <c r="A1804" s="21">
        <v>2009</v>
      </c>
      <c r="B1804" s="21">
        <v>75</v>
      </c>
      <c r="C1804" s="21" t="str">
        <f>VLOOKUP(Tableau1[[#This Row],[CODE_REGION]],Libellés!$I$2:$J$15,2,FALSE)</f>
        <v>Nouvelle-Aquitaine</v>
      </c>
      <c r="D1804" s="21">
        <v>33</v>
      </c>
      <c r="E1804" s="21" t="str">
        <f>VLOOKUP(Tableau1[[#This Row],[CODE_DEPT]],Libellés!$L$2:$M$102,2,FALSE)</f>
        <v>Gironde</v>
      </c>
      <c r="F1804" s="21" t="s">
        <v>54</v>
      </c>
      <c r="G1804" s="21" t="str">
        <f>VLOOKUP(Tableau1[[#This Row],[CODE_TYPE_DECHET]],Libellés!$A$1:$B$8,2,FALSE)</f>
        <v>Verre</v>
      </c>
      <c r="H1804" s="21" t="s">
        <v>52</v>
      </c>
      <c r="I1804" s="21" t="str">
        <f>VLOOKUP(Tableau1[[#This Row],[CODE_DESTINATION]],Libellés!$E$2:$F$7,2,FALSE)</f>
        <v>Non précisé</v>
      </c>
      <c r="J1804" s="21">
        <v>2988.0322799999999</v>
      </c>
      <c r="K1804" s="21">
        <v>1434661</v>
      </c>
      <c r="L1804" s="21">
        <f>Tableau1[[#This Row],[TONNE_DECHET]]*1000</f>
        <v>2988032.28</v>
      </c>
      <c r="M1804" s="21">
        <f>Tableau1[[#This Row],[KG_DECHET]]/Tableau1[[#This Row],[Population]]</f>
        <v>2.0827444811004132</v>
      </c>
    </row>
    <row r="1805" spans="1:13" x14ac:dyDescent="0.3">
      <c r="A1805" s="21">
        <v>2009</v>
      </c>
      <c r="B1805" s="21">
        <v>75</v>
      </c>
      <c r="C1805" s="21" t="str">
        <f>VLOOKUP(Tableau1[[#This Row],[CODE_REGION]],Libellés!$I$2:$J$15,2,FALSE)</f>
        <v>Nouvelle-Aquitaine</v>
      </c>
      <c r="D1805" s="21">
        <v>33</v>
      </c>
      <c r="E1805" s="21" t="str">
        <f>VLOOKUP(Tableau1[[#This Row],[CODE_DEPT]],Libellés!$L$2:$M$102,2,FALSE)</f>
        <v>Gironde</v>
      </c>
      <c r="F1805" s="21" t="s">
        <v>55</v>
      </c>
      <c r="G1805" s="21" t="str">
        <f>VLOOKUP(Tableau1[[#This Row],[CODE_TYPE_DECHET]],Libellés!$A$1:$B$8,2,FALSE)</f>
        <v>Collectes séparées hors gravats</v>
      </c>
      <c r="H1805" s="21" t="s">
        <v>49</v>
      </c>
      <c r="I1805" s="21" t="str">
        <f>VLOOKUP(Tableau1[[#This Row],[CODE_DESTINATION]],Libellés!$E$2:$F$7,2,FALSE)</f>
        <v>Valorisation matière</v>
      </c>
      <c r="J1805" s="21">
        <v>29</v>
      </c>
      <c r="K1805" s="21">
        <v>1434661</v>
      </c>
      <c r="L1805" s="21">
        <f>Tableau1[[#This Row],[TONNE_DECHET]]*1000</f>
        <v>29000</v>
      </c>
      <c r="M1805" s="21">
        <f>Tableau1[[#This Row],[KG_DECHET]]/Tableau1[[#This Row],[Population]]</f>
        <v>2.0213834487729156E-2</v>
      </c>
    </row>
    <row r="1806" spans="1:13" x14ac:dyDescent="0.3">
      <c r="A1806" s="21">
        <v>2011</v>
      </c>
      <c r="B1806" s="21">
        <v>75</v>
      </c>
      <c r="C1806" s="21" t="str">
        <f>VLOOKUP(Tableau1[[#This Row],[CODE_REGION]],Libellés!$I$2:$J$15,2,FALSE)</f>
        <v>Nouvelle-Aquitaine</v>
      </c>
      <c r="D1806" s="21">
        <v>33</v>
      </c>
      <c r="E1806" s="21" t="str">
        <f>VLOOKUP(Tableau1[[#This Row],[CODE_DEPT]],Libellés!$L$2:$M$102,2,FALSE)</f>
        <v>Gironde</v>
      </c>
      <c r="F1806" s="21" t="s">
        <v>49</v>
      </c>
      <c r="G1806" s="21" t="str">
        <f>VLOOKUP(Tableau1[[#This Row],[CODE_TYPE_DECHET]],Libellés!$A$1:$B$8,2,FALSE)</f>
        <v>Ordures ménagères résiduelles</v>
      </c>
      <c r="H1806" s="21" t="s">
        <v>50</v>
      </c>
      <c r="I1806" s="21" t="str">
        <f>VLOOKUP(Tableau1[[#This Row],[CODE_DESTINATION]],Libellés!$E$2:$F$7,2,FALSE)</f>
        <v>Incinération avec récupération d'énergie</v>
      </c>
      <c r="J1806" s="21">
        <v>291114.94</v>
      </c>
      <c r="K1806" s="21">
        <v>1463662</v>
      </c>
      <c r="L1806" s="21">
        <f>Tableau1[[#This Row],[TONNE_DECHET]]*1000</f>
        <v>291114940</v>
      </c>
      <c r="M1806" s="21">
        <f>Tableau1[[#This Row],[KG_DECHET]]/Tableau1[[#This Row],[Population]]</f>
        <v>198.89492246160657</v>
      </c>
    </row>
    <row r="1807" spans="1:13" x14ac:dyDescent="0.3">
      <c r="A1807" s="21">
        <v>2011</v>
      </c>
      <c r="B1807" s="21">
        <v>75</v>
      </c>
      <c r="C1807" s="21" t="str">
        <f>VLOOKUP(Tableau1[[#This Row],[CODE_REGION]],Libellés!$I$2:$J$15,2,FALSE)</f>
        <v>Nouvelle-Aquitaine</v>
      </c>
      <c r="D1807" s="21">
        <v>33</v>
      </c>
      <c r="E1807" s="21" t="str">
        <f>VLOOKUP(Tableau1[[#This Row],[CODE_DEPT]],Libellés!$L$2:$M$102,2,FALSE)</f>
        <v>Gironde</v>
      </c>
      <c r="F1807" s="21" t="s">
        <v>49</v>
      </c>
      <c r="G1807" s="21" t="str">
        <f>VLOOKUP(Tableau1[[#This Row],[CODE_TYPE_DECHET]],Libellés!$A$1:$B$8,2,FALSE)</f>
        <v>Ordures ménagères résiduelles</v>
      </c>
      <c r="H1807" s="21" t="s">
        <v>53</v>
      </c>
      <c r="I1807" s="21" t="str">
        <f>VLOOKUP(Tableau1[[#This Row],[CODE_DESTINATION]],Libellés!$E$2:$F$7,2,FALSE)</f>
        <v>Incinération sans récupération d'énergie</v>
      </c>
      <c r="J1807" s="21">
        <v>8396.4416799999999</v>
      </c>
      <c r="K1807" s="21">
        <v>1463662</v>
      </c>
      <c r="L1807" s="21">
        <f>Tableau1[[#This Row],[TONNE_DECHET]]*1000</f>
        <v>8396441.6799999997</v>
      </c>
      <c r="M1807" s="21">
        <f>Tableau1[[#This Row],[KG_DECHET]]/Tableau1[[#This Row],[Population]]</f>
        <v>5.7365988049153422</v>
      </c>
    </row>
    <row r="1808" spans="1:13" x14ac:dyDescent="0.3">
      <c r="A1808" s="21">
        <v>2011</v>
      </c>
      <c r="B1808" s="21">
        <v>75</v>
      </c>
      <c r="C1808" s="21" t="str">
        <f>VLOOKUP(Tableau1[[#This Row],[CODE_REGION]],Libellés!$I$2:$J$15,2,FALSE)</f>
        <v>Nouvelle-Aquitaine</v>
      </c>
      <c r="D1808" s="21">
        <v>33</v>
      </c>
      <c r="E1808" s="21" t="str">
        <f>VLOOKUP(Tableau1[[#This Row],[CODE_DEPT]],Libellés!$L$2:$M$102,2,FALSE)</f>
        <v>Gironde</v>
      </c>
      <c r="F1808" s="21" t="s">
        <v>49</v>
      </c>
      <c r="G1808" s="21" t="str">
        <f>VLOOKUP(Tableau1[[#This Row],[CODE_TYPE_DECHET]],Libellés!$A$1:$B$8,2,FALSE)</f>
        <v>Ordures ménagères résiduelles</v>
      </c>
      <c r="H1808" s="21" t="s">
        <v>51</v>
      </c>
      <c r="I1808" s="21" t="str">
        <f>VLOOKUP(Tableau1[[#This Row],[CODE_DESTINATION]],Libellés!$E$2:$F$7,2,FALSE)</f>
        <v>Stockage</v>
      </c>
      <c r="J1808" s="21">
        <v>112434.95940000001</v>
      </c>
      <c r="K1808" s="21">
        <v>1463662</v>
      </c>
      <c r="L1808" s="21">
        <f>Tableau1[[#This Row],[TONNE_DECHET]]*1000</f>
        <v>112434959.40000001</v>
      </c>
      <c r="M1808" s="21">
        <f>Tableau1[[#This Row],[KG_DECHET]]/Tableau1[[#This Row],[Population]]</f>
        <v>76.817570859938982</v>
      </c>
    </row>
    <row r="1809" spans="1:13" x14ac:dyDescent="0.3">
      <c r="A1809" s="21">
        <v>2011</v>
      </c>
      <c r="B1809" s="21">
        <v>75</v>
      </c>
      <c r="C1809" s="21" t="str">
        <f>VLOOKUP(Tableau1[[#This Row],[CODE_REGION]],Libellés!$I$2:$J$15,2,FALSE)</f>
        <v>Nouvelle-Aquitaine</v>
      </c>
      <c r="D1809" s="21">
        <v>33</v>
      </c>
      <c r="E1809" s="21" t="str">
        <f>VLOOKUP(Tableau1[[#This Row],[CODE_DEPT]],Libellés!$L$2:$M$102,2,FALSE)</f>
        <v>Gironde</v>
      </c>
      <c r="F1809" s="21" t="s">
        <v>49</v>
      </c>
      <c r="G1809" s="21" t="str">
        <f>VLOOKUP(Tableau1[[#This Row],[CODE_TYPE_DECHET]],Libellés!$A$1:$B$8,2,FALSE)</f>
        <v>Ordures ménagères résiduelles</v>
      </c>
      <c r="H1809" s="21" t="s">
        <v>52</v>
      </c>
      <c r="I1809" s="21" t="str">
        <f>VLOOKUP(Tableau1[[#This Row],[CODE_DESTINATION]],Libellés!$E$2:$F$7,2,FALSE)</f>
        <v>Non précisé</v>
      </c>
      <c r="J1809" s="21">
        <v>1249.6370999999999</v>
      </c>
      <c r="K1809" s="21">
        <v>1463662</v>
      </c>
      <c r="L1809" s="21">
        <f>Tableau1[[#This Row],[TONNE_DECHET]]*1000</f>
        <v>1249637.0999999999</v>
      </c>
      <c r="M1809" s="21">
        <f>Tableau1[[#This Row],[KG_DECHET]]/Tableau1[[#This Row],[Population]]</f>
        <v>0.85377436867254863</v>
      </c>
    </row>
    <row r="1810" spans="1:13" x14ac:dyDescent="0.3">
      <c r="A1810" s="21">
        <v>2011</v>
      </c>
      <c r="B1810" s="21">
        <v>75</v>
      </c>
      <c r="C1810" s="21" t="str">
        <f>VLOOKUP(Tableau1[[#This Row],[CODE_REGION]],Libellés!$I$2:$J$15,2,FALSE)</f>
        <v>Nouvelle-Aquitaine</v>
      </c>
      <c r="D1810" s="21">
        <v>33</v>
      </c>
      <c r="E1810" s="21" t="str">
        <f>VLOOKUP(Tableau1[[#This Row],[CODE_DEPT]],Libellés!$L$2:$M$102,2,FALSE)</f>
        <v>Gironde</v>
      </c>
      <c r="F1810" s="21" t="s">
        <v>50</v>
      </c>
      <c r="G1810" s="21" t="str">
        <f>VLOOKUP(Tableau1[[#This Row],[CODE_TYPE_DECHET]],Libellés!$A$1:$B$8,2,FALSE)</f>
        <v>Encombrants</v>
      </c>
      <c r="H1810" s="21" t="s">
        <v>49</v>
      </c>
      <c r="I1810" s="21" t="str">
        <f>VLOOKUP(Tableau1[[#This Row],[CODE_DESTINATION]],Libellés!$E$2:$F$7,2,FALSE)</f>
        <v>Valorisation matière</v>
      </c>
      <c r="J1810" s="21">
        <v>58</v>
      </c>
      <c r="K1810" s="21">
        <v>1463662</v>
      </c>
      <c r="L1810" s="21">
        <f>Tableau1[[#This Row],[TONNE_DECHET]]*1000</f>
        <v>58000</v>
      </c>
      <c r="M1810" s="21">
        <f>Tableau1[[#This Row],[KG_DECHET]]/Tableau1[[#This Row],[Population]]</f>
        <v>3.9626635111111717E-2</v>
      </c>
    </row>
    <row r="1811" spans="1:13" x14ac:dyDescent="0.3">
      <c r="A1811" s="21">
        <v>2011</v>
      </c>
      <c r="B1811" s="21">
        <v>75</v>
      </c>
      <c r="C1811" s="21" t="str">
        <f>VLOOKUP(Tableau1[[#This Row],[CODE_REGION]],Libellés!$I$2:$J$15,2,FALSE)</f>
        <v>Nouvelle-Aquitaine</v>
      </c>
      <c r="D1811" s="21">
        <v>33</v>
      </c>
      <c r="E1811" s="21" t="str">
        <f>VLOOKUP(Tableau1[[#This Row],[CODE_DEPT]],Libellés!$L$2:$M$102,2,FALSE)</f>
        <v>Gironde</v>
      </c>
      <c r="F1811" s="21" t="s">
        <v>50</v>
      </c>
      <c r="G1811" s="21" t="str">
        <f>VLOOKUP(Tableau1[[#This Row],[CODE_TYPE_DECHET]],Libellés!$A$1:$B$8,2,FALSE)</f>
        <v>Encombrants</v>
      </c>
      <c r="H1811" s="21" t="s">
        <v>51</v>
      </c>
      <c r="I1811" s="21" t="str">
        <f>VLOOKUP(Tableau1[[#This Row],[CODE_DESTINATION]],Libellés!$E$2:$F$7,2,FALSE)</f>
        <v>Stockage</v>
      </c>
      <c r="J1811" s="21">
        <v>374</v>
      </c>
      <c r="K1811" s="21">
        <v>1463662</v>
      </c>
      <c r="L1811" s="21">
        <f>Tableau1[[#This Row],[TONNE_DECHET]]*1000</f>
        <v>374000</v>
      </c>
      <c r="M1811" s="21">
        <f>Tableau1[[#This Row],[KG_DECHET]]/Tableau1[[#This Row],[Population]]</f>
        <v>0.25552347468199627</v>
      </c>
    </row>
    <row r="1812" spans="1:13" x14ac:dyDescent="0.3">
      <c r="A1812" s="21">
        <v>2011</v>
      </c>
      <c r="B1812" s="21">
        <v>75</v>
      </c>
      <c r="C1812" s="21" t="str">
        <f>VLOOKUP(Tableau1[[#This Row],[CODE_REGION]],Libellés!$I$2:$J$15,2,FALSE)</f>
        <v>Nouvelle-Aquitaine</v>
      </c>
      <c r="D1812" s="21">
        <v>33</v>
      </c>
      <c r="E1812" s="21" t="str">
        <f>VLOOKUP(Tableau1[[#This Row],[CODE_DEPT]],Libellés!$L$2:$M$102,2,FALSE)</f>
        <v>Gironde</v>
      </c>
      <c r="F1812" s="21" t="s">
        <v>53</v>
      </c>
      <c r="G1812" s="21" t="str">
        <f>VLOOKUP(Tableau1[[#This Row],[CODE_TYPE_DECHET]],Libellés!$A$1:$B$8,2,FALSE)</f>
        <v>Déchets dangereux</v>
      </c>
      <c r="H1812" s="21" t="s">
        <v>50</v>
      </c>
      <c r="I1812" s="21" t="str">
        <f>VLOOKUP(Tableau1[[#This Row],[CODE_DESTINATION]],Libellés!$E$2:$F$7,2,FALSE)</f>
        <v>Incinération avec récupération d'énergie</v>
      </c>
      <c r="J1812" s="21">
        <v>9.0210000000000008</v>
      </c>
      <c r="K1812" s="21">
        <v>1463662</v>
      </c>
      <c r="L1812" s="21">
        <f>Tableau1[[#This Row],[TONNE_DECHET]]*1000</f>
        <v>9021</v>
      </c>
      <c r="M1812" s="21">
        <f>Tableau1[[#This Row],[KG_DECHET]]/Tableau1[[#This Row],[Population]]</f>
        <v>6.1633081954713589E-3</v>
      </c>
    </row>
    <row r="1813" spans="1:13" x14ac:dyDescent="0.3">
      <c r="A1813" s="21">
        <v>2011</v>
      </c>
      <c r="B1813" s="21">
        <v>75</v>
      </c>
      <c r="C1813" s="21" t="str">
        <f>VLOOKUP(Tableau1[[#This Row],[CODE_REGION]],Libellés!$I$2:$J$15,2,FALSE)</f>
        <v>Nouvelle-Aquitaine</v>
      </c>
      <c r="D1813" s="21">
        <v>33</v>
      </c>
      <c r="E1813" s="21" t="str">
        <f>VLOOKUP(Tableau1[[#This Row],[CODE_DEPT]],Libellés!$L$2:$M$102,2,FALSE)</f>
        <v>Gironde</v>
      </c>
      <c r="F1813" s="21" t="s">
        <v>51</v>
      </c>
      <c r="G1813" s="21" t="str">
        <f>VLOOKUP(Tableau1[[#This Row],[CODE_TYPE_DECHET]],Libellés!$A$1:$B$8,2,FALSE)</f>
        <v>Emballages et papier</v>
      </c>
      <c r="H1813" s="21" t="s">
        <v>49</v>
      </c>
      <c r="I1813" s="21" t="str">
        <f>VLOOKUP(Tableau1[[#This Row],[CODE_DESTINATION]],Libellés!$E$2:$F$7,2,FALSE)</f>
        <v>Valorisation matière</v>
      </c>
      <c r="J1813" s="21">
        <v>86634.756659999999</v>
      </c>
      <c r="K1813" s="21">
        <v>1463662</v>
      </c>
      <c r="L1813" s="21">
        <f>Tableau1[[#This Row],[TONNE_DECHET]]*1000</f>
        <v>86634756.659999996</v>
      </c>
      <c r="M1813" s="21">
        <f>Tableau1[[#This Row],[KG_DECHET]]/Tableau1[[#This Row],[Population]]</f>
        <v>59.190411898375444</v>
      </c>
    </row>
    <row r="1814" spans="1:13" x14ac:dyDescent="0.3">
      <c r="A1814" s="21">
        <v>2011</v>
      </c>
      <c r="B1814" s="21">
        <v>75</v>
      </c>
      <c r="C1814" s="21" t="str">
        <f>VLOOKUP(Tableau1[[#This Row],[CODE_REGION]],Libellés!$I$2:$J$15,2,FALSE)</f>
        <v>Nouvelle-Aquitaine</v>
      </c>
      <c r="D1814" s="21">
        <v>33</v>
      </c>
      <c r="E1814" s="21" t="str">
        <f>VLOOKUP(Tableau1[[#This Row],[CODE_DEPT]],Libellés!$L$2:$M$102,2,FALSE)</f>
        <v>Gironde</v>
      </c>
      <c r="F1814" s="21" t="s">
        <v>51</v>
      </c>
      <c r="G1814" s="21" t="str">
        <f>VLOOKUP(Tableau1[[#This Row],[CODE_TYPE_DECHET]],Libellés!$A$1:$B$8,2,FALSE)</f>
        <v>Emballages et papier</v>
      </c>
      <c r="H1814" s="21" t="s">
        <v>52</v>
      </c>
      <c r="I1814" s="21" t="str">
        <f>VLOOKUP(Tableau1[[#This Row],[CODE_DESTINATION]],Libellés!$E$2:$F$7,2,FALSE)</f>
        <v>Non précisé</v>
      </c>
      <c r="J1814" s="21">
        <v>112.66762</v>
      </c>
      <c r="K1814" s="21">
        <v>1463662</v>
      </c>
      <c r="L1814" s="21">
        <f>Tableau1[[#This Row],[TONNE_DECHET]]*1000</f>
        <v>112667.62</v>
      </c>
      <c r="M1814" s="21">
        <f>Tableau1[[#This Row],[KG_DECHET]]/Tableau1[[#This Row],[Population]]</f>
        <v>7.6976528734092983E-2</v>
      </c>
    </row>
    <row r="1815" spans="1:13" x14ac:dyDescent="0.3">
      <c r="A1815" s="21">
        <v>2011</v>
      </c>
      <c r="B1815" s="21">
        <v>75</v>
      </c>
      <c r="C1815" s="21" t="str">
        <f>VLOOKUP(Tableau1[[#This Row],[CODE_REGION]],Libellés!$I$2:$J$15,2,FALSE)</f>
        <v>Nouvelle-Aquitaine</v>
      </c>
      <c r="D1815" s="21">
        <v>33</v>
      </c>
      <c r="E1815" s="21" t="str">
        <f>VLOOKUP(Tableau1[[#This Row],[CODE_DEPT]],Libellés!$L$2:$M$102,2,FALSE)</f>
        <v>Gironde</v>
      </c>
      <c r="F1815" s="21" t="s">
        <v>56</v>
      </c>
      <c r="G1815" s="21" t="str">
        <f>VLOOKUP(Tableau1[[#This Row],[CODE_TYPE_DECHET]],Libellés!$A$1:$B$8,2,FALSE)</f>
        <v>Biodéchets</v>
      </c>
      <c r="H1815" s="21" t="s">
        <v>51</v>
      </c>
      <c r="I1815" s="21" t="str">
        <f>VLOOKUP(Tableau1[[#This Row],[CODE_DESTINATION]],Libellés!$E$2:$F$7,2,FALSE)</f>
        <v>Stockage</v>
      </c>
      <c r="J1815" s="21">
        <v>2382</v>
      </c>
      <c r="K1815" s="21">
        <v>1463662</v>
      </c>
      <c r="L1815" s="21">
        <f>Tableau1[[#This Row],[TONNE_DECHET]]*1000</f>
        <v>2382000</v>
      </c>
      <c r="M1815" s="21">
        <f>Tableau1[[#This Row],[KG_DECHET]]/Tableau1[[#This Row],[Population]]</f>
        <v>1.6274249109425536</v>
      </c>
    </row>
    <row r="1816" spans="1:13" x14ac:dyDescent="0.3">
      <c r="A1816" s="21">
        <v>2011</v>
      </c>
      <c r="B1816" s="21">
        <v>75</v>
      </c>
      <c r="C1816" s="21" t="str">
        <f>VLOOKUP(Tableau1[[#This Row],[CODE_REGION]],Libellés!$I$2:$J$15,2,FALSE)</f>
        <v>Nouvelle-Aquitaine</v>
      </c>
      <c r="D1816" s="21">
        <v>33</v>
      </c>
      <c r="E1816" s="21" t="str">
        <f>VLOOKUP(Tableau1[[#This Row],[CODE_DEPT]],Libellés!$L$2:$M$102,2,FALSE)</f>
        <v>Gironde</v>
      </c>
      <c r="F1816" s="21" t="s">
        <v>56</v>
      </c>
      <c r="G1816" s="21" t="str">
        <f>VLOOKUP(Tableau1[[#This Row],[CODE_TYPE_DECHET]],Libellés!$A$1:$B$8,2,FALSE)</f>
        <v>Biodéchets</v>
      </c>
      <c r="H1816" s="21" t="s">
        <v>56</v>
      </c>
      <c r="I1816" s="21" t="str">
        <f>VLOOKUP(Tableau1[[#This Row],[CODE_DESTINATION]],Libellés!$E$2:$F$7,2,FALSE)</f>
        <v>Valorisation organique</v>
      </c>
      <c r="J1816" s="21">
        <v>13808.73767</v>
      </c>
      <c r="K1816" s="21">
        <v>1463662</v>
      </c>
      <c r="L1816" s="21">
        <f>Tableau1[[#This Row],[TONNE_DECHET]]*1000</f>
        <v>13808737.67</v>
      </c>
      <c r="M1816" s="21">
        <f>Tableau1[[#This Row],[KG_DECHET]]/Tableau1[[#This Row],[Population]]</f>
        <v>9.4343760171405702</v>
      </c>
    </row>
    <row r="1817" spans="1:13" x14ac:dyDescent="0.3">
      <c r="A1817" s="21">
        <v>2011</v>
      </c>
      <c r="B1817" s="21">
        <v>75</v>
      </c>
      <c r="C1817" s="21" t="str">
        <f>VLOOKUP(Tableau1[[#This Row],[CODE_REGION]],Libellés!$I$2:$J$15,2,FALSE)</f>
        <v>Nouvelle-Aquitaine</v>
      </c>
      <c r="D1817" s="21">
        <v>33</v>
      </c>
      <c r="E1817" s="21" t="str">
        <f>VLOOKUP(Tableau1[[#This Row],[CODE_DEPT]],Libellés!$L$2:$M$102,2,FALSE)</f>
        <v>Gironde</v>
      </c>
      <c r="F1817" s="21" t="s">
        <v>54</v>
      </c>
      <c r="G1817" s="21" t="str">
        <f>VLOOKUP(Tableau1[[#This Row],[CODE_TYPE_DECHET]],Libellés!$A$1:$B$8,2,FALSE)</f>
        <v>Verre</v>
      </c>
      <c r="H1817" s="21" t="s">
        <v>49</v>
      </c>
      <c r="I1817" s="21" t="str">
        <f>VLOOKUP(Tableau1[[#This Row],[CODE_DESTINATION]],Libellés!$E$2:$F$7,2,FALSE)</f>
        <v>Valorisation matière</v>
      </c>
      <c r="J1817" s="21">
        <v>44727.835120000003</v>
      </c>
      <c r="K1817" s="21">
        <v>1463662</v>
      </c>
      <c r="L1817" s="21">
        <f>Tableau1[[#This Row],[TONNE_DECHET]]*1000</f>
        <v>44727835.120000005</v>
      </c>
      <c r="M1817" s="21">
        <f>Tableau1[[#This Row],[KG_DECHET]]/Tableau1[[#This Row],[Population]]</f>
        <v>30.558855200176001</v>
      </c>
    </row>
    <row r="1818" spans="1:13" x14ac:dyDescent="0.3">
      <c r="A1818" s="21">
        <v>2011</v>
      </c>
      <c r="B1818" s="21">
        <v>75</v>
      </c>
      <c r="C1818" s="21" t="str">
        <f>VLOOKUP(Tableau1[[#This Row],[CODE_REGION]],Libellés!$I$2:$J$15,2,FALSE)</f>
        <v>Nouvelle-Aquitaine</v>
      </c>
      <c r="D1818" s="21">
        <v>33</v>
      </c>
      <c r="E1818" s="21" t="str">
        <f>VLOOKUP(Tableau1[[#This Row],[CODE_DEPT]],Libellés!$L$2:$M$102,2,FALSE)</f>
        <v>Gironde</v>
      </c>
      <c r="F1818" s="21" t="s">
        <v>54</v>
      </c>
      <c r="G1818" s="21" t="str">
        <f>VLOOKUP(Tableau1[[#This Row],[CODE_TYPE_DECHET]],Libellés!$A$1:$B$8,2,FALSE)</f>
        <v>Verre</v>
      </c>
      <c r="H1818" s="21" t="s">
        <v>52</v>
      </c>
      <c r="I1818" s="21" t="str">
        <f>VLOOKUP(Tableau1[[#This Row],[CODE_DESTINATION]],Libellés!$E$2:$F$7,2,FALSE)</f>
        <v>Non précisé</v>
      </c>
      <c r="J1818" s="21">
        <v>356.95936</v>
      </c>
      <c r="K1818" s="21">
        <v>1463662</v>
      </c>
      <c r="L1818" s="21">
        <f>Tableau1[[#This Row],[TONNE_DECHET]]*1000</f>
        <v>356959.36</v>
      </c>
      <c r="M1818" s="21">
        <f>Tableau1[[#This Row],[KG_DECHET]]/Tableau1[[#This Row],[Population]]</f>
        <v>0.24388100531406839</v>
      </c>
    </row>
    <row r="1819" spans="1:13" x14ac:dyDescent="0.3">
      <c r="A1819" s="21">
        <v>2011</v>
      </c>
      <c r="B1819" s="21">
        <v>75</v>
      </c>
      <c r="C1819" s="21" t="str">
        <f>VLOOKUP(Tableau1[[#This Row],[CODE_REGION]],Libellés!$I$2:$J$15,2,FALSE)</f>
        <v>Nouvelle-Aquitaine</v>
      </c>
      <c r="D1819" s="21">
        <v>33</v>
      </c>
      <c r="E1819" s="21" t="str">
        <f>VLOOKUP(Tableau1[[#This Row],[CODE_DEPT]],Libellés!$L$2:$M$102,2,FALSE)</f>
        <v>Gironde</v>
      </c>
      <c r="F1819" s="21" t="s">
        <v>55</v>
      </c>
      <c r="G1819" s="21" t="str">
        <f>VLOOKUP(Tableau1[[#This Row],[CODE_TYPE_DECHET]],Libellés!$A$1:$B$8,2,FALSE)</f>
        <v>Collectes séparées hors gravats</v>
      </c>
      <c r="H1819" s="21" t="s">
        <v>49</v>
      </c>
      <c r="I1819" s="21" t="str">
        <f>VLOOKUP(Tableau1[[#This Row],[CODE_DESTINATION]],Libellés!$E$2:$F$7,2,FALSE)</f>
        <v>Valorisation matière</v>
      </c>
      <c r="J1819" s="21">
        <v>873.15684999999996</v>
      </c>
      <c r="K1819" s="21">
        <v>1463662</v>
      </c>
      <c r="L1819" s="21">
        <f>Tableau1[[#This Row],[TONNE_DECHET]]*1000</f>
        <v>873156.85</v>
      </c>
      <c r="M1819" s="21">
        <f>Tableau1[[#This Row],[KG_DECHET]]/Tableau1[[#This Row],[Population]]</f>
        <v>0.59655634292616733</v>
      </c>
    </row>
    <row r="1820" spans="1:13" x14ac:dyDescent="0.3">
      <c r="A1820" s="21">
        <v>2013</v>
      </c>
      <c r="B1820" s="21">
        <v>75</v>
      </c>
      <c r="C1820" s="21" t="str">
        <f>VLOOKUP(Tableau1[[#This Row],[CODE_REGION]],Libellés!$I$2:$J$15,2,FALSE)</f>
        <v>Nouvelle-Aquitaine</v>
      </c>
      <c r="D1820" s="21">
        <v>33</v>
      </c>
      <c r="E1820" s="21" t="str">
        <f>VLOOKUP(Tableau1[[#This Row],[CODE_DEPT]],Libellés!$L$2:$M$102,2,FALSE)</f>
        <v>Gironde</v>
      </c>
      <c r="F1820" s="21" t="s">
        <v>49</v>
      </c>
      <c r="G1820" s="21" t="str">
        <f>VLOOKUP(Tableau1[[#This Row],[CODE_TYPE_DECHET]],Libellés!$A$1:$B$8,2,FALSE)</f>
        <v>Ordures ménagères résiduelles</v>
      </c>
      <c r="H1820" s="21" t="s">
        <v>50</v>
      </c>
      <c r="I1820" s="21" t="str">
        <f>VLOOKUP(Tableau1[[#This Row],[CODE_DESTINATION]],Libellés!$E$2:$F$7,2,FALSE)</f>
        <v>Incinération avec récupération d'énergie</v>
      </c>
      <c r="J1820" s="21">
        <v>266712.87</v>
      </c>
      <c r="K1820" s="21">
        <v>1505517</v>
      </c>
      <c r="L1820" s="21">
        <f>Tableau1[[#This Row],[TONNE_DECHET]]*1000</f>
        <v>266712870</v>
      </c>
      <c r="M1820" s="21">
        <f>Tableau1[[#This Row],[KG_DECHET]]/Tableau1[[#This Row],[Population]]</f>
        <v>177.15699656662795</v>
      </c>
    </row>
    <row r="1821" spans="1:13" x14ac:dyDescent="0.3">
      <c r="A1821" s="21">
        <v>2013</v>
      </c>
      <c r="B1821" s="21">
        <v>75</v>
      </c>
      <c r="C1821" s="21" t="str">
        <f>VLOOKUP(Tableau1[[#This Row],[CODE_REGION]],Libellés!$I$2:$J$15,2,FALSE)</f>
        <v>Nouvelle-Aquitaine</v>
      </c>
      <c r="D1821" s="21">
        <v>33</v>
      </c>
      <c r="E1821" s="21" t="str">
        <f>VLOOKUP(Tableau1[[#This Row],[CODE_DEPT]],Libellés!$L$2:$M$102,2,FALSE)</f>
        <v>Gironde</v>
      </c>
      <c r="F1821" s="21" t="s">
        <v>49</v>
      </c>
      <c r="G1821" s="21" t="str">
        <f>VLOOKUP(Tableau1[[#This Row],[CODE_TYPE_DECHET]],Libellés!$A$1:$B$8,2,FALSE)</f>
        <v>Ordures ménagères résiduelles</v>
      </c>
      <c r="H1821" s="21" t="s">
        <v>51</v>
      </c>
      <c r="I1821" s="21" t="str">
        <f>VLOOKUP(Tableau1[[#This Row],[CODE_DESTINATION]],Libellés!$E$2:$F$7,2,FALSE)</f>
        <v>Stockage</v>
      </c>
      <c r="J1821" s="21">
        <v>102456.52829</v>
      </c>
      <c r="K1821" s="21">
        <v>1505517</v>
      </c>
      <c r="L1821" s="21">
        <f>Tableau1[[#This Row],[TONNE_DECHET]]*1000</f>
        <v>102456528.29000001</v>
      </c>
      <c r="M1821" s="21">
        <f>Tableau1[[#This Row],[KG_DECHET]]/Tableau1[[#This Row],[Population]]</f>
        <v>68.054049399641457</v>
      </c>
    </row>
    <row r="1822" spans="1:13" x14ac:dyDescent="0.3">
      <c r="A1822" s="21">
        <v>2013</v>
      </c>
      <c r="B1822" s="21">
        <v>75</v>
      </c>
      <c r="C1822" s="21" t="str">
        <f>VLOOKUP(Tableau1[[#This Row],[CODE_REGION]],Libellés!$I$2:$J$15,2,FALSE)</f>
        <v>Nouvelle-Aquitaine</v>
      </c>
      <c r="D1822" s="21">
        <v>33</v>
      </c>
      <c r="E1822" s="21" t="str">
        <f>VLOOKUP(Tableau1[[#This Row],[CODE_DEPT]],Libellés!$L$2:$M$102,2,FALSE)</f>
        <v>Gironde</v>
      </c>
      <c r="F1822" s="21" t="s">
        <v>50</v>
      </c>
      <c r="G1822" s="21" t="str">
        <f>VLOOKUP(Tableau1[[#This Row],[CODE_TYPE_DECHET]],Libellés!$A$1:$B$8,2,FALSE)</f>
        <v>Encombrants</v>
      </c>
      <c r="H1822" s="21" t="s">
        <v>50</v>
      </c>
      <c r="I1822" s="21" t="str">
        <f>VLOOKUP(Tableau1[[#This Row],[CODE_DESTINATION]],Libellés!$E$2:$F$7,2,FALSE)</f>
        <v>Incinération avec récupération d'énergie</v>
      </c>
      <c r="J1822" s="21">
        <v>373.72</v>
      </c>
      <c r="K1822" s="21">
        <v>1505517</v>
      </c>
      <c r="L1822" s="21">
        <f>Tableau1[[#This Row],[TONNE_DECHET]]*1000</f>
        <v>373720</v>
      </c>
      <c r="M1822" s="21">
        <f>Tableau1[[#This Row],[KG_DECHET]]/Tableau1[[#This Row],[Population]]</f>
        <v>0.24823366325322133</v>
      </c>
    </row>
    <row r="1823" spans="1:13" x14ac:dyDescent="0.3">
      <c r="A1823" s="21">
        <v>2013</v>
      </c>
      <c r="B1823" s="21">
        <v>75</v>
      </c>
      <c r="C1823" s="21" t="str">
        <f>VLOOKUP(Tableau1[[#This Row],[CODE_REGION]],Libellés!$I$2:$J$15,2,FALSE)</f>
        <v>Nouvelle-Aquitaine</v>
      </c>
      <c r="D1823" s="21">
        <v>33</v>
      </c>
      <c r="E1823" s="21" t="str">
        <f>VLOOKUP(Tableau1[[#This Row],[CODE_DEPT]],Libellés!$L$2:$M$102,2,FALSE)</f>
        <v>Gironde</v>
      </c>
      <c r="F1823" s="21" t="s">
        <v>50</v>
      </c>
      <c r="G1823" s="21" t="str">
        <f>VLOOKUP(Tableau1[[#This Row],[CODE_TYPE_DECHET]],Libellés!$A$1:$B$8,2,FALSE)</f>
        <v>Encombrants</v>
      </c>
      <c r="H1823" s="21" t="s">
        <v>51</v>
      </c>
      <c r="I1823" s="21" t="str">
        <f>VLOOKUP(Tableau1[[#This Row],[CODE_DESTINATION]],Libellés!$E$2:$F$7,2,FALSE)</f>
        <v>Stockage</v>
      </c>
      <c r="J1823" s="21">
        <v>172</v>
      </c>
      <c r="K1823" s="21">
        <v>1505517</v>
      </c>
      <c r="L1823" s="21">
        <f>Tableau1[[#This Row],[TONNE_DECHET]]*1000</f>
        <v>172000</v>
      </c>
      <c r="M1823" s="21">
        <f>Tableau1[[#This Row],[KG_DECHET]]/Tableau1[[#This Row],[Population]]</f>
        <v>0.114246468156786</v>
      </c>
    </row>
    <row r="1824" spans="1:13" x14ac:dyDescent="0.3">
      <c r="A1824" s="21">
        <v>2013</v>
      </c>
      <c r="B1824" s="21">
        <v>75</v>
      </c>
      <c r="C1824" s="21" t="str">
        <f>VLOOKUP(Tableau1[[#This Row],[CODE_REGION]],Libellés!$I$2:$J$15,2,FALSE)</f>
        <v>Nouvelle-Aquitaine</v>
      </c>
      <c r="D1824" s="21">
        <v>33</v>
      </c>
      <c r="E1824" s="21" t="str">
        <f>VLOOKUP(Tableau1[[#This Row],[CODE_DEPT]],Libellés!$L$2:$M$102,2,FALSE)</f>
        <v>Gironde</v>
      </c>
      <c r="F1824" s="21" t="s">
        <v>53</v>
      </c>
      <c r="G1824" s="21" t="str">
        <f>VLOOKUP(Tableau1[[#This Row],[CODE_TYPE_DECHET]],Libellés!$A$1:$B$8,2,FALSE)</f>
        <v>Déchets dangereux</v>
      </c>
      <c r="H1824" s="21" t="s">
        <v>50</v>
      </c>
      <c r="I1824" s="21" t="str">
        <f>VLOOKUP(Tableau1[[#This Row],[CODE_DESTINATION]],Libellés!$E$2:$F$7,2,FALSE)</f>
        <v>Incinération avec récupération d'énergie</v>
      </c>
      <c r="J1824" s="21">
        <v>9.5299999999999994</v>
      </c>
      <c r="K1824" s="21">
        <v>1505517</v>
      </c>
      <c r="L1824" s="21">
        <f>Tableau1[[#This Row],[TONNE_DECHET]]*1000</f>
        <v>9530</v>
      </c>
      <c r="M1824" s="21">
        <f>Tableau1[[#This Row],[KG_DECHET]]/Tableau1[[#This Row],[Population]]</f>
        <v>6.3300514042684344E-3</v>
      </c>
    </row>
    <row r="1825" spans="1:13" x14ac:dyDescent="0.3">
      <c r="A1825" s="21">
        <v>2013</v>
      </c>
      <c r="B1825" s="21">
        <v>75</v>
      </c>
      <c r="C1825" s="21" t="str">
        <f>VLOOKUP(Tableau1[[#This Row],[CODE_REGION]],Libellés!$I$2:$J$15,2,FALSE)</f>
        <v>Nouvelle-Aquitaine</v>
      </c>
      <c r="D1825" s="21">
        <v>33</v>
      </c>
      <c r="E1825" s="21" t="str">
        <f>VLOOKUP(Tableau1[[#This Row],[CODE_DEPT]],Libellés!$L$2:$M$102,2,FALSE)</f>
        <v>Gironde</v>
      </c>
      <c r="F1825" s="21" t="s">
        <v>51</v>
      </c>
      <c r="G1825" s="21" t="str">
        <f>VLOOKUP(Tableau1[[#This Row],[CODE_TYPE_DECHET]],Libellés!$A$1:$B$8,2,FALSE)</f>
        <v>Emballages et papier</v>
      </c>
      <c r="H1825" s="21" t="s">
        <v>49</v>
      </c>
      <c r="I1825" s="21" t="str">
        <f>VLOOKUP(Tableau1[[#This Row],[CODE_DESTINATION]],Libellés!$E$2:$F$7,2,FALSE)</f>
        <v>Valorisation matière</v>
      </c>
      <c r="J1825" s="21">
        <v>84370.884229999996</v>
      </c>
      <c r="K1825" s="21">
        <v>1505517</v>
      </c>
      <c r="L1825" s="21">
        <f>Tableau1[[#This Row],[TONNE_DECHET]]*1000</f>
        <v>84370884.229999989</v>
      </c>
      <c r="M1825" s="21">
        <f>Tableau1[[#This Row],[KG_DECHET]]/Tableau1[[#This Row],[Population]]</f>
        <v>56.041136851991702</v>
      </c>
    </row>
    <row r="1826" spans="1:13" x14ac:dyDescent="0.3">
      <c r="A1826" s="21">
        <v>2013</v>
      </c>
      <c r="B1826" s="21">
        <v>75</v>
      </c>
      <c r="C1826" s="21" t="str">
        <f>VLOOKUP(Tableau1[[#This Row],[CODE_REGION]],Libellés!$I$2:$J$15,2,FALSE)</f>
        <v>Nouvelle-Aquitaine</v>
      </c>
      <c r="D1826" s="21">
        <v>33</v>
      </c>
      <c r="E1826" s="21" t="str">
        <f>VLOOKUP(Tableau1[[#This Row],[CODE_DEPT]],Libellés!$L$2:$M$102,2,FALSE)</f>
        <v>Gironde</v>
      </c>
      <c r="F1826" s="21" t="s">
        <v>56</v>
      </c>
      <c r="G1826" s="21" t="str">
        <f>VLOOKUP(Tableau1[[#This Row],[CODE_TYPE_DECHET]],Libellés!$A$1:$B$8,2,FALSE)</f>
        <v>Biodéchets</v>
      </c>
      <c r="H1826" s="21" t="s">
        <v>56</v>
      </c>
      <c r="I1826" s="21" t="str">
        <f>VLOOKUP(Tableau1[[#This Row],[CODE_DESTINATION]],Libellés!$E$2:$F$7,2,FALSE)</f>
        <v>Valorisation organique</v>
      </c>
      <c r="J1826" s="21">
        <v>16585.817780000001</v>
      </c>
      <c r="K1826" s="21">
        <v>1505517</v>
      </c>
      <c r="L1826" s="21">
        <f>Tableau1[[#This Row],[TONNE_DECHET]]*1000</f>
        <v>16585817.780000001</v>
      </c>
      <c r="M1826" s="21">
        <f>Tableau1[[#This Row],[KG_DECHET]]/Tableau1[[#This Row],[Population]]</f>
        <v>11.016692458471077</v>
      </c>
    </row>
    <row r="1827" spans="1:13" x14ac:dyDescent="0.3">
      <c r="A1827" s="21">
        <v>2013</v>
      </c>
      <c r="B1827" s="21">
        <v>75</v>
      </c>
      <c r="C1827" s="21" t="str">
        <f>VLOOKUP(Tableau1[[#This Row],[CODE_REGION]],Libellés!$I$2:$J$15,2,FALSE)</f>
        <v>Nouvelle-Aquitaine</v>
      </c>
      <c r="D1827" s="21">
        <v>33</v>
      </c>
      <c r="E1827" s="21" t="str">
        <f>VLOOKUP(Tableau1[[#This Row],[CODE_DEPT]],Libellés!$L$2:$M$102,2,FALSE)</f>
        <v>Gironde</v>
      </c>
      <c r="F1827" s="21" t="s">
        <v>54</v>
      </c>
      <c r="G1827" s="21" t="str">
        <f>VLOOKUP(Tableau1[[#This Row],[CODE_TYPE_DECHET]],Libellés!$A$1:$B$8,2,FALSE)</f>
        <v>Verre</v>
      </c>
      <c r="H1827" s="21" t="s">
        <v>49</v>
      </c>
      <c r="I1827" s="21" t="str">
        <f>VLOOKUP(Tableau1[[#This Row],[CODE_DESTINATION]],Libellés!$E$2:$F$7,2,FALSE)</f>
        <v>Valorisation matière</v>
      </c>
      <c r="J1827" s="21">
        <v>44856.642500000002</v>
      </c>
      <c r="K1827" s="21">
        <v>1505517</v>
      </c>
      <c r="L1827" s="21">
        <f>Tableau1[[#This Row],[TONNE_DECHET]]*1000</f>
        <v>44856642.5</v>
      </c>
      <c r="M1827" s="21">
        <f>Tableau1[[#This Row],[KG_DECHET]]/Tableau1[[#This Row],[Population]]</f>
        <v>29.794842901142928</v>
      </c>
    </row>
    <row r="1828" spans="1:13" x14ac:dyDescent="0.3">
      <c r="A1828" s="21">
        <v>2013</v>
      </c>
      <c r="B1828" s="21">
        <v>75</v>
      </c>
      <c r="C1828" s="21" t="str">
        <f>VLOOKUP(Tableau1[[#This Row],[CODE_REGION]],Libellés!$I$2:$J$15,2,FALSE)</f>
        <v>Nouvelle-Aquitaine</v>
      </c>
      <c r="D1828" s="21">
        <v>33</v>
      </c>
      <c r="E1828" s="21" t="str">
        <f>VLOOKUP(Tableau1[[#This Row],[CODE_DEPT]],Libellés!$L$2:$M$102,2,FALSE)</f>
        <v>Gironde</v>
      </c>
      <c r="F1828" s="21" t="s">
        <v>55</v>
      </c>
      <c r="G1828" s="21" t="str">
        <f>VLOOKUP(Tableau1[[#This Row],[CODE_TYPE_DECHET]],Libellés!$A$1:$B$8,2,FALSE)</f>
        <v>Collectes séparées hors gravats</v>
      </c>
      <c r="H1828" s="21" t="s">
        <v>49</v>
      </c>
      <c r="I1828" s="21" t="str">
        <f>VLOOKUP(Tableau1[[#This Row],[CODE_DESTINATION]],Libellés!$E$2:$F$7,2,FALSE)</f>
        <v>Valorisation matière</v>
      </c>
      <c r="J1828" s="21">
        <v>1388.47857</v>
      </c>
      <c r="K1828" s="21">
        <v>1505517</v>
      </c>
      <c r="L1828" s="21">
        <f>Tableau1[[#This Row],[TONNE_DECHET]]*1000</f>
        <v>1388478.57</v>
      </c>
      <c r="M1828" s="21">
        <f>Tableau1[[#This Row],[KG_DECHET]]/Tableau1[[#This Row],[Population]]</f>
        <v>0.92226030659235336</v>
      </c>
    </row>
    <row r="1829" spans="1:13" x14ac:dyDescent="0.3">
      <c r="A1829" s="21">
        <v>2013</v>
      </c>
      <c r="B1829" s="21">
        <v>75</v>
      </c>
      <c r="C1829" s="21" t="str">
        <f>VLOOKUP(Tableau1[[#This Row],[CODE_REGION]],Libellés!$I$2:$J$15,2,FALSE)</f>
        <v>Nouvelle-Aquitaine</v>
      </c>
      <c r="D1829" s="21">
        <v>33</v>
      </c>
      <c r="E1829" s="21" t="str">
        <f>VLOOKUP(Tableau1[[#This Row],[CODE_DEPT]],Libellés!$L$2:$M$102,2,FALSE)</f>
        <v>Gironde</v>
      </c>
      <c r="F1829" s="21" t="s">
        <v>55</v>
      </c>
      <c r="G1829" s="21" t="str">
        <f>VLOOKUP(Tableau1[[#This Row],[CODE_TYPE_DECHET]],Libellés!$A$1:$B$8,2,FALSE)</f>
        <v>Collectes séparées hors gravats</v>
      </c>
      <c r="H1829" s="21" t="s">
        <v>50</v>
      </c>
      <c r="I1829" s="21" t="str">
        <f>VLOOKUP(Tableau1[[#This Row],[CODE_DESTINATION]],Libellés!$E$2:$F$7,2,FALSE)</f>
        <v>Incinération avec récupération d'énergie</v>
      </c>
      <c r="J1829" s="21">
        <v>370</v>
      </c>
      <c r="K1829" s="21">
        <v>1505517</v>
      </c>
      <c r="L1829" s="21">
        <f>Tableau1[[#This Row],[TONNE_DECHET]]*1000</f>
        <v>370000</v>
      </c>
      <c r="M1829" s="21">
        <f>Tableau1[[#This Row],[KG_DECHET]]/Tableau1[[#This Row],[Population]]</f>
        <v>0.2457627512675048</v>
      </c>
    </row>
    <row r="1830" spans="1:13" x14ac:dyDescent="0.3">
      <c r="A1830" s="21">
        <v>2013</v>
      </c>
      <c r="B1830" s="21">
        <v>75</v>
      </c>
      <c r="C1830" s="21" t="str">
        <f>VLOOKUP(Tableau1[[#This Row],[CODE_REGION]],Libellés!$I$2:$J$15,2,FALSE)</f>
        <v>Nouvelle-Aquitaine</v>
      </c>
      <c r="D1830" s="21">
        <v>33</v>
      </c>
      <c r="E1830" s="21" t="str">
        <f>VLOOKUP(Tableau1[[#This Row],[CODE_DEPT]],Libellés!$L$2:$M$102,2,FALSE)</f>
        <v>Gironde</v>
      </c>
      <c r="F1830" s="21" t="s">
        <v>55</v>
      </c>
      <c r="G1830" s="21" t="str">
        <f>VLOOKUP(Tableau1[[#This Row],[CODE_TYPE_DECHET]],Libellés!$A$1:$B$8,2,FALSE)</f>
        <v>Collectes séparées hors gravats</v>
      </c>
      <c r="H1830" s="21" t="s">
        <v>51</v>
      </c>
      <c r="I1830" s="21" t="str">
        <f>VLOOKUP(Tableau1[[#This Row],[CODE_DESTINATION]],Libellés!$E$2:$F$7,2,FALSE)</f>
        <v>Stockage</v>
      </c>
      <c r="J1830" s="21">
        <v>9392</v>
      </c>
      <c r="K1830" s="21">
        <v>1505517</v>
      </c>
      <c r="L1830" s="21">
        <f>Tableau1[[#This Row],[TONNE_DECHET]]*1000</f>
        <v>9392000</v>
      </c>
      <c r="M1830" s="21">
        <f>Tableau1[[#This Row],[KG_DECHET]]/Tableau1[[#This Row],[Population]]</f>
        <v>6.2383885402821759</v>
      </c>
    </row>
    <row r="1831" spans="1:13" x14ac:dyDescent="0.3">
      <c r="A1831" s="21">
        <v>2013</v>
      </c>
      <c r="B1831" s="21">
        <v>75</v>
      </c>
      <c r="C1831" s="21" t="str">
        <f>VLOOKUP(Tableau1[[#This Row],[CODE_REGION]],Libellés!$I$2:$J$15,2,FALSE)</f>
        <v>Nouvelle-Aquitaine</v>
      </c>
      <c r="D1831" s="21">
        <v>33</v>
      </c>
      <c r="E1831" s="21" t="str">
        <f>VLOOKUP(Tableau1[[#This Row],[CODE_DEPT]],Libellés!$L$2:$M$102,2,FALSE)</f>
        <v>Gironde</v>
      </c>
      <c r="F1831" s="21" t="s">
        <v>55</v>
      </c>
      <c r="G1831" s="21" t="str">
        <f>VLOOKUP(Tableau1[[#This Row],[CODE_TYPE_DECHET]],Libellés!$A$1:$B$8,2,FALSE)</f>
        <v>Collectes séparées hors gravats</v>
      </c>
      <c r="H1831" s="21" t="s">
        <v>56</v>
      </c>
      <c r="I1831" s="21" t="str">
        <f>VLOOKUP(Tableau1[[#This Row],[CODE_DESTINATION]],Libellés!$E$2:$F$7,2,FALSE)</f>
        <v>Valorisation organique</v>
      </c>
      <c r="J1831" s="21">
        <v>318.36831000000001</v>
      </c>
      <c r="K1831" s="21">
        <v>1505517</v>
      </c>
      <c r="L1831" s="21">
        <f>Tableau1[[#This Row],[TONNE_DECHET]]*1000</f>
        <v>318368.31</v>
      </c>
      <c r="M1831" s="21">
        <f>Tableau1[[#This Row],[KG_DECHET]]/Tableau1[[#This Row],[Population]]</f>
        <v>0.21146776157293473</v>
      </c>
    </row>
    <row r="1832" spans="1:13" x14ac:dyDescent="0.3">
      <c r="A1832" s="21">
        <v>2015</v>
      </c>
      <c r="B1832" s="21">
        <v>75</v>
      </c>
      <c r="C1832" s="21" t="str">
        <f>VLOOKUP(Tableau1[[#This Row],[CODE_REGION]],Libellés!$I$2:$J$15,2,FALSE)</f>
        <v>Nouvelle-Aquitaine</v>
      </c>
      <c r="D1832" s="21">
        <v>33</v>
      </c>
      <c r="E1832" s="21" t="str">
        <f>VLOOKUP(Tableau1[[#This Row],[CODE_DEPT]],Libellés!$L$2:$M$102,2,FALSE)</f>
        <v>Gironde</v>
      </c>
      <c r="F1832" s="21" t="s">
        <v>49</v>
      </c>
      <c r="G1832" s="21" t="str">
        <f>VLOOKUP(Tableau1[[#This Row],[CODE_TYPE_DECHET]],Libellés!$A$1:$B$8,2,FALSE)</f>
        <v>Ordures ménagères résiduelles</v>
      </c>
      <c r="H1832" s="21" t="s">
        <v>50</v>
      </c>
      <c r="I1832" s="21" t="str">
        <f>VLOOKUP(Tableau1[[#This Row],[CODE_DESTINATION]],Libellés!$E$2:$F$7,2,FALSE)</f>
        <v>Incinération avec récupération d'énergie</v>
      </c>
      <c r="J1832" s="21">
        <v>253485.55</v>
      </c>
      <c r="K1832" s="21">
        <v>1548478</v>
      </c>
      <c r="L1832" s="21">
        <f>Tableau1[[#This Row],[TONNE_DECHET]]*1000</f>
        <v>253485550</v>
      </c>
      <c r="M1832" s="21">
        <f>Tableau1[[#This Row],[KG_DECHET]]/Tableau1[[#This Row],[Population]]</f>
        <v>163.69980716548767</v>
      </c>
    </row>
    <row r="1833" spans="1:13" x14ac:dyDescent="0.3">
      <c r="A1833" s="21">
        <v>2015</v>
      </c>
      <c r="B1833" s="21">
        <v>75</v>
      </c>
      <c r="C1833" s="21" t="str">
        <f>VLOOKUP(Tableau1[[#This Row],[CODE_REGION]],Libellés!$I$2:$J$15,2,FALSE)</f>
        <v>Nouvelle-Aquitaine</v>
      </c>
      <c r="D1833" s="21">
        <v>33</v>
      </c>
      <c r="E1833" s="21" t="str">
        <f>VLOOKUP(Tableau1[[#This Row],[CODE_DEPT]],Libellés!$L$2:$M$102,2,FALSE)</f>
        <v>Gironde</v>
      </c>
      <c r="F1833" s="21" t="s">
        <v>49</v>
      </c>
      <c r="G1833" s="21" t="str">
        <f>VLOOKUP(Tableau1[[#This Row],[CODE_TYPE_DECHET]],Libellés!$A$1:$B$8,2,FALSE)</f>
        <v>Ordures ménagères résiduelles</v>
      </c>
      <c r="H1833" s="21" t="s">
        <v>51</v>
      </c>
      <c r="I1833" s="21" t="str">
        <f>VLOOKUP(Tableau1[[#This Row],[CODE_DESTINATION]],Libellés!$E$2:$F$7,2,FALSE)</f>
        <v>Stockage</v>
      </c>
      <c r="J1833" s="21">
        <v>113489.20153000001</v>
      </c>
      <c r="K1833" s="21">
        <v>1548478</v>
      </c>
      <c r="L1833" s="21">
        <f>Tableau1[[#This Row],[TONNE_DECHET]]*1000</f>
        <v>113489201.53</v>
      </c>
      <c r="M1833" s="21">
        <f>Tableau1[[#This Row],[KG_DECHET]]/Tableau1[[#This Row],[Population]]</f>
        <v>73.290806540357693</v>
      </c>
    </row>
    <row r="1834" spans="1:13" x14ac:dyDescent="0.3">
      <c r="A1834" s="21">
        <v>2015</v>
      </c>
      <c r="B1834" s="21">
        <v>75</v>
      </c>
      <c r="C1834" s="21" t="str">
        <f>VLOOKUP(Tableau1[[#This Row],[CODE_REGION]],Libellés!$I$2:$J$15,2,FALSE)</f>
        <v>Nouvelle-Aquitaine</v>
      </c>
      <c r="D1834" s="21">
        <v>33</v>
      </c>
      <c r="E1834" s="21" t="str">
        <f>VLOOKUP(Tableau1[[#This Row],[CODE_DEPT]],Libellés!$L$2:$M$102,2,FALSE)</f>
        <v>Gironde</v>
      </c>
      <c r="F1834" s="21" t="s">
        <v>49</v>
      </c>
      <c r="G1834" s="21" t="str">
        <f>VLOOKUP(Tableau1[[#This Row],[CODE_TYPE_DECHET]],Libellés!$A$1:$B$8,2,FALSE)</f>
        <v>Ordures ménagères résiduelles</v>
      </c>
      <c r="H1834" s="21" t="s">
        <v>52</v>
      </c>
      <c r="I1834" s="21" t="str">
        <f>VLOOKUP(Tableau1[[#This Row],[CODE_DESTINATION]],Libellés!$E$2:$F$7,2,FALSE)</f>
        <v>Non précisé</v>
      </c>
      <c r="J1834" s="21">
        <v>10103.21427</v>
      </c>
      <c r="K1834" s="21">
        <v>1548478</v>
      </c>
      <c r="L1834" s="21">
        <f>Tableau1[[#This Row],[TONNE_DECHET]]*1000</f>
        <v>10103214.27</v>
      </c>
      <c r="M1834" s="21">
        <f>Tableau1[[#This Row],[KG_DECHET]]/Tableau1[[#This Row],[Population]]</f>
        <v>6.5246095004255791</v>
      </c>
    </row>
    <row r="1835" spans="1:13" x14ac:dyDescent="0.3">
      <c r="A1835" s="21">
        <v>2015</v>
      </c>
      <c r="B1835" s="21">
        <v>75</v>
      </c>
      <c r="C1835" s="21" t="str">
        <f>VLOOKUP(Tableau1[[#This Row],[CODE_REGION]],Libellés!$I$2:$J$15,2,FALSE)</f>
        <v>Nouvelle-Aquitaine</v>
      </c>
      <c r="D1835" s="21">
        <v>33</v>
      </c>
      <c r="E1835" s="21" t="str">
        <f>VLOOKUP(Tableau1[[#This Row],[CODE_DEPT]],Libellés!$L$2:$M$102,2,FALSE)</f>
        <v>Gironde</v>
      </c>
      <c r="F1835" s="21" t="s">
        <v>50</v>
      </c>
      <c r="G1835" s="21" t="str">
        <f>VLOOKUP(Tableau1[[#This Row],[CODE_TYPE_DECHET]],Libellés!$A$1:$B$8,2,FALSE)</f>
        <v>Encombrants</v>
      </c>
      <c r="H1835" s="21" t="s">
        <v>49</v>
      </c>
      <c r="I1835" s="21" t="str">
        <f>VLOOKUP(Tableau1[[#This Row],[CODE_DESTINATION]],Libellés!$E$2:$F$7,2,FALSE)</f>
        <v>Valorisation matière</v>
      </c>
      <c r="J1835" s="21">
        <v>65</v>
      </c>
      <c r="K1835" s="21">
        <v>1548478</v>
      </c>
      <c r="L1835" s="21">
        <f>Tableau1[[#This Row],[TONNE_DECHET]]*1000</f>
        <v>65000</v>
      </c>
      <c r="M1835" s="21">
        <f>Tableau1[[#This Row],[KG_DECHET]]/Tableau1[[#This Row],[Population]]</f>
        <v>4.1976702284436715E-2</v>
      </c>
    </row>
    <row r="1836" spans="1:13" x14ac:dyDescent="0.3">
      <c r="A1836" s="21">
        <v>2015</v>
      </c>
      <c r="B1836" s="21">
        <v>75</v>
      </c>
      <c r="C1836" s="21" t="str">
        <f>VLOOKUP(Tableau1[[#This Row],[CODE_REGION]],Libellés!$I$2:$J$15,2,FALSE)</f>
        <v>Nouvelle-Aquitaine</v>
      </c>
      <c r="D1836" s="21">
        <v>33</v>
      </c>
      <c r="E1836" s="21" t="str">
        <f>VLOOKUP(Tableau1[[#This Row],[CODE_DEPT]],Libellés!$L$2:$M$102,2,FALSE)</f>
        <v>Gironde</v>
      </c>
      <c r="F1836" s="21" t="s">
        <v>50</v>
      </c>
      <c r="G1836" s="21" t="str">
        <f>VLOOKUP(Tableau1[[#This Row],[CODE_TYPE_DECHET]],Libellés!$A$1:$B$8,2,FALSE)</f>
        <v>Encombrants</v>
      </c>
      <c r="H1836" s="21" t="s">
        <v>51</v>
      </c>
      <c r="I1836" s="21" t="str">
        <f>VLOOKUP(Tableau1[[#This Row],[CODE_DESTINATION]],Libellés!$E$2:$F$7,2,FALSE)</f>
        <v>Stockage</v>
      </c>
      <c r="J1836" s="21">
        <v>388</v>
      </c>
      <c r="K1836" s="21">
        <v>1548478</v>
      </c>
      <c r="L1836" s="21">
        <f>Tableau1[[#This Row],[TONNE_DECHET]]*1000</f>
        <v>388000</v>
      </c>
      <c r="M1836" s="21">
        <f>Tableau1[[#This Row],[KG_DECHET]]/Tableau1[[#This Row],[Population]]</f>
        <v>0.25056862286709919</v>
      </c>
    </row>
    <row r="1837" spans="1:13" x14ac:dyDescent="0.3">
      <c r="A1837" s="21">
        <v>2015</v>
      </c>
      <c r="B1837" s="21">
        <v>75</v>
      </c>
      <c r="C1837" s="21" t="str">
        <f>VLOOKUP(Tableau1[[#This Row],[CODE_REGION]],Libellés!$I$2:$J$15,2,FALSE)</f>
        <v>Nouvelle-Aquitaine</v>
      </c>
      <c r="D1837" s="21">
        <v>33</v>
      </c>
      <c r="E1837" s="21" t="str">
        <f>VLOOKUP(Tableau1[[#This Row],[CODE_DEPT]],Libellés!$L$2:$M$102,2,FALSE)</f>
        <v>Gironde</v>
      </c>
      <c r="F1837" s="21" t="s">
        <v>53</v>
      </c>
      <c r="G1837" s="21" t="str">
        <f>VLOOKUP(Tableau1[[#This Row],[CODE_TYPE_DECHET]],Libellés!$A$1:$B$8,2,FALSE)</f>
        <v>Déchets dangereux</v>
      </c>
      <c r="H1837" s="21" t="s">
        <v>50</v>
      </c>
      <c r="I1837" s="21" t="str">
        <f>VLOOKUP(Tableau1[[#This Row],[CODE_DESTINATION]],Libellés!$E$2:$F$7,2,FALSE)</f>
        <v>Incinération avec récupération d'énergie</v>
      </c>
      <c r="J1837" s="21">
        <v>0.53600000000000003</v>
      </c>
      <c r="K1837" s="21">
        <v>1548478</v>
      </c>
      <c r="L1837" s="21">
        <f>Tableau1[[#This Row],[TONNE_DECHET]]*1000</f>
        <v>536</v>
      </c>
      <c r="M1837" s="21">
        <f>Tableau1[[#This Row],[KG_DECHET]]/Tableau1[[#This Row],[Population]]</f>
        <v>3.4614634499166276E-4</v>
      </c>
    </row>
    <row r="1838" spans="1:13" x14ac:dyDescent="0.3">
      <c r="A1838" s="21">
        <v>2015</v>
      </c>
      <c r="B1838" s="21">
        <v>75</v>
      </c>
      <c r="C1838" s="21" t="str">
        <f>VLOOKUP(Tableau1[[#This Row],[CODE_REGION]],Libellés!$I$2:$J$15,2,FALSE)</f>
        <v>Nouvelle-Aquitaine</v>
      </c>
      <c r="D1838" s="21">
        <v>33</v>
      </c>
      <c r="E1838" s="21" t="str">
        <f>VLOOKUP(Tableau1[[#This Row],[CODE_DEPT]],Libellés!$L$2:$M$102,2,FALSE)</f>
        <v>Gironde</v>
      </c>
      <c r="F1838" s="21" t="s">
        <v>51</v>
      </c>
      <c r="G1838" s="21" t="str">
        <f>VLOOKUP(Tableau1[[#This Row],[CODE_TYPE_DECHET]],Libellés!$A$1:$B$8,2,FALSE)</f>
        <v>Emballages et papier</v>
      </c>
      <c r="H1838" s="21" t="s">
        <v>49</v>
      </c>
      <c r="I1838" s="21" t="str">
        <f>VLOOKUP(Tableau1[[#This Row],[CODE_DESTINATION]],Libellés!$E$2:$F$7,2,FALSE)</f>
        <v>Valorisation matière</v>
      </c>
      <c r="J1838" s="21">
        <v>86836.47438</v>
      </c>
      <c r="K1838" s="21">
        <v>1548478</v>
      </c>
      <c r="L1838" s="21">
        <f>Tableau1[[#This Row],[TONNE_DECHET]]*1000</f>
        <v>86836474.379999995</v>
      </c>
      <c r="M1838" s="21">
        <f>Tableau1[[#This Row],[KG_DECHET]]/Tableau1[[#This Row],[Population]]</f>
        <v>56.078597422759636</v>
      </c>
    </row>
    <row r="1839" spans="1:13" x14ac:dyDescent="0.3">
      <c r="A1839" s="21">
        <v>2015</v>
      </c>
      <c r="B1839" s="21">
        <v>75</v>
      </c>
      <c r="C1839" s="21" t="str">
        <f>VLOOKUP(Tableau1[[#This Row],[CODE_REGION]],Libellés!$I$2:$J$15,2,FALSE)</f>
        <v>Nouvelle-Aquitaine</v>
      </c>
      <c r="D1839" s="21">
        <v>33</v>
      </c>
      <c r="E1839" s="21" t="str">
        <f>VLOOKUP(Tableau1[[#This Row],[CODE_DEPT]],Libellés!$L$2:$M$102,2,FALSE)</f>
        <v>Gironde</v>
      </c>
      <c r="F1839" s="21" t="s">
        <v>56</v>
      </c>
      <c r="G1839" s="21" t="str">
        <f>VLOOKUP(Tableau1[[#This Row],[CODE_TYPE_DECHET]],Libellés!$A$1:$B$8,2,FALSE)</f>
        <v>Biodéchets</v>
      </c>
      <c r="H1839" s="21" t="s">
        <v>56</v>
      </c>
      <c r="I1839" s="21" t="str">
        <f>VLOOKUP(Tableau1[[#This Row],[CODE_DESTINATION]],Libellés!$E$2:$F$7,2,FALSE)</f>
        <v>Valorisation organique</v>
      </c>
      <c r="J1839" s="21">
        <v>15779</v>
      </c>
      <c r="K1839" s="21">
        <v>1548478</v>
      </c>
      <c r="L1839" s="21">
        <f>Tableau1[[#This Row],[TONNE_DECHET]]*1000</f>
        <v>15779000</v>
      </c>
      <c r="M1839" s="21">
        <f>Tableau1[[#This Row],[KG_DECHET]]/Tableau1[[#This Row],[Population]]</f>
        <v>10.190005928401954</v>
      </c>
    </row>
    <row r="1840" spans="1:13" x14ac:dyDescent="0.3">
      <c r="A1840" s="21">
        <v>2015</v>
      </c>
      <c r="B1840" s="21">
        <v>75</v>
      </c>
      <c r="C1840" s="21" t="str">
        <f>VLOOKUP(Tableau1[[#This Row],[CODE_REGION]],Libellés!$I$2:$J$15,2,FALSE)</f>
        <v>Nouvelle-Aquitaine</v>
      </c>
      <c r="D1840" s="21">
        <v>33</v>
      </c>
      <c r="E1840" s="21" t="str">
        <f>VLOOKUP(Tableau1[[#This Row],[CODE_DEPT]],Libellés!$L$2:$M$102,2,FALSE)</f>
        <v>Gironde</v>
      </c>
      <c r="F1840" s="21" t="s">
        <v>54</v>
      </c>
      <c r="G1840" s="21" t="str">
        <f>VLOOKUP(Tableau1[[#This Row],[CODE_TYPE_DECHET]],Libellés!$A$1:$B$8,2,FALSE)</f>
        <v>Verre</v>
      </c>
      <c r="H1840" s="21" t="s">
        <v>49</v>
      </c>
      <c r="I1840" s="21" t="str">
        <f>VLOOKUP(Tableau1[[#This Row],[CODE_DESTINATION]],Libellés!$E$2:$F$7,2,FALSE)</f>
        <v>Valorisation matière</v>
      </c>
      <c r="J1840" s="21">
        <v>46995.669820000003</v>
      </c>
      <c r="K1840" s="21">
        <v>1548478</v>
      </c>
      <c r="L1840" s="21">
        <f>Tableau1[[#This Row],[TONNE_DECHET]]*1000</f>
        <v>46995669.82</v>
      </c>
      <c r="M1840" s="21">
        <f>Tableau1[[#This Row],[KG_DECHET]]/Tableau1[[#This Row],[Population]]</f>
        <v>30.349588318335812</v>
      </c>
    </row>
    <row r="1841" spans="1:13" x14ac:dyDescent="0.3">
      <c r="A1841" s="21">
        <v>2015</v>
      </c>
      <c r="B1841" s="21">
        <v>75</v>
      </c>
      <c r="C1841" s="21" t="str">
        <f>VLOOKUP(Tableau1[[#This Row],[CODE_REGION]],Libellés!$I$2:$J$15,2,FALSE)</f>
        <v>Nouvelle-Aquitaine</v>
      </c>
      <c r="D1841" s="21">
        <v>33</v>
      </c>
      <c r="E1841" s="21" t="str">
        <f>VLOOKUP(Tableau1[[#This Row],[CODE_DEPT]],Libellés!$L$2:$M$102,2,FALSE)</f>
        <v>Gironde</v>
      </c>
      <c r="F1841" s="21" t="s">
        <v>55</v>
      </c>
      <c r="G1841" s="21" t="str">
        <f>VLOOKUP(Tableau1[[#This Row],[CODE_TYPE_DECHET]],Libellés!$A$1:$B$8,2,FALSE)</f>
        <v>Collectes séparées hors gravats</v>
      </c>
      <c r="H1841" s="21" t="s">
        <v>49</v>
      </c>
      <c r="I1841" s="21" t="str">
        <f>VLOOKUP(Tableau1[[#This Row],[CODE_DESTINATION]],Libellés!$E$2:$F$7,2,FALSE)</f>
        <v>Valorisation matière</v>
      </c>
      <c r="J1841" s="21">
        <v>1567.1295600000001</v>
      </c>
      <c r="K1841" s="21">
        <v>1548478</v>
      </c>
      <c r="L1841" s="21">
        <f>Tableau1[[#This Row],[TONNE_DECHET]]*1000</f>
        <v>1567129.56</v>
      </c>
      <c r="M1841" s="21">
        <f>Tableau1[[#This Row],[KG_DECHET]]/Tableau1[[#This Row],[Population]]</f>
        <v>1.0120450920193893</v>
      </c>
    </row>
    <row r="1842" spans="1:13" x14ac:dyDescent="0.3">
      <c r="A1842" s="21">
        <v>2015</v>
      </c>
      <c r="B1842" s="21">
        <v>75</v>
      </c>
      <c r="C1842" s="21" t="str">
        <f>VLOOKUP(Tableau1[[#This Row],[CODE_REGION]],Libellés!$I$2:$J$15,2,FALSE)</f>
        <v>Nouvelle-Aquitaine</v>
      </c>
      <c r="D1842" s="21">
        <v>33</v>
      </c>
      <c r="E1842" s="21" t="str">
        <f>VLOOKUP(Tableau1[[#This Row],[CODE_DEPT]],Libellés!$L$2:$M$102,2,FALSE)</f>
        <v>Gironde</v>
      </c>
      <c r="F1842" s="21" t="s">
        <v>55</v>
      </c>
      <c r="G1842" s="21" t="str">
        <f>VLOOKUP(Tableau1[[#This Row],[CODE_TYPE_DECHET]],Libellés!$A$1:$B$8,2,FALSE)</f>
        <v>Collectes séparées hors gravats</v>
      </c>
      <c r="H1842" s="21" t="s">
        <v>50</v>
      </c>
      <c r="I1842" s="21" t="str">
        <f>VLOOKUP(Tableau1[[#This Row],[CODE_DESTINATION]],Libellés!$E$2:$F$7,2,FALSE)</f>
        <v>Incinération avec récupération d'énergie</v>
      </c>
      <c r="J1842" s="21">
        <v>12</v>
      </c>
      <c r="K1842" s="21">
        <v>1548478</v>
      </c>
      <c r="L1842" s="21">
        <f>Tableau1[[#This Row],[TONNE_DECHET]]*1000</f>
        <v>12000</v>
      </c>
      <c r="M1842" s="21">
        <f>Tableau1[[#This Row],[KG_DECHET]]/Tableau1[[#This Row],[Population]]</f>
        <v>7.7495450371267783E-3</v>
      </c>
    </row>
    <row r="1843" spans="1:13" x14ac:dyDescent="0.3">
      <c r="A1843" s="21">
        <v>2015</v>
      </c>
      <c r="B1843" s="21">
        <v>75</v>
      </c>
      <c r="C1843" s="21" t="str">
        <f>VLOOKUP(Tableau1[[#This Row],[CODE_REGION]],Libellés!$I$2:$J$15,2,FALSE)</f>
        <v>Nouvelle-Aquitaine</v>
      </c>
      <c r="D1843" s="21">
        <v>33</v>
      </c>
      <c r="E1843" s="21" t="str">
        <f>VLOOKUP(Tableau1[[#This Row],[CODE_DEPT]],Libellés!$L$2:$M$102,2,FALSE)</f>
        <v>Gironde</v>
      </c>
      <c r="F1843" s="21" t="s">
        <v>55</v>
      </c>
      <c r="G1843" s="21" t="str">
        <f>VLOOKUP(Tableau1[[#This Row],[CODE_TYPE_DECHET]],Libellés!$A$1:$B$8,2,FALSE)</f>
        <v>Collectes séparées hors gravats</v>
      </c>
      <c r="H1843" s="21" t="s">
        <v>51</v>
      </c>
      <c r="I1843" s="21" t="str">
        <f>VLOOKUP(Tableau1[[#This Row],[CODE_DESTINATION]],Libellés!$E$2:$F$7,2,FALSE)</f>
        <v>Stockage</v>
      </c>
      <c r="J1843" s="21">
        <v>733</v>
      </c>
      <c r="K1843" s="21">
        <v>1548478</v>
      </c>
      <c r="L1843" s="21">
        <f>Tableau1[[#This Row],[TONNE_DECHET]]*1000</f>
        <v>733000</v>
      </c>
      <c r="M1843" s="21">
        <f>Tableau1[[#This Row],[KG_DECHET]]/Tableau1[[#This Row],[Population]]</f>
        <v>0.47336804268449406</v>
      </c>
    </row>
    <row r="1844" spans="1:13" x14ac:dyDescent="0.3">
      <c r="A1844" s="21">
        <v>2017</v>
      </c>
      <c r="B1844" s="21">
        <v>75</v>
      </c>
      <c r="C1844" s="21" t="str">
        <f>VLOOKUP(Tableau1[[#This Row],[CODE_REGION]],Libellés!$I$2:$J$15,2,FALSE)</f>
        <v>Nouvelle-Aquitaine</v>
      </c>
      <c r="D1844" s="21">
        <v>33</v>
      </c>
      <c r="E1844" s="21" t="str">
        <f>VLOOKUP(Tableau1[[#This Row],[CODE_DEPT]],Libellés!$L$2:$M$102,2,FALSE)</f>
        <v>Gironde</v>
      </c>
      <c r="F1844" s="21" t="s">
        <v>49</v>
      </c>
      <c r="G1844" s="21" t="str">
        <f>VLOOKUP(Tableau1[[#This Row],[CODE_TYPE_DECHET]],Libellés!$A$1:$B$8,2,FALSE)</f>
        <v>Ordures ménagères résiduelles</v>
      </c>
      <c r="H1844" s="21" t="s">
        <v>50</v>
      </c>
      <c r="I1844" s="21" t="str">
        <f>VLOOKUP(Tableau1[[#This Row],[CODE_DESTINATION]],Libellés!$E$2:$F$7,2,FALSE)</f>
        <v>Incinération avec récupération d'énergie</v>
      </c>
      <c r="J1844" s="21">
        <v>274305.28999999998</v>
      </c>
      <c r="K1844" s="21">
        <v>1583384</v>
      </c>
      <c r="L1844" s="21">
        <f>Tableau1[[#This Row],[TONNE_DECHET]]*1000</f>
        <v>274305290</v>
      </c>
      <c r="M1844" s="21">
        <f>Tableau1[[#This Row],[KG_DECHET]]/Tableau1[[#This Row],[Population]]</f>
        <v>173.23990263890502</v>
      </c>
    </row>
    <row r="1845" spans="1:13" x14ac:dyDescent="0.3">
      <c r="A1845" s="21">
        <v>2017</v>
      </c>
      <c r="B1845" s="21">
        <v>75</v>
      </c>
      <c r="C1845" s="21" t="str">
        <f>VLOOKUP(Tableau1[[#This Row],[CODE_REGION]],Libellés!$I$2:$J$15,2,FALSE)</f>
        <v>Nouvelle-Aquitaine</v>
      </c>
      <c r="D1845" s="21">
        <v>33</v>
      </c>
      <c r="E1845" s="21" t="str">
        <f>VLOOKUP(Tableau1[[#This Row],[CODE_DEPT]],Libellés!$L$2:$M$102,2,FALSE)</f>
        <v>Gironde</v>
      </c>
      <c r="F1845" s="21" t="s">
        <v>49</v>
      </c>
      <c r="G1845" s="21" t="str">
        <f>VLOOKUP(Tableau1[[#This Row],[CODE_TYPE_DECHET]],Libellés!$A$1:$B$8,2,FALSE)</f>
        <v>Ordures ménagères résiduelles</v>
      </c>
      <c r="H1845" s="21" t="s">
        <v>51</v>
      </c>
      <c r="I1845" s="21" t="str">
        <f>VLOOKUP(Tableau1[[#This Row],[CODE_DESTINATION]],Libellés!$E$2:$F$7,2,FALSE)</f>
        <v>Stockage</v>
      </c>
      <c r="J1845" s="21">
        <v>114964.6203</v>
      </c>
      <c r="K1845" s="21">
        <v>1583384</v>
      </c>
      <c r="L1845" s="21">
        <f>Tableau1[[#This Row],[TONNE_DECHET]]*1000</f>
        <v>114964620.3</v>
      </c>
      <c r="M1845" s="21">
        <f>Tableau1[[#This Row],[KG_DECHET]]/Tableau1[[#This Row],[Population]]</f>
        <v>72.606910452549727</v>
      </c>
    </row>
    <row r="1846" spans="1:13" x14ac:dyDescent="0.3">
      <c r="A1846" s="21">
        <v>2017</v>
      </c>
      <c r="B1846" s="21">
        <v>75</v>
      </c>
      <c r="C1846" s="21" t="str">
        <f>VLOOKUP(Tableau1[[#This Row],[CODE_REGION]],Libellés!$I$2:$J$15,2,FALSE)</f>
        <v>Nouvelle-Aquitaine</v>
      </c>
      <c r="D1846" s="21">
        <v>33</v>
      </c>
      <c r="E1846" s="21" t="str">
        <f>VLOOKUP(Tableau1[[#This Row],[CODE_DEPT]],Libellés!$L$2:$M$102,2,FALSE)</f>
        <v>Gironde</v>
      </c>
      <c r="F1846" s="21" t="s">
        <v>49</v>
      </c>
      <c r="G1846" s="21" t="str">
        <f>VLOOKUP(Tableau1[[#This Row],[CODE_TYPE_DECHET]],Libellés!$A$1:$B$8,2,FALSE)</f>
        <v>Ordures ménagères résiduelles</v>
      </c>
      <c r="H1846" s="21" t="s">
        <v>56</v>
      </c>
      <c r="I1846" s="21" t="str">
        <f>VLOOKUP(Tableau1[[#This Row],[CODE_DESTINATION]],Libellés!$E$2:$F$7,2,FALSE)</f>
        <v>Valorisation organique</v>
      </c>
      <c r="J1846" s="21">
        <v>4426.7299999999996</v>
      </c>
      <c r="K1846" s="21">
        <v>1583384</v>
      </c>
      <c r="L1846" s="21">
        <f>Tableau1[[#This Row],[TONNE_DECHET]]*1000</f>
        <v>4426730</v>
      </c>
      <c r="M1846" s="21">
        <f>Tableau1[[#This Row],[KG_DECHET]]/Tableau1[[#This Row],[Population]]</f>
        <v>2.7957400100038905</v>
      </c>
    </row>
    <row r="1847" spans="1:13" x14ac:dyDescent="0.3">
      <c r="A1847" s="21">
        <v>2017</v>
      </c>
      <c r="B1847" s="21">
        <v>75</v>
      </c>
      <c r="C1847" s="21" t="str">
        <f>VLOOKUP(Tableau1[[#This Row],[CODE_REGION]],Libellés!$I$2:$J$15,2,FALSE)</f>
        <v>Nouvelle-Aquitaine</v>
      </c>
      <c r="D1847" s="21">
        <v>33</v>
      </c>
      <c r="E1847" s="21" t="str">
        <f>VLOOKUP(Tableau1[[#This Row],[CODE_DEPT]],Libellés!$L$2:$M$102,2,FALSE)</f>
        <v>Gironde</v>
      </c>
      <c r="F1847" s="21" t="s">
        <v>50</v>
      </c>
      <c r="G1847" s="21" t="str">
        <f>VLOOKUP(Tableau1[[#This Row],[CODE_TYPE_DECHET]],Libellés!$A$1:$B$8,2,FALSE)</f>
        <v>Encombrants</v>
      </c>
      <c r="H1847" s="21" t="s">
        <v>49</v>
      </c>
      <c r="I1847" s="21" t="str">
        <f>VLOOKUP(Tableau1[[#This Row],[CODE_DESTINATION]],Libellés!$E$2:$F$7,2,FALSE)</f>
        <v>Valorisation matière</v>
      </c>
      <c r="J1847" s="21">
        <v>61.36</v>
      </c>
      <c r="K1847" s="21">
        <v>1583384</v>
      </c>
      <c r="L1847" s="21">
        <f>Tableau1[[#This Row],[TONNE_DECHET]]*1000</f>
        <v>61360</v>
      </c>
      <c r="M1847" s="21">
        <f>Tableau1[[#This Row],[KG_DECHET]]/Tableau1[[#This Row],[Population]]</f>
        <v>3.875244413231408E-2</v>
      </c>
    </row>
    <row r="1848" spans="1:13" x14ac:dyDescent="0.3">
      <c r="A1848" s="21">
        <v>2017</v>
      </c>
      <c r="B1848" s="21">
        <v>75</v>
      </c>
      <c r="C1848" s="21" t="str">
        <f>VLOOKUP(Tableau1[[#This Row],[CODE_REGION]],Libellés!$I$2:$J$15,2,FALSE)</f>
        <v>Nouvelle-Aquitaine</v>
      </c>
      <c r="D1848" s="21">
        <v>33</v>
      </c>
      <c r="E1848" s="21" t="str">
        <f>VLOOKUP(Tableau1[[#This Row],[CODE_DEPT]],Libellés!$L$2:$M$102,2,FALSE)</f>
        <v>Gironde</v>
      </c>
      <c r="F1848" s="21" t="s">
        <v>50</v>
      </c>
      <c r="G1848" s="21" t="str">
        <f>VLOOKUP(Tableau1[[#This Row],[CODE_TYPE_DECHET]],Libellés!$A$1:$B$8,2,FALSE)</f>
        <v>Encombrants</v>
      </c>
      <c r="H1848" s="21" t="s">
        <v>50</v>
      </c>
      <c r="I1848" s="21" t="str">
        <f>VLOOKUP(Tableau1[[#This Row],[CODE_DESTINATION]],Libellés!$E$2:$F$7,2,FALSE)</f>
        <v>Incinération avec récupération d'énergie</v>
      </c>
      <c r="J1848" s="21">
        <v>106.22</v>
      </c>
      <c r="K1848" s="21">
        <v>1583384</v>
      </c>
      <c r="L1848" s="21">
        <f>Tableau1[[#This Row],[TONNE_DECHET]]*1000</f>
        <v>106220</v>
      </c>
      <c r="M1848" s="21">
        <f>Tableau1[[#This Row],[KG_DECHET]]/Tableau1[[#This Row],[Population]]</f>
        <v>6.7084169096062615E-2</v>
      </c>
    </row>
    <row r="1849" spans="1:13" x14ac:dyDescent="0.3">
      <c r="A1849" s="21">
        <v>2017</v>
      </c>
      <c r="B1849" s="21">
        <v>75</v>
      </c>
      <c r="C1849" s="21" t="str">
        <f>VLOOKUP(Tableau1[[#This Row],[CODE_REGION]],Libellés!$I$2:$J$15,2,FALSE)</f>
        <v>Nouvelle-Aquitaine</v>
      </c>
      <c r="D1849" s="21">
        <v>33</v>
      </c>
      <c r="E1849" s="21" t="str">
        <f>VLOOKUP(Tableau1[[#This Row],[CODE_DEPT]],Libellés!$L$2:$M$102,2,FALSE)</f>
        <v>Gironde</v>
      </c>
      <c r="F1849" s="21" t="s">
        <v>50</v>
      </c>
      <c r="G1849" s="21" t="str">
        <f>VLOOKUP(Tableau1[[#This Row],[CODE_TYPE_DECHET]],Libellés!$A$1:$B$8,2,FALSE)</f>
        <v>Encombrants</v>
      </c>
      <c r="H1849" s="21" t="s">
        <v>51</v>
      </c>
      <c r="I1849" s="21" t="str">
        <f>VLOOKUP(Tableau1[[#This Row],[CODE_DESTINATION]],Libellés!$E$2:$F$7,2,FALSE)</f>
        <v>Stockage</v>
      </c>
      <c r="J1849" s="21">
        <v>10</v>
      </c>
      <c r="K1849" s="21">
        <v>1583384</v>
      </c>
      <c r="L1849" s="21">
        <f>Tableau1[[#This Row],[TONNE_DECHET]]*1000</f>
        <v>10000</v>
      </c>
      <c r="M1849" s="21">
        <f>Tableau1[[#This Row],[KG_DECHET]]/Tableau1[[#This Row],[Population]]</f>
        <v>6.3155873748882143E-3</v>
      </c>
    </row>
    <row r="1850" spans="1:13" x14ac:dyDescent="0.3">
      <c r="A1850" s="21">
        <v>2017</v>
      </c>
      <c r="B1850" s="21">
        <v>75</v>
      </c>
      <c r="C1850" s="21" t="str">
        <f>VLOOKUP(Tableau1[[#This Row],[CODE_REGION]],Libellés!$I$2:$J$15,2,FALSE)</f>
        <v>Nouvelle-Aquitaine</v>
      </c>
      <c r="D1850" s="21">
        <v>33</v>
      </c>
      <c r="E1850" s="21" t="str">
        <f>VLOOKUP(Tableau1[[#This Row],[CODE_DEPT]],Libellés!$L$2:$M$102,2,FALSE)</f>
        <v>Gironde</v>
      </c>
      <c r="F1850" s="21" t="s">
        <v>53</v>
      </c>
      <c r="G1850" s="21" t="str">
        <f>VLOOKUP(Tableau1[[#This Row],[CODE_TYPE_DECHET]],Libellés!$A$1:$B$8,2,FALSE)</f>
        <v>Déchets dangereux</v>
      </c>
      <c r="H1850" s="21" t="s">
        <v>49</v>
      </c>
      <c r="I1850" s="21" t="str">
        <f>VLOOKUP(Tableau1[[#This Row],[CODE_DESTINATION]],Libellés!$E$2:$F$7,2,FALSE)</f>
        <v>Valorisation matière</v>
      </c>
      <c r="J1850" s="21">
        <v>0.59599999999999997</v>
      </c>
      <c r="K1850" s="21">
        <v>1583384</v>
      </c>
      <c r="L1850" s="21">
        <f>Tableau1[[#This Row],[TONNE_DECHET]]*1000</f>
        <v>596</v>
      </c>
      <c r="M1850" s="21">
        <f>Tableau1[[#This Row],[KG_DECHET]]/Tableau1[[#This Row],[Population]]</f>
        <v>3.7640900754333756E-4</v>
      </c>
    </row>
    <row r="1851" spans="1:13" x14ac:dyDescent="0.3">
      <c r="A1851" s="21">
        <v>2017</v>
      </c>
      <c r="B1851" s="21">
        <v>75</v>
      </c>
      <c r="C1851" s="21" t="str">
        <f>VLOOKUP(Tableau1[[#This Row],[CODE_REGION]],Libellés!$I$2:$J$15,2,FALSE)</f>
        <v>Nouvelle-Aquitaine</v>
      </c>
      <c r="D1851" s="21">
        <v>33</v>
      </c>
      <c r="E1851" s="21" t="str">
        <f>VLOOKUP(Tableau1[[#This Row],[CODE_DEPT]],Libellés!$L$2:$M$102,2,FALSE)</f>
        <v>Gironde</v>
      </c>
      <c r="F1851" s="21" t="s">
        <v>53</v>
      </c>
      <c r="G1851" s="21" t="str">
        <f>VLOOKUP(Tableau1[[#This Row],[CODE_TYPE_DECHET]],Libellés!$A$1:$B$8,2,FALSE)</f>
        <v>Déchets dangereux</v>
      </c>
      <c r="H1851" s="21" t="s">
        <v>50</v>
      </c>
      <c r="I1851" s="21" t="str">
        <f>VLOOKUP(Tableau1[[#This Row],[CODE_DESTINATION]],Libellés!$E$2:$F$7,2,FALSE)</f>
        <v>Incinération avec récupération d'énergie</v>
      </c>
      <c r="J1851" s="21">
        <v>0.122</v>
      </c>
      <c r="K1851" s="21">
        <v>1583384</v>
      </c>
      <c r="L1851" s="21">
        <f>Tableau1[[#This Row],[TONNE_DECHET]]*1000</f>
        <v>122</v>
      </c>
      <c r="M1851" s="21">
        <f>Tableau1[[#This Row],[KG_DECHET]]/Tableau1[[#This Row],[Population]]</f>
        <v>7.7050165973636218E-5</v>
      </c>
    </row>
    <row r="1852" spans="1:13" x14ac:dyDescent="0.3">
      <c r="A1852" s="21">
        <v>2017</v>
      </c>
      <c r="B1852" s="21">
        <v>75</v>
      </c>
      <c r="C1852" s="21" t="str">
        <f>VLOOKUP(Tableau1[[#This Row],[CODE_REGION]],Libellés!$I$2:$J$15,2,FALSE)</f>
        <v>Nouvelle-Aquitaine</v>
      </c>
      <c r="D1852" s="21">
        <v>33</v>
      </c>
      <c r="E1852" s="21" t="str">
        <f>VLOOKUP(Tableau1[[#This Row],[CODE_DEPT]],Libellés!$L$2:$M$102,2,FALSE)</f>
        <v>Gironde</v>
      </c>
      <c r="F1852" s="21" t="s">
        <v>51</v>
      </c>
      <c r="G1852" s="21" t="str">
        <f>VLOOKUP(Tableau1[[#This Row],[CODE_TYPE_DECHET]],Libellés!$A$1:$B$8,2,FALSE)</f>
        <v>Emballages et papier</v>
      </c>
      <c r="H1852" s="21" t="s">
        <v>49</v>
      </c>
      <c r="I1852" s="21" t="str">
        <f>VLOOKUP(Tableau1[[#This Row],[CODE_DESTINATION]],Libellés!$E$2:$F$7,2,FALSE)</f>
        <v>Valorisation matière</v>
      </c>
      <c r="J1852" s="21">
        <v>88027.387719999999</v>
      </c>
      <c r="K1852" s="21">
        <v>1583384</v>
      </c>
      <c r="L1852" s="21">
        <f>Tableau1[[#This Row],[TONNE_DECHET]]*1000</f>
        <v>88027387.719999999</v>
      </c>
      <c r="M1852" s="21">
        <f>Tableau1[[#This Row],[KG_DECHET]]/Tableau1[[#This Row],[Population]]</f>
        <v>55.59446585288218</v>
      </c>
    </row>
    <row r="1853" spans="1:13" x14ac:dyDescent="0.3">
      <c r="A1853" s="21">
        <v>2017</v>
      </c>
      <c r="B1853" s="21">
        <v>75</v>
      </c>
      <c r="C1853" s="21" t="str">
        <f>VLOOKUP(Tableau1[[#This Row],[CODE_REGION]],Libellés!$I$2:$J$15,2,FALSE)</f>
        <v>Nouvelle-Aquitaine</v>
      </c>
      <c r="D1853" s="21">
        <v>33</v>
      </c>
      <c r="E1853" s="21" t="str">
        <f>VLOOKUP(Tableau1[[#This Row],[CODE_DEPT]],Libellés!$L$2:$M$102,2,FALSE)</f>
        <v>Gironde</v>
      </c>
      <c r="F1853" s="21" t="s">
        <v>56</v>
      </c>
      <c r="G1853" s="21" t="str">
        <f>VLOOKUP(Tableau1[[#This Row],[CODE_TYPE_DECHET]],Libellés!$A$1:$B$8,2,FALSE)</f>
        <v>Biodéchets</v>
      </c>
      <c r="H1853" s="21" t="s">
        <v>56</v>
      </c>
      <c r="I1853" s="21" t="str">
        <f>VLOOKUP(Tableau1[[#This Row],[CODE_DESTINATION]],Libellés!$E$2:$F$7,2,FALSE)</f>
        <v>Valorisation organique</v>
      </c>
      <c r="J1853" s="21">
        <v>16637.560000000001</v>
      </c>
      <c r="K1853" s="21">
        <v>1583384</v>
      </c>
      <c r="L1853" s="21">
        <f>Tableau1[[#This Row],[TONNE_DECHET]]*1000</f>
        <v>16637560.000000002</v>
      </c>
      <c r="M1853" s="21">
        <f>Tableau1[[#This Row],[KG_DECHET]]/Tableau1[[#This Row],[Population]]</f>
        <v>10.507596388494516</v>
      </c>
    </row>
    <row r="1854" spans="1:13" x14ac:dyDescent="0.3">
      <c r="A1854" s="21">
        <v>2017</v>
      </c>
      <c r="B1854" s="21">
        <v>75</v>
      </c>
      <c r="C1854" s="21" t="str">
        <f>VLOOKUP(Tableau1[[#This Row],[CODE_REGION]],Libellés!$I$2:$J$15,2,FALSE)</f>
        <v>Nouvelle-Aquitaine</v>
      </c>
      <c r="D1854" s="21">
        <v>33</v>
      </c>
      <c r="E1854" s="21" t="str">
        <f>VLOOKUP(Tableau1[[#This Row],[CODE_DEPT]],Libellés!$L$2:$M$102,2,FALSE)</f>
        <v>Gironde</v>
      </c>
      <c r="F1854" s="21" t="s">
        <v>54</v>
      </c>
      <c r="G1854" s="21" t="str">
        <f>VLOOKUP(Tableau1[[#This Row],[CODE_TYPE_DECHET]],Libellés!$A$1:$B$8,2,FALSE)</f>
        <v>Verre</v>
      </c>
      <c r="H1854" s="21" t="s">
        <v>49</v>
      </c>
      <c r="I1854" s="21" t="str">
        <f>VLOOKUP(Tableau1[[#This Row],[CODE_DESTINATION]],Libellés!$E$2:$F$7,2,FALSE)</f>
        <v>Valorisation matière</v>
      </c>
      <c r="J1854" s="21">
        <v>50611.352529999996</v>
      </c>
      <c r="K1854" s="21">
        <v>1583384</v>
      </c>
      <c r="L1854" s="21">
        <f>Tableau1[[#This Row],[TONNE_DECHET]]*1000</f>
        <v>50611352.529999994</v>
      </c>
      <c r="M1854" s="21">
        <f>Tableau1[[#This Row],[KG_DECHET]]/Tableau1[[#This Row],[Population]]</f>
        <v>31.964041906448465</v>
      </c>
    </row>
    <row r="1855" spans="1:13" x14ac:dyDescent="0.3">
      <c r="A1855" s="21">
        <v>2017</v>
      </c>
      <c r="B1855" s="21">
        <v>75</v>
      </c>
      <c r="C1855" s="21" t="str">
        <f>VLOOKUP(Tableau1[[#This Row],[CODE_REGION]],Libellés!$I$2:$J$15,2,FALSE)</f>
        <v>Nouvelle-Aquitaine</v>
      </c>
      <c r="D1855" s="21">
        <v>33</v>
      </c>
      <c r="E1855" s="21" t="str">
        <f>VLOOKUP(Tableau1[[#This Row],[CODE_DEPT]],Libellés!$L$2:$M$102,2,FALSE)</f>
        <v>Gironde</v>
      </c>
      <c r="F1855" s="21" t="s">
        <v>55</v>
      </c>
      <c r="G1855" s="21" t="str">
        <f>VLOOKUP(Tableau1[[#This Row],[CODE_TYPE_DECHET]],Libellés!$A$1:$B$8,2,FALSE)</f>
        <v>Collectes séparées hors gravats</v>
      </c>
      <c r="H1855" s="21" t="s">
        <v>49</v>
      </c>
      <c r="I1855" s="21" t="str">
        <f>VLOOKUP(Tableau1[[#This Row],[CODE_DESTINATION]],Libellés!$E$2:$F$7,2,FALSE)</f>
        <v>Valorisation matière</v>
      </c>
      <c r="J1855" s="21">
        <v>4615.1978799999997</v>
      </c>
      <c r="K1855" s="21">
        <v>1583384</v>
      </c>
      <c r="L1855" s="21">
        <f>Tableau1[[#This Row],[TONNE_DECHET]]*1000</f>
        <v>4615197.88</v>
      </c>
      <c r="M1855" s="21">
        <f>Tableau1[[#This Row],[KG_DECHET]]/Tableau1[[#This Row],[Population]]</f>
        <v>2.9147685463538848</v>
      </c>
    </row>
    <row r="1856" spans="1:13" x14ac:dyDescent="0.3">
      <c r="A1856" s="21">
        <v>2017</v>
      </c>
      <c r="B1856" s="21">
        <v>75</v>
      </c>
      <c r="C1856" s="21" t="str">
        <f>VLOOKUP(Tableau1[[#This Row],[CODE_REGION]],Libellés!$I$2:$J$15,2,FALSE)</f>
        <v>Nouvelle-Aquitaine</v>
      </c>
      <c r="D1856" s="21">
        <v>33</v>
      </c>
      <c r="E1856" s="21" t="str">
        <f>VLOOKUP(Tableau1[[#This Row],[CODE_DEPT]],Libellés!$L$2:$M$102,2,FALSE)</f>
        <v>Gironde</v>
      </c>
      <c r="F1856" s="21" t="s">
        <v>55</v>
      </c>
      <c r="G1856" s="21" t="str">
        <f>VLOOKUP(Tableau1[[#This Row],[CODE_TYPE_DECHET]],Libellés!$A$1:$B$8,2,FALSE)</f>
        <v>Collectes séparées hors gravats</v>
      </c>
      <c r="H1856" s="21" t="s">
        <v>51</v>
      </c>
      <c r="I1856" s="21" t="str">
        <f>VLOOKUP(Tableau1[[#This Row],[CODE_DESTINATION]],Libellés!$E$2:$F$7,2,FALSE)</f>
        <v>Stockage</v>
      </c>
      <c r="J1856" s="21">
        <v>785</v>
      </c>
      <c r="K1856" s="21">
        <v>1583384</v>
      </c>
      <c r="L1856" s="21">
        <f>Tableau1[[#This Row],[TONNE_DECHET]]*1000</f>
        <v>785000</v>
      </c>
      <c r="M1856" s="21">
        <f>Tableau1[[#This Row],[KG_DECHET]]/Tableau1[[#This Row],[Population]]</f>
        <v>0.4957736089287248</v>
      </c>
    </row>
    <row r="1857" spans="1:13" x14ac:dyDescent="0.3">
      <c r="A1857" s="21">
        <v>2009</v>
      </c>
      <c r="B1857" s="21">
        <v>76</v>
      </c>
      <c r="C1857" s="21" t="str">
        <f>VLOOKUP(Tableau1[[#This Row],[CODE_REGION]],Libellés!$I$2:$J$15,2,FALSE)</f>
        <v>Occitanie</v>
      </c>
      <c r="D1857" s="21">
        <v>34</v>
      </c>
      <c r="E1857" s="21" t="str">
        <f>VLOOKUP(Tableau1[[#This Row],[CODE_DEPT]],Libellés!$L$2:$M$102,2,FALSE)</f>
        <v>Hérault</v>
      </c>
      <c r="F1857" s="21" t="s">
        <v>49</v>
      </c>
      <c r="G1857" s="21" t="str">
        <f>VLOOKUP(Tableau1[[#This Row],[CODE_TYPE_DECHET]],Libellés!$A$1:$B$8,2,FALSE)</f>
        <v>Ordures ménagères résiduelles</v>
      </c>
      <c r="H1857" s="21" t="s">
        <v>50</v>
      </c>
      <c r="I1857" s="21" t="str">
        <f>VLOOKUP(Tableau1[[#This Row],[CODE_DESTINATION]],Libellés!$E$2:$F$7,2,FALSE)</f>
        <v>Incinération avec récupération d'énergie</v>
      </c>
      <c r="J1857" s="21">
        <v>254072.52820999999</v>
      </c>
      <c r="K1857" s="21">
        <v>1031974</v>
      </c>
      <c r="L1857" s="21">
        <f>Tableau1[[#This Row],[TONNE_DECHET]]*1000</f>
        <v>254072528.20999998</v>
      </c>
      <c r="M1857" s="21">
        <f>Tableau1[[#This Row],[KG_DECHET]]/Tableau1[[#This Row],[Population]]</f>
        <v>246.20051300711063</v>
      </c>
    </row>
    <row r="1858" spans="1:13" x14ac:dyDescent="0.3">
      <c r="A1858" s="21">
        <v>2009</v>
      </c>
      <c r="B1858" s="21">
        <v>76</v>
      </c>
      <c r="C1858" s="21" t="str">
        <f>VLOOKUP(Tableau1[[#This Row],[CODE_REGION]],Libellés!$I$2:$J$15,2,FALSE)</f>
        <v>Occitanie</v>
      </c>
      <c r="D1858" s="21">
        <v>34</v>
      </c>
      <c r="E1858" s="21" t="str">
        <f>VLOOKUP(Tableau1[[#This Row],[CODE_DEPT]],Libellés!$L$2:$M$102,2,FALSE)</f>
        <v>Hérault</v>
      </c>
      <c r="F1858" s="21" t="s">
        <v>49</v>
      </c>
      <c r="G1858" s="21" t="str">
        <f>VLOOKUP(Tableau1[[#This Row],[CODE_TYPE_DECHET]],Libellés!$A$1:$B$8,2,FALSE)</f>
        <v>Ordures ménagères résiduelles</v>
      </c>
      <c r="H1858" s="21" t="s">
        <v>51</v>
      </c>
      <c r="I1858" s="21" t="str">
        <f>VLOOKUP(Tableau1[[#This Row],[CODE_DESTINATION]],Libellés!$E$2:$F$7,2,FALSE)</f>
        <v>Stockage</v>
      </c>
      <c r="J1858" s="21">
        <v>43082.574840000001</v>
      </c>
      <c r="K1858" s="21">
        <v>1031974</v>
      </c>
      <c r="L1858" s="21">
        <f>Tableau1[[#This Row],[TONNE_DECHET]]*1000</f>
        <v>43082574.840000004</v>
      </c>
      <c r="M1858" s="21">
        <f>Tableau1[[#This Row],[KG_DECHET]]/Tableau1[[#This Row],[Population]]</f>
        <v>41.747732830478292</v>
      </c>
    </row>
    <row r="1859" spans="1:13" x14ac:dyDescent="0.3">
      <c r="A1859" s="21">
        <v>2009</v>
      </c>
      <c r="B1859" s="21">
        <v>76</v>
      </c>
      <c r="C1859" s="21" t="str">
        <f>VLOOKUP(Tableau1[[#This Row],[CODE_REGION]],Libellés!$I$2:$J$15,2,FALSE)</f>
        <v>Occitanie</v>
      </c>
      <c r="D1859" s="21">
        <v>34</v>
      </c>
      <c r="E1859" s="21" t="str">
        <f>VLOOKUP(Tableau1[[#This Row],[CODE_DEPT]],Libellés!$L$2:$M$102,2,FALSE)</f>
        <v>Hérault</v>
      </c>
      <c r="F1859" s="21" t="s">
        <v>49</v>
      </c>
      <c r="G1859" s="21" t="str">
        <f>VLOOKUP(Tableau1[[#This Row],[CODE_TYPE_DECHET]],Libellés!$A$1:$B$8,2,FALSE)</f>
        <v>Ordures ménagères résiduelles</v>
      </c>
      <c r="H1859" s="21" t="s">
        <v>56</v>
      </c>
      <c r="I1859" s="21" t="str">
        <f>VLOOKUP(Tableau1[[#This Row],[CODE_DESTINATION]],Libellés!$E$2:$F$7,2,FALSE)</f>
        <v>Valorisation organique</v>
      </c>
      <c r="J1859" s="21">
        <v>58868</v>
      </c>
      <c r="K1859" s="21">
        <v>1031974</v>
      </c>
      <c r="L1859" s="21">
        <f>Tableau1[[#This Row],[TONNE_DECHET]]*1000</f>
        <v>58868000</v>
      </c>
      <c r="M1859" s="21">
        <f>Tableau1[[#This Row],[KG_DECHET]]/Tableau1[[#This Row],[Population]]</f>
        <v>57.044072815787992</v>
      </c>
    </row>
    <row r="1860" spans="1:13" x14ac:dyDescent="0.3">
      <c r="A1860" s="21">
        <v>2009</v>
      </c>
      <c r="B1860" s="21">
        <v>76</v>
      </c>
      <c r="C1860" s="21" t="str">
        <f>VLOOKUP(Tableau1[[#This Row],[CODE_REGION]],Libellés!$I$2:$J$15,2,FALSE)</f>
        <v>Occitanie</v>
      </c>
      <c r="D1860" s="21">
        <v>34</v>
      </c>
      <c r="E1860" s="21" t="str">
        <f>VLOOKUP(Tableau1[[#This Row],[CODE_DEPT]],Libellés!$L$2:$M$102,2,FALSE)</f>
        <v>Hérault</v>
      </c>
      <c r="F1860" s="21" t="s">
        <v>49</v>
      </c>
      <c r="G1860" s="21" t="str">
        <f>VLOOKUP(Tableau1[[#This Row],[CODE_TYPE_DECHET]],Libellés!$A$1:$B$8,2,FALSE)</f>
        <v>Ordures ménagères résiduelles</v>
      </c>
      <c r="H1860" s="21" t="s">
        <v>52</v>
      </c>
      <c r="I1860" s="21" t="str">
        <f>VLOOKUP(Tableau1[[#This Row],[CODE_DESTINATION]],Libellés!$E$2:$F$7,2,FALSE)</f>
        <v>Non précisé</v>
      </c>
      <c r="J1860" s="21">
        <v>182.45148</v>
      </c>
      <c r="K1860" s="21">
        <v>1031974</v>
      </c>
      <c r="L1860" s="21">
        <f>Tableau1[[#This Row],[TONNE_DECHET]]*1000</f>
        <v>182451.48</v>
      </c>
      <c r="M1860" s="21">
        <f>Tableau1[[#This Row],[KG_DECHET]]/Tableau1[[#This Row],[Population]]</f>
        <v>0.17679852399382157</v>
      </c>
    </row>
    <row r="1861" spans="1:13" x14ac:dyDescent="0.3">
      <c r="A1861" s="21">
        <v>2009</v>
      </c>
      <c r="B1861" s="21">
        <v>76</v>
      </c>
      <c r="C1861" s="21" t="str">
        <f>VLOOKUP(Tableau1[[#This Row],[CODE_REGION]],Libellés!$I$2:$J$15,2,FALSE)</f>
        <v>Occitanie</v>
      </c>
      <c r="D1861" s="21">
        <v>34</v>
      </c>
      <c r="E1861" s="21" t="str">
        <f>VLOOKUP(Tableau1[[#This Row],[CODE_DEPT]],Libellés!$L$2:$M$102,2,FALSE)</f>
        <v>Hérault</v>
      </c>
      <c r="F1861" s="21" t="s">
        <v>50</v>
      </c>
      <c r="G1861" s="21" t="str">
        <f>VLOOKUP(Tableau1[[#This Row],[CODE_TYPE_DECHET]],Libellés!$A$1:$B$8,2,FALSE)</f>
        <v>Encombrants</v>
      </c>
      <c r="H1861" s="21" t="s">
        <v>49</v>
      </c>
      <c r="I1861" s="21" t="str">
        <f>VLOOKUP(Tableau1[[#This Row],[CODE_DESTINATION]],Libellés!$E$2:$F$7,2,FALSE)</f>
        <v>Valorisation matière</v>
      </c>
      <c r="J1861" s="21">
        <v>8473</v>
      </c>
      <c r="K1861" s="21">
        <v>1031974</v>
      </c>
      <c r="L1861" s="21">
        <f>Tableau1[[#This Row],[TONNE_DECHET]]*1000</f>
        <v>8473000</v>
      </c>
      <c r="M1861" s="21">
        <f>Tableau1[[#This Row],[KG_DECHET]]/Tableau1[[#This Row],[Population]]</f>
        <v>8.2104781709616717</v>
      </c>
    </row>
    <row r="1862" spans="1:13" x14ac:dyDescent="0.3">
      <c r="A1862" s="21">
        <v>2009</v>
      </c>
      <c r="B1862" s="21">
        <v>76</v>
      </c>
      <c r="C1862" s="21" t="str">
        <f>VLOOKUP(Tableau1[[#This Row],[CODE_REGION]],Libellés!$I$2:$J$15,2,FALSE)</f>
        <v>Occitanie</v>
      </c>
      <c r="D1862" s="21">
        <v>34</v>
      </c>
      <c r="E1862" s="21" t="str">
        <f>VLOOKUP(Tableau1[[#This Row],[CODE_DEPT]],Libellés!$L$2:$M$102,2,FALSE)</f>
        <v>Hérault</v>
      </c>
      <c r="F1862" s="21" t="s">
        <v>50</v>
      </c>
      <c r="G1862" s="21" t="str">
        <f>VLOOKUP(Tableau1[[#This Row],[CODE_TYPE_DECHET]],Libellés!$A$1:$B$8,2,FALSE)</f>
        <v>Encombrants</v>
      </c>
      <c r="H1862" s="21" t="s">
        <v>50</v>
      </c>
      <c r="I1862" s="21" t="str">
        <f>VLOOKUP(Tableau1[[#This Row],[CODE_DESTINATION]],Libellés!$E$2:$F$7,2,FALSE)</f>
        <v>Incinération avec récupération d'énergie</v>
      </c>
      <c r="J1862" s="21">
        <v>990</v>
      </c>
      <c r="K1862" s="21">
        <v>1031974</v>
      </c>
      <c r="L1862" s="21">
        <f>Tableau1[[#This Row],[TONNE_DECHET]]*1000</f>
        <v>990000</v>
      </c>
      <c r="M1862" s="21">
        <f>Tableau1[[#This Row],[KG_DECHET]]/Tableau1[[#This Row],[Population]]</f>
        <v>0.95932649465974917</v>
      </c>
    </row>
    <row r="1863" spans="1:13" x14ac:dyDescent="0.3">
      <c r="A1863" s="21">
        <v>2009</v>
      </c>
      <c r="B1863" s="21">
        <v>76</v>
      </c>
      <c r="C1863" s="21" t="str">
        <f>VLOOKUP(Tableau1[[#This Row],[CODE_REGION]],Libellés!$I$2:$J$15,2,FALSE)</f>
        <v>Occitanie</v>
      </c>
      <c r="D1863" s="21">
        <v>34</v>
      </c>
      <c r="E1863" s="21" t="str">
        <f>VLOOKUP(Tableau1[[#This Row],[CODE_DEPT]],Libellés!$L$2:$M$102,2,FALSE)</f>
        <v>Hérault</v>
      </c>
      <c r="F1863" s="21" t="s">
        <v>51</v>
      </c>
      <c r="G1863" s="21" t="str">
        <f>VLOOKUP(Tableau1[[#This Row],[CODE_TYPE_DECHET]],Libellés!$A$1:$B$8,2,FALSE)</f>
        <v>Emballages et papier</v>
      </c>
      <c r="H1863" s="21" t="s">
        <v>49</v>
      </c>
      <c r="I1863" s="21" t="str">
        <f>VLOOKUP(Tableau1[[#This Row],[CODE_DESTINATION]],Libellés!$E$2:$F$7,2,FALSE)</f>
        <v>Valorisation matière</v>
      </c>
      <c r="J1863" s="21">
        <v>48836.68965</v>
      </c>
      <c r="K1863" s="21">
        <v>1031974</v>
      </c>
      <c r="L1863" s="21">
        <f>Tableau1[[#This Row],[TONNE_DECHET]]*1000</f>
        <v>48836689.649999999</v>
      </c>
      <c r="M1863" s="21">
        <f>Tableau1[[#This Row],[KG_DECHET]]/Tableau1[[#This Row],[Population]]</f>
        <v>47.32356595224298</v>
      </c>
    </row>
    <row r="1864" spans="1:13" x14ac:dyDescent="0.3">
      <c r="A1864" s="21">
        <v>2009</v>
      </c>
      <c r="B1864" s="21">
        <v>76</v>
      </c>
      <c r="C1864" s="21" t="str">
        <f>VLOOKUP(Tableau1[[#This Row],[CODE_REGION]],Libellés!$I$2:$J$15,2,FALSE)</f>
        <v>Occitanie</v>
      </c>
      <c r="D1864" s="21">
        <v>34</v>
      </c>
      <c r="E1864" s="21" t="str">
        <f>VLOOKUP(Tableau1[[#This Row],[CODE_DEPT]],Libellés!$L$2:$M$102,2,FALSE)</f>
        <v>Hérault</v>
      </c>
      <c r="F1864" s="21" t="s">
        <v>51</v>
      </c>
      <c r="G1864" s="21" t="str">
        <f>VLOOKUP(Tableau1[[#This Row],[CODE_TYPE_DECHET]],Libellés!$A$1:$B$8,2,FALSE)</f>
        <v>Emballages et papier</v>
      </c>
      <c r="H1864" s="21" t="s">
        <v>52</v>
      </c>
      <c r="I1864" s="21" t="str">
        <f>VLOOKUP(Tableau1[[#This Row],[CODE_DESTINATION]],Libellés!$E$2:$F$7,2,FALSE)</f>
        <v>Non précisé</v>
      </c>
      <c r="J1864" s="21">
        <v>12.724729999999999</v>
      </c>
      <c r="K1864" s="21">
        <v>1031974</v>
      </c>
      <c r="L1864" s="21">
        <f>Tableau1[[#This Row],[TONNE_DECHET]]*1000</f>
        <v>12724.73</v>
      </c>
      <c r="M1864" s="21">
        <f>Tableau1[[#This Row],[KG_DECHET]]/Tableau1[[#This Row],[Population]]</f>
        <v>1.2330475380193686E-2</v>
      </c>
    </row>
    <row r="1865" spans="1:13" x14ac:dyDescent="0.3">
      <c r="A1865" s="21">
        <v>2009</v>
      </c>
      <c r="B1865" s="21">
        <v>76</v>
      </c>
      <c r="C1865" s="21" t="str">
        <f>VLOOKUP(Tableau1[[#This Row],[CODE_REGION]],Libellés!$I$2:$J$15,2,FALSE)</f>
        <v>Occitanie</v>
      </c>
      <c r="D1865" s="21">
        <v>34</v>
      </c>
      <c r="E1865" s="21" t="str">
        <f>VLOOKUP(Tableau1[[#This Row],[CODE_DEPT]],Libellés!$L$2:$M$102,2,FALSE)</f>
        <v>Hérault</v>
      </c>
      <c r="F1865" s="21" t="s">
        <v>56</v>
      </c>
      <c r="G1865" s="21" t="str">
        <f>VLOOKUP(Tableau1[[#This Row],[CODE_TYPE_DECHET]],Libellés!$A$1:$B$8,2,FALSE)</f>
        <v>Biodéchets</v>
      </c>
      <c r="H1865" s="21" t="s">
        <v>56</v>
      </c>
      <c r="I1865" s="21" t="str">
        <f>VLOOKUP(Tableau1[[#This Row],[CODE_DESTINATION]],Libellés!$E$2:$F$7,2,FALSE)</f>
        <v>Valorisation organique</v>
      </c>
      <c r="J1865" s="21">
        <v>13971.34375</v>
      </c>
      <c r="K1865" s="21">
        <v>1031974</v>
      </c>
      <c r="L1865" s="21">
        <f>Tableau1[[#This Row],[TONNE_DECHET]]*1000</f>
        <v>13971343.75</v>
      </c>
      <c r="M1865" s="21">
        <f>Tableau1[[#This Row],[KG_DECHET]]/Tableau1[[#This Row],[Population]]</f>
        <v>13.538464874115046</v>
      </c>
    </row>
    <row r="1866" spans="1:13" x14ac:dyDescent="0.3">
      <c r="A1866" s="21">
        <v>2009</v>
      </c>
      <c r="B1866" s="21">
        <v>76</v>
      </c>
      <c r="C1866" s="21" t="str">
        <f>VLOOKUP(Tableau1[[#This Row],[CODE_REGION]],Libellés!$I$2:$J$15,2,FALSE)</f>
        <v>Occitanie</v>
      </c>
      <c r="D1866" s="21">
        <v>34</v>
      </c>
      <c r="E1866" s="21" t="str">
        <f>VLOOKUP(Tableau1[[#This Row],[CODE_DEPT]],Libellés!$L$2:$M$102,2,FALSE)</f>
        <v>Hérault</v>
      </c>
      <c r="F1866" s="21" t="s">
        <v>54</v>
      </c>
      <c r="G1866" s="21" t="str">
        <f>VLOOKUP(Tableau1[[#This Row],[CODE_TYPE_DECHET]],Libellés!$A$1:$B$8,2,FALSE)</f>
        <v>Verre</v>
      </c>
      <c r="H1866" s="21" t="s">
        <v>49</v>
      </c>
      <c r="I1866" s="21" t="str">
        <f>VLOOKUP(Tableau1[[#This Row],[CODE_DESTINATION]],Libellés!$E$2:$F$7,2,FALSE)</f>
        <v>Valorisation matière</v>
      </c>
      <c r="J1866" s="21">
        <v>26805.391500000002</v>
      </c>
      <c r="K1866" s="21">
        <v>1031974</v>
      </c>
      <c r="L1866" s="21">
        <f>Tableau1[[#This Row],[TONNE_DECHET]]*1000</f>
        <v>26805391.5</v>
      </c>
      <c r="M1866" s="21">
        <f>Tableau1[[#This Row],[KG_DECHET]]/Tableau1[[#This Row],[Population]]</f>
        <v>25.97487097543155</v>
      </c>
    </row>
    <row r="1867" spans="1:13" x14ac:dyDescent="0.3">
      <c r="A1867" s="21">
        <v>2009</v>
      </c>
      <c r="B1867" s="21">
        <v>76</v>
      </c>
      <c r="C1867" s="21" t="str">
        <f>VLOOKUP(Tableau1[[#This Row],[CODE_REGION]],Libellés!$I$2:$J$15,2,FALSE)</f>
        <v>Occitanie</v>
      </c>
      <c r="D1867" s="21">
        <v>34</v>
      </c>
      <c r="E1867" s="21" t="str">
        <f>VLOOKUP(Tableau1[[#This Row],[CODE_DEPT]],Libellés!$L$2:$M$102,2,FALSE)</f>
        <v>Hérault</v>
      </c>
      <c r="F1867" s="21" t="s">
        <v>54</v>
      </c>
      <c r="G1867" s="21" t="str">
        <f>VLOOKUP(Tableau1[[#This Row],[CODE_TYPE_DECHET]],Libellés!$A$1:$B$8,2,FALSE)</f>
        <v>Verre</v>
      </c>
      <c r="H1867" s="21" t="s">
        <v>52</v>
      </c>
      <c r="I1867" s="21" t="str">
        <f>VLOOKUP(Tableau1[[#This Row],[CODE_DESTINATION]],Libellés!$E$2:$F$7,2,FALSE)</f>
        <v>Non précisé</v>
      </c>
      <c r="J1867" s="21">
        <v>304.02877000000001</v>
      </c>
      <c r="K1867" s="21">
        <v>1031974</v>
      </c>
      <c r="L1867" s="21">
        <f>Tableau1[[#This Row],[TONNE_DECHET]]*1000</f>
        <v>304028.77</v>
      </c>
      <c r="M1867" s="21">
        <f>Tableau1[[#This Row],[KG_DECHET]]/Tableau1[[#This Row],[Population]]</f>
        <v>0.2946089436361769</v>
      </c>
    </row>
    <row r="1868" spans="1:13" x14ac:dyDescent="0.3">
      <c r="A1868" s="21">
        <v>2009</v>
      </c>
      <c r="B1868" s="21">
        <v>76</v>
      </c>
      <c r="C1868" s="21" t="str">
        <f>VLOOKUP(Tableau1[[#This Row],[CODE_REGION]],Libellés!$I$2:$J$15,2,FALSE)</f>
        <v>Occitanie</v>
      </c>
      <c r="D1868" s="21">
        <v>34</v>
      </c>
      <c r="E1868" s="21" t="str">
        <f>VLOOKUP(Tableau1[[#This Row],[CODE_DEPT]],Libellés!$L$2:$M$102,2,FALSE)</f>
        <v>Hérault</v>
      </c>
      <c r="F1868" s="21" t="s">
        <v>55</v>
      </c>
      <c r="G1868" s="21" t="str">
        <f>VLOOKUP(Tableau1[[#This Row],[CODE_TYPE_DECHET]],Libellés!$A$1:$B$8,2,FALSE)</f>
        <v>Collectes séparées hors gravats</v>
      </c>
      <c r="H1868" s="21" t="s">
        <v>49</v>
      </c>
      <c r="I1868" s="21" t="str">
        <f>VLOOKUP(Tableau1[[#This Row],[CODE_DESTINATION]],Libellés!$E$2:$F$7,2,FALSE)</f>
        <v>Valorisation matière</v>
      </c>
      <c r="J1868" s="21">
        <v>258.17200000000003</v>
      </c>
      <c r="K1868" s="21">
        <v>1031974</v>
      </c>
      <c r="L1868" s="21">
        <f>Tableau1[[#This Row],[TONNE_DECHET]]*1000</f>
        <v>258172.00000000003</v>
      </c>
      <c r="M1868" s="21">
        <f>Tableau1[[#This Row],[KG_DECHET]]/Tableau1[[#This Row],[Population]]</f>
        <v>0.25017296947403717</v>
      </c>
    </row>
    <row r="1869" spans="1:13" x14ac:dyDescent="0.3">
      <c r="A1869" s="21">
        <v>2011</v>
      </c>
      <c r="B1869" s="21">
        <v>76</v>
      </c>
      <c r="C1869" s="21" t="str">
        <f>VLOOKUP(Tableau1[[#This Row],[CODE_REGION]],Libellés!$I$2:$J$15,2,FALSE)</f>
        <v>Occitanie</v>
      </c>
      <c r="D1869" s="21">
        <v>34</v>
      </c>
      <c r="E1869" s="21" t="str">
        <f>VLOOKUP(Tableau1[[#This Row],[CODE_DEPT]],Libellés!$L$2:$M$102,2,FALSE)</f>
        <v>Hérault</v>
      </c>
      <c r="F1869" s="21" t="s">
        <v>49</v>
      </c>
      <c r="G1869" s="21" t="str">
        <f>VLOOKUP(Tableau1[[#This Row],[CODE_TYPE_DECHET]],Libellés!$A$1:$B$8,2,FALSE)</f>
        <v>Ordures ménagères résiduelles</v>
      </c>
      <c r="H1869" s="21" t="s">
        <v>50</v>
      </c>
      <c r="I1869" s="21" t="str">
        <f>VLOOKUP(Tableau1[[#This Row],[CODE_DESTINATION]],Libellés!$E$2:$F$7,2,FALSE)</f>
        <v>Incinération avec récupération d'énergie</v>
      </c>
      <c r="J1869" s="21">
        <v>109352.46289</v>
      </c>
      <c r="K1869" s="21">
        <v>1062036</v>
      </c>
      <c r="L1869" s="21">
        <f>Tableau1[[#This Row],[TONNE_DECHET]]*1000</f>
        <v>109352462.89</v>
      </c>
      <c r="M1869" s="21">
        <f>Tableau1[[#This Row],[KG_DECHET]]/Tableau1[[#This Row],[Population]]</f>
        <v>102.96493046375076</v>
      </c>
    </row>
    <row r="1870" spans="1:13" x14ac:dyDescent="0.3">
      <c r="A1870" s="21">
        <v>2011</v>
      </c>
      <c r="B1870" s="21">
        <v>76</v>
      </c>
      <c r="C1870" s="21" t="str">
        <f>VLOOKUP(Tableau1[[#This Row],[CODE_REGION]],Libellés!$I$2:$J$15,2,FALSE)</f>
        <v>Occitanie</v>
      </c>
      <c r="D1870" s="21">
        <v>34</v>
      </c>
      <c r="E1870" s="21" t="str">
        <f>VLOOKUP(Tableau1[[#This Row],[CODE_DEPT]],Libellés!$L$2:$M$102,2,FALSE)</f>
        <v>Hérault</v>
      </c>
      <c r="F1870" s="21" t="s">
        <v>49</v>
      </c>
      <c r="G1870" s="21" t="str">
        <f>VLOOKUP(Tableau1[[#This Row],[CODE_TYPE_DECHET]],Libellés!$A$1:$B$8,2,FALSE)</f>
        <v>Ordures ménagères résiduelles</v>
      </c>
      <c r="H1870" s="21" t="s">
        <v>51</v>
      </c>
      <c r="I1870" s="21" t="str">
        <f>VLOOKUP(Tableau1[[#This Row],[CODE_DESTINATION]],Libellés!$E$2:$F$7,2,FALSE)</f>
        <v>Stockage</v>
      </c>
      <c r="J1870" s="21">
        <v>53182.609649999999</v>
      </c>
      <c r="K1870" s="21">
        <v>1062036</v>
      </c>
      <c r="L1870" s="21">
        <f>Tableau1[[#This Row],[TONNE_DECHET]]*1000</f>
        <v>53182609.649999999</v>
      </c>
      <c r="M1870" s="21">
        <f>Tableau1[[#This Row],[KG_DECHET]]/Tableau1[[#This Row],[Population]]</f>
        <v>50.076089369851871</v>
      </c>
    </row>
    <row r="1871" spans="1:13" x14ac:dyDescent="0.3">
      <c r="A1871" s="21">
        <v>2011</v>
      </c>
      <c r="B1871" s="21">
        <v>76</v>
      </c>
      <c r="C1871" s="21" t="str">
        <f>VLOOKUP(Tableau1[[#This Row],[CODE_REGION]],Libellés!$I$2:$J$15,2,FALSE)</f>
        <v>Occitanie</v>
      </c>
      <c r="D1871" s="21">
        <v>34</v>
      </c>
      <c r="E1871" s="21" t="str">
        <f>VLOOKUP(Tableau1[[#This Row],[CODE_DEPT]],Libellés!$L$2:$M$102,2,FALSE)</f>
        <v>Hérault</v>
      </c>
      <c r="F1871" s="21" t="s">
        <v>49</v>
      </c>
      <c r="G1871" s="21" t="str">
        <f>VLOOKUP(Tableau1[[#This Row],[CODE_TYPE_DECHET]],Libellés!$A$1:$B$8,2,FALSE)</f>
        <v>Ordures ménagères résiduelles</v>
      </c>
      <c r="H1871" s="21" t="s">
        <v>56</v>
      </c>
      <c r="I1871" s="21" t="str">
        <f>VLOOKUP(Tableau1[[#This Row],[CODE_DESTINATION]],Libellés!$E$2:$F$7,2,FALSE)</f>
        <v>Valorisation organique</v>
      </c>
      <c r="J1871" s="21">
        <v>118262</v>
      </c>
      <c r="K1871" s="21">
        <v>1062036</v>
      </c>
      <c r="L1871" s="21">
        <f>Tableau1[[#This Row],[TONNE_DECHET]]*1000</f>
        <v>118262000</v>
      </c>
      <c r="M1871" s="21">
        <f>Tableau1[[#This Row],[KG_DECHET]]/Tableau1[[#This Row],[Population]]</f>
        <v>111.35404072931614</v>
      </c>
    </row>
    <row r="1872" spans="1:13" x14ac:dyDescent="0.3">
      <c r="A1872" s="21">
        <v>2011</v>
      </c>
      <c r="B1872" s="21">
        <v>76</v>
      </c>
      <c r="C1872" s="21" t="str">
        <f>VLOOKUP(Tableau1[[#This Row],[CODE_REGION]],Libellés!$I$2:$J$15,2,FALSE)</f>
        <v>Occitanie</v>
      </c>
      <c r="D1872" s="21">
        <v>34</v>
      </c>
      <c r="E1872" s="21" t="str">
        <f>VLOOKUP(Tableau1[[#This Row],[CODE_DEPT]],Libellés!$L$2:$M$102,2,FALSE)</f>
        <v>Hérault</v>
      </c>
      <c r="F1872" s="21" t="s">
        <v>49</v>
      </c>
      <c r="G1872" s="21" t="str">
        <f>VLOOKUP(Tableau1[[#This Row],[CODE_TYPE_DECHET]],Libellés!$A$1:$B$8,2,FALSE)</f>
        <v>Ordures ménagères résiduelles</v>
      </c>
      <c r="H1872" s="21" t="s">
        <v>52</v>
      </c>
      <c r="I1872" s="21" t="str">
        <f>VLOOKUP(Tableau1[[#This Row],[CODE_DESTINATION]],Libellés!$E$2:$F$7,2,FALSE)</f>
        <v>Non précisé</v>
      </c>
      <c r="J1872" s="21">
        <v>67792.785640000002</v>
      </c>
      <c r="K1872" s="21">
        <v>1062036</v>
      </c>
      <c r="L1872" s="21">
        <f>Tableau1[[#This Row],[TONNE_DECHET]]*1000</f>
        <v>67792785.640000001</v>
      </c>
      <c r="M1872" s="21">
        <f>Tableau1[[#This Row],[KG_DECHET]]/Tableau1[[#This Row],[Population]]</f>
        <v>63.832850901476036</v>
      </c>
    </row>
    <row r="1873" spans="1:13" x14ac:dyDescent="0.3">
      <c r="A1873" s="21">
        <v>2011</v>
      </c>
      <c r="B1873" s="21">
        <v>76</v>
      </c>
      <c r="C1873" s="21" t="str">
        <f>VLOOKUP(Tableau1[[#This Row],[CODE_REGION]],Libellés!$I$2:$J$15,2,FALSE)</f>
        <v>Occitanie</v>
      </c>
      <c r="D1873" s="21">
        <v>34</v>
      </c>
      <c r="E1873" s="21" t="str">
        <f>VLOOKUP(Tableau1[[#This Row],[CODE_DEPT]],Libellés!$L$2:$M$102,2,FALSE)</f>
        <v>Hérault</v>
      </c>
      <c r="F1873" s="21" t="s">
        <v>50</v>
      </c>
      <c r="G1873" s="21" t="str">
        <f>VLOOKUP(Tableau1[[#This Row],[CODE_TYPE_DECHET]],Libellés!$A$1:$B$8,2,FALSE)</f>
        <v>Encombrants</v>
      </c>
      <c r="H1873" s="21" t="s">
        <v>49</v>
      </c>
      <c r="I1873" s="21" t="str">
        <f>VLOOKUP(Tableau1[[#This Row],[CODE_DESTINATION]],Libellés!$E$2:$F$7,2,FALSE)</f>
        <v>Valorisation matière</v>
      </c>
      <c r="J1873" s="21">
        <v>7212</v>
      </c>
      <c r="K1873" s="21">
        <v>1062036</v>
      </c>
      <c r="L1873" s="21">
        <f>Tableau1[[#This Row],[TONNE_DECHET]]*1000</f>
        <v>7212000</v>
      </c>
      <c r="M1873" s="21">
        <f>Tableau1[[#This Row],[KG_DECHET]]/Tableau1[[#This Row],[Population]]</f>
        <v>6.7907302577313766</v>
      </c>
    </row>
    <row r="1874" spans="1:13" x14ac:dyDescent="0.3">
      <c r="A1874" s="21">
        <v>2011</v>
      </c>
      <c r="B1874" s="21">
        <v>76</v>
      </c>
      <c r="C1874" s="21" t="str">
        <f>VLOOKUP(Tableau1[[#This Row],[CODE_REGION]],Libellés!$I$2:$J$15,2,FALSE)</f>
        <v>Occitanie</v>
      </c>
      <c r="D1874" s="21">
        <v>34</v>
      </c>
      <c r="E1874" s="21" t="str">
        <f>VLOOKUP(Tableau1[[#This Row],[CODE_DEPT]],Libellés!$L$2:$M$102,2,FALSE)</f>
        <v>Hérault</v>
      </c>
      <c r="F1874" s="21" t="s">
        <v>53</v>
      </c>
      <c r="G1874" s="21" t="str">
        <f>VLOOKUP(Tableau1[[#This Row],[CODE_TYPE_DECHET]],Libellés!$A$1:$B$8,2,FALSE)</f>
        <v>Déchets dangereux</v>
      </c>
      <c r="H1874" s="21" t="s">
        <v>49</v>
      </c>
      <c r="I1874" s="21" t="str">
        <f>VLOOKUP(Tableau1[[#This Row],[CODE_DESTINATION]],Libellés!$E$2:$F$7,2,FALSE)</f>
        <v>Valorisation matière</v>
      </c>
      <c r="J1874" s="21">
        <v>19.5</v>
      </c>
      <c r="K1874" s="21">
        <v>1062036</v>
      </c>
      <c r="L1874" s="21">
        <f>Tableau1[[#This Row],[TONNE_DECHET]]*1000</f>
        <v>19500</v>
      </c>
      <c r="M1874" s="21">
        <f>Tableau1[[#This Row],[KG_DECHET]]/Tableau1[[#This Row],[Population]]</f>
        <v>1.8360959515496648E-2</v>
      </c>
    </row>
    <row r="1875" spans="1:13" x14ac:dyDescent="0.3">
      <c r="A1875" s="21">
        <v>2011</v>
      </c>
      <c r="B1875" s="21">
        <v>76</v>
      </c>
      <c r="C1875" s="21" t="str">
        <f>VLOOKUP(Tableau1[[#This Row],[CODE_REGION]],Libellés!$I$2:$J$15,2,FALSE)</f>
        <v>Occitanie</v>
      </c>
      <c r="D1875" s="21">
        <v>34</v>
      </c>
      <c r="E1875" s="21" t="str">
        <f>VLOOKUP(Tableau1[[#This Row],[CODE_DEPT]],Libellés!$L$2:$M$102,2,FALSE)</f>
        <v>Hérault</v>
      </c>
      <c r="F1875" s="21" t="s">
        <v>51</v>
      </c>
      <c r="G1875" s="21" t="str">
        <f>VLOOKUP(Tableau1[[#This Row],[CODE_TYPE_DECHET]],Libellés!$A$1:$B$8,2,FALSE)</f>
        <v>Emballages et papier</v>
      </c>
      <c r="H1875" s="21" t="s">
        <v>49</v>
      </c>
      <c r="I1875" s="21" t="str">
        <f>VLOOKUP(Tableau1[[#This Row],[CODE_DESTINATION]],Libellés!$E$2:$F$7,2,FALSE)</f>
        <v>Valorisation matière</v>
      </c>
      <c r="J1875" s="21">
        <v>53818.116620000001</v>
      </c>
      <c r="K1875" s="21">
        <v>1062036</v>
      </c>
      <c r="L1875" s="21">
        <f>Tableau1[[#This Row],[TONNE_DECHET]]*1000</f>
        <v>53818116.619999997</v>
      </c>
      <c r="M1875" s="21">
        <f>Tableau1[[#This Row],[KG_DECHET]]/Tableau1[[#This Row],[Population]]</f>
        <v>50.674474895389608</v>
      </c>
    </row>
    <row r="1876" spans="1:13" x14ac:dyDescent="0.3">
      <c r="A1876" s="21">
        <v>2011</v>
      </c>
      <c r="B1876" s="21">
        <v>76</v>
      </c>
      <c r="C1876" s="21" t="str">
        <f>VLOOKUP(Tableau1[[#This Row],[CODE_REGION]],Libellés!$I$2:$J$15,2,FALSE)</f>
        <v>Occitanie</v>
      </c>
      <c r="D1876" s="21">
        <v>34</v>
      </c>
      <c r="E1876" s="21" t="str">
        <f>VLOOKUP(Tableau1[[#This Row],[CODE_DEPT]],Libellés!$L$2:$M$102,2,FALSE)</f>
        <v>Hérault</v>
      </c>
      <c r="F1876" s="21" t="s">
        <v>51</v>
      </c>
      <c r="G1876" s="21" t="str">
        <f>VLOOKUP(Tableau1[[#This Row],[CODE_TYPE_DECHET]],Libellés!$A$1:$B$8,2,FALSE)</f>
        <v>Emballages et papier</v>
      </c>
      <c r="H1876" s="21" t="s">
        <v>52</v>
      </c>
      <c r="I1876" s="21" t="str">
        <f>VLOOKUP(Tableau1[[#This Row],[CODE_DESTINATION]],Libellés!$E$2:$F$7,2,FALSE)</f>
        <v>Non précisé</v>
      </c>
      <c r="J1876" s="21">
        <v>89.400739999999999</v>
      </c>
      <c r="K1876" s="21">
        <v>1062036</v>
      </c>
      <c r="L1876" s="21">
        <f>Tableau1[[#This Row],[TONNE_DECHET]]*1000</f>
        <v>89400.74</v>
      </c>
      <c r="M1876" s="21">
        <f>Tableau1[[#This Row],[KG_DECHET]]/Tableau1[[#This Row],[Population]]</f>
        <v>8.4178634245920106E-2</v>
      </c>
    </row>
    <row r="1877" spans="1:13" x14ac:dyDescent="0.3">
      <c r="A1877" s="21">
        <v>2011</v>
      </c>
      <c r="B1877" s="21">
        <v>76</v>
      </c>
      <c r="C1877" s="21" t="str">
        <f>VLOOKUP(Tableau1[[#This Row],[CODE_REGION]],Libellés!$I$2:$J$15,2,FALSE)</f>
        <v>Occitanie</v>
      </c>
      <c r="D1877" s="21">
        <v>34</v>
      </c>
      <c r="E1877" s="21" t="str">
        <f>VLOOKUP(Tableau1[[#This Row],[CODE_DEPT]],Libellés!$L$2:$M$102,2,FALSE)</f>
        <v>Hérault</v>
      </c>
      <c r="F1877" s="21" t="s">
        <v>56</v>
      </c>
      <c r="G1877" s="21" t="str">
        <f>VLOOKUP(Tableau1[[#This Row],[CODE_TYPE_DECHET]],Libellés!$A$1:$B$8,2,FALSE)</f>
        <v>Biodéchets</v>
      </c>
      <c r="H1877" s="21" t="s">
        <v>56</v>
      </c>
      <c r="I1877" s="21" t="str">
        <f>VLOOKUP(Tableau1[[#This Row],[CODE_DESTINATION]],Libellés!$E$2:$F$7,2,FALSE)</f>
        <v>Valorisation organique</v>
      </c>
      <c r="J1877" s="21">
        <v>8745</v>
      </c>
      <c r="K1877" s="21">
        <v>1062036</v>
      </c>
      <c r="L1877" s="21">
        <f>Tableau1[[#This Row],[TONNE_DECHET]]*1000</f>
        <v>8745000</v>
      </c>
      <c r="M1877" s="21">
        <f>Tableau1[[#This Row],[KG_DECHET]]/Tableau1[[#This Row],[Population]]</f>
        <v>8.2341841519496519</v>
      </c>
    </row>
    <row r="1878" spans="1:13" x14ac:dyDescent="0.3">
      <c r="A1878" s="21">
        <v>2011</v>
      </c>
      <c r="B1878" s="21">
        <v>76</v>
      </c>
      <c r="C1878" s="21" t="str">
        <f>VLOOKUP(Tableau1[[#This Row],[CODE_REGION]],Libellés!$I$2:$J$15,2,FALSE)</f>
        <v>Occitanie</v>
      </c>
      <c r="D1878" s="21">
        <v>34</v>
      </c>
      <c r="E1878" s="21" t="str">
        <f>VLOOKUP(Tableau1[[#This Row],[CODE_DEPT]],Libellés!$L$2:$M$102,2,FALSE)</f>
        <v>Hérault</v>
      </c>
      <c r="F1878" s="21" t="s">
        <v>54</v>
      </c>
      <c r="G1878" s="21" t="str">
        <f>VLOOKUP(Tableau1[[#This Row],[CODE_TYPE_DECHET]],Libellés!$A$1:$B$8,2,FALSE)</f>
        <v>Verre</v>
      </c>
      <c r="H1878" s="21" t="s">
        <v>49</v>
      </c>
      <c r="I1878" s="21" t="str">
        <f>VLOOKUP(Tableau1[[#This Row],[CODE_DESTINATION]],Libellés!$E$2:$F$7,2,FALSE)</f>
        <v>Valorisation matière</v>
      </c>
      <c r="J1878" s="21">
        <v>29445.651669999999</v>
      </c>
      <c r="K1878" s="21">
        <v>1062036</v>
      </c>
      <c r="L1878" s="21">
        <f>Tableau1[[#This Row],[TONNE_DECHET]]*1000</f>
        <v>29445651.669999998</v>
      </c>
      <c r="M1878" s="21">
        <f>Tableau1[[#This Row],[KG_DECHET]]/Tableau1[[#This Row],[Population]]</f>
        <v>27.725662472835193</v>
      </c>
    </row>
    <row r="1879" spans="1:13" x14ac:dyDescent="0.3">
      <c r="A1879" s="21">
        <v>2011</v>
      </c>
      <c r="B1879" s="21">
        <v>76</v>
      </c>
      <c r="C1879" s="21" t="str">
        <f>VLOOKUP(Tableau1[[#This Row],[CODE_REGION]],Libellés!$I$2:$J$15,2,FALSE)</f>
        <v>Occitanie</v>
      </c>
      <c r="D1879" s="21">
        <v>34</v>
      </c>
      <c r="E1879" s="21" t="str">
        <f>VLOOKUP(Tableau1[[#This Row],[CODE_DEPT]],Libellés!$L$2:$M$102,2,FALSE)</f>
        <v>Hérault</v>
      </c>
      <c r="F1879" s="21" t="s">
        <v>55</v>
      </c>
      <c r="G1879" s="21" t="str">
        <f>VLOOKUP(Tableau1[[#This Row],[CODE_TYPE_DECHET]],Libellés!$A$1:$B$8,2,FALSE)</f>
        <v>Collectes séparées hors gravats</v>
      </c>
      <c r="H1879" s="21" t="s">
        <v>49</v>
      </c>
      <c r="I1879" s="21" t="str">
        <f>VLOOKUP(Tableau1[[#This Row],[CODE_DESTINATION]],Libellés!$E$2:$F$7,2,FALSE)</f>
        <v>Valorisation matière</v>
      </c>
      <c r="J1879" s="21">
        <v>279.8</v>
      </c>
      <c r="K1879" s="21">
        <v>1062036</v>
      </c>
      <c r="L1879" s="21">
        <f>Tableau1[[#This Row],[TONNE_DECHET]]*1000</f>
        <v>279800</v>
      </c>
      <c r="M1879" s="21">
        <f>Tableau1[[#This Row],[KG_DECHET]]/Tableau1[[#This Row],[Population]]</f>
        <v>0.26345622935569041</v>
      </c>
    </row>
    <row r="1880" spans="1:13" x14ac:dyDescent="0.3">
      <c r="A1880" s="21">
        <v>2013</v>
      </c>
      <c r="B1880" s="21">
        <v>76</v>
      </c>
      <c r="C1880" s="21" t="str">
        <f>VLOOKUP(Tableau1[[#This Row],[CODE_REGION]],Libellés!$I$2:$J$15,2,FALSE)</f>
        <v>Occitanie</v>
      </c>
      <c r="D1880" s="21">
        <v>34</v>
      </c>
      <c r="E1880" s="21" t="str">
        <f>VLOOKUP(Tableau1[[#This Row],[CODE_DEPT]],Libellés!$L$2:$M$102,2,FALSE)</f>
        <v>Hérault</v>
      </c>
      <c r="F1880" s="21" t="s">
        <v>49</v>
      </c>
      <c r="G1880" s="21" t="str">
        <f>VLOOKUP(Tableau1[[#This Row],[CODE_TYPE_DECHET]],Libellés!$A$1:$B$8,2,FALSE)</f>
        <v>Ordures ménagères résiduelles</v>
      </c>
      <c r="H1880" s="21" t="s">
        <v>50</v>
      </c>
      <c r="I1880" s="21" t="str">
        <f>VLOOKUP(Tableau1[[#This Row],[CODE_DESTINATION]],Libellés!$E$2:$F$7,2,FALSE)</f>
        <v>Incinération avec récupération d'énergie</v>
      </c>
      <c r="J1880" s="21">
        <v>99242.870970000004</v>
      </c>
      <c r="K1880" s="21">
        <v>1092331</v>
      </c>
      <c r="L1880" s="21">
        <f>Tableau1[[#This Row],[TONNE_DECHET]]*1000</f>
        <v>99242870.969999999</v>
      </c>
      <c r="M1880" s="21">
        <f>Tableau1[[#This Row],[KG_DECHET]]/Tableau1[[#This Row],[Population]]</f>
        <v>90.854210829867498</v>
      </c>
    </row>
    <row r="1881" spans="1:13" x14ac:dyDescent="0.3">
      <c r="A1881" s="21">
        <v>2013</v>
      </c>
      <c r="B1881" s="21">
        <v>76</v>
      </c>
      <c r="C1881" s="21" t="str">
        <f>VLOOKUP(Tableau1[[#This Row],[CODE_REGION]],Libellés!$I$2:$J$15,2,FALSE)</f>
        <v>Occitanie</v>
      </c>
      <c r="D1881" s="21">
        <v>34</v>
      </c>
      <c r="E1881" s="21" t="str">
        <f>VLOOKUP(Tableau1[[#This Row],[CODE_DEPT]],Libellés!$L$2:$M$102,2,FALSE)</f>
        <v>Hérault</v>
      </c>
      <c r="F1881" s="21" t="s">
        <v>49</v>
      </c>
      <c r="G1881" s="21" t="str">
        <f>VLOOKUP(Tableau1[[#This Row],[CODE_TYPE_DECHET]],Libellés!$A$1:$B$8,2,FALSE)</f>
        <v>Ordures ménagères résiduelles</v>
      </c>
      <c r="H1881" s="21" t="s">
        <v>51</v>
      </c>
      <c r="I1881" s="21" t="str">
        <f>VLOOKUP(Tableau1[[#This Row],[CODE_DESTINATION]],Libellés!$E$2:$F$7,2,FALSE)</f>
        <v>Stockage</v>
      </c>
      <c r="J1881" s="21">
        <v>76539</v>
      </c>
      <c r="K1881" s="21">
        <v>1092331</v>
      </c>
      <c r="L1881" s="21">
        <f>Tableau1[[#This Row],[TONNE_DECHET]]*1000</f>
        <v>76539000</v>
      </c>
      <c r="M1881" s="21">
        <f>Tableau1[[#This Row],[KG_DECHET]]/Tableau1[[#This Row],[Population]]</f>
        <v>70.069420349692535</v>
      </c>
    </row>
    <row r="1882" spans="1:13" x14ac:dyDescent="0.3">
      <c r="A1882" s="21">
        <v>2013</v>
      </c>
      <c r="B1882" s="21">
        <v>76</v>
      </c>
      <c r="C1882" s="21" t="str">
        <f>VLOOKUP(Tableau1[[#This Row],[CODE_REGION]],Libellés!$I$2:$J$15,2,FALSE)</f>
        <v>Occitanie</v>
      </c>
      <c r="D1882" s="21">
        <v>34</v>
      </c>
      <c r="E1882" s="21" t="str">
        <f>VLOOKUP(Tableau1[[#This Row],[CODE_DEPT]],Libellés!$L$2:$M$102,2,FALSE)</f>
        <v>Hérault</v>
      </c>
      <c r="F1882" s="21" t="s">
        <v>49</v>
      </c>
      <c r="G1882" s="21" t="str">
        <f>VLOOKUP(Tableau1[[#This Row],[CODE_TYPE_DECHET]],Libellés!$A$1:$B$8,2,FALSE)</f>
        <v>Ordures ménagères résiduelles</v>
      </c>
      <c r="H1882" s="21" t="s">
        <v>56</v>
      </c>
      <c r="I1882" s="21" t="str">
        <f>VLOOKUP(Tableau1[[#This Row],[CODE_DESTINATION]],Libellés!$E$2:$F$7,2,FALSE)</f>
        <v>Valorisation organique</v>
      </c>
      <c r="J1882" s="21">
        <v>160109</v>
      </c>
      <c r="K1882" s="21">
        <v>1092331</v>
      </c>
      <c r="L1882" s="21">
        <f>Tableau1[[#This Row],[TONNE_DECHET]]*1000</f>
        <v>160109000</v>
      </c>
      <c r="M1882" s="21">
        <f>Tableau1[[#This Row],[KG_DECHET]]/Tableau1[[#This Row],[Population]]</f>
        <v>146.57553433895038</v>
      </c>
    </row>
    <row r="1883" spans="1:13" x14ac:dyDescent="0.3">
      <c r="A1883" s="21">
        <v>2013</v>
      </c>
      <c r="B1883" s="21">
        <v>76</v>
      </c>
      <c r="C1883" s="21" t="str">
        <f>VLOOKUP(Tableau1[[#This Row],[CODE_REGION]],Libellés!$I$2:$J$15,2,FALSE)</f>
        <v>Occitanie</v>
      </c>
      <c r="D1883" s="21">
        <v>34</v>
      </c>
      <c r="E1883" s="21" t="str">
        <f>VLOOKUP(Tableau1[[#This Row],[CODE_DEPT]],Libellés!$L$2:$M$102,2,FALSE)</f>
        <v>Hérault</v>
      </c>
      <c r="F1883" s="21" t="s">
        <v>49</v>
      </c>
      <c r="G1883" s="21" t="str">
        <f>VLOOKUP(Tableau1[[#This Row],[CODE_TYPE_DECHET]],Libellés!$A$1:$B$8,2,FALSE)</f>
        <v>Ordures ménagères résiduelles</v>
      </c>
      <c r="H1883" s="21" t="s">
        <v>52</v>
      </c>
      <c r="I1883" s="21" t="str">
        <f>VLOOKUP(Tableau1[[#This Row],[CODE_DESTINATION]],Libellés!$E$2:$F$7,2,FALSE)</f>
        <v>Non précisé</v>
      </c>
      <c r="J1883" s="21">
        <v>4085.66095</v>
      </c>
      <c r="K1883" s="21">
        <v>1092331</v>
      </c>
      <c r="L1883" s="21">
        <f>Tableau1[[#This Row],[TONNE_DECHET]]*1000</f>
        <v>4085660.95</v>
      </c>
      <c r="M1883" s="21">
        <f>Tableau1[[#This Row],[KG_DECHET]]/Tableau1[[#This Row],[Population]]</f>
        <v>3.7403140165389432</v>
      </c>
    </row>
    <row r="1884" spans="1:13" x14ac:dyDescent="0.3">
      <c r="A1884" s="21">
        <v>2013</v>
      </c>
      <c r="B1884" s="21">
        <v>76</v>
      </c>
      <c r="C1884" s="21" t="str">
        <f>VLOOKUP(Tableau1[[#This Row],[CODE_REGION]],Libellés!$I$2:$J$15,2,FALSE)</f>
        <v>Occitanie</v>
      </c>
      <c r="D1884" s="21">
        <v>34</v>
      </c>
      <c r="E1884" s="21" t="str">
        <f>VLOOKUP(Tableau1[[#This Row],[CODE_DEPT]],Libellés!$L$2:$M$102,2,FALSE)</f>
        <v>Hérault</v>
      </c>
      <c r="F1884" s="21" t="s">
        <v>50</v>
      </c>
      <c r="G1884" s="21" t="str">
        <f>VLOOKUP(Tableau1[[#This Row],[CODE_TYPE_DECHET]],Libellés!$A$1:$B$8,2,FALSE)</f>
        <v>Encombrants</v>
      </c>
      <c r="H1884" s="21" t="s">
        <v>49</v>
      </c>
      <c r="I1884" s="21" t="str">
        <f>VLOOKUP(Tableau1[[#This Row],[CODE_DESTINATION]],Libellés!$E$2:$F$7,2,FALSE)</f>
        <v>Valorisation matière</v>
      </c>
      <c r="J1884" s="21">
        <v>2200</v>
      </c>
      <c r="K1884" s="21">
        <v>1092331</v>
      </c>
      <c r="L1884" s="21">
        <f>Tableau1[[#This Row],[TONNE_DECHET]]*1000</f>
        <v>2200000</v>
      </c>
      <c r="M1884" s="21">
        <f>Tableau1[[#This Row],[KG_DECHET]]/Tableau1[[#This Row],[Population]]</f>
        <v>2.0140415313673237</v>
      </c>
    </row>
    <row r="1885" spans="1:13" x14ac:dyDescent="0.3">
      <c r="A1885" s="21">
        <v>2013</v>
      </c>
      <c r="B1885" s="21">
        <v>76</v>
      </c>
      <c r="C1885" s="21" t="str">
        <f>VLOOKUP(Tableau1[[#This Row],[CODE_REGION]],Libellés!$I$2:$J$15,2,FALSE)</f>
        <v>Occitanie</v>
      </c>
      <c r="D1885" s="21">
        <v>34</v>
      </c>
      <c r="E1885" s="21" t="str">
        <f>VLOOKUP(Tableau1[[#This Row],[CODE_DEPT]],Libellés!$L$2:$M$102,2,FALSE)</f>
        <v>Hérault</v>
      </c>
      <c r="F1885" s="21" t="s">
        <v>50</v>
      </c>
      <c r="G1885" s="21" t="str">
        <f>VLOOKUP(Tableau1[[#This Row],[CODE_TYPE_DECHET]],Libellés!$A$1:$B$8,2,FALSE)</f>
        <v>Encombrants</v>
      </c>
      <c r="H1885" s="21" t="s">
        <v>51</v>
      </c>
      <c r="I1885" s="21" t="str">
        <f>VLOOKUP(Tableau1[[#This Row],[CODE_DESTINATION]],Libellés!$E$2:$F$7,2,FALSE)</f>
        <v>Stockage</v>
      </c>
      <c r="J1885" s="21">
        <v>7762</v>
      </c>
      <c r="K1885" s="21">
        <v>1092331</v>
      </c>
      <c r="L1885" s="21">
        <f>Tableau1[[#This Row],[TONNE_DECHET]]*1000</f>
        <v>7762000</v>
      </c>
      <c r="M1885" s="21">
        <f>Tableau1[[#This Row],[KG_DECHET]]/Tableau1[[#This Row],[Population]]</f>
        <v>7.105904712033257</v>
      </c>
    </row>
    <row r="1886" spans="1:13" x14ac:dyDescent="0.3">
      <c r="A1886" s="21">
        <v>2013</v>
      </c>
      <c r="B1886" s="21">
        <v>76</v>
      </c>
      <c r="C1886" s="21" t="str">
        <f>VLOOKUP(Tableau1[[#This Row],[CODE_REGION]],Libellés!$I$2:$J$15,2,FALSE)</f>
        <v>Occitanie</v>
      </c>
      <c r="D1886" s="21">
        <v>34</v>
      </c>
      <c r="E1886" s="21" t="str">
        <f>VLOOKUP(Tableau1[[#This Row],[CODE_DEPT]],Libellés!$L$2:$M$102,2,FALSE)</f>
        <v>Hérault</v>
      </c>
      <c r="F1886" s="21" t="s">
        <v>53</v>
      </c>
      <c r="G1886" s="21" t="str">
        <f>VLOOKUP(Tableau1[[#This Row],[CODE_TYPE_DECHET]],Libellés!$A$1:$B$8,2,FALSE)</f>
        <v>Déchets dangereux</v>
      </c>
      <c r="H1886" s="21" t="s">
        <v>50</v>
      </c>
      <c r="I1886" s="21" t="str">
        <f>VLOOKUP(Tableau1[[#This Row],[CODE_DESTINATION]],Libellés!$E$2:$F$7,2,FALSE)</f>
        <v>Incinération avec récupération d'énergie</v>
      </c>
      <c r="J1886" s="21">
        <v>15.355</v>
      </c>
      <c r="K1886" s="21">
        <v>1092331</v>
      </c>
      <c r="L1886" s="21">
        <f>Tableau1[[#This Row],[TONNE_DECHET]]*1000</f>
        <v>15355</v>
      </c>
      <c r="M1886" s="21">
        <f>Tableau1[[#This Row],[KG_DECHET]]/Tableau1[[#This Row],[Population]]</f>
        <v>1.405709441552057E-2</v>
      </c>
    </row>
    <row r="1887" spans="1:13" x14ac:dyDescent="0.3">
      <c r="A1887" s="21">
        <v>2013</v>
      </c>
      <c r="B1887" s="21">
        <v>76</v>
      </c>
      <c r="C1887" s="21" t="str">
        <f>VLOOKUP(Tableau1[[#This Row],[CODE_REGION]],Libellés!$I$2:$J$15,2,FALSE)</f>
        <v>Occitanie</v>
      </c>
      <c r="D1887" s="21">
        <v>34</v>
      </c>
      <c r="E1887" s="21" t="str">
        <f>VLOOKUP(Tableau1[[#This Row],[CODE_DEPT]],Libellés!$L$2:$M$102,2,FALSE)</f>
        <v>Hérault</v>
      </c>
      <c r="F1887" s="21" t="s">
        <v>53</v>
      </c>
      <c r="G1887" s="21" t="str">
        <f>VLOOKUP(Tableau1[[#This Row],[CODE_TYPE_DECHET]],Libellés!$A$1:$B$8,2,FALSE)</f>
        <v>Déchets dangereux</v>
      </c>
      <c r="H1887" s="21" t="s">
        <v>53</v>
      </c>
      <c r="I1887" s="21" t="str">
        <f>VLOOKUP(Tableau1[[#This Row],[CODE_DESTINATION]],Libellés!$E$2:$F$7,2,FALSE)</f>
        <v>Incinération sans récupération d'énergie</v>
      </c>
      <c r="J1887" s="21">
        <v>8.0769999999999995E-2</v>
      </c>
      <c r="K1887" s="21">
        <v>1092331</v>
      </c>
      <c r="L1887" s="21">
        <f>Tableau1[[#This Row],[TONNE_DECHET]]*1000</f>
        <v>80.77</v>
      </c>
      <c r="M1887" s="21">
        <f>Tableau1[[#This Row],[KG_DECHET]]/Tableau1[[#This Row],[Population]]</f>
        <v>7.3942788403881234E-5</v>
      </c>
    </row>
    <row r="1888" spans="1:13" x14ac:dyDescent="0.3">
      <c r="A1888" s="21">
        <v>2013</v>
      </c>
      <c r="B1888" s="21">
        <v>76</v>
      </c>
      <c r="C1888" s="21" t="str">
        <f>VLOOKUP(Tableau1[[#This Row],[CODE_REGION]],Libellés!$I$2:$J$15,2,FALSE)</f>
        <v>Occitanie</v>
      </c>
      <c r="D1888" s="21">
        <v>34</v>
      </c>
      <c r="E1888" s="21" t="str">
        <f>VLOOKUP(Tableau1[[#This Row],[CODE_DEPT]],Libellés!$L$2:$M$102,2,FALSE)</f>
        <v>Hérault</v>
      </c>
      <c r="F1888" s="21" t="s">
        <v>51</v>
      </c>
      <c r="G1888" s="21" t="str">
        <f>VLOOKUP(Tableau1[[#This Row],[CODE_TYPE_DECHET]],Libellés!$A$1:$B$8,2,FALSE)</f>
        <v>Emballages et papier</v>
      </c>
      <c r="H1888" s="21" t="s">
        <v>49</v>
      </c>
      <c r="I1888" s="21" t="str">
        <f>VLOOKUP(Tableau1[[#This Row],[CODE_DESTINATION]],Libellés!$E$2:$F$7,2,FALSE)</f>
        <v>Valorisation matière</v>
      </c>
      <c r="J1888" s="21">
        <v>70256.596739999994</v>
      </c>
      <c r="K1888" s="21">
        <v>1092331</v>
      </c>
      <c r="L1888" s="21">
        <f>Tableau1[[#This Row],[TONNE_DECHET]]*1000</f>
        <v>70256596.739999995</v>
      </c>
      <c r="M1888" s="21">
        <f>Tableau1[[#This Row],[KG_DECHET]]/Tableau1[[#This Row],[Population]]</f>
        <v>64.318047130402775</v>
      </c>
    </row>
    <row r="1889" spans="1:13" x14ac:dyDescent="0.3">
      <c r="A1889" s="21">
        <v>2013</v>
      </c>
      <c r="B1889" s="21">
        <v>76</v>
      </c>
      <c r="C1889" s="21" t="str">
        <f>VLOOKUP(Tableau1[[#This Row],[CODE_REGION]],Libellés!$I$2:$J$15,2,FALSE)</f>
        <v>Occitanie</v>
      </c>
      <c r="D1889" s="21">
        <v>34</v>
      </c>
      <c r="E1889" s="21" t="str">
        <f>VLOOKUP(Tableau1[[#This Row],[CODE_DEPT]],Libellés!$L$2:$M$102,2,FALSE)</f>
        <v>Hérault</v>
      </c>
      <c r="F1889" s="21" t="s">
        <v>51</v>
      </c>
      <c r="G1889" s="21" t="str">
        <f>VLOOKUP(Tableau1[[#This Row],[CODE_TYPE_DECHET]],Libellés!$A$1:$B$8,2,FALSE)</f>
        <v>Emballages et papier</v>
      </c>
      <c r="H1889" s="21" t="s">
        <v>52</v>
      </c>
      <c r="I1889" s="21" t="str">
        <f>VLOOKUP(Tableau1[[#This Row],[CODE_DESTINATION]],Libellés!$E$2:$F$7,2,FALSE)</f>
        <v>Non précisé</v>
      </c>
      <c r="J1889" s="21">
        <v>401.66124000000002</v>
      </c>
      <c r="K1889" s="21">
        <v>1092331</v>
      </c>
      <c r="L1889" s="21">
        <f>Tableau1[[#This Row],[TONNE_DECHET]]*1000</f>
        <v>401661.24000000005</v>
      </c>
      <c r="M1889" s="21">
        <f>Tableau1[[#This Row],[KG_DECHET]]/Tableau1[[#This Row],[Population]]</f>
        <v>0.36771019040931735</v>
      </c>
    </row>
    <row r="1890" spans="1:13" x14ac:dyDescent="0.3">
      <c r="A1890" s="21">
        <v>2013</v>
      </c>
      <c r="B1890" s="21">
        <v>76</v>
      </c>
      <c r="C1890" s="21" t="str">
        <f>VLOOKUP(Tableau1[[#This Row],[CODE_REGION]],Libellés!$I$2:$J$15,2,FALSE)</f>
        <v>Occitanie</v>
      </c>
      <c r="D1890" s="21">
        <v>34</v>
      </c>
      <c r="E1890" s="21" t="str">
        <f>VLOOKUP(Tableau1[[#This Row],[CODE_DEPT]],Libellés!$L$2:$M$102,2,FALSE)</f>
        <v>Hérault</v>
      </c>
      <c r="F1890" s="21" t="s">
        <v>56</v>
      </c>
      <c r="G1890" s="21" t="str">
        <f>VLOOKUP(Tableau1[[#This Row],[CODE_TYPE_DECHET]],Libellés!$A$1:$B$8,2,FALSE)</f>
        <v>Biodéchets</v>
      </c>
      <c r="H1890" s="21" t="s">
        <v>56</v>
      </c>
      <c r="I1890" s="21" t="str">
        <f>VLOOKUP(Tableau1[[#This Row],[CODE_DESTINATION]],Libellés!$E$2:$F$7,2,FALSE)</f>
        <v>Valorisation organique</v>
      </c>
      <c r="J1890" s="21">
        <v>10419</v>
      </c>
      <c r="K1890" s="21">
        <v>1092331</v>
      </c>
      <c r="L1890" s="21">
        <f>Tableau1[[#This Row],[TONNE_DECHET]]*1000</f>
        <v>10419000</v>
      </c>
      <c r="M1890" s="21">
        <f>Tableau1[[#This Row],[KG_DECHET]]/Tableau1[[#This Row],[Population]]</f>
        <v>9.5383175978709751</v>
      </c>
    </row>
    <row r="1891" spans="1:13" x14ac:dyDescent="0.3">
      <c r="A1891" s="21">
        <v>2013</v>
      </c>
      <c r="B1891" s="21">
        <v>76</v>
      </c>
      <c r="C1891" s="21" t="str">
        <f>VLOOKUP(Tableau1[[#This Row],[CODE_REGION]],Libellés!$I$2:$J$15,2,FALSE)</f>
        <v>Occitanie</v>
      </c>
      <c r="D1891" s="21">
        <v>34</v>
      </c>
      <c r="E1891" s="21" t="str">
        <f>VLOOKUP(Tableau1[[#This Row],[CODE_DEPT]],Libellés!$L$2:$M$102,2,FALSE)</f>
        <v>Hérault</v>
      </c>
      <c r="F1891" s="21" t="s">
        <v>54</v>
      </c>
      <c r="G1891" s="21" t="str">
        <f>VLOOKUP(Tableau1[[#This Row],[CODE_TYPE_DECHET]],Libellés!$A$1:$B$8,2,FALSE)</f>
        <v>Verre</v>
      </c>
      <c r="H1891" s="21" t="s">
        <v>49</v>
      </c>
      <c r="I1891" s="21" t="str">
        <f>VLOOKUP(Tableau1[[#This Row],[CODE_DESTINATION]],Libellés!$E$2:$F$7,2,FALSE)</f>
        <v>Valorisation matière</v>
      </c>
      <c r="J1891" s="21">
        <v>29722.33164</v>
      </c>
      <c r="K1891" s="21">
        <v>1092331</v>
      </c>
      <c r="L1891" s="21">
        <f>Tableau1[[#This Row],[TONNE_DECHET]]*1000</f>
        <v>29722331.640000001</v>
      </c>
      <c r="M1891" s="21">
        <f>Tableau1[[#This Row],[KG_DECHET]]/Tableau1[[#This Row],[Population]]</f>
        <v>27.210004696378661</v>
      </c>
    </row>
    <row r="1892" spans="1:13" x14ac:dyDescent="0.3">
      <c r="A1892" s="21">
        <v>2013</v>
      </c>
      <c r="B1892" s="21">
        <v>76</v>
      </c>
      <c r="C1892" s="21" t="str">
        <f>VLOOKUP(Tableau1[[#This Row],[CODE_REGION]],Libellés!$I$2:$J$15,2,FALSE)</f>
        <v>Occitanie</v>
      </c>
      <c r="D1892" s="21">
        <v>34</v>
      </c>
      <c r="E1892" s="21" t="str">
        <f>VLOOKUP(Tableau1[[#This Row],[CODE_DEPT]],Libellés!$L$2:$M$102,2,FALSE)</f>
        <v>Hérault</v>
      </c>
      <c r="F1892" s="21" t="s">
        <v>54</v>
      </c>
      <c r="G1892" s="21" t="str">
        <f>VLOOKUP(Tableau1[[#This Row],[CODE_TYPE_DECHET]],Libellés!$A$1:$B$8,2,FALSE)</f>
        <v>Verre</v>
      </c>
      <c r="H1892" s="21" t="s">
        <v>52</v>
      </c>
      <c r="I1892" s="21" t="str">
        <f>VLOOKUP(Tableau1[[#This Row],[CODE_DESTINATION]],Libellés!$E$2:$F$7,2,FALSE)</f>
        <v>Non précisé</v>
      </c>
      <c r="J1892" s="21">
        <v>355.76049999999998</v>
      </c>
      <c r="K1892" s="21">
        <v>1092331</v>
      </c>
      <c r="L1892" s="21">
        <f>Tableau1[[#This Row],[TONNE_DECHET]]*1000</f>
        <v>355760.5</v>
      </c>
      <c r="M1892" s="21">
        <f>Tableau1[[#This Row],[KG_DECHET]]/Tableau1[[#This Row],[Population]]</f>
        <v>0.32568928282727488</v>
      </c>
    </row>
    <row r="1893" spans="1:13" x14ac:dyDescent="0.3">
      <c r="A1893" s="21">
        <v>2013</v>
      </c>
      <c r="B1893" s="21">
        <v>76</v>
      </c>
      <c r="C1893" s="21" t="str">
        <f>VLOOKUP(Tableau1[[#This Row],[CODE_REGION]],Libellés!$I$2:$J$15,2,FALSE)</f>
        <v>Occitanie</v>
      </c>
      <c r="D1893" s="21">
        <v>34</v>
      </c>
      <c r="E1893" s="21" t="str">
        <f>VLOOKUP(Tableau1[[#This Row],[CODE_DEPT]],Libellés!$L$2:$M$102,2,FALSE)</f>
        <v>Hérault</v>
      </c>
      <c r="F1893" s="21" t="s">
        <v>55</v>
      </c>
      <c r="G1893" s="21" t="str">
        <f>VLOOKUP(Tableau1[[#This Row],[CODE_TYPE_DECHET]],Libellés!$A$1:$B$8,2,FALSE)</f>
        <v>Collectes séparées hors gravats</v>
      </c>
      <c r="H1893" s="21" t="s">
        <v>49</v>
      </c>
      <c r="I1893" s="21" t="str">
        <f>VLOOKUP(Tableau1[[#This Row],[CODE_DESTINATION]],Libellés!$E$2:$F$7,2,FALSE)</f>
        <v>Valorisation matière</v>
      </c>
      <c r="J1893" s="21">
        <v>815.24116000000004</v>
      </c>
      <c r="K1893" s="21">
        <v>1092331</v>
      </c>
      <c r="L1893" s="21">
        <f>Tableau1[[#This Row],[TONNE_DECHET]]*1000</f>
        <v>815241.16</v>
      </c>
      <c r="M1893" s="21">
        <f>Tableau1[[#This Row],[KG_DECHET]]/Tableau1[[#This Row],[Population]]</f>
        <v>0.74633161560003336</v>
      </c>
    </row>
    <row r="1894" spans="1:13" x14ac:dyDescent="0.3">
      <c r="A1894" s="21">
        <v>2015</v>
      </c>
      <c r="B1894" s="21">
        <v>76</v>
      </c>
      <c r="C1894" s="21" t="str">
        <f>VLOOKUP(Tableau1[[#This Row],[CODE_REGION]],Libellés!$I$2:$J$15,2,FALSE)</f>
        <v>Occitanie</v>
      </c>
      <c r="D1894" s="21">
        <v>34</v>
      </c>
      <c r="E1894" s="21" t="str">
        <f>VLOOKUP(Tableau1[[#This Row],[CODE_DEPT]],Libellés!$L$2:$M$102,2,FALSE)</f>
        <v>Hérault</v>
      </c>
      <c r="F1894" s="21" t="s">
        <v>49</v>
      </c>
      <c r="G1894" s="21" t="str">
        <f>VLOOKUP(Tableau1[[#This Row],[CODE_TYPE_DECHET]],Libellés!$A$1:$B$8,2,FALSE)</f>
        <v>Ordures ménagères résiduelles</v>
      </c>
      <c r="H1894" s="21" t="s">
        <v>50</v>
      </c>
      <c r="I1894" s="21" t="str">
        <f>VLOOKUP(Tableau1[[#This Row],[CODE_DESTINATION]],Libellés!$E$2:$F$7,2,FALSE)</f>
        <v>Incinération avec récupération d'énergie</v>
      </c>
      <c r="J1894" s="21">
        <v>94727.66</v>
      </c>
      <c r="K1894" s="21">
        <v>1120190</v>
      </c>
      <c r="L1894" s="21">
        <f>Tableau1[[#This Row],[TONNE_DECHET]]*1000</f>
        <v>94727660</v>
      </c>
      <c r="M1894" s="21">
        <f>Tableau1[[#This Row],[KG_DECHET]]/Tableau1[[#This Row],[Population]]</f>
        <v>84.563922191771042</v>
      </c>
    </row>
    <row r="1895" spans="1:13" x14ac:dyDescent="0.3">
      <c r="A1895" s="21">
        <v>2015</v>
      </c>
      <c r="B1895" s="21">
        <v>76</v>
      </c>
      <c r="C1895" s="21" t="str">
        <f>VLOOKUP(Tableau1[[#This Row],[CODE_REGION]],Libellés!$I$2:$J$15,2,FALSE)</f>
        <v>Occitanie</v>
      </c>
      <c r="D1895" s="21">
        <v>34</v>
      </c>
      <c r="E1895" s="21" t="str">
        <f>VLOOKUP(Tableau1[[#This Row],[CODE_DEPT]],Libellés!$L$2:$M$102,2,FALSE)</f>
        <v>Hérault</v>
      </c>
      <c r="F1895" s="21" t="s">
        <v>49</v>
      </c>
      <c r="G1895" s="21" t="str">
        <f>VLOOKUP(Tableau1[[#This Row],[CODE_TYPE_DECHET]],Libellés!$A$1:$B$8,2,FALSE)</f>
        <v>Ordures ménagères résiduelles</v>
      </c>
      <c r="H1895" s="21" t="s">
        <v>51</v>
      </c>
      <c r="I1895" s="21" t="str">
        <f>VLOOKUP(Tableau1[[#This Row],[CODE_DESTINATION]],Libellés!$E$2:$F$7,2,FALSE)</f>
        <v>Stockage</v>
      </c>
      <c r="J1895" s="21">
        <v>111263.6151</v>
      </c>
      <c r="K1895" s="21">
        <v>1120190</v>
      </c>
      <c r="L1895" s="21">
        <f>Tableau1[[#This Row],[TONNE_DECHET]]*1000</f>
        <v>111263615.09999999</v>
      </c>
      <c r="M1895" s="21">
        <f>Tableau1[[#This Row],[KG_DECHET]]/Tableau1[[#This Row],[Population]]</f>
        <v>99.325663592783357</v>
      </c>
    </row>
    <row r="1896" spans="1:13" x14ac:dyDescent="0.3">
      <c r="A1896" s="21">
        <v>2015</v>
      </c>
      <c r="B1896" s="21">
        <v>76</v>
      </c>
      <c r="C1896" s="21" t="str">
        <f>VLOOKUP(Tableau1[[#This Row],[CODE_REGION]],Libellés!$I$2:$J$15,2,FALSE)</f>
        <v>Occitanie</v>
      </c>
      <c r="D1896" s="21">
        <v>34</v>
      </c>
      <c r="E1896" s="21" t="str">
        <f>VLOOKUP(Tableau1[[#This Row],[CODE_DEPT]],Libellés!$L$2:$M$102,2,FALSE)</f>
        <v>Hérault</v>
      </c>
      <c r="F1896" s="21" t="s">
        <v>49</v>
      </c>
      <c r="G1896" s="21" t="str">
        <f>VLOOKUP(Tableau1[[#This Row],[CODE_TYPE_DECHET]],Libellés!$A$1:$B$8,2,FALSE)</f>
        <v>Ordures ménagères résiduelles</v>
      </c>
      <c r="H1896" s="21" t="s">
        <v>56</v>
      </c>
      <c r="I1896" s="21" t="str">
        <f>VLOOKUP(Tableau1[[#This Row],[CODE_DESTINATION]],Libellés!$E$2:$F$7,2,FALSE)</f>
        <v>Valorisation organique</v>
      </c>
      <c r="J1896" s="21">
        <v>140534</v>
      </c>
      <c r="K1896" s="21">
        <v>1120190</v>
      </c>
      <c r="L1896" s="21">
        <f>Tableau1[[#This Row],[TONNE_DECHET]]*1000</f>
        <v>140534000</v>
      </c>
      <c r="M1896" s="21">
        <f>Tableau1[[#This Row],[KG_DECHET]]/Tableau1[[#This Row],[Population]]</f>
        <v>125.4555030842982</v>
      </c>
    </row>
    <row r="1897" spans="1:13" x14ac:dyDescent="0.3">
      <c r="A1897" s="21">
        <v>2015</v>
      </c>
      <c r="B1897" s="21">
        <v>76</v>
      </c>
      <c r="C1897" s="21" t="str">
        <f>VLOOKUP(Tableau1[[#This Row],[CODE_REGION]],Libellés!$I$2:$J$15,2,FALSE)</f>
        <v>Occitanie</v>
      </c>
      <c r="D1897" s="21">
        <v>34</v>
      </c>
      <c r="E1897" s="21" t="str">
        <f>VLOOKUP(Tableau1[[#This Row],[CODE_DEPT]],Libellés!$L$2:$M$102,2,FALSE)</f>
        <v>Hérault</v>
      </c>
      <c r="F1897" s="21" t="s">
        <v>49</v>
      </c>
      <c r="G1897" s="21" t="str">
        <f>VLOOKUP(Tableau1[[#This Row],[CODE_TYPE_DECHET]],Libellés!$A$1:$B$8,2,FALSE)</f>
        <v>Ordures ménagères résiduelles</v>
      </c>
      <c r="H1897" s="21" t="s">
        <v>52</v>
      </c>
      <c r="I1897" s="21" t="str">
        <f>VLOOKUP(Tableau1[[#This Row],[CODE_DESTINATION]],Libellés!$E$2:$F$7,2,FALSE)</f>
        <v>Non précisé</v>
      </c>
      <c r="J1897" s="21">
        <v>968.30478000000005</v>
      </c>
      <c r="K1897" s="21">
        <v>1120190</v>
      </c>
      <c r="L1897" s="21">
        <f>Tableau1[[#This Row],[TONNE_DECHET]]*1000</f>
        <v>968304.78</v>
      </c>
      <c r="M1897" s="21">
        <f>Tableau1[[#This Row],[KG_DECHET]]/Tableau1[[#This Row],[Population]]</f>
        <v>0.8644111981003223</v>
      </c>
    </row>
    <row r="1898" spans="1:13" x14ac:dyDescent="0.3">
      <c r="A1898" s="21">
        <v>2015</v>
      </c>
      <c r="B1898" s="21">
        <v>76</v>
      </c>
      <c r="C1898" s="21" t="str">
        <f>VLOOKUP(Tableau1[[#This Row],[CODE_REGION]],Libellés!$I$2:$J$15,2,FALSE)</f>
        <v>Occitanie</v>
      </c>
      <c r="D1898" s="21">
        <v>34</v>
      </c>
      <c r="E1898" s="21" t="str">
        <f>VLOOKUP(Tableau1[[#This Row],[CODE_DEPT]],Libellés!$L$2:$M$102,2,FALSE)</f>
        <v>Hérault</v>
      </c>
      <c r="F1898" s="21" t="s">
        <v>50</v>
      </c>
      <c r="G1898" s="21" t="str">
        <f>VLOOKUP(Tableau1[[#This Row],[CODE_TYPE_DECHET]],Libellés!$A$1:$B$8,2,FALSE)</f>
        <v>Encombrants</v>
      </c>
      <c r="H1898" s="21" t="s">
        <v>50</v>
      </c>
      <c r="I1898" s="21" t="str">
        <f>VLOOKUP(Tableau1[[#This Row],[CODE_DESTINATION]],Libellés!$E$2:$F$7,2,FALSE)</f>
        <v>Incinération avec récupération d'énergie</v>
      </c>
      <c r="J1898" s="21">
        <v>270</v>
      </c>
      <c r="K1898" s="21">
        <v>1120190</v>
      </c>
      <c r="L1898" s="21">
        <f>Tableau1[[#This Row],[TONNE_DECHET]]*1000</f>
        <v>270000</v>
      </c>
      <c r="M1898" s="21">
        <f>Tableau1[[#This Row],[KG_DECHET]]/Tableau1[[#This Row],[Population]]</f>
        <v>0.24103053946205555</v>
      </c>
    </row>
    <row r="1899" spans="1:13" x14ac:dyDescent="0.3">
      <c r="A1899" s="21">
        <v>2015</v>
      </c>
      <c r="B1899" s="21">
        <v>76</v>
      </c>
      <c r="C1899" s="21" t="str">
        <f>VLOOKUP(Tableau1[[#This Row],[CODE_REGION]],Libellés!$I$2:$J$15,2,FALSE)</f>
        <v>Occitanie</v>
      </c>
      <c r="D1899" s="21">
        <v>34</v>
      </c>
      <c r="E1899" s="21" t="str">
        <f>VLOOKUP(Tableau1[[#This Row],[CODE_DEPT]],Libellés!$L$2:$M$102,2,FALSE)</f>
        <v>Hérault</v>
      </c>
      <c r="F1899" s="21" t="s">
        <v>51</v>
      </c>
      <c r="G1899" s="21" t="str">
        <f>VLOOKUP(Tableau1[[#This Row],[CODE_TYPE_DECHET]],Libellés!$A$1:$B$8,2,FALSE)</f>
        <v>Emballages et papier</v>
      </c>
      <c r="H1899" s="21" t="s">
        <v>49</v>
      </c>
      <c r="I1899" s="21" t="str">
        <f>VLOOKUP(Tableau1[[#This Row],[CODE_DESTINATION]],Libellés!$E$2:$F$7,2,FALSE)</f>
        <v>Valorisation matière</v>
      </c>
      <c r="J1899" s="21">
        <v>51688.316630000001</v>
      </c>
      <c r="K1899" s="21">
        <v>1120190</v>
      </c>
      <c r="L1899" s="21">
        <f>Tableau1[[#This Row],[TONNE_DECHET]]*1000</f>
        <v>51688316.630000003</v>
      </c>
      <c r="M1899" s="21">
        <f>Tableau1[[#This Row],[KG_DECHET]]/Tableau1[[#This Row],[Population]]</f>
        <v>46.142454967460878</v>
      </c>
    </row>
    <row r="1900" spans="1:13" x14ac:dyDescent="0.3">
      <c r="A1900" s="21">
        <v>2015</v>
      </c>
      <c r="B1900" s="21">
        <v>76</v>
      </c>
      <c r="C1900" s="21" t="str">
        <f>VLOOKUP(Tableau1[[#This Row],[CODE_REGION]],Libellés!$I$2:$J$15,2,FALSE)</f>
        <v>Occitanie</v>
      </c>
      <c r="D1900" s="21">
        <v>34</v>
      </c>
      <c r="E1900" s="21" t="str">
        <f>VLOOKUP(Tableau1[[#This Row],[CODE_DEPT]],Libellés!$L$2:$M$102,2,FALSE)</f>
        <v>Hérault</v>
      </c>
      <c r="F1900" s="21" t="s">
        <v>51</v>
      </c>
      <c r="G1900" s="21" t="str">
        <f>VLOOKUP(Tableau1[[#This Row],[CODE_TYPE_DECHET]],Libellés!$A$1:$B$8,2,FALSE)</f>
        <v>Emballages et papier</v>
      </c>
      <c r="H1900" s="21" t="s">
        <v>52</v>
      </c>
      <c r="I1900" s="21" t="str">
        <f>VLOOKUP(Tableau1[[#This Row],[CODE_DESTINATION]],Libellés!$E$2:$F$7,2,FALSE)</f>
        <v>Non précisé</v>
      </c>
      <c r="J1900" s="21">
        <v>55.457920000000001</v>
      </c>
      <c r="K1900" s="21">
        <v>1120190</v>
      </c>
      <c r="L1900" s="21">
        <f>Tableau1[[#This Row],[TONNE_DECHET]]*1000</f>
        <v>55457.919999999998</v>
      </c>
      <c r="M1900" s="21">
        <f>Tableau1[[#This Row],[KG_DECHET]]/Tableau1[[#This Row],[Population]]</f>
        <v>4.9507601389050068E-2</v>
      </c>
    </row>
    <row r="1901" spans="1:13" x14ac:dyDescent="0.3">
      <c r="A1901" s="21">
        <v>2015</v>
      </c>
      <c r="B1901" s="21">
        <v>76</v>
      </c>
      <c r="C1901" s="21" t="str">
        <f>VLOOKUP(Tableau1[[#This Row],[CODE_REGION]],Libellés!$I$2:$J$15,2,FALSE)</f>
        <v>Occitanie</v>
      </c>
      <c r="D1901" s="21">
        <v>34</v>
      </c>
      <c r="E1901" s="21" t="str">
        <f>VLOOKUP(Tableau1[[#This Row],[CODE_DEPT]],Libellés!$L$2:$M$102,2,FALSE)</f>
        <v>Hérault</v>
      </c>
      <c r="F1901" s="21" t="s">
        <v>56</v>
      </c>
      <c r="G1901" s="21" t="str">
        <f>VLOOKUP(Tableau1[[#This Row],[CODE_TYPE_DECHET]],Libellés!$A$1:$B$8,2,FALSE)</f>
        <v>Biodéchets</v>
      </c>
      <c r="H1901" s="21" t="s">
        <v>56</v>
      </c>
      <c r="I1901" s="21" t="str">
        <f>VLOOKUP(Tableau1[[#This Row],[CODE_DESTINATION]],Libellés!$E$2:$F$7,2,FALSE)</f>
        <v>Valorisation organique</v>
      </c>
      <c r="J1901" s="21">
        <v>9803</v>
      </c>
      <c r="K1901" s="21">
        <v>1120190</v>
      </c>
      <c r="L1901" s="21">
        <f>Tableau1[[#This Row],[TONNE_DECHET]]*1000</f>
        <v>9803000</v>
      </c>
      <c r="M1901" s="21">
        <f>Tableau1[[#This Row],[KG_DECHET]]/Tableau1[[#This Row],[Population]]</f>
        <v>8.7511939938760381</v>
      </c>
    </row>
    <row r="1902" spans="1:13" x14ac:dyDescent="0.3">
      <c r="A1902" s="21">
        <v>2015</v>
      </c>
      <c r="B1902" s="21">
        <v>76</v>
      </c>
      <c r="C1902" s="21" t="str">
        <f>VLOOKUP(Tableau1[[#This Row],[CODE_REGION]],Libellés!$I$2:$J$15,2,FALSE)</f>
        <v>Occitanie</v>
      </c>
      <c r="D1902" s="21">
        <v>34</v>
      </c>
      <c r="E1902" s="21" t="str">
        <f>VLOOKUP(Tableau1[[#This Row],[CODE_DEPT]],Libellés!$L$2:$M$102,2,FALSE)</f>
        <v>Hérault</v>
      </c>
      <c r="F1902" s="21" t="s">
        <v>54</v>
      </c>
      <c r="G1902" s="21" t="str">
        <f>VLOOKUP(Tableau1[[#This Row],[CODE_TYPE_DECHET]],Libellés!$A$1:$B$8,2,FALSE)</f>
        <v>Verre</v>
      </c>
      <c r="H1902" s="21" t="s">
        <v>49</v>
      </c>
      <c r="I1902" s="21" t="str">
        <f>VLOOKUP(Tableau1[[#This Row],[CODE_DESTINATION]],Libellés!$E$2:$F$7,2,FALSE)</f>
        <v>Valorisation matière</v>
      </c>
      <c r="J1902" s="21">
        <v>32148.351739999998</v>
      </c>
      <c r="K1902" s="21">
        <v>1120190</v>
      </c>
      <c r="L1902" s="21">
        <f>Tableau1[[#This Row],[TONNE_DECHET]]*1000</f>
        <v>32148351.739999998</v>
      </c>
      <c r="M1902" s="21">
        <f>Tableau1[[#This Row],[KG_DECHET]]/Tableau1[[#This Row],[Population]]</f>
        <v>28.699016898918931</v>
      </c>
    </row>
    <row r="1903" spans="1:13" x14ac:dyDescent="0.3">
      <c r="A1903" s="21">
        <v>2015</v>
      </c>
      <c r="B1903" s="21">
        <v>76</v>
      </c>
      <c r="C1903" s="21" t="str">
        <f>VLOOKUP(Tableau1[[#This Row],[CODE_REGION]],Libellés!$I$2:$J$15,2,FALSE)</f>
        <v>Occitanie</v>
      </c>
      <c r="D1903" s="21">
        <v>34</v>
      </c>
      <c r="E1903" s="21" t="str">
        <f>VLOOKUP(Tableau1[[#This Row],[CODE_DEPT]],Libellés!$L$2:$M$102,2,FALSE)</f>
        <v>Hérault</v>
      </c>
      <c r="F1903" s="21" t="s">
        <v>54</v>
      </c>
      <c r="G1903" s="21" t="str">
        <f>VLOOKUP(Tableau1[[#This Row],[CODE_TYPE_DECHET]],Libellés!$A$1:$B$8,2,FALSE)</f>
        <v>Verre</v>
      </c>
      <c r="H1903" s="21" t="s">
        <v>52</v>
      </c>
      <c r="I1903" s="21" t="str">
        <f>VLOOKUP(Tableau1[[#This Row],[CODE_DESTINATION]],Libellés!$E$2:$F$7,2,FALSE)</f>
        <v>Non précisé</v>
      </c>
      <c r="J1903" s="21">
        <v>68.781660000000002</v>
      </c>
      <c r="K1903" s="21">
        <v>1120190</v>
      </c>
      <c r="L1903" s="21">
        <f>Tableau1[[#This Row],[TONNE_DECHET]]*1000</f>
        <v>68781.66</v>
      </c>
      <c r="M1903" s="21">
        <f>Tableau1[[#This Row],[KG_DECHET]]/Tableau1[[#This Row],[Population]]</f>
        <v>6.1401780055169213E-2</v>
      </c>
    </row>
    <row r="1904" spans="1:13" x14ac:dyDescent="0.3">
      <c r="A1904" s="21">
        <v>2015</v>
      </c>
      <c r="B1904" s="21">
        <v>76</v>
      </c>
      <c r="C1904" s="21" t="str">
        <f>VLOOKUP(Tableau1[[#This Row],[CODE_REGION]],Libellés!$I$2:$J$15,2,FALSE)</f>
        <v>Occitanie</v>
      </c>
      <c r="D1904" s="21">
        <v>34</v>
      </c>
      <c r="E1904" s="21" t="str">
        <f>VLOOKUP(Tableau1[[#This Row],[CODE_DEPT]],Libellés!$L$2:$M$102,2,FALSE)</f>
        <v>Hérault</v>
      </c>
      <c r="F1904" s="21" t="s">
        <v>55</v>
      </c>
      <c r="G1904" s="21" t="str">
        <f>VLOOKUP(Tableau1[[#This Row],[CODE_TYPE_DECHET]],Libellés!$A$1:$B$8,2,FALSE)</f>
        <v>Collectes séparées hors gravats</v>
      </c>
      <c r="H1904" s="21" t="s">
        <v>49</v>
      </c>
      <c r="I1904" s="21" t="str">
        <f>VLOOKUP(Tableau1[[#This Row],[CODE_DESTINATION]],Libellés!$E$2:$F$7,2,FALSE)</f>
        <v>Valorisation matière</v>
      </c>
      <c r="J1904" s="21">
        <v>1685.49</v>
      </c>
      <c r="K1904" s="21">
        <v>1120190</v>
      </c>
      <c r="L1904" s="21">
        <f>Tableau1[[#This Row],[TONNE_DECHET]]*1000</f>
        <v>1685490</v>
      </c>
      <c r="M1904" s="21">
        <f>Tableau1[[#This Row],[KG_DECHET]]/Tableau1[[#This Row],[Population]]</f>
        <v>1.5046465331774075</v>
      </c>
    </row>
    <row r="1905" spans="1:13" x14ac:dyDescent="0.3">
      <c r="A1905" s="21">
        <v>2017</v>
      </c>
      <c r="B1905" s="21">
        <v>76</v>
      </c>
      <c r="C1905" s="21" t="str">
        <f>VLOOKUP(Tableau1[[#This Row],[CODE_REGION]],Libellés!$I$2:$J$15,2,FALSE)</f>
        <v>Occitanie</v>
      </c>
      <c r="D1905" s="21">
        <v>34</v>
      </c>
      <c r="E1905" s="21" t="str">
        <f>VLOOKUP(Tableau1[[#This Row],[CODE_DEPT]],Libellés!$L$2:$M$102,2,FALSE)</f>
        <v>Hérault</v>
      </c>
      <c r="F1905" s="21" t="s">
        <v>49</v>
      </c>
      <c r="G1905" s="21" t="str">
        <f>VLOOKUP(Tableau1[[#This Row],[CODE_TYPE_DECHET]],Libellés!$A$1:$B$8,2,FALSE)</f>
        <v>Ordures ménagères résiduelles</v>
      </c>
      <c r="H1905" s="21" t="s">
        <v>50</v>
      </c>
      <c r="I1905" s="21" t="str">
        <f>VLOOKUP(Tableau1[[#This Row],[CODE_DESTINATION]],Libellés!$E$2:$F$7,2,FALSE)</f>
        <v>Incinération avec récupération d'énergie</v>
      </c>
      <c r="J1905" s="21">
        <v>87887.61</v>
      </c>
      <c r="K1905" s="21">
        <v>1144892</v>
      </c>
      <c r="L1905" s="21">
        <f>Tableau1[[#This Row],[TONNE_DECHET]]*1000</f>
        <v>87887610</v>
      </c>
      <c r="M1905" s="21">
        <f>Tableau1[[#This Row],[KG_DECHET]]/Tableau1[[#This Row],[Population]]</f>
        <v>76.764978705415004</v>
      </c>
    </row>
    <row r="1906" spans="1:13" x14ac:dyDescent="0.3">
      <c r="A1906" s="21">
        <v>2017</v>
      </c>
      <c r="B1906" s="21">
        <v>76</v>
      </c>
      <c r="C1906" s="21" t="str">
        <f>VLOOKUP(Tableau1[[#This Row],[CODE_REGION]],Libellés!$I$2:$J$15,2,FALSE)</f>
        <v>Occitanie</v>
      </c>
      <c r="D1906" s="21">
        <v>34</v>
      </c>
      <c r="E1906" s="21" t="str">
        <f>VLOOKUP(Tableau1[[#This Row],[CODE_DEPT]],Libellés!$L$2:$M$102,2,FALSE)</f>
        <v>Hérault</v>
      </c>
      <c r="F1906" s="21" t="s">
        <v>49</v>
      </c>
      <c r="G1906" s="21" t="str">
        <f>VLOOKUP(Tableau1[[#This Row],[CODE_TYPE_DECHET]],Libellés!$A$1:$B$8,2,FALSE)</f>
        <v>Ordures ménagères résiduelles</v>
      </c>
      <c r="H1906" s="21" t="s">
        <v>51</v>
      </c>
      <c r="I1906" s="21" t="str">
        <f>VLOOKUP(Tableau1[[#This Row],[CODE_DESTINATION]],Libellés!$E$2:$F$7,2,FALSE)</f>
        <v>Stockage</v>
      </c>
      <c r="J1906" s="21">
        <v>100367.44304</v>
      </c>
      <c r="K1906" s="21">
        <v>1144892</v>
      </c>
      <c r="L1906" s="21">
        <f>Tableau1[[#This Row],[TONNE_DECHET]]*1000</f>
        <v>100367443.03999999</v>
      </c>
      <c r="M1906" s="21">
        <f>Tableau1[[#This Row],[KG_DECHET]]/Tableau1[[#This Row],[Population]]</f>
        <v>87.665424371905814</v>
      </c>
    </row>
    <row r="1907" spans="1:13" x14ac:dyDescent="0.3">
      <c r="A1907" s="21">
        <v>2017</v>
      </c>
      <c r="B1907" s="21">
        <v>76</v>
      </c>
      <c r="C1907" s="21" t="str">
        <f>VLOOKUP(Tableau1[[#This Row],[CODE_REGION]],Libellés!$I$2:$J$15,2,FALSE)</f>
        <v>Occitanie</v>
      </c>
      <c r="D1907" s="21">
        <v>34</v>
      </c>
      <c r="E1907" s="21" t="str">
        <f>VLOOKUP(Tableau1[[#This Row],[CODE_DEPT]],Libellés!$L$2:$M$102,2,FALSE)</f>
        <v>Hérault</v>
      </c>
      <c r="F1907" s="21" t="s">
        <v>49</v>
      </c>
      <c r="G1907" s="21" t="str">
        <f>VLOOKUP(Tableau1[[#This Row],[CODE_TYPE_DECHET]],Libellés!$A$1:$B$8,2,FALSE)</f>
        <v>Ordures ménagères résiduelles</v>
      </c>
      <c r="H1907" s="21" t="s">
        <v>56</v>
      </c>
      <c r="I1907" s="21" t="str">
        <f>VLOOKUP(Tableau1[[#This Row],[CODE_DESTINATION]],Libellés!$E$2:$F$7,2,FALSE)</f>
        <v>Valorisation organique</v>
      </c>
      <c r="J1907" s="21">
        <v>152128.78</v>
      </c>
      <c r="K1907" s="21">
        <v>1144892</v>
      </c>
      <c r="L1907" s="21">
        <f>Tableau1[[#This Row],[TONNE_DECHET]]*1000</f>
        <v>152128780</v>
      </c>
      <c r="M1907" s="21">
        <f>Tableau1[[#This Row],[KG_DECHET]]/Tableau1[[#This Row],[Population]]</f>
        <v>132.87609660998592</v>
      </c>
    </row>
    <row r="1908" spans="1:13" x14ac:dyDescent="0.3">
      <c r="A1908" s="21">
        <v>2017</v>
      </c>
      <c r="B1908" s="21">
        <v>76</v>
      </c>
      <c r="C1908" s="21" t="str">
        <f>VLOOKUP(Tableau1[[#This Row],[CODE_REGION]],Libellés!$I$2:$J$15,2,FALSE)</f>
        <v>Occitanie</v>
      </c>
      <c r="D1908" s="21">
        <v>34</v>
      </c>
      <c r="E1908" s="21" t="str">
        <f>VLOOKUP(Tableau1[[#This Row],[CODE_DEPT]],Libellés!$L$2:$M$102,2,FALSE)</f>
        <v>Hérault</v>
      </c>
      <c r="F1908" s="21" t="s">
        <v>50</v>
      </c>
      <c r="G1908" s="21" t="str">
        <f>VLOOKUP(Tableau1[[#This Row],[CODE_TYPE_DECHET]],Libellés!$A$1:$B$8,2,FALSE)</f>
        <v>Encombrants</v>
      </c>
      <c r="H1908" s="21" t="s">
        <v>49</v>
      </c>
      <c r="I1908" s="21" t="str">
        <f>VLOOKUP(Tableau1[[#This Row],[CODE_DESTINATION]],Libellés!$E$2:$F$7,2,FALSE)</f>
        <v>Valorisation matière</v>
      </c>
      <c r="J1908" s="21">
        <v>8679</v>
      </c>
      <c r="K1908" s="21">
        <v>1144892</v>
      </c>
      <c r="L1908" s="21">
        <f>Tableau1[[#This Row],[TONNE_DECHET]]*1000</f>
        <v>8679000</v>
      </c>
      <c r="M1908" s="21">
        <f>Tableau1[[#This Row],[KG_DECHET]]/Tableau1[[#This Row],[Population]]</f>
        <v>7.5806276923936933</v>
      </c>
    </row>
    <row r="1909" spans="1:13" x14ac:dyDescent="0.3">
      <c r="A1909" s="21">
        <v>2017</v>
      </c>
      <c r="B1909" s="21">
        <v>76</v>
      </c>
      <c r="C1909" s="21" t="str">
        <f>VLOOKUP(Tableau1[[#This Row],[CODE_REGION]],Libellés!$I$2:$J$15,2,FALSE)</f>
        <v>Occitanie</v>
      </c>
      <c r="D1909" s="21">
        <v>34</v>
      </c>
      <c r="E1909" s="21" t="str">
        <f>VLOOKUP(Tableau1[[#This Row],[CODE_DEPT]],Libellés!$L$2:$M$102,2,FALSE)</f>
        <v>Hérault</v>
      </c>
      <c r="F1909" s="21" t="s">
        <v>50</v>
      </c>
      <c r="G1909" s="21" t="str">
        <f>VLOOKUP(Tableau1[[#This Row],[CODE_TYPE_DECHET]],Libellés!$A$1:$B$8,2,FALSE)</f>
        <v>Encombrants</v>
      </c>
      <c r="H1909" s="21" t="s">
        <v>51</v>
      </c>
      <c r="I1909" s="21" t="str">
        <f>VLOOKUP(Tableau1[[#This Row],[CODE_DESTINATION]],Libellés!$E$2:$F$7,2,FALSE)</f>
        <v>Stockage</v>
      </c>
      <c r="J1909" s="21">
        <v>1839.32</v>
      </c>
      <c r="K1909" s="21">
        <v>1144892</v>
      </c>
      <c r="L1909" s="21">
        <f>Tableau1[[#This Row],[TONNE_DECHET]]*1000</f>
        <v>1839320</v>
      </c>
      <c r="M1909" s="21">
        <f>Tableau1[[#This Row],[KG_DECHET]]/Tableau1[[#This Row],[Population]]</f>
        <v>1.6065445474332951</v>
      </c>
    </row>
    <row r="1910" spans="1:13" x14ac:dyDescent="0.3">
      <c r="A1910" s="21">
        <v>2017</v>
      </c>
      <c r="B1910" s="21">
        <v>76</v>
      </c>
      <c r="C1910" s="21" t="str">
        <f>VLOOKUP(Tableau1[[#This Row],[CODE_REGION]],Libellés!$I$2:$J$15,2,FALSE)</f>
        <v>Occitanie</v>
      </c>
      <c r="D1910" s="21">
        <v>34</v>
      </c>
      <c r="E1910" s="21" t="str">
        <f>VLOOKUP(Tableau1[[#This Row],[CODE_DEPT]],Libellés!$L$2:$M$102,2,FALSE)</f>
        <v>Hérault</v>
      </c>
      <c r="F1910" s="21" t="s">
        <v>51</v>
      </c>
      <c r="G1910" s="21" t="str">
        <f>VLOOKUP(Tableau1[[#This Row],[CODE_TYPE_DECHET]],Libellés!$A$1:$B$8,2,FALSE)</f>
        <v>Emballages et papier</v>
      </c>
      <c r="H1910" s="21" t="s">
        <v>49</v>
      </c>
      <c r="I1910" s="21" t="str">
        <f>VLOOKUP(Tableau1[[#This Row],[CODE_DESTINATION]],Libellés!$E$2:$F$7,2,FALSE)</f>
        <v>Valorisation matière</v>
      </c>
      <c r="J1910" s="21">
        <v>58274.699310000004</v>
      </c>
      <c r="K1910" s="21">
        <v>1144892</v>
      </c>
      <c r="L1910" s="21">
        <f>Tableau1[[#This Row],[TONNE_DECHET]]*1000</f>
        <v>58274699.310000002</v>
      </c>
      <c r="M1910" s="21">
        <f>Tableau1[[#This Row],[KG_DECHET]]/Tableau1[[#This Row],[Population]]</f>
        <v>50.899734918228098</v>
      </c>
    </row>
    <row r="1911" spans="1:13" x14ac:dyDescent="0.3">
      <c r="A1911" s="21">
        <v>2017</v>
      </c>
      <c r="B1911" s="21">
        <v>76</v>
      </c>
      <c r="C1911" s="21" t="str">
        <f>VLOOKUP(Tableau1[[#This Row],[CODE_REGION]],Libellés!$I$2:$J$15,2,FALSE)</f>
        <v>Occitanie</v>
      </c>
      <c r="D1911" s="21">
        <v>34</v>
      </c>
      <c r="E1911" s="21" t="str">
        <f>VLOOKUP(Tableau1[[#This Row],[CODE_DEPT]],Libellés!$L$2:$M$102,2,FALSE)</f>
        <v>Hérault</v>
      </c>
      <c r="F1911" s="21" t="s">
        <v>56</v>
      </c>
      <c r="G1911" s="21" t="str">
        <f>VLOOKUP(Tableau1[[#This Row],[CODE_TYPE_DECHET]],Libellés!$A$1:$B$8,2,FALSE)</f>
        <v>Biodéchets</v>
      </c>
      <c r="H1911" s="21" t="s">
        <v>56</v>
      </c>
      <c r="I1911" s="21" t="str">
        <f>VLOOKUP(Tableau1[[#This Row],[CODE_DESTINATION]],Libellés!$E$2:$F$7,2,FALSE)</f>
        <v>Valorisation organique</v>
      </c>
      <c r="J1911" s="21">
        <v>4567</v>
      </c>
      <c r="K1911" s="21">
        <v>1144892</v>
      </c>
      <c r="L1911" s="21">
        <f>Tableau1[[#This Row],[TONNE_DECHET]]*1000</f>
        <v>4567000</v>
      </c>
      <c r="M1911" s="21">
        <f>Tableau1[[#This Row],[KG_DECHET]]/Tableau1[[#This Row],[Population]]</f>
        <v>3.9890225453579902</v>
      </c>
    </row>
    <row r="1912" spans="1:13" x14ac:dyDescent="0.3">
      <c r="A1912" s="21">
        <v>2017</v>
      </c>
      <c r="B1912" s="21">
        <v>76</v>
      </c>
      <c r="C1912" s="21" t="str">
        <f>VLOOKUP(Tableau1[[#This Row],[CODE_REGION]],Libellés!$I$2:$J$15,2,FALSE)</f>
        <v>Occitanie</v>
      </c>
      <c r="D1912" s="21">
        <v>34</v>
      </c>
      <c r="E1912" s="21" t="str">
        <f>VLOOKUP(Tableau1[[#This Row],[CODE_DEPT]],Libellés!$L$2:$M$102,2,FALSE)</f>
        <v>Hérault</v>
      </c>
      <c r="F1912" s="21" t="s">
        <v>54</v>
      </c>
      <c r="G1912" s="21" t="str">
        <f>VLOOKUP(Tableau1[[#This Row],[CODE_TYPE_DECHET]],Libellés!$A$1:$B$8,2,FALSE)</f>
        <v>Verre</v>
      </c>
      <c r="H1912" s="21" t="s">
        <v>49</v>
      </c>
      <c r="I1912" s="21" t="str">
        <f>VLOOKUP(Tableau1[[#This Row],[CODE_DESTINATION]],Libellés!$E$2:$F$7,2,FALSE)</f>
        <v>Valorisation matière</v>
      </c>
      <c r="J1912" s="21">
        <v>32954.512490000001</v>
      </c>
      <c r="K1912" s="21">
        <v>1144892</v>
      </c>
      <c r="L1912" s="21">
        <f>Tableau1[[#This Row],[TONNE_DECHET]]*1000</f>
        <v>32954512.490000002</v>
      </c>
      <c r="M1912" s="21">
        <f>Tableau1[[#This Row],[KG_DECHET]]/Tableau1[[#This Row],[Population]]</f>
        <v>28.783948608253006</v>
      </c>
    </row>
    <row r="1913" spans="1:13" x14ac:dyDescent="0.3">
      <c r="A1913" s="21">
        <v>2017</v>
      </c>
      <c r="B1913" s="21">
        <v>76</v>
      </c>
      <c r="C1913" s="21" t="str">
        <f>VLOOKUP(Tableau1[[#This Row],[CODE_REGION]],Libellés!$I$2:$J$15,2,FALSE)</f>
        <v>Occitanie</v>
      </c>
      <c r="D1913" s="21">
        <v>34</v>
      </c>
      <c r="E1913" s="21" t="str">
        <f>VLOOKUP(Tableau1[[#This Row],[CODE_DEPT]],Libellés!$L$2:$M$102,2,FALSE)</f>
        <v>Hérault</v>
      </c>
      <c r="F1913" s="21" t="s">
        <v>55</v>
      </c>
      <c r="G1913" s="21" t="str">
        <f>VLOOKUP(Tableau1[[#This Row],[CODE_TYPE_DECHET]],Libellés!$A$1:$B$8,2,FALSE)</f>
        <v>Collectes séparées hors gravats</v>
      </c>
      <c r="H1913" s="21" t="s">
        <v>49</v>
      </c>
      <c r="I1913" s="21" t="str">
        <f>VLOOKUP(Tableau1[[#This Row],[CODE_DESTINATION]],Libellés!$E$2:$F$7,2,FALSE)</f>
        <v>Valorisation matière</v>
      </c>
      <c r="J1913" s="21">
        <v>2312.3319999999999</v>
      </c>
      <c r="K1913" s="21">
        <v>1144892</v>
      </c>
      <c r="L1913" s="21">
        <f>Tableau1[[#This Row],[TONNE_DECHET]]*1000</f>
        <v>2312332</v>
      </c>
      <c r="M1913" s="21">
        <f>Tableau1[[#This Row],[KG_DECHET]]/Tableau1[[#This Row],[Population]]</f>
        <v>2.0196944340601557</v>
      </c>
    </row>
    <row r="1914" spans="1:13" x14ac:dyDescent="0.3">
      <c r="A1914" s="21">
        <v>2017</v>
      </c>
      <c r="B1914" s="21">
        <v>76</v>
      </c>
      <c r="C1914" s="21" t="str">
        <f>VLOOKUP(Tableau1[[#This Row],[CODE_REGION]],Libellés!$I$2:$J$15,2,FALSE)</f>
        <v>Occitanie</v>
      </c>
      <c r="D1914" s="21">
        <v>34</v>
      </c>
      <c r="E1914" s="21" t="str">
        <f>VLOOKUP(Tableau1[[#This Row],[CODE_DEPT]],Libellés!$L$2:$M$102,2,FALSE)</f>
        <v>Hérault</v>
      </c>
      <c r="F1914" s="21" t="s">
        <v>55</v>
      </c>
      <c r="G1914" s="21" t="str">
        <f>VLOOKUP(Tableau1[[#This Row],[CODE_TYPE_DECHET]],Libellés!$A$1:$B$8,2,FALSE)</f>
        <v>Collectes séparées hors gravats</v>
      </c>
      <c r="H1914" s="21" t="s">
        <v>50</v>
      </c>
      <c r="I1914" s="21" t="str">
        <f>VLOOKUP(Tableau1[[#This Row],[CODE_DESTINATION]],Libellés!$E$2:$F$7,2,FALSE)</f>
        <v>Incinération avec récupération d'énergie</v>
      </c>
      <c r="J1914" s="21">
        <v>3420</v>
      </c>
      <c r="K1914" s="21">
        <v>1144892</v>
      </c>
      <c r="L1914" s="21">
        <f>Tableau1[[#This Row],[TONNE_DECHET]]*1000</f>
        <v>3420000</v>
      </c>
      <c r="M1914" s="21">
        <f>Tableau1[[#This Row],[KG_DECHET]]/Tableau1[[#This Row],[Population]]</f>
        <v>2.9871813236532354</v>
      </c>
    </row>
    <row r="1915" spans="1:13" x14ac:dyDescent="0.3">
      <c r="A1915" s="21">
        <v>2009</v>
      </c>
      <c r="B1915" s="21">
        <v>53</v>
      </c>
      <c r="C1915" s="21" t="str">
        <f>VLOOKUP(Tableau1[[#This Row],[CODE_REGION]],Libellés!$I$2:$J$15,2,FALSE)</f>
        <v>Bretagne</v>
      </c>
      <c r="D1915" s="21">
        <v>35</v>
      </c>
      <c r="E1915" s="21" t="str">
        <f>VLOOKUP(Tableau1[[#This Row],[CODE_DEPT]],Libellés!$L$2:$M$102,2,FALSE)</f>
        <v>Ille-et-Vilaine</v>
      </c>
      <c r="F1915" s="21" t="s">
        <v>49</v>
      </c>
      <c r="G1915" s="21" t="str">
        <f>VLOOKUP(Tableau1[[#This Row],[CODE_TYPE_DECHET]],Libellés!$A$1:$B$8,2,FALSE)</f>
        <v>Ordures ménagères résiduelles</v>
      </c>
      <c r="H1915" s="21" t="s">
        <v>49</v>
      </c>
      <c r="I1915" s="21" t="str">
        <f>VLOOKUP(Tableau1[[#This Row],[CODE_DESTINATION]],Libellés!$E$2:$F$7,2,FALSE)</f>
        <v>Valorisation matière</v>
      </c>
      <c r="J1915" s="21">
        <v>130</v>
      </c>
      <c r="K1915" s="21">
        <v>977449</v>
      </c>
      <c r="L1915" s="21">
        <f>Tableau1[[#This Row],[TONNE_DECHET]]*1000</f>
        <v>130000</v>
      </c>
      <c r="M1915" s="21">
        <f>Tableau1[[#This Row],[KG_DECHET]]/Tableau1[[#This Row],[Population]]</f>
        <v>0.13299926645789192</v>
      </c>
    </row>
    <row r="1916" spans="1:13" x14ac:dyDescent="0.3">
      <c r="A1916" s="21">
        <v>2009</v>
      </c>
      <c r="B1916" s="21">
        <v>53</v>
      </c>
      <c r="C1916" s="21" t="str">
        <f>VLOOKUP(Tableau1[[#This Row],[CODE_REGION]],Libellés!$I$2:$J$15,2,FALSE)</f>
        <v>Bretagne</v>
      </c>
      <c r="D1916" s="21">
        <v>35</v>
      </c>
      <c r="E1916" s="21" t="str">
        <f>VLOOKUP(Tableau1[[#This Row],[CODE_DEPT]],Libellés!$L$2:$M$102,2,FALSE)</f>
        <v>Ille-et-Vilaine</v>
      </c>
      <c r="F1916" s="21" t="s">
        <v>49</v>
      </c>
      <c r="G1916" s="21" t="str">
        <f>VLOOKUP(Tableau1[[#This Row],[CODE_TYPE_DECHET]],Libellés!$A$1:$B$8,2,FALSE)</f>
        <v>Ordures ménagères résiduelles</v>
      </c>
      <c r="H1916" s="21" t="s">
        <v>50</v>
      </c>
      <c r="I1916" s="21" t="str">
        <f>VLOOKUP(Tableau1[[#This Row],[CODE_DESTINATION]],Libellés!$E$2:$F$7,2,FALSE)</f>
        <v>Incinération avec récupération d'énergie</v>
      </c>
      <c r="J1916" s="21">
        <v>188304.68311000001</v>
      </c>
      <c r="K1916" s="21">
        <v>977449</v>
      </c>
      <c r="L1916" s="21">
        <f>Tableau1[[#This Row],[TONNE_DECHET]]*1000</f>
        <v>188304683.11000001</v>
      </c>
      <c r="M1916" s="21">
        <f>Tableau1[[#This Row],[KG_DECHET]]/Tableau1[[#This Row],[Population]]</f>
        <v>192.64911326319839</v>
      </c>
    </row>
    <row r="1917" spans="1:13" x14ac:dyDescent="0.3">
      <c r="A1917" s="21">
        <v>2009</v>
      </c>
      <c r="B1917" s="21">
        <v>53</v>
      </c>
      <c r="C1917" s="21" t="str">
        <f>VLOOKUP(Tableau1[[#This Row],[CODE_REGION]],Libellés!$I$2:$J$15,2,FALSE)</f>
        <v>Bretagne</v>
      </c>
      <c r="D1917" s="21">
        <v>35</v>
      </c>
      <c r="E1917" s="21" t="str">
        <f>VLOOKUP(Tableau1[[#This Row],[CODE_DEPT]],Libellés!$L$2:$M$102,2,FALSE)</f>
        <v>Ille-et-Vilaine</v>
      </c>
      <c r="F1917" s="21" t="s">
        <v>49</v>
      </c>
      <c r="G1917" s="21" t="str">
        <f>VLOOKUP(Tableau1[[#This Row],[CODE_TYPE_DECHET]],Libellés!$A$1:$B$8,2,FALSE)</f>
        <v>Ordures ménagères résiduelles</v>
      </c>
      <c r="H1917" s="21" t="s">
        <v>51</v>
      </c>
      <c r="I1917" s="21" t="str">
        <f>VLOOKUP(Tableau1[[#This Row],[CODE_DESTINATION]],Libellés!$E$2:$F$7,2,FALSE)</f>
        <v>Stockage</v>
      </c>
      <c r="J1917" s="21">
        <v>32633.69341</v>
      </c>
      <c r="K1917" s="21">
        <v>977449</v>
      </c>
      <c r="L1917" s="21">
        <f>Tableau1[[#This Row],[TONNE_DECHET]]*1000</f>
        <v>32633693.41</v>
      </c>
      <c r="M1917" s="21">
        <f>Tableau1[[#This Row],[KG_DECHET]]/Tableau1[[#This Row],[Population]]</f>
        <v>33.386594502628782</v>
      </c>
    </row>
    <row r="1918" spans="1:13" x14ac:dyDescent="0.3">
      <c r="A1918" s="21">
        <v>2009</v>
      </c>
      <c r="B1918" s="21">
        <v>53</v>
      </c>
      <c r="C1918" s="21" t="str">
        <f>VLOOKUP(Tableau1[[#This Row],[CODE_REGION]],Libellés!$I$2:$J$15,2,FALSE)</f>
        <v>Bretagne</v>
      </c>
      <c r="D1918" s="21">
        <v>35</v>
      </c>
      <c r="E1918" s="21" t="str">
        <f>VLOOKUP(Tableau1[[#This Row],[CODE_DEPT]],Libellés!$L$2:$M$102,2,FALSE)</f>
        <v>Ille-et-Vilaine</v>
      </c>
      <c r="F1918" s="21" t="s">
        <v>50</v>
      </c>
      <c r="G1918" s="21" t="str">
        <f>VLOOKUP(Tableau1[[#This Row],[CODE_TYPE_DECHET]],Libellés!$A$1:$B$8,2,FALSE)</f>
        <v>Encombrants</v>
      </c>
      <c r="H1918" s="21" t="s">
        <v>49</v>
      </c>
      <c r="I1918" s="21" t="str">
        <f>VLOOKUP(Tableau1[[#This Row],[CODE_DESTINATION]],Libellés!$E$2:$F$7,2,FALSE)</f>
        <v>Valorisation matière</v>
      </c>
      <c r="J1918" s="21">
        <v>1300.83906</v>
      </c>
      <c r="K1918" s="21">
        <v>977449</v>
      </c>
      <c r="L1918" s="21">
        <f>Tableau1[[#This Row],[TONNE_DECHET]]*1000</f>
        <v>1300839.06</v>
      </c>
      <c r="M1918" s="21">
        <f>Tableau1[[#This Row],[KG_DECHET]]/Tableau1[[#This Row],[Population]]</f>
        <v>1.3308510827674898</v>
      </c>
    </row>
    <row r="1919" spans="1:13" x14ac:dyDescent="0.3">
      <c r="A1919" s="21">
        <v>2009</v>
      </c>
      <c r="B1919" s="21">
        <v>53</v>
      </c>
      <c r="C1919" s="21" t="str">
        <f>VLOOKUP(Tableau1[[#This Row],[CODE_REGION]],Libellés!$I$2:$J$15,2,FALSE)</f>
        <v>Bretagne</v>
      </c>
      <c r="D1919" s="21">
        <v>35</v>
      </c>
      <c r="E1919" s="21" t="str">
        <f>VLOOKUP(Tableau1[[#This Row],[CODE_DEPT]],Libellés!$L$2:$M$102,2,FALSE)</f>
        <v>Ille-et-Vilaine</v>
      </c>
      <c r="F1919" s="21" t="s">
        <v>53</v>
      </c>
      <c r="G1919" s="21" t="str">
        <f>VLOOKUP(Tableau1[[#This Row],[CODE_TYPE_DECHET]],Libellés!$A$1:$B$8,2,FALSE)</f>
        <v>Déchets dangereux</v>
      </c>
      <c r="H1919" s="21" t="s">
        <v>50</v>
      </c>
      <c r="I1919" s="21" t="str">
        <f>VLOOKUP(Tableau1[[#This Row],[CODE_DESTINATION]],Libellés!$E$2:$F$7,2,FALSE)</f>
        <v>Incinération avec récupération d'énergie</v>
      </c>
      <c r="J1919" s="21">
        <v>4.16</v>
      </c>
      <c r="K1919" s="21">
        <v>977449</v>
      </c>
      <c r="L1919" s="21">
        <f>Tableau1[[#This Row],[TONNE_DECHET]]*1000</f>
        <v>4160</v>
      </c>
      <c r="M1919" s="21">
        <f>Tableau1[[#This Row],[KG_DECHET]]/Tableau1[[#This Row],[Population]]</f>
        <v>4.2559765266525417E-3</v>
      </c>
    </row>
    <row r="1920" spans="1:13" x14ac:dyDescent="0.3">
      <c r="A1920" s="21">
        <v>2009</v>
      </c>
      <c r="B1920" s="21">
        <v>53</v>
      </c>
      <c r="C1920" s="21" t="str">
        <f>VLOOKUP(Tableau1[[#This Row],[CODE_REGION]],Libellés!$I$2:$J$15,2,FALSE)</f>
        <v>Bretagne</v>
      </c>
      <c r="D1920" s="21">
        <v>35</v>
      </c>
      <c r="E1920" s="21" t="str">
        <f>VLOOKUP(Tableau1[[#This Row],[CODE_DEPT]],Libellés!$L$2:$M$102,2,FALSE)</f>
        <v>Ille-et-Vilaine</v>
      </c>
      <c r="F1920" s="21" t="s">
        <v>53</v>
      </c>
      <c r="G1920" s="21" t="str">
        <f>VLOOKUP(Tableau1[[#This Row],[CODE_TYPE_DECHET]],Libellés!$A$1:$B$8,2,FALSE)</f>
        <v>Déchets dangereux</v>
      </c>
      <c r="H1920" s="21" t="s">
        <v>52</v>
      </c>
      <c r="I1920" s="21" t="str">
        <f>VLOOKUP(Tableau1[[#This Row],[CODE_DESTINATION]],Libellés!$E$2:$F$7,2,FALSE)</f>
        <v>Non précisé</v>
      </c>
      <c r="J1920" s="21">
        <v>10</v>
      </c>
      <c r="K1920" s="21">
        <v>977449</v>
      </c>
      <c r="L1920" s="21">
        <f>Tableau1[[#This Row],[TONNE_DECHET]]*1000</f>
        <v>10000</v>
      </c>
      <c r="M1920" s="21">
        <f>Tableau1[[#This Row],[KG_DECHET]]/Tableau1[[#This Row],[Population]]</f>
        <v>1.0230712804453224E-2</v>
      </c>
    </row>
    <row r="1921" spans="1:13" x14ac:dyDescent="0.3">
      <c r="A1921" s="21">
        <v>2009</v>
      </c>
      <c r="B1921" s="21">
        <v>53</v>
      </c>
      <c r="C1921" s="21" t="str">
        <f>VLOOKUP(Tableau1[[#This Row],[CODE_REGION]],Libellés!$I$2:$J$15,2,FALSE)</f>
        <v>Bretagne</v>
      </c>
      <c r="D1921" s="21">
        <v>35</v>
      </c>
      <c r="E1921" s="21" t="str">
        <f>VLOOKUP(Tableau1[[#This Row],[CODE_DEPT]],Libellés!$L$2:$M$102,2,FALSE)</f>
        <v>Ille-et-Vilaine</v>
      </c>
      <c r="F1921" s="21" t="s">
        <v>51</v>
      </c>
      <c r="G1921" s="21" t="str">
        <f>VLOOKUP(Tableau1[[#This Row],[CODE_TYPE_DECHET]],Libellés!$A$1:$B$8,2,FALSE)</f>
        <v>Emballages et papier</v>
      </c>
      <c r="H1921" s="21" t="s">
        <v>49</v>
      </c>
      <c r="I1921" s="21" t="str">
        <f>VLOOKUP(Tableau1[[#This Row],[CODE_DESTINATION]],Libellés!$E$2:$F$7,2,FALSE)</f>
        <v>Valorisation matière</v>
      </c>
      <c r="J1921" s="21">
        <v>52087.982179999999</v>
      </c>
      <c r="K1921" s="21">
        <v>977449</v>
      </c>
      <c r="L1921" s="21">
        <f>Tableau1[[#This Row],[TONNE_DECHET]]*1000</f>
        <v>52087982.18</v>
      </c>
      <c r="M1921" s="21">
        <f>Tableau1[[#This Row],[KG_DECHET]]/Tableau1[[#This Row],[Population]]</f>
        <v>53.289718624705742</v>
      </c>
    </row>
    <row r="1922" spans="1:13" x14ac:dyDescent="0.3">
      <c r="A1922" s="21">
        <v>2009</v>
      </c>
      <c r="B1922" s="21">
        <v>53</v>
      </c>
      <c r="C1922" s="21" t="str">
        <f>VLOOKUP(Tableau1[[#This Row],[CODE_REGION]],Libellés!$I$2:$J$15,2,FALSE)</f>
        <v>Bretagne</v>
      </c>
      <c r="D1922" s="21">
        <v>35</v>
      </c>
      <c r="E1922" s="21" t="str">
        <f>VLOOKUP(Tableau1[[#This Row],[CODE_DEPT]],Libellés!$L$2:$M$102,2,FALSE)</f>
        <v>Ille-et-Vilaine</v>
      </c>
      <c r="F1922" s="21" t="s">
        <v>56</v>
      </c>
      <c r="G1922" s="21" t="str">
        <f>VLOOKUP(Tableau1[[#This Row],[CODE_TYPE_DECHET]],Libellés!$A$1:$B$8,2,FALSE)</f>
        <v>Biodéchets</v>
      </c>
      <c r="H1922" s="21" t="s">
        <v>56</v>
      </c>
      <c r="I1922" s="21" t="str">
        <f>VLOOKUP(Tableau1[[#This Row],[CODE_DESTINATION]],Libellés!$E$2:$F$7,2,FALSE)</f>
        <v>Valorisation organique</v>
      </c>
      <c r="J1922" s="21">
        <v>2573</v>
      </c>
      <c r="K1922" s="21">
        <v>977449</v>
      </c>
      <c r="L1922" s="21">
        <f>Tableau1[[#This Row],[TONNE_DECHET]]*1000</f>
        <v>2573000</v>
      </c>
      <c r="M1922" s="21">
        <f>Tableau1[[#This Row],[KG_DECHET]]/Tableau1[[#This Row],[Population]]</f>
        <v>2.6323624045858147</v>
      </c>
    </row>
    <row r="1923" spans="1:13" x14ac:dyDescent="0.3">
      <c r="A1923" s="21">
        <v>2009</v>
      </c>
      <c r="B1923" s="21">
        <v>53</v>
      </c>
      <c r="C1923" s="21" t="str">
        <f>VLOOKUP(Tableau1[[#This Row],[CODE_REGION]],Libellés!$I$2:$J$15,2,FALSE)</f>
        <v>Bretagne</v>
      </c>
      <c r="D1923" s="21">
        <v>35</v>
      </c>
      <c r="E1923" s="21" t="str">
        <f>VLOOKUP(Tableau1[[#This Row],[CODE_DEPT]],Libellés!$L$2:$M$102,2,FALSE)</f>
        <v>Ille-et-Vilaine</v>
      </c>
      <c r="F1923" s="21" t="s">
        <v>54</v>
      </c>
      <c r="G1923" s="21" t="str">
        <f>VLOOKUP(Tableau1[[#This Row],[CODE_TYPE_DECHET]],Libellés!$A$1:$B$8,2,FALSE)</f>
        <v>Verre</v>
      </c>
      <c r="H1923" s="21" t="s">
        <v>49</v>
      </c>
      <c r="I1923" s="21" t="str">
        <f>VLOOKUP(Tableau1[[#This Row],[CODE_DESTINATION]],Libellés!$E$2:$F$7,2,FALSE)</f>
        <v>Valorisation matière</v>
      </c>
      <c r="J1923" s="21">
        <v>38965.339979999997</v>
      </c>
      <c r="K1923" s="21">
        <v>977449</v>
      </c>
      <c r="L1923" s="21">
        <f>Tableau1[[#This Row],[TONNE_DECHET]]*1000</f>
        <v>38965339.979999997</v>
      </c>
      <c r="M1923" s="21">
        <f>Tableau1[[#This Row],[KG_DECHET]]/Tableau1[[#This Row],[Population]]</f>
        <v>39.864320266325912</v>
      </c>
    </row>
    <row r="1924" spans="1:13" x14ac:dyDescent="0.3">
      <c r="A1924" s="21">
        <v>2011</v>
      </c>
      <c r="B1924" s="21">
        <v>53</v>
      </c>
      <c r="C1924" s="21" t="str">
        <f>VLOOKUP(Tableau1[[#This Row],[CODE_REGION]],Libellés!$I$2:$J$15,2,FALSE)</f>
        <v>Bretagne</v>
      </c>
      <c r="D1924" s="21">
        <v>35</v>
      </c>
      <c r="E1924" s="21" t="str">
        <f>VLOOKUP(Tableau1[[#This Row],[CODE_DEPT]],Libellés!$L$2:$M$102,2,FALSE)</f>
        <v>Ille-et-Vilaine</v>
      </c>
      <c r="F1924" s="21" t="s">
        <v>49</v>
      </c>
      <c r="G1924" s="21" t="str">
        <f>VLOOKUP(Tableau1[[#This Row],[CODE_TYPE_DECHET]],Libellés!$A$1:$B$8,2,FALSE)</f>
        <v>Ordures ménagères résiduelles</v>
      </c>
      <c r="H1924" s="21" t="s">
        <v>50</v>
      </c>
      <c r="I1924" s="21" t="str">
        <f>VLOOKUP(Tableau1[[#This Row],[CODE_DESTINATION]],Libellés!$E$2:$F$7,2,FALSE)</f>
        <v>Incinération avec récupération d'énergie</v>
      </c>
      <c r="J1924" s="21">
        <v>184398.17111</v>
      </c>
      <c r="K1924" s="21">
        <v>996439</v>
      </c>
      <c r="L1924" s="21">
        <f>Tableau1[[#This Row],[TONNE_DECHET]]*1000</f>
        <v>184398171.10999998</v>
      </c>
      <c r="M1924" s="21">
        <f>Tableau1[[#This Row],[KG_DECHET]]/Tableau1[[#This Row],[Population]]</f>
        <v>185.05715965553333</v>
      </c>
    </row>
    <row r="1925" spans="1:13" x14ac:dyDescent="0.3">
      <c r="A1925" s="21">
        <v>2011</v>
      </c>
      <c r="B1925" s="21">
        <v>53</v>
      </c>
      <c r="C1925" s="21" t="str">
        <f>VLOOKUP(Tableau1[[#This Row],[CODE_REGION]],Libellés!$I$2:$J$15,2,FALSE)</f>
        <v>Bretagne</v>
      </c>
      <c r="D1925" s="21">
        <v>35</v>
      </c>
      <c r="E1925" s="21" t="str">
        <f>VLOOKUP(Tableau1[[#This Row],[CODE_DEPT]],Libellés!$L$2:$M$102,2,FALSE)</f>
        <v>Ille-et-Vilaine</v>
      </c>
      <c r="F1925" s="21" t="s">
        <v>49</v>
      </c>
      <c r="G1925" s="21" t="str">
        <f>VLOOKUP(Tableau1[[#This Row],[CODE_TYPE_DECHET]],Libellés!$A$1:$B$8,2,FALSE)</f>
        <v>Ordures ménagères résiduelles</v>
      </c>
      <c r="H1925" s="21" t="s">
        <v>51</v>
      </c>
      <c r="I1925" s="21" t="str">
        <f>VLOOKUP(Tableau1[[#This Row],[CODE_DESTINATION]],Libellés!$E$2:$F$7,2,FALSE)</f>
        <v>Stockage</v>
      </c>
      <c r="J1925" s="21">
        <v>21281.726620000001</v>
      </c>
      <c r="K1925" s="21">
        <v>996439</v>
      </c>
      <c r="L1925" s="21">
        <f>Tableau1[[#This Row],[TONNE_DECHET]]*1000</f>
        <v>21281726.620000001</v>
      </c>
      <c r="M1925" s="21">
        <f>Tableau1[[#This Row],[KG_DECHET]]/Tableau1[[#This Row],[Population]]</f>
        <v>21.357781680564493</v>
      </c>
    </row>
    <row r="1926" spans="1:13" x14ac:dyDescent="0.3">
      <c r="A1926" s="21">
        <v>2011</v>
      </c>
      <c r="B1926" s="21">
        <v>53</v>
      </c>
      <c r="C1926" s="21" t="str">
        <f>VLOOKUP(Tableau1[[#This Row],[CODE_REGION]],Libellés!$I$2:$J$15,2,FALSE)</f>
        <v>Bretagne</v>
      </c>
      <c r="D1926" s="21">
        <v>35</v>
      </c>
      <c r="E1926" s="21" t="str">
        <f>VLOOKUP(Tableau1[[#This Row],[CODE_DEPT]],Libellés!$L$2:$M$102,2,FALSE)</f>
        <v>Ille-et-Vilaine</v>
      </c>
      <c r="F1926" s="21" t="s">
        <v>49</v>
      </c>
      <c r="G1926" s="21" t="str">
        <f>VLOOKUP(Tableau1[[#This Row],[CODE_TYPE_DECHET]],Libellés!$A$1:$B$8,2,FALSE)</f>
        <v>Ordures ménagères résiduelles</v>
      </c>
      <c r="H1926" s="21" t="s">
        <v>56</v>
      </c>
      <c r="I1926" s="21" t="str">
        <f>VLOOKUP(Tableau1[[#This Row],[CODE_DESTINATION]],Libellés!$E$2:$F$7,2,FALSE)</f>
        <v>Valorisation organique</v>
      </c>
      <c r="J1926" s="21">
        <v>7553</v>
      </c>
      <c r="K1926" s="21">
        <v>996439</v>
      </c>
      <c r="L1926" s="21">
        <f>Tableau1[[#This Row],[TONNE_DECHET]]*1000</f>
        <v>7553000</v>
      </c>
      <c r="M1926" s="21">
        <f>Tableau1[[#This Row],[KG_DECHET]]/Tableau1[[#This Row],[Population]]</f>
        <v>7.5799923527682074</v>
      </c>
    </row>
    <row r="1927" spans="1:13" x14ac:dyDescent="0.3">
      <c r="A1927" s="21">
        <v>2011</v>
      </c>
      <c r="B1927" s="21">
        <v>53</v>
      </c>
      <c r="C1927" s="21" t="str">
        <f>VLOOKUP(Tableau1[[#This Row],[CODE_REGION]],Libellés!$I$2:$J$15,2,FALSE)</f>
        <v>Bretagne</v>
      </c>
      <c r="D1927" s="21">
        <v>35</v>
      </c>
      <c r="E1927" s="21" t="str">
        <f>VLOOKUP(Tableau1[[#This Row],[CODE_DEPT]],Libellés!$L$2:$M$102,2,FALSE)</f>
        <v>Ille-et-Vilaine</v>
      </c>
      <c r="F1927" s="21" t="s">
        <v>50</v>
      </c>
      <c r="G1927" s="21" t="str">
        <f>VLOOKUP(Tableau1[[#This Row],[CODE_TYPE_DECHET]],Libellés!$A$1:$B$8,2,FALSE)</f>
        <v>Encombrants</v>
      </c>
      <c r="H1927" s="21" t="s">
        <v>49</v>
      </c>
      <c r="I1927" s="21" t="str">
        <f>VLOOKUP(Tableau1[[#This Row],[CODE_DESTINATION]],Libellés!$E$2:$F$7,2,FALSE)</f>
        <v>Valorisation matière</v>
      </c>
      <c r="J1927" s="21">
        <v>1475</v>
      </c>
      <c r="K1927" s="21">
        <v>996439</v>
      </c>
      <c r="L1927" s="21">
        <f>Tableau1[[#This Row],[TONNE_DECHET]]*1000</f>
        <v>1475000</v>
      </c>
      <c r="M1927" s="21">
        <f>Tableau1[[#This Row],[KG_DECHET]]/Tableau1[[#This Row],[Population]]</f>
        <v>1.4802712459066736</v>
      </c>
    </row>
    <row r="1928" spans="1:13" x14ac:dyDescent="0.3">
      <c r="A1928" s="21">
        <v>2011</v>
      </c>
      <c r="B1928" s="21">
        <v>53</v>
      </c>
      <c r="C1928" s="21" t="str">
        <f>VLOOKUP(Tableau1[[#This Row],[CODE_REGION]],Libellés!$I$2:$J$15,2,FALSE)</f>
        <v>Bretagne</v>
      </c>
      <c r="D1928" s="21">
        <v>35</v>
      </c>
      <c r="E1928" s="21" t="str">
        <f>VLOOKUP(Tableau1[[#This Row],[CODE_DEPT]],Libellés!$L$2:$M$102,2,FALSE)</f>
        <v>Ille-et-Vilaine</v>
      </c>
      <c r="F1928" s="21" t="s">
        <v>53</v>
      </c>
      <c r="G1928" s="21" t="str">
        <f>VLOOKUP(Tableau1[[#This Row],[CODE_TYPE_DECHET]],Libellés!$A$1:$B$8,2,FALSE)</f>
        <v>Déchets dangereux</v>
      </c>
      <c r="H1928" s="21" t="s">
        <v>52</v>
      </c>
      <c r="I1928" s="21" t="str">
        <f>VLOOKUP(Tableau1[[#This Row],[CODE_DESTINATION]],Libellés!$E$2:$F$7,2,FALSE)</f>
        <v>Non précisé</v>
      </c>
      <c r="J1928" s="21">
        <v>6.5</v>
      </c>
      <c r="K1928" s="21">
        <v>996439</v>
      </c>
      <c r="L1928" s="21">
        <f>Tableau1[[#This Row],[TONNE_DECHET]]*1000</f>
        <v>6500</v>
      </c>
      <c r="M1928" s="21">
        <f>Tableau1[[#This Row],[KG_DECHET]]/Tableau1[[#This Row],[Population]]</f>
        <v>6.5232292192497487E-3</v>
      </c>
    </row>
    <row r="1929" spans="1:13" x14ac:dyDescent="0.3">
      <c r="A1929" s="21">
        <v>2011</v>
      </c>
      <c r="B1929" s="21">
        <v>53</v>
      </c>
      <c r="C1929" s="21" t="str">
        <f>VLOOKUP(Tableau1[[#This Row],[CODE_REGION]],Libellés!$I$2:$J$15,2,FALSE)</f>
        <v>Bretagne</v>
      </c>
      <c r="D1929" s="21">
        <v>35</v>
      </c>
      <c r="E1929" s="21" t="str">
        <f>VLOOKUP(Tableau1[[#This Row],[CODE_DEPT]],Libellés!$L$2:$M$102,2,FALSE)</f>
        <v>Ille-et-Vilaine</v>
      </c>
      <c r="F1929" s="21" t="s">
        <v>51</v>
      </c>
      <c r="G1929" s="21" t="str">
        <f>VLOOKUP(Tableau1[[#This Row],[CODE_TYPE_DECHET]],Libellés!$A$1:$B$8,2,FALSE)</f>
        <v>Emballages et papier</v>
      </c>
      <c r="H1929" s="21" t="s">
        <v>49</v>
      </c>
      <c r="I1929" s="21" t="str">
        <f>VLOOKUP(Tableau1[[#This Row],[CODE_DESTINATION]],Libellés!$E$2:$F$7,2,FALSE)</f>
        <v>Valorisation matière</v>
      </c>
      <c r="J1929" s="21">
        <v>51681.129309999997</v>
      </c>
      <c r="K1929" s="21">
        <v>996439</v>
      </c>
      <c r="L1929" s="21">
        <f>Tableau1[[#This Row],[TONNE_DECHET]]*1000</f>
        <v>51681129.309999995</v>
      </c>
      <c r="M1929" s="21">
        <f>Tableau1[[#This Row],[KG_DECHET]]/Tableau1[[#This Row],[Population]]</f>
        <v>51.865823507510235</v>
      </c>
    </row>
    <row r="1930" spans="1:13" x14ac:dyDescent="0.3">
      <c r="A1930" s="21">
        <v>2011</v>
      </c>
      <c r="B1930" s="21">
        <v>53</v>
      </c>
      <c r="C1930" s="21" t="str">
        <f>VLOOKUP(Tableau1[[#This Row],[CODE_REGION]],Libellés!$I$2:$J$15,2,FALSE)</f>
        <v>Bretagne</v>
      </c>
      <c r="D1930" s="21">
        <v>35</v>
      </c>
      <c r="E1930" s="21" t="str">
        <f>VLOOKUP(Tableau1[[#This Row],[CODE_DEPT]],Libellés!$L$2:$M$102,2,FALSE)</f>
        <v>Ille-et-Vilaine</v>
      </c>
      <c r="F1930" s="21" t="s">
        <v>56</v>
      </c>
      <c r="G1930" s="21" t="str">
        <f>VLOOKUP(Tableau1[[#This Row],[CODE_TYPE_DECHET]],Libellés!$A$1:$B$8,2,FALSE)</f>
        <v>Biodéchets</v>
      </c>
      <c r="H1930" s="21" t="s">
        <v>56</v>
      </c>
      <c r="I1930" s="21" t="str">
        <f>VLOOKUP(Tableau1[[#This Row],[CODE_DESTINATION]],Libellés!$E$2:$F$7,2,FALSE)</f>
        <v>Valorisation organique</v>
      </c>
      <c r="J1930" s="21">
        <v>11063</v>
      </c>
      <c r="K1930" s="21">
        <v>996439</v>
      </c>
      <c r="L1930" s="21">
        <f>Tableau1[[#This Row],[TONNE_DECHET]]*1000</f>
        <v>11063000</v>
      </c>
      <c r="M1930" s="21">
        <f>Tableau1[[#This Row],[KG_DECHET]]/Tableau1[[#This Row],[Population]]</f>
        <v>11.102536131163072</v>
      </c>
    </row>
    <row r="1931" spans="1:13" x14ac:dyDescent="0.3">
      <c r="A1931" s="21">
        <v>2011</v>
      </c>
      <c r="B1931" s="21">
        <v>53</v>
      </c>
      <c r="C1931" s="21" t="str">
        <f>VLOOKUP(Tableau1[[#This Row],[CODE_REGION]],Libellés!$I$2:$J$15,2,FALSE)</f>
        <v>Bretagne</v>
      </c>
      <c r="D1931" s="21">
        <v>35</v>
      </c>
      <c r="E1931" s="21" t="str">
        <f>VLOOKUP(Tableau1[[#This Row],[CODE_DEPT]],Libellés!$L$2:$M$102,2,FALSE)</f>
        <v>Ille-et-Vilaine</v>
      </c>
      <c r="F1931" s="21" t="s">
        <v>54</v>
      </c>
      <c r="G1931" s="21" t="str">
        <f>VLOOKUP(Tableau1[[#This Row],[CODE_TYPE_DECHET]],Libellés!$A$1:$B$8,2,FALSE)</f>
        <v>Verre</v>
      </c>
      <c r="H1931" s="21" t="s">
        <v>49</v>
      </c>
      <c r="I1931" s="21" t="str">
        <f>VLOOKUP(Tableau1[[#This Row],[CODE_DESTINATION]],Libellés!$E$2:$F$7,2,FALSE)</f>
        <v>Valorisation matière</v>
      </c>
      <c r="J1931" s="21">
        <v>38957.535109999997</v>
      </c>
      <c r="K1931" s="21">
        <v>996439</v>
      </c>
      <c r="L1931" s="21">
        <f>Tableau1[[#This Row],[TONNE_DECHET]]*1000</f>
        <v>38957535.109999999</v>
      </c>
      <c r="M1931" s="21">
        <f>Tableau1[[#This Row],[KG_DECHET]]/Tableau1[[#This Row],[Population]]</f>
        <v>39.096758667615376</v>
      </c>
    </row>
    <row r="1932" spans="1:13" x14ac:dyDescent="0.3">
      <c r="A1932" s="21">
        <v>2011</v>
      </c>
      <c r="B1932" s="21">
        <v>53</v>
      </c>
      <c r="C1932" s="21" t="str">
        <f>VLOOKUP(Tableau1[[#This Row],[CODE_REGION]],Libellés!$I$2:$J$15,2,FALSE)</f>
        <v>Bretagne</v>
      </c>
      <c r="D1932" s="21">
        <v>35</v>
      </c>
      <c r="E1932" s="21" t="str">
        <f>VLOOKUP(Tableau1[[#This Row],[CODE_DEPT]],Libellés!$L$2:$M$102,2,FALSE)</f>
        <v>Ille-et-Vilaine</v>
      </c>
      <c r="F1932" s="21" t="s">
        <v>55</v>
      </c>
      <c r="G1932" s="21" t="str">
        <f>VLOOKUP(Tableau1[[#This Row],[CODE_TYPE_DECHET]],Libellés!$A$1:$B$8,2,FALSE)</f>
        <v>Collectes séparées hors gravats</v>
      </c>
      <c r="H1932" s="21" t="s">
        <v>49</v>
      </c>
      <c r="I1932" s="21" t="str">
        <f>VLOOKUP(Tableau1[[#This Row],[CODE_DESTINATION]],Libellés!$E$2:$F$7,2,FALSE)</f>
        <v>Valorisation matière</v>
      </c>
      <c r="J1932" s="21">
        <v>137.16999999999999</v>
      </c>
      <c r="K1932" s="21">
        <v>996439</v>
      </c>
      <c r="L1932" s="21">
        <f>Tableau1[[#This Row],[TONNE_DECHET]]*1000</f>
        <v>137170</v>
      </c>
      <c r="M1932" s="21">
        <f>Tableau1[[#This Row],[KG_DECHET]]/Tableau1[[#This Row],[Population]]</f>
        <v>0.13766020800069045</v>
      </c>
    </row>
    <row r="1933" spans="1:13" x14ac:dyDescent="0.3">
      <c r="A1933" s="21">
        <v>2013</v>
      </c>
      <c r="B1933" s="21">
        <v>53</v>
      </c>
      <c r="C1933" s="21" t="str">
        <f>VLOOKUP(Tableau1[[#This Row],[CODE_REGION]],Libellés!$I$2:$J$15,2,FALSE)</f>
        <v>Bretagne</v>
      </c>
      <c r="D1933" s="21">
        <v>35</v>
      </c>
      <c r="E1933" s="21" t="str">
        <f>VLOOKUP(Tableau1[[#This Row],[CODE_DEPT]],Libellés!$L$2:$M$102,2,FALSE)</f>
        <v>Ille-et-Vilaine</v>
      </c>
      <c r="F1933" s="21" t="s">
        <v>49</v>
      </c>
      <c r="G1933" s="21" t="str">
        <f>VLOOKUP(Tableau1[[#This Row],[CODE_TYPE_DECHET]],Libellés!$A$1:$B$8,2,FALSE)</f>
        <v>Ordures ménagères résiduelles</v>
      </c>
      <c r="H1933" s="21" t="s">
        <v>50</v>
      </c>
      <c r="I1933" s="21" t="str">
        <f>VLOOKUP(Tableau1[[#This Row],[CODE_DESTINATION]],Libellés!$E$2:$F$7,2,FALSE)</f>
        <v>Incinération avec récupération d'énergie</v>
      </c>
      <c r="J1933" s="21">
        <v>155152.25437000001</v>
      </c>
      <c r="K1933" s="21">
        <v>1019923</v>
      </c>
      <c r="L1933" s="21">
        <f>Tableau1[[#This Row],[TONNE_DECHET]]*1000</f>
        <v>155152254.37</v>
      </c>
      <c r="M1933" s="21">
        <f>Tableau1[[#This Row],[KG_DECHET]]/Tableau1[[#This Row],[Population]]</f>
        <v>152.12153698857659</v>
      </c>
    </row>
    <row r="1934" spans="1:13" x14ac:dyDescent="0.3">
      <c r="A1934" s="21">
        <v>2013</v>
      </c>
      <c r="B1934" s="21">
        <v>53</v>
      </c>
      <c r="C1934" s="21" t="str">
        <f>VLOOKUP(Tableau1[[#This Row],[CODE_REGION]],Libellés!$I$2:$J$15,2,FALSE)</f>
        <v>Bretagne</v>
      </c>
      <c r="D1934" s="21">
        <v>35</v>
      </c>
      <c r="E1934" s="21" t="str">
        <f>VLOOKUP(Tableau1[[#This Row],[CODE_DEPT]],Libellés!$L$2:$M$102,2,FALSE)</f>
        <v>Ille-et-Vilaine</v>
      </c>
      <c r="F1934" s="21" t="s">
        <v>49</v>
      </c>
      <c r="G1934" s="21" t="str">
        <f>VLOOKUP(Tableau1[[#This Row],[CODE_TYPE_DECHET]],Libellés!$A$1:$B$8,2,FALSE)</f>
        <v>Ordures ménagères résiduelles</v>
      </c>
      <c r="H1934" s="21" t="s">
        <v>51</v>
      </c>
      <c r="I1934" s="21" t="str">
        <f>VLOOKUP(Tableau1[[#This Row],[CODE_DESTINATION]],Libellés!$E$2:$F$7,2,FALSE)</f>
        <v>Stockage</v>
      </c>
      <c r="J1934" s="21">
        <v>24718.838820000001</v>
      </c>
      <c r="K1934" s="21">
        <v>1019923</v>
      </c>
      <c r="L1934" s="21">
        <f>Tableau1[[#This Row],[TONNE_DECHET]]*1000</f>
        <v>24718838.82</v>
      </c>
      <c r="M1934" s="21">
        <f>Tableau1[[#This Row],[KG_DECHET]]/Tableau1[[#This Row],[Population]]</f>
        <v>24.235985285163686</v>
      </c>
    </row>
    <row r="1935" spans="1:13" x14ac:dyDescent="0.3">
      <c r="A1935" s="21">
        <v>2013</v>
      </c>
      <c r="B1935" s="21">
        <v>53</v>
      </c>
      <c r="C1935" s="21" t="str">
        <f>VLOOKUP(Tableau1[[#This Row],[CODE_REGION]],Libellés!$I$2:$J$15,2,FALSE)</f>
        <v>Bretagne</v>
      </c>
      <c r="D1935" s="21">
        <v>35</v>
      </c>
      <c r="E1935" s="21" t="str">
        <f>VLOOKUP(Tableau1[[#This Row],[CODE_DEPT]],Libellés!$L$2:$M$102,2,FALSE)</f>
        <v>Ille-et-Vilaine</v>
      </c>
      <c r="F1935" s="21" t="s">
        <v>49</v>
      </c>
      <c r="G1935" s="21" t="str">
        <f>VLOOKUP(Tableau1[[#This Row],[CODE_TYPE_DECHET]],Libellés!$A$1:$B$8,2,FALSE)</f>
        <v>Ordures ménagères résiduelles</v>
      </c>
      <c r="H1935" s="21" t="s">
        <v>56</v>
      </c>
      <c r="I1935" s="21" t="str">
        <f>VLOOKUP(Tableau1[[#This Row],[CODE_DESTINATION]],Libellés!$E$2:$F$7,2,FALSE)</f>
        <v>Valorisation organique</v>
      </c>
      <c r="J1935" s="21">
        <v>21804</v>
      </c>
      <c r="K1935" s="21">
        <v>1019923</v>
      </c>
      <c r="L1935" s="21">
        <f>Tableau1[[#This Row],[TONNE_DECHET]]*1000</f>
        <v>21804000</v>
      </c>
      <c r="M1935" s="21">
        <f>Tableau1[[#This Row],[KG_DECHET]]/Tableau1[[#This Row],[Population]]</f>
        <v>21.378084424020244</v>
      </c>
    </row>
    <row r="1936" spans="1:13" x14ac:dyDescent="0.3">
      <c r="A1936" s="21">
        <v>2013</v>
      </c>
      <c r="B1936" s="21">
        <v>53</v>
      </c>
      <c r="C1936" s="21" t="str">
        <f>VLOOKUP(Tableau1[[#This Row],[CODE_REGION]],Libellés!$I$2:$J$15,2,FALSE)</f>
        <v>Bretagne</v>
      </c>
      <c r="D1936" s="21">
        <v>35</v>
      </c>
      <c r="E1936" s="21" t="str">
        <f>VLOOKUP(Tableau1[[#This Row],[CODE_DEPT]],Libellés!$L$2:$M$102,2,FALSE)</f>
        <v>Ille-et-Vilaine</v>
      </c>
      <c r="F1936" s="21" t="s">
        <v>50</v>
      </c>
      <c r="G1936" s="21" t="str">
        <f>VLOOKUP(Tableau1[[#This Row],[CODE_TYPE_DECHET]],Libellés!$A$1:$B$8,2,FALSE)</f>
        <v>Encombrants</v>
      </c>
      <c r="H1936" s="21" t="s">
        <v>49</v>
      </c>
      <c r="I1936" s="21" t="str">
        <f>VLOOKUP(Tableau1[[#This Row],[CODE_DESTINATION]],Libellés!$E$2:$F$7,2,FALSE)</f>
        <v>Valorisation matière</v>
      </c>
      <c r="J1936" s="21">
        <v>992</v>
      </c>
      <c r="K1936" s="21">
        <v>1019923</v>
      </c>
      <c r="L1936" s="21">
        <f>Tableau1[[#This Row],[TONNE_DECHET]]*1000</f>
        <v>992000</v>
      </c>
      <c r="M1936" s="21">
        <f>Tableau1[[#This Row],[KG_DECHET]]/Tableau1[[#This Row],[Population]]</f>
        <v>0.97262244306678058</v>
      </c>
    </row>
    <row r="1937" spans="1:13" x14ac:dyDescent="0.3">
      <c r="A1937" s="21">
        <v>2013</v>
      </c>
      <c r="B1937" s="21">
        <v>53</v>
      </c>
      <c r="C1937" s="21" t="str">
        <f>VLOOKUP(Tableau1[[#This Row],[CODE_REGION]],Libellés!$I$2:$J$15,2,FALSE)</f>
        <v>Bretagne</v>
      </c>
      <c r="D1937" s="21">
        <v>35</v>
      </c>
      <c r="E1937" s="21" t="str">
        <f>VLOOKUP(Tableau1[[#This Row],[CODE_DEPT]],Libellés!$L$2:$M$102,2,FALSE)</f>
        <v>Ille-et-Vilaine</v>
      </c>
      <c r="F1937" s="21" t="s">
        <v>53</v>
      </c>
      <c r="G1937" s="21" t="str">
        <f>VLOOKUP(Tableau1[[#This Row],[CODE_TYPE_DECHET]],Libellés!$A$1:$B$8,2,FALSE)</f>
        <v>Déchets dangereux</v>
      </c>
      <c r="H1937" s="21" t="s">
        <v>50</v>
      </c>
      <c r="I1937" s="21" t="str">
        <f>VLOOKUP(Tableau1[[#This Row],[CODE_DESTINATION]],Libellés!$E$2:$F$7,2,FALSE)</f>
        <v>Incinération avec récupération d'énergie</v>
      </c>
      <c r="J1937" s="21">
        <v>5.18</v>
      </c>
      <c r="K1937" s="21">
        <v>1019923</v>
      </c>
      <c r="L1937" s="21">
        <f>Tableau1[[#This Row],[TONNE_DECHET]]*1000</f>
        <v>5180</v>
      </c>
      <c r="M1937" s="21">
        <f>Tableau1[[#This Row],[KG_DECHET]]/Tableau1[[#This Row],[Population]]</f>
        <v>5.0788147732721001E-3</v>
      </c>
    </row>
    <row r="1938" spans="1:13" x14ac:dyDescent="0.3">
      <c r="A1938" s="21">
        <v>2013</v>
      </c>
      <c r="B1938" s="21">
        <v>53</v>
      </c>
      <c r="C1938" s="21" t="str">
        <f>VLOOKUP(Tableau1[[#This Row],[CODE_REGION]],Libellés!$I$2:$J$15,2,FALSE)</f>
        <v>Bretagne</v>
      </c>
      <c r="D1938" s="21">
        <v>35</v>
      </c>
      <c r="E1938" s="21" t="str">
        <f>VLOOKUP(Tableau1[[#This Row],[CODE_DEPT]],Libellés!$L$2:$M$102,2,FALSE)</f>
        <v>Ille-et-Vilaine</v>
      </c>
      <c r="F1938" s="21" t="s">
        <v>53</v>
      </c>
      <c r="G1938" s="21" t="str">
        <f>VLOOKUP(Tableau1[[#This Row],[CODE_TYPE_DECHET]],Libellés!$A$1:$B$8,2,FALSE)</f>
        <v>Déchets dangereux</v>
      </c>
      <c r="H1938" s="21" t="s">
        <v>52</v>
      </c>
      <c r="I1938" s="21" t="str">
        <f>VLOOKUP(Tableau1[[#This Row],[CODE_DESTINATION]],Libellés!$E$2:$F$7,2,FALSE)</f>
        <v>Non précisé</v>
      </c>
      <c r="J1938" s="21">
        <v>7.6</v>
      </c>
      <c r="K1938" s="21">
        <v>1019923</v>
      </c>
      <c r="L1938" s="21">
        <f>Tableau1[[#This Row],[TONNE_DECHET]]*1000</f>
        <v>7600</v>
      </c>
      <c r="M1938" s="21">
        <f>Tableau1[[#This Row],[KG_DECHET]]/Tableau1[[#This Row],[Population]]</f>
        <v>7.4515429105922702E-3</v>
      </c>
    </row>
    <row r="1939" spans="1:13" x14ac:dyDescent="0.3">
      <c r="A1939" s="21">
        <v>2013</v>
      </c>
      <c r="B1939" s="21">
        <v>53</v>
      </c>
      <c r="C1939" s="21" t="str">
        <f>VLOOKUP(Tableau1[[#This Row],[CODE_REGION]],Libellés!$I$2:$J$15,2,FALSE)</f>
        <v>Bretagne</v>
      </c>
      <c r="D1939" s="21">
        <v>35</v>
      </c>
      <c r="E1939" s="21" t="str">
        <f>VLOOKUP(Tableau1[[#This Row],[CODE_DEPT]],Libellés!$L$2:$M$102,2,FALSE)</f>
        <v>Ille-et-Vilaine</v>
      </c>
      <c r="F1939" s="21" t="s">
        <v>51</v>
      </c>
      <c r="G1939" s="21" t="str">
        <f>VLOOKUP(Tableau1[[#This Row],[CODE_TYPE_DECHET]],Libellés!$A$1:$B$8,2,FALSE)</f>
        <v>Emballages et papier</v>
      </c>
      <c r="H1939" s="21" t="s">
        <v>49</v>
      </c>
      <c r="I1939" s="21" t="str">
        <f>VLOOKUP(Tableau1[[#This Row],[CODE_DESTINATION]],Libellés!$E$2:$F$7,2,FALSE)</f>
        <v>Valorisation matière</v>
      </c>
      <c r="J1939" s="21">
        <v>54518.452640000003</v>
      </c>
      <c r="K1939" s="21">
        <v>1019923</v>
      </c>
      <c r="L1939" s="21">
        <f>Tableau1[[#This Row],[TONNE_DECHET]]*1000</f>
        <v>54518452.640000001</v>
      </c>
      <c r="M1939" s="21">
        <f>Tableau1[[#This Row],[KG_DECHET]]/Tableau1[[#This Row],[Population]]</f>
        <v>53.453498587638478</v>
      </c>
    </row>
    <row r="1940" spans="1:13" x14ac:dyDescent="0.3">
      <c r="A1940" s="21">
        <v>2013</v>
      </c>
      <c r="B1940" s="21">
        <v>53</v>
      </c>
      <c r="C1940" s="21" t="str">
        <f>VLOOKUP(Tableau1[[#This Row],[CODE_REGION]],Libellés!$I$2:$J$15,2,FALSE)</f>
        <v>Bretagne</v>
      </c>
      <c r="D1940" s="21">
        <v>35</v>
      </c>
      <c r="E1940" s="21" t="str">
        <f>VLOOKUP(Tableau1[[#This Row],[CODE_DEPT]],Libellés!$L$2:$M$102,2,FALSE)</f>
        <v>Ille-et-Vilaine</v>
      </c>
      <c r="F1940" s="21" t="s">
        <v>56</v>
      </c>
      <c r="G1940" s="21" t="str">
        <f>VLOOKUP(Tableau1[[#This Row],[CODE_TYPE_DECHET]],Libellés!$A$1:$B$8,2,FALSE)</f>
        <v>Biodéchets</v>
      </c>
      <c r="H1940" s="21" t="s">
        <v>56</v>
      </c>
      <c r="I1940" s="21" t="str">
        <f>VLOOKUP(Tableau1[[#This Row],[CODE_DESTINATION]],Libellés!$E$2:$F$7,2,FALSE)</f>
        <v>Valorisation organique</v>
      </c>
      <c r="J1940" s="21">
        <v>12806.52</v>
      </c>
      <c r="K1940" s="21">
        <v>1019923</v>
      </c>
      <c r="L1940" s="21">
        <f>Tableau1[[#This Row],[TONNE_DECHET]]*1000</f>
        <v>12806520</v>
      </c>
      <c r="M1940" s="21">
        <f>Tableau1[[#This Row],[KG_DECHET]]/Tableau1[[#This Row],[Population]]</f>
        <v>12.556359646757647</v>
      </c>
    </row>
    <row r="1941" spans="1:13" x14ac:dyDescent="0.3">
      <c r="A1941" s="21">
        <v>2013</v>
      </c>
      <c r="B1941" s="21">
        <v>53</v>
      </c>
      <c r="C1941" s="21" t="str">
        <f>VLOOKUP(Tableau1[[#This Row],[CODE_REGION]],Libellés!$I$2:$J$15,2,FALSE)</f>
        <v>Bretagne</v>
      </c>
      <c r="D1941" s="21">
        <v>35</v>
      </c>
      <c r="E1941" s="21" t="str">
        <f>VLOOKUP(Tableau1[[#This Row],[CODE_DEPT]],Libellés!$L$2:$M$102,2,FALSE)</f>
        <v>Ille-et-Vilaine</v>
      </c>
      <c r="F1941" s="21" t="s">
        <v>54</v>
      </c>
      <c r="G1941" s="21" t="str">
        <f>VLOOKUP(Tableau1[[#This Row],[CODE_TYPE_DECHET]],Libellés!$A$1:$B$8,2,FALSE)</f>
        <v>Verre</v>
      </c>
      <c r="H1941" s="21" t="s">
        <v>49</v>
      </c>
      <c r="I1941" s="21" t="str">
        <f>VLOOKUP(Tableau1[[#This Row],[CODE_DESTINATION]],Libellés!$E$2:$F$7,2,FALSE)</f>
        <v>Valorisation matière</v>
      </c>
      <c r="J1941" s="21">
        <v>38845.414689999998</v>
      </c>
      <c r="K1941" s="21">
        <v>1019923</v>
      </c>
      <c r="L1941" s="21">
        <f>Tableau1[[#This Row],[TONNE_DECHET]]*1000</f>
        <v>38845414.689999998</v>
      </c>
      <c r="M1941" s="21">
        <f>Tableau1[[#This Row],[KG_DECHET]]/Tableau1[[#This Row],[Population]]</f>
        <v>38.086615058195569</v>
      </c>
    </row>
    <row r="1942" spans="1:13" x14ac:dyDescent="0.3">
      <c r="A1942" s="21">
        <v>2013</v>
      </c>
      <c r="B1942" s="21">
        <v>53</v>
      </c>
      <c r="C1942" s="21" t="str">
        <f>VLOOKUP(Tableau1[[#This Row],[CODE_REGION]],Libellés!$I$2:$J$15,2,FALSE)</f>
        <v>Bretagne</v>
      </c>
      <c r="D1942" s="21">
        <v>35</v>
      </c>
      <c r="E1942" s="21" t="str">
        <f>VLOOKUP(Tableau1[[#This Row],[CODE_DEPT]],Libellés!$L$2:$M$102,2,FALSE)</f>
        <v>Ille-et-Vilaine</v>
      </c>
      <c r="F1942" s="21" t="s">
        <v>55</v>
      </c>
      <c r="G1942" s="21" t="str">
        <f>VLOOKUP(Tableau1[[#This Row],[CODE_TYPE_DECHET]],Libellés!$A$1:$B$8,2,FALSE)</f>
        <v>Collectes séparées hors gravats</v>
      </c>
      <c r="H1942" s="21" t="s">
        <v>49</v>
      </c>
      <c r="I1942" s="21" t="str">
        <f>VLOOKUP(Tableau1[[#This Row],[CODE_DESTINATION]],Libellés!$E$2:$F$7,2,FALSE)</f>
        <v>Valorisation matière</v>
      </c>
      <c r="J1942" s="21">
        <v>146</v>
      </c>
      <c r="K1942" s="21">
        <v>1019923</v>
      </c>
      <c r="L1942" s="21">
        <f>Tableau1[[#This Row],[TONNE_DECHET]]*1000</f>
        <v>146000</v>
      </c>
      <c r="M1942" s="21">
        <f>Tableau1[[#This Row],[KG_DECHET]]/Tableau1[[#This Row],[Population]]</f>
        <v>0.1431480611771673</v>
      </c>
    </row>
    <row r="1943" spans="1:13" x14ac:dyDescent="0.3">
      <c r="A1943" s="21">
        <v>2015</v>
      </c>
      <c r="B1943" s="21">
        <v>53</v>
      </c>
      <c r="C1943" s="21" t="str">
        <f>VLOOKUP(Tableau1[[#This Row],[CODE_REGION]],Libellés!$I$2:$J$15,2,FALSE)</f>
        <v>Bretagne</v>
      </c>
      <c r="D1943" s="21">
        <v>35</v>
      </c>
      <c r="E1943" s="21" t="str">
        <f>VLOOKUP(Tableau1[[#This Row],[CODE_DEPT]],Libellés!$L$2:$M$102,2,FALSE)</f>
        <v>Ille-et-Vilaine</v>
      </c>
      <c r="F1943" s="21" t="s">
        <v>49</v>
      </c>
      <c r="G1943" s="21" t="str">
        <f>VLOOKUP(Tableau1[[#This Row],[CODE_TYPE_DECHET]],Libellés!$A$1:$B$8,2,FALSE)</f>
        <v>Ordures ménagères résiduelles</v>
      </c>
      <c r="H1943" s="21" t="s">
        <v>50</v>
      </c>
      <c r="I1943" s="21" t="str">
        <f>VLOOKUP(Tableau1[[#This Row],[CODE_DESTINATION]],Libellés!$E$2:$F$7,2,FALSE)</f>
        <v>Incinération avec récupération d'énergie</v>
      </c>
      <c r="J1943" s="21">
        <v>153288.96575999999</v>
      </c>
      <c r="K1943" s="21">
        <v>1042884</v>
      </c>
      <c r="L1943" s="21">
        <f>Tableau1[[#This Row],[TONNE_DECHET]]*1000</f>
        <v>153288965.75999999</v>
      </c>
      <c r="M1943" s="21">
        <f>Tableau1[[#This Row],[KG_DECHET]]/Tableau1[[#This Row],[Population]]</f>
        <v>146.98563383847099</v>
      </c>
    </row>
    <row r="1944" spans="1:13" x14ac:dyDescent="0.3">
      <c r="A1944" s="21">
        <v>2015</v>
      </c>
      <c r="B1944" s="21">
        <v>53</v>
      </c>
      <c r="C1944" s="21" t="str">
        <f>VLOOKUP(Tableau1[[#This Row],[CODE_REGION]],Libellés!$I$2:$J$15,2,FALSE)</f>
        <v>Bretagne</v>
      </c>
      <c r="D1944" s="21">
        <v>35</v>
      </c>
      <c r="E1944" s="21" t="str">
        <f>VLOOKUP(Tableau1[[#This Row],[CODE_DEPT]],Libellés!$L$2:$M$102,2,FALSE)</f>
        <v>Ille-et-Vilaine</v>
      </c>
      <c r="F1944" s="21" t="s">
        <v>49</v>
      </c>
      <c r="G1944" s="21" t="str">
        <f>VLOOKUP(Tableau1[[#This Row],[CODE_TYPE_DECHET]],Libellés!$A$1:$B$8,2,FALSE)</f>
        <v>Ordures ménagères résiduelles</v>
      </c>
      <c r="H1944" s="21" t="s">
        <v>51</v>
      </c>
      <c r="I1944" s="21" t="str">
        <f>VLOOKUP(Tableau1[[#This Row],[CODE_DESTINATION]],Libellés!$E$2:$F$7,2,FALSE)</f>
        <v>Stockage</v>
      </c>
      <c r="J1944" s="21">
        <v>22846.436669999999</v>
      </c>
      <c r="K1944" s="21">
        <v>1042884</v>
      </c>
      <c r="L1944" s="21">
        <f>Tableau1[[#This Row],[TONNE_DECHET]]*1000</f>
        <v>22846436.669999998</v>
      </c>
      <c r="M1944" s="21">
        <f>Tableau1[[#This Row],[KG_DECHET]]/Tableau1[[#This Row],[Population]]</f>
        <v>21.906977832625678</v>
      </c>
    </row>
    <row r="1945" spans="1:13" x14ac:dyDescent="0.3">
      <c r="A1945" s="21">
        <v>2015</v>
      </c>
      <c r="B1945" s="21">
        <v>53</v>
      </c>
      <c r="C1945" s="21" t="str">
        <f>VLOOKUP(Tableau1[[#This Row],[CODE_REGION]],Libellés!$I$2:$J$15,2,FALSE)</f>
        <v>Bretagne</v>
      </c>
      <c r="D1945" s="21">
        <v>35</v>
      </c>
      <c r="E1945" s="21" t="str">
        <f>VLOOKUP(Tableau1[[#This Row],[CODE_DEPT]],Libellés!$L$2:$M$102,2,FALSE)</f>
        <v>Ille-et-Vilaine</v>
      </c>
      <c r="F1945" s="21" t="s">
        <v>49</v>
      </c>
      <c r="G1945" s="21" t="str">
        <f>VLOOKUP(Tableau1[[#This Row],[CODE_TYPE_DECHET]],Libellés!$A$1:$B$8,2,FALSE)</f>
        <v>Ordures ménagères résiduelles</v>
      </c>
      <c r="H1945" s="21" t="s">
        <v>56</v>
      </c>
      <c r="I1945" s="21" t="str">
        <f>VLOOKUP(Tableau1[[#This Row],[CODE_DESTINATION]],Libellés!$E$2:$F$7,2,FALSE)</f>
        <v>Valorisation organique</v>
      </c>
      <c r="J1945" s="21">
        <v>21669</v>
      </c>
      <c r="K1945" s="21">
        <v>1042884</v>
      </c>
      <c r="L1945" s="21">
        <f>Tableau1[[#This Row],[TONNE_DECHET]]*1000</f>
        <v>21669000</v>
      </c>
      <c r="M1945" s="21">
        <f>Tableau1[[#This Row],[KG_DECHET]]/Tableau1[[#This Row],[Population]]</f>
        <v>20.777958047107827</v>
      </c>
    </row>
    <row r="1946" spans="1:13" x14ac:dyDescent="0.3">
      <c r="A1946" s="21">
        <v>2015</v>
      </c>
      <c r="B1946" s="21">
        <v>53</v>
      </c>
      <c r="C1946" s="21" t="str">
        <f>VLOOKUP(Tableau1[[#This Row],[CODE_REGION]],Libellés!$I$2:$J$15,2,FALSE)</f>
        <v>Bretagne</v>
      </c>
      <c r="D1946" s="21">
        <v>35</v>
      </c>
      <c r="E1946" s="21" t="str">
        <f>VLOOKUP(Tableau1[[#This Row],[CODE_DEPT]],Libellés!$L$2:$M$102,2,FALSE)</f>
        <v>Ille-et-Vilaine</v>
      </c>
      <c r="F1946" s="21" t="s">
        <v>50</v>
      </c>
      <c r="G1946" s="21" t="str">
        <f>VLOOKUP(Tableau1[[#This Row],[CODE_TYPE_DECHET]],Libellés!$A$1:$B$8,2,FALSE)</f>
        <v>Encombrants</v>
      </c>
      <c r="H1946" s="21" t="s">
        <v>49</v>
      </c>
      <c r="I1946" s="21" t="str">
        <f>VLOOKUP(Tableau1[[#This Row],[CODE_DESTINATION]],Libellés!$E$2:$F$7,2,FALSE)</f>
        <v>Valorisation matière</v>
      </c>
      <c r="J1946" s="21">
        <v>873</v>
      </c>
      <c r="K1946" s="21">
        <v>1042884</v>
      </c>
      <c r="L1946" s="21">
        <f>Tableau1[[#This Row],[TONNE_DECHET]]*1000</f>
        <v>873000</v>
      </c>
      <c r="M1946" s="21">
        <f>Tableau1[[#This Row],[KG_DECHET]]/Tableau1[[#This Row],[Population]]</f>
        <v>0.83710172943491323</v>
      </c>
    </row>
    <row r="1947" spans="1:13" x14ac:dyDescent="0.3">
      <c r="A1947" s="21">
        <v>2015</v>
      </c>
      <c r="B1947" s="21">
        <v>53</v>
      </c>
      <c r="C1947" s="21" t="str">
        <f>VLOOKUP(Tableau1[[#This Row],[CODE_REGION]],Libellés!$I$2:$J$15,2,FALSE)</f>
        <v>Bretagne</v>
      </c>
      <c r="D1947" s="21">
        <v>35</v>
      </c>
      <c r="E1947" s="21" t="str">
        <f>VLOOKUP(Tableau1[[#This Row],[CODE_DEPT]],Libellés!$L$2:$M$102,2,FALSE)</f>
        <v>Ille-et-Vilaine</v>
      </c>
      <c r="F1947" s="21" t="s">
        <v>50</v>
      </c>
      <c r="G1947" s="21" t="str">
        <f>VLOOKUP(Tableau1[[#This Row],[CODE_TYPE_DECHET]],Libellés!$A$1:$B$8,2,FALSE)</f>
        <v>Encombrants</v>
      </c>
      <c r="H1947" s="21" t="s">
        <v>50</v>
      </c>
      <c r="I1947" s="21" t="str">
        <f>VLOOKUP(Tableau1[[#This Row],[CODE_DESTINATION]],Libellés!$E$2:$F$7,2,FALSE)</f>
        <v>Incinération avec récupération d'énergie</v>
      </c>
      <c r="J1947" s="21">
        <v>1407</v>
      </c>
      <c r="K1947" s="21">
        <v>1042884</v>
      </c>
      <c r="L1947" s="21">
        <f>Tableau1[[#This Row],[TONNE_DECHET]]*1000</f>
        <v>1407000</v>
      </c>
      <c r="M1947" s="21">
        <f>Tableau1[[#This Row],[KG_DECHET]]/Tableau1[[#This Row],[Population]]</f>
        <v>1.3491433371304957</v>
      </c>
    </row>
    <row r="1948" spans="1:13" x14ac:dyDescent="0.3">
      <c r="A1948" s="21">
        <v>2015</v>
      </c>
      <c r="B1948" s="21">
        <v>53</v>
      </c>
      <c r="C1948" s="21" t="str">
        <f>VLOOKUP(Tableau1[[#This Row],[CODE_REGION]],Libellés!$I$2:$J$15,2,FALSE)</f>
        <v>Bretagne</v>
      </c>
      <c r="D1948" s="21">
        <v>35</v>
      </c>
      <c r="E1948" s="21" t="str">
        <f>VLOOKUP(Tableau1[[#This Row],[CODE_DEPT]],Libellés!$L$2:$M$102,2,FALSE)</f>
        <v>Ille-et-Vilaine</v>
      </c>
      <c r="F1948" s="21" t="s">
        <v>53</v>
      </c>
      <c r="G1948" s="21" t="str">
        <f>VLOOKUP(Tableau1[[#This Row],[CODE_TYPE_DECHET]],Libellés!$A$1:$B$8,2,FALSE)</f>
        <v>Déchets dangereux</v>
      </c>
      <c r="H1948" s="21" t="s">
        <v>50</v>
      </c>
      <c r="I1948" s="21" t="str">
        <f>VLOOKUP(Tableau1[[#This Row],[CODE_DESTINATION]],Libellés!$E$2:$F$7,2,FALSE)</f>
        <v>Incinération avec récupération d'énergie</v>
      </c>
      <c r="J1948" s="21">
        <v>0.5</v>
      </c>
      <c r="K1948" s="21">
        <v>1042884</v>
      </c>
      <c r="L1948" s="21">
        <f>Tableau1[[#This Row],[TONNE_DECHET]]*1000</f>
        <v>500</v>
      </c>
      <c r="M1948" s="21">
        <f>Tableau1[[#This Row],[KG_DECHET]]/Tableau1[[#This Row],[Population]]</f>
        <v>4.7943970758013355E-4</v>
      </c>
    </row>
    <row r="1949" spans="1:13" x14ac:dyDescent="0.3">
      <c r="A1949" s="21">
        <v>2015</v>
      </c>
      <c r="B1949" s="21">
        <v>53</v>
      </c>
      <c r="C1949" s="21" t="str">
        <f>VLOOKUP(Tableau1[[#This Row],[CODE_REGION]],Libellés!$I$2:$J$15,2,FALSE)</f>
        <v>Bretagne</v>
      </c>
      <c r="D1949" s="21">
        <v>35</v>
      </c>
      <c r="E1949" s="21" t="str">
        <f>VLOOKUP(Tableau1[[#This Row],[CODE_DEPT]],Libellés!$L$2:$M$102,2,FALSE)</f>
        <v>Ille-et-Vilaine</v>
      </c>
      <c r="F1949" s="21" t="s">
        <v>53</v>
      </c>
      <c r="G1949" s="21" t="str">
        <f>VLOOKUP(Tableau1[[#This Row],[CODE_TYPE_DECHET]],Libellés!$A$1:$B$8,2,FALSE)</f>
        <v>Déchets dangereux</v>
      </c>
      <c r="H1949" s="21" t="s">
        <v>52</v>
      </c>
      <c r="I1949" s="21" t="str">
        <f>VLOOKUP(Tableau1[[#This Row],[CODE_DESTINATION]],Libellés!$E$2:$F$7,2,FALSE)</f>
        <v>Non précisé</v>
      </c>
      <c r="J1949" s="21">
        <v>5</v>
      </c>
      <c r="K1949" s="21">
        <v>1042884</v>
      </c>
      <c r="L1949" s="21">
        <f>Tableau1[[#This Row],[TONNE_DECHET]]*1000</f>
        <v>5000</v>
      </c>
      <c r="M1949" s="21">
        <f>Tableau1[[#This Row],[KG_DECHET]]/Tableau1[[#This Row],[Population]]</f>
        <v>4.7943970758013354E-3</v>
      </c>
    </row>
    <row r="1950" spans="1:13" x14ac:dyDescent="0.3">
      <c r="A1950" s="21">
        <v>2015</v>
      </c>
      <c r="B1950" s="21">
        <v>53</v>
      </c>
      <c r="C1950" s="21" t="str">
        <f>VLOOKUP(Tableau1[[#This Row],[CODE_REGION]],Libellés!$I$2:$J$15,2,FALSE)</f>
        <v>Bretagne</v>
      </c>
      <c r="D1950" s="21">
        <v>35</v>
      </c>
      <c r="E1950" s="21" t="str">
        <f>VLOOKUP(Tableau1[[#This Row],[CODE_DEPT]],Libellés!$L$2:$M$102,2,FALSE)</f>
        <v>Ille-et-Vilaine</v>
      </c>
      <c r="F1950" s="21" t="s">
        <v>51</v>
      </c>
      <c r="G1950" s="21" t="str">
        <f>VLOOKUP(Tableau1[[#This Row],[CODE_TYPE_DECHET]],Libellés!$A$1:$B$8,2,FALSE)</f>
        <v>Emballages et papier</v>
      </c>
      <c r="H1950" s="21" t="s">
        <v>49</v>
      </c>
      <c r="I1950" s="21" t="str">
        <f>VLOOKUP(Tableau1[[#This Row],[CODE_DESTINATION]],Libellés!$E$2:$F$7,2,FALSE)</f>
        <v>Valorisation matière</v>
      </c>
      <c r="J1950" s="21">
        <v>55225.338210000002</v>
      </c>
      <c r="K1950" s="21">
        <v>1042884</v>
      </c>
      <c r="L1950" s="21">
        <f>Tableau1[[#This Row],[TONNE_DECHET]]*1000</f>
        <v>55225338.210000001</v>
      </c>
      <c r="M1950" s="21">
        <f>Tableau1[[#This Row],[KG_DECHET]]/Tableau1[[#This Row],[Population]]</f>
        <v>52.954440004832755</v>
      </c>
    </row>
    <row r="1951" spans="1:13" x14ac:dyDescent="0.3">
      <c r="A1951" s="21">
        <v>2015</v>
      </c>
      <c r="B1951" s="21">
        <v>53</v>
      </c>
      <c r="C1951" s="21" t="str">
        <f>VLOOKUP(Tableau1[[#This Row],[CODE_REGION]],Libellés!$I$2:$J$15,2,FALSE)</f>
        <v>Bretagne</v>
      </c>
      <c r="D1951" s="21">
        <v>35</v>
      </c>
      <c r="E1951" s="21" t="str">
        <f>VLOOKUP(Tableau1[[#This Row],[CODE_DEPT]],Libellés!$L$2:$M$102,2,FALSE)</f>
        <v>Ille-et-Vilaine</v>
      </c>
      <c r="F1951" s="21" t="s">
        <v>56</v>
      </c>
      <c r="G1951" s="21" t="str">
        <f>VLOOKUP(Tableau1[[#This Row],[CODE_TYPE_DECHET]],Libellés!$A$1:$B$8,2,FALSE)</f>
        <v>Biodéchets</v>
      </c>
      <c r="H1951" s="21" t="s">
        <v>56</v>
      </c>
      <c r="I1951" s="21" t="str">
        <f>VLOOKUP(Tableau1[[#This Row],[CODE_DESTINATION]],Libellés!$E$2:$F$7,2,FALSE)</f>
        <v>Valorisation organique</v>
      </c>
      <c r="J1951" s="21">
        <v>14287</v>
      </c>
      <c r="K1951" s="21">
        <v>1042884</v>
      </c>
      <c r="L1951" s="21">
        <f>Tableau1[[#This Row],[TONNE_DECHET]]*1000</f>
        <v>14287000</v>
      </c>
      <c r="M1951" s="21">
        <f>Tableau1[[#This Row],[KG_DECHET]]/Tableau1[[#This Row],[Population]]</f>
        <v>13.699510204394736</v>
      </c>
    </row>
    <row r="1952" spans="1:13" x14ac:dyDescent="0.3">
      <c r="A1952" s="21">
        <v>2015</v>
      </c>
      <c r="B1952" s="21">
        <v>53</v>
      </c>
      <c r="C1952" s="21" t="str">
        <f>VLOOKUP(Tableau1[[#This Row],[CODE_REGION]],Libellés!$I$2:$J$15,2,FALSE)</f>
        <v>Bretagne</v>
      </c>
      <c r="D1952" s="21">
        <v>35</v>
      </c>
      <c r="E1952" s="21" t="str">
        <f>VLOOKUP(Tableau1[[#This Row],[CODE_DEPT]],Libellés!$L$2:$M$102,2,FALSE)</f>
        <v>Ille-et-Vilaine</v>
      </c>
      <c r="F1952" s="21" t="s">
        <v>54</v>
      </c>
      <c r="G1952" s="21" t="str">
        <f>VLOOKUP(Tableau1[[#This Row],[CODE_TYPE_DECHET]],Libellés!$A$1:$B$8,2,FALSE)</f>
        <v>Verre</v>
      </c>
      <c r="H1952" s="21" t="s">
        <v>49</v>
      </c>
      <c r="I1952" s="21" t="str">
        <f>VLOOKUP(Tableau1[[#This Row],[CODE_DESTINATION]],Libellés!$E$2:$F$7,2,FALSE)</f>
        <v>Valorisation matière</v>
      </c>
      <c r="J1952" s="21">
        <v>40259.877379999998</v>
      </c>
      <c r="K1952" s="21">
        <v>1042884</v>
      </c>
      <c r="L1952" s="21">
        <f>Tableau1[[#This Row],[TONNE_DECHET]]*1000</f>
        <v>40259877.379999995</v>
      </c>
      <c r="M1952" s="21">
        <f>Tableau1[[#This Row],[KG_DECHET]]/Tableau1[[#This Row],[Population]]</f>
        <v>38.604367676558461</v>
      </c>
    </row>
    <row r="1953" spans="1:13" x14ac:dyDescent="0.3">
      <c r="A1953" s="21">
        <v>2015</v>
      </c>
      <c r="B1953" s="21">
        <v>53</v>
      </c>
      <c r="C1953" s="21" t="str">
        <f>VLOOKUP(Tableau1[[#This Row],[CODE_REGION]],Libellés!$I$2:$J$15,2,FALSE)</f>
        <v>Bretagne</v>
      </c>
      <c r="D1953" s="21">
        <v>35</v>
      </c>
      <c r="E1953" s="21" t="str">
        <f>VLOOKUP(Tableau1[[#This Row],[CODE_DEPT]],Libellés!$L$2:$M$102,2,FALSE)</f>
        <v>Ille-et-Vilaine</v>
      </c>
      <c r="F1953" s="21" t="s">
        <v>55</v>
      </c>
      <c r="G1953" s="21" t="str">
        <f>VLOOKUP(Tableau1[[#This Row],[CODE_TYPE_DECHET]],Libellés!$A$1:$B$8,2,FALSE)</f>
        <v>Collectes séparées hors gravats</v>
      </c>
      <c r="H1953" s="21" t="s">
        <v>49</v>
      </c>
      <c r="I1953" s="21" t="str">
        <f>VLOOKUP(Tableau1[[#This Row],[CODE_DESTINATION]],Libellés!$E$2:$F$7,2,FALSE)</f>
        <v>Valorisation matière</v>
      </c>
      <c r="J1953" s="21">
        <v>173</v>
      </c>
      <c r="K1953" s="21">
        <v>1042884</v>
      </c>
      <c r="L1953" s="21">
        <f>Tableau1[[#This Row],[TONNE_DECHET]]*1000</f>
        <v>173000</v>
      </c>
      <c r="M1953" s="21">
        <f>Tableau1[[#This Row],[KG_DECHET]]/Tableau1[[#This Row],[Population]]</f>
        <v>0.16588613882272621</v>
      </c>
    </row>
    <row r="1954" spans="1:13" x14ac:dyDescent="0.3">
      <c r="A1954" s="21">
        <v>2017</v>
      </c>
      <c r="B1954" s="21">
        <v>53</v>
      </c>
      <c r="C1954" s="21" t="str">
        <f>VLOOKUP(Tableau1[[#This Row],[CODE_REGION]],Libellés!$I$2:$J$15,2,FALSE)</f>
        <v>Bretagne</v>
      </c>
      <c r="D1954" s="21">
        <v>35</v>
      </c>
      <c r="E1954" s="21" t="str">
        <f>VLOOKUP(Tableau1[[#This Row],[CODE_DEPT]],Libellés!$L$2:$M$102,2,FALSE)</f>
        <v>Ille-et-Vilaine</v>
      </c>
      <c r="F1954" s="21" t="s">
        <v>49</v>
      </c>
      <c r="G1954" s="21" t="str">
        <f>VLOOKUP(Tableau1[[#This Row],[CODE_TYPE_DECHET]],Libellés!$A$1:$B$8,2,FALSE)</f>
        <v>Ordures ménagères résiduelles</v>
      </c>
      <c r="H1954" s="21" t="s">
        <v>49</v>
      </c>
      <c r="I1954" s="21" t="str">
        <f>VLOOKUP(Tableau1[[#This Row],[CODE_DESTINATION]],Libellés!$E$2:$F$7,2,FALSE)</f>
        <v>Valorisation matière</v>
      </c>
      <c r="J1954" s="21">
        <v>7535.4831000000004</v>
      </c>
      <c r="K1954" s="21">
        <v>1060199</v>
      </c>
      <c r="L1954" s="21">
        <f>Tableau1[[#This Row],[TONNE_DECHET]]*1000</f>
        <v>7535483.1000000006</v>
      </c>
      <c r="M1954" s="21">
        <f>Tableau1[[#This Row],[KG_DECHET]]/Tableau1[[#This Row],[Population]]</f>
        <v>7.1076119671872924</v>
      </c>
    </row>
    <row r="1955" spans="1:13" x14ac:dyDescent="0.3">
      <c r="A1955" s="21">
        <v>2017</v>
      </c>
      <c r="B1955" s="21">
        <v>53</v>
      </c>
      <c r="C1955" s="21" t="str">
        <f>VLOOKUP(Tableau1[[#This Row],[CODE_REGION]],Libellés!$I$2:$J$15,2,FALSE)</f>
        <v>Bretagne</v>
      </c>
      <c r="D1955" s="21">
        <v>35</v>
      </c>
      <c r="E1955" s="21" t="str">
        <f>VLOOKUP(Tableau1[[#This Row],[CODE_DEPT]],Libellés!$L$2:$M$102,2,FALSE)</f>
        <v>Ille-et-Vilaine</v>
      </c>
      <c r="F1955" s="21" t="s">
        <v>49</v>
      </c>
      <c r="G1955" s="21" t="str">
        <f>VLOOKUP(Tableau1[[#This Row],[CODE_TYPE_DECHET]],Libellés!$A$1:$B$8,2,FALSE)</f>
        <v>Ordures ménagères résiduelles</v>
      </c>
      <c r="H1955" s="21" t="s">
        <v>50</v>
      </c>
      <c r="I1955" s="21" t="str">
        <f>VLOOKUP(Tableau1[[#This Row],[CODE_DESTINATION]],Libellés!$E$2:$F$7,2,FALSE)</f>
        <v>Incinération avec récupération d'énergie</v>
      </c>
      <c r="J1955" s="21">
        <v>152027.31578</v>
      </c>
      <c r="K1955" s="21">
        <v>1060199</v>
      </c>
      <c r="L1955" s="21">
        <f>Tableau1[[#This Row],[TONNE_DECHET]]*1000</f>
        <v>152027315.78</v>
      </c>
      <c r="M1955" s="21">
        <f>Tableau1[[#This Row],[KG_DECHET]]/Tableau1[[#This Row],[Population]]</f>
        <v>143.39507562259539</v>
      </c>
    </row>
    <row r="1956" spans="1:13" x14ac:dyDescent="0.3">
      <c r="A1956" s="21">
        <v>2017</v>
      </c>
      <c r="B1956" s="21">
        <v>53</v>
      </c>
      <c r="C1956" s="21" t="str">
        <f>VLOOKUP(Tableau1[[#This Row],[CODE_REGION]],Libellés!$I$2:$J$15,2,FALSE)</f>
        <v>Bretagne</v>
      </c>
      <c r="D1956" s="21">
        <v>35</v>
      </c>
      <c r="E1956" s="21" t="str">
        <f>VLOOKUP(Tableau1[[#This Row],[CODE_DEPT]],Libellés!$L$2:$M$102,2,FALSE)</f>
        <v>Ille-et-Vilaine</v>
      </c>
      <c r="F1956" s="21" t="s">
        <v>49</v>
      </c>
      <c r="G1956" s="21" t="str">
        <f>VLOOKUP(Tableau1[[#This Row],[CODE_TYPE_DECHET]],Libellés!$A$1:$B$8,2,FALSE)</f>
        <v>Ordures ménagères résiduelles</v>
      </c>
      <c r="H1956" s="21" t="s">
        <v>51</v>
      </c>
      <c r="I1956" s="21" t="str">
        <f>VLOOKUP(Tableau1[[#This Row],[CODE_DESTINATION]],Libellés!$E$2:$F$7,2,FALSE)</f>
        <v>Stockage</v>
      </c>
      <c r="J1956" s="21">
        <v>13480.62405</v>
      </c>
      <c r="K1956" s="21">
        <v>1060199</v>
      </c>
      <c r="L1956" s="21">
        <f>Tableau1[[#This Row],[TONNE_DECHET]]*1000</f>
        <v>13480624.050000001</v>
      </c>
      <c r="M1956" s="21">
        <f>Tableau1[[#This Row],[KG_DECHET]]/Tableau1[[#This Row],[Population]]</f>
        <v>12.715182762858671</v>
      </c>
    </row>
    <row r="1957" spans="1:13" x14ac:dyDescent="0.3">
      <c r="A1957" s="21">
        <v>2017</v>
      </c>
      <c r="B1957" s="21">
        <v>53</v>
      </c>
      <c r="C1957" s="21" t="str">
        <f>VLOOKUP(Tableau1[[#This Row],[CODE_REGION]],Libellés!$I$2:$J$15,2,FALSE)</f>
        <v>Bretagne</v>
      </c>
      <c r="D1957" s="21">
        <v>35</v>
      </c>
      <c r="E1957" s="21" t="str">
        <f>VLOOKUP(Tableau1[[#This Row],[CODE_DEPT]],Libellés!$L$2:$M$102,2,FALSE)</f>
        <v>Ille-et-Vilaine</v>
      </c>
      <c r="F1957" s="21" t="s">
        <v>49</v>
      </c>
      <c r="G1957" s="21" t="str">
        <f>VLOOKUP(Tableau1[[#This Row],[CODE_TYPE_DECHET]],Libellés!$A$1:$B$8,2,FALSE)</f>
        <v>Ordures ménagères résiduelles</v>
      </c>
      <c r="H1957" s="21" t="s">
        <v>56</v>
      </c>
      <c r="I1957" s="21" t="str">
        <f>VLOOKUP(Tableau1[[#This Row],[CODE_DESTINATION]],Libellés!$E$2:$F$7,2,FALSE)</f>
        <v>Valorisation organique</v>
      </c>
      <c r="J1957" s="21">
        <v>18157</v>
      </c>
      <c r="K1957" s="21">
        <v>1060199</v>
      </c>
      <c r="L1957" s="21">
        <f>Tableau1[[#This Row],[TONNE_DECHET]]*1000</f>
        <v>18157000</v>
      </c>
      <c r="M1957" s="21">
        <f>Tableau1[[#This Row],[KG_DECHET]]/Tableau1[[#This Row],[Population]]</f>
        <v>17.126030113214593</v>
      </c>
    </row>
    <row r="1958" spans="1:13" x14ac:dyDescent="0.3">
      <c r="A1958" s="21">
        <v>2017</v>
      </c>
      <c r="B1958" s="21">
        <v>53</v>
      </c>
      <c r="C1958" s="21" t="str">
        <f>VLOOKUP(Tableau1[[#This Row],[CODE_REGION]],Libellés!$I$2:$J$15,2,FALSE)</f>
        <v>Bretagne</v>
      </c>
      <c r="D1958" s="21">
        <v>35</v>
      </c>
      <c r="E1958" s="21" t="str">
        <f>VLOOKUP(Tableau1[[#This Row],[CODE_DEPT]],Libellés!$L$2:$M$102,2,FALSE)</f>
        <v>Ille-et-Vilaine</v>
      </c>
      <c r="F1958" s="21" t="s">
        <v>50</v>
      </c>
      <c r="G1958" s="21" t="str">
        <f>VLOOKUP(Tableau1[[#This Row],[CODE_TYPE_DECHET]],Libellés!$A$1:$B$8,2,FALSE)</f>
        <v>Encombrants</v>
      </c>
      <c r="H1958" s="21" t="s">
        <v>50</v>
      </c>
      <c r="I1958" s="21" t="str">
        <f>VLOOKUP(Tableau1[[#This Row],[CODE_DESTINATION]],Libellés!$E$2:$F$7,2,FALSE)</f>
        <v>Incinération avec récupération d'énergie</v>
      </c>
      <c r="J1958" s="21">
        <v>1899.68</v>
      </c>
      <c r="K1958" s="21">
        <v>1060199</v>
      </c>
      <c r="L1958" s="21">
        <f>Tableau1[[#This Row],[TONNE_DECHET]]*1000</f>
        <v>1899680</v>
      </c>
      <c r="M1958" s="21">
        <f>Tableau1[[#This Row],[KG_DECHET]]/Tableau1[[#This Row],[Population]]</f>
        <v>1.7918145555692846</v>
      </c>
    </row>
    <row r="1959" spans="1:13" x14ac:dyDescent="0.3">
      <c r="A1959" s="21">
        <v>2017</v>
      </c>
      <c r="B1959" s="21">
        <v>53</v>
      </c>
      <c r="C1959" s="21" t="str">
        <f>VLOOKUP(Tableau1[[#This Row],[CODE_REGION]],Libellés!$I$2:$J$15,2,FALSE)</f>
        <v>Bretagne</v>
      </c>
      <c r="D1959" s="21">
        <v>35</v>
      </c>
      <c r="E1959" s="21" t="str">
        <f>VLOOKUP(Tableau1[[#This Row],[CODE_DEPT]],Libellés!$L$2:$M$102,2,FALSE)</f>
        <v>Ille-et-Vilaine</v>
      </c>
      <c r="F1959" s="21" t="s">
        <v>50</v>
      </c>
      <c r="G1959" s="21" t="str">
        <f>VLOOKUP(Tableau1[[#This Row],[CODE_TYPE_DECHET]],Libellés!$A$1:$B$8,2,FALSE)</f>
        <v>Encombrants</v>
      </c>
      <c r="H1959" s="21" t="s">
        <v>52</v>
      </c>
      <c r="I1959" s="21" t="str">
        <f>VLOOKUP(Tableau1[[#This Row],[CODE_DESTINATION]],Libellés!$E$2:$F$7,2,FALSE)</f>
        <v>Non précisé</v>
      </c>
      <c r="J1959" s="21">
        <v>17.876090000000001</v>
      </c>
      <c r="K1959" s="21">
        <v>1060199</v>
      </c>
      <c r="L1959" s="21">
        <f>Tableau1[[#This Row],[TONNE_DECHET]]*1000</f>
        <v>17876.09</v>
      </c>
      <c r="M1959" s="21">
        <f>Tableau1[[#This Row],[KG_DECHET]]/Tableau1[[#This Row],[Population]]</f>
        <v>1.6861070421684984E-2</v>
      </c>
    </row>
    <row r="1960" spans="1:13" x14ac:dyDescent="0.3">
      <c r="A1960" s="21">
        <v>2017</v>
      </c>
      <c r="B1960" s="21">
        <v>53</v>
      </c>
      <c r="C1960" s="21" t="str">
        <f>VLOOKUP(Tableau1[[#This Row],[CODE_REGION]],Libellés!$I$2:$J$15,2,FALSE)</f>
        <v>Bretagne</v>
      </c>
      <c r="D1960" s="21">
        <v>35</v>
      </c>
      <c r="E1960" s="21" t="str">
        <f>VLOOKUP(Tableau1[[#This Row],[CODE_DEPT]],Libellés!$L$2:$M$102,2,FALSE)</f>
        <v>Ille-et-Vilaine</v>
      </c>
      <c r="F1960" s="21" t="s">
        <v>53</v>
      </c>
      <c r="G1960" s="21" t="str">
        <f>VLOOKUP(Tableau1[[#This Row],[CODE_TYPE_DECHET]],Libellés!$A$1:$B$8,2,FALSE)</f>
        <v>Déchets dangereux</v>
      </c>
      <c r="H1960" s="21" t="s">
        <v>50</v>
      </c>
      <c r="I1960" s="21" t="str">
        <f>VLOOKUP(Tableau1[[#This Row],[CODE_DESTINATION]],Libellés!$E$2:$F$7,2,FALSE)</f>
        <v>Incinération avec récupération d'énergie</v>
      </c>
      <c r="J1960" s="21">
        <v>0.48899999999999999</v>
      </c>
      <c r="K1960" s="21">
        <v>1060199</v>
      </c>
      <c r="L1960" s="21">
        <f>Tableau1[[#This Row],[TONNE_DECHET]]*1000</f>
        <v>489</v>
      </c>
      <c r="M1960" s="21">
        <f>Tableau1[[#This Row],[KG_DECHET]]/Tableau1[[#This Row],[Population]]</f>
        <v>4.612341645294893E-4</v>
      </c>
    </row>
    <row r="1961" spans="1:13" x14ac:dyDescent="0.3">
      <c r="A1961" s="21">
        <v>2017</v>
      </c>
      <c r="B1961" s="21">
        <v>53</v>
      </c>
      <c r="C1961" s="21" t="str">
        <f>VLOOKUP(Tableau1[[#This Row],[CODE_REGION]],Libellés!$I$2:$J$15,2,FALSE)</f>
        <v>Bretagne</v>
      </c>
      <c r="D1961" s="21">
        <v>35</v>
      </c>
      <c r="E1961" s="21" t="str">
        <f>VLOOKUP(Tableau1[[#This Row],[CODE_DEPT]],Libellés!$L$2:$M$102,2,FALSE)</f>
        <v>Ille-et-Vilaine</v>
      </c>
      <c r="F1961" s="21" t="s">
        <v>53</v>
      </c>
      <c r="G1961" s="21" t="str">
        <f>VLOOKUP(Tableau1[[#This Row],[CODE_TYPE_DECHET]],Libellés!$A$1:$B$8,2,FALSE)</f>
        <v>Déchets dangereux</v>
      </c>
      <c r="H1961" s="21" t="s">
        <v>52</v>
      </c>
      <c r="I1961" s="21" t="str">
        <f>VLOOKUP(Tableau1[[#This Row],[CODE_DESTINATION]],Libellés!$E$2:$F$7,2,FALSE)</f>
        <v>Non précisé</v>
      </c>
      <c r="J1961" s="21">
        <v>4.6589999999999998</v>
      </c>
      <c r="K1961" s="21">
        <v>1060199</v>
      </c>
      <c r="L1961" s="21">
        <f>Tableau1[[#This Row],[TONNE_DECHET]]*1000</f>
        <v>4659</v>
      </c>
      <c r="M1961" s="21">
        <f>Tableau1[[#This Row],[KG_DECHET]]/Tableau1[[#This Row],[Population]]</f>
        <v>4.3944580215601031E-3</v>
      </c>
    </row>
    <row r="1962" spans="1:13" x14ac:dyDescent="0.3">
      <c r="A1962" s="21">
        <v>2017</v>
      </c>
      <c r="B1962" s="21">
        <v>53</v>
      </c>
      <c r="C1962" s="21" t="str">
        <f>VLOOKUP(Tableau1[[#This Row],[CODE_REGION]],Libellés!$I$2:$J$15,2,FALSE)</f>
        <v>Bretagne</v>
      </c>
      <c r="D1962" s="21">
        <v>35</v>
      </c>
      <c r="E1962" s="21" t="str">
        <f>VLOOKUP(Tableau1[[#This Row],[CODE_DEPT]],Libellés!$L$2:$M$102,2,FALSE)</f>
        <v>Ille-et-Vilaine</v>
      </c>
      <c r="F1962" s="21" t="s">
        <v>51</v>
      </c>
      <c r="G1962" s="21" t="str">
        <f>VLOOKUP(Tableau1[[#This Row],[CODE_TYPE_DECHET]],Libellés!$A$1:$B$8,2,FALSE)</f>
        <v>Emballages et papier</v>
      </c>
      <c r="H1962" s="21" t="s">
        <v>49</v>
      </c>
      <c r="I1962" s="21" t="str">
        <f>VLOOKUP(Tableau1[[#This Row],[CODE_DESTINATION]],Libellés!$E$2:$F$7,2,FALSE)</f>
        <v>Valorisation matière</v>
      </c>
      <c r="J1962" s="21">
        <v>56014.938909999997</v>
      </c>
      <c r="K1962" s="21">
        <v>1060199</v>
      </c>
      <c r="L1962" s="21">
        <f>Tableau1[[#This Row],[TONNE_DECHET]]*1000</f>
        <v>56014938.909999996</v>
      </c>
      <c r="M1962" s="21">
        <f>Tableau1[[#This Row],[KG_DECHET]]/Tableau1[[#This Row],[Population]]</f>
        <v>52.834363086552614</v>
      </c>
    </row>
    <row r="1963" spans="1:13" x14ac:dyDescent="0.3">
      <c r="A1963" s="21">
        <v>2017</v>
      </c>
      <c r="B1963" s="21">
        <v>53</v>
      </c>
      <c r="C1963" s="21" t="str">
        <f>VLOOKUP(Tableau1[[#This Row],[CODE_REGION]],Libellés!$I$2:$J$15,2,FALSE)</f>
        <v>Bretagne</v>
      </c>
      <c r="D1963" s="21">
        <v>35</v>
      </c>
      <c r="E1963" s="21" t="str">
        <f>VLOOKUP(Tableau1[[#This Row],[CODE_DEPT]],Libellés!$L$2:$M$102,2,FALSE)</f>
        <v>Ille-et-Vilaine</v>
      </c>
      <c r="F1963" s="21" t="s">
        <v>51</v>
      </c>
      <c r="G1963" s="21" t="str">
        <f>VLOOKUP(Tableau1[[#This Row],[CODE_TYPE_DECHET]],Libellés!$A$1:$B$8,2,FALSE)</f>
        <v>Emballages et papier</v>
      </c>
      <c r="H1963" s="21" t="s">
        <v>52</v>
      </c>
      <c r="I1963" s="21" t="str">
        <f>VLOOKUP(Tableau1[[#This Row],[CODE_DESTINATION]],Libellés!$E$2:$F$7,2,FALSE)</f>
        <v>Non précisé</v>
      </c>
      <c r="J1963" s="21">
        <v>26</v>
      </c>
      <c r="K1963" s="21">
        <v>1060199</v>
      </c>
      <c r="L1963" s="21">
        <f>Tableau1[[#This Row],[TONNE_DECHET]]*1000</f>
        <v>26000</v>
      </c>
      <c r="M1963" s="21">
        <f>Tableau1[[#This Row],[KG_DECHET]]/Tableau1[[#This Row],[Population]]</f>
        <v>2.4523697909543396E-2</v>
      </c>
    </row>
    <row r="1964" spans="1:13" x14ac:dyDescent="0.3">
      <c r="A1964" s="21">
        <v>2017</v>
      </c>
      <c r="B1964" s="21">
        <v>53</v>
      </c>
      <c r="C1964" s="21" t="str">
        <f>VLOOKUP(Tableau1[[#This Row],[CODE_REGION]],Libellés!$I$2:$J$15,2,FALSE)</f>
        <v>Bretagne</v>
      </c>
      <c r="D1964" s="21">
        <v>35</v>
      </c>
      <c r="E1964" s="21" t="str">
        <f>VLOOKUP(Tableau1[[#This Row],[CODE_DEPT]],Libellés!$L$2:$M$102,2,FALSE)</f>
        <v>Ille-et-Vilaine</v>
      </c>
      <c r="F1964" s="21" t="s">
        <v>56</v>
      </c>
      <c r="G1964" s="21" t="str">
        <f>VLOOKUP(Tableau1[[#This Row],[CODE_TYPE_DECHET]],Libellés!$A$1:$B$8,2,FALSE)</f>
        <v>Biodéchets</v>
      </c>
      <c r="H1964" s="21" t="s">
        <v>56</v>
      </c>
      <c r="I1964" s="21" t="str">
        <f>VLOOKUP(Tableau1[[#This Row],[CODE_DESTINATION]],Libellés!$E$2:$F$7,2,FALSE)</f>
        <v>Valorisation organique</v>
      </c>
      <c r="J1964" s="21">
        <v>7423.5</v>
      </c>
      <c r="K1964" s="21">
        <v>1060199</v>
      </c>
      <c r="L1964" s="21">
        <f>Tableau1[[#This Row],[TONNE_DECHET]]*1000</f>
        <v>7423500</v>
      </c>
      <c r="M1964" s="21">
        <f>Tableau1[[#This Row],[KG_DECHET]]/Tableau1[[#This Row],[Population]]</f>
        <v>7.0019873627498237</v>
      </c>
    </row>
    <row r="1965" spans="1:13" x14ac:dyDescent="0.3">
      <c r="A1965" s="21">
        <v>2017</v>
      </c>
      <c r="B1965" s="21">
        <v>53</v>
      </c>
      <c r="C1965" s="21" t="str">
        <f>VLOOKUP(Tableau1[[#This Row],[CODE_REGION]],Libellés!$I$2:$J$15,2,FALSE)</f>
        <v>Bretagne</v>
      </c>
      <c r="D1965" s="21">
        <v>35</v>
      </c>
      <c r="E1965" s="21" t="str">
        <f>VLOOKUP(Tableau1[[#This Row],[CODE_DEPT]],Libellés!$L$2:$M$102,2,FALSE)</f>
        <v>Ille-et-Vilaine</v>
      </c>
      <c r="F1965" s="21" t="s">
        <v>56</v>
      </c>
      <c r="G1965" s="21" t="str">
        <f>VLOOKUP(Tableau1[[#This Row],[CODE_TYPE_DECHET]],Libellés!$A$1:$B$8,2,FALSE)</f>
        <v>Biodéchets</v>
      </c>
      <c r="H1965" s="21" t="s">
        <v>52</v>
      </c>
      <c r="I1965" s="21" t="str">
        <f>VLOOKUP(Tableau1[[#This Row],[CODE_DESTINATION]],Libellés!$E$2:$F$7,2,FALSE)</f>
        <v>Non précisé</v>
      </c>
      <c r="J1965" s="21">
        <v>2650.5610000000001</v>
      </c>
      <c r="K1965" s="21">
        <v>1060199</v>
      </c>
      <c r="L1965" s="21">
        <f>Tableau1[[#This Row],[TONNE_DECHET]]*1000</f>
        <v>2650561</v>
      </c>
      <c r="M1965" s="21">
        <f>Tableau1[[#This Row],[KG_DECHET]]/Tableau1[[#This Row],[Population]]</f>
        <v>2.5000598944160481</v>
      </c>
    </row>
    <row r="1966" spans="1:13" x14ac:dyDescent="0.3">
      <c r="A1966" s="21">
        <v>2017</v>
      </c>
      <c r="B1966" s="21">
        <v>53</v>
      </c>
      <c r="C1966" s="21" t="str">
        <f>VLOOKUP(Tableau1[[#This Row],[CODE_REGION]],Libellés!$I$2:$J$15,2,FALSE)</f>
        <v>Bretagne</v>
      </c>
      <c r="D1966" s="21">
        <v>35</v>
      </c>
      <c r="E1966" s="21" t="str">
        <f>VLOOKUP(Tableau1[[#This Row],[CODE_DEPT]],Libellés!$L$2:$M$102,2,FALSE)</f>
        <v>Ille-et-Vilaine</v>
      </c>
      <c r="F1966" s="21" t="s">
        <v>54</v>
      </c>
      <c r="G1966" s="21" t="str">
        <f>VLOOKUP(Tableau1[[#This Row],[CODE_TYPE_DECHET]],Libellés!$A$1:$B$8,2,FALSE)</f>
        <v>Verre</v>
      </c>
      <c r="H1966" s="21" t="s">
        <v>49</v>
      </c>
      <c r="I1966" s="21" t="str">
        <f>VLOOKUP(Tableau1[[#This Row],[CODE_DESTINATION]],Libellés!$E$2:$F$7,2,FALSE)</f>
        <v>Valorisation matière</v>
      </c>
      <c r="J1966" s="21">
        <v>42271.926619999998</v>
      </c>
      <c r="K1966" s="21">
        <v>1060199</v>
      </c>
      <c r="L1966" s="21">
        <f>Tableau1[[#This Row],[TONNE_DECHET]]*1000</f>
        <v>42271926.619999997</v>
      </c>
      <c r="M1966" s="21">
        <f>Tableau1[[#This Row],[KG_DECHET]]/Tableau1[[#This Row],[Population]]</f>
        <v>39.871690710894839</v>
      </c>
    </row>
    <row r="1967" spans="1:13" x14ac:dyDescent="0.3">
      <c r="A1967" s="21">
        <v>2017</v>
      </c>
      <c r="B1967" s="21">
        <v>53</v>
      </c>
      <c r="C1967" s="21" t="str">
        <f>VLOOKUP(Tableau1[[#This Row],[CODE_REGION]],Libellés!$I$2:$J$15,2,FALSE)</f>
        <v>Bretagne</v>
      </c>
      <c r="D1967" s="21">
        <v>35</v>
      </c>
      <c r="E1967" s="21" t="str">
        <f>VLOOKUP(Tableau1[[#This Row],[CODE_DEPT]],Libellés!$L$2:$M$102,2,FALSE)</f>
        <v>Ille-et-Vilaine</v>
      </c>
      <c r="F1967" s="21" t="s">
        <v>55</v>
      </c>
      <c r="G1967" s="21" t="str">
        <f>VLOOKUP(Tableau1[[#This Row],[CODE_TYPE_DECHET]],Libellés!$A$1:$B$8,2,FALSE)</f>
        <v>Collectes séparées hors gravats</v>
      </c>
      <c r="H1967" s="21" t="s">
        <v>49</v>
      </c>
      <c r="I1967" s="21" t="str">
        <f>VLOOKUP(Tableau1[[#This Row],[CODE_DESTINATION]],Libellés!$E$2:$F$7,2,FALSE)</f>
        <v>Valorisation matière</v>
      </c>
      <c r="J1967" s="21">
        <v>293.90800000000002</v>
      </c>
      <c r="K1967" s="21">
        <v>1060199</v>
      </c>
      <c r="L1967" s="21">
        <f>Tableau1[[#This Row],[TONNE_DECHET]]*1000</f>
        <v>293908</v>
      </c>
      <c r="M1967" s="21">
        <f>Tableau1[[#This Row],[KG_DECHET]]/Tableau1[[#This Row],[Population]]</f>
        <v>0.27721965404608001</v>
      </c>
    </row>
    <row r="1968" spans="1:13" x14ac:dyDescent="0.3">
      <c r="A1968" s="21">
        <v>2009</v>
      </c>
      <c r="B1968" s="21">
        <v>24</v>
      </c>
      <c r="C1968" s="21" t="str">
        <f>VLOOKUP(Tableau1[[#This Row],[CODE_REGION]],Libellés!$I$2:$J$15,2,FALSE)</f>
        <v>Centre-Val de Loire</v>
      </c>
      <c r="D1968" s="21">
        <v>36</v>
      </c>
      <c r="E1968" s="21" t="str">
        <f>VLOOKUP(Tableau1[[#This Row],[CODE_DEPT]],Libellés!$L$2:$M$102,2,FALSE)</f>
        <v>Indre</v>
      </c>
      <c r="F1968" s="21" t="s">
        <v>49</v>
      </c>
      <c r="G1968" s="21" t="str">
        <f>VLOOKUP(Tableau1[[#This Row],[CODE_TYPE_DECHET]],Libellés!$A$1:$B$8,2,FALSE)</f>
        <v>Ordures ménagères résiduelles</v>
      </c>
      <c r="H1968" s="21" t="s">
        <v>49</v>
      </c>
      <c r="I1968" s="21" t="str">
        <f>VLOOKUP(Tableau1[[#This Row],[CODE_DESTINATION]],Libellés!$E$2:$F$7,2,FALSE)</f>
        <v>Valorisation matière</v>
      </c>
      <c r="J1968" s="21">
        <v>13418.37</v>
      </c>
      <c r="K1968" s="21">
        <v>232268</v>
      </c>
      <c r="L1968" s="21">
        <f>Tableau1[[#This Row],[TONNE_DECHET]]*1000</f>
        <v>13418370</v>
      </c>
      <c r="M1968" s="21">
        <f>Tableau1[[#This Row],[KG_DECHET]]/Tableau1[[#This Row],[Population]]</f>
        <v>57.771066182168873</v>
      </c>
    </row>
    <row r="1969" spans="1:13" x14ac:dyDescent="0.3">
      <c r="A1969" s="21">
        <v>2009</v>
      </c>
      <c r="B1969" s="21">
        <v>24</v>
      </c>
      <c r="C1969" s="21" t="str">
        <f>VLOOKUP(Tableau1[[#This Row],[CODE_REGION]],Libellés!$I$2:$J$15,2,FALSE)</f>
        <v>Centre-Val de Loire</v>
      </c>
      <c r="D1969" s="21">
        <v>36</v>
      </c>
      <c r="E1969" s="21" t="str">
        <f>VLOOKUP(Tableau1[[#This Row],[CODE_DEPT]],Libellés!$L$2:$M$102,2,FALSE)</f>
        <v>Indre</v>
      </c>
      <c r="F1969" s="21" t="s">
        <v>49</v>
      </c>
      <c r="G1969" s="21" t="str">
        <f>VLOOKUP(Tableau1[[#This Row],[CODE_TYPE_DECHET]],Libellés!$A$1:$B$8,2,FALSE)</f>
        <v>Ordures ménagères résiduelles</v>
      </c>
      <c r="H1969" s="21" t="s">
        <v>51</v>
      </c>
      <c r="I1969" s="21" t="str">
        <f>VLOOKUP(Tableau1[[#This Row],[CODE_DESTINATION]],Libellés!$E$2:$F$7,2,FALSE)</f>
        <v>Stockage</v>
      </c>
      <c r="J1969" s="21">
        <v>33777.769829999997</v>
      </c>
      <c r="K1969" s="21">
        <v>232268</v>
      </c>
      <c r="L1969" s="21">
        <f>Tableau1[[#This Row],[TONNE_DECHET]]*1000</f>
        <v>33777769.829999998</v>
      </c>
      <c r="M1969" s="21">
        <f>Tableau1[[#This Row],[KG_DECHET]]/Tableau1[[#This Row],[Population]]</f>
        <v>145.42584355141474</v>
      </c>
    </row>
    <row r="1970" spans="1:13" x14ac:dyDescent="0.3">
      <c r="A1970" s="21">
        <v>2009</v>
      </c>
      <c r="B1970" s="21">
        <v>24</v>
      </c>
      <c r="C1970" s="21" t="str">
        <f>VLOOKUP(Tableau1[[#This Row],[CODE_REGION]],Libellés!$I$2:$J$15,2,FALSE)</f>
        <v>Centre-Val de Loire</v>
      </c>
      <c r="D1970" s="21">
        <v>36</v>
      </c>
      <c r="E1970" s="21" t="str">
        <f>VLOOKUP(Tableau1[[#This Row],[CODE_DEPT]],Libellés!$L$2:$M$102,2,FALSE)</f>
        <v>Indre</v>
      </c>
      <c r="F1970" s="21" t="s">
        <v>49</v>
      </c>
      <c r="G1970" s="21" t="str">
        <f>VLOOKUP(Tableau1[[#This Row],[CODE_TYPE_DECHET]],Libellés!$A$1:$B$8,2,FALSE)</f>
        <v>Ordures ménagères résiduelles</v>
      </c>
      <c r="H1970" s="21" t="s">
        <v>56</v>
      </c>
      <c r="I1970" s="21" t="str">
        <f>VLOOKUP(Tableau1[[#This Row],[CODE_DESTINATION]],Libellés!$E$2:$F$7,2,FALSE)</f>
        <v>Valorisation organique</v>
      </c>
      <c r="J1970" s="21">
        <v>350.76</v>
      </c>
      <c r="K1970" s="21">
        <v>232268</v>
      </c>
      <c r="L1970" s="21">
        <f>Tableau1[[#This Row],[TONNE_DECHET]]*1000</f>
        <v>350760</v>
      </c>
      <c r="M1970" s="21">
        <f>Tableau1[[#This Row],[KG_DECHET]]/Tableau1[[#This Row],[Population]]</f>
        <v>1.5101520657171887</v>
      </c>
    </row>
    <row r="1971" spans="1:13" x14ac:dyDescent="0.3">
      <c r="A1971" s="21">
        <v>2009</v>
      </c>
      <c r="B1971" s="21">
        <v>24</v>
      </c>
      <c r="C1971" s="21" t="str">
        <f>VLOOKUP(Tableau1[[#This Row],[CODE_REGION]],Libellés!$I$2:$J$15,2,FALSE)</f>
        <v>Centre-Val de Loire</v>
      </c>
      <c r="D1971" s="21">
        <v>36</v>
      </c>
      <c r="E1971" s="21" t="str">
        <f>VLOOKUP(Tableau1[[#This Row],[CODE_DEPT]],Libellés!$L$2:$M$102,2,FALSE)</f>
        <v>Indre</v>
      </c>
      <c r="F1971" s="21" t="s">
        <v>49</v>
      </c>
      <c r="G1971" s="21" t="str">
        <f>VLOOKUP(Tableau1[[#This Row],[CODE_TYPE_DECHET]],Libellés!$A$1:$B$8,2,FALSE)</f>
        <v>Ordures ménagères résiduelles</v>
      </c>
      <c r="H1971" s="21" t="s">
        <v>52</v>
      </c>
      <c r="I1971" s="21" t="str">
        <f>VLOOKUP(Tableau1[[#This Row],[CODE_DESTINATION]],Libellés!$E$2:$F$7,2,FALSE)</f>
        <v>Non précisé</v>
      </c>
      <c r="J1971" s="21">
        <v>2383.75389</v>
      </c>
      <c r="K1971" s="21">
        <v>232268</v>
      </c>
      <c r="L1971" s="21">
        <f>Tableau1[[#This Row],[TONNE_DECHET]]*1000</f>
        <v>2383753.89</v>
      </c>
      <c r="M1971" s="21">
        <f>Tableau1[[#This Row],[KG_DECHET]]/Tableau1[[#This Row],[Population]]</f>
        <v>10.262945778152824</v>
      </c>
    </row>
    <row r="1972" spans="1:13" x14ac:dyDescent="0.3">
      <c r="A1972" s="21">
        <v>2009</v>
      </c>
      <c r="B1972" s="21">
        <v>24</v>
      </c>
      <c r="C1972" s="21" t="str">
        <f>VLOOKUP(Tableau1[[#This Row],[CODE_REGION]],Libellés!$I$2:$J$15,2,FALSE)</f>
        <v>Centre-Val de Loire</v>
      </c>
      <c r="D1972" s="21">
        <v>36</v>
      </c>
      <c r="E1972" s="21" t="str">
        <f>VLOOKUP(Tableau1[[#This Row],[CODE_DEPT]],Libellés!$L$2:$M$102,2,FALSE)</f>
        <v>Indre</v>
      </c>
      <c r="F1972" s="21" t="s">
        <v>50</v>
      </c>
      <c r="G1972" s="21" t="str">
        <f>VLOOKUP(Tableau1[[#This Row],[CODE_TYPE_DECHET]],Libellés!$A$1:$B$8,2,FALSE)</f>
        <v>Encombrants</v>
      </c>
      <c r="H1972" s="21" t="s">
        <v>49</v>
      </c>
      <c r="I1972" s="21" t="str">
        <f>VLOOKUP(Tableau1[[#This Row],[CODE_DESTINATION]],Libellés!$E$2:$F$7,2,FALSE)</f>
        <v>Valorisation matière</v>
      </c>
      <c r="J1972" s="21">
        <v>240</v>
      </c>
      <c r="K1972" s="21">
        <v>232268</v>
      </c>
      <c r="L1972" s="21">
        <f>Tableau1[[#This Row],[TONNE_DECHET]]*1000</f>
        <v>240000</v>
      </c>
      <c r="M1972" s="21">
        <f>Tableau1[[#This Row],[KG_DECHET]]/Tableau1[[#This Row],[Population]]</f>
        <v>1.0332891315204848</v>
      </c>
    </row>
    <row r="1973" spans="1:13" x14ac:dyDescent="0.3">
      <c r="A1973" s="21">
        <v>2009</v>
      </c>
      <c r="B1973" s="21">
        <v>24</v>
      </c>
      <c r="C1973" s="21" t="str">
        <f>VLOOKUP(Tableau1[[#This Row],[CODE_REGION]],Libellés!$I$2:$J$15,2,FALSE)</f>
        <v>Centre-Val de Loire</v>
      </c>
      <c r="D1973" s="21">
        <v>36</v>
      </c>
      <c r="E1973" s="21" t="str">
        <f>VLOOKUP(Tableau1[[#This Row],[CODE_DEPT]],Libellés!$L$2:$M$102,2,FALSE)</f>
        <v>Indre</v>
      </c>
      <c r="F1973" s="21" t="s">
        <v>50</v>
      </c>
      <c r="G1973" s="21" t="str">
        <f>VLOOKUP(Tableau1[[#This Row],[CODE_TYPE_DECHET]],Libellés!$A$1:$B$8,2,FALSE)</f>
        <v>Encombrants</v>
      </c>
      <c r="H1973" s="21" t="s">
        <v>51</v>
      </c>
      <c r="I1973" s="21" t="str">
        <f>VLOOKUP(Tableau1[[#This Row],[CODE_DESTINATION]],Libellés!$E$2:$F$7,2,FALSE)</f>
        <v>Stockage</v>
      </c>
      <c r="J1973" s="21">
        <v>672.4</v>
      </c>
      <c r="K1973" s="21">
        <v>232268</v>
      </c>
      <c r="L1973" s="21">
        <f>Tableau1[[#This Row],[TONNE_DECHET]]*1000</f>
        <v>672400</v>
      </c>
      <c r="M1973" s="21">
        <f>Tableau1[[#This Row],[KG_DECHET]]/Tableau1[[#This Row],[Population]]</f>
        <v>2.894931716809892</v>
      </c>
    </row>
    <row r="1974" spans="1:13" x14ac:dyDescent="0.3">
      <c r="A1974" s="21">
        <v>2009</v>
      </c>
      <c r="B1974" s="21">
        <v>24</v>
      </c>
      <c r="C1974" s="21" t="str">
        <f>VLOOKUP(Tableau1[[#This Row],[CODE_REGION]],Libellés!$I$2:$J$15,2,FALSE)</f>
        <v>Centre-Val de Loire</v>
      </c>
      <c r="D1974" s="21">
        <v>36</v>
      </c>
      <c r="E1974" s="21" t="str">
        <f>VLOOKUP(Tableau1[[#This Row],[CODE_DEPT]],Libellés!$L$2:$M$102,2,FALSE)</f>
        <v>Indre</v>
      </c>
      <c r="F1974" s="21" t="s">
        <v>53</v>
      </c>
      <c r="G1974" s="21" t="str">
        <f>VLOOKUP(Tableau1[[#This Row],[CODE_TYPE_DECHET]],Libellés!$A$1:$B$8,2,FALSE)</f>
        <v>Déchets dangereux</v>
      </c>
      <c r="H1974" s="21" t="s">
        <v>50</v>
      </c>
      <c r="I1974" s="21" t="str">
        <f>VLOOKUP(Tableau1[[#This Row],[CODE_DESTINATION]],Libellés!$E$2:$F$7,2,FALSE)</f>
        <v>Incinération avec récupération d'énergie</v>
      </c>
      <c r="J1974" s="21">
        <v>0.65</v>
      </c>
      <c r="K1974" s="21">
        <v>232268</v>
      </c>
      <c r="L1974" s="21">
        <f>Tableau1[[#This Row],[TONNE_DECHET]]*1000</f>
        <v>650</v>
      </c>
      <c r="M1974" s="21">
        <f>Tableau1[[#This Row],[KG_DECHET]]/Tableau1[[#This Row],[Population]]</f>
        <v>2.7984913978679801E-3</v>
      </c>
    </row>
    <row r="1975" spans="1:13" x14ac:dyDescent="0.3">
      <c r="A1975" s="21">
        <v>2009</v>
      </c>
      <c r="B1975" s="21">
        <v>24</v>
      </c>
      <c r="C1975" s="21" t="str">
        <f>VLOOKUP(Tableau1[[#This Row],[CODE_REGION]],Libellés!$I$2:$J$15,2,FALSE)</f>
        <v>Centre-Val de Loire</v>
      </c>
      <c r="D1975" s="21">
        <v>36</v>
      </c>
      <c r="E1975" s="21" t="str">
        <f>VLOOKUP(Tableau1[[#This Row],[CODE_DEPT]],Libellés!$L$2:$M$102,2,FALSE)</f>
        <v>Indre</v>
      </c>
      <c r="F1975" s="21" t="s">
        <v>51</v>
      </c>
      <c r="G1975" s="21" t="str">
        <f>VLOOKUP(Tableau1[[#This Row],[CODE_TYPE_DECHET]],Libellés!$A$1:$B$8,2,FALSE)</f>
        <v>Emballages et papier</v>
      </c>
      <c r="H1975" s="21" t="s">
        <v>49</v>
      </c>
      <c r="I1975" s="21" t="str">
        <f>VLOOKUP(Tableau1[[#This Row],[CODE_DESTINATION]],Libellés!$E$2:$F$7,2,FALSE)</f>
        <v>Valorisation matière</v>
      </c>
      <c r="J1975" s="21">
        <v>8167.3943099999997</v>
      </c>
      <c r="K1975" s="21">
        <v>232268</v>
      </c>
      <c r="L1975" s="21">
        <f>Tableau1[[#This Row],[TONNE_DECHET]]*1000</f>
        <v>8167394.3099999996</v>
      </c>
      <c r="M1975" s="21">
        <f>Tableau1[[#This Row],[KG_DECHET]]/Tableau1[[#This Row],[Population]]</f>
        <v>35.163665722355212</v>
      </c>
    </row>
    <row r="1976" spans="1:13" x14ac:dyDescent="0.3">
      <c r="A1976" s="21">
        <v>2009</v>
      </c>
      <c r="B1976" s="21">
        <v>24</v>
      </c>
      <c r="C1976" s="21" t="str">
        <f>VLOOKUP(Tableau1[[#This Row],[CODE_REGION]],Libellés!$I$2:$J$15,2,FALSE)</f>
        <v>Centre-Val de Loire</v>
      </c>
      <c r="D1976" s="21">
        <v>36</v>
      </c>
      <c r="E1976" s="21" t="str">
        <f>VLOOKUP(Tableau1[[#This Row],[CODE_DEPT]],Libellés!$L$2:$M$102,2,FALSE)</f>
        <v>Indre</v>
      </c>
      <c r="F1976" s="21" t="s">
        <v>51</v>
      </c>
      <c r="G1976" s="21" t="str">
        <f>VLOOKUP(Tableau1[[#This Row],[CODE_TYPE_DECHET]],Libellés!$A$1:$B$8,2,FALSE)</f>
        <v>Emballages et papier</v>
      </c>
      <c r="H1976" s="21" t="s">
        <v>52</v>
      </c>
      <c r="I1976" s="21" t="str">
        <f>VLOOKUP(Tableau1[[#This Row],[CODE_DESTINATION]],Libellés!$E$2:$F$7,2,FALSE)</f>
        <v>Non précisé</v>
      </c>
      <c r="J1976" s="21">
        <v>2148.1877599999998</v>
      </c>
      <c r="K1976" s="21">
        <v>232268</v>
      </c>
      <c r="L1976" s="21">
        <f>Tableau1[[#This Row],[TONNE_DECHET]]*1000</f>
        <v>2148187.7599999998</v>
      </c>
      <c r="M1976" s="21">
        <f>Tableau1[[#This Row],[KG_DECHET]]/Tableau1[[#This Row],[Population]]</f>
        <v>9.2487461036388989</v>
      </c>
    </row>
    <row r="1977" spans="1:13" x14ac:dyDescent="0.3">
      <c r="A1977" s="21">
        <v>2009</v>
      </c>
      <c r="B1977" s="21">
        <v>24</v>
      </c>
      <c r="C1977" s="21" t="str">
        <f>VLOOKUP(Tableau1[[#This Row],[CODE_REGION]],Libellés!$I$2:$J$15,2,FALSE)</f>
        <v>Centre-Val de Loire</v>
      </c>
      <c r="D1977" s="21">
        <v>36</v>
      </c>
      <c r="E1977" s="21" t="str">
        <f>VLOOKUP(Tableau1[[#This Row],[CODE_DEPT]],Libellés!$L$2:$M$102,2,FALSE)</f>
        <v>Indre</v>
      </c>
      <c r="F1977" s="21" t="s">
        <v>56</v>
      </c>
      <c r="G1977" s="21" t="str">
        <f>VLOOKUP(Tableau1[[#This Row],[CODE_TYPE_DECHET]],Libellés!$A$1:$B$8,2,FALSE)</f>
        <v>Biodéchets</v>
      </c>
      <c r="H1977" s="21" t="s">
        <v>56</v>
      </c>
      <c r="I1977" s="21" t="str">
        <f>VLOOKUP(Tableau1[[#This Row],[CODE_DESTINATION]],Libellés!$E$2:$F$7,2,FALSE)</f>
        <v>Valorisation organique</v>
      </c>
      <c r="J1977" s="21">
        <v>14678.7</v>
      </c>
      <c r="K1977" s="21">
        <v>232268</v>
      </c>
      <c r="L1977" s="21">
        <f>Tableau1[[#This Row],[TONNE_DECHET]]*1000</f>
        <v>14678700</v>
      </c>
      <c r="M1977" s="21">
        <f>Tableau1[[#This Row],[KG_DECHET]]/Tableau1[[#This Row],[Population]]</f>
        <v>63.197254895207259</v>
      </c>
    </row>
    <row r="1978" spans="1:13" x14ac:dyDescent="0.3">
      <c r="A1978" s="21">
        <v>2009</v>
      </c>
      <c r="B1978" s="21">
        <v>24</v>
      </c>
      <c r="C1978" s="21" t="str">
        <f>VLOOKUP(Tableau1[[#This Row],[CODE_REGION]],Libellés!$I$2:$J$15,2,FALSE)</f>
        <v>Centre-Val de Loire</v>
      </c>
      <c r="D1978" s="21">
        <v>36</v>
      </c>
      <c r="E1978" s="21" t="str">
        <f>VLOOKUP(Tableau1[[#This Row],[CODE_DEPT]],Libellés!$L$2:$M$102,2,FALSE)</f>
        <v>Indre</v>
      </c>
      <c r="F1978" s="21" t="s">
        <v>54</v>
      </c>
      <c r="G1978" s="21" t="str">
        <f>VLOOKUP(Tableau1[[#This Row],[CODE_TYPE_DECHET]],Libellés!$A$1:$B$8,2,FALSE)</f>
        <v>Verre</v>
      </c>
      <c r="H1978" s="21" t="s">
        <v>49</v>
      </c>
      <c r="I1978" s="21" t="str">
        <f>VLOOKUP(Tableau1[[#This Row],[CODE_DESTINATION]],Libellés!$E$2:$F$7,2,FALSE)</f>
        <v>Valorisation matière</v>
      </c>
      <c r="J1978" s="21">
        <v>10030.962320000001</v>
      </c>
      <c r="K1978" s="21">
        <v>232268</v>
      </c>
      <c r="L1978" s="21">
        <f>Tableau1[[#This Row],[TONNE_DECHET]]*1000</f>
        <v>10030962.32</v>
      </c>
      <c r="M1978" s="21">
        <f>Tableau1[[#This Row],[KG_DECHET]]/Tableau1[[#This Row],[Population]]</f>
        <v>43.187018099781291</v>
      </c>
    </row>
    <row r="1979" spans="1:13" x14ac:dyDescent="0.3">
      <c r="A1979" s="21">
        <v>2009</v>
      </c>
      <c r="B1979" s="21">
        <v>24</v>
      </c>
      <c r="C1979" s="21" t="str">
        <f>VLOOKUP(Tableau1[[#This Row],[CODE_REGION]],Libellés!$I$2:$J$15,2,FALSE)</f>
        <v>Centre-Val de Loire</v>
      </c>
      <c r="D1979" s="21">
        <v>36</v>
      </c>
      <c r="E1979" s="21" t="str">
        <f>VLOOKUP(Tableau1[[#This Row],[CODE_DEPT]],Libellés!$L$2:$M$102,2,FALSE)</f>
        <v>Indre</v>
      </c>
      <c r="F1979" s="21" t="s">
        <v>54</v>
      </c>
      <c r="G1979" s="21" t="str">
        <f>VLOOKUP(Tableau1[[#This Row],[CODE_TYPE_DECHET]],Libellés!$A$1:$B$8,2,FALSE)</f>
        <v>Verre</v>
      </c>
      <c r="H1979" s="21" t="s">
        <v>52</v>
      </c>
      <c r="I1979" s="21" t="str">
        <f>VLOOKUP(Tableau1[[#This Row],[CODE_DESTINATION]],Libellés!$E$2:$F$7,2,FALSE)</f>
        <v>Non précisé</v>
      </c>
      <c r="J1979" s="21">
        <v>29.552620000000001</v>
      </c>
      <c r="K1979" s="21">
        <v>232268</v>
      </c>
      <c r="L1979" s="21">
        <f>Tableau1[[#This Row],[TONNE_DECHET]]*1000</f>
        <v>29552.620000000003</v>
      </c>
      <c r="M1979" s="21">
        <f>Tableau1[[#This Row],[KG_DECHET]]/Tableau1[[#This Row],[Population]]</f>
        <v>0.12723500439147881</v>
      </c>
    </row>
    <row r="1980" spans="1:13" x14ac:dyDescent="0.3">
      <c r="A1980" s="21">
        <v>2009</v>
      </c>
      <c r="B1980" s="21">
        <v>24</v>
      </c>
      <c r="C1980" s="21" t="str">
        <f>VLOOKUP(Tableau1[[#This Row],[CODE_REGION]],Libellés!$I$2:$J$15,2,FALSE)</f>
        <v>Centre-Val de Loire</v>
      </c>
      <c r="D1980" s="21">
        <v>36</v>
      </c>
      <c r="E1980" s="21" t="str">
        <f>VLOOKUP(Tableau1[[#This Row],[CODE_DEPT]],Libellés!$L$2:$M$102,2,FALSE)</f>
        <v>Indre</v>
      </c>
      <c r="F1980" s="21" t="s">
        <v>55</v>
      </c>
      <c r="G1980" s="21" t="str">
        <f>VLOOKUP(Tableau1[[#This Row],[CODE_TYPE_DECHET]],Libellés!$A$1:$B$8,2,FALSE)</f>
        <v>Collectes séparées hors gravats</v>
      </c>
      <c r="H1980" s="21" t="s">
        <v>49</v>
      </c>
      <c r="I1980" s="21" t="str">
        <f>VLOOKUP(Tableau1[[#This Row],[CODE_DESTINATION]],Libellés!$E$2:$F$7,2,FALSE)</f>
        <v>Valorisation matière</v>
      </c>
      <c r="J1980" s="21">
        <v>13.08</v>
      </c>
      <c r="K1980" s="21">
        <v>232268</v>
      </c>
      <c r="L1980" s="21">
        <f>Tableau1[[#This Row],[TONNE_DECHET]]*1000</f>
        <v>13080</v>
      </c>
      <c r="M1980" s="21">
        <f>Tableau1[[#This Row],[KG_DECHET]]/Tableau1[[#This Row],[Population]]</f>
        <v>5.6314257667866428E-2</v>
      </c>
    </row>
    <row r="1981" spans="1:13" x14ac:dyDescent="0.3">
      <c r="A1981" s="21">
        <v>2011</v>
      </c>
      <c r="B1981" s="21">
        <v>24</v>
      </c>
      <c r="C1981" s="21" t="str">
        <f>VLOOKUP(Tableau1[[#This Row],[CODE_REGION]],Libellés!$I$2:$J$15,2,FALSE)</f>
        <v>Centre-Val de Loire</v>
      </c>
      <c r="D1981" s="21">
        <v>36</v>
      </c>
      <c r="E1981" s="21" t="str">
        <f>VLOOKUP(Tableau1[[#This Row],[CODE_DEPT]],Libellés!$L$2:$M$102,2,FALSE)</f>
        <v>Indre</v>
      </c>
      <c r="F1981" s="21" t="s">
        <v>49</v>
      </c>
      <c r="G1981" s="21" t="str">
        <f>VLOOKUP(Tableau1[[#This Row],[CODE_TYPE_DECHET]],Libellés!$A$1:$B$8,2,FALSE)</f>
        <v>Ordures ménagères résiduelles</v>
      </c>
      <c r="H1981" s="21" t="s">
        <v>49</v>
      </c>
      <c r="I1981" s="21" t="str">
        <f>VLOOKUP(Tableau1[[#This Row],[CODE_DESTINATION]],Libellés!$E$2:$F$7,2,FALSE)</f>
        <v>Valorisation matière</v>
      </c>
      <c r="J1981" s="21">
        <v>14221.28</v>
      </c>
      <c r="K1981" s="21">
        <v>230175</v>
      </c>
      <c r="L1981" s="21">
        <f>Tableau1[[#This Row],[TONNE_DECHET]]*1000</f>
        <v>14221280</v>
      </c>
      <c r="M1981" s="21">
        <f>Tableau1[[#This Row],[KG_DECHET]]/Tableau1[[#This Row],[Population]]</f>
        <v>61.784642120125994</v>
      </c>
    </row>
    <row r="1982" spans="1:13" x14ac:dyDescent="0.3">
      <c r="A1982" s="21">
        <v>2011</v>
      </c>
      <c r="B1982" s="21">
        <v>24</v>
      </c>
      <c r="C1982" s="21" t="str">
        <f>VLOOKUP(Tableau1[[#This Row],[CODE_REGION]],Libellés!$I$2:$J$15,2,FALSE)</f>
        <v>Centre-Val de Loire</v>
      </c>
      <c r="D1982" s="21">
        <v>36</v>
      </c>
      <c r="E1982" s="21" t="str">
        <f>VLOOKUP(Tableau1[[#This Row],[CODE_DEPT]],Libellés!$L$2:$M$102,2,FALSE)</f>
        <v>Indre</v>
      </c>
      <c r="F1982" s="21" t="s">
        <v>49</v>
      </c>
      <c r="G1982" s="21" t="str">
        <f>VLOOKUP(Tableau1[[#This Row],[CODE_TYPE_DECHET]],Libellés!$A$1:$B$8,2,FALSE)</f>
        <v>Ordures ménagères résiduelles</v>
      </c>
      <c r="H1982" s="21" t="s">
        <v>51</v>
      </c>
      <c r="I1982" s="21" t="str">
        <f>VLOOKUP(Tableau1[[#This Row],[CODE_DESTINATION]],Libellés!$E$2:$F$7,2,FALSE)</f>
        <v>Stockage</v>
      </c>
      <c r="J1982" s="21">
        <v>29915.165430000001</v>
      </c>
      <c r="K1982" s="21">
        <v>230175</v>
      </c>
      <c r="L1982" s="21">
        <f>Tableau1[[#This Row],[TONNE_DECHET]]*1000</f>
        <v>29915165.43</v>
      </c>
      <c r="M1982" s="21">
        <f>Tableau1[[#This Row],[KG_DECHET]]/Tableau1[[#This Row],[Population]]</f>
        <v>129.96704868035189</v>
      </c>
    </row>
    <row r="1983" spans="1:13" x14ac:dyDescent="0.3">
      <c r="A1983" s="21">
        <v>2011</v>
      </c>
      <c r="B1983" s="21">
        <v>24</v>
      </c>
      <c r="C1983" s="21" t="str">
        <f>VLOOKUP(Tableau1[[#This Row],[CODE_REGION]],Libellés!$I$2:$J$15,2,FALSE)</f>
        <v>Centre-Val de Loire</v>
      </c>
      <c r="D1983" s="21">
        <v>36</v>
      </c>
      <c r="E1983" s="21" t="str">
        <f>VLOOKUP(Tableau1[[#This Row],[CODE_DEPT]],Libellés!$L$2:$M$102,2,FALSE)</f>
        <v>Indre</v>
      </c>
      <c r="F1983" s="21" t="s">
        <v>49</v>
      </c>
      <c r="G1983" s="21" t="str">
        <f>VLOOKUP(Tableau1[[#This Row],[CODE_TYPE_DECHET]],Libellés!$A$1:$B$8,2,FALSE)</f>
        <v>Ordures ménagères résiduelles</v>
      </c>
      <c r="H1983" s="21" t="s">
        <v>56</v>
      </c>
      <c r="I1983" s="21" t="str">
        <f>VLOOKUP(Tableau1[[#This Row],[CODE_DESTINATION]],Libellés!$E$2:$F$7,2,FALSE)</f>
        <v>Valorisation organique</v>
      </c>
      <c r="J1983" s="21">
        <v>17775.96</v>
      </c>
      <c r="K1983" s="21">
        <v>230175</v>
      </c>
      <c r="L1983" s="21">
        <f>Tableau1[[#This Row],[TONNE_DECHET]]*1000</f>
        <v>17775960</v>
      </c>
      <c r="M1983" s="21">
        <f>Tableau1[[#This Row],[KG_DECHET]]/Tableau1[[#This Row],[Population]]</f>
        <v>77.228022157054411</v>
      </c>
    </row>
    <row r="1984" spans="1:13" x14ac:dyDescent="0.3">
      <c r="A1984" s="21">
        <v>2011</v>
      </c>
      <c r="B1984" s="21">
        <v>24</v>
      </c>
      <c r="C1984" s="21" t="str">
        <f>VLOOKUP(Tableau1[[#This Row],[CODE_REGION]],Libellés!$I$2:$J$15,2,FALSE)</f>
        <v>Centre-Val de Loire</v>
      </c>
      <c r="D1984" s="21">
        <v>36</v>
      </c>
      <c r="E1984" s="21" t="str">
        <f>VLOOKUP(Tableau1[[#This Row],[CODE_DEPT]],Libellés!$L$2:$M$102,2,FALSE)</f>
        <v>Indre</v>
      </c>
      <c r="F1984" s="21" t="s">
        <v>49</v>
      </c>
      <c r="G1984" s="21" t="str">
        <f>VLOOKUP(Tableau1[[#This Row],[CODE_TYPE_DECHET]],Libellés!$A$1:$B$8,2,FALSE)</f>
        <v>Ordures ménagères résiduelles</v>
      </c>
      <c r="H1984" s="21" t="s">
        <v>52</v>
      </c>
      <c r="I1984" s="21" t="str">
        <f>VLOOKUP(Tableau1[[#This Row],[CODE_DESTINATION]],Libellés!$E$2:$F$7,2,FALSE)</f>
        <v>Non précisé</v>
      </c>
      <c r="J1984" s="21">
        <v>131.67846</v>
      </c>
      <c r="K1984" s="21">
        <v>230175</v>
      </c>
      <c r="L1984" s="21">
        <f>Tableau1[[#This Row],[TONNE_DECHET]]*1000</f>
        <v>131678.46</v>
      </c>
      <c r="M1984" s="21">
        <f>Tableau1[[#This Row],[KG_DECHET]]/Tableau1[[#This Row],[Population]]</f>
        <v>0.57207976539589445</v>
      </c>
    </row>
    <row r="1985" spans="1:13" x14ac:dyDescent="0.3">
      <c r="A1985" s="21">
        <v>2011</v>
      </c>
      <c r="B1985" s="21">
        <v>24</v>
      </c>
      <c r="C1985" s="21" t="str">
        <f>VLOOKUP(Tableau1[[#This Row],[CODE_REGION]],Libellés!$I$2:$J$15,2,FALSE)</f>
        <v>Centre-Val de Loire</v>
      </c>
      <c r="D1985" s="21">
        <v>36</v>
      </c>
      <c r="E1985" s="21" t="str">
        <f>VLOOKUP(Tableau1[[#This Row],[CODE_DEPT]],Libellés!$L$2:$M$102,2,FALSE)</f>
        <v>Indre</v>
      </c>
      <c r="F1985" s="21" t="s">
        <v>50</v>
      </c>
      <c r="G1985" s="21" t="str">
        <f>VLOOKUP(Tableau1[[#This Row],[CODE_TYPE_DECHET]],Libellés!$A$1:$B$8,2,FALSE)</f>
        <v>Encombrants</v>
      </c>
      <c r="H1985" s="21" t="s">
        <v>49</v>
      </c>
      <c r="I1985" s="21" t="str">
        <f>VLOOKUP(Tableau1[[#This Row],[CODE_DESTINATION]],Libellés!$E$2:$F$7,2,FALSE)</f>
        <v>Valorisation matière</v>
      </c>
      <c r="J1985" s="21">
        <v>59.162799999999997</v>
      </c>
      <c r="K1985" s="21">
        <v>230175</v>
      </c>
      <c r="L1985" s="21">
        <f>Tableau1[[#This Row],[TONNE_DECHET]]*1000</f>
        <v>59162.799999999996</v>
      </c>
      <c r="M1985" s="21">
        <f>Tableau1[[#This Row],[KG_DECHET]]/Tableau1[[#This Row],[Population]]</f>
        <v>0.25703399587270553</v>
      </c>
    </row>
    <row r="1986" spans="1:13" x14ac:dyDescent="0.3">
      <c r="A1986" s="21">
        <v>2011</v>
      </c>
      <c r="B1986" s="21">
        <v>24</v>
      </c>
      <c r="C1986" s="21" t="str">
        <f>VLOOKUP(Tableau1[[#This Row],[CODE_REGION]],Libellés!$I$2:$J$15,2,FALSE)</f>
        <v>Centre-Val de Loire</v>
      </c>
      <c r="D1986" s="21">
        <v>36</v>
      </c>
      <c r="E1986" s="21" t="str">
        <f>VLOOKUP(Tableau1[[#This Row],[CODE_DEPT]],Libellés!$L$2:$M$102,2,FALSE)</f>
        <v>Indre</v>
      </c>
      <c r="F1986" s="21" t="s">
        <v>50</v>
      </c>
      <c r="G1986" s="21" t="str">
        <f>VLOOKUP(Tableau1[[#This Row],[CODE_TYPE_DECHET]],Libellés!$A$1:$B$8,2,FALSE)</f>
        <v>Encombrants</v>
      </c>
      <c r="H1986" s="21" t="s">
        <v>51</v>
      </c>
      <c r="I1986" s="21" t="str">
        <f>VLOOKUP(Tableau1[[#This Row],[CODE_DESTINATION]],Libellés!$E$2:$F$7,2,FALSE)</f>
        <v>Stockage</v>
      </c>
      <c r="J1986" s="21">
        <v>194.91</v>
      </c>
      <c r="K1986" s="21">
        <v>230175</v>
      </c>
      <c r="L1986" s="21">
        <f>Tableau1[[#This Row],[TONNE_DECHET]]*1000</f>
        <v>194910</v>
      </c>
      <c r="M1986" s="21">
        <f>Tableau1[[#This Row],[KG_DECHET]]/Tableau1[[#This Row],[Population]]</f>
        <v>0.84679048550016289</v>
      </c>
    </row>
    <row r="1987" spans="1:13" x14ac:dyDescent="0.3">
      <c r="A1987" s="21">
        <v>2011</v>
      </c>
      <c r="B1987" s="21">
        <v>24</v>
      </c>
      <c r="C1987" s="21" t="str">
        <f>VLOOKUP(Tableau1[[#This Row],[CODE_REGION]],Libellés!$I$2:$J$15,2,FALSE)</f>
        <v>Centre-Val de Loire</v>
      </c>
      <c r="D1987" s="21">
        <v>36</v>
      </c>
      <c r="E1987" s="21" t="str">
        <f>VLOOKUP(Tableau1[[#This Row],[CODE_DEPT]],Libellés!$L$2:$M$102,2,FALSE)</f>
        <v>Indre</v>
      </c>
      <c r="F1987" s="21" t="s">
        <v>53</v>
      </c>
      <c r="G1987" s="21" t="str">
        <f>VLOOKUP(Tableau1[[#This Row],[CODE_TYPE_DECHET]],Libellés!$A$1:$B$8,2,FALSE)</f>
        <v>Déchets dangereux</v>
      </c>
      <c r="H1987" s="21" t="s">
        <v>50</v>
      </c>
      <c r="I1987" s="21" t="str">
        <f>VLOOKUP(Tableau1[[#This Row],[CODE_DESTINATION]],Libellés!$E$2:$F$7,2,FALSE)</f>
        <v>Incinération avec récupération d'énergie</v>
      </c>
      <c r="J1987" s="21">
        <v>0.65</v>
      </c>
      <c r="K1987" s="21">
        <v>230175</v>
      </c>
      <c r="L1987" s="21">
        <f>Tableau1[[#This Row],[TONNE_DECHET]]*1000</f>
        <v>650</v>
      </c>
      <c r="M1987" s="21">
        <f>Tableau1[[#This Row],[KG_DECHET]]/Tableau1[[#This Row],[Population]]</f>
        <v>2.8239383078092757E-3</v>
      </c>
    </row>
    <row r="1988" spans="1:13" x14ac:dyDescent="0.3">
      <c r="A1988" s="21">
        <v>2011</v>
      </c>
      <c r="B1988" s="21">
        <v>24</v>
      </c>
      <c r="C1988" s="21" t="str">
        <f>VLOOKUP(Tableau1[[#This Row],[CODE_REGION]],Libellés!$I$2:$J$15,2,FALSE)</f>
        <v>Centre-Val de Loire</v>
      </c>
      <c r="D1988" s="21">
        <v>36</v>
      </c>
      <c r="E1988" s="21" t="str">
        <f>VLOOKUP(Tableau1[[#This Row],[CODE_DEPT]],Libellés!$L$2:$M$102,2,FALSE)</f>
        <v>Indre</v>
      </c>
      <c r="F1988" s="21" t="s">
        <v>51</v>
      </c>
      <c r="G1988" s="21" t="str">
        <f>VLOOKUP(Tableau1[[#This Row],[CODE_TYPE_DECHET]],Libellés!$A$1:$B$8,2,FALSE)</f>
        <v>Emballages et papier</v>
      </c>
      <c r="H1988" s="21" t="s">
        <v>49</v>
      </c>
      <c r="I1988" s="21" t="str">
        <f>VLOOKUP(Tableau1[[#This Row],[CODE_DESTINATION]],Libellés!$E$2:$F$7,2,FALSE)</f>
        <v>Valorisation matière</v>
      </c>
      <c r="J1988" s="21">
        <v>6460.4899500000001</v>
      </c>
      <c r="K1988" s="21">
        <v>230175</v>
      </c>
      <c r="L1988" s="21">
        <f>Tableau1[[#This Row],[TONNE_DECHET]]*1000</f>
        <v>6460489.9500000002</v>
      </c>
      <c r="M1988" s="21">
        <f>Tableau1[[#This Row],[KG_DECHET]]/Tableau1[[#This Row],[Population]]</f>
        <v>28.067730856956665</v>
      </c>
    </row>
    <row r="1989" spans="1:13" x14ac:dyDescent="0.3">
      <c r="A1989" s="21">
        <v>2011</v>
      </c>
      <c r="B1989" s="21">
        <v>24</v>
      </c>
      <c r="C1989" s="21" t="str">
        <f>VLOOKUP(Tableau1[[#This Row],[CODE_REGION]],Libellés!$I$2:$J$15,2,FALSE)</f>
        <v>Centre-Val de Loire</v>
      </c>
      <c r="D1989" s="21">
        <v>36</v>
      </c>
      <c r="E1989" s="21" t="str">
        <f>VLOOKUP(Tableau1[[#This Row],[CODE_DEPT]],Libellés!$L$2:$M$102,2,FALSE)</f>
        <v>Indre</v>
      </c>
      <c r="F1989" s="21" t="s">
        <v>51</v>
      </c>
      <c r="G1989" s="21" t="str">
        <f>VLOOKUP(Tableau1[[#This Row],[CODE_TYPE_DECHET]],Libellés!$A$1:$B$8,2,FALSE)</f>
        <v>Emballages et papier</v>
      </c>
      <c r="H1989" s="21" t="s">
        <v>51</v>
      </c>
      <c r="I1989" s="21" t="str">
        <f>VLOOKUP(Tableau1[[#This Row],[CODE_DESTINATION]],Libellés!$E$2:$F$7,2,FALSE)</f>
        <v>Stockage</v>
      </c>
      <c r="J1989" s="21">
        <v>18.266999999999999</v>
      </c>
      <c r="K1989" s="21">
        <v>230175</v>
      </c>
      <c r="L1989" s="21">
        <f>Tableau1[[#This Row],[TONNE_DECHET]]*1000</f>
        <v>18267</v>
      </c>
      <c r="M1989" s="21">
        <f>Tableau1[[#This Row],[KG_DECHET]]/Tableau1[[#This Row],[Population]]</f>
        <v>7.9361355490387753E-2</v>
      </c>
    </row>
    <row r="1990" spans="1:13" x14ac:dyDescent="0.3">
      <c r="A1990" s="21">
        <v>2011</v>
      </c>
      <c r="B1990" s="21">
        <v>24</v>
      </c>
      <c r="C1990" s="21" t="str">
        <f>VLOOKUP(Tableau1[[#This Row],[CODE_REGION]],Libellés!$I$2:$J$15,2,FALSE)</f>
        <v>Centre-Val de Loire</v>
      </c>
      <c r="D1990" s="21">
        <v>36</v>
      </c>
      <c r="E1990" s="21" t="str">
        <f>VLOOKUP(Tableau1[[#This Row],[CODE_DEPT]],Libellés!$L$2:$M$102,2,FALSE)</f>
        <v>Indre</v>
      </c>
      <c r="F1990" s="21" t="s">
        <v>51</v>
      </c>
      <c r="G1990" s="21" t="str">
        <f>VLOOKUP(Tableau1[[#This Row],[CODE_TYPE_DECHET]],Libellés!$A$1:$B$8,2,FALSE)</f>
        <v>Emballages et papier</v>
      </c>
      <c r="H1990" s="21" t="s">
        <v>52</v>
      </c>
      <c r="I1990" s="21" t="str">
        <f>VLOOKUP(Tableau1[[#This Row],[CODE_DESTINATION]],Libellés!$E$2:$F$7,2,FALSE)</f>
        <v>Non précisé</v>
      </c>
      <c r="J1990" s="21">
        <v>2255.3639899999998</v>
      </c>
      <c r="K1990" s="21">
        <v>230175</v>
      </c>
      <c r="L1990" s="21">
        <f>Tableau1[[#This Row],[TONNE_DECHET]]*1000</f>
        <v>2255363.9899999998</v>
      </c>
      <c r="M1990" s="21">
        <f>Tableau1[[#This Row],[KG_DECHET]]/Tableau1[[#This Row],[Population]]</f>
        <v>9.7984750298685768</v>
      </c>
    </row>
    <row r="1991" spans="1:13" x14ac:dyDescent="0.3">
      <c r="A1991" s="21">
        <v>2011</v>
      </c>
      <c r="B1991" s="21">
        <v>24</v>
      </c>
      <c r="C1991" s="21" t="str">
        <f>VLOOKUP(Tableau1[[#This Row],[CODE_REGION]],Libellés!$I$2:$J$15,2,FALSE)</f>
        <v>Centre-Val de Loire</v>
      </c>
      <c r="D1991" s="21">
        <v>36</v>
      </c>
      <c r="E1991" s="21" t="str">
        <f>VLOOKUP(Tableau1[[#This Row],[CODE_DEPT]],Libellés!$L$2:$M$102,2,FALSE)</f>
        <v>Indre</v>
      </c>
      <c r="F1991" s="21" t="s">
        <v>56</v>
      </c>
      <c r="G1991" s="21" t="str">
        <f>VLOOKUP(Tableau1[[#This Row],[CODE_TYPE_DECHET]],Libellés!$A$1:$B$8,2,FALSE)</f>
        <v>Biodéchets</v>
      </c>
      <c r="H1991" s="21" t="s">
        <v>56</v>
      </c>
      <c r="I1991" s="21" t="str">
        <f>VLOOKUP(Tableau1[[#This Row],[CODE_DESTINATION]],Libellés!$E$2:$F$7,2,FALSE)</f>
        <v>Valorisation organique</v>
      </c>
      <c r="J1991" s="21">
        <v>3</v>
      </c>
      <c r="K1991" s="21">
        <v>230175</v>
      </c>
      <c r="L1991" s="21">
        <f>Tableau1[[#This Row],[TONNE_DECHET]]*1000</f>
        <v>3000</v>
      </c>
      <c r="M1991" s="21">
        <f>Tableau1[[#This Row],[KG_DECHET]]/Tableau1[[#This Row],[Population]]</f>
        <v>1.3033561420658195E-2</v>
      </c>
    </row>
    <row r="1992" spans="1:13" x14ac:dyDescent="0.3">
      <c r="A1992" s="21">
        <v>2011</v>
      </c>
      <c r="B1992" s="21">
        <v>24</v>
      </c>
      <c r="C1992" s="21" t="str">
        <f>VLOOKUP(Tableau1[[#This Row],[CODE_REGION]],Libellés!$I$2:$J$15,2,FALSE)</f>
        <v>Centre-Val de Loire</v>
      </c>
      <c r="D1992" s="21">
        <v>36</v>
      </c>
      <c r="E1992" s="21" t="str">
        <f>VLOOKUP(Tableau1[[#This Row],[CODE_DEPT]],Libellés!$L$2:$M$102,2,FALSE)</f>
        <v>Indre</v>
      </c>
      <c r="F1992" s="21" t="s">
        <v>54</v>
      </c>
      <c r="G1992" s="21" t="str">
        <f>VLOOKUP(Tableau1[[#This Row],[CODE_TYPE_DECHET]],Libellés!$A$1:$B$8,2,FALSE)</f>
        <v>Verre</v>
      </c>
      <c r="H1992" s="21" t="s">
        <v>49</v>
      </c>
      <c r="I1992" s="21" t="str">
        <f>VLOOKUP(Tableau1[[#This Row],[CODE_DESTINATION]],Libellés!$E$2:$F$7,2,FALSE)</f>
        <v>Valorisation matière</v>
      </c>
      <c r="J1992" s="21">
        <v>9474.5509999999995</v>
      </c>
      <c r="K1992" s="21">
        <v>230175</v>
      </c>
      <c r="L1992" s="21">
        <f>Tableau1[[#This Row],[TONNE_DECHET]]*1000</f>
        <v>9474551</v>
      </c>
      <c r="M1992" s="21">
        <f>Tableau1[[#This Row],[KG_DECHET]]/Tableau1[[#This Row],[Population]]</f>
        <v>41.162380797219505</v>
      </c>
    </row>
    <row r="1993" spans="1:13" x14ac:dyDescent="0.3">
      <c r="A1993" s="21">
        <v>2011</v>
      </c>
      <c r="B1993" s="21">
        <v>24</v>
      </c>
      <c r="C1993" s="21" t="str">
        <f>VLOOKUP(Tableau1[[#This Row],[CODE_REGION]],Libellés!$I$2:$J$15,2,FALSE)</f>
        <v>Centre-Val de Loire</v>
      </c>
      <c r="D1993" s="21">
        <v>36</v>
      </c>
      <c r="E1993" s="21" t="str">
        <f>VLOOKUP(Tableau1[[#This Row],[CODE_DEPT]],Libellés!$L$2:$M$102,2,FALSE)</f>
        <v>Indre</v>
      </c>
      <c r="F1993" s="21" t="s">
        <v>54</v>
      </c>
      <c r="G1993" s="21" t="str">
        <f>VLOOKUP(Tableau1[[#This Row],[CODE_TYPE_DECHET]],Libellés!$A$1:$B$8,2,FALSE)</f>
        <v>Verre</v>
      </c>
      <c r="H1993" s="21" t="s">
        <v>52</v>
      </c>
      <c r="I1993" s="21" t="str">
        <f>VLOOKUP(Tableau1[[#This Row],[CODE_DESTINATION]],Libellés!$E$2:$F$7,2,FALSE)</f>
        <v>Non précisé</v>
      </c>
      <c r="J1993" s="21">
        <v>26.975239999999999</v>
      </c>
      <c r="K1993" s="21">
        <v>230175</v>
      </c>
      <c r="L1993" s="21">
        <f>Tableau1[[#This Row],[TONNE_DECHET]]*1000</f>
        <v>26975.239999999998</v>
      </c>
      <c r="M1993" s="21">
        <f>Tableau1[[#This Row],[KG_DECHET]]/Tableau1[[#This Row],[Population]]</f>
        <v>0.11719448245899858</v>
      </c>
    </row>
    <row r="1994" spans="1:13" x14ac:dyDescent="0.3">
      <c r="A1994" s="21">
        <v>2013</v>
      </c>
      <c r="B1994" s="21">
        <v>24</v>
      </c>
      <c r="C1994" s="21" t="str">
        <f>VLOOKUP(Tableau1[[#This Row],[CODE_REGION]],Libellés!$I$2:$J$15,2,FALSE)</f>
        <v>Centre-Val de Loire</v>
      </c>
      <c r="D1994" s="21">
        <v>36</v>
      </c>
      <c r="E1994" s="21" t="str">
        <f>VLOOKUP(Tableau1[[#This Row],[CODE_DEPT]],Libellés!$L$2:$M$102,2,FALSE)</f>
        <v>Indre</v>
      </c>
      <c r="F1994" s="21" t="s">
        <v>49</v>
      </c>
      <c r="G1994" s="21" t="str">
        <f>VLOOKUP(Tableau1[[#This Row],[CODE_TYPE_DECHET]],Libellés!$A$1:$B$8,2,FALSE)</f>
        <v>Ordures ménagères résiduelles</v>
      </c>
      <c r="H1994" s="21" t="s">
        <v>49</v>
      </c>
      <c r="I1994" s="21" t="str">
        <f>VLOOKUP(Tableau1[[#This Row],[CODE_DESTINATION]],Libellés!$E$2:$F$7,2,FALSE)</f>
        <v>Valorisation matière</v>
      </c>
      <c r="J1994" s="21">
        <v>13544.1</v>
      </c>
      <c r="K1994" s="21">
        <v>228091</v>
      </c>
      <c r="L1994" s="21">
        <f>Tableau1[[#This Row],[TONNE_DECHET]]*1000</f>
        <v>13544100</v>
      </c>
      <c r="M1994" s="21">
        <f>Tableau1[[#This Row],[KG_DECHET]]/Tableau1[[#This Row],[Population]]</f>
        <v>59.380247357414362</v>
      </c>
    </row>
    <row r="1995" spans="1:13" x14ac:dyDescent="0.3">
      <c r="A1995" s="21">
        <v>2013</v>
      </c>
      <c r="B1995" s="21">
        <v>24</v>
      </c>
      <c r="C1995" s="21" t="str">
        <f>VLOOKUP(Tableau1[[#This Row],[CODE_REGION]],Libellés!$I$2:$J$15,2,FALSE)</f>
        <v>Centre-Val de Loire</v>
      </c>
      <c r="D1995" s="21">
        <v>36</v>
      </c>
      <c r="E1995" s="21" t="str">
        <f>VLOOKUP(Tableau1[[#This Row],[CODE_DEPT]],Libellés!$L$2:$M$102,2,FALSE)</f>
        <v>Indre</v>
      </c>
      <c r="F1995" s="21" t="s">
        <v>49</v>
      </c>
      <c r="G1995" s="21" t="str">
        <f>VLOOKUP(Tableau1[[#This Row],[CODE_TYPE_DECHET]],Libellés!$A$1:$B$8,2,FALSE)</f>
        <v>Ordures ménagères résiduelles</v>
      </c>
      <c r="H1995" s="21" t="s">
        <v>51</v>
      </c>
      <c r="I1995" s="21" t="str">
        <f>VLOOKUP(Tableau1[[#This Row],[CODE_DESTINATION]],Libellés!$E$2:$F$7,2,FALSE)</f>
        <v>Stockage</v>
      </c>
      <c r="J1995" s="21">
        <v>28108.523229999999</v>
      </c>
      <c r="K1995" s="21">
        <v>228091</v>
      </c>
      <c r="L1995" s="21">
        <f>Tableau1[[#This Row],[TONNE_DECHET]]*1000</f>
        <v>28108523.23</v>
      </c>
      <c r="M1995" s="21">
        <f>Tableau1[[#This Row],[KG_DECHET]]/Tableau1[[#This Row],[Population]]</f>
        <v>123.23381119816214</v>
      </c>
    </row>
    <row r="1996" spans="1:13" x14ac:dyDescent="0.3">
      <c r="A1996" s="21">
        <v>2013</v>
      </c>
      <c r="B1996" s="21">
        <v>24</v>
      </c>
      <c r="C1996" s="21" t="str">
        <f>VLOOKUP(Tableau1[[#This Row],[CODE_REGION]],Libellés!$I$2:$J$15,2,FALSE)</f>
        <v>Centre-Val de Loire</v>
      </c>
      <c r="D1996" s="21">
        <v>36</v>
      </c>
      <c r="E1996" s="21" t="str">
        <f>VLOOKUP(Tableau1[[#This Row],[CODE_DEPT]],Libellés!$L$2:$M$102,2,FALSE)</f>
        <v>Indre</v>
      </c>
      <c r="F1996" s="21" t="s">
        <v>49</v>
      </c>
      <c r="G1996" s="21" t="str">
        <f>VLOOKUP(Tableau1[[#This Row],[CODE_TYPE_DECHET]],Libellés!$A$1:$B$8,2,FALSE)</f>
        <v>Ordures ménagères résiduelles</v>
      </c>
      <c r="H1996" s="21" t="s">
        <v>56</v>
      </c>
      <c r="I1996" s="21" t="str">
        <f>VLOOKUP(Tableau1[[#This Row],[CODE_DESTINATION]],Libellés!$E$2:$F$7,2,FALSE)</f>
        <v>Valorisation organique</v>
      </c>
      <c r="J1996" s="21">
        <v>15864.27</v>
      </c>
      <c r="K1996" s="21">
        <v>228091</v>
      </c>
      <c r="L1996" s="21">
        <f>Tableau1[[#This Row],[TONNE_DECHET]]*1000</f>
        <v>15864270</v>
      </c>
      <c r="M1996" s="21">
        <f>Tableau1[[#This Row],[KG_DECHET]]/Tableau1[[#This Row],[Population]]</f>
        <v>69.552371641143225</v>
      </c>
    </row>
    <row r="1997" spans="1:13" x14ac:dyDescent="0.3">
      <c r="A1997" s="21">
        <v>2013</v>
      </c>
      <c r="B1997" s="21">
        <v>24</v>
      </c>
      <c r="C1997" s="21" t="str">
        <f>VLOOKUP(Tableau1[[#This Row],[CODE_REGION]],Libellés!$I$2:$J$15,2,FALSE)</f>
        <v>Centre-Val de Loire</v>
      </c>
      <c r="D1997" s="21">
        <v>36</v>
      </c>
      <c r="E1997" s="21" t="str">
        <f>VLOOKUP(Tableau1[[#This Row],[CODE_DEPT]],Libellés!$L$2:$M$102,2,FALSE)</f>
        <v>Indre</v>
      </c>
      <c r="F1997" s="21" t="s">
        <v>49</v>
      </c>
      <c r="G1997" s="21" t="str">
        <f>VLOOKUP(Tableau1[[#This Row],[CODE_TYPE_DECHET]],Libellés!$A$1:$B$8,2,FALSE)</f>
        <v>Ordures ménagères résiduelles</v>
      </c>
      <c r="H1997" s="21" t="s">
        <v>52</v>
      </c>
      <c r="I1997" s="21" t="str">
        <f>VLOOKUP(Tableau1[[#This Row],[CODE_DESTINATION]],Libellés!$E$2:$F$7,2,FALSE)</f>
        <v>Non précisé</v>
      </c>
      <c r="J1997" s="21">
        <v>45.105429999999998</v>
      </c>
      <c r="K1997" s="21">
        <v>228091</v>
      </c>
      <c r="L1997" s="21">
        <f>Tableau1[[#This Row],[TONNE_DECHET]]*1000</f>
        <v>45105.43</v>
      </c>
      <c r="M1997" s="21">
        <f>Tableau1[[#This Row],[KG_DECHET]]/Tableau1[[#This Row],[Population]]</f>
        <v>0.19775190603750259</v>
      </c>
    </row>
    <row r="1998" spans="1:13" x14ac:dyDescent="0.3">
      <c r="A1998" s="21">
        <v>2013</v>
      </c>
      <c r="B1998" s="21">
        <v>24</v>
      </c>
      <c r="C1998" s="21" t="str">
        <f>VLOOKUP(Tableau1[[#This Row],[CODE_REGION]],Libellés!$I$2:$J$15,2,FALSE)</f>
        <v>Centre-Val de Loire</v>
      </c>
      <c r="D1998" s="21">
        <v>36</v>
      </c>
      <c r="E1998" s="21" t="str">
        <f>VLOOKUP(Tableau1[[#This Row],[CODE_DEPT]],Libellés!$L$2:$M$102,2,FALSE)</f>
        <v>Indre</v>
      </c>
      <c r="F1998" s="21" t="s">
        <v>50</v>
      </c>
      <c r="G1998" s="21" t="str">
        <f>VLOOKUP(Tableau1[[#This Row],[CODE_TYPE_DECHET]],Libellés!$A$1:$B$8,2,FALSE)</f>
        <v>Encombrants</v>
      </c>
      <c r="H1998" s="21" t="s">
        <v>49</v>
      </c>
      <c r="I1998" s="21" t="str">
        <f>VLOOKUP(Tableau1[[#This Row],[CODE_DESTINATION]],Libellés!$E$2:$F$7,2,FALSE)</f>
        <v>Valorisation matière</v>
      </c>
      <c r="J1998" s="21">
        <v>40.048400000000001</v>
      </c>
      <c r="K1998" s="21">
        <v>228091</v>
      </c>
      <c r="L1998" s="21">
        <f>Tableau1[[#This Row],[TONNE_DECHET]]*1000</f>
        <v>40048.400000000001</v>
      </c>
      <c r="M1998" s="21">
        <f>Tableau1[[#This Row],[KG_DECHET]]/Tableau1[[#This Row],[Population]]</f>
        <v>0.17558079889167044</v>
      </c>
    </row>
    <row r="1999" spans="1:13" x14ac:dyDescent="0.3">
      <c r="A1999" s="21">
        <v>2013</v>
      </c>
      <c r="B1999" s="21">
        <v>24</v>
      </c>
      <c r="C1999" s="21" t="str">
        <f>VLOOKUP(Tableau1[[#This Row],[CODE_REGION]],Libellés!$I$2:$J$15,2,FALSE)</f>
        <v>Centre-Val de Loire</v>
      </c>
      <c r="D1999" s="21">
        <v>36</v>
      </c>
      <c r="E1999" s="21" t="str">
        <f>VLOOKUP(Tableau1[[#This Row],[CODE_DEPT]],Libellés!$L$2:$M$102,2,FALSE)</f>
        <v>Indre</v>
      </c>
      <c r="F1999" s="21" t="s">
        <v>50</v>
      </c>
      <c r="G1999" s="21" t="str">
        <f>VLOOKUP(Tableau1[[#This Row],[CODE_TYPE_DECHET]],Libellés!$A$1:$B$8,2,FALSE)</f>
        <v>Encombrants</v>
      </c>
      <c r="H1999" s="21" t="s">
        <v>51</v>
      </c>
      <c r="I1999" s="21" t="str">
        <f>VLOOKUP(Tableau1[[#This Row],[CODE_DESTINATION]],Libellés!$E$2:$F$7,2,FALSE)</f>
        <v>Stockage</v>
      </c>
      <c r="J1999" s="21">
        <v>106.26</v>
      </c>
      <c r="K1999" s="21">
        <v>228091</v>
      </c>
      <c r="L1999" s="21">
        <f>Tableau1[[#This Row],[TONNE_DECHET]]*1000</f>
        <v>106260</v>
      </c>
      <c r="M1999" s="21">
        <f>Tableau1[[#This Row],[KG_DECHET]]/Tableau1[[#This Row],[Population]]</f>
        <v>0.46586669355651911</v>
      </c>
    </row>
    <row r="2000" spans="1:13" x14ac:dyDescent="0.3">
      <c r="A2000" s="21">
        <v>2013</v>
      </c>
      <c r="B2000" s="21">
        <v>24</v>
      </c>
      <c r="C2000" s="21" t="str">
        <f>VLOOKUP(Tableau1[[#This Row],[CODE_REGION]],Libellés!$I$2:$J$15,2,FALSE)</f>
        <v>Centre-Val de Loire</v>
      </c>
      <c r="D2000" s="21">
        <v>36</v>
      </c>
      <c r="E2000" s="21" t="str">
        <f>VLOOKUP(Tableau1[[#This Row],[CODE_DEPT]],Libellés!$L$2:$M$102,2,FALSE)</f>
        <v>Indre</v>
      </c>
      <c r="F2000" s="21" t="s">
        <v>53</v>
      </c>
      <c r="G2000" s="21" t="str">
        <f>VLOOKUP(Tableau1[[#This Row],[CODE_TYPE_DECHET]],Libellés!$A$1:$B$8,2,FALSE)</f>
        <v>Déchets dangereux</v>
      </c>
      <c r="H2000" s="21" t="s">
        <v>50</v>
      </c>
      <c r="I2000" s="21" t="str">
        <f>VLOOKUP(Tableau1[[#This Row],[CODE_DESTINATION]],Libellés!$E$2:$F$7,2,FALSE)</f>
        <v>Incinération avec récupération d'énergie</v>
      </c>
      <c r="J2000" s="21">
        <v>2.91</v>
      </c>
      <c r="K2000" s="21">
        <v>228091</v>
      </c>
      <c r="L2000" s="21">
        <f>Tableau1[[#This Row],[TONNE_DECHET]]*1000</f>
        <v>2910</v>
      </c>
      <c r="M2000" s="21">
        <f>Tableau1[[#This Row],[KG_DECHET]]/Tableau1[[#This Row],[Population]]</f>
        <v>1.2758065859678813E-2</v>
      </c>
    </row>
    <row r="2001" spans="1:13" x14ac:dyDescent="0.3">
      <c r="A2001" s="21">
        <v>2013</v>
      </c>
      <c r="B2001" s="21">
        <v>24</v>
      </c>
      <c r="C2001" s="21" t="str">
        <f>VLOOKUP(Tableau1[[#This Row],[CODE_REGION]],Libellés!$I$2:$J$15,2,FALSE)</f>
        <v>Centre-Val de Loire</v>
      </c>
      <c r="D2001" s="21">
        <v>36</v>
      </c>
      <c r="E2001" s="21" t="str">
        <f>VLOOKUP(Tableau1[[#This Row],[CODE_DEPT]],Libellés!$L$2:$M$102,2,FALSE)</f>
        <v>Indre</v>
      </c>
      <c r="F2001" s="21" t="s">
        <v>53</v>
      </c>
      <c r="G2001" s="21" t="str">
        <f>VLOOKUP(Tableau1[[#This Row],[CODE_TYPE_DECHET]],Libellés!$A$1:$B$8,2,FALSE)</f>
        <v>Déchets dangereux</v>
      </c>
      <c r="H2001" s="21" t="s">
        <v>53</v>
      </c>
      <c r="I2001" s="21" t="str">
        <f>VLOOKUP(Tableau1[[#This Row],[CODE_DESTINATION]],Libellés!$E$2:$F$7,2,FALSE)</f>
        <v>Incinération sans récupération d'énergie</v>
      </c>
      <c r="J2001" s="21">
        <v>0.01</v>
      </c>
      <c r="K2001" s="21">
        <v>228091</v>
      </c>
      <c r="L2001" s="21">
        <f>Tableau1[[#This Row],[TONNE_DECHET]]*1000</f>
        <v>10</v>
      </c>
      <c r="M2001" s="21">
        <f>Tableau1[[#This Row],[KG_DECHET]]/Tableau1[[#This Row],[Population]]</f>
        <v>4.3842150720545749E-5</v>
      </c>
    </row>
    <row r="2002" spans="1:13" x14ac:dyDescent="0.3">
      <c r="A2002" s="21">
        <v>2013</v>
      </c>
      <c r="B2002" s="21">
        <v>24</v>
      </c>
      <c r="C2002" s="21" t="str">
        <f>VLOOKUP(Tableau1[[#This Row],[CODE_REGION]],Libellés!$I$2:$J$15,2,FALSE)</f>
        <v>Centre-Val de Loire</v>
      </c>
      <c r="D2002" s="21">
        <v>36</v>
      </c>
      <c r="E2002" s="21" t="str">
        <f>VLOOKUP(Tableau1[[#This Row],[CODE_DEPT]],Libellés!$L$2:$M$102,2,FALSE)</f>
        <v>Indre</v>
      </c>
      <c r="F2002" s="21" t="s">
        <v>51</v>
      </c>
      <c r="G2002" s="21" t="str">
        <f>VLOOKUP(Tableau1[[#This Row],[CODE_TYPE_DECHET]],Libellés!$A$1:$B$8,2,FALSE)</f>
        <v>Emballages et papier</v>
      </c>
      <c r="H2002" s="21" t="s">
        <v>49</v>
      </c>
      <c r="I2002" s="21" t="str">
        <f>VLOOKUP(Tableau1[[#This Row],[CODE_DESTINATION]],Libellés!$E$2:$F$7,2,FALSE)</f>
        <v>Valorisation matière</v>
      </c>
      <c r="J2002" s="21">
        <v>5696.0098699999999</v>
      </c>
      <c r="K2002" s="21">
        <v>228091</v>
      </c>
      <c r="L2002" s="21">
        <f>Tableau1[[#This Row],[TONNE_DECHET]]*1000</f>
        <v>5696009.8700000001</v>
      </c>
      <c r="M2002" s="21">
        <f>Tableau1[[#This Row],[KG_DECHET]]/Tableau1[[#This Row],[Population]]</f>
        <v>24.972532322625618</v>
      </c>
    </row>
    <row r="2003" spans="1:13" x14ac:dyDescent="0.3">
      <c r="A2003" s="21">
        <v>2013</v>
      </c>
      <c r="B2003" s="21">
        <v>24</v>
      </c>
      <c r="C2003" s="21" t="str">
        <f>VLOOKUP(Tableau1[[#This Row],[CODE_REGION]],Libellés!$I$2:$J$15,2,FALSE)</f>
        <v>Centre-Val de Loire</v>
      </c>
      <c r="D2003" s="21">
        <v>36</v>
      </c>
      <c r="E2003" s="21" t="str">
        <f>VLOOKUP(Tableau1[[#This Row],[CODE_DEPT]],Libellés!$L$2:$M$102,2,FALSE)</f>
        <v>Indre</v>
      </c>
      <c r="F2003" s="21" t="s">
        <v>51</v>
      </c>
      <c r="G2003" s="21" t="str">
        <f>VLOOKUP(Tableau1[[#This Row],[CODE_TYPE_DECHET]],Libellés!$A$1:$B$8,2,FALSE)</f>
        <v>Emballages et papier</v>
      </c>
      <c r="H2003" s="21" t="s">
        <v>52</v>
      </c>
      <c r="I2003" s="21" t="str">
        <f>VLOOKUP(Tableau1[[#This Row],[CODE_DESTINATION]],Libellés!$E$2:$F$7,2,FALSE)</f>
        <v>Non précisé</v>
      </c>
      <c r="J2003" s="21">
        <v>2101.5551500000001</v>
      </c>
      <c r="K2003" s="21">
        <v>228091</v>
      </c>
      <c r="L2003" s="21">
        <f>Tableau1[[#This Row],[TONNE_DECHET]]*1000</f>
        <v>2101555.1500000004</v>
      </c>
      <c r="M2003" s="21">
        <f>Tableau1[[#This Row],[KG_DECHET]]/Tableau1[[#This Row],[Population]]</f>
        <v>9.2136697633839137</v>
      </c>
    </row>
    <row r="2004" spans="1:13" x14ac:dyDescent="0.3">
      <c r="A2004" s="21">
        <v>2013</v>
      </c>
      <c r="B2004" s="21">
        <v>24</v>
      </c>
      <c r="C2004" s="21" t="str">
        <f>VLOOKUP(Tableau1[[#This Row],[CODE_REGION]],Libellés!$I$2:$J$15,2,FALSE)</f>
        <v>Centre-Val de Loire</v>
      </c>
      <c r="D2004" s="21">
        <v>36</v>
      </c>
      <c r="E2004" s="21" t="str">
        <f>VLOOKUP(Tableau1[[#This Row],[CODE_DEPT]],Libellés!$L$2:$M$102,2,FALSE)</f>
        <v>Indre</v>
      </c>
      <c r="F2004" s="21" t="s">
        <v>54</v>
      </c>
      <c r="G2004" s="21" t="str">
        <f>VLOOKUP(Tableau1[[#This Row],[CODE_TYPE_DECHET]],Libellés!$A$1:$B$8,2,FALSE)</f>
        <v>Verre</v>
      </c>
      <c r="H2004" s="21" t="s">
        <v>49</v>
      </c>
      <c r="I2004" s="21" t="str">
        <f>VLOOKUP(Tableau1[[#This Row],[CODE_DESTINATION]],Libellés!$E$2:$F$7,2,FALSE)</f>
        <v>Valorisation matière</v>
      </c>
      <c r="J2004" s="21">
        <v>8971.1185700000005</v>
      </c>
      <c r="K2004" s="21">
        <v>228091</v>
      </c>
      <c r="L2004" s="21">
        <f>Tableau1[[#This Row],[TONNE_DECHET]]*1000</f>
        <v>8971118.5700000003</v>
      </c>
      <c r="M2004" s="21">
        <f>Tableau1[[#This Row],[KG_DECHET]]/Tableau1[[#This Row],[Population]]</f>
        <v>39.331313247782681</v>
      </c>
    </row>
    <row r="2005" spans="1:13" x14ac:dyDescent="0.3">
      <c r="A2005" s="21">
        <v>2013</v>
      </c>
      <c r="B2005" s="21">
        <v>24</v>
      </c>
      <c r="C2005" s="21" t="str">
        <f>VLOOKUP(Tableau1[[#This Row],[CODE_REGION]],Libellés!$I$2:$J$15,2,FALSE)</f>
        <v>Centre-Val de Loire</v>
      </c>
      <c r="D2005" s="21">
        <v>36</v>
      </c>
      <c r="E2005" s="21" t="str">
        <f>VLOOKUP(Tableau1[[#This Row],[CODE_DEPT]],Libellés!$L$2:$M$102,2,FALSE)</f>
        <v>Indre</v>
      </c>
      <c r="F2005" s="21" t="s">
        <v>54</v>
      </c>
      <c r="G2005" s="21" t="str">
        <f>VLOOKUP(Tableau1[[#This Row],[CODE_TYPE_DECHET]],Libellés!$A$1:$B$8,2,FALSE)</f>
        <v>Verre</v>
      </c>
      <c r="H2005" s="21" t="s">
        <v>52</v>
      </c>
      <c r="I2005" s="21" t="str">
        <f>VLOOKUP(Tableau1[[#This Row],[CODE_DESTINATION]],Libellés!$E$2:$F$7,2,FALSE)</f>
        <v>Non précisé</v>
      </c>
      <c r="J2005" s="21">
        <v>9.4295100000000005</v>
      </c>
      <c r="K2005" s="21">
        <v>228091</v>
      </c>
      <c r="L2005" s="21">
        <f>Tableau1[[#This Row],[TONNE_DECHET]]*1000</f>
        <v>9429.51</v>
      </c>
      <c r="M2005" s="21">
        <f>Tableau1[[#This Row],[KG_DECHET]]/Tableau1[[#This Row],[Population]]</f>
        <v>4.1340999864089331E-2</v>
      </c>
    </row>
    <row r="2006" spans="1:13" x14ac:dyDescent="0.3">
      <c r="A2006" s="21">
        <v>2013</v>
      </c>
      <c r="B2006" s="21">
        <v>24</v>
      </c>
      <c r="C2006" s="21" t="str">
        <f>VLOOKUP(Tableau1[[#This Row],[CODE_REGION]],Libellés!$I$2:$J$15,2,FALSE)</f>
        <v>Centre-Val de Loire</v>
      </c>
      <c r="D2006" s="21">
        <v>36</v>
      </c>
      <c r="E2006" s="21" t="str">
        <f>VLOOKUP(Tableau1[[#This Row],[CODE_DEPT]],Libellés!$L$2:$M$102,2,FALSE)</f>
        <v>Indre</v>
      </c>
      <c r="F2006" s="21" t="s">
        <v>55</v>
      </c>
      <c r="G2006" s="21" t="str">
        <f>VLOOKUP(Tableau1[[#This Row],[CODE_TYPE_DECHET]],Libellés!$A$1:$B$8,2,FALSE)</f>
        <v>Collectes séparées hors gravats</v>
      </c>
      <c r="H2006" s="21" t="s">
        <v>49</v>
      </c>
      <c r="I2006" s="21" t="str">
        <f>VLOOKUP(Tableau1[[#This Row],[CODE_DESTINATION]],Libellés!$E$2:$F$7,2,FALSE)</f>
        <v>Valorisation matière</v>
      </c>
      <c r="J2006" s="21">
        <v>29</v>
      </c>
      <c r="K2006" s="21">
        <v>228091</v>
      </c>
      <c r="L2006" s="21">
        <f>Tableau1[[#This Row],[TONNE_DECHET]]*1000</f>
        <v>29000</v>
      </c>
      <c r="M2006" s="21">
        <f>Tableau1[[#This Row],[KG_DECHET]]/Tableau1[[#This Row],[Population]]</f>
        <v>0.12714223708958267</v>
      </c>
    </row>
    <row r="2007" spans="1:13" x14ac:dyDescent="0.3">
      <c r="A2007" s="21">
        <v>2015</v>
      </c>
      <c r="B2007" s="21">
        <v>24</v>
      </c>
      <c r="C2007" s="21" t="str">
        <f>VLOOKUP(Tableau1[[#This Row],[CODE_REGION]],Libellés!$I$2:$J$15,2,FALSE)</f>
        <v>Centre-Val de Loire</v>
      </c>
      <c r="D2007" s="21">
        <v>36</v>
      </c>
      <c r="E2007" s="21" t="str">
        <f>VLOOKUP(Tableau1[[#This Row],[CODE_DEPT]],Libellés!$L$2:$M$102,2,FALSE)</f>
        <v>Indre</v>
      </c>
      <c r="F2007" s="21" t="s">
        <v>49</v>
      </c>
      <c r="G2007" s="21" t="str">
        <f>VLOOKUP(Tableau1[[#This Row],[CODE_TYPE_DECHET]],Libellés!$A$1:$B$8,2,FALSE)</f>
        <v>Ordures ménagères résiduelles</v>
      </c>
      <c r="H2007" s="21" t="s">
        <v>49</v>
      </c>
      <c r="I2007" s="21" t="str">
        <f>VLOOKUP(Tableau1[[#This Row],[CODE_DESTINATION]],Libellés!$E$2:$F$7,2,FALSE)</f>
        <v>Valorisation matière</v>
      </c>
      <c r="J2007" s="21">
        <v>1925</v>
      </c>
      <c r="K2007" s="21">
        <v>224200</v>
      </c>
      <c r="L2007" s="21">
        <f>Tableau1[[#This Row],[TONNE_DECHET]]*1000</f>
        <v>1925000</v>
      </c>
      <c r="M2007" s="21">
        <f>Tableau1[[#This Row],[KG_DECHET]]/Tableau1[[#This Row],[Population]]</f>
        <v>8.5860838537020516</v>
      </c>
    </row>
    <row r="2008" spans="1:13" x14ac:dyDescent="0.3">
      <c r="A2008" s="21">
        <v>2015</v>
      </c>
      <c r="B2008" s="21">
        <v>24</v>
      </c>
      <c r="C2008" s="21" t="str">
        <f>VLOOKUP(Tableau1[[#This Row],[CODE_REGION]],Libellés!$I$2:$J$15,2,FALSE)</f>
        <v>Centre-Val de Loire</v>
      </c>
      <c r="D2008" s="21">
        <v>36</v>
      </c>
      <c r="E2008" s="21" t="str">
        <f>VLOOKUP(Tableau1[[#This Row],[CODE_DEPT]],Libellés!$L$2:$M$102,2,FALSE)</f>
        <v>Indre</v>
      </c>
      <c r="F2008" s="21" t="s">
        <v>49</v>
      </c>
      <c r="G2008" s="21" t="str">
        <f>VLOOKUP(Tableau1[[#This Row],[CODE_TYPE_DECHET]],Libellés!$A$1:$B$8,2,FALSE)</f>
        <v>Ordures ménagères résiduelles</v>
      </c>
      <c r="H2008" s="21" t="s">
        <v>51</v>
      </c>
      <c r="I2008" s="21" t="str">
        <f>VLOOKUP(Tableau1[[#This Row],[CODE_DESTINATION]],Libellés!$E$2:$F$7,2,FALSE)</f>
        <v>Stockage</v>
      </c>
      <c r="J2008" s="21">
        <v>28248.118139999999</v>
      </c>
      <c r="K2008" s="21">
        <v>224200</v>
      </c>
      <c r="L2008" s="21">
        <f>Tableau1[[#This Row],[TONNE_DECHET]]*1000</f>
        <v>28248118.139999997</v>
      </c>
      <c r="M2008" s="21">
        <f>Tableau1[[#This Row],[KG_DECHET]]/Tableau1[[#This Row],[Population]]</f>
        <v>125.99517457627117</v>
      </c>
    </row>
    <row r="2009" spans="1:13" x14ac:dyDescent="0.3">
      <c r="A2009" s="21">
        <v>2015</v>
      </c>
      <c r="B2009" s="21">
        <v>24</v>
      </c>
      <c r="C2009" s="21" t="str">
        <f>VLOOKUP(Tableau1[[#This Row],[CODE_REGION]],Libellés!$I$2:$J$15,2,FALSE)</f>
        <v>Centre-Val de Loire</v>
      </c>
      <c r="D2009" s="21">
        <v>36</v>
      </c>
      <c r="E2009" s="21" t="str">
        <f>VLOOKUP(Tableau1[[#This Row],[CODE_DEPT]],Libellés!$L$2:$M$102,2,FALSE)</f>
        <v>Indre</v>
      </c>
      <c r="F2009" s="21" t="s">
        <v>49</v>
      </c>
      <c r="G2009" s="21" t="str">
        <f>VLOOKUP(Tableau1[[#This Row],[CODE_TYPE_DECHET]],Libellés!$A$1:$B$8,2,FALSE)</f>
        <v>Ordures ménagères résiduelles</v>
      </c>
      <c r="H2009" s="21" t="s">
        <v>56</v>
      </c>
      <c r="I2009" s="21" t="str">
        <f>VLOOKUP(Tableau1[[#This Row],[CODE_DESTINATION]],Libellés!$E$2:$F$7,2,FALSE)</f>
        <v>Valorisation organique</v>
      </c>
      <c r="J2009" s="21">
        <v>12291.2</v>
      </c>
      <c r="K2009" s="21">
        <v>224200</v>
      </c>
      <c r="L2009" s="21">
        <f>Tableau1[[#This Row],[TONNE_DECHET]]*1000</f>
        <v>12291200</v>
      </c>
      <c r="M2009" s="21">
        <f>Tableau1[[#This Row],[KG_DECHET]]/Tableau1[[#This Row],[Population]]</f>
        <v>54.822479928635147</v>
      </c>
    </row>
    <row r="2010" spans="1:13" x14ac:dyDescent="0.3">
      <c r="A2010" s="21">
        <v>2015</v>
      </c>
      <c r="B2010" s="21">
        <v>24</v>
      </c>
      <c r="C2010" s="21" t="str">
        <f>VLOOKUP(Tableau1[[#This Row],[CODE_REGION]],Libellés!$I$2:$J$15,2,FALSE)</f>
        <v>Centre-Val de Loire</v>
      </c>
      <c r="D2010" s="21">
        <v>36</v>
      </c>
      <c r="E2010" s="21" t="str">
        <f>VLOOKUP(Tableau1[[#This Row],[CODE_DEPT]],Libellés!$L$2:$M$102,2,FALSE)</f>
        <v>Indre</v>
      </c>
      <c r="F2010" s="21" t="s">
        <v>49</v>
      </c>
      <c r="G2010" s="21" t="str">
        <f>VLOOKUP(Tableau1[[#This Row],[CODE_TYPE_DECHET]],Libellés!$A$1:$B$8,2,FALSE)</f>
        <v>Ordures ménagères résiduelles</v>
      </c>
      <c r="H2010" s="21" t="s">
        <v>52</v>
      </c>
      <c r="I2010" s="21" t="str">
        <f>VLOOKUP(Tableau1[[#This Row],[CODE_DESTINATION]],Libellés!$E$2:$F$7,2,FALSE)</f>
        <v>Non précisé</v>
      </c>
      <c r="J2010" s="21">
        <v>46.992600000000003</v>
      </c>
      <c r="K2010" s="21">
        <v>224200</v>
      </c>
      <c r="L2010" s="21">
        <f>Tableau1[[#This Row],[TONNE_DECHET]]*1000</f>
        <v>46992.600000000006</v>
      </c>
      <c r="M2010" s="21">
        <f>Tableau1[[#This Row],[KG_DECHET]]/Tableau1[[#This Row],[Population]]</f>
        <v>0.20960124888492421</v>
      </c>
    </row>
    <row r="2011" spans="1:13" x14ac:dyDescent="0.3">
      <c r="A2011" s="21">
        <v>2015</v>
      </c>
      <c r="B2011" s="21">
        <v>24</v>
      </c>
      <c r="C2011" s="21" t="str">
        <f>VLOOKUP(Tableau1[[#This Row],[CODE_REGION]],Libellés!$I$2:$J$15,2,FALSE)</f>
        <v>Centre-Val de Loire</v>
      </c>
      <c r="D2011" s="21">
        <v>36</v>
      </c>
      <c r="E2011" s="21" t="str">
        <f>VLOOKUP(Tableau1[[#This Row],[CODE_DEPT]],Libellés!$L$2:$M$102,2,FALSE)</f>
        <v>Indre</v>
      </c>
      <c r="F2011" s="21" t="s">
        <v>50</v>
      </c>
      <c r="G2011" s="21" t="str">
        <f>VLOOKUP(Tableau1[[#This Row],[CODE_TYPE_DECHET]],Libellés!$A$1:$B$8,2,FALSE)</f>
        <v>Encombrants</v>
      </c>
      <c r="H2011" s="21" t="s">
        <v>49</v>
      </c>
      <c r="I2011" s="21" t="str">
        <f>VLOOKUP(Tableau1[[#This Row],[CODE_DESTINATION]],Libellés!$E$2:$F$7,2,FALSE)</f>
        <v>Valorisation matière</v>
      </c>
      <c r="J2011" s="21">
        <v>1E-3</v>
      </c>
      <c r="K2011" s="21">
        <v>224200</v>
      </c>
      <c r="L2011" s="21">
        <f>Tableau1[[#This Row],[TONNE_DECHET]]*1000</f>
        <v>1</v>
      </c>
      <c r="M2011" s="21">
        <f>Tableau1[[#This Row],[KG_DECHET]]/Tableau1[[#This Row],[Population]]</f>
        <v>4.4603033006244428E-6</v>
      </c>
    </row>
    <row r="2012" spans="1:13" x14ac:dyDescent="0.3">
      <c r="A2012" s="21">
        <v>2015</v>
      </c>
      <c r="B2012" s="21">
        <v>24</v>
      </c>
      <c r="C2012" s="21" t="str">
        <f>VLOOKUP(Tableau1[[#This Row],[CODE_REGION]],Libellés!$I$2:$J$15,2,FALSE)</f>
        <v>Centre-Val de Loire</v>
      </c>
      <c r="D2012" s="21">
        <v>36</v>
      </c>
      <c r="E2012" s="21" t="str">
        <f>VLOOKUP(Tableau1[[#This Row],[CODE_DEPT]],Libellés!$L$2:$M$102,2,FALSE)</f>
        <v>Indre</v>
      </c>
      <c r="F2012" s="21" t="s">
        <v>50</v>
      </c>
      <c r="G2012" s="21" t="str">
        <f>VLOOKUP(Tableau1[[#This Row],[CODE_TYPE_DECHET]],Libellés!$A$1:$B$8,2,FALSE)</f>
        <v>Encombrants</v>
      </c>
      <c r="H2012" s="21" t="s">
        <v>51</v>
      </c>
      <c r="I2012" s="21" t="str">
        <f>VLOOKUP(Tableau1[[#This Row],[CODE_DESTINATION]],Libellés!$E$2:$F$7,2,FALSE)</f>
        <v>Stockage</v>
      </c>
      <c r="J2012" s="21">
        <v>566.12222999999994</v>
      </c>
      <c r="K2012" s="21">
        <v>224200</v>
      </c>
      <c r="L2012" s="21">
        <f>Tableau1[[#This Row],[TONNE_DECHET]]*1000</f>
        <v>566122.23</v>
      </c>
      <c r="M2012" s="21">
        <f>Tableau1[[#This Row],[KG_DECHET]]/Tableau1[[#This Row],[Population]]</f>
        <v>2.5250768510258697</v>
      </c>
    </row>
    <row r="2013" spans="1:13" x14ac:dyDescent="0.3">
      <c r="A2013" s="21">
        <v>2015</v>
      </c>
      <c r="B2013" s="21">
        <v>24</v>
      </c>
      <c r="C2013" s="21" t="str">
        <f>VLOOKUP(Tableau1[[#This Row],[CODE_REGION]],Libellés!$I$2:$J$15,2,FALSE)</f>
        <v>Centre-Val de Loire</v>
      </c>
      <c r="D2013" s="21">
        <v>36</v>
      </c>
      <c r="E2013" s="21" t="str">
        <f>VLOOKUP(Tableau1[[#This Row],[CODE_DEPT]],Libellés!$L$2:$M$102,2,FALSE)</f>
        <v>Indre</v>
      </c>
      <c r="F2013" s="21" t="s">
        <v>50</v>
      </c>
      <c r="G2013" s="21" t="str">
        <f>VLOOKUP(Tableau1[[#This Row],[CODE_TYPE_DECHET]],Libellés!$A$1:$B$8,2,FALSE)</f>
        <v>Encombrants</v>
      </c>
      <c r="H2013" s="21" t="s">
        <v>52</v>
      </c>
      <c r="I2013" s="21" t="str">
        <f>VLOOKUP(Tableau1[[#This Row],[CODE_DESTINATION]],Libellés!$E$2:$F$7,2,FALSE)</f>
        <v>Non précisé</v>
      </c>
      <c r="J2013" s="21">
        <v>55.8</v>
      </c>
      <c r="K2013" s="21">
        <v>224200</v>
      </c>
      <c r="L2013" s="21">
        <f>Tableau1[[#This Row],[TONNE_DECHET]]*1000</f>
        <v>55800</v>
      </c>
      <c r="M2013" s="21">
        <f>Tableau1[[#This Row],[KG_DECHET]]/Tableau1[[#This Row],[Population]]</f>
        <v>0.2488849241748439</v>
      </c>
    </row>
    <row r="2014" spans="1:13" x14ac:dyDescent="0.3">
      <c r="A2014" s="21">
        <v>2015</v>
      </c>
      <c r="B2014" s="21">
        <v>24</v>
      </c>
      <c r="C2014" s="21" t="str">
        <f>VLOOKUP(Tableau1[[#This Row],[CODE_REGION]],Libellés!$I$2:$J$15,2,FALSE)</f>
        <v>Centre-Val de Loire</v>
      </c>
      <c r="D2014" s="21">
        <v>36</v>
      </c>
      <c r="E2014" s="21" t="str">
        <f>VLOOKUP(Tableau1[[#This Row],[CODE_DEPT]],Libellés!$L$2:$M$102,2,FALSE)</f>
        <v>Indre</v>
      </c>
      <c r="F2014" s="21" t="s">
        <v>53</v>
      </c>
      <c r="G2014" s="21" t="str">
        <f>VLOOKUP(Tableau1[[#This Row],[CODE_TYPE_DECHET]],Libellés!$A$1:$B$8,2,FALSE)</f>
        <v>Déchets dangereux</v>
      </c>
      <c r="H2014" s="21" t="s">
        <v>50</v>
      </c>
      <c r="I2014" s="21" t="str">
        <f>VLOOKUP(Tableau1[[#This Row],[CODE_DESTINATION]],Libellés!$E$2:$F$7,2,FALSE)</f>
        <v>Incinération avec récupération d'énergie</v>
      </c>
      <c r="J2014" s="21">
        <v>0.68300000000000005</v>
      </c>
      <c r="K2014" s="21">
        <v>224200</v>
      </c>
      <c r="L2014" s="21">
        <f>Tableau1[[#This Row],[TONNE_DECHET]]*1000</f>
        <v>683</v>
      </c>
      <c r="M2014" s="21">
        <f>Tableau1[[#This Row],[KG_DECHET]]/Tableau1[[#This Row],[Population]]</f>
        <v>3.0463871543264941E-3</v>
      </c>
    </row>
    <row r="2015" spans="1:13" x14ac:dyDescent="0.3">
      <c r="A2015" s="21">
        <v>2015</v>
      </c>
      <c r="B2015" s="21">
        <v>24</v>
      </c>
      <c r="C2015" s="21" t="str">
        <f>VLOOKUP(Tableau1[[#This Row],[CODE_REGION]],Libellés!$I$2:$J$15,2,FALSE)</f>
        <v>Centre-Val de Loire</v>
      </c>
      <c r="D2015" s="21">
        <v>36</v>
      </c>
      <c r="E2015" s="21" t="str">
        <f>VLOOKUP(Tableau1[[#This Row],[CODE_DEPT]],Libellés!$L$2:$M$102,2,FALSE)</f>
        <v>Indre</v>
      </c>
      <c r="F2015" s="21" t="s">
        <v>51</v>
      </c>
      <c r="G2015" s="21" t="str">
        <f>VLOOKUP(Tableau1[[#This Row],[CODE_TYPE_DECHET]],Libellés!$A$1:$B$8,2,FALSE)</f>
        <v>Emballages et papier</v>
      </c>
      <c r="H2015" s="21" t="s">
        <v>49</v>
      </c>
      <c r="I2015" s="21" t="str">
        <f>VLOOKUP(Tableau1[[#This Row],[CODE_DESTINATION]],Libellés!$E$2:$F$7,2,FALSE)</f>
        <v>Valorisation matière</v>
      </c>
      <c r="J2015" s="21">
        <v>17331.268889999999</v>
      </c>
      <c r="K2015" s="21">
        <v>224200</v>
      </c>
      <c r="L2015" s="21">
        <f>Tableau1[[#This Row],[TONNE_DECHET]]*1000</f>
        <v>17331268.890000001</v>
      </c>
      <c r="M2015" s="21">
        <f>Tableau1[[#This Row],[KG_DECHET]]/Tableau1[[#This Row],[Population]]</f>
        <v>77.302715834076722</v>
      </c>
    </row>
    <row r="2016" spans="1:13" x14ac:dyDescent="0.3">
      <c r="A2016" s="21">
        <v>2015</v>
      </c>
      <c r="B2016" s="21">
        <v>24</v>
      </c>
      <c r="C2016" s="21" t="str">
        <f>VLOOKUP(Tableau1[[#This Row],[CODE_REGION]],Libellés!$I$2:$J$15,2,FALSE)</f>
        <v>Centre-Val de Loire</v>
      </c>
      <c r="D2016" s="21">
        <v>36</v>
      </c>
      <c r="E2016" s="21" t="str">
        <f>VLOOKUP(Tableau1[[#This Row],[CODE_DEPT]],Libellés!$L$2:$M$102,2,FALSE)</f>
        <v>Indre</v>
      </c>
      <c r="F2016" s="21" t="s">
        <v>51</v>
      </c>
      <c r="G2016" s="21" t="str">
        <f>VLOOKUP(Tableau1[[#This Row],[CODE_TYPE_DECHET]],Libellés!$A$1:$B$8,2,FALSE)</f>
        <v>Emballages et papier</v>
      </c>
      <c r="H2016" s="21" t="s">
        <v>52</v>
      </c>
      <c r="I2016" s="21" t="str">
        <f>VLOOKUP(Tableau1[[#This Row],[CODE_DESTINATION]],Libellés!$E$2:$F$7,2,FALSE)</f>
        <v>Non précisé</v>
      </c>
      <c r="J2016" s="21">
        <v>195.31791000000001</v>
      </c>
      <c r="K2016" s="21">
        <v>224200</v>
      </c>
      <c r="L2016" s="21">
        <f>Tableau1[[#This Row],[TONNE_DECHET]]*1000</f>
        <v>195317.91</v>
      </c>
      <c r="M2016" s="21">
        <f>Tableau1[[#This Row],[KG_DECHET]]/Tableau1[[#This Row],[Population]]</f>
        <v>0.87117711864406777</v>
      </c>
    </row>
    <row r="2017" spans="1:13" x14ac:dyDescent="0.3">
      <c r="A2017" s="21">
        <v>2015</v>
      </c>
      <c r="B2017" s="21">
        <v>24</v>
      </c>
      <c r="C2017" s="21" t="str">
        <f>VLOOKUP(Tableau1[[#This Row],[CODE_REGION]],Libellés!$I$2:$J$15,2,FALSE)</f>
        <v>Centre-Val de Loire</v>
      </c>
      <c r="D2017" s="21">
        <v>36</v>
      </c>
      <c r="E2017" s="21" t="str">
        <f>VLOOKUP(Tableau1[[#This Row],[CODE_DEPT]],Libellés!$L$2:$M$102,2,FALSE)</f>
        <v>Indre</v>
      </c>
      <c r="F2017" s="21" t="s">
        <v>56</v>
      </c>
      <c r="G2017" s="21" t="str">
        <f>VLOOKUP(Tableau1[[#This Row],[CODE_TYPE_DECHET]],Libellés!$A$1:$B$8,2,FALSE)</f>
        <v>Biodéchets</v>
      </c>
      <c r="H2017" s="21" t="s">
        <v>56</v>
      </c>
      <c r="I2017" s="21" t="str">
        <f>VLOOKUP(Tableau1[[#This Row],[CODE_DESTINATION]],Libellés!$E$2:$F$7,2,FALSE)</f>
        <v>Valorisation organique</v>
      </c>
      <c r="J2017" s="21">
        <v>2308</v>
      </c>
      <c r="K2017" s="21">
        <v>224200</v>
      </c>
      <c r="L2017" s="21">
        <f>Tableau1[[#This Row],[TONNE_DECHET]]*1000</f>
        <v>2308000</v>
      </c>
      <c r="M2017" s="21">
        <f>Tableau1[[#This Row],[KG_DECHET]]/Tableau1[[#This Row],[Population]]</f>
        <v>10.294380017841213</v>
      </c>
    </row>
    <row r="2018" spans="1:13" x14ac:dyDescent="0.3">
      <c r="A2018" s="21">
        <v>2015</v>
      </c>
      <c r="B2018" s="21">
        <v>24</v>
      </c>
      <c r="C2018" s="21" t="str">
        <f>VLOOKUP(Tableau1[[#This Row],[CODE_REGION]],Libellés!$I$2:$J$15,2,FALSE)</f>
        <v>Centre-Val de Loire</v>
      </c>
      <c r="D2018" s="21">
        <v>36</v>
      </c>
      <c r="E2018" s="21" t="str">
        <f>VLOOKUP(Tableau1[[#This Row],[CODE_DEPT]],Libellés!$L$2:$M$102,2,FALSE)</f>
        <v>Indre</v>
      </c>
      <c r="F2018" s="21" t="s">
        <v>54</v>
      </c>
      <c r="G2018" s="21" t="str">
        <f>VLOOKUP(Tableau1[[#This Row],[CODE_TYPE_DECHET]],Libellés!$A$1:$B$8,2,FALSE)</f>
        <v>Verre</v>
      </c>
      <c r="H2018" s="21" t="s">
        <v>49</v>
      </c>
      <c r="I2018" s="21" t="str">
        <f>VLOOKUP(Tableau1[[#This Row],[CODE_DESTINATION]],Libellés!$E$2:$F$7,2,FALSE)</f>
        <v>Valorisation matière</v>
      </c>
      <c r="J2018" s="21">
        <v>8642.2202099999995</v>
      </c>
      <c r="K2018" s="21">
        <v>224200</v>
      </c>
      <c r="L2018" s="21">
        <f>Tableau1[[#This Row],[TONNE_DECHET]]*1000</f>
        <v>8642220.209999999</v>
      </c>
      <c r="M2018" s="21">
        <f>Tableau1[[#This Row],[KG_DECHET]]/Tableau1[[#This Row],[Population]]</f>
        <v>38.54692332738626</v>
      </c>
    </row>
    <row r="2019" spans="1:13" x14ac:dyDescent="0.3">
      <c r="A2019" s="21">
        <v>2015</v>
      </c>
      <c r="B2019" s="21">
        <v>24</v>
      </c>
      <c r="C2019" s="21" t="str">
        <f>VLOOKUP(Tableau1[[#This Row],[CODE_REGION]],Libellés!$I$2:$J$15,2,FALSE)</f>
        <v>Centre-Val de Loire</v>
      </c>
      <c r="D2019" s="21">
        <v>36</v>
      </c>
      <c r="E2019" s="21" t="str">
        <f>VLOOKUP(Tableau1[[#This Row],[CODE_DEPT]],Libellés!$L$2:$M$102,2,FALSE)</f>
        <v>Indre</v>
      </c>
      <c r="F2019" s="21" t="s">
        <v>54</v>
      </c>
      <c r="G2019" s="21" t="str">
        <f>VLOOKUP(Tableau1[[#This Row],[CODE_TYPE_DECHET]],Libellés!$A$1:$B$8,2,FALSE)</f>
        <v>Verre</v>
      </c>
      <c r="H2019" s="21" t="s">
        <v>52</v>
      </c>
      <c r="I2019" s="21" t="str">
        <f>VLOOKUP(Tableau1[[#This Row],[CODE_DESTINATION]],Libellés!$E$2:$F$7,2,FALSE)</f>
        <v>Non précisé</v>
      </c>
      <c r="J2019" s="21">
        <v>9.2551600000000001</v>
      </c>
      <c r="K2019" s="21">
        <v>224200</v>
      </c>
      <c r="L2019" s="21">
        <f>Tableau1[[#This Row],[TONNE_DECHET]]*1000</f>
        <v>9255.16</v>
      </c>
      <c r="M2019" s="21">
        <f>Tableau1[[#This Row],[KG_DECHET]]/Tableau1[[#This Row],[Population]]</f>
        <v>4.1280820695807317E-2</v>
      </c>
    </row>
    <row r="2020" spans="1:13" x14ac:dyDescent="0.3">
      <c r="A2020" s="21">
        <v>2015</v>
      </c>
      <c r="B2020" s="21">
        <v>24</v>
      </c>
      <c r="C2020" s="21" t="str">
        <f>VLOOKUP(Tableau1[[#This Row],[CODE_REGION]],Libellés!$I$2:$J$15,2,FALSE)</f>
        <v>Centre-Val de Loire</v>
      </c>
      <c r="D2020" s="21">
        <v>36</v>
      </c>
      <c r="E2020" s="21" t="str">
        <f>VLOOKUP(Tableau1[[#This Row],[CODE_DEPT]],Libellés!$L$2:$M$102,2,FALSE)</f>
        <v>Indre</v>
      </c>
      <c r="F2020" s="21" t="s">
        <v>55</v>
      </c>
      <c r="G2020" s="21" t="str">
        <f>VLOOKUP(Tableau1[[#This Row],[CODE_TYPE_DECHET]],Libellés!$A$1:$B$8,2,FALSE)</f>
        <v>Collectes séparées hors gravats</v>
      </c>
      <c r="H2020" s="21" t="s">
        <v>49</v>
      </c>
      <c r="I2020" s="21" t="str">
        <f>VLOOKUP(Tableau1[[#This Row],[CODE_DESTINATION]],Libellés!$E$2:$F$7,2,FALSE)</f>
        <v>Valorisation matière</v>
      </c>
      <c r="J2020" s="21">
        <v>127.02155</v>
      </c>
      <c r="K2020" s="21">
        <v>224200</v>
      </c>
      <c r="L2020" s="21">
        <f>Tableau1[[#This Row],[TONNE_DECHET]]*1000</f>
        <v>127021.55</v>
      </c>
      <c r="M2020" s="21">
        <f>Tableau1[[#This Row],[KG_DECHET]]/Tableau1[[#This Row],[Population]]</f>
        <v>0.56655463871543266</v>
      </c>
    </row>
    <row r="2021" spans="1:13" x14ac:dyDescent="0.3">
      <c r="A2021" s="21">
        <v>2017</v>
      </c>
      <c r="B2021" s="21">
        <v>24</v>
      </c>
      <c r="C2021" s="21" t="str">
        <f>VLOOKUP(Tableau1[[#This Row],[CODE_REGION]],Libellés!$I$2:$J$15,2,FALSE)</f>
        <v>Centre-Val de Loire</v>
      </c>
      <c r="D2021" s="21">
        <v>36</v>
      </c>
      <c r="E2021" s="21" t="str">
        <f>VLOOKUP(Tableau1[[#This Row],[CODE_DEPT]],Libellés!$L$2:$M$102,2,FALSE)</f>
        <v>Indre</v>
      </c>
      <c r="F2021" s="21" t="s">
        <v>49</v>
      </c>
      <c r="G2021" s="21" t="str">
        <f>VLOOKUP(Tableau1[[#This Row],[CODE_TYPE_DECHET]],Libellés!$A$1:$B$8,2,FALSE)</f>
        <v>Ordures ménagères résiduelles</v>
      </c>
      <c r="H2021" s="21" t="s">
        <v>51</v>
      </c>
      <c r="I2021" s="21" t="str">
        <f>VLOOKUP(Tableau1[[#This Row],[CODE_DESTINATION]],Libellés!$E$2:$F$7,2,FALSE)</f>
        <v>Stockage</v>
      </c>
      <c r="J2021" s="21">
        <v>25368.33568</v>
      </c>
      <c r="K2021" s="21">
        <v>222232</v>
      </c>
      <c r="L2021" s="21">
        <f>Tableau1[[#This Row],[TONNE_DECHET]]*1000</f>
        <v>25368335.68</v>
      </c>
      <c r="M2021" s="21">
        <f>Tableau1[[#This Row],[KG_DECHET]]/Tableau1[[#This Row],[Population]]</f>
        <v>114.15248785053457</v>
      </c>
    </row>
    <row r="2022" spans="1:13" x14ac:dyDescent="0.3">
      <c r="A2022" s="21">
        <v>2017</v>
      </c>
      <c r="B2022" s="21">
        <v>24</v>
      </c>
      <c r="C2022" s="21" t="str">
        <f>VLOOKUP(Tableau1[[#This Row],[CODE_REGION]],Libellés!$I$2:$J$15,2,FALSE)</f>
        <v>Centre-Val de Loire</v>
      </c>
      <c r="D2022" s="21">
        <v>36</v>
      </c>
      <c r="E2022" s="21" t="str">
        <f>VLOOKUP(Tableau1[[#This Row],[CODE_DEPT]],Libellés!$L$2:$M$102,2,FALSE)</f>
        <v>Indre</v>
      </c>
      <c r="F2022" s="21" t="s">
        <v>49</v>
      </c>
      <c r="G2022" s="21" t="str">
        <f>VLOOKUP(Tableau1[[#This Row],[CODE_TYPE_DECHET]],Libellés!$A$1:$B$8,2,FALSE)</f>
        <v>Ordures ménagères résiduelles</v>
      </c>
      <c r="H2022" s="21" t="s">
        <v>56</v>
      </c>
      <c r="I2022" s="21" t="str">
        <f>VLOOKUP(Tableau1[[#This Row],[CODE_DESTINATION]],Libellés!$E$2:$F$7,2,FALSE)</f>
        <v>Valorisation organique</v>
      </c>
      <c r="J2022" s="21">
        <v>14252</v>
      </c>
      <c r="K2022" s="21">
        <v>222232</v>
      </c>
      <c r="L2022" s="21">
        <f>Tableau1[[#This Row],[TONNE_DECHET]]*1000</f>
        <v>14252000</v>
      </c>
      <c r="M2022" s="21">
        <f>Tableau1[[#This Row],[KG_DECHET]]/Tableau1[[#This Row],[Population]]</f>
        <v>64.131178228157964</v>
      </c>
    </row>
    <row r="2023" spans="1:13" x14ac:dyDescent="0.3">
      <c r="A2023" s="21">
        <v>2017</v>
      </c>
      <c r="B2023" s="21">
        <v>24</v>
      </c>
      <c r="C2023" s="21" t="str">
        <f>VLOOKUP(Tableau1[[#This Row],[CODE_REGION]],Libellés!$I$2:$J$15,2,FALSE)</f>
        <v>Centre-Val de Loire</v>
      </c>
      <c r="D2023" s="21">
        <v>36</v>
      </c>
      <c r="E2023" s="21" t="str">
        <f>VLOOKUP(Tableau1[[#This Row],[CODE_DEPT]],Libellés!$L$2:$M$102,2,FALSE)</f>
        <v>Indre</v>
      </c>
      <c r="F2023" s="21" t="s">
        <v>49</v>
      </c>
      <c r="G2023" s="21" t="str">
        <f>VLOOKUP(Tableau1[[#This Row],[CODE_TYPE_DECHET]],Libellés!$A$1:$B$8,2,FALSE)</f>
        <v>Ordures ménagères résiduelles</v>
      </c>
      <c r="H2023" s="21" t="s">
        <v>52</v>
      </c>
      <c r="I2023" s="21" t="str">
        <f>VLOOKUP(Tableau1[[#This Row],[CODE_DESTINATION]],Libellés!$E$2:$F$7,2,FALSE)</f>
        <v>Non précisé</v>
      </c>
      <c r="J2023" s="21">
        <v>42.158320000000003</v>
      </c>
      <c r="K2023" s="21">
        <v>222232</v>
      </c>
      <c r="L2023" s="21">
        <f>Tableau1[[#This Row],[TONNE_DECHET]]*1000</f>
        <v>42158.320000000007</v>
      </c>
      <c r="M2023" s="21">
        <f>Tableau1[[#This Row],[KG_DECHET]]/Tableau1[[#This Row],[Population]]</f>
        <v>0.18970409301990715</v>
      </c>
    </row>
    <row r="2024" spans="1:13" x14ac:dyDescent="0.3">
      <c r="A2024" s="21">
        <v>2017</v>
      </c>
      <c r="B2024" s="21">
        <v>24</v>
      </c>
      <c r="C2024" s="21" t="str">
        <f>VLOOKUP(Tableau1[[#This Row],[CODE_REGION]],Libellés!$I$2:$J$15,2,FALSE)</f>
        <v>Centre-Val de Loire</v>
      </c>
      <c r="D2024" s="21">
        <v>36</v>
      </c>
      <c r="E2024" s="21" t="str">
        <f>VLOOKUP(Tableau1[[#This Row],[CODE_DEPT]],Libellés!$L$2:$M$102,2,FALSE)</f>
        <v>Indre</v>
      </c>
      <c r="F2024" s="21" t="s">
        <v>50</v>
      </c>
      <c r="G2024" s="21" t="str">
        <f>VLOOKUP(Tableau1[[#This Row],[CODE_TYPE_DECHET]],Libellés!$A$1:$B$8,2,FALSE)</f>
        <v>Encombrants</v>
      </c>
      <c r="H2024" s="21" t="s">
        <v>51</v>
      </c>
      <c r="I2024" s="21" t="str">
        <f>VLOOKUP(Tableau1[[#This Row],[CODE_DESTINATION]],Libellés!$E$2:$F$7,2,FALSE)</f>
        <v>Stockage</v>
      </c>
      <c r="J2024" s="21">
        <v>317.43610000000001</v>
      </c>
      <c r="K2024" s="21">
        <v>222232</v>
      </c>
      <c r="L2024" s="21">
        <f>Tableau1[[#This Row],[TONNE_DECHET]]*1000</f>
        <v>317436.10000000003</v>
      </c>
      <c r="M2024" s="21">
        <f>Tableau1[[#This Row],[KG_DECHET]]/Tableau1[[#This Row],[Population]]</f>
        <v>1.4283996004175818</v>
      </c>
    </row>
    <row r="2025" spans="1:13" x14ac:dyDescent="0.3">
      <c r="A2025" s="21">
        <v>2017</v>
      </c>
      <c r="B2025" s="21">
        <v>24</v>
      </c>
      <c r="C2025" s="21" t="str">
        <f>VLOOKUP(Tableau1[[#This Row],[CODE_REGION]],Libellés!$I$2:$J$15,2,FALSE)</f>
        <v>Centre-Val de Loire</v>
      </c>
      <c r="D2025" s="21">
        <v>36</v>
      </c>
      <c r="E2025" s="21" t="str">
        <f>VLOOKUP(Tableau1[[#This Row],[CODE_DEPT]],Libellés!$L$2:$M$102,2,FALSE)</f>
        <v>Indre</v>
      </c>
      <c r="F2025" s="21" t="s">
        <v>50</v>
      </c>
      <c r="G2025" s="21" t="str">
        <f>VLOOKUP(Tableau1[[#This Row],[CODE_TYPE_DECHET]],Libellés!$A$1:$B$8,2,FALSE)</f>
        <v>Encombrants</v>
      </c>
      <c r="H2025" s="21" t="s">
        <v>52</v>
      </c>
      <c r="I2025" s="21" t="str">
        <f>VLOOKUP(Tableau1[[#This Row],[CODE_DESTINATION]],Libellés!$E$2:$F$7,2,FALSE)</f>
        <v>Non précisé</v>
      </c>
      <c r="J2025" s="21">
        <v>49.39</v>
      </c>
      <c r="K2025" s="21">
        <v>222232</v>
      </c>
      <c r="L2025" s="21">
        <f>Tableau1[[#This Row],[TONNE_DECHET]]*1000</f>
        <v>49390</v>
      </c>
      <c r="M2025" s="21">
        <f>Tableau1[[#This Row],[KG_DECHET]]/Tableau1[[#This Row],[Population]]</f>
        <v>0.22224522121026674</v>
      </c>
    </row>
    <row r="2026" spans="1:13" x14ac:dyDescent="0.3">
      <c r="A2026" s="21">
        <v>2017</v>
      </c>
      <c r="B2026" s="21">
        <v>24</v>
      </c>
      <c r="C2026" s="21" t="str">
        <f>VLOOKUP(Tableau1[[#This Row],[CODE_REGION]],Libellés!$I$2:$J$15,2,FALSE)</f>
        <v>Centre-Val de Loire</v>
      </c>
      <c r="D2026" s="21">
        <v>36</v>
      </c>
      <c r="E2026" s="21" t="str">
        <f>VLOOKUP(Tableau1[[#This Row],[CODE_DEPT]],Libellés!$L$2:$M$102,2,FALSE)</f>
        <v>Indre</v>
      </c>
      <c r="F2026" s="21" t="s">
        <v>51</v>
      </c>
      <c r="G2026" s="21" t="str">
        <f>VLOOKUP(Tableau1[[#This Row],[CODE_TYPE_DECHET]],Libellés!$A$1:$B$8,2,FALSE)</f>
        <v>Emballages et papier</v>
      </c>
      <c r="H2026" s="21" t="s">
        <v>49</v>
      </c>
      <c r="I2026" s="21" t="str">
        <f>VLOOKUP(Tableau1[[#This Row],[CODE_DESTINATION]],Libellés!$E$2:$F$7,2,FALSE)</f>
        <v>Valorisation matière</v>
      </c>
      <c r="J2026" s="21">
        <v>20124.044249999999</v>
      </c>
      <c r="K2026" s="21">
        <v>222232</v>
      </c>
      <c r="L2026" s="21">
        <f>Tableau1[[#This Row],[TONNE_DECHET]]*1000</f>
        <v>20124044.25</v>
      </c>
      <c r="M2026" s="21">
        <f>Tableau1[[#This Row],[KG_DECHET]]/Tableau1[[#This Row],[Population]]</f>
        <v>90.554214739551455</v>
      </c>
    </row>
    <row r="2027" spans="1:13" x14ac:dyDescent="0.3">
      <c r="A2027" s="21">
        <v>2017</v>
      </c>
      <c r="B2027" s="21">
        <v>24</v>
      </c>
      <c r="C2027" s="21" t="str">
        <f>VLOOKUP(Tableau1[[#This Row],[CODE_REGION]],Libellés!$I$2:$J$15,2,FALSE)</f>
        <v>Centre-Val de Loire</v>
      </c>
      <c r="D2027" s="21">
        <v>36</v>
      </c>
      <c r="E2027" s="21" t="str">
        <f>VLOOKUP(Tableau1[[#This Row],[CODE_DEPT]],Libellés!$L$2:$M$102,2,FALSE)</f>
        <v>Indre</v>
      </c>
      <c r="F2027" s="21" t="s">
        <v>51</v>
      </c>
      <c r="G2027" s="21" t="str">
        <f>VLOOKUP(Tableau1[[#This Row],[CODE_TYPE_DECHET]],Libellés!$A$1:$B$8,2,FALSE)</f>
        <v>Emballages et papier</v>
      </c>
      <c r="H2027" s="21" t="s">
        <v>52</v>
      </c>
      <c r="I2027" s="21" t="str">
        <f>VLOOKUP(Tableau1[[#This Row],[CODE_DESTINATION]],Libellés!$E$2:$F$7,2,FALSE)</f>
        <v>Non précisé</v>
      </c>
      <c r="J2027" s="21">
        <v>7.9238499999999998</v>
      </c>
      <c r="K2027" s="21">
        <v>222232</v>
      </c>
      <c r="L2027" s="21">
        <f>Tableau1[[#This Row],[TONNE_DECHET]]*1000</f>
        <v>7923.8499999999995</v>
      </c>
      <c r="M2027" s="21">
        <f>Tableau1[[#This Row],[KG_DECHET]]/Tableau1[[#This Row],[Population]]</f>
        <v>3.5655756146729542E-2</v>
      </c>
    </row>
    <row r="2028" spans="1:13" x14ac:dyDescent="0.3">
      <c r="A2028" s="21">
        <v>2017</v>
      </c>
      <c r="B2028" s="21">
        <v>24</v>
      </c>
      <c r="C2028" s="21" t="str">
        <f>VLOOKUP(Tableau1[[#This Row],[CODE_REGION]],Libellés!$I$2:$J$15,2,FALSE)</f>
        <v>Centre-Val de Loire</v>
      </c>
      <c r="D2028" s="21">
        <v>36</v>
      </c>
      <c r="E2028" s="21" t="str">
        <f>VLOOKUP(Tableau1[[#This Row],[CODE_DEPT]],Libellés!$L$2:$M$102,2,FALSE)</f>
        <v>Indre</v>
      </c>
      <c r="F2028" s="21" t="s">
        <v>56</v>
      </c>
      <c r="G2028" s="21" t="str">
        <f>VLOOKUP(Tableau1[[#This Row],[CODE_TYPE_DECHET]],Libellés!$A$1:$B$8,2,FALSE)</f>
        <v>Biodéchets</v>
      </c>
      <c r="H2028" s="21" t="s">
        <v>56</v>
      </c>
      <c r="I2028" s="21" t="str">
        <f>VLOOKUP(Tableau1[[#This Row],[CODE_DESTINATION]],Libellés!$E$2:$F$7,2,FALSE)</f>
        <v>Valorisation organique</v>
      </c>
      <c r="J2028" s="21">
        <v>84.05</v>
      </c>
      <c r="K2028" s="21">
        <v>222232</v>
      </c>
      <c r="L2028" s="21">
        <f>Tableau1[[#This Row],[TONNE_DECHET]]*1000</f>
        <v>84050</v>
      </c>
      <c r="M2028" s="21">
        <f>Tableau1[[#This Row],[KG_DECHET]]/Tableau1[[#This Row],[Population]]</f>
        <v>0.37820835883221138</v>
      </c>
    </row>
    <row r="2029" spans="1:13" x14ac:dyDescent="0.3">
      <c r="A2029" s="21">
        <v>2017</v>
      </c>
      <c r="B2029" s="21">
        <v>24</v>
      </c>
      <c r="C2029" s="21" t="str">
        <f>VLOOKUP(Tableau1[[#This Row],[CODE_REGION]],Libellés!$I$2:$J$15,2,FALSE)</f>
        <v>Centre-Val de Loire</v>
      </c>
      <c r="D2029" s="21">
        <v>36</v>
      </c>
      <c r="E2029" s="21" t="str">
        <f>VLOOKUP(Tableau1[[#This Row],[CODE_DEPT]],Libellés!$L$2:$M$102,2,FALSE)</f>
        <v>Indre</v>
      </c>
      <c r="F2029" s="21" t="s">
        <v>54</v>
      </c>
      <c r="G2029" s="21" t="str">
        <f>VLOOKUP(Tableau1[[#This Row],[CODE_TYPE_DECHET]],Libellés!$A$1:$B$8,2,FALSE)</f>
        <v>Verre</v>
      </c>
      <c r="H2029" s="21" t="s">
        <v>49</v>
      </c>
      <c r="I2029" s="21" t="str">
        <f>VLOOKUP(Tableau1[[#This Row],[CODE_DESTINATION]],Libellés!$E$2:$F$7,2,FALSE)</f>
        <v>Valorisation matière</v>
      </c>
      <c r="J2029" s="21">
        <v>8615.6684600000008</v>
      </c>
      <c r="K2029" s="21">
        <v>222232</v>
      </c>
      <c r="L2029" s="21">
        <f>Tableau1[[#This Row],[TONNE_DECHET]]*1000</f>
        <v>8615668.4600000009</v>
      </c>
      <c r="M2029" s="21">
        <f>Tableau1[[#This Row],[KG_DECHET]]/Tableau1[[#This Row],[Population]]</f>
        <v>38.768802242701327</v>
      </c>
    </row>
    <row r="2030" spans="1:13" x14ac:dyDescent="0.3">
      <c r="A2030" s="21">
        <v>2017</v>
      </c>
      <c r="B2030" s="21">
        <v>24</v>
      </c>
      <c r="C2030" s="21" t="str">
        <f>VLOOKUP(Tableau1[[#This Row],[CODE_REGION]],Libellés!$I$2:$J$15,2,FALSE)</f>
        <v>Centre-Val de Loire</v>
      </c>
      <c r="D2030" s="21">
        <v>36</v>
      </c>
      <c r="E2030" s="21" t="str">
        <f>VLOOKUP(Tableau1[[#This Row],[CODE_DEPT]],Libellés!$L$2:$M$102,2,FALSE)</f>
        <v>Indre</v>
      </c>
      <c r="F2030" s="21" t="s">
        <v>54</v>
      </c>
      <c r="G2030" s="21" t="str">
        <f>VLOOKUP(Tableau1[[#This Row],[CODE_TYPE_DECHET]],Libellés!$A$1:$B$8,2,FALSE)</f>
        <v>Verre</v>
      </c>
      <c r="H2030" s="21" t="s">
        <v>52</v>
      </c>
      <c r="I2030" s="21" t="str">
        <f>VLOOKUP(Tableau1[[#This Row],[CODE_DESTINATION]],Libellés!$E$2:$F$7,2,FALSE)</f>
        <v>Non précisé</v>
      </c>
      <c r="J2030" s="21">
        <v>9.4753699999999998</v>
      </c>
      <c r="K2030" s="21">
        <v>222232</v>
      </c>
      <c r="L2030" s="21">
        <f>Tableau1[[#This Row],[TONNE_DECHET]]*1000</f>
        <v>9475.369999999999</v>
      </c>
      <c r="M2030" s="21">
        <f>Tableau1[[#This Row],[KG_DECHET]]/Tableau1[[#This Row],[Population]]</f>
        <v>4.2637288959285785E-2</v>
      </c>
    </row>
    <row r="2031" spans="1:13" x14ac:dyDescent="0.3">
      <c r="A2031" s="21">
        <v>2017</v>
      </c>
      <c r="B2031" s="21">
        <v>24</v>
      </c>
      <c r="C2031" s="21" t="str">
        <f>VLOOKUP(Tableau1[[#This Row],[CODE_REGION]],Libellés!$I$2:$J$15,2,FALSE)</f>
        <v>Centre-Val de Loire</v>
      </c>
      <c r="D2031" s="21">
        <v>36</v>
      </c>
      <c r="E2031" s="21" t="str">
        <f>VLOOKUP(Tableau1[[#This Row],[CODE_DEPT]],Libellés!$L$2:$M$102,2,FALSE)</f>
        <v>Indre</v>
      </c>
      <c r="F2031" s="21" t="s">
        <v>55</v>
      </c>
      <c r="G2031" s="21" t="str">
        <f>VLOOKUP(Tableau1[[#This Row],[CODE_TYPE_DECHET]],Libellés!$A$1:$B$8,2,FALSE)</f>
        <v>Collectes séparées hors gravats</v>
      </c>
      <c r="H2031" s="21" t="s">
        <v>49</v>
      </c>
      <c r="I2031" s="21" t="str">
        <f>VLOOKUP(Tableau1[[#This Row],[CODE_DESTINATION]],Libellés!$E$2:$F$7,2,FALSE)</f>
        <v>Valorisation matière</v>
      </c>
      <c r="J2031" s="21">
        <v>732.98599999999999</v>
      </c>
      <c r="K2031" s="21">
        <v>222232</v>
      </c>
      <c r="L2031" s="21">
        <f>Tableau1[[#This Row],[TONNE_DECHET]]*1000</f>
        <v>732986</v>
      </c>
      <c r="M2031" s="21">
        <f>Tableau1[[#This Row],[KG_DECHET]]/Tableau1[[#This Row],[Population]]</f>
        <v>3.298291875157493</v>
      </c>
    </row>
    <row r="2032" spans="1:13" x14ac:dyDescent="0.3">
      <c r="A2032" s="21">
        <v>2009</v>
      </c>
      <c r="B2032" s="21">
        <v>24</v>
      </c>
      <c r="C2032" s="21" t="str">
        <f>VLOOKUP(Tableau1[[#This Row],[CODE_REGION]],Libellés!$I$2:$J$15,2,FALSE)</f>
        <v>Centre-Val de Loire</v>
      </c>
      <c r="D2032" s="21">
        <v>37</v>
      </c>
      <c r="E2032" s="21" t="str">
        <f>VLOOKUP(Tableau1[[#This Row],[CODE_DEPT]],Libellés!$L$2:$M$102,2,FALSE)</f>
        <v>Indre-et-Loire</v>
      </c>
      <c r="F2032" s="21" t="s">
        <v>49</v>
      </c>
      <c r="G2032" s="21" t="str">
        <f>VLOOKUP(Tableau1[[#This Row],[CODE_TYPE_DECHET]],Libellés!$A$1:$B$8,2,FALSE)</f>
        <v>Ordures ménagères résiduelles</v>
      </c>
      <c r="H2032" s="21" t="s">
        <v>50</v>
      </c>
      <c r="I2032" s="21" t="str">
        <f>VLOOKUP(Tableau1[[#This Row],[CODE_DESTINATION]],Libellés!$E$2:$F$7,2,FALSE)</f>
        <v>Incinération avec récupération d'énergie</v>
      </c>
      <c r="J2032" s="21">
        <v>29853.9</v>
      </c>
      <c r="K2032" s="21">
        <v>588420</v>
      </c>
      <c r="L2032" s="21">
        <f>Tableau1[[#This Row],[TONNE_DECHET]]*1000</f>
        <v>29853900</v>
      </c>
      <c r="M2032" s="21">
        <f>Tableau1[[#This Row],[KG_DECHET]]/Tableau1[[#This Row],[Population]]</f>
        <v>50.73569899051698</v>
      </c>
    </row>
    <row r="2033" spans="1:13" x14ac:dyDescent="0.3">
      <c r="A2033" s="21">
        <v>2009</v>
      </c>
      <c r="B2033" s="21">
        <v>24</v>
      </c>
      <c r="C2033" s="21" t="str">
        <f>VLOOKUP(Tableau1[[#This Row],[CODE_REGION]],Libellés!$I$2:$J$15,2,FALSE)</f>
        <v>Centre-Val de Loire</v>
      </c>
      <c r="D2033" s="21">
        <v>37</v>
      </c>
      <c r="E2033" s="21" t="str">
        <f>VLOOKUP(Tableau1[[#This Row],[CODE_DEPT]],Libellés!$L$2:$M$102,2,FALSE)</f>
        <v>Indre-et-Loire</v>
      </c>
      <c r="F2033" s="21" t="s">
        <v>49</v>
      </c>
      <c r="G2033" s="21" t="str">
        <f>VLOOKUP(Tableau1[[#This Row],[CODE_TYPE_DECHET]],Libellés!$A$1:$B$8,2,FALSE)</f>
        <v>Ordures ménagères résiduelles</v>
      </c>
      <c r="H2033" s="21" t="s">
        <v>51</v>
      </c>
      <c r="I2033" s="21" t="str">
        <f>VLOOKUP(Tableau1[[#This Row],[CODE_DESTINATION]],Libellés!$E$2:$F$7,2,FALSE)</f>
        <v>Stockage</v>
      </c>
      <c r="J2033" s="21">
        <v>113918.47</v>
      </c>
      <c r="K2033" s="21">
        <v>588420</v>
      </c>
      <c r="L2033" s="21">
        <f>Tableau1[[#This Row],[TONNE_DECHET]]*1000</f>
        <v>113918470</v>
      </c>
      <c r="M2033" s="21">
        <f>Tableau1[[#This Row],[KG_DECHET]]/Tableau1[[#This Row],[Population]]</f>
        <v>193.60060840895957</v>
      </c>
    </row>
    <row r="2034" spans="1:13" x14ac:dyDescent="0.3">
      <c r="A2034" s="21">
        <v>2009</v>
      </c>
      <c r="B2034" s="21">
        <v>24</v>
      </c>
      <c r="C2034" s="21" t="str">
        <f>VLOOKUP(Tableau1[[#This Row],[CODE_REGION]],Libellés!$I$2:$J$15,2,FALSE)</f>
        <v>Centre-Val de Loire</v>
      </c>
      <c r="D2034" s="21">
        <v>37</v>
      </c>
      <c r="E2034" s="21" t="str">
        <f>VLOOKUP(Tableau1[[#This Row],[CODE_DEPT]],Libellés!$L$2:$M$102,2,FALSE)</f>
        <v>Indre-et-Loire</v>
      </c>
      <c r="F2034" s="21" t="s">
        <v>49</v>
      </c>
      <c r="G2034" s="21" t="str">
        <f>VLOOKUP(Tableau1[[#This Row],[CODE_TYPE_DECHET]],Libellés!$A$1:$B$8,2,FALSE)</f>
        <v>Ordures ménagères résiduelles</v>
      </c>
      <c r="H2034" s="21" t="s">
        <v>56</v>
      </c>
      <c r="I2034" s="21" t="str">
        <f>VLOOKUP(Tableau1[[#This Row],[CODE_DESTINATION]],Libellés!$E$2:$F$7,2,FALSE)</f>
        <v>Valorisation organique</v>
      </c>
      <c r="J2034" s="21">
        <v>4345.0630799999999</v>
      </c>
      <c r="K2034" s="21">
        <v>588420</v>
      </c>
      <c r="L2034" s="21">
        <f>Tableau1[[#This Row],[TONNE_DECHET]]*1000</f>
        <v>4345063.08</v>
      </c>
      <c r="M2034" s="21">
        <f>Tableau1[[#This Row],[KG_DECHET]]/Tableau1[[#This Row],[Population]]</f>
        <v>7.384288569389212</v>
      </c>
    </row>
    <row r="2035" spans="1:13" x14ac:dyDescent="0.3">
      <c r="A2035" s="21">
        <v>2009</v>
      </c>
      <c r="B2035" s="21">
        <v>24</v>
      </c>
      <c r="C2035" s="21" t="str">
        <f>VLOOKUP(Tableau1[[#This Row],[CODE_REGION]],Libellés!$I$2:$J$15,2,FALSE)</f>
        <v>Centre-Val de Loire</v>
      </c>
      <c r="D2035" s="21">
        <v>37</v>
      </c>
      <c r="E2035" s="21" t="str">
        <f>VLOOKUP(Tableau1[[#This Row],[CODE_DEPT]],Libellés!$L$2:$M$102,2,FALSE)</f>
        <v>Indre-et-Loire</v>
      </c>
      <c r="F2035" s="21" t="s">
        <v>49</v>
      </c>
      <c r="G2035" s="21" t="str">
        <f>VLOOKUP(Tableau1[[#This Row],[CODE_TYPE_DECHET]],Libellés!$A$1:$B$8,2,FALSE)</f>
        <v>Ordures ménagères résiduelles</v>
      </c>
      <c r="H2035" s="21" t="s">
        <v>52</v>
      </c>
      <c r="I2035" s="21" t="str">
        <f>VLOOKUP(Tableau1[[#This Row],[CODE_DESTINATION]],Libellés!$E$2:$F$7,2,FALSE)</f>
        <v>Non précisé</v>
      </c>
      <c r="J2035" s="21">
        <v>121.79937</v>
      </c>
      <c r="K2035" s="21">
        <v>588420</v>
      </c>
      <c r="L2035" s="21">
        <f>Tableau1[[#This Row],[TONNE_DECHET]]*1000</f>
        <v>121799.37</v>
      </c>
      <c r="M2035" s="21">
        <f>Tableau1[[#This Row],[KG_DECHET]]/Tableau1[[#This Row],[Population]]</f>
        <v>0.20699393290506779</v>
      </c>
    </row>
    <row r="2036" spans="1:13" x14ac:dyDescent="0.3">
      <c r="A2036" s="21">
        <v>2009</v>
      </c>
      <c r="B2036" s="21">
        <v>24</v>
      </c>
      <c r="C2036" s="21" t="str">
        <f>VLOOKUP(Tableau1[[#This Row],[CODE_REGION]],Libellés!$I$2:$J$15,2,FALSE)</f>
        <v>Centre-Val de Loire</v>
      </c>
      <c r="D2036" s="21">
        <v>37</v>
      </c>
      <c r="E2036" s="21" t="str">
        <f>VLOOKUP(Tableau1[[#This Row],[CODE_DEPT]],Libellés!$L$2:$M$102,2,FALSE)</f>
        <v>Indre-et-Loire</v>
      </c>
      <c r="F2036" s="21" t="s">
        <v>50</v>
      </c>
      <c r="G2036" s="21" t="str">
        <f>VLOOKUP(Tableau1[[#This Row],[CODE_TYPE_DECHET]],Libellés!$A$1:$B$8,2,FALSE)</f>
        <v>Encombrants</v>
      </c>
      <c r="H2036" s="21" t="s">
        <v>49</v>
      </c>
      <c r="I2036" s="21" t="str">
        <f>VLOOKUP(Tableau1[[#This Row],[CODE_DESTINATION]],Libellés!$E$2:$F$7,2,FALSE)</f>
        <v>Valorisation matière</v>
      </c>
      <c r="J2036" s="21">
        <v>1553.12</v>
      </c>
      <c r="K2036" s="21">
        <v>588420</v>
      </c>
      <c r="L2036" s="21">
        <f>Tableau1[[#This Row],[TONNE_DECHET]]*1000</f>
        <v>1553120</v>
      </c>
      <c r="M2036" s="21">
        <f>Tableau1[[#This Row],[KG_DECHET]]/Tableau1[[#This Row],[Population]]</f>
        <v>2.6394752047856973</v>
      </c>
    </row>
    <row r="2037" spans="1:13" x14ac:dyDescent="0.3">
      <c r="A2037" s="21">
        <v>2009</v>
      </c>
      <c r="B2037" s="21">
        <v>24</v>
      </c>
      <c r="C2037" s="21" t="str">
        <f>VLOOKUP(Tableau1[[#This Row],[CODE_REGION]],Libellés!$I$2:$J$15,2,FALSE)</f>
        <v>Centre-Val de Loire</v>
      </c>
      <c r="D2037" s="21">
        <v>37</v>
      </c>
      <c r="E2037" s="21" t="str">
        <f>VLOOKUP(Tableau1[[#This Row],[CODE_DEPT]],Libellés!$L$2:$M$102,2,FALSE)</f>
        <v>Indre-et-Loire</v>
      </c>
      <c r="F2037" s="21" t="s">
        <v>50</v>
      </c>
      <c r="G2037" s="21" t="str">
        <f>VLOOKUP(Tableau1[[#This Row],[CODE_TYPE_DECHET]],Libellés!$A$1:$B$8,2,FALSE)</f>
        <v>Encombrants</v>
      </c>
      <c r="H2037" s="21" t="s">
        <v>50</v>
      </c>
      <c r="I2037" s="21" t="str">
        <f>VLOOKUP(Tableau1[[#This Row],[CODE_DESTINATION]],Libellés!$E$2:$F$7,2,FALSE)</f>
        <v>Incinération avec récupération d'énergie</v>
      </c>
      <c r="J2037" s="21">
        <v>152.06390999999999</v>
      </c>
      <c r="K2037" s="21">
        <v>588420</v>
      </c>
      <c r="L2037" s="21">
        <f>Tableau1[[#This Row],[TONNE_DECHET]]*1000</f>
        <v>152063.91</v>
      </c>
      <c r="M2037" s="21">
        <f>Tableau1[[#This Row],[KG_DECHET]]/Tableau1[[#This Row],[Population]]</f>
        <v>0.2584275007647599</v>
      </c>
    </row>
    <row r="2038" spans="1:13" x14ac:dyDescent="0.3">
      <c r="A2038" s="21">
        <v>2009</v>
      </c>
      <c r="B2038" s="21">
        <v>24</v>
      </c>
      <c r="C2038" s="21" t="str">
        <f>VLOOKUP(Tableau1[[#This Row],[CODE_REGION]],Libellés!$I$2:$J$15,2,FALSE)</f>
        <v>Centre-Val de Loire</v>
      </c>
      <c r="D2038" s="21">
        <v>37</v>
      </c>
      <c r="E2038" s="21" t="str">
        <f>VLOOKUP(Tableau1[[#This Row],[CODE_DEPT]],Libellés!$L$2:$M$102,2,FALSE)</f>
        <v>Indre-et-Loire</v>
      </c>
      <c r="F2038" s="21" t="s">
        <v>50</v>
      </c>
      <c r="G2038" s="21" t="str">
        <f>VLOOKUP(Tableau1[[#This Row],[CODE_TYPE_DECHET]],Libellés!$A$1:$B$8,2,FALSE)</f>
        <v>Encombrants</v>
      </c>
      <c r="H2038" s="21" t="s">
        <v>51</v>
      </c>
      <c r="I2038" s="21" t="str">
        <f>VLOOKUP(Tableau1[[#This Row],[CODE_DESTINATION]],Libellés!$E$2:$F$7,2,FALSE)</f>
        <v>Stockage</v>
      </c>
      <c r="J2038" s="21">
        <v>685.76</v>
      </c>
      <c r="K2038" s="21">
        <v>588420</v>
      </c>
      <c r="L2038" s="21">
        <f>Tableau1[[#This Row],[TONNE_DECHET]]*1000</f>
        <v>685760</v>
      </c>
      <c r="M2038" s="21">
        <f>Tableau1[[#This Row],[KG_DECHET]]/Tableau1[[#This Row],[Population]]</f>
        <v>1.1654260562183474</v>
      </c>
    </row>
    <row r="2039" spans="1:13" x14ac:dyDescent="0.3">
      <c r="A2039" s="21">
        <v>2009</v>
      </c>
      <c r="B2039" s="21">
        <v>24</v>
      </c>
      <c r="C2039" s="21" t="str">
        <f>VLOOKUP(Tableau1[[#This Row],[CODE_REGION]],Libellés!$I$2:$J$15,2,FALSE)</f>
        <v>Centre-Val de Loire</v>
      </c>
      <c r="D2039" s="21">
        <v>37</v>
      </c>
      <c r="E2039" s="21" t="str">
        <f>VLOOKUP(Tableau1[[#This Row],[CODE_DEPT]],Libellés!$L$2:$M$102,2,FALSE)</f>
        <v>Indre-et-Loire</v>
      </c>
      <c r="F2039" s="21" t="s">
        <v>53</v>
      </c>
      <c r="G2039" s="21" t="str">
        <f>VLOOKUP(Tableau1[[#This Row],[CODE_TYPE_DECHET]],Libellés!$A$1:$B$8,2,FALSE)</f>
        <v>Déchets dangereux</v>
      </c>
      <c r="H2039" s="21" t="s">
        <v>50</v>
      </c>
      <c r="I2039" s="21" t="str">
        <f>VLOOKUP(Tableau1[[#This Row],[CODE_DESTINATION]],Libellés!$E$2:$F$7,2,FALSE)</f>
        <v>Incinération avec récupération d'énergie</v>
      </c>
      <c r="J2039" s="21">
        <v>0.24</v>
      </c>
      <c r="K2039" s="21">
        <v>588420</v>
      </c>
      <c r="L2039" s="21">
        <f>Tableau1[[#This Row],[TONNE_DECHET]]*1000</f>
        <v>240</v>
      </c>
      <c r="M2039" s="21">
        <f>Tableau1[[#This Row],[KG_DECHET]]/Tableau1[[#This Row],[Population]]</f>
        <v>4.0787192821454063E-4</v>
      </c>
    </row>
    <row r="2040" spans="1:13" x14ac:dyDescent="0.3">
      <c r="A2040" s="21">
        <v>2009</v>
      </c>
      <c r="B2040" s="21">
        <v>24</v>
      </c>
      <c r="C2040" s="21" t="str">
        <f>VLOOKUP(Tableau1[[#This Row],[CODE_REGION]],Libellés!$I$2:$J$15,2,FALSE)</f>
        <v>Centre-Val de Loire</v>
      </c>
      <c r="D2040" s="21">
        <v>37</v>
      </c>
      <c r="E2040" s="21" t="str">
        <f>VLOOKUP(Tableau1[[#This Row],[CODE_DEPT]],Libellés!$L$2:$M$102,2,FALSE)</f>
        <v>Indre-et-Loire</v>
      </c>
      <c r="F2040" s="21" t="s">
        <v>51</v>
      </c>
      <c r="G2040" s="21" t="str">
        <f>VLOOKUP(Tableau1[[#This Row],[CODE_TYPE_DECHET]],Libellés!$A$1:$B$8,2,FALSE)</f>
        <v>Emballages et papier</v>
      </c>
      <c r="H2040" s="21" t="s">
        <v>49</v>
      </c>
      <c r="I2040" s="21" t="str">
        <f>VLOOKUP(Tableau1[[#This Row],[CODE_DESTINATION]],Libellés!$E$2:$F$7,2,FALSE)</f>
        <v>Valorisation matière</v>
      </c>
      <c r="J2040" s="21">
        <v>31136.87225</v>
      </c>
      <c r="K2040" s="21">
        <v>588420</v>
      </c>
      <c r="L2040" s="21">
        <f>Tableau1[[#This Row],[TONNE_DECHET]]*1000</f>
        <v>31136872.25</v>
      </c>
      <c r="M2040" s="21">
        <f>Tableau1[[#This Row],[KG_DECHET]]/Tableau1[[#This Row],[Population]]</f>
        <v>52.916067179905511</v>
      </c>
    </row>
    <row r="2041" spans="1:13" x14ac:dyDescent="0.3">
      <c r="A2041" s="21">
        <v>2009</v>
      </c>
      <c r="B2041" s="21">
        <v>24</v>
      </c>
      <c r="C2041" s="21" t="str">
        <f>VLOOKUP(Tableau1[[#This Row],[CODE_REGION]],Libellés!$I$2:$J$15,2,FALSE)</f>
        <v>Centre-Val de Loire</v>
      </c>
      <c r="D2041" s="21">
        <v>37</v>
      </c>
      <c r="E2041" s="21" t="str">
        <f>VLOOKUP(Tableau1[[#This Row],[CODE_DEPT]],Libellés!$L$2:$M$102,2,FALSE)</f>
        <v>Indre-et-Loire</v>
      </c>
      <c r="F2041" s="21" t="s">
        <v>51</v>
      </c>
      <c r="G2041" s="21" t="str">
        <f>VLOOKUP(Tableau1[[#This Row],[CODE_TYPE_DECHET]],Libellés!$A$1:$B$8,2,FALSE)</f>
        <v>Emballages et papier</v>
      </c>
      <c r="H2041" s="21" t="s">
        <v>52</v>
      </c>
      <c r="I2041" s="21" t="str">
        <f>VLOOKUP(Tableau1[[#This Row],[CODE_DESTINATION]],Libellés!$E$2:$F$7,2,FALSE)</f>
        <v>Non précisé</v>
      </c>
      <c r="J2041" s="21">
        <v>11.58516</v>
      </c>
      <c r="K2041" s="21">
        <v>588420</v>
      </c>
      <c r="L2041" s="21">
        <f>Tableau1[[#This Row],[TONNE_DECHET]]*1000</f>
        <v>11585.16</v>
      </c>
      <c r="M2041" s="21">
        <f>Tableau1[[#This Row],[KG_DECHET]]/Tableau1[[#This Row],[Population]]</f>
        <v>1.96885897828082E-2</v>
      </c>
    </row>
    <row r="2042" spans="1:13" x14ac:dyDescent="0.3">
      <c r="A2042" s="21">
        <v>2009</v>
      </c>
      <c r="B2042" s="21">
        <v>24</v>
      </c>
      <c r="C2042" s="21" t="str">
        <f>VLOOKUP(Tableau1[[#This Row],[CODE_REGION]],Libellés!$I$2:$J$15,2,FALSE)</f>
        <v>Centre-Val de Loire</v>
      </c>
      <c r="D2042" s="21">
        <v>37</v>
      </c>
      <c r="E2042" s="21" t="str">
        <f>VLOOKUP(Tableau1[[#This Row],[CODE_DEPT]],Libellés!$L$2:$M$102,2,FALSE)</f>
        <v>Indre-et-Loire</v>
      </c>
      <c r="F2042" s="21" t="s">
        <v>56</v>
      </c>
      <c r="G2042" s="21" t="str">
        <f>VLOOKUP(Tableau1[[#This Row],[CODE_TYPE_DECHET]],Libellés!$A$1:$B$8,2,FALSE)</f>
        <v>Biodéchets</v>
      </c>
      <c r="H2042" s="21" t="s">
        <v>56</v>
      </c>
      <c r="I2042" s="21" t="str">
        <f>VLOOKUP(Tableau1[[#This Row],[CODE_DESTINATION]],Libellés!$E$2:$F$7,2,FALSE)</f>
        <v>Valorisation organique</v>
      </c>
      <c r="J2042" s="21">
        <v>14694.44</v>
      </c>
      <c r="K2042" s="21">
        <v>588420</v>
      </c>
      <c r="L2042" s="21">
        <f>Tableau1[[#This Row],[TONNE_DECHET]]*1000</f>
        <v>14694440</v>
      </c>
      <c r="M2042" s="21">
        <f>Tableau1[[#This Row],[KG_DECHET]]/Tableau1[[#This Row],[Population]]</f>
        <v>24.972706570136978</v>
      </c>
    </row>
    <row r="2043" spans="1:13" x14ac:dyDescent="0.3">
      <c r="A2043" s="21">
        <v>2009</v>
      </c>
      <c r="B2043" s="21">
        <v>24</v>
      </c>
      <c r="C2043" s="21" t="str">
        <f>VLOOKUP(Tableau1[[#This Row],[CODE_REGION]],Libellés!$I$2:$J$15,2,FALSE)</f>
        <v>Centre-Val de Loire</v>
      </c>
      <c r="D2043" s="21">
        <v>37</v>
      </c>
      <c r="E2043" s="21" t="str">
        <f>VLOOKUP(Tableau1[[#This Row],[CODE_DEPT]],Libellés!$L$2:$M$102,2,FALSE)</f>
        <v>Indre-et-Loire</v>
      </c>
      <c r="F2043" s="21" t="s">
        <v>54</v>
      </c>
      <c r="G2043" s="21" t="str">
        <f>VLOOKUP(Tableau1[[#This Row],[CODE_TYPE_DECHET]],Libellés!$A$1:$B$8,2,FALSE)</f>
        <v>Verre</v>
      </c>
      <c r="H2043" s="21" t="s">
        <v>49</v>
      </c>
      <c r="I2043" s="21" t="str">
        <f>VLOOKUP(Tableau1[[#This Row],[CODE_DESTINATION]],Libellés!$E$2:$F$7,2,FALSE)</f>
        <v>Valorisation matière</v>
      </c>
      <c r="J2043" s="21">
        <v>21103.098529999999</v>
      </c>
      <c r="K2043" s="21">
        <v>588420</v>
      </c>
      <c r="L2043" s="21">
        <f>Tableau1[[#This Row],[TONNE_DECHET]]*1000</f>
        <v>21103098.529999997</v>
      </c>
      <c r="M2043" s="21">
        <f>Tableau1[[#This Row],[KG_DECHET]]/Tableau1[[#This Row],[Population]]</f>
        <v>35.864006203052234</v>
      </c>
    </row>
    <row r="2044" spans="1:13" x14ac:dyDescent="0.3">
      <c r="A2044" s="21">
        <v>2009</v>
      </c>
      <c r="B2044" s="21">
        <v>24</v>
      </c>
      <c r="C2044" s="21" t="str">
        <f>VLOOKUP(Tableau1[[#This Row],[CODE_REGION]],Libellés!$I$2:$J$15,2,FALSE)</f>
        <v>Centre-Val de Loire</v>
      </c>
      <c r="D2044" s="21">
        <v>37</v>
      </c>
      <c r="E2044" s="21" t="str">
        <f>VLOOKUP(Tableau1[[#This Row],[CODE_DEPT]],Libellés!$L$2:$M$102,2,FALSE)</f>
        <v>Indre-et-Loire</v>
      </c>
      <c r="F2044" s="21" t="s">
        <v>54</v>
      </c>
      <c r="G2044" s="21" t="str">
        <f>VLOOKUP(Tableau1[[#This Row],[CODE_TYPE_DECHET]],Libellés!$A$1:$B$8,2,FALSE)</f>
        <v>Verre</v>
      </c>
      <c r="H2044" s="21" t="s">
        <v>52</v>
      </c>
      <c r="I2044" s="21" t="str">
        <f>VLOOKUP(Tableau1[[#This Row],[CODE_DESTINATION]],Libellés!$E$2:$F$7,2,FALSE)</f>
        <v>Non précisé</v>
      </c>
      <c r="J2044" s="21">
        <v>24.139880000000002</v>
      </c>
      <c r="K2044" s="21">
        <v>588420</v>
      </c>
      <c r="L2044" s="21">
        <f>Tableau1[[#This Row],[TONNE_DECHET]]*1000</f>
        <v>24139.88</v>
      </c>
      <c r="M2044" s="21">
        <f>Tableau1[[#This Row],[KG_DECHET]]/Tableau1[[#This Row],[Population]]</f>
        <v>4.1024914176948438E-2</v>
      </c>
    </row>
    <row r="2045" spans="1:13" x14ac:dyDescent="0.3">
      <c r="A2045" s="21">
        <v>2011</v>
      </c>
      <c r="B2045" s="21">
        <v>24</v>
      </c>
      <c r="C2045" s="21" t="str">
        <f>VLOOKUP(Tableau1[[#This Row],[CODE_REGION]],Libellés!$I$2:$J$15,2,FALSE)</f>
        <v>Centre-Val de Loire</v>
      </c>
      <c r="D2045" s="21">
        <v>37</v>
      </c>
      <c r="E2045" s="21" t="str">
        <f>VLOOKUP(Tableau1[[#This Row],[CODE_DEPT]],Libellés!$L$2:$M$102,2,FALSE)</f>
        <v>Indre-et-Loire</v>
      </c>
      <c r="F2045" s="21" t="s">
        <v>49</v>
      </c>
      <c r="G2045" s="21" t="str">
        <f>VLOOKUP(Tableau1[[#This Row],[CODE_TYPE_DECHET]],Libellés!$A$1:$B$8,2,FALSE)</f>
        <v>Ordures ménagères résiduelles</v>
      </c>
      <c r="H2045" s="21" t="s">
        <v>50</v>
      </c>
      <c r="I2045" s="21" t="str">
        <f>VLOOKUP(Tableau1[[#This Row],[CODE_DESTINATION]],Libellés!$E$2:$F$7,2,FALSE)</f>
        <v>Incinération avec récupération d'énergie</v>
      </c>
      <c r="J2045" s="21">
        <v>29504.080000000002</v>
      </c>
      <c r="K2045" s="21">
        <v>593683</v>
      </c>
      <c r="L2045" s="21">
        <f>Tableau1[[#This Row],[TONNE_DECHET]]*1000</f>
        <v>29504080</v>
      </c>
      <c r="M2045" s="21">
        <f>Tableau1[[#This Row],[KG_DECHET]]/Tableau1[[#This Row],[Population]]</f>
        <v>49.696689984385607</v>
      </c>
    </row>
    <row r="2046" spans="1:13" x14ac:dyDescent="0.3">
      <c r="A2046" s="21">
        <v>2011</v>
      </c>
      <c r="B2046" s="21">
        <v>24</v>
      </c>
      <c r="C2046" s="21" t="str">
        <f>VLOOKUP(Tableau1[[#This Row],[CODE_REGION]],Libellés!$I$2:$J$15,2,FALSE)</f>
        <v>Centre-Val de Loire</v>
      </c>
      <c r="D2046" s="21">
        <v>37</v>
      </c>
      <c r="E2046" s="21" t="str">
        <f>VLOOKUP(Tableau1[[#This Row],[CODE_DEPT]],Libellés!$L$2:$M$102,2,FALSE)</f>
        <v>Indre-et-Loire</v>
      </c>
      <c r="F2046" s="21" t="s">
        <v>49</v>
      </c>
      <c r="G2046" s="21" t="str">
        <f>VLOOKUP(Tableau1[[#This Row],[CODE_TYPE_DECHET]],Libellés!$A$1:$B$8,2,FALSE)</f>
        <v>Ordures ménagères résiduelles</v>
      </c>
      <c r="H2046" s="21" t="s">
        <v>51</v>
      </c>
      <c r="I2046" s="21" t="str">
        <f>VLOOKUP(Tableau1[[#This Row],[CODE_DESTINATION]],Libellés!$E$2:$F$7,2,FALSE)</f>
        <v>Stockage</v>
      </c>
      <c r="J2046" s="21">
        <v>103802.9</v>
      </c>
      <c r="K2046" s="21">
        <v>593683</v>
      </c>
      <c r="L2046" s="21">
        <f>Tableau1[[#This Row],[TONNE_DECHET]]*1000</f>
        <v>103802900</v>
      </c>
      <c r="M2046" s="21">
        <f>Tableau1[[#This Row],[KG_DECHET]]/Tableau1[[#This Row],[Population]]</f>
        <v>174.84566679524258</v>
      </c>
    </row>
    <row r="2047" spans="1:13" x14ac:dyDescent="0.3">
      <c r="A2047" s="21">
        <v>2011</v>
      </c>
      <c r="B2047" s="21">
        <v>24</v>
      </c>
      <c r="C2047" s="21" t="str">
        <f>VLOOKUP(Tableau1[[#This Row],[CODE_REGION]],Libellés!$I$2:$J$15,2,FALSE)</f>
        <v>Centre-Val de Loire</v>
      </c>
      <c r="D2047" s="21">
        <v>37</v>
      </c>
      <c r="E2047" s="21" t="str">
        <f>VLOOKUP(Tableau1[[#This Row],[CODE_DEPT]],Libellés!$L$2:$M$102,2,FALSE)</f>
        <v>Indre-et-Loire</v>
      </c>
      <c r="F2047" s="21" t="s">
        <v>49</v>
      </c>
      <c r="G2047" s="21" t="str">
        <f>VLOOKUP(Tableau1[[#This Row],[CODE_TYPE_DECHET]],Libellés!$A$1:$B$8,2,FALSE)</f>
        <v>Ordures ménagères résiduelles</v>
      </c>
      <c r="H2047" s="21" t="s">
        <v>56</v>
      </c>
      <c r="I2047" s="21" t="str">
        <f>VLOOKUP(Tableau1[[#This Row],[CODE_DESTINATION]],Libellés!$E$2:$F$7,2,FALSE)</f>
        <v>Valorisation organique</v>
      </c>
      <c r="J2047" s="21">
        <v>4476.3508899999997</v>
      </c>
      <c r="K2047" s="21">
        <v>593683</v>
      </c>
      <c r="L2047" s="21">
        <f>Tableau1[[#This Row],[TONNE_DECHET]]*1000</f>
        <v>4476350.8899999997</v>
      </c>
      <c r="M2047" s="21">
        <f>Tableau1[[#This Row],[KG_DECHET]]/Tableau1[[#This Row],[Population]]</f>
        <v>7.5399681142966868</v>
      </c>
    </row>
    <row r="2048" spans="1:13" x14ac:dyDescent="0.3">
      <c r="A2048" s="21">
        <v>2011</v>
      </c>
      <c r="B2048" s="21">
        <v>24</v>
      </c>
      <c r="C2048" s="21" t="str">
        <f>VLOOKUP(Tableau1[[#This Row],[CODE_REGION]],Libellés!$I$2:$J$15,2,FALSE)</f>
        <v>Centre-Val de Loire</v>
      </c>
      <c r="D2048" s="21">
        <v>37</v>
      </c>
      <c r="E2048" s="21" t="str">
        <f>VLOOKUP(Tableau1[[#This Row],[CODE_DEPT]],Libellés!$L$2:$M$102,2,FALSE)</f>
        <v>Indre-et-Loire</v>
      </c>
      <c r="F2048" s="21" t="s">
        <v>50</v>
      </c>
      <c r="G2048" s="21" t="str">
        <f>VLOOKUP(Tableau1[[#This Row],[CODE_TYPE_DECHET]],Libellés!$A$1:$B$8,2,FALSE)</f>
        <v>Encombrants</v>
      </c>
      <c r="H2048" s="21" t="s">
        <v>49</v>
      </c>
      <c r="I2048" s="21" t="str">
        <f>VLOOKUP(Tableau1[[#This Row],[CODE_DESTINATION]],Libellés!$E$2:$F$7,2,FALSE)</f>
        <v>Valorisation matière</v>
      </c>
      <c r="J2048" s="21">
        <v>1785</v>
      </c>
      <c r="K2048" s="21">
        <v>593683</v>
      </c>
      <c r="L2048" s="21">
        <f>Tableau1[[#This Row],[TONNE_DECHET]]*1000</f>
        <v>1785000</v>
      </c>
      <c r="M2048" s="21">
        <f>Tableau1[[#This Row],[KG_DECHET]]/Tableau1[[#This Row],[Population]]</f>
        <v>3.0066550667612177</v>
      </c>
    </row>
    <row r="2049" spans="1:13" x14ac:dyDescent="0.3">
      <c r="A2049" s="21">
        <v>2011</v>
      </c>
      <c r="B2049" s="21">
        <v>24</v>
      </c>
      <c r="C2049" s="21" t="str">
        <f>VLOOKUP(Tableau1[[#This Row],[CODE_REGION]],Libellés!$I$2:$J$15,2,FALSE)</f>
        <v>Centre-Val de Loire</v>
      </c>
      <c r="D2049" s="21">
        <v>37</v>
      </c>
      <c r="E2049" s="21" t="str">
        <f>VLOOKUP(Tableau1[[#This Row],[CODE_DEPT]],Libellés!$L$2:$M$102,2,FALSE)</f>
        <v>Indre-et-Loire</v>
      </c>
      <c r="F2049" s="21" t="s">
        <v>50</v>
      </c>
      <c r="G2049" s="21" t="str">
        <f>VLOOKUP(Tableau1[[#This Row],[CODE_TYPE_DECHET]],Libellés!$A$1:$B$8,2,FALSE)</f>
        <v>Encombrants</v>
      </c>
      <c r="H2049" s="21" t="s">
        <v>50</v>
      </c>
      <c r="I2049" s="21" t="str">
        <f>VLOOKUP(Tableau1[[#This Row],[CODE_DESTINATION]],Libellés!$E$2:$F$7,2,FALSE)</f>
        <v>Incinération avec récupération d'énergie</v>
      </c>
      <c r="J2049" s="21">
        <v>1.21482</v>
      </c>
      <c r="K2049" s="21">
        <v>593683</v>
      </c>
      <c r="L2049" s="21">
        <f>Tableau1[[#This Row],[TONNE_DECHET]]*1000</f>
        <v>1214.82</v>
      </c>
      <c r="M2049" s="21">
        <f>Tableau1[[#This Row],[KG_DECHET]]/Tableau1[[#This Row],[Population]]</f>
        <v>2.0462435340072057E-3</v>
      </c>
    </row>
    <row r="2050" spans="1:13" x14ac:dyDescent="0.3">
      <c r="A2050" s="21">
        <v>2011</v>
      </c>
      <c r="B2050" s="21">
        <v>24</v>
      </c>
      <c r="C2050" s="21" t="str">
        <f>VLOOKUP(Tableau1[[#This Row],[CODE_REGION]],Libellés!$I$2:$J$15,2,FALSE)</f>
        <v>Centre-Val de Loire</v>
      </c>
      <c r="D2050" s="21">
        <v>37</v>
      </c>
      <c r="E2050" s="21" t="str">
        <f>VLOOKUP(Tableau1[[#This Row],[CODE_DEPT]],Libellés!$L$2:$M$102,2,FALSE)</f>
        <v>Indre-et-Loire</v>
      </c>
      <c r="F2050" s="21" t="s">
        <v>50</v>
      </c>
      <c r="G2050" s="21" t="str">
        <f>VLOOKUP(Tableau1[[#This Row],[CODE_TYPE_DECHET]],Libellés!$A$1:$B$8,2,FALSE)</f>
        <v>Encombrants</v>
      </c>
      <c r="H2050" s="21" t="s">
        <v>51</v>
      </c>
      <c r="I2050" s="21" t="str">
        <f>VLOOKUP(Tableau1[[#This Row],[CODE_DESTINATION]],Libellés!$E$2:$F$7,2,FALSE)</f>
        <v>Stockage</v>
      </c>
      <c r="J2050" s="21">
        <v>172.7</v>
      </c>
      <c r="K2050" s="21">
        <v>593683</v>
      </c>
      <c r="L2050" s="21">
        <f>Tableau1[[#This Row],[TONNE_DECHET]]*1000</f>
        <v>172700</v>
      </c>
      <c r="M2050" s="21">
        <f>Tableau1[[#This Row],[KG_DECHET]]/Tableau1[[#This Row],[Population]]</f>
        <v>0.29089598320989485</v>
      </c>
    </row>
    <row r="2051" spans="1:13" x14ac:dyDescent="0.3">
      <c r="A2051" s="21">
        <v>2011</v>
      </c>
      <c r="B2051" s="21">
        <v>24</v>
      </c>
      <c r="C2051" s="21" t="str">
        <f>VLOOKUP(Tableau1[[#This Row],[CODE_REGION]],Libellés!$I$2:$J$15,2,FALSE)</f>
        <v>Centre-Val de Loire</v>
      </c>
      <c r="D2051" s="21">
        <v>37</v>
      </c>
      <c r="E2051" s="21" t="str">
        <f>VLOOKUP(Tableau1[[#This Row],[CODE_DEPT]],Libellés!$L$2:$M$102,2,FALSE)</f>
        <v>Indre-et-Loire</v>
      </c>
      <c r="F2051" s="21" t="s">
        <v>53</v>
      </c>
      <c r="G2051" s="21" t="str">
        <f>VLOOKUP(Tableau1[[#This Row],[CODE_TYPE_DECHET]],Libellés!$A$1:$B$8,2,FALSE)</f>
        <v>Déchets dangereux</v>
      </c>
      <c r="H2051" s="21" t="s">
        <v>50</v>
      </c>
      <c r="I2051" s="21" t="str">
        <f>VLOOKUP(Tableau1[[#This Row],[CODE_DESTINATION]],Libellés!$E$2:$F$7,2,FALSE)</f>
        <v>Incinération avec récupération d'énergie</v>
      </c>
      <c r="J2051" s="21">
        <v>2.2530100000000002</v>
      </c>
      <c r="K2051" s="21">
        <v>593683</v>
      </c>
      <c r="L2051" s="21">
        <f>Tableau1[[#This Row],[TONNE_DECHET]]*1000</f>
        <v>2253.0100000000002</v>
      </c>
      <c r="M2051" s="21">
        <f>Tableau1[[#This Row],[KG_DECHET]]/Tableau1[[#This Row],[Population]]</f>
        <v>3.7949713904558498E-3</v>
      </c>
    </row>
    <row r="2052" spans="1:13" x14ac:dyDescent="0.3">
      <c r="A2052" s="21">
        <v>2011</v>
      </c>
      <c r="B2052" s="21">
        <v>24</v>
      </c>
      <c r="C2052" s="21" t="str">
        <f>VLOOKUP(Tableau1[[#This Row],[CODE_REGION]],Libellés!$I$2:$J$15,2,FALSE)</f>
        <v>Centre-Val de Loire</v>
      </c>
      <c r="D2052" s="21">
        <v>37</v>
      </c>
      <c r="E2052" s="21" t="str">
        <f>VLOOKUP(Tableau1[[#This Row],[CODE_DEPT]],Libellés!$L$2:$M$102,2,FALSE)</f>
        <v>Indre-et-Loire</v>
      </c>
      <c r="F2052" s="21" t="s">
        <v>51</v>
      </c>
      <c r="G2052" s="21" t="str">
        <f>VLOOKUP(Tableau1[[#This Row],[CODE_TYPE_DECHET]],Libellés!$A$1:$B$8,2,FALSE)</f>
        <v>Emballages et papier</v>
      </c>
      <c r="H2052" s="21" t="s">
        <v>49</v>
      </c>
      <c r="I2052" s="21" t="str">
        <f>VLOOKUP(Tableau1[[#This Row],[CODE_DESTINATION]],Libellés!$E$2:$F$7,2,FALSE)</f>
        <v>Valorisation matière</v>
      </c>
      <c r="J2052" s="21">
        <v>34014.579519999999</v>
      </c>
      <c r="K2052" s="21">
        <v>593683</v>
      </c>
      <c r="L2052" s="21">
        <f>Tableau1[[#This Row],[TONNE_DECHET]]*1000</f>
        <v>34014579.519999996</v>
      </c>
      <c r="M2052" s="21">
        <f>Tableau1[[#This Row],[KG_DECHET]]/Tableau1[[#This Row],[Population]]</f>
        <v>57.294178071462376</v>
      </c>
    </row>
    <row r="2053" spans="1:13" x14ac:dyDescent="0.3">
      <c r="A2053" s="21">
        <v>2011</v>
      </c>
      <c r="B2053" s="21">
        <v>24</v>
      </c>
      <c r="C2053" s="21" t="str">
        <f>VLOOKUP(Tableau1[[#This Row],[CODE_REGION]],Libellés!$I$2:$J$15,2,FALSE)</f>
        <v>Centre-Val de Loire</v>
      </c>
      <c r="D2053" s="21">
        <v>37</v>
      </c>
      <c r="E2053" s="21" t="str">
        <f>VLOOKUP(Tableau1[[#This Row],[CODE_DEPT]],Libellés!$L$2:$M$102,2,FALSE)</f>
        <v>Indre-et-Loire</v>
      </c>
      <c r="F2053" s="21" t="s">
        <v>56</v>
      </c>
      <c r="G2053" s="21" t="str">
        <f>VLOOKUP(Tableau1[[#This Row],[CODE_TYPE_DECHET]],Libellés!$A$1:$B$8,2,FALSE)</f>
        <v>Biodéchets</v>
      </c>
      <c r="H2053" s="21" t="s">
        <v>56</v>
      </c>
      <c r="I2053" s="21" t="str">
        <f>VLOOKUP(Tableau1[[#This Row],[CODE_DESTINATION]],Libellés!$E$2:$F$7,2,FALSE)</f>
        <v>Valorisation organique</v>
      </c>
      <c r="J2053" s="21">
        <v>16417.3</v>
      </c>
      <c r="K2053" s="21">
        <v>593683</v>
      </c>
      <c r="L2053" s="21">
        <f>Tableau1[[#This Row],[TONNE_DECHET]]*1000</f>
        <v>16417300</v>
      </c>
      <c r="M2053" s="21">
        <f>Tableau1[[#This Row],[KG_DECHET]]/Tableau1[[#This Row],[Population]]</f>
        <v>27.653309931394364</v>
      </c>
    </row>
    <row r="2054" spans="1:13" x14ac:dyDescent="0.3">
      <c r="A2054" s="21">
        <v>2011</v>
      </c>
      <c r="B2054" s="21">
        <v>24</v>
      </c>
      <c r="C2054" s="21" t="str">
        <f>VLOOKUP(Tableau1[[#This Row],[CODE_REGION]],Libellés!$I$2:$J$15,2,FALSE)</f>
        <v>Centre-Val de Loire</v>
      </c>
      <c r="D2054" s="21">
        <v>37</v>
      </c>
      <c r="E2054" s="21" t="str">
        <f>VLOOKUP(Tableau1[[#This Row],[CODE_DEPT]],Libellés!$L$2:$M$102,2,FALSE)</f>
        <v>Indre-et-Loire</v>
      </c>
      <c r="F2054" s="21" t="s">
        <v>54</v>
      </c>
      <c r="G2054" s="21" t="str">
        <f>VLOOKUP(Tableau1[[#This Row],[CODE_TYPE_DECHET]],Libellés!$A$1:$B$8,2,FALSE)</f>
        <v>Verre</v>
      </c>
      <c r="H2054" s="21" t="s">
        <v>49</v>
      </c>
      <c r="I2054" s="21" t="str">
        <f>VLOOKUP(Tableau1[[#This Row],[CODE_DESTINATION]],Libellés!$E$2:$F$7,2,FALSE)</f>
        <v>Valorisation matière</v>
      </c>
      <c r="J2054" s="21">
        <v>20922.019769999999</v>
      </c>
      <c r="K2054" s="21">
        <v>593683</v>
      </c>
      <c r="L2054" s="21">
        <f>Tableau1[[#This Row],[TONNE_DECHET]]*1000</f>
        <v>20922019.77</v>
      </c>
      <c r="M2054" s="21">
        <f>Tableau1[[#This Row],[KG_DECHET]]/Tableau1[[#This Row],[Population]]</f>
        <v>35.241062604117012</v>
      </c>
    </row>
    <row r="2055" spans="1:13" x14ac:dyDescent="0.3">
      <c r="A2055" s="21">
        <v>2011</v>
      </c>
      <c r="B2055" s="21">
        <v>24</v>
      </c>
      <c r="C2055" s="21" t="str">
        <f>VLOOKUP(Tableau1[[#This Row],[CODE_REGION]],Libellés!$I$2:$J$15,2,FALSE)</f>
        <v>Centre-Val de Loire</v>
      </c>
      <c r="D2055" s="21">
        <v>37</v>
      </c>
      <c r="E2055" s="21" t="str">
        <f>VLOOKUP(Tableau1[[#This Row],[CODE_DEPT]],Libellés!$L$2:$M$102,2,FALSE)</f>
        <v>Indre-et-Loire</v>
      </c>
      <c r="F2055" s="21" t="s">
        <v>54</v>
      </c>
      <c r="G2055" s="21" t="str">
        <f>VLOOKUP(Tableau1[[#This Row],[CODE_TYPE_DECHET]],Libellés!$A$1:$B$8,2,FALSE)</f>
        <v>Verre</v>
      </c>
      <c r="H2055" s="21" t="s">
        <v>52</v>
      </c>
      <c r="I2055" s="21" t="str">
        <f>VLOOKUP(Tableau1[[#This Row],[CODE_DESTINATION]],Libellés!$E$2:$F$7,2,FALSE)</f>
        <v>Non précisé</v>
      </c>
      <c r="J2055" s="21">
        <v>851.30699000000004</v>
      </c>
      <c r="K2055" s="21">
        <v>593683</v>
      </c>
      <c r="L2055" s="21">
        <f>Tableau1[[#This Row],[TONNE_DECHET]]*1000</f>
        <v>851306.99</v>
      </c>
      <c r="M2055" s="21">
        <f>Tableau1[[#This Row],[KG_DECHET]]/Tableau1[[#This Row],[Population]]</f>
        <v>1.4339420027186225</v>
      </c>
    </row>
    <row r="2056" spans="1:13" x14ac:dyDescent="0.3">
      <c r="A2056" s="21">
        <v>2011</v>
      </c>
      <c r="B2056" s="21">
        <v>24</v>
      </c>
      <c r="C2056" s="21" t="str">
        <f>VLOOKUP(Tableau1[[#This Row],[CODE_REGION]],Libellés!$I$2:$J$15,2,FALSE)</f>
        <v>Centre-Val de Loire</v>
      </c>
      <c r="D2056" s="21">
        <v>37</v>
      </c>
      <c r="E2056" s="21" t="str">
        <f>VLOOKUP(Tableau1[[#This Row],[CODE_DEPT]],Libellés!$L$2:$M$102,2,FALSE)</f>
        <v>Indre-et-Loire</v>
      </c>
      <c r="F2056" s="21" t="s">
        <v>55</v>
      </c>
      <c r="G2056" s="21" t="str">
        <f>VLOOKUP(Tableau1[[#This Row],[CODE_TYPE_DECHET]],Libellés!$A$1:$B$8,2,FALSE)</f>
        <v>Collectes séparées hors gravats</v>
      </c>
      <c r="H2056" s="21" t="s">
        <v>49</v>
      </c>
      <c r="I2056" s="21" t="str">
        <f>VLOOKUP(Tableau1[[#This Row],[CODE_DESTINATION]],Libellés!$E$2:$F$7,2,FALSE)</f>
        <v>Valorisation matière</v>
      </c>
      <c r="J2056" s="21">
        <v>6.8019999999999996</v>
      </c>
      <c r="K2056" s="21">
        <v>593683</v>
      </c>
      <c r="L2056" s="21">
        <f>Tableau1[[#This Row],[TONNE_DECHET]]*1000</f>
        <v>6802</v>
      </c>
      <c r="M2056" s="21">
        <f>Tableau1[[#This Row],[KG_DECHET]]/Tableau1[[#This Row],[Population]]</f>
        <v>1.1457292865047508E-2</v>
      </c>
    </row>
    <row r="2057" spans="1:13" x14ac:dyDescent="0.3">
      <c r="A2057" s="21">
        <v>2013</v>
      </c>
      <c r="B2057" s="21">
        <v>24</v>
      </c>
      <c r="C2057" s="21" t="str">
        <f>VLOOKUP(Tableau1[[#This Row],[CODE_REGION]],Libellés!$I$2:$J$15,2,FALSE)</f>
        <v>Centre-Val de Loire</v>
      </c>
      <c r="D2057" s="21">
        <v>37</v>
      </c>
      <c r="E2057" s="21" t="str">
        <f>VLOOKUP(Tableau1[[#This Row],[CODE_DEPT]],Libellés!$L$2:$M$102,2,FALSE)</f>
        <v>Indre-et-Loire</v>
      </c>
      <c r="F2057" s="21" t="s">
        <v>49</v>
      </c>
      <c r="G2057" s="21" t="str">
        <f>VLOOKUP(Tableau1[[#This Row],[CODE_TYPE_DECHET]],Libellés!$A$1:$B$8,2,FALSE)</f>
        <v>Ordures ménagères résiduelles</v>
      </c>
      <c r="H2057" s="21" t="s">
        <v>50</v>
      </c>
      <c r="I2057" s="21" t="str">
        <f>VLOOKUP(Tableau1[[#This Row],[CODE_DESTINATION]],Libellés!$E$2:$F$7,2,FALSE)</f>
        <v>Incinération avec récupération d'énergie</v>
      </c>
      <c r="J2057" s="21">
        <v>28104.639999999999</v>
      </c>
      <c r="K2057" s="21">
        <v>600252</v>
      </c>
      <c r="L2057" s="21">
        <f>Tableau1[[#This Row],[TONNE_DECHET]]*1000</f>
        <v>28104640</v>
      </c>
      <c r="M2057" s="21">
        <f>Tableau1[[#This Row],[KG_DECHET]]/Tableau1[[#This Row],[Population]]</f>
        <v>46.821401677961923</v>
      </c>
    </row>
    <row r="2058" spans="1:13" x14ac:dyDescent="0.3">
      <c r="A2058" s="21">
        <v>2013</v>
      </c>
      <c r="B2058" s="21">
        <v>24</v>
      </c>
      <c r="C2058" s="21" t="str">
        <f>VLOOKUP(Tableau1[[#This Row],[CODE_REGION]],Libellés!$I$2:$J$15,2,FALSE)</f>
        <v>Centre-Val de Loire</v>
      </c>
      <c r="D2058" s="21">
        <v>37</v>
      </c>
      <c r="E2058" s="21" t="str">
        <f>VLOOKUP(Tableau1[[#This Row],[CODE_DEPT]],Libellés!$L$2:$M$102,2,FALSE)</f>
        <v>Indre-et-Loire</v>
      </c>
      <c r="F2058" s="21" t="s">
        <v>49</v>
      </c>
      <c r="G2058" s="21" t="str">
        <f>VLOOKUP(Tableau1[[#This Row],[CODE_TYPE_DECHET]],Libellés!$A$1:$B$8,2,FALSE)</f>
        <v>Ordures ménagères résiduelles</v>
      </c>
      <c r="H2058" s="21" t="s">
        <v>51</v>
      </c>
      <c r="I2058" s="21" t="str">
        <f>VLOOKUP(Tableau1[[#This Row],[CODE_DESTINATION]],Libellés!$E$2:$F$7,2,FALSE)</f>
        <v>Stockage</v>
      </c>
      <c r="J2058" s="21">
        <v>93397.3</v>
      </c>
      <c r="K2058" s="21">
        <v>600252</v>
      </c>
      <c r="L2058" s="21">
        <f>Tableau1[[#This Row],[TONNE_DECHET]]*1000</f>
        <v>93397300</v>
      </c>
      <c r="M2058" s="21">
        <f>Tableau1[[#This Row],[KG_DECHET]]/Tableau1[[#This Row],[Population]]</f>
        <v>155.59681600394501</v>
      </c>
    </row>
    <row r="2059" spans="1:13" x14ac:dyDescent="0.3">
      <c r="A2059" s="21">
        <v>2013</v>
      </c>
      <c r="B2059" s="21">
        <v>24</v>
      </c>
      <c r="C2059" s="21" t="str">
        <f>VLOOKUP(Tableau1[[#This Row],[CODE_REGION]],Libellés!$I$2:$J$15,2,FALSE)</f>
        <v>Centre-Val de Loire</v>
      </c>
      <c r="D2059" s="21">
        <v>37</v>
      </c>
      <c r="E2059" s="21" t="str">
        <f>VLOOKUP(Tableau1[[#This Row],[CODE_DEPT]],Libellés!$L$2:$M$102,2,FALSE)</f>
        <v>Indre-et-Loire</v>
      </c>
      <c r="F2059" s="21" t="s">
        <v>49</v>
      </c>
      <c r="G2059" s="21" t="str">
        <f>VLOOKUP(Tableau1[[#This Row],[CODE_TYPE_DECHET]],Libellés!$A$1:$B$8,2,FALSE)</f>
        <v>Ordures ménagères résiduelles</v>
      </c>
      <c r="H2059" s="21" t="s">
        <v>52</v>
      </c>
      <c r="I2059" s="21" t="str">
        <f>VLOOKUP(Tableau1[[#This Row],[CODE_DESTINATION]],Libellés!$E$2:$F$7,2,FALSE)</f>
        <v>Non précisé</v>
      </c>
      <c r="J2059" s="21">
        <v>5646.9093199999998</v>
      </c>
      <c r="K2059" s="21">
        <v>600252</v>
      </c>
      <c r="L2059" s="21">
        <f>Tableau1[[#This Row],[TONNE_DECHET]]*1000</f>
        <v>5646909.3199999994</v>
      </c>
      <c r="M2059" s="21">
        <f>Tableau1[[#This Row],[KG_DECHET]]/Tableau1[[#This Row],[Population]]</f>
        <v>9.4075643563036841</v>
      </c>
    </row>
    <row r="2060" spans="1:13" x14ac:dyDescent="0.3">
      <c r="A2060" s="21">
        <v>2013</v>
      </c>
      <c r="B2060" s="21">
        <v>24</v>
      </c>
      <c r="C2060" s="21" t="str">
        <f>VLOOKUP(Tableau1[[#This Row],[CODE_REGION]],Libellés!$I$2:$J$15,2,FALSE)</f>
        <v>Centre-Val de Loire</v>
      </c>
      <c r="D2060" s="21">
        <v>37</v>
      </c>
      <c r="E2060" s="21" t="str">
        <f>VLOOKUP(Tableau1[[#This Row],[CODE_DEPT]],Libellés!$L$2:$M$102,2,FALSE)</f>
        <v>Indre-et-Loire</v>
      </c>
      <c r="F2060" s="21" t="s">
        <v>50</v>
      </c>
      <c r="G2060" s="21" t="str">
        <f>VLOOKUP(Tableau1[[#This Row],[CODE_TYPE_DECHET]],Libellés!$A$1:$B$8,2,FALSE)</f>
        <v>Encombrants</v>
      </c>
      <c r="H2060" s="21" t="s">
        <v>49</v>
      </c>
      <c r="I2060" s="21" t="str">
        <f>VLOOKUP(Tableau1[[#This Row],[CODE_DESTINATION]],Libellés!$E$2:$F$7,2,FALSE)</f>
        <v>Valorisation matière</v>
      </c>
      <c r="J2060" s="21">
        <v>1074</v>
      </c>
      <c r="K2060" s="21">
        <v>600252</v>
      </c>
      <c r="L2060" s="21">
        <f>Tableau1[[#This Row],[TONNE_DECHET]]*1000</f>
        <v>1074000</v>
      </c>
      <c r="M2060" s="21">
        <f>Tableau1[[#This Row],[KG_DECHET]]/Tableau1[[#This Row],[Population]]</f>
        <v>1.7892485156234381</v>
      </c>
    </row>
    <row r="2061" spans="1:13" x14ac:dyDescent="0.3">
      <c r="A2061" s="21">
        <v>2013</v>
      </c>
      <c r="B2061" s="21">
        <v>24</v>
      </c>
      <c r="C2061" s="21" t="str">
        <f>VLOOKUP(Tableau1[[#This Row],[CODE_REGION]],Libellés!$I$2:$J$15,2,FALSE)</f>
        <v>Centre-Val de Loire</v>
      </c>
      <c r="D2061" s="21">
        <v>37</v>
      </c>
      <c r="E2061" s="21" t="str">
        <f>VLOOKUP(Tableau1[[#This Row],[CODE_DEPT]],Libellés!$L$2:$M$102,2,FALSE)</f>
        <v>Indre-et-Loire</v>
      </c>
      <c r="F2061" s="21" t="s">
        <v>50</v>
      </c>
      <c r="G2061" s="21" t="str">
        <f>VLOOKUP(Tableau1[[#This Row],[CODE_TYPE_DECHET]],Libellés!$A$1:$B$8,2,FALSE)</f>
        <v>Encombrants</v>
      </c>
      <c r="H2061" s="21" t="s">
        <v>51</v>
      </c>
      <c r="I2061" s="21" t="str">
        <f>VLOOKUP(Tableau1[[#This Row],[CODE_DESTINATION]],Libellés!$E$2:$F$7,2,FALSE)</f>
        <v>Stockage</v>
      </c>
      <c r="J2061" s="21">
        <v>119.24</v>
      </c>
      <c r="K2061" s="21">
        <v>600252</v>
      </c>
      <c r="L2061" s="21">
        <f>Tableau1[[#This Row],[TONNE_DECHET]]*1000</f>
        <v>119240</v>
      </c>
      <c r="M2061" s="21">
        <f>Tableau1[[#This Row],[KG_DECHET]]/Tableau1[[#This Row],[Population]]</f>
        <v>0.19864990037517577</v>
      </c>
    </row>
    <row r="2062" spans="1:13" x14ac:dyDescent="0.3">
      <c r="A2062" s="21">
        <v>2013</v>
      </c>
      <c r="B2062" s="21">
        <v>24</v>
      </c>
      <c r="C2062" s="21" t="str">
        <f>VLOOKUP(Tableau1[[#This Row],[CODE_REGION]],Libellés!$I$2:$J$15,2,FALSE)</f>
        <v>Centre-Val de Loire</v>
      </c>
      <c r="D2062" s="21">
        <v>37</v>
      </c>
      <c r="E2062" s="21" t="str">
        <f>VLOOKUP(Tableau1[[#This Row],[CODE_DEPT]],Libellés!$L$2:$M$102,2,FALSE)</f>
        <v>Indre-et-Loire</v>
      </c>
      <c r="F2062" s="21" t="s">
        <v>53</v>
      </c>
      <c r="G2062" s="21" t="str">
        <f>VLOOKUP(Tableau1[[#This Row],[CODE_TYPE_DECHET]],Libellés!$A$1:$B$8,2,FALSE)</f>
        <v>Déchets dangereux</v>
      </c>
      <c r="H2062" s="21" t="s">
        <v>50</v>
      </c>
      <c r="I2062" s="21" t="str">
        <f>VLOOKUP(Tableau1[[#This Row],[CODE_DESTINATION]],Libellés!$E$2:$F$7,2,FALSE)</f>
        <v>Incinération avec récupération d'énergie</v>
      </c>
      <c r="J2062" s="21">
        <v>0.441</v>
      </c>
      <c r="K2062" s="21">
        <v>600252</v>
      </c>
      <c r="L2062" s="21">
        <f>Tableau1[[#This Row],[TONNE_DECHET]]*1000</f>
        <v>441</v>
      </c>
      <c r="M2062" s="21">
        <f>Tableau1[[#This Row],[KG_DECHET]]/Tableau1[[#This Row],[Population]]</f>
        <v>7.3469142959956815E-4</v>
      </c>
    </row>
    <row r="2063" spans="1:13" x14ac:dyDescent="0.3">
      <c r="A2063" s="21">
        <v>2013</v>
      </c>
      <c r="B2063" s="21">
        <v>24</v>
      </c>
      <c r="C2063" s="21" t="str">
        <f>VLOOKUP(Tableau1[[#This Row],[CODE_REGION]],Libellés!$I$2:$J$15,2,FALSE)</f>
        <v>Centre-Val de Loire</v>
      </c>
      <c r="D2063" s="21">
        <v>37</v>
      </c>
      <c r="E2063" s="21" t="str">
        <f>VLOOKUP(Tableau1[[#This Row],[CODE_DEPT]],Libellés!$L$2:$M$102,2,FALSE)</f>
        <v>Indre-et-Loire</v>
      </c>
      <c r="F2063" s="21" t="s">
        <v>51</v>
      </c>
      <c r="G2063" s="21" t="str">
        <f>VLOOKUP(Tableau1[[#This Row],[CODE_TYPE_DECHET]],Libellés!$A$1:$B$8,2,FALSE)</f>
        <v>Emballages et papier</v>
      </c>
      <c r="H2063" s="21" t="s">
        <v>49</v>
      </c>
      <c r="I2063" s="21" t="str">
        <f>VLOOKUP(Tableau1[[#This Row],[CODE_DESTINATION]],Libellés!$E$2:$F$7,2,FALSE)</f>
        <v>Valorisation matière</v>
      </c>
      <c r="J2063" s="21">
        <v>33042.75</v>
      </c>
      <c r="K2063" s="21">
        <v>600252</v>
      </c>
      <c r="L2063" s="21">
        <f>Tableau1[[#This Row],[TONNE_DECHET]]*1000</f>
        <v>33042750</v>
      </c>
      <c r="M2063" s="21">
        <f>Tableau1[[#This Row],[KG_DECHET]]/Tableau1[[#This Row],[Population]]</f>
        <v>55.048129785490097</v>
      </c>
    </row>
    <row r="2064" spans="1:13" x14ac:dyDescent="0.3">
      <c r="A2064" s="21">
        <v>2013</v>
      </c>
      <c r="B2064" s="21">
        <v>24</v>
      </c>
      <c r="C2064" s="21" t="str">
        <f>VLOOKUP(Tableau1[[#This Row],[CODE_REGION]],Libellés!$I$2:$J$15,2,FALSE)</f>
        <v>Centre-Val de Loire</v>
      </c>
      <c r="D2064" s="21">
        <v>37</v>
      </c>
      <c r="E2064" s="21" t="str">
        <f>VLOOKUP(Tableau1[[#This Row],[CODE_DEPT]],Libellés!$L$2:$M$102,2,FALSE)</f>
        <v>Indre-et-Loire</v>
      </c>
      <c r="F2064" s="21" t="s">
        <v>51</v>
      </c>
      <c r="G2064" s="21" t="str">
        <f>VLOOKUP(Tableau1[[#This Row],[CODE_TYPE_DECHET]],Libellés!$A$1:$B$8,2,FALSE)</f>
        <v>Emballages et papier</v>
      </c>
      <c r="H2064" s="21" t="s">
        <v>52</v>
      </c>
      <c r="I2064" s="21" t="str">
        <f>VLOOKUP(Tableau1[[#This Row],[CODE_DESTINATION]],Libellés!$E$2:$F$7,2,FALSE)</f>
        <v>Non précisé</v>
      </c>
      <c r="J2064" s="21">
        <v>341.31662999999998</v>
      </c>
      <c r="K2064" s="21">
        <v>600252</v>
      </c>
      <c r="L2064" s="21">
        <f>Tableau1[[#This Row],[TONNE_DECHET]]*1000</f>
        <v>341316.62999999995</v>
      </c>
      <c r="M2064" s="21">
        <f>Tableau1[[#This Row],[KG_DECHET]]/Tableau1[[#This Row],[Population]]</f>
        <v>0.56862222866396106</v>
      </c>
    </row>
    <row r="2065" spans="1:13" x14ac:dyDescent="0.3">
      <c r="A2065" s="21">
        <v>2013</v>
      </c>
      <c r="B2065" s="21">
        <v>24</v>
      </c>
      <c r="C2065" s="21" t="str">
        <f>VLOOKUP(Tableau1[[#This Row],[CODE_REGION]],Libellés!$I$2:$J$15,2,FALSE)</f>
        <v>Centre-Val de Loire</v>
      </c>
      <c r="D2065" s="21">
        <v>37</v>
      </c>
      <c r="E2065" s="21" t="str">
        <f>VLOOKUP(Tableau1[[#This Row],[CODE_DEPT]],Libellés!$L$2:$M$102,2,FALSE)</f>
        <v>Indre-et-Loire</v>
      </c>
      <c r="F2065" s="21" t="s">
        <v>56</v>
      </c>
      <c r="G2065" s="21" t="str">
        <f>VLOOKUP(Tableau1[[#This Row],[CODE_TYPE_DECHET]],Libellés!$A$1:$B$8,2,FALSE)</f>
        <v>Biodéchets</v>
      </c>
      <c r="H2065" s="21" t="s">
        <v>56</v>
      </c>
      <c r="I2065" s="21" t="str">
        <f>VLOOKUP(Tableau1[[#This Row],[CODE_DESTINATION]],Libellés!$E$2:$F$7,2,FALSE)</f>
        <v>Valorisation organique</v>
      </c>
      <c r="J2065" s="21">
        <v>15574.66</v>
      </c>
      <c r="K2065" s="21">
        <v>600252</v>
      </c>
      <c r="L2065" s="21">
        <f>Tableau1[[#This Row],[TONNE_DECHET]]*1000</f>
        <v>15574660</v>
      </c>
      <c r="M2065" s="21">
        <f>Tableau1[[#This Row],[KG_DECHET]]/Tableau1[[#This Row],[Population]]</f>
        <v>25.946868981694355</v>
      </c>
    </row>
    <row r="2066" spans="1:13" x14ac:dyDescent="0.3">
      <c r="A2066" s="21">
        <v>2013</v>
      </c>
      <c r="B2066" s="21">
        <v>24</v>
      </c>
      <c r="C2066" s="21" t="str">
        <f>VLOOKUP(Tableau1[[#This Row],[CODE_REGION]],Libellés!$I$2:$J$15,2,FALSE)</f>
        <v>Centre-Val de Loire</v>
      </c>
      <c r="D2066" s="21">
        <v>37</v>
      </c>
      <c r="E2066" s="21" t="str">
        <f>VLOOKUP(Tableau1[[#This Row],[CODE_DEPT]],Libellés!$L$2:$M$102,2,FALSE)</f>
        <v>Indre-et-Loire</v>
      </c>
      <c r="F2066" s="21" t="s">
        <v>54</v>
      </c>
      <c r="G2066" s="21" t="str">
        <f>VLOOKUP(Tableau1[[#This Row],[CODE_TYPE_DECHET]],Libellés!$A$1:$B$8,2,FALSE)</f>
        <v>Verre</v>
      </c>
      <c r="H2066" s="21" t="s">
        <v>49</v>
      </c>
      <c r="I2066" s="21" t="str">
        <f>VLOOKUP(Tableau1[[#This Row],[CODE_DESTINATION]],Libellés!$E$2:$F$7,2,FALSE)</f>
        <v>Valorisation matière</v>
      </c>
      <c r="J2066" s="21">
        <v>20731.080000000002</v>
      </c>
      <c r="K2066" s="21">
        <v>600252</v>
      </c>
      <c r="L2066" s="21">
        <f>Tableau1[[#This Row],[TONNE_DECHET]]*1000</f>
        <v>20731080</v>
      </c>
      <c r="M2066" s="21">
        <f>Tableau1[[#This Row],[KG_DECHET]]/Tableau1[[#This Row],[Population]]</f>
        <v>34.537294336378721</v>
      </c>
    </row>
    <row r="2067" spans="1:13" x14ac:dyDescent="0.3">
      <c r="A2067" s="21">
        <v>2013</v>
      </c>
      <c r="B2067" s="21">
        <v>24</v>
      </c>
      <c r="C2067" s="21" t="str">
        <f>VLOOKUP(Tableau1[[#This Row],[CODE_REGION]],Libellés!$I$2:$J$15,2,FALSE)</f>
        <v>Centre-Val de Loire</v>
      </c>
      <c r="D2067" s="21">
        <v>37</v>
      </c>
      <c r="E2067" s="21" t="str">
        <f>VLOOKUP(Tableau1[[#This Row],[CODE_DEPT]],Libellés!$L$2:$M$102,2,FALSE)</f>
        <v>Indre-et-Loire</v>
      </c>
      <c r="F2067" s="21" t="s">
        <v>54</v>
      </c>
      <c r="G2067" s="21" t="str">
        <f>VLOOKUP(Tableau1[[#This Row],[CODE_TYPE_DECHET]],Libellés!$A$1:$B$8,2,FALSE)</f>
        <v>Verre</v>
      </c>
      <c r="H2067" s="21" t="s">
        <v>52</v>
      </c>
      <c r="I2067" s="21" t="str">
        <f>VLOOKUP(Tableau1[[#This Row],[CODE_DESTINATION]],Libellés!$E$2:$F$7,2,FALSE)</f>
        <v>Non précisé</v>
      </c>
      <c r="J2067" s="21">
        <v>1071.88644</v>
      </c>
      <c r="K2067" s="21">
        <v>600252</v>
      </c>
      <c r="L2067" s="21">
        <f>Tableau1[[#This Row],[TONNE_DECHET]]*1000</f>
        <v>1071886.44</v>
      </c>
      <c r="M2067" s="21">
        <f>Tableau1[[#This Row],[KG_DECHET]]/Tableau1[[#This Row],[Population]]</f>
        <v>1.7857273944943124</v>
      </c>
    </row>
    <row r="2068" spans="1:13" x14ac:dyDescent="0.3">
      <c r="A2068" s="21">
        <v>2013</v>
      </c>
      <c r="B2068" s="21">
        <v>24</v>
      </c>
      <c r="C2068" s="21" t="str">
        <f>VLOOKUP(Tableau1[[#This Row],[CODE_REGION]],Libellés!$I$2:$J$15,2,FALSE)</f>
        <v>Centre-Val de Loire</v>
      </c>
      <c r="D2068" s="21">
        <v>37</v>
      </c>
      <c r="E2068" s="21" t="str">
        <f>VLOOKUP(Tableau1[[#This Row],[CODE_DEPT]],Libellés!$L$2:$M$102,2,FALSE)</f>
        <v>Indre-et-Loire</v>
      </c>
      <c r="F2068" s="21" t="s">
        <v>55</v>
      </c>
      <c r="G2068" s="21" t="str">
        <f>VLOOKUP(Tableau1[[#This Row],[CODE_TYPE_DECHET]],Libellés!$A$1:$B$8,2,FALSE)</f>
        <v>Collectes séparées hors gravats</v>
      </c>
      <c r="H2068" s="21" t="s">
        <v>49</v>
      </c>
      <c r="I2068" s="21" t="str">
        <f>VLOOKUP(Tableau1[[#This Row],[CODE_DESTINATION]],Libellés!$E$2:$F$7,2,FALSE)</f>
        <v>Valorisation matière</v>
      </c>
      <c r="J2068" s="21">
        <v>462.24799999999999</v>
      </c>
      <c r="K2068" s="21">
        <v>600252</v>
      </c>
      <c r="L2068" s="21">
        <f>Tableau1[[#This Row],[TONNE_DECHET]]*1000</f>
        <v>462248</v>
      </c>
      <c r="M2068" s="21">
        <f>Tableau1[[#This Row],[KG_DECHET]]/Tableau1[[#This Row],[Population]]</f>
        <v>0.77008989557719087</v>
      </c>
    </row>
    <row r="2069" spans="1:13" x14ac:dyDescent="0.3">
      <c r="A2069" s="21">
        <v>2013</v>
      </c>
      <c r="B2069" s="21">
        <v>24</v>
      </c>
      <c r="C2069" s="21" t="str">
        <f>VLOOKUP(Tableau1[[#This Row],[CODE_REGION]],Libellés!$I$2:$J$15,2,FALSE)</f>
        <v>Centre-Val de Loire</v>
      </c>
      <c r="D2069" s="21">
        <v>37</v>
      </c>
      <c r="E2069" s="21" t="str">
        <f>VLOOKUP(Tableau1[[#This Row],[CODE_DEPT]],Libellés!$L$2:$M$102,2,FALSE)</f>
        <v>Indre-et-Loire</v>
      </c>
      <c r="F2069" s="21" t="s">
        <v>55</v>
      </c>
      <c r="G2069" s="21" t="str">
        <f>VLOOKUP(Tableau1[[#This Row],[CODE_TYPE_DECHET]],Libellés!$A$1:$B$8,2,FALSE)</f>
        <v>Collectes séparées hors gravats</v>
      </c>
      <c r="H2069" s="21" t="s">
        <v>51</v>
      </c>
      <c r="I2069" s="21" t="str">
        <f>VLOOKUP(Tableau1[[#This Row],[CODE_DESTINATION]],Libellés!$E$2:$F$7,2,FALSE)</f>
        <v>Stockage</v>
      </c>
      <c r="J2069" s="21">
        <v>336.4</v>
      </c>
      <c r="K2069" s="21">
        <v>600252</v>
      </c>
      <c r="L2069" s="21">
        <f>Tableau1[[#This Row],[TONNE_DECHET]]*1000</f>
        <v>336400</v>
      </c>
      <c r="M2069" s="21">
        <f>Tableau1[[#This Row],[KG_DECHET]]/Tableau1[[#This Row],[Population]]</f>
        <v>0.56043128552674548</v>
      </c>
    </row>
    <row r="2070" spans="1:13" x14ac:dyDescent="0.3">
      <c r="A2070" s="21">
        <v>2015</v>
      </c>
      <c r="B2070" s="21">
        <v>24</v>
      </c>
      <c r="C2070" s="21" t="str">
        <f>VLOOKUP(Tableau1[[#This Row],[CODE_REGION]],Libellés!$I$2:$J$15,2,FALSE)</f>
        <v>Centre-Val de Loire</v>
      </c>
      <c r="D2070" s="21">
        <v>37</v>
      </c>
      <c r="E2070" s="21" t="str">
        <f>VLOOKUP(Tableau1[[#This Row],[CODE_DEPT]],Libellés!$L$2:$M$102,2,FALSE)</f>
        <v>Indre-et-Loire</v>
      </c>
      <c r="F2070" s="21" t="s">
        <v>49</v>
      </c>
      <c r="G2070" s="21" t="str">
        <f>VLOOKUP(Tableau1[[#This Row],[CODE_TYPE_DECHET]],Libellés!$A$1:$B$8,2,FALSE)</f>
        <v>Ordures ménagères résiduelles</v>
      </c>
      <c r="H2070" s="21" t="s">
        <v>50</v>
      </c>
      <c r="I2070" s="21" t="str">
        <f>VLOOKUP(Tableau1[[#This Row],[CODE_DESTINATION]],Libellés!$E$2:$F$7,2,FALSE)</f>
        <v>Incinération avec récupération d'énergie</v>
      </c>
      <c r="J2070" s="21">
        <v>34024.654970000003</v>
      </c>
      <c r="K2070" s="21">
        <v>604966</v>
      </c>
      <c r="L2070" s="21">
        <f>Tableau1[[#This Row],[TONNE_DECHET]]*1000</f>
        <v>34024654.970000006</v>
      </c>
      <c r="M2070" s="21">
        <f>Tableau1[[#This Row],[KG_DECHET]]/Tableau1[[#This Row],[Population]]</f>
        <v>56.242259846007883</v>
      </c>
    </row>
    <row r="2071" spans="1:13" x14ac:dyDescent="0.3">
      <c r="A2071" s="21">
        <v>2015</v>
      </c>
      <c r="B2071" s="21">
        <v>24</v>
      </c>
      <c r="C2071" s="21" t="str">
        <f>VLOOKUP(Tableau1[[#This Row],[CODE_REGION]],Libellés!$I$2:$J$15,2,FALSE)</f>
        <v>Centre-Val de Loire</v>
      </c>
      <c r="D2071" s="21">
        <v>37</v>
      </c>
      <c r="E2071" s="21" t="str">
        <f>VLOOKUP(Tableau1[[#This Row],[CODE_DEPT]],Libellés!$L$2:$M$102,2,FALSE)</f>
        <v>Indre-et-Loire</v>
      </c>
      <c r="F2071" s="21" t="s">
        <v>49</v>
      </c>
      <c r="G2071" s="21" t="str">
        <f>VLOOKUP(Tableau1[[#This Row],[CODE_TYPE_DECHET]],Libellés!$A$1:$B$8,2,FALSE)</f>
        <v>Ordures ménagères résiduelles</v>
      </c>
      <c r="H2071" s="21" t="s">
        <v>51</v>
      </c>
      <c r="I2071" s="21" t="str">
        <f>VLOOKUP(Tableau1[[#This Row],[CODE_DESTINATION]],Libellés!$E$2:$F$7,2,FALSE)</f>
        <v>Stockage</v>
      </c>
      <c r="J2071" s="21">
        <v>94802.38</v>
      </c>
      <c r="K2071" s="21">
        <v>604966</v>
      </c>
      <c r="L2071" s="21">
        <f>Tableau1[[#This Row],[TONNE_DECHET]]*1000</f>
        <v>94802380</v>
      </c>
      <c r="M2071" s="21">
        <f>Tableau1[[#This Row],[KG_DECHET]]/Tableau1[[#This Row],[Population]]</f>
        <v>156.70695543220612</v>
      </c>
    </row>
    <row r="2072" spans="1:13" x14ac:dyDescent="0.3">
      <c r="A2072" s="21">
        <v>2015</v>
      </c>
      <c r="B2072" s="21">
        <v>24</v>
      </c>
      <c r="C2072" s="21" t="str">
        <f>VLOOKUP(Tableau1[[#This Row],[CODE_REGION]],Libellés!$I$2:$J$15,2,FALSE)</f>
        <v>Centre-Val de Loire</v>
      </c>
      <c r="D2072" s="21">
        <v>37</v>
      </c>
      <c r="E2072" s="21" t="str">
        <f>VLOOKUP(Tableau1[[#This Row],[CODE_DEPT]],Libellés!$L$2:$M$102,2,FALSE)</f>
        <v>Indre-et-Loire</v>
      </c>
      <c r="F2072" s="21" t="s">
        <v>50</v>
      </c>
      <c r="G2072" s="21" t="str">
        <f>VLOOKUP(Tableau1[[#This Row],[CODE_TYPE_DECHET]],Libellés!$A$1:$B$8,2,FALSE)</f>
        <v>Encombrants</v>
      </c>
      <c r="H2072" s="21" t="s">
        <v>49</v>
      </c>
      <c r="I2072" s="21" t="str">
        <f>VLOOKUP(Tableau1[[#This Row],[CODE_DESTINATION]],Libellés!$E$2:$F$7,2,FALSE)</f>
        <v>Valorisation matière</v>
      </c>
      <c r="J2072" s="21">
        <v>1317</v>
      </c>
      <c r="K2072" s="21">
        <v>604966</v>
      </c>
      <c r="L2072" s="21">
        <f>Tableau1[[#This Row],[TONNE_DECHET]]*1000</f>
        <v>1317000</v>
      </c>
      <c r="M2072" s="21">
        <f>Tableau1[[#This Row],[KG_DECHET]]/Tableau1[[#This Row],[Population]]</f>
        <v>2.1769818469137108</v>
      </c>
    </row>
    <row r="2073" spans="1:13" x14ac:dyDescent="0.3">
      <c r="A2073" s="21">
        <v>2015</v>
      </c>
      <c r="B2073" s="21">
        <v>24</v>
      </c>
      <c r="C2073" s="21" t="str">
        <f>VLOOKUP(Tableau1[[#This Row],[CODE_REGION]],Libellés!$I$2:$J$15,2,FALSE)</f>
        <v>Centre-Val de Loire</v>
      </c>
      <c r="D2073" s="21">
        <v>37</v>
      </c>
      <c r="E2073" s="21" t="str">
        <f>VLOOKUP(Tableau1[[#This Row],[CODE_DEPT]],Libellés!$L$2:$M$102,2,FALSE)</f>
        <v>Indre-et-Loire</v>
      </c>
      <c r="F2073" s="21" t="s">
        <v>50</v>
      </c>
      <c r="G2073" s="21" t="str">
        <f>VLOOKUP(Tableau1[[#This Row],[CODE_TYPE_DECHET]],Libellés!$A$1:$B$8,2,FALSE)</f>
        <v>Encombrants</v>
      </c>
      <c r="H2073" s="21" t="s">
        <v>50</v>
      </c>
      <c r="I2073" s="21" t="str">
        <f>VLOOKUP(Tableau1[[#This Row],[CODE_DESTINATION]],Libellés!$E$2:$F$7,2,FALSE)</f>
        <v>Incinération avec récupération d'énergie</v>
      </c>
      <c r="J2073" s="21">
        <v>5.6999999999999998E-4</v>
      </c>
      <c r="K2073" s="21">
        <v>604966</v>
      </c>
      <c r="L2073" s="21">
        <f>Tableau1[[#This Row],[TONNE_DECHET]]*1000</f>
        <v>0.56999999999999995</v>
      </c>
      <c r="M2073" s="21">
        <f>Tableau1[[#This Row],[KG_DECHET]]/Tableau1[[#This Row],[Population]]</f>
        <v>9.4220171050935089E-7</v>
      </c>
    </row>
    <row r="2074" spans="1:13" x14ac:dyDescent="0.3">
      <c r="A2074" s="21">
        <v>2015</v>
      </c>
      <c r="B2074" s="21">
        <v>24</v>
      </c>
      <c r="C2074" s="21" t="str">
        <f>VLOOKUP(Tableau1[[#This Row],[CODE_REGION]],Libellés!$I$2:$J$15,2,FALSE)</f>
        <v>Centre-Val de Loire</v>
      </c>
      <c r="D2074" s="21">
        <v>37</v>
      </c>
      <c r="E2074" s="21" t="str">
        <f>VLOOKUP(Tableau1[[#This Row],[CODE_DEPT]],Libellés!$L$2:$M$102,2,FALSE)</f>
        <v>Indre-et-Loire</v>
      </c>
      <c r="F2074" s="21" t="s">
        <v>50</v>
      </c>
      <c r="G2074" s="21" t="str">
        <f>VLOOKUP(Tableau1[[#This Row],[CODE_TYPE_DECHET]],Libellés!$A$1:$B$8,2,FALSE)</f>
        <v>Encombrants</v>
      </c>
      <c r="H2074" s="21" t="s">
        <v>51</v>
      </c>
      <c r="I2074" s="21" t="str">
        <f>VLOOKUP(Tableau1[[#This Row],[CODE_DESTINATION]],Libellés!$E$2:$F$7,2,FALSE)</f>
        <v>Stockage</v>
      </c>
      <c r="J2074" s="21">
        <v>76.42</v>
      </c>
      <c r="K2074" s="21">
        <v>604966</v>
      </c>
      <c r="L2074" s="21">
        <f>Tableau1[[#This Row],[TONNE_DECHET]]*1000</f>
        <v>76420</v>
      </c>
      <c r="M2074" s="21">
        <f>Tableau1[[#This Row],[KG_DECHET]]/Tableau1[[#This Row],[Population]]</f>
        <v>0.12632114862653437</v>
      </c>
    </row>
    <row r="2075" spans="1:13" x14ac:dyDescent="0.3">
      <c r="A2075" s="21">
        <v>2015</v>
      </c>
      <c r="B2075" s="21">
        <v>24</v>
      </c>
      <c r="C2075" s="21" t="str">
        <f>VLOOKUP(Tableau1[[#This Row],[CODE_REGION]],Libellés!$I$2:$J$15,2,FALSE)</f>
        <v>Centre-Val de Loire</v>
      </c>
      <c r="D2075" s="21">
        <v>37</v>
      </c>
      <c r="E2075" s="21" t="str">
        <f>VLOOKUP(Tableau1[[#This Row],[CODE_DEPT]],Libellés!$L$2:$M$102,2,FALSE)</f>
        <v>Indre-et-Loire</v>
      </c>
      <c r="F2075" s="21" t="s">
        <v>53</v>
      </c>
      <c r="G2075" s="21" t="str">
        <f>VLOOKUP(Tableau1[[#This Row],[CODE_TYPE_DECHET]],Libellés!$A$1:$B$8,2,FALSE)</f>
        <v>Déchets dangereux</v>
      </c>
      <c r="H2075" s="21" t="s">
        <v>50</v>
      </c>
      <c r="I2075" s="21" t="str">
        <f>VLOOKUP(Tableau1[[#This Row],[CODE_DESTINATION]],Libellés!$E$2:$F$7,2,FALSE)</f>
        <v>Incinération avec récupération d'énergie</v>
      </c>
      <c r="J2075" s="21">
        <v>0.437</v>
      </c>
      <c r="K2075" s="21">
        <v>604966</v>
      </c>
      <c r="L2075" s="21">
        <f>Tableau1[[#This Row],[TONNE_DECHET]]*1000</f>
        <v>437</v>
      </c>
      <c r="M2075" s="21">
        <f>Tableau1[[#This Row],[KG_DECHET]]/Tableau1[[#This Row],[Population]]</f>
        <v>7.2235464472383576E-4</v>
      </c>
    </row>
    <row r="2076" spans="1:13" x14ac:dyDescent="0.3">
      <c r="A2076" s="21">
        <v>2015</v>
      </c>
      <c r="B2076" s="21">
        <v>24</v>
      </c>
      <c r="C2076" s="21" t="str">
        <f>VLOOKUP(Tableau1[[#This Row],[CODE_REGION]],Libellés!$I$2:$J$15,2,FALSE)</f>
        <v>Centre-Val de Loire</v>
      </c>
      <c r="D2076" s="21">
        <v>37</v>
      </c>
      <c r="E2076" s="21" t="str">
        <f>VLOOKUP(Tableau1[[#This Row],[CODE_DEPT]],Libellés!$L$2:$M$102,2,FALSE)</f>
        <v>Indre-et-Loire</v>
      </c>
      <c r="F2076" s="21" t="s">
        <v>51</v>
      </c>
      <c r="G2076" s="21" t="str">
        <f>VLOOKUP(Tableau1[[#This Row],[CODE_TYPE_DECHET]],Libellés!$A$1:$B$8,2,FALSE)</f>
        <v>Emballages et papier</v>
      </c>
      <c r="H2076" s="21" t="s">
        <v>49</v>
      </c>
      <c r="I2076" s="21" t="str">
        <f>VLOOKUP(Tableau1[[#This Row],[CODE_DESTINATION]],Libellés!$E$2:$F$7,2,FALSE)</f>
        <v>Valorisation matière</v>
      </c>
      <c r="J2076" s="21">
        <v>36732.03686</v>
      </c>
      <c r="K2076" s="21">
        <v>604966</v>
      </c>
      <c r="L2076" s="21">
        <f>Tableau1[[#This Row],[TONNE_DECHET]]*1000</f>
        <v>36732036.859999999</v>
      </c>
      <c r="M2076" s="21">
        <f>Tableau1[[#This Row],[KG_DECHET]]/Tableau1[[#This Row],[Population]]</f>
        <v>60.717522736814963</v>
      </c>
    </row>
    <row r="2077" spans="1:13" x14ac:dyDescent="0.3">
      <c r="A2077" s="21">
        <v>2015</v>
      </c>
      <c r="B2077" s="21">
        <v>24</v>
      </c>
      <c r="C2077" s="21" t="str">
        <f>VLOOKUP(Tableau1[[#This Row],[CODE_REGION]],Libellés!$I$2:$J$15,2,FALSE)</f>
        <v>Centre-Val de Loire</v>
      </c>
      <c r="D2077" s="21">
        <v>37</v>
      </c>
      <c r="E2077" s="21" t="str">
        <f>VLOOKUP(Tableau1[[#This Row],[CODE_DEPT]],Libellés!$L$2:$M$102,2,FALSE)</f>
        <v>Indre-et-Loire</v>
      </c>
      <c r="F2077" s="21" t="s">
        <v>56</v>
      </c>
      <c r="G2077" s="21" t="str">
        <f>VLOOKUP(Tableau1[[#This Row],[CODE_TYPE_DECHET]],Libellés!$A$1:$B$8,2,FALSE)</f>
        <v>Biodéchets</v>
      </c>
      <c r="H2077" s="21" t="s">
        <v>56</v>
      </c>
      <c r="I2077" s="21" t="str">
        <f>VLOOKUP(Tableau1[[#This Row],[CODE_DESTINATION]],Libellés!$E$2:$F$7,2,FALSE)</f>
        <v>Valorisation organique</v>
      </c>
      <c r="J2077" s="21">
        <v>14628.16</v>
      </c>
      <c r="K2077" s="21">
        <v>604966</v>
      </c>
      <c r="L2077" s="21">
        <f>Tableau1[[#This Row],[TONNE_DECHET]]*1000</f>
        <v>14628160</v>
      </c>
      <c r="M2077" s="21">
        <f>Tableau1[[#This Row],[KG_DECHET]]/Tableau1[[#This Row],[Population]]</f>
        <v>24.180135743165732</v>
      </c>
    </row>
    <row r="2078" spans="1:13" x14ac:dyDescent="0.3">
      <c r="A2078" s="21">
        <v>2015</v>
      </c>
      <c r="B2078" s="21">
        <v>24</v>
      </c>
      <c r="C2078" s="21" t="str">
        <f>VLOOKUP(Tableau1[[#This Row],[CODE_REGION]],Libellés!$I$2:$J$15,2,FALSE)</f>
        <v>Centre-Val de Loire</v>
      </c>
      <c r="D2078" s="21">
        <v>37</v>
      </c>
      <c r="E2078" s="21" t="str">
        <f>VLOOKUP(Tableau1[[#This Row],[CODE_DEPT]],Libellés!$L$2:$M$102,2,FALSE)</f>
        <v>Indre-et-Loire</v>
      </c>
      <c r="F2078" s="21" t="s">
        <v>54</v>
      </c>
      <c r="G2078" s="21" t="str">
        <f>VLOOKUP(Tableau1[[#This Row],[CODE_TYPE_DECHET]],Libellés!$A$1:$B$8,2,FALSE)</f>
        <v>Verre</v>
      </c>
      <c r="H2078" s="21" t="s">
        <v>49</v>
      </c>
      <c r="I2078" s="21" t="str">
        <f>VLOOKUP(Tableau1[[#This Row],[CODE_DESTINATION]],Libellés!$E$2:$F$7,2,FALSE)</f>
        <v>Valorisation matière</v>
      </c>
      <c r="J2078" s="21">
        <v>21569.57199</v>
      </c>
      <c r="K2078" s="21">
        <v>604966</v>
      </c>
      <c r="L2078" s="21">
        <f>Tableau1[[#This Row],[TONNE_DECHET]]*1000</f>
        <v>21569571.990000002</v>
      </c>
      <c r="M2078" s="21">
        <f>Tableau1[[#This Row],[KG_DECHET]]/Tableau1[[#This Row],[Population]]</f>
        <v>35.654188813916818</v>
      </c>
    </row>
    <row r="2079" spans="1:13" x14ac:dyDescent="0.3">
      <c r="A2079" s="21">
        <v>2015</v>
      </c>
      <c r="B2079" s="21">
        <v>24</v>
      </c>
      <c r="C2079" s="21" t="str">
        <f>VLOOKUP(Tableau1[[#This Row],[CODE_REGION]],Libellés!$I$2:$J$15,2,FALSE)</f>
        <v>Centre-Val de Loire</v>
      </c>
      <c r="D2079" s="21">
        <v>37</v>
      </c>
      <c r="E2079" s="21" t="str">
        <f>VLOOKUP(Tableau1[[#This Row],[CODE_DEPT]],Libellés!$L$2:$M$102,2,FALSE)</f>
        <v>Indre-et-Loire</v>
      </c>
      <c r="F2079" s="21" t="s">
        <v>55</v>
      </c>
      <c r="G2079" s="21" t="str">
        <f>VLOOKUP(Tableau1[[#This Row],[CODE_TYPE_DECHET]],Libellés!$A$1:$B$8,2,FALSE)</f>
        <v>Collectes séparées hors gravats</v>
      </c>
      <c r="H2079" s="21" t="s">
        <v>49</v>
      </c>
      <c r="I2079" s="21" t="str">
        <f>VLOOKUP(Tableau1[[#This Row],[CODE_DESTINATION]],Libellés!$E$2:$F$7,2,FALSE)</f>
        <v>Valorisation matière</v>
      </c>
      <c r="J2079" s="21">
        <v>951.42399999999998</v>
      </c>
      <c r="K2079" s="21">
        <v>604966</v>
      </c>
      <c r="L2079" s="21">
        <f>Tableau1[[#This Row],[TONNE_DECHET]]*1000</f>
        <v>951424</v>
      </c>
      <c r="M2079" s="21">
        <f>Tableau1[[#This Row],[KG_DECHET]]/Tableau1[[#This Row],[Population]]</f>
        <v>1.572690035473068</v>
      </c>
    </row>
    <row r="2080" spans="1:13" x14ac:dyDescent="0.3">
      <c r="A2080" s="21">
        <v>2015</v>
      </c>
      <c r="B2080" s="21">
        <v>24</v>
      </c>
      <c r="C2080" s="21" t="str">
        <f>VLOOKUP(Tableau1[[#This Row],[CODE_REGION]],Libellés!$I$2:$J$15,2,FALSE)</f>
        <v>Centre-Val de Loire</v>
      </c>
      <c r="D2080" s="21">
        <v>37</v>
      </c>
      <c r="E2080" s="21" t="str">
        <f>VLOOKUP(Tableau1[[#This Row],[CODE_DEPT]],Libellés!$L$2:$M$102,2,FALSE)</f>
        <v>Indre-et-Loire</v>
      </c>
      <c r="F2080" s="21" t="s">
        <v>55</v>
      </c>
      <c r="G2080" s="21" t="str">
        <f>VLOOKUP(Tableau1[[#This Row],[CODE_TYPE_DECHET]],Libellés!$A$1:$B$8,2,FALSE)</f>
        <v>Collectes séparées hors gravats</v>
      </c>
      <c r="H2080" s="21" t="s">
        <v>51</v>
      </c>
      <c r="I2080" s="21" t="str">
        <f>VLOOKUP(Tableau1[[#This Row],[CODE_DESTINATION]],Libellés!$E$2:$F$7,2,FALSE)</f>
        <v>Stockage</v>
      </c>
      <c r="J2080" s="21">
        <v>380</v>
      </c>
      <c r="K2080" s="21">
        <v>604966</v>
      </c>
      <c r="L2080" s="21">
        <f>Tableau1[[#This Row],[TONNE_DECHET]]*1000</f>
        <v>380000</v>
      </c>
      <c r="M2080" s="21">
        <f>Tableau1[[#This Row],[KG_DECHET]]/Tableau1[[#This Row],[Population]]</f>
        <v>0.62813447367290065</v>
      </c>
    </row>
    <row r="2081" spans="1:13" x14ac:dyDescent="0.3">
      <c r="A2081" s="21">
        <v>2017</v>
      </c>
      <c r="B2081" s="21">
        <v>24</v>
      </c>
      <c r="C2081" s="21" t="str">
        <f>VLOOKUP(Tableau1[[#This Row],[CODE_REGION]],Libellés!$I$2:$J$15,2,FALSE)</f>
        <v>Centre-Val de Loire</v>
      </c>
      <c r="D2081" s="21">
        <v>37</v>
      </c>
      <c r="E2081" s="21" t="str">
        <f>VLOOKUP(Tableau1[[#This Row],[CODE_DEPT]],Libellés!$L$2:$M$102,2,FALSE)</f>
        <v>Indre-et-Loire</v>
      </c>
      <c r="F2081" s="21" t="s">
        <v>49</v>
      </c>
      <c r="G2081" s="21" t="str">
        <f>VLOOKUP(Tableau1[[#This Row],[CODE_TYPE_DECHET]],Libellés!$A$1:$B$8,2,FALSE)</f>
        <v>Ordures ménagères résiduelles</v>
      </c>
      <c r="H2081" s="21" t="s">
        <v>50</v>
      </c>
      <c r="I2081" s="21" t="str">
        <f>VLOOKUP(Tableau1[[#This Row],[CODE_DESTINATION]],Libellés!$E$2:$F$7,2,FALSE)</f>
        <v>Incinération avec récupération d'énergie</v>
      </c>
      <c r="J2081" s="21">
        <v>33828.328280000002</v>
      </c>
      <c r="K2081" s="21">
        <v>606511</v>
      </c>
      <c r="L2081" s="21">
        <f>Tableau1[[#This Row],[TONNE_DECHET]]*1000</f>
        <v>33828328.280000001</v>
      </c>
      <c r="M2081" s="21">
        <f>Tableau1[[#This Row],[KG_DECHET]]/Tableau1[[#This Row],[Population]]</f>
        <v>55.775292253561766</v>
      </c>
    </row>
    <row r="2082" spans="1:13" x14ac:dyDescent="0.3">
      <c r="A2082" s="21">
        <v>2017</v>
      </c>
      <c r="B2082" s="21">
        <v>24</v>
      </c>
      <c r="C2082" s="21" t="str">
        <f>VLOOKUP(Tableau1[[#This Row],[CODE_REGION]],Libellés!$I$2:$J$15,2,FALSE)</f>
        <v>Centre-Val de Loire</v>
      </c>
      <c r="D2082" s="21">
        <v>37</v>
      </c>
      <c r="E2082" s="21" t="str">
        <f>VLOOKUP(Tableau1[[#This Row],[CODE_DEPT]],Libellés!$L$2:$M$102,2,FALSE)</f>
        <v>Indre-et-Loire</v>
      </c>
      <c r="F2082" s="21" t="s">
        <v>49</v>
      </c>
      <c r="G2082" s="21" t="str">
        <f>VLOOKUP(Tableau1[[#This Row],[CODE_TYPE_DECHET]],Libellés!$A$1:$B$8,2,FALSE)</f>
        <v>Ordures ménagères résiduelles</v>
      </c>
      <c r="H2082" s="21" t="s">
        <v>51</v>
      </c>
      <c r="I2082" s="21" t="str">
        <f>VLOOKUP(Tableau1[[#This Row],[CODE_DESTINATION]],Libellés!$E$2:$F$7,2,FALSE)</f>
        <v>Stockage</v>
      </c>
      <c r="J2082" s="21">
        <v>94780.2</v>
      </c>
      <c r="K2082" s="21">
        <v>606511</v>
      </c>
      <c r="L2082" s="21">
        <f>Tableau1[[#This Row],[TONNE_DECHET]]*1000</f>
        <v>94780200</v>
      </c>
      <c r="M2082" s="21">
        <f>Tableau1[[#This Row],[KG_DECHET]]/Tableau1[[#This Row],[Population]]</f>
        <v>156.27119705990492</v>
      </c>
    </row>
    <row r="2083" spans="1:13" x14ac:dyDescent="0.3">
      <c r="A2083" s="21">
        <v>2017</v>
      </c>
      <c r="B2083" s="21">
        <v>24</v>
      </c>
      <c r="C2083" s="21" t="str">
        <f>VLOOKUP(Tableau1[[#This Row],[CODE_REGION]],Libellés!$I$2:$J$15,2,FALSE)</f>
        <v>Centre-Val de Loire</v>
      </c>
      <c r="D2083" s="21">
        <v>37</v>
      </c>
      <c r="E2083" s="21" t="str">
        <f>VLOOKUP(Tableau1[[#This Row],[CODE_DEPT]],Libellés!$L$2:$M$102,2,FALSE)</f>
        <v>Indre-et-Loire</v>
      </c>
      <c r="F2083" s="21" t="s">
        <v>50</v>
      </c>
      <c r="G2083" s="21" t="str">
        <f>VLOOKUP(Tableau1[[#This Row],[CODE_TYPE_DECHET]],Libellés!$A$1:$B$8,2,FALSE)</f>
        <v>Encombrants</v>
      </c>
      <c r="H2083" s="21" t="s">
        <v>49</v>
      </c>
      <c r="I2083" s="21" t="str">
        <f>VLOOKUP(Tableau1[[#This Row],[CODE_DESTINATION]],Libellés!$E$2:$F$7,2,FALSE)</f>
        <v>Valorisation matière</v>
      </c>
      <c r="J2083" s="21">
        <v>1401</v>
      </c>
      <c r="K2083" s="21">
        <v>606511</v>
      </c>
      <c r="L2083" s="21">
        <f>Tableau1[[#This Row],[TONNE_DECHET]]*1000</f>
        <v>1401000</v>
      </c>
      <c r="M2083" s="21">
        <f>Tableau1[[#This Row],[KG_DECHET]]/Tableau1[[#This Row],[Population]]</f>
        <v>2.3099333730138447</v>
      </c>
    </row>
    <row r="2084" spans="1:13" x14ac:dyDescent="0.3">
      <c r="A2084" s="21">
        <v>2017</v>
      </c>
      <c r="B2084" s="21">
        <v>24</v>
      </c>
      <c r="C2084" s="21" t="str">
        <f>VLOOKUP(Tableau1[[#This Row],[CODE_REGION]],Libellés!$I$2:$J$15,2,FALSE)</f>
        <v>Centre-Val de Loire</v>
      </c>
      <c r="D2084" s="21">
        <v>37</v>
      </c>
      <c r="E2084" s="21" t="str">
        <f>VLOOKUP(Tableau1[[#This Row],[CODE_DEPT]],Libellés!$L$2:$M$102,2,FALSE)</f>
        <v>Indre-et-Loire</v>
      </c>
      <c r="F2084" s="21" t="s">
        <v>50</v>
      </c>
      <c r="G2084" s="21" t="str">
        <f>VLOOKUP(Tableau1[[#This Row],[CODE_TYPE_DECHET]],Libellés!$A$1:$B$8,2,FALSE)</f>
        <v>Encombrants</v>
      </c>
      <c r="H2084" s="21" t="s">
        <v>51</v>
      </c>
      <c r="I2084" s="21" t="str">
        <f>VLOOKUP(Tableau1[[#This Row],[CODE_DESTINATION]],Libellés!$E$2:$F$7,2,FALSE)</f>
        <v>Stockage</v>
      </c>
      <c r="J2084" s="21">
        <v>78</v>
      </c>
      <c r="K2084" s="21">
        <v>606511</v>
      </c>
      <c r="L2084" s="21">
        <f>Tableau1[[#This Row],[TONNE_DECHET]]*1000</f>
        <v>78000</v>
      </c>
      <c r="M2084" s="21">
        <f>Tableau1[[#This Row],[KG_DECHET]]/Tableau1[[#This Row],[Population]]</f>
        <v>0.12860442761961449</v>
      </c>
    </row>
    <row r="2085" spans="1:13" x14ac:dyDescent="0.3">
      <c r="A2085" s="21">
        <v>2017</v>
      </c>
      <c r="B2085" s="21">
        <v>24</v>
      </c>
      <c r="C2085" s="21" t="str">
        <f>VLOOKUP(Tableau1[[#This Row],[CODE_REGION]],Libellés!$I$2:$J$15,2,FALSE)</f>
        <v>Centre-Val de Loire</v>
      </c>
      <c r="D2085" s="21">
        <v>37</v>
      </c>
      <c r="E2085" s="21" t="str">
        <f>VLOOKUP(Tableau1[[#This Row],[CODE_DEPT]],Libellés!$L$2:$M$102,2,FALSE)</f>
        <v>Indre-et-Loire</v>
      </c>
      <c r="F2085" s="21" t="s">
        <v>50</v>
      </c>
      <c r="G2085" s="21" t="str">
        <f>VLOOKUP(Tableau1[[#This Row],[CODE_TYPE_DECHET]],Libellés!$A$1:$B$8,2,FALSE)</f>
        <v>Encombrants</v>
      </c>
      <c r="H2085" s="21" t="s">
        <v>52</v>
      </c>
      <c r="I2085" s="21" t="str">
        <f>VLOOKUP(Tableau1[[#This Row],[CODE_DESTINATION]],Libellés!$E$2:$F$7,2,FALSE)</f>
        <v>Non précisé</v>
      </c>
      <c r="J2085" s="21">
        <v>7.7</v>
      </c>
      <c r="K2085" s="21">
        <v>606511</v>
      </c>
      <c r="L2085" s="21">
        <f>Tableau1[[#This Row],[TONNE_DECHET]]*1000</f>
        <v>7700</v>
      </c>
      <c r="M2085" s="21">
        <f>Tableau1[[#This Row],[KG_DECHET]]/Tableau1[[#This Row],[Population]]</f>
        <v>1.269556529065425E-2</v>
      </c>
    </row>
    <row r="2086" spans="1:13" x14ac:dyDescent="0.3">
      <c r="A2086" s="21">
        <v>2017</v>
      </c>
      <c r="B2086" s="21">
        <v>24</v>
      </c>
      <c r="C2086" s="21" t="str">
        <f>VLOOKUP(Tableau1[[#This Row],[CODE_REGION]],Libellés!$I$2:$J$15,2,FALSE)</f>
        <v>Centre-Val de Loire</v>
      </c>
      <c r="D2086" s="21">
        <v>37</v>
      </c>
      <c r="E2086" s="21" t="str">
        <f>VLOOKUP(Tableau1[[#This Row],[CODE_DEPT]],Libellés!$L$2:$M$102,2,FALSE)</f>
        <v>Indre-et-Loire</v>
      </c>
      <c r="F2086" s="21" t="s">
        <v>53</v>
      </c>
      <c r="G2086" s="21" t="str">
        <f>VLOOKUP(Tableau1[[#This Row],[CODE_TYPE_DECHET]],Libellés!$A$1:$B$8,2,FALSE)</f>
        <v>Déchets dangereux</v>
      </c>
      <c r="H2086" s="21" t="s">
        <v>50</v>
      </c>
      <c r="I2086" s="21" t="str">
        <f>VLOOKUP(Tableau1[[#This Row],[CODE_DESTINATION]],Libellés!$E$2:$F$7,2,FALSE)</f>
        <v>Incinération avec récupération d'énergie</v>
      </c>
      <c r="J2086" s="21">
        <v>7.9000000000000001E-2</v>
      </c>
      <c r="K2086" s="21">
        <v>606511</v>
      </c>
      <c r="L2086" s="21">
        <f>Tableau1[[#This Row],[TONNE_DECHET]]*1000</f>
        <v>79</v>
      </c>
      <c r="M2086" s="21">
        <f>Tableau1[[#This Row],[KG_DECHET]]/Tableau1[[#This Row],[Population]]</f>
        <v>1.3025320233268645E-4</v>
      </c>
    </row>
    <row r="2087" spans="1:13" x14ac:dyDescent="0.3">
      <c r="A2087" s="21">
        <v>2017</v>
      </c>
      <c r="B2087" s="21">
        <v>24</v>
      </c>
      <c r="C2087" s="21" t="str">
        <f>VLOOKUP(Tableau1[[#This Row],[CODE_REGION]],Libellés!$I$2:$J$15,2,FALSE)</f>
        <v>Centre-Val de Loire</v>
      </c>
      <c r="D2087" s="21">
        <v>37</v>
      </c>
      <c r="E2087" s="21" t="str">
        <f>VLOOKUP(Tableau1[[#This Row],[CODE_DEPT]],Libellés!$L$2:$M$102,2,FALSE)</f>
        <v>Indre-et-Loire</v>
      </c>
      <c r="F2087" s="21" t="s">
        <v>51</v>
      </c>
      <c r="G2087" s="21" t="str">
        <f>VLOOKUP(Tableau1[[#This Row],[CODE_TYPE_DECHET]],Libellés!$A$1:$B$8,2,FALSE)</f>
        <v>Emballages et papier</v>
      </c>
      <c r="H2087" s="21" t="s">
        <v>49</v>
      </c>
      <c r="I2087" s="21" t="str">
        <f>VLOOKUP(Tableau1[[#This Row],[CODE_DESTINATION]],Libellés!$E$2:$F$7,2,FALSE)</f>
        <v>Valorisation matière</v>
      </c>
      <c r="J2087" s="21">
        <v>35563.306089999998</v>
      </c>
      <c r="K2087" s="21">
        <v>606511</v>
      </c>
      <c r="L2087" s="21">
        <f>Tableau1[[#This Row],[TONNE_DECHET]]*1000</f>
        <v>35563306.089999996</v>
      </c>
      <c r="M2087" s="21">
        <f>Tableau1[[#This Row],[KG_DECHET]]/Tableau1[[#This Row],[Population]]</f>
        <v>58.635879794430764</v>
      </c>
    </row>
    <row r="2088" spans="1:13" x14ac:dyDescent="0.3">
      <c r="A2088" s="21">
        <v>2017</v>
      </c>
      <c r="B2088" s="21">
        <v>24</v>
      </c>
      <c r="C2088" s="21" t="str">
        <f>VLOOKUP(Tableau1[[#This Row],[CODE_REGION]],Libellés!$I$2:$J$15,2,FALSE)</f>
        <v>Centre-Val de Loire</v>
      </c>
      <c r="D2088" s="21">
        <v>37</v>
      </c>
      <c r="E2088" s="21" t="str">
        <f>VLOOKUP(Tableau1[[#This Row],[CODE_DEPT]],Libellés!$L$2:$M$102,2,FALSE)</f>
        <v>Indre-et-Loire</v>
      </c>
      <c r="F2088" s="21" t="s">
        <v>56</v>
      </c>
      <c r="G2088" s="21" t="str">
        <f>VLOOKUP(Tableau1[[#This Row],[CODE_TYPE_DECHET]],Libellés!$A$1:$B$8,2,FALSE)</f>
        <v>Biodéchets</v>
      </c>
      <c r="H2088" s="21" t="s">
        <v>56</v>
      </c>
      <c r="I2088" s="21" t="str">
        <f>VLOOKUP(Tableau1[[#This Row],[CODE_DESTINATION]],Libellés!$E$2:$F$7,2,FALSE)</f>
        <v>Valorisation organique</v>
      </c>
      <c r="J2088" s="21">
        <v>17459.62</v>
      </c>
      <c r="K2088" s="21">
        <v>606511</v>
      </c>
      <c r="L2088" s="21">
        <f>Tableau1[[#This Row],[TONNE_DECHET]]*1000</f>
        <v>17459620</v>
      </c>
      <c r="M2088" s="21">
        <f>Tableau1[[#This Row],[KG_DECHET]]/Tableau1[[#This Row],[Population]]</f>
        <v>28.786979955845812</v>
      </c>
    </row>
    <row r="2089" spans="1:13" x14ac:dyDescent="0.3">
      <c r="A2089" s="21">
        <v>2017</v>
      </c>
      <c r="B2089" s="21">
        <v>24</v>
      </c>
      <c r="C2089" s="21" t="str">
        <f>VLOOKUP(Tableau1[[#This Row],[CODE_REGION]],Libellés!$I$2:$J$15,2,FALSE)</f>
        <v>Centre-Val de Loire</v>
      </c>
      <c r="D2089" s="21">
        <v>37</v>
      </c>
      <c r="E2089" s="21" t="str">
        <f>VLOOKUP(Tableau1[[#This Row],[CODE_DEPT]],Libellés!$L$2:$M$102,2,FALSE)</f>
        <v>Indre-et-Loire</v>
      </c>
      <c r="F2089" s="21" t="s">
        <v>54</v>
      </c>
      <c r="G2089" s="21" t="str">
        <f>VLOOKUP(Tableau1[[#This Row],[CODE_TYPE_DECHET]],Libellés!$A$1:$B$8,2,FALSE)</f>
        <v>Verre</v>
      </c>
      <c r="H2089" s="21" t="s">
        <v>49</v>
      </c>
      <c r="I2089" s="21" t="str">
        <f>VLOOKUP(Tableau1[[#This Row],[CODE_DESTINATION]],Libellés!$E$2:$F$7,2,FALSE)</f>
        <v>Valorisation matière</v>
      </c>
      <c r="J2089" s="21">
        <v>22274.188320000001</v>
      </c>
      <c r="K2089" s="21">
        <v>606511</v>
      </c>
      <c r="L2089" s="21">
        <f>Tableau1[[#This Row],[TONNE_DECHET]]*1000</f>
        <v>22274188.32</v>
      </c>
      <c r="M2089" s="21">
        <f>Tableau1[[#This Row],[KG_DECHET]]/Tableau1[[#This Row],[Population]]</f>
        <v>36.725118456219263</v>
      </c>
    </row>
    <row r="2090" spans="1:13" x14ac:dyDescent="0.3">
      <c r="A2090" s="21">
        <v>2017</v>
      </c>
      <c r="B2090" s="21">
        <v>24</v>
      </c>
      <c r="C2090" s="21" t="str">
        <f>VLOOKUP(Tableau1[[#This Row],[CODE_REGION]],Libellés!$I$2:$J$15,2,FALSE)</f>
        <v>Centre-Val de Loire</v>
      </c>
      <c r="D2090" s="21">
        <v>37</v>
      </c>
      <c r="E2090" s="21" t="str">
        <f>VLOOKUP(Tableau1[[#This Row],[CODE_DEPT]],Libellés!$L$2:$M$102,2,FALSE)</f>
        <v>Indre-et-Loire</v>
      </c>
      <c r="F2090" s="21" t="s">
        <v>55</v>
      </c>
      <c r="G2090" s="21" t="str">
        <f>VLOOKUP(Tableau1[[#This Row],[CODE_TYPE_DECHET]],Libellés!$A$1:$B$8,2,FALSE)</f>
        <v>Collectes séparées hors gravats</v>
      </c>
      <c r="H2090" s="21" t="s">
        <v>49</v>
      </c>
      <c r="I2090" s="21" t="str">
        <f>VLOOKUP(Tableau1[[#This Row],[CODE_DESTINATION]],Libellés!$E$2:$F$7,2,FALSE)</f>
        <v>Valorisation matière</v>
      </c>
      <c r="J2090" s="21">
        <v>1346.2429999999999</v>
      </c>
      <c r="K2090" s="21">
        <v>606511</v>
      </c>
      <c r="L2090" s="21">
        <f>Tableau1[[#This Row],[TONNE_DECHET]]*1000</f>
        <v>1346243</v>
      </c>
      <c r="M2090" s="21">
        <f>Tableau1[[#This Row],[KG_DECHET]]/Tableau1[[#This Row],[Population]]</f>
        <v>2.2196514160501621</v>
      </c>
    </row>
    <row r="2091" spans="1:13" x14ac:dyDescent="0.3">
      <c r="A2091" s="21">
        <v>2009</v>
      </c>
      <c r="B2091" s="21">
        <v>84</v>
      </c>
      <c r="C2091" s="21" t="str">
        <f>VLOOKUP(Tableau1[[#This Row],[CODE_REGION]],Libellés!$I$2:$J$15,2,FALSE)</f>
        <v>Auvergne-Rhône-Alpes</v>
      </c>
      <c r="D2091" s="21">
        <v>38</v>
      </c>
      <c r="E2091" s="21" t="str">
        <f>VLOOKUP(Tableau1[[#This Row],[CODE_DEPT]],Libellés!$L$2:$M$102,2,FALSE)</f>
        <v>Isère</v>
      </c>
      <c r="F2091" s="21" t="s">
        <v>49</v>
      </c>
      <c r="G2091" s="21" t="str">
        <f>VLOOKUP(Tableau1[[#This Row],[CODE_TYPE_DECHET]],Libellés!$A$1:$B$8,2,FALSE)</f>
        <v>Ordures ménagères résiduelles</v>
      </c>
      <c r="H2091" s="21" t="s">
        <v>49</v>
      </c>
      <c r="I2091" s="21" t="str">
        <f>VLOOKUP(Tableau1[[#This Row],[CODE_DESTINATION]],Libellés!$E$2:$F$7,2,FALSE)</f>
        <v>Valorisation matière</v>
      </c>
      <c r="J2091" s="21">
        <v>84290</v>
      </c>
      <c r="K2091" s="21">
        <v>1197038</v>
      </c>
      <c r="L2091" s="21">
        <f>Tableau1[[#This Row],[TONNE_DECHET]]*1000</f>
        <v>84290000</v>
      </c>
      <c r="M2091" s="21">
        <f>Tableau1[[#This Row],[KG_DECHET]]/Tableau1[[#This Row],[Population]]</f>
        <v>70.415475532105077</v>
      </c>
    </row>
    <row r="2092" spans="1:13" x14ac:dyDescent="0.3">
      <c r="A2092" s="21">
        <v>2009</v>
      </c>
      <c r="B2092" s="21">
        <v>84</v>
      </c>
      <c r="C2092" s="21" t="str">
        <f>VLOOKUP(Tableau1[[#This Row],[CODE_REGION]],Libellés!$I$2:$J$15,2,FALSE)</f>
        <v>Auvergne-Rhône-Alpes</v>
      </c>
      <c r="D2092" s="21">
        <v>38</v>
      </c>
      <c r="E2092" s="21" t="str">
        <f>VLOOKUP(Tableau1[[#This Row],[CODE_DEPT]],Libellés!$L$2:$M$102,2,FALSE)</f>
        <v>Isère</v>
      </c>
      <c r="F2092" s="21" t="s">
        <v>49</v>
      </c>
      <c r="G2092" s="21" t="str">
        <f>VLOOKUP(Tableau1[[#This Row],[CODE_TYPE_DECHET]],Libellés!$A$1:$B$8,2,FALSE)</f>
        <v>Ordures ménagères résiduelles</v>
      </c>
      <c r="H2092" s="21" t="s">
        <v>50</v>
      </c>
      <c r="I2092" s="21" t="str">
        <f>VLOOKUP(Tableau1[[#This Row],[CODE_DESTINATION]],Libellés!$E$2:$F$7,2,FALSE)</f>
        <v>Incinération avec récupération d'énergie</v>
      </c>
      <c r="J2092" s="21">
        <v>149054.07855999999</v>
      </c>
      <c r="K2092" s="21">
        <v>1197038</v>
      </c>
      <c r="L2092" s="21">
        <f>Tableau1[[#This Row],[TONNE_DECHET]]*1000</f>
        <v>149054078.56</v>
      </c>
      <c r="M2092" s="21">
        <f>Tableau1[[#This Row],[KG_DECHET]]/Tableau1[[#This Row],[Population]]</f>
        <v>124.51908674578418</v>
      </c>
    </row>
    <row r="2093" spans="1:13" x14ac:dyDescent="0.3">
      <c r="A2093" s="21">
        <v>2009</v>
      </c>
      <c r="B2093" s="21">
        <v>84</v>
      </c>
      <c r="C2093" s="21" t="str">
        <f>VLOOKUP(Tableau1[[#This Row],[CODE_REGION]],Libellés!$I$2:$J$15,2,FALSE)</f>
        <v>Auvergne-Rhône-Alpes</v>
      </c>
      <c r="D2093" s="21">
        <v>38</v>
      </c>
      <c r="E2093" s="21" t="str">
        <f>VLOOKUP(Tableau1[[#This Row],[CODE_DEPT]],Libellés!$L$2:$M$102,2,FALSE)</f>
        <v>Isère</v>
      </c>
      <c r="F2093" s="21" t="s">
        <v>49</v>
      </c>
      <c r="G2093" s="21" t="str">
        <f>VLOOKUP(Tableau1[[#This Row],[CODE_TYPE_DECHET]],Libellés!$A$1:$B$8,2,FALSE)</f>
        <v>Ordures ménagères résiduelles</v>
      </c>
      <c r="H2093" s="21" t="s">
        <v>53</v>
      </c>
      <c r="I2093" s="21" t="str">
        <f>VLOOKUP(Tableau1[[#This Row],[CODE_DESTINATION]],Libellés!$E$2:$F$7,2,FALSE)</f>
        <v>Incinération sans récupération d'énergie</v>
      </c>
      <c r="J2093" s="21">
        <v>22595.156729999999</v>
      </c>
      <c r="K2093" s="21">
        <v>1197038</v>
      </c>
      <c r="L2093" s="21">
        <f>Tableau1[[#This Row],[TONNE_DECHET]]*1000</f>
        <v>22595156.73</v>
      </c>
      <c r="M2093" s="21">
        <f>Tableau1[[#This Row],[KG_DECHET]]/Tableau1[[#This Row],[Population]]</f>
        <v>18.875889261660866</v>
      </c>
    </row>
    <row r="2094" spans="1:13" x14ac:dyDescent="0.3">
      <c r="A2094" s="21">
        <v>2009</v>
      </c>
      <c r="B2094" s="21">
        <v>84</v>
      </c>
      <c r="C2094" s="21" t="str">
        <f>VLOOKUP(Tableau1[[#This Row],[CODE_REGION]],Libellés!$I$2:$J$15,2,FALSE)</f>
        <v>Auvergne-Rhône-Alpes</v>
      </c>
      <c r="D2094" s="21">
        <v>38</v>
      </c>
      <c r="E2094" s="21" t="str">
        <f>VLOOKUP(Tableau1[[#This Row],[CODE_DEPT]],Libellés!$L$2:$M$102,2,FALSE)</f>
        <v>Isère</v>
      </c>
      <c r="F2094" s="21" t="s">
        <v>49</v>
      </c>
      <c r="G2094" s="21" t="str">
        <f>VLOOKUP(Tableau1[[#This Row],[CODE_TYPE_DECHET]],Libellés!$A$1:$B$8,2,FALSE)</f>
        <v>Ordures ménagères résiduelles</v>
      </c>
      <c r="H2094" s="21" t="s">
        <v>51</v>
      </c>
      <c r="I2094" s="21" t="str">
        <f>VLOOKUP(Tableau1[[#This Row],[CODE_DESTINATION]],Libellés!$E$2:$F$7,2,FALSE)</f>
        <v>Stockage</v>
      </c>
      <c r="J2094" s="21">
        <v>36442.153550000003</v>
      </c>
      <c r="K2094" s="21">
        <v>1197038</v>
      </c>
      <c r="L2094" s="21">
        <f>Tableau1[[#This Row],[TONNE_DECHET]]*1000</f>
        <v>36442153.550000004</v>
      </c>
      <c r="M2094" s="21">
        <f>Tableau1[[#This Row],[KG_DECHET]]/Tableau1[[#This Row],[Population]]</f>
        <v>30.443606259784573</v>
      </c>
    </row>
    <row r="2095" spans="1:13" x14ac:dyDescent="0.3">
      <c r="A2095" s="21">
        <v>2009</v>
      </c>
      <c r="B2095" s="21">
        <v>84</v>
      </c>
      <c r="C2095" s="21" t="str">
        <f>VLOOKUP(Tableau1[[#This Row],[CODE_REGION]],Libellés!$I$2:$J$15,2,FALSE)</f>
        <v>Auvergne-Rhône-Alpes</v>
      </c>
      <c r="D2095" s="21">
        <v>38</v>
      </c>
      <c r="E2095" s="21" t="str">
        <f>VLOOKUP(Tableau1[[#This Row],[CODE_DEPT]],Libellés!$L$2:$M$102,2,FALSE)</f>
        <v>Isère</v>
      </c>
      <c r="F2095" s="21" t="s">
        <v>50</v>
      </c>
      <c r="G2095" s="21" t="str">
        <f>VLOOKUP(Tableau1[[#This Row],[CODE_TYPE_DECHET]],Libellés!$A$1:$B$8,2,FALSE)</f>
        <v>Encombrants</v>
      </c>
      <c r="H2095" s="21" t="s">
        <v>49</v>
      </c>
      <c r="I2095" s="21" t="str">
        <f>VLOOKUP(Tableau1[[#This Row],[CODE_DESTINATION]],Libellés!$E$2:$F$7,2,FALSE)</f>
        <v>Valorisation matière</v>
      </c>
      <c r="J2095" s="21">
        <v>3998.62</v>
      </c>
      <c r="K2095" s="21">
        <v>1197038</v>
      </c>
      <c r="L2095" s="21">
        <f>Tableau1[[#This Row],[TONNE_DECHET]]*1000</f>
        <v>3998620</v>
      </c>
      <c r="M2095" s="21">
        <f>Tableau1[[#This Row],[KG_DECHET]]/Tableau1[[#This Row],[Population]]</f>
        <v>3.3404286246551904</v>
      </c>
    </row>
    <row r="2096" spans="1:13" x14ac:dyDescent="0.3">
      <c r="A2096" s="21">
        <v>2009</v>
      </c>
      <c r="B2096" s="21">
        <v>84</v>
      </c>
      <c r="C2096" s="21" t="str">
        <f>VLOOKUP(Tableau1[[#This Row],[CODE_REGION]],Libellés!$I$2:$J$15,2,FALSE)</f>
        <v>Auvergne-Rhône-Alpes</v>
      </c>
      <c r="D2096" s="21">
        <v>38</v>
      </c>
      <c r="E2096" s="21" t="str">
        <f>VLOOKUP(Tableau1[[#This Row],[CODE_DEPT]],Libellés!$L$2:$M$102,2,FALSE)</f>
        <v>Isère</v>
      </c>
      <c r="F2096" s="21" t="s">
        <v>50</v>
      </c>
      <c r="G2096" s="21" t="str">
        <f>VLOOKUP(Tableau1[[#This Row],[CODE_TYPE_DECHET]],Libellés!$A$1:$B$8,2,FALSE)</f>
        <v>Encombrants</v>
      </c>
      <c r="H2096" s="21" t="s">
        <v>51</v>
      </c>
      <c r="I2096" s="21" t="str">
        <f>VLOOKUP(Tableau1[[#This Row],[CODE_DESTINATION]],Libellés!$E$2:$F$7,2,FALSE)</f>
        <v>Stockage</v>
      </c>
      <c r="J2096" s="21">
        <v>66.900000000000006</v>
      </c>
      <c r="K2096" s="21">
        <v>1197038</v>
      </c>
      <c r="L2096" s="21">
        <f>Tableau1[[#This Row],[TONNE_DECHET]]*1000</f>
        <v>66900</v>
      </c>
      <c r="M2096" s="21">
        <f>Tableau1[[#This Row],[KG_DECHET]]/Tableau1[[#This Row],[Population]]</f>
        <v>5.5887950090139159E-2</v>
      </c>
    </row>
    <row r="2097" spans="1:13" x14ac:dyDescent="0.3">
      <c r="A2097" s="21">
        <v>2009</v>
      </c>
      <c r="B2097" s="21">
        <v>84</v>
      </c>
      <c r="C2097" s="21" t="str">
        <f>VLOOKUP(Tableau1[[#This Row],[CODE_REGION]],Libellés!$I$2:$J$15,2,FALSE)</f>
        <v>Auvergne-Rhône-Alpes</v>
      </c>
      <c r="D2097" s="21">
        <v>38</v>
      </c>
      <c r="E2097" s="21" t="str">
        <f>VLOOKUP(Tableau1[[#This Row],[CODE_DEPT]],Libellés!$L$2:$M$102,2,FALSE)</f>
        <v>Isère</v>
      </c>
      <c r="F2097" s="21" t="s">
        <v>53</v>
      </c>
      <c r="G2097" s="21" t="str">
        <f>VLOOKUP(Tableau1[[#This Row],[CODE_TYPE_DECHET]],Libellés!$A$1:$B$8,2,FALSE)</f>
        <v>Déchets dangereux</v>
      </c>
      <c r="H2097" s="21" t="s">
        <v>49</v>
      </c>
      <c r="I2097" s="21" t="str">
        <f>VLOOKUP(Tableau1[[#This Row],[CODE_DESTINATION]],Libellés!$E$2:$F$7,2,FALSE)</f>
        <v>Valorisation matière</v>
      </c>
      <c r="J2097" s="21">
        <v>18</v>
      </c>
      <c r="K2097" s="21">
        <v>1197038</v>
      </c>
      <c r="L2097" s="21">
        <f>Tableau1[[#This Row],[TONNE_DECHET]]*1000</f>
        <v>18000</v>
      </c>
      <c r="M2097" s="21">
        <f>Tableau1[[#This Row],[KG_DECHET]]/Tableau1[[#This Row],[Population]]</f>
        <v>1.5037116616180939E-2</v>
      </c>
    </row>
    <row r="2098" spans="1:13" x14ac:dyDescent="0.3">
      <c r="A2098" s="21">
        <v>2009</v>
      </c>
      <c r="B2098" s="21">
        <v>84</v>
      </c>
      <c r="C2098" s="21" t="str">
        <f>VLOOKUP(Tableau1[[#This Row],[CODE_REGION]],Libellés!$I$2:$J$15,2,FALSE)</f>
        <v>Auvergne-Rhône-Alpes</v>
      </c>
      <c r="D2098" s="21">
        <v>38</v>
      </c>
      <c r="E2098" s="21" t="str">
        <f>VLOOKUP(Tableau1[[#This Row],[CODE_DEPT]],Libellés!$L$2:$M$102,2,FALSE)</f>
        <v>Isère</v>
      </c>
      <c r="F2098" s="21" t="s">
        <v>53</v>
      </c>
      <c r="G2098" s="21" t="str">
        <f>VLOOKUP(Tableau1[[#This Row],[CODE_TYPE_DECHET]],Libellés!$A$1:$B$8,2,FALSE)</f>
        <v>Déchets dangereux</v>
      </c>
      <c r="H2098" s="21" t="s">
        <v>50</v>
      </c>
      <c r="I2098" s="21" t="str">
        <f>VLOOKUP(Tableau1[[#This Row],[CODE_DESTINATION]],Libellés!$E$2:$F$7,2,FALSE)</f>
        <v>Incinération avec récupération d'énergie</v>
      </c>
      <c r="J2098" s="21">
        <v>1.0163199999999999</v>
      </c>
      <c r="K2098" s="21">
        <v>1197038</v>
      </c>
      <c r="L2098" s="21">
        <f>Tableau1[[#This Row],[TONNE_DECHET]]*1000</f>
        <v>1016.3199999999999</v>
      </c>
      <c r="M2098" s="21">
        <f>Tableau1[[#This Row],[KG_DECHET]]/Tableau1[[#This Row],[Population]]</f>
        <v>8.4902901996427845E-4</v>
      </c>
    </row>
    <row r="2099" spans="1:13" x14ac:dyDescent="0.3">
      <c r="A2099" s="21">
        <v>2009</v>
      </c>
      <c r="B2099" s="21">
        <v>84</v>
      </c>
      <c r="C2099" s="21" t="str">
        <f>VLOOKUP(Tableau1[[#This Row],[CODE_REGION]],Libellés!$I$2:$J$15,2,FALSE)</f>
        <v>Auvergne-Rhône-Alpes</v>
      </c>
      <c r="D2099" s="21">
        <v>38</v>
      </c>
      <c r="E2099" s="21" t="str">
        <f>VLOOKUP(Tableau1[[#This Row],[CODE_DEPT]],Libellés!$L$2:$M$102,2,FALSE)</f>
        <v>Isère</v>
      </c>
      <c r="F2099" s="21" t="s">
        <v>53</v>
      </c>
      <c r="G2099" s="21" t="str">
        <f>VLOOKUP(Tableau1[[#This Row],[CODE_TYPE_DECHET]],Libellés!$A$1:$B$8,2,FALSE)</f>
        <v>Déchets dangereux</v>
      </c>
      <c r="H2099" s="21" t="s">
        <v>52</v>
      </c>
      <c r="I2099" s="21" t="str">
        <f>VLOOKUP(Tableau1[[#This Row],[CODE_DESTINATION]],Libellés!$E$2:$F$7,2,FALSE)</f>
        <v>Non précisé</v>
      </c>
      <c r="J2099" s="21">
        <v>20.658670000000001</v>
      </c>
      <c r="K2099" s="21">
        <v>1197038</v>
      </c>
      <c r="L2099" s="21">
        <f>Tableau1[[#This Row],[TONNE_DECHET]]*1000</f>
        <v>20658.670000000002</v>
      </c>
      <c r="M2099" s="21">
        <f>Tableau1[[#This Row],[KG_DECHET]]/Tableau1[[#This Row],[Population]]</f>
        <v>1.7258157218066596E-2</v>
      </c>
    </row>
    <row r="2100" spans="1:13" x14ac:dyDescent="0.3">
      <c r="A2100" s="21">
        <v>2009</v>
      </c>
      <c r="B2100" s="21">
        <v>84</v>
      </c>
      <c r="C2100" s="21" t="str">
        <f>VLOOKUP(Tableau1[[#This Row],[CODE_REGION]],Libellés!$I$2:$J$15,2,FALSE)</f>
        <v>Auvergne-Rhône-Alpes</v>
      </c>
      <c r="D2100" s="21">
        <v>38</v>
      </c>
      <c r="E2100" s="21" t="str">
        <f>VLOOKUP(Tableau1[[#This Row],[CODE_DEPT]],Libellés!$L$2:$M$102,2,FALSE)</f>
        <v>Isère</v>
      </c>
      <c r="F2100" s="21" t="s">
        <v>51</v>
      </c>
      <c r="G2100" s="21" t="str">
        <f>VLOOKUP(Tableau1[[#This Row],[CODE_TYPE_DECHET]],Libellés!$A$1:$B$8,2,FALSE)</f>
        <v>Emballages et papier</v>
      </c>
      <c r="H2100" s="21" t="s">
        <v>49</v>
      </c>
      <c r="I2100" s="21" t="str">
        <f>VLOOKUP(Tableau1[[#This Row],[CODE_DESTINATION]],Libellés!$E$2:$F$7,2,FALSE)</f>
        <v>Valorisation matière</v>
      </c>
      <c r="J2100" s="21">
        <v>61808.629869999997</v>
      </c>
      <c r="K2100" s="21">
        <v>1197038</v>
      </c>
      <c r="L2100" s="21">
        <f>Tableau1[[#This Row],[TONNE_DECHET]]*1000</f>
        <v>61808629.869999997</v>
      </c>
      <c r="M2100" s="21">
        <f>Tableau1[[#This Row],[KG_DECHET]]/Tableau1[[#This Row],[Population]]</f>
        <v>51.634643068975251</v>
      </c>
    </row>
    <row r="2101" spans="1:13" x14ac:dyDescent="0.3">
      <c r="A2101" s="21">
        <v>2009</v>
      </c>
      <c r="B2101" s="21">
        <v>84</v>
      </c>
      <c r="C2101" s="21" t="str">
        <f>VLOOKUP(Tableau1[[#This Row],[CODE_REGION]],Libellés!$I$2:$J$15,2,FALSE)</f>
        <v>Auvergne-Rhône-Alpes</v>
      </c>
      <c r="D2101" s="21">
        <v>38</v>
      </c>
      <c r="E2101" s="21" t="str">
        <f>VLOOKUP(Tableau1[[#This Row],[CODE_DEPT]],Libellés!$L$2:$M$102,2,FALSE)</f>
        <v>Isère</v>
      </c>
      <c r="F2101" s="21" t="s">
        <v>51</v>
      </c>
      <c r="G2101" s="21" t="str">
        <f>VLOOKUP(Tableau1[[#This Row],[CODE_TYPE_DECHET]],Libellés!$A$1:$B$8,2,FALSE)</f>
        <v>Emballages et papier</v>
      </c>
      <c r="H2101" s="21" t="s">
        <v>52</v>
      </c>
      <c r="I2101" s="21" t="str">
        <f>VLOOKUP(Tableau1[[#This Row],[CODE_DESTINATION]],Libellés!$E$2:$F$7,2,FALSE)</f>
        <v>Non précisé</v>
      </c>
      <c r="J2101" s="21">
        <v>10.4329</v>
      </c>
      <c r="K2101" s="21">
        <v>1197038</v>
      </c>
      <c r="L2101" s="21">
        <f>Tableau1[[#This Row],[TONNE_DECHET]]*1000</f>
        <v>10432.9</v>
      </c>
      <c r="M2101" s="21">
        <f>Tableau1[[#This Row],[KG_DECHET]]/Tableau1[[#This Row],[Population]]</f>
        <v>8.7155963302752298E-3</v>
      </c>
    </row>
    <row r="2102" spans="1:13" x14ac:dyDescent="0.3">
      <c r="A2102" s="21">
        <v>2009</v>
      </c>
      <c r="B2102" s="21">
        <v>84</v>
      </c>
      <c r="C2102" s="21" t="str">
        <f>VLOOKUP(Tableau1[[#This Row],[CODE_REGION]],Libellés!$I$2:$J$15,2,FALSE)</f>
        <v>Auvergne-Rhône-Alpes</v>
      </c>
      <c r="D2102" s="21">
        <v>38</v>
      </c>
      <c r="E2102" s="21" t="str">
        <f>VLOOKUP(Tableau1[[#This Row],[CODE_DEPT]],Libellés!$L$2:$M$102,2,FALSE)</f>
        <v>Isère</v>
      </c>
      <c r="F2102" s="21" t="s">
        <v>56</v>
      </c>
      <c r="G2102" s="21" t="str">
        <f>VLOOKUP(Tableau1[[#This Row],[CODE_TYPE_DECHET]],Libellés!$A$1:$B$8,2,FALSE)</f>
        <v>Biodéchets</v>
      </c>
      <c r="H2102" s="21" t="s">
        <v>49</v>
      </c>
      <c r="I2102" s="21" t="str">
        <f>VLOOKUP(Tableau1[[#This Row],[CODE_DESTINATION]],Libellés!$E$2:$F$7,2,FALSE)</f>
        <v>Valorisation matière</v>
      </c>
      <c r="J2102" s="21">
        <v>79</v>
      </c>
      <c r="K2102" s="21">
        <v>1197038</v>
      </c>
      <c r="L2102" s="21">
        <f>Tableau1[[#This Row],[TONNE_DECHET]]*1000</f>
        <v>79000</v>
      </c>
      <c r="M2102" s="21">
        <f>Tableau1[[#This Row],[KG_DECHET]]/Tableau1[[#This Row],[Population]]</f>
        <v>6.599623403768301E-2</v>
      </c>
    </row>
    <row r="2103" spans="1:13" x14ac:dyDescent="0.3">
      <c r="A2103" s="21">
        <v>2009</v>
      </c>
      <c r="B2103" s="21">
        <v>84</v>
      </c>
      <c r="C2103" s="21" t="str">
        <f>VLOOKUP(Tableau1[[#This Row],[CODE_REGION]],Libellés!$I$2:$J$15,2,FALSE)</f>
        <v>Auvergne-Rhône-Alpes</v>
      </c>
      <c r="D2103" s="21">
        <v>38</v>
      </c>
      <c r="E2103" s="21" t="str">
        <f>VLOOKUP(Tableau1[[#This Row],[CODE_DEPT]],Libellés!$L$2:$M$102,2,FALSE)</f>
        <v>Isère</v>
      </c>
      <c r="F2103" s="21" t="s">
        <v>56</v>
      </c>
      <c r="G2103" s="21" t="str">
        <f>VLOOKUP(Tableau1[[#This Row],[CODE_TYPE_DECHET]],Libellés!$A$1:$B$8,2,FALSE)</f>
        <v>Biodéchets</v>
      </c>
      <c r="H2103" s="21" t="s">
        <v>56</v>
      </c>
      <c r="I2103" s="21" t="str">
        <f>VLOOKUP(Tableau1[[#This Row],[CODE_DESTINATION]],Libellés!$E$2:$F$7,2,FALSE)</f>
        <v>Valorisation organique</v>
      </c>
      <c r="J2103" s="21">
        <v>2414.13</v>
      </c>
      <c r="K2103" s="21">
        <v>1197038</v>
      </c>
      <c r="L2103" s="21">
        <f>Tableau1[[#This Row],[TONNE_DECHET]]*1000</f>
        <v>2414130</v>
      </c>
      <c r="M2103" s="21">
        <f>Tableau1[[#This Row],[KG_DECHET]]/Tableau1[[#This Row],[Population]]</f>
        <v>2.0167530187011606</v>
      </c>
    </row>
    <row r="2104" spans="1:13" x14ac:dyDescent="0.3">
      <c r="A2104" s="21">
        <v>2009</v>
      </c>
      <c r="B2104" s="21">
        <v>84</v>
      </c>
      <c r="C2104" s="21" t="str">
        <f>VLOOKUP(Tableau1[[#This Row],[CODE_REGION]],Libellés!$I$2:$J$15,2,FALSE)</f>
        <v>Auvergne-Rhône-Alpes</v>
      </c>
      <c r="D2104" s="21">
        <v>38</v>
      </c>
      <c r="E2104" s="21" t="str">
        <f>VLOOKUP(Tableau1[[#This Row],[CODE_DEPT]],Libellés!$L$2:$M$102,2,FALSE)</f>
        <v>Isère</v>
      </c>
      <c r="F2104" s="21" t="s">
        <v>54</v>
      </c>
      <c r="G2104" s="21" t="str">
        <f>VLOOKUP(Tableau1[[#This Row],[CODE_TYPE_DECHET]],Libellés!$A$1:$B$8,2,FALSE)</f>
        <v>Verre</v>
      </c>
      <c r="H2104" s="21" t="s">
        <v>49</v>
      </c>
      <c r="I2104" s="21" t="str">
        <f>VLOOKUP(Tableau1[[#This Row],[CODE_DESTINATION]],Libellés!$E$2:$F$7,2,FALSE)</f>
        <v>Valorisation matière</v>
      </c>
      <c r="J2104" s="21">
        <v>32753.338589999999</v>
      </c>
      <c r="K2104" s="21">
        <v>1197038</v>
      </c>
      <c r="L2104" s="21">
        <f>Tableau1[[#This Row],[TONNE_DECHET]]*1000</f>
        <v>32753338.59</v>
      </c>
      <c r="M2104" s="21">
        <f>Tableau1[[#This Row],[KG_DECHET]]/Tableau1[[#This Row],[Population]]</f>
        <v>27.361987330393855</v>
      </c>
    </row>
    <row r="2105" spans="1:13" x14ac:dyDescent="0.3">
      <c r="A2105" s="21">
        <v>2009</v>
      </c>
      <c r="B2105" s="21">
        <v>84</v>
      </c>
      <c r="C2105" s="21" t="str">
        <f>VLOOKUP(Tableau1[[#This Row],[CODE_REGION]],Libellés!$I$2:$J$15,2,FALSE)</f>
        <v>Auvergne-Rhône-Alpes</v>
      </c>
      <c r="D2105" s="21">
        <v>38</v>
      </c>
      <c r="E2105" s="21" t="str">
        <f>VLOOKUP(Tableau1[[#This Row],[CODE_DEPT]],Libellés!$L$2:$M$102,2,FALSE)</f>
        <v>Isère</v>
      </c>
      <c r="F2105" s="21" t="s">
        <v>62</v>
      </c>
      <c r="G2105" s="21" t="str">
        <f>VLOOKUP(Tableau1[[#This Row],[CODE_TYPE_DECHET]],Libellés!$A$2:$B$9,2,FALSE)</f>
        <v>Collectes séparées de gravats</v>
      </c>
      <c r="H2105" s="21" t="s">
        <v>51</v>
      </c>
      <c r="I2105" s="21" t="str">
        <f>VLOOKUP(Tableau1[[#This Row],[CODE_DESTINATION]],Libellés!$E$2:$F$7,2,FALSE)</f>
        <v>Stockage</v>
      </c>
      <c r="J2105" s="21">
        <v>129.28</v>
      </c>
      <c r="K2105" s="21">
        <v>1197038</v>
      </c>
      <c r="L2105" s="21">
        <f>Tableau1[[#This Row],[TONNE_DECHET]]*1000</f>
        <v>129280</v>
      </c>
      <c r="M2105" s="21">
        <f>Tableau1[[#This Row],[KG_DECHET]]/Tableau1[[#This Row],[Population]]</f>
        <v>0.10799991311888177</v>
      </c>
    </row>
    <row r="2106" spans="1:13" x14ac:dyDescent="0.3">
      <c r="A2106" s="21">
        <v>2009</v>
      </c>
      <c r="B2106" s="21">
        <v>84</v>
      </c>
      <c r="C2106" s="21" t="str">
        <f>VLOOKUP(Tableau1[[#This Row],[CODE_REGION]],Libellés!$I$2:$J$15,2,FALSE)</f>
        <v>Auvergne-Rhône-Alpes</v>
      </c>
      <c r="D2106" s="21">
        <v>38</v>
      </c>
      <c r="E2106" s="21" t="str">
        <f>VLOOKUP(Tableau1[[#This Row],[CODE_DEPT]],Libellés!$L$2:$M$102,2,FALSE)</f>
        <v>Isère</v>
      </c>
      <c r="F2106" s="21" t="s">
        <v>55</v>
      </c>
      <c r="G2106" s="21" t="str">
        <f>VLOOKUP(Tableau1[[#This Row],[CODE_TYPE_DECHET]],Libellés!$A$1:$B$8,2,FALSE)</f>
        <v>Collectes séparées hors gravats</v>
      </c>
      <c r="H2106" s="21" t="s">
        <v>49</v>
      </c>
      <c r="I2106" s="21" t="str">
        <f>VLOOKUP(Tableau1[[#This Row],[CODE_DESTINATION]],Libellés!$E$2:$F$7,2,FALSE)</f>
        <v>Valorisation matière</v>
      </c>
      <c r="J2106" s="21">
        <v>417.64183000000003</v>
      </c>
      <c r="K2106" s="21">
        <v>1197038</v>
      </c>
      <c r="L2106" s="21">
        <f>Tableau1[[#This Row],[TONNE_DECHET]]*1000</f>
        <v>417641.83</v>
      </c>
      <c r="M2106" s="21">
        <f>Tableau1[[#This Row],[KG_DECHET]]/Tableau1[[#This Row],[Population]]</f>
        <v>0.34889605008362307</v>
      </c>
    </row>
    <row r="2107" spans="1:13" x14ac:dyDescent="0.3">
      <c r="A2107" s="21">
        <v>2011</v>
      </c>
      <c r="B2107" s="21">
        <v>84</v>
      </c>
      <c r="C2107" s="21" t="str">
        <f>VLOOKUP(Tableau1[[#This Row],[CODE_REGION]],Libellés!$I$2:$J$15,2,FALSE)</f>
        <v>Auvergne-Rhône-Alpes</v>
      </c>
      <c r="D2107" s="21">
        <v>38</v>
      </c>
      <c r="E2107" s="21" t="str">
        <f>VLOOKUP(Tableau1[[#This Row],[CODE_DEPT]],Libellés!$L$2:$M$102,2,FALSE)</f>
        <v>Isère</v>
      </c>
      <c r="F2107" s="21" t="s">
        <v>49</v>
      </c>
      <c r="G2107" s="21" t="str">
        <f>VLOOKUP(Tableau1[[#This Row],[CODE_TYPE_DECHET]],Libellés!$A$1:$B$8,2,FALSE)</f>
        <v>Ordures ménagères résiduelles</v>
      </c>
      <c r="H2107" s="21" t="s">
        <v>49</v>
      </c>
      <c r="I2107" s="21" t="str">
        <f>VLOOKUP(Tableau1[[#This Row],[CODE_DESTINATION]],Libellés!$E$2:$F$7,2,FALSE)</f>
        <v>Valorisation matière</v>
      </c>
      <c r="J2107" s="21">
        <v>84970</v>
      </c>
      <c r="K2107" s="21">
        <v>1215212</v>
      </c>
      <c r="L2107" s="21">
        <f>Tableau1[[#This Row],[TONNE_DECHET]]*1000</f>
        <v>84970000</v>
      </c>
      <c r="M2107" s="21">
        <f>Tableau1[[#This Row],[KG_DECHET]]/Tableau1[[#This Row],[Population]]</f>
        <v>69.921956004384427</v>
      </c>
    </row>
    <row r="2108" spans="1:13" x14ac:dyDescent="0.3">
      <c r="A2108" s="21">
        <v>2011</v>
      </c>
      <c r="B2108" s="21">
        <v>84</v>
      </c>
      <c r="C2108" s="21" t="str">
        <f>VLOOKUP(Tableau1[[#This Row],[CODE_REGION]],Libellés!$I$2:$J$15,2,FALSE)</f>
        <v>Auvergne-Rhône-Alpes</v>
      </c>
      <c r="D2108" s="21">
        <v>38</v>
      </c>
      <c r="E2108" s="21" t="str">
        <f>VLOOKUP(Tableau1[[#This Row],[CODE_DEPT]],Libellés!$L$2:$M$102,2,FALSE)</f>
        <v>Isère</v>
      </c>
      <c r="F2108" s="21" t="s">
        <v>49</v>
      </c>
      <c r="G2108" s="21" t="str">
        <f>VLOOKUP(Tableau1[[#This Row],[CODE_TYPE_DECHET]],Libellés!$A$1:$B$8,2,FALSE)</f>
        <v>Ordures ménagères résiduelles</v>
      </c>
      <c r="H2108" s="21" t="s">
        <v>50</v>
      </c>
      <c r="I2108" s="21" t="str">
        <f>VLOOKUP(Tableau1[[#This Row],[CODE_DESTINATION]],Libellés!$E$2:$F$7,2,FALSE)</f>
        <v>Incinération avec récupération d'énergie</v>
      </c>
      <c r="J2108" s="21">
        <v>147381.68619000001</v>
      </c>
      <c r="K2108" s="21">
        <v>1215212</v>
      </c>
      <c r="L2108" s="21">
        <f>Tableau1[[#This Row],[TONNE_DECHET]]*1000</f>
        <v>147381686.19</v>
      </c>
      <c r="M2108" s="21">
        <f>Tableau1[[#This Row],[KG_DECHET]]/Tableau1[[#This Row],[Population]]</f>
        <v>121.28063760891104</v>
      </c>
    </row>
    <row r="2109" spans="1:13" x14ac:dyDescent="0.3">
      <c r="A2109" s="21">
        <v>2011</v>
      </c>
      <c r="B2109" s="21">
        <v>84</v>
      </c>
      <c r="C2109" s="21" t="str">
        <f>VLOOKUP(Tableau1[[#This Row],[CODE_REGION]],Libellés!$I$2:$J$15,2,FALSE)</f>
        <v>Auvergne-Rhône-Alpes</v>
      </c>
      <c r="D2109" s="21">
        <v>38</v>
      </c>
      <c r="E2109" s="21" t="str">
        <f>VLOOKUP(Tableau1[[#This Row],[CODE_DEPT]],Libellés!$L$2:$M$102,2,FALSE)</f>
        <v>Isère</v>
      </c>
      <c r="F2109" s="21" t="s">
        <v>49</v>
      </c>
      <c r="G2109" s="21" t="str">
        <f>VLOOKUP(Tableau1[[#This Row],[CODE_TYPE_DECHET]],Libellés!$A$1:$B$8,2,FALSE)</f>
        <v>Ordures ménagères résiduelles</v>
      </c>
      <c r="H2109" s="21" t="s">
        <v>53</v>
      </c>
      <c r="I2109" s="21" t="str">
        <f>VLOOKUP(Tableau1[[#This Row],[CODE_DESTINATION]],Libellés!$E$2:$F$7,2,FALSE)</f>
        <v>Incinération sans récupération d'énergie</v>
      </c>
      <c r="J2109" s="21">
        <v>23333.26629</v>
      </c>
      <c r="K2109" s="21">
        <v>1215212</v>
      </c>
      <c r="L2109" s="21">
        <f>Tableau1[[#This Row],[TONNE_DECHET]]*1000</f>
        <v>23333266.289999999</v>
      </c>
      <c r="M2109" s="21">
        <f>Tableau1[[#This Row],[KG_DECHET]]/Tableau1[[#This Row],[Population]]</f>
        <v>19.200984099893681</v>
      </c>
    </row>
    <row r="2110" spans="1:13" x14ac:dyDescent="0.3">
      <c r="A2110" s="21">
        <v>2011</v>
      </c>
      <c r="B2110" s="21">
        <v>84</v>
      </c>
      <c r="C2110" s="21" t="str">
        <f>VLOOKUP(Tableau1[[#This Row],[CODE_REGION]],Libellés!$I$2:$J$15,2,FALSE)</f>
        <v>Auvergne-Rhône-Alpes</v>
      </c>
      <c r="D2110" s="21">
        <v>38</v>
      </c>
      <c r="E2110" s="21" t="str">
        <f>VLOOKUP(Tableau1[[#This Row],[CODE_DEPT]],Libellés!$L$2:$M$102,2,FALSE)</f>
        <v>Isère</v>
      </c>
      <c r="F2110" s="21" t="s">
        <v>49</v>
      </c>
      <c r="G2110" s="21" t="str">
        <f>VLOOKUP(Tableau1[[#This Row],[CODE_TYPE_DECHET]],Libellés!$A$1:$B$8,2,FALSE)</f>
        <v>Ordures ménagères résiduelles</v>
      </c>
      <c r="H2110" s="21" t="s">
        <v>51</v>
      </c>
      <c r="I2110" s="21" t="str">
        <f>VLOOKUP(Tableau1[[#This Row],[CODE_DESTINATION]],Libellés!$E$2:$F$7,2,FALSE)</f>
        <v>Stockage</v>
      </c>
      <c r="J2110" s="21">
        <v>31980.60512</v>
      </c>
      <c r="K2110" s="21">
        <v>1215212</v>
      </c>
      <c r="L2110" s="21">
        <f>Tableau1[[#This Row],[TONNE_DECHET]]*1000</f>
        <v>31980605.120000001</v>
      </c>
      <c r="M2110" s="21">
        <f>Tableau1[[#This Row],[KG_DECHET]]/Tableau1[[#This Row],[Population]]</f>
        <v>26.316893776559152</v>
      </c>
    </row>
    <row r="2111" spans="1:13" x14ac:dyDescent="0.3">
      <c r="A2111" s="21">
        <v>2011</v>
      </c>
      <c r="B2111" s="21">
        <v>84</v>
      </c>
      <c r="C2111" s="21" t="str">
        <f>VLOOKUP(Tableau1[[#This Row],[CODE_REGION]],Libellés!$I$2:$J$15,2,FALSE)</f>
        <v>Auvergne-Rhône-Alpes</v>
      </c>
      <c r="D2111" s="21">
        <v>38</v>
      </c>
      <c r="E2111" s="21" t="str">
        <f>VLOOKUP(Tableau1[[#This Row],[CODE_DEPT]],Libellés!$L$2:$M$102,2,FALSE)</f>
        <v>Isère</v>
      </c>
      <c r="F2111" s="21" t="s">
        <v>50</v>
      </c>
      <c r="G2111" s="21" t="str">
        <f>VLOOKUP(Tableau1[[#This Row],[CODE_TYPE_DECHET]],Libellés!$A$1:$B$8,2,FALSE)</f>
        <v>Encombrants</v>
      </c>
      <c r="H2111" s="21" t="s">
        <v>49</v>
      </c>
      <c r="I2111" s="21" t="str">
        <f>VLOOKUP(Tableau1[[#This Row],[CODE_DESTINATION]],Libellés!$E$2:$F$7,2,FALSE)</f>
        <v>Valorisation matière</v>
      </c>
      <c r="J2111" s="21">
        <v>610.9</v>
      </c>
      <c r="K2111" s="21">
        <v>1215212</v>
      </c>
      <c r="L2111" s="21">
        <f>Tableau1[[#This Row],[TONNE_DECHET]]*1000</f>
        <v>610900</v>
      </c>
      <c r="M2111" s="21">
        <f>Tableau1[[#This Row],[KG_DECHET]]/Tableau1[[#This Row],[Population]]</f>
        <v>0.50271063814379713</v>
      </c>
    </row>
    <row r="2112" spans="1:13" x14ac:dyDescent="0.3">
      <c r="A2112" s="21">
        <v>2011</v>
      </c>
      <c r="B2112" s="21">
        <v>84</v>
      </c>
      <c r="C2112" s="21" t="str">
        <f>VLOOKUP(Tableau1[[#This Row],[CODE_REGION]],Libellés!$I$2:$J$15,2,FALSE)</f>
        <v>Auvergne-Rhône-Alpes</v>
      </c>
      <c r="D2112" s="21">
        <v>38</v>
      </c>
      <c r="E2112" s="21" t="str">
        <f>VLOOKUP(Tableau1[[#This Row],[CODE_DEPT]],Libellés!$L$2:$M$102,2,FALSE)</f>
        <v>Isère</v>
      </c>
      <c r="F2112" s="21" t="s">
        <v>50</v>
      </c>
      <c r="G2112" s="21" t="str">
        <f>VLOOKUP(Tableau1[[#This Row],[CODE_TYPE_DECHET]],Libellés!$A$1:$B$8,2,FALSE)</f>
        <v>Encombrants</v>
      </c>
      <c r="H2112" s="21" t="s">
        <v>51</v>
      </c>
      <c r="I2112" s="21" t="str">
        <f>VLOOKUP(Tableau1[[#This Row],[CODE_DESTINATION]],Libellés!$E$2:$F$7,2,FALSE)</f>
        <v>Stockage</v>
      </c>
      <c r="J2112" s="21">
        <v>2961.98</v>
      </c>
      <c r="K2112" s="21">
        <v>1215212</v>
      </c>
      <c r="L2112" s="21">
        <f>Tableau1[[#This Row],[TONNE_DECHET]]*1000</f>
        <v>2961980</v>
      </c>
      <c r="M2112" s="21">
        <f>Tableau1[[#This Row],[KG_DECHET]]/Tableau1[[#This Row],[Population]]</f>
        <v>2.4374183270079626</v>
      </c>
    </row>
    <row r="2113" spans="1:13" x14ac:dyDescent="0.3">
      <c r="A2113" s="21">
        <v>2011</v>
      </c>
      <c r="B2113" s="21">
        <v>84</v>
      </c>
      <c r="C2113" s="21" t="str">
        <f>VLOOKUP(Tableau1[[#This Row],[CODE_REGION]],Libellés!$I$2:$J$15,2,FALSE)</f>
        <v>Auvergne-Rhône-Alpes</v>
      </c>
      <c r="D2113" s="21">
        <v>38</v>
      </c>
      <c r="E2113" s="21" t="str">
        <f>VLOOKUP(Tableau1[[#This Row],[CODE_DEPT]],Libellés!$L$2:$M$102,2,FALSE)</f>
        <v>Isère</v>
      </c>
      <c r="F2113" s="21" t="s">
        <v>53</v>
      </c>
      <c r="G2113" s="21" t="str">
        <f>VLOOKUP(Tableau1[[#This Row],[CODE_TYPE_DECHET]],Libellés!$A$1:$B$8,2,FALSE)</f>
        <v>Déchets dangereux</v>
      </c>
      <c r="H2113" s="21" t="s">
        <v>49</v>
      </c>
      <c r="I2113" s="21" t="str">
        <f>VLOOKUP(Tableau1[[#This Row],[CODE_DESTINATION]],Libellés!$E$2:$F$7,2,FALSE)</f>
        <v>Valorisation matière</v>
      </c>
      <c r="J2113" s="21">
        <v>19.850539999999999</v>
      </c>
      <c r="K2113" s="21">
        <v>1215212</v>
      </c>
      <c r="L2113" s="21">
        <f>Tableau1[[#This Row],[TONNE_DECHET]]*1000</f>
        <v>19850.539999999997</v>
      </c>
      <c r="M2113" s="21">
        <f>Tableau1[[#This Row],[KG_DECHET]]/Tableau1[[#This Row],[Population]]</f>
        <v>1.633504277442948E-2</v>
      </c>
    </row>
    <row r="2114" spans="1:13" x14ac:dyDescent="0.3">
      <c r="A2114" s="21">
        <v>2011</v>
      </c>
      <c r="B2114" s="21">
        <v>84</v>
      </c>
      <c r="C2114" s="21" t="str">
        <f>VLOOKUP(Tableau1[[#This Row],[CODE_REGION]],Libellés!$I$2:$J$15,2,FALSE)</f>
        <v>Auvergne-Rhône-Alpes</v>
      </c>
      <c r="D2114" s="21">
        <v>38</v>
      </c>
      <c r="E2114" s="21" t="str">
        <f>VLOOKUP(Tableau1[[#This Row],[CODE_DEPT]],Libellés!$L$2:$M$102,2,FALSE)</f>
        <v>Isère</v>
      </c>
      <c r="F2114" s="21" t="s">
        <v>53</v>
      </c>
      <c r="G2114" s="21" t="str">
        <f>VLOOKUP(Tableau1[[#This Row],[CODE_TYPE_DECHET]],Libellés!$A$1:$B$8,2,FALSE)</f>
        <v>Déchets dangereux</v>
      </c>
      <c r="H2114" s="21" t="s">
        <v>50</v>
      </c>
      <c r="I2114" s="21" t="str">
        <f>VLOOKUP(Tableau1[[#This Row],[CODE_DESTINATION]],Libellés!$E$2:$F$7,2,FALSE)</f>
        <v>Incinération avec récupération d'énergie</v>
      </c>
      <c r="J2114" s="21">
        <v>0.85838999999999999</v>
      </c>
      <c r="K2114" s="21">
        <v>1215212</v>
      </c>
      <c r="L2114" s="21">
        <f>Tableau1[[#This Row],[TONNE_DECHET]]*1000</f>
        <v>858.39</v>
      </c>
      <c r="M2114" s="21">
        <f>Tableau1[[#This Row],[KG_DECHET]]/Tableau1[[#This Row],[Population]]</f>
        <v>7.0637057566910137E-4</v>
      </c>
    </row>
    <row r="2115" spans="1:13" x14ac:dyDescent="0.3">
      <c r="A2115" s="21">
        <v>2011</v>
      </c>
      <c r="B2115" s="21">
        <v>84</v>
      </c>
      <c r="C2115" s="21" t="str">
        <f>VLOOKUP(Tableau1[[#This Row],[CODE_REGION]],Libellés!$I$2:$J$15,2,FALSE)</f>
        <v>Auvergne-Rhône-Alpes</v>
      </c>
      <c r="D2115" s="21">
        <v>38</v>
      </c>
      <c r="E2115" s="21" t="str">
        <f>VLOOKUP(Tableau1[[#This Row],[CODE_DEPT]],Libellés!$L$2:$M$102,2,FALSE)</f>
        <v>Isère</v>
      </c>
      <c r="F2115" s="21" t="s">
        <v>53</v>
      </c>
      <c r="G2115" s="21" t="str">
        <f>VLOOKUP(Tableau1[[#This Row],[CODE_TYPE_DECHET]],Libellés!$A$1:$B$8,2,FALSE)</f>
        <v>Déchets dangereux</v>
      </c>
      <c r="H2115" s="21" t="s">
        <v>52</v>
      </c>
      <c r="I2115" s="21" t="str">
        <f>VLOOKUP(Tableau1[[#This Row],[CODE_DESTINATION]],Libellés!$E$2:$F$7,2,FALSE)</f>
        <v>Non précisé</v>
      </c>
      <c r="J2115" s="21">
        <v>25.224799999999998</v>
      </c>
      <c r="K2115" s="21">
        <v>1215212</v>
      </c>
      <c r="L2115" s="21">
        <f>Tableau1[[#This Row],[TONNE_DECHET]]*1000</f>
        <v>25224.799999999999</v>
      </c>
      <c r="M2115" s="21">
        <f>Tableau1[[#This Row],[KG_DECHET]]/Tableau1[[#This Row],[Population]]</f>
        <v>2.0757530373301119E-2</v>
      </c>
    </row>
    <row r="2116" spans="1:13" x14ac:dyDescent="0.3">
      <c r="A2116" s="21">
        <v>2011</v>
      </c>
      <c r="B2116" s="21">
        <v>84</v>
      </c>
      <c r="C2116" s="21" t="str">
        <f>VLOOKUP(Tableau1[[#This Row],[CODE_REGION]],Libellés!$I$2:$J$15,2,FALSE)</f>
        <v>Auvergne-Rhône-Alpes</v>
      </c>
      <c r="D2116" s="21">
        <v>38</v>
      </c>
      <c r="E2116" s="21" t="str">
        <f>VLOOKUP(Tableau1[[#This Row],[CODE_DEPT]],Libellés!$L$2:$M$102,2,FALSE)</f>
        <v>Isère</v>
      </c>
      <c r="F2116" s="21" t="s">
        <v>51</v>
      </c>
      <c r="G2116" s="21" t="str">
        <f>VLOOKUP(Tableau1[[#This Row],[CODE_TYPE_DECHET]],Libellés!$A$1:$B$8,2,FALSE)</f>
        <v>Emballages et papier</v>
      </c>
      <c r="H2116" s="21" t="s">
        <v>49</v>
      </c>
      <c r="I2116" s="21" t="str">
        <f>VLOOKUP(Tableau1[[#This Row],[CODE_DESTINATION]],Libellés!$E$2:$F$7,2,FALSE)</f>
        <v>Valorisation matière</v>
      </c>
      <c r="J2116" s="21">
        <v>64194.302300000003</v>
      </c>
      <c r="K2116" s="21">
        <v>1215212</v>
      </c>
      <c r="L2116" s="21">
        <f>Tableau1[[#This Row],[TONNE_DECHET]]*1000</f>
        <v>64194302.300000004</v>
      </c>
      <c r="M2116" s="21">
        <f>Tableau1[[#This Row],[KG_DECHET]]/Tableau1[[#This Row],[Population]]</f>
        <v>52.825599401585897</v>
      </c>
    </row>
    <row r="2117" spans="1:13" x14ac:dyDescent="0.3">
      <c r="A2117" s="21">
        <v>2011</v>
      </c>
      <c r="B2117" s="21">
        <v>84</v>
      </c>
      <c r="C2117" s="21" t="str">
        <f>VLOOKUP(Tableau1[[#This Row],[CODE_REGION]],Libellés!$I$2:$J$15,2,FALSE)</f>
        <v>Auvergne-Rhône-Alpes</v>
      </c>
      <c r="D2117" s="21">
        <v>38</v>
      </c>
      <c r="E2117" s="21" t="str">
        <f>VLOOKUP(Tableau1[[#This Row],[CODE_DEPT]],Libellés!$L$2:$M$102,2,FALSE)</f>
        <v>Isère</v>
      </c>
      <c r="F2117" s="21" t="s">
        <v>56</v>
      </c>
      <c r="G2117" s="21" t="str">
        <f>VLOOKUP(Tableau1[[#This Row],[CODE_TYPE_DECHET]],Libellés!$A$1:$B$8,2,FALSE)</f>
        <v>Biodéchets</v>
      </c>
      <c r="H2117" s="21" t="s">
        <v>49</v>
      </c>
      <c r="I2117" s="21" t="str">
        <f>VLOOKUP(Tableau1[[#This Row],[CODE_DESTINATION]],Libellés!$E$2:$F$7,2,FALSE)</f>
        <v>Valorisation matière</v>
      </c>
      <c r="J2117" s="21">
        <v>200.18</v>
      </c>
      <c r="K2117" s="21">
        <v>1215212</v>
      </c>
      <c r="L2117" s="21">
        <f>Tableau1[[#This Row],[TONNE_DECHET]]*1000</f>
        <v>200180</v>
      </c>
      <c r="M2117" s="21">
        <f>Tableau1[[#This Row],[KG_DECHET]]/Tableau1[[#This Row],[Population]]</f>
        <v>0.16472845890264415</v>
      </c>
    </row>
    <row r="2118" spans="1:13" x14ac:dyDescent="0.3">
      <c r="A2118" s="21">
        <v>2011</v>
      </c>
      <c r="B2118" s="21">
        <v>84</v>
      </c>
      <c r="C2118" s="21" t="str">
        <f>VLOOKUP(Tableau1[[#This Row],[CODE_REGION]],Libellés!$I$2:$J$15,2,FALSE)</f>
        <v>Auvergne-Rhône-Alpes</v>
      </c>
      <c r="D2118" s="21">
        <v>38</v>
      </c>
      <c r="E2118" s="21" t="str">
        <f>VLOOKUP(Tableau1[[#This Row],[CODE_DEPT]],Libellés!$L$2:$M$102,2,FALSE)</f>
        <v>Isère</v>
      </c>
      <c r="F2118" s="21" t="s">
        <v>56</v>
      </c>
      <c r="G2118" s="21" t="str">
        <f>VLOOKUP(Tableau1[[#This Row],[CODE_TYPE_DECHET]],Libellés!$A$1:$B$8,2,FALSE)</f>
        <v>Biodéchets</v>
      </c>
      <c r="H2118" s="21" t="s">
        <v>56</v>
      </c>
      <c r="I2118" s="21" t="str">
        <f>VLOOKUP(Tableau1[[#This Row],[CODE_DESTINATION]],Libellés!$E$2:$F$7,2,FALSE)</f>
        <v>Valorisation organique</v>
      </c>
      <c r="J2118" s="21">
        <v>2454.79</v>
      </c>
      <c r="K2118" s="21">
        <v>1215212</v>
      </c>
      <c r="L2118" s="21">
        <f>Tableau1[[#This Row],[TONNE_DECHET]]*1000</f>
        <v>2454790</v>
      </c>
      <c r="M2118" s="21">
        <f>Tableau1[[#This Row],[KG_DECHET]]/Tableau1[[#This Row],[Population]]</f>
        <v>2.0200508224079421</v>
      </c>
    </row>
    <row r="2119" spans="1:13" x14ac:dyDescent="0.3">
      <c r="A2119" s="21">
        <v>2011</v>
      </c>
      <c r="B2119" s="21">
        <v>84</v>
      </c>
      <c r="C2119" s="21" t="str">
        <f>VLOOKUP(Tableau1[[#This Row],[CODE_REGION]],Libellés!$I$2:$J$15,2,FALSE)</f>
        <v>Auvergne-Rhône-Alpes</v>
      </c>
      <c r="D2119" s="21">
        <v>38</v>
      </c>
      <c r="E2119" s="21" t="str">
        <f>VLOOKUP(Tableau1[[#This Row],[CODE_DEPT]],Libellés!$L$2:$M$102,2,FALSE)</f>
        <v>Isère</v>
      </c>
      <c r="F2119" s="21" t="s">
        <v>54</v>
      </c>
      <c r="G2119" s="21" t="str">
        <f>VLOOKUP(Tableau1[[#This Row],[CODE_TYPE_DECHET]],Libellés!$A$1:$B$8,2,FALSE)</f>
        <v>Verre</v>
      </c>
      <c r="H2119" s="21" t="s">
        <v>49</v>
      </c>
      <c r="I2119" s="21" t="str">
        <f>VLOOKUP(Tableau1[[#This Row],[CODE_DESTINATION]],Libellés!$E$2:$F$7,2,FALSE)</f>
        <v>Valorisation matière</v>
      </c>
      <c r="J2119" s="21">
        <v>32726.589100000001</v>
      </c>
      <c r="K2119" s="21">
        <v>1215212</v>
      </c>
      <c r="L2119" s="21">
        <f>Tableau1[[#This Row],[TONNE_DECHET]]*1000</f>
        <v>32726589.100000001</v>
      </c>
      <c r="M2119" s="21">
        <f>Tableau1[[#This Row],[KG_DECHET]]/Tableau1[[#This Row],[Population]]</f>
        <v>26.93076524919109</v>
      </c>
    </row>
    <row r="2120" spans="1:13" x14ac:dyDescent="0.3">
      <c r="A2120" s="21">
        <v>2011</v>
      </c>
      <c r="B2120" s="21">
        <v>84</v>
      </c>
      <c r="C2120" s="21" t="str">
        <f>VLOOKUP(Tableau1[[#This Row],[CODE_REGION]],Libellés!$I$2:$J$15,2,FALSE)</f>
        <v>Auvergne-Rhône-Alpes</v>
      </c>
      <c r="D2120" s="21">
        <v>38</v>
      </c>
      <c r="E2120" s="21" t="str">
        <f>VLOOKUP(Tableau1[[#This Row],[CODE_DEPT]],Libellés!$L$2:$M$102,2,FALSE)</f>
        <v>Isère</v>
      </c>
      <c r="F2120" s="21" t="s">
        <v>62</v>
      </c>
      <c r="G2120" s="21" t="str">
        <f>VLOOKUP(Tableau1[[#This Row],[CODE_TYPE_DECHET]],Libellés!$A$2:$B$9,2,FALSE)</f>
        <v>Collectes séparées de gravats</v>
      </c>
      <c r="H2120" s="21" t="s">
        <v>51</v>
      </c>
      <c r="I2120" s="21" t="str">
        <f>VLOOKUP(Tableau1[[#This Row],[CODE_DESTINATION]],Libellés!$E$2:$F$7,2,FALSE)</f>
        <v>Stockage</v>
      </c>
      <c r="J2120" s="21">
        <v>470.82</v>
      </c>
      <c r="K2120" s="21">
        <v>1215212</v>
      </c>
      <c r="L2120" s="21">
        <f>Tableau1[[#This Row],[TONNE_DECHET]]*1000</f>
        <v>470820</v>
      </c>
      <c r="M2120" s="21">
        <f>Tableau1[[#This Row],[KG_DECHET]]/Tableau1[[#This Row],[Population]]</f>
        <v>0.38743857038936413</v>
      </c>
    </row>
    <row r="2121" spans="1:13" x14ac:dyDescent="0.3">
      <c r="A2121" s="21">
        <v>2011</v>
      </c>
      <c r="B2121" s="21">
        <v>84</v>
      </c>
      <c r="C2121" s="21" t="str">
        <f>VLOOKUP(Tableau1[[#This Row],[CODE_REGION]],Libellés!$I$2:$J$15,2,FALSE)</f>
        <v>Auvergne-Rhône-Alpes</v>
      </c>
      <c r="D2121" s="21">
        <v>38</v>
      </c>
      <c r="E2121" s="21" t="str">
        <f>VLOOKUP(Tableau1[[#This Row],[CODE_DEPT]],Libellés!$L$2:$M$102,2,FALSE)</f>
        <v>Isère</v>
      </c>
      <c r="F2121" s="21" t="s">
        <v>55</v>
      </c>
      <c r="G2121" s="21" t="str">
        <f>VLOOKUP(Tableau1[[#This Row],[CODE_TYPE_DECHET]],Libellés!$A$1:$B$8,2,FALSE)</f>
        <v>Collectes séparées hors gravats</v>
      </c>
      <c r="H2121" s="21" t="s">
        <v>49</v>
      </c>
      <c r="I2121" s="21" t="str">
        <f>VLOOKUP(Tableau1[[#This Row],[CODE_DESTINATION]],Libellés!$E$2:$F$7,2,FALSE)</f>
        <v>Valorisation matière</v>
      </c>
      <c r="J2121" s="21">
        <v>403.88965000000002</v>
      </c>
      <c r="K2121" s="21">
        <v>1215212</v>
      </c>
      <c r="L2121" s="21">
        <f>Tableau1[[#This Row],[TONNE_DECHET]]*1000</f>
        <v>403889.65</v>
      </c>
      <c r="M2121" s="21">
        <f>Tableau1[[#This Row],[KG_DECHET]]/Tableau1[[#This Row],[Population]]</f>
        <v>0.33236147273068406</v>
      </c>
    </row>
    <row r="2122" spans="1:13" x14ac:dyDescent="0.3">
      <c r="A2122" s="21">
        <v>2013</v>
      </c>
      <c r="B2122" s="21">
        <v>84</v>
      </c>
      <c r="C2122" s="21" t="str">
        <f>VLOOKUP(Tableau1[[#This Row],[CODE_REGION]],Libellés!$I$2:$J$15,2,FALSE)</f>
        <v>Auvergne-Rhône-Alpes</v>
      </c>
      <c r="D2122" s="21">
        <v>38</v>
      </c>
      <c r="E2122" s="21" t="str">
        <f>VLOOKUP(Tableau1[[#This Row],[CODE_DEPT]],Libellés!$L$2:$M$102,2,FALSE)</f>
        <v>Isère</v>
      </c>
      <c r="F2122" s="21" t="s">
        <v>49</v>
      </c>
      <c r="G2122" s="21" t="str">
        <f>VLOOKUP(Tableau1[[#This Row],[CODE_TYPE_DECHET]],Libellés!$A$1:$B$8,2,FALSE)</f>
        <v>Ordures ménagères résiduelles</v>
      </c>
      <c r="H2122" s="21" t="s">
        <v>49</v>
      </c>
      <c r="I2122" s="21" t="str">
        <f>VLOOKUP(Tableau1[[#This Row],[CODE_DESTINATION]],Libellés!$E$2:$F$7,2,FALSE)</f>
        <v>Valorisation matière</v>
      </c>
      <c r="J2122" s="21">
        <v>96954.44</v>
      </c>
      <c r="K2122" s="21">
        <v>1235387</v>
      </c>
      <c r="L2122" s="21">
        <f>Tableau1[[#This Row],[TONNE_DECHET]]*1000</f>
        <v>96954440</v>
      </c>
      <c r="M2122" s="21">
        <f>Tableau1[[#This Row],[KG_DECHET]]/Tableau1[[#This Row],[Population]]</f>
        <v>78.481026593286145</v>
      </c>
    </row>
    <row r="2123" spans="1:13" x14ac:dyDescent="0.3">
      <c r="A2123" s="21">
        <v>2013</v>
      </c>
      <c r="B2123" s="21">
        <v>84</v>
      </c>
      <c r="C2123" s="21" t="str">
        <f>VLOOKUP(Tableau1[[#This Row],[CODE_REGION]],Libellés!$I$2:$J$15,2,FALSE)</f>
        <v>Auvergne-Rhône-Alpes</v>
      </c>
      <c r="D2123" s="21">
        <v>38</v>
      </c>
      <c r="E2123" s="21" t="str">
        <f>VLOOKUP(Tableau1[[#This Row],[CODE_DEPT]],Libellés!$L$2:$M$102,2,FALSE)</f>
        <v>Isère</v>
      </c>
      <c r="F2123" s="21" t="s">
        <v>49</v>
      </c>
      <c r="G2123" s="21" t="str">
        <f>VLOOKUP(Tableau1[[#This Row],[CODE_TYPE_DECHET]],Libellés!$A$1:$B$8,2,FALSE)</f>
        <v>Ordures ménagères résiduelles</v>
      </c>
      <c r="H2123" s="21" t="s">
        <v>50</v>
      </c>
      <c r="I2123" s="21" t="str">
        <f>VLOOKUP(Tableau1[[#This Row],[CODE_DESTINATION]],Libellés!$E$2:$F$7,2,FALSE)</f>
        <v>Incinération avec récupération d'énergie</v>
      </c>
      <c r="J2123" s="21">
        <v>139188.25236000001</v>
      </c>
      <c r="K2123" s="21">
        <v>1235387</v>
      </c>
      <c r="L2123" s="21">
        <f>Tableau1[[#This Row],[TONNE_DECHET]]*1000</f>
        <v>139188252.36000001</v>
      </c>
      <c r="M2123" s="21">
        <f>Tableau1[[#This Row],[KG_DECHET]]/Tableau1[[#This Row],[Population]]</f>
        <v>112.66773275095174</v>
      </c>
    </row>
    <row r="2124" spans="1:13" x14ac:dyDescent="0.3">
      <c r="A2124" s="21">
        <v>2013</v>
      </c>
      <c r="B2124" s="21">
        <v>84</v>
      </c>
      <c r="C2124" s="21" t="str">
        <f>VLOOKUP(Tableau1[[#This Row],[CODE_REGION]],Libellés!$I$2:$J$15,2,FALSE)</f>
        <v>Auvergne-Rhône-Alpes</v>
      </c>
      <c r="D2124" s="21">
        <v>38</v>
      </c>
      <c r="E2124" s="21" t="str">
        <f>VLOOKUP(Tableau1[[#This Row],[CODE_DEPT]],Libellés!$L$2:$M$102,2,FALSE)</f>
        <v>Isère</v>
      </c>
      <c r="F2124" s="21" t="s">
        <v>49</v>
      </c>
      <c r="G2124" s="21" t="str">
        <f>VLOOKUP(Tableau1[[#This Row],[CODE_TYPE_DECHET]],Libellés!$A$1:$B$8,2,FALSE)</f>
        <v>Ordures ménagères résiduelles</v>
      </c>
      <c r="H2124" s="21" t="s">
        <v>53</v>
      </c>
      <c r="I2124" s="21" t="str">
        <f>VLOOKUP(Tableau1[[#This Row],[CODE_DESTINATION]],Libellés!$E$2:$F$7,2,FALSE)</f>
        <v>Incinération sans récupération d'énergie</v>
      </c>
      <c r="J2124" s="21">
        <v>24180.426299999999</v>
      </c>
      <c r="K2124" s="21">
        <v>1235387</v>
      </c>
      <c r="L2124" s="21">
        <f>Tableau1[[#This Row],[TONNE_DECHET]]*1000</f>
        <v>24180426.300000001</v>
      </c>
      <c r="M2124" s="21">
        <f>Tableau1[[#This Row],[KG_DECHET]]/Tableau1[[#This Row],[Population]]</f>
        <v>19.5731590991325</v>
      </c>
    </row>
    <row r="2125" spans="1:13" x14ac:dyDescent="0.3">
      <c r="A2125" s="21">
        <v>2013</v>
      </c>
      <c r="B2125" s="21">
        <v>84</v>
      </c>
      <c r="C2125" s="21" t="str">
        <f>VLOOKUP(Tableau1[[#This Row],[CODE_REGION]],Libellés!$I$2:$J$15,2,FALSE)</f>
        <v>Auvergne-Rhône-Alpes</v>
      </c>
      <c r="D2125" s="21">
        <v>38</v>
      </c>
      <c r="E2125" s="21" t="str">
        <f>VLOOKUP(Tableau1[[#This Row],[CODE_DEPT]],Libellés!$L$2:$M$102,2,FALSE)</f>
        <v>Isère</v>
      </c>
      <c r="F2125" s="21" t="s">
        <v>49</v>
      </c>
      <c r="G2125" s="21" t="str">
        <f>VLOOKUP(Tableau1[[#This Row],[CODE_TYPE_DECHET]],Libellés!$A$1:$B$8,2,FALSE)</f>
        <v>Ordures ménagères résiduelles</v>
      </c>
      <c r="H2125" s="21" t="s">
        <v>51</v>
      </c>
      <c r="I2125" s="21" t="str">
        <f>VLOOKUP(Tableau1[[#This Row],[CODE_DESTINATION]],Libellés!$E$2:$F$7,2,FALSE)</f>
        <v>Stockage</v>
      </c>
      <c r="J2125" s="21">
        <v>14936.34728</v>
      </c>
      <c r="K2125" s="21">
        <v>1235387</v>
      </c>
      <c r="L2125" s="21">
        <f>Tableau1[[#This Row],[TONNE_DECHET]]*1000</f>
        <v>14936347.279999999</v>
      </c>
      <c r="M2125" s="21">
        <f>Tableau1[[#This Row],[KG_DECHET]]/Tableau1[[#This Row],[Population]]</f>
        <v>12.090419666064156</v>
      </c>
    </row>
    <row r="2126" spans="1:13" x14ac:dyDescent="0.3">
      <c r="A2126" s="21">
        <v>2013</v>
      </c>
      <c r="B2126" s="21">
        <v>84</v>
      </c>
      <c r="C2126" s="21" t="str">
        <f>VLOOKUP(Tableau1[[#This Row],[CODE_REGION]],Libellés!$I$2:$J$15,2,FALSE)</f>
        <v>Auvergne-Rhône-Alpes</v>
      </c>
      <c r="D2126" s="21">
        <v>38</v>
      </c>
      <c r="E2126" s="21" t="str">
        <f>VLOOKUP(Tableau1[[#This Row],[CODE_DEPT]],Libellés!$L$2:$M$102,2,FALSE)</f>
        <v>Isère</v>
      </c>
      <c r="F2126" s="21" t="s">
        <v>50</v>
      </c>
      <c r="G2126" s="21" t="str">
        <f>VLOOKUP(Tableau1[[#This Row],[CODE_TYPE_DECHET]],Libellés!$A$1:$B$8,2,FALSE)</f>
        <v>Encombrants</v>
      </c>
      <c r="H2126" s="21" t="s">
        <v>49</v>
      </c>
      <c r="I2126" s="21" t="str">
        <f>VLOOKUP(Tableau1[[#This Row],[CODE_DESTINATION]],Libellés!$E$2:$F$7,2,FALSE)</f>
        <v>Valorisation matière</v>
      </c>
      <c r="J2126" s="21">
        <v>572.52</v>
      </c>
      <c r="K2126" s="21">
        <v>1235387</v>
      </c>
      <c r="L2126" s="21">
        <f>Tableau1[[#This Row],[TONNE_DECHET]]*1000</f>
        <v>572520</v>
      </c>
      <c r="M2126" s="21">
        <f>Tableau1[[#This Row],[KG_DECHET]]/Tableau1[[#This Row],[Population]]</f>
        <v>0.46343372562605889</v>
      </c>
    </row>
    <row r="2127" spans="1:13" x14ac:dyDescent="0.3">
      <c r="A2127" s="21">
        <v>2013</v>
      </c>
      <c r="B2127" s="21">
        <v>84</v>
      </c>
      <c r="C2127" s="21" t="str">
        <f>VLOOKUP(Tableau1[[#This Row],[CODE_REGION]],Libellés!$I$2:$J$15,2,FALSE)</f>
        <v>Auvergne-Rhône-Alpes</v>
      </c>
      <c r="D2127" s="21">
        <v>38</v>
      </c>
      <c r="E2127" s="21" t="str">
        <f>VLOOKUP(Tableau1[[#This Row],[CODE_DEPT]],Libellés!$L$2:$M$102,2,FALSE)</f>
        <v>Isère</v>
      </c>
      <c r="F2127" s="21" t="s">
        <v>53</v>
      </c>
      <c r="G2127" s="21" t="str">
        <f>VLOOKUP(Tableau1[[#This Row],[CODE_TYPE_DECHET]],Libellés!$A$1:$B$8,2,FALSE)</f>
        <v>Déchets dangereux</v>
      </c>
      <c r="H2127" s="21" t="s">
        <v>49</v>
      </c>
      <c r="I2127" s="21" t="str">
        <f>VLOOKUP(Tableau1[[#This Row],[CODE_DESTINATION]],Libellés!$E$2:$F$7,2,FALSE)</f>
        <v>Valorisation matière</v>
      </c>
      <c r="J2127" s="21">
        <v>1.4236</v>
      </c>
      <c r="K2127" s="21">
        <v>1235387</v>
      </c>
      <c r="L2127" s="21">
        <f>Tableau1[[#This Row],[TONNE_DECHET]]*1000</f>
        <v>1423.6</v>
      </c>
      <c r="M2127" s="21">
        <f>Tableau1[[#This Row],[KG_DECHET]]/Tableau1[[#This Row],[Population]]</f>
        <v>1.1523514493838771E-3</v>
      </c>
    </row>
    <row r="2128" spans="1:13" x14ac:dyDescent="0.3">
      <c r="A2128" s="21">
        <v>2013</v>
      </c>
      <c r="B2128" s="21">
        <v>84</v>
      </c>
      <c r="C2128" s="21" t="str">
        <f>VLOOKUP(Tableau1[[#This Row],[CODE_REGION]],Libellés!$I$2:$J$15,2,FALSE)</f>
        <v>Auvergne-Rhône-Alpes</v>
      </c>
      <c r="D2128" s="21">
        <v>38</v>
      </c>
      <c r="E2128" s="21" t="str">
        <f>VLOOKUP(Tableau1[[#This Row],[CODE_DEPT]],Libellés!$L$2:$M$102,2,FALSE)</f>
        <v>Isère</v>
      </c>
      <c r="F2128" s="21" t="s">
        <v>53</v>
      </c>
      <c r="G2128" s="21" t="str">
        <f>VLOOKUP(Tableau1[[#This Row],[CODE_TYPE_DECHET]],Libellés!$A$1:$B$8,2,FALSE)</f>
        <v>Déchets dangereux</v>
      </c>
      <c r="H2128" s="21" t="s">
        <v>50</v>
      </c>
      <c r="I2128" s="21" t="str">
        <f>VLOOKUP(Tableau1[[#This Row],[CODE_DESTINATION]],Libellés!$E$2:$F$7,2,FALSE)</f>
        <v>Incinération avec récupération d'énergie</v>
      </c>
      <c r="J2128" s="21">
        <v>0.2</v>
      </c>
      <c r="K2128" s="21">
        <v>1235387</v>
      </c>
      <c r="L2128" s="21">
        <f>Tableau1[[#This Row],[TONNE_DECHET]]*1000</f>
        <v>200</v>
      </c>
      <c r="M2128" s="21">
        <f>Tableau1[[#This Row],[KG_DECHET]]/Tableau1[[#This Row],[Population]]</f>
        <v>1.6189258912389397E-4</v>
      </c>
    </row>
    <row r="2129" spans="1:13" x14ac:dyDescent="0.3">
      <c r="A2129" s="21">
        <v>2013</v>
      </c>
      <c r="B2129" s="21">
        <v>84</v>
      </c>
      <c r="C2129" s="21" t="str">
        <f>VLOOKUP(Tableau1[[#This Row],[CODE_REGION]],Libellés!$I$2:$J$15,2,FALSE)</f>
        <v>Auvergne-Rhône-Alpes</v>
      </c>
      <c r="D2129" s="21">
        <v>38</v>
      </c>
      <c r="E2129" s="21" t="str">
        <f>VLOOKUP(Tableau1[[#This Row],[CODE_DEPT]],Libellés!$L$2:$M$102,2,FALSE)</f>
        <v>Isère</v>
      </c>
      <c r="F2129" s="21" t="s">
        <v>53</v>
      </c>
      <c r="G2129" s="21" t="str">
        <f>VLOOKUP(Tableau1[[#This Row],[CODE_TYPE_DECHET]],Libellés!$A$1:$B$8,2,FALSE)</f>
        <v>Déchets dangereux</v>
      </c>
      <c r="H2129" s="21" t="s">
        <v>52</v>
      </c>
      <c r="I2129" s="21" t="str">
        <f>VLOOKUP(Tableau1[[#This Row],[CODE_DESTINATION]],Libellés!$E$2:$F$7,2,FALSE)</f>
        <v>Non précisé</v>
      </c>
      <c r="J2129" s="21">
        <v>25.835149999999999</v>
      </c>
      <c r="K2129" s="21">
        <v>1235387</v>
      </c>
      <c r="L2129" s="21">
        <f>Tableau1[[#This Row],[TONNE_DECHET]]*1000</f>
        <v>25835.149999999998</v>
      </c>
      <c r="M2129" s="21">
        <f>Tableau1[[#This Row],[KG_DECHET]]/Tableau1[[#This Row],[Population]]</f>
        <v>2.0912596619520846E-2</v>
      </c>
    </row>
    <row r="2130" spans="1:13" x14ac:dyDescent="0.3">
      <c r="A2130" s="21">
        <v>2013</v>
      </c>
      <c r="B2130" s="21">
        <v>84</v>
      </c>
      <c r="C2130" s="21" t="str">
        <f>VLOOKUP(Tableau1[[#This Row],[CODE_REGION]],Libellés!$I$2:$J$15,2,FALSE)</f>
        <v>Auvergne-Rhône-Alpes</v>
      </c>
      <c r="D2130" s="21">
        <v>38</v>
      </c>
      <c r="E2130" s="21" t="str">
        <f>VLOOKUP(Tableau1[[#This Row],[CODE_DEPT]],Libellés!$L$2:$M$102,2,FALSE)</f>
        <v>Isère</v>
      </c>
      <c r="F2130" s="21" t="s">
        <v>51</v>
      </c>
      <c r="G2130" s="21" t="str">
        <f>VLOOKUP(Tableau1[[#This Row],[CODE_TYPE_DECHET]],Libellés!$A$1:$B$8,2,FALSE)</f>
        <v>Emballages et papier</v>
      </c>
      <c r="H2130" s="21" t="s">
        <v>49</v>
      </c>
      <c r="I2130" s="21" t="str">
        <f>VLOOKUP(Tableau1[[#This Row],[CODE_DESTINATION]],Libellés!$E$2:$F$7,2,FALSE)</f>
        <v>Valorisation matière</v>
      </c>
      <c r="J2130" s="21">
        <v>60853.989609999997</v>
      </c>
      <c r="K2130" s="21">
        <v>1235387</v>
      </c>
      <c r="L2130" s="21">
        <f>Tableau1[[#This Row],[TONNE_DECHET]]*1000</f>
        <v>60853989.609999999</v>
      </c>
      <c r="M2130" s="21">
        <f>Tableau1[[#This Row],[KG_DECHET]]/Tableau1[[#This Row],[Population]]</f>
        <v>49.259049682407216</v>
      </c>
    </row>
    <row r="2131" spans="1:13" x14ac:dyDescent="0.3">
      <c r="A2131" s="21">
        <v>2013</v>
      </c>
      <c r="B2131" s="21">
        <v>84</v>
      </c>
      <c r="C2131" s="21" t="str">
        <f>VLOOKUP(Tableau1[[#This Row],[CODE_REGION]],Libellés!$I$2:$J$15,2,FALSE)</f>
        <v>Auvergne-Rhône-Alpes</v>
      </c>
      <c r="D2131" s="21">
        <v>38</v>
      </c>
      <c r="E2131" s="21" t="str">
        <f>VLOOKUP(Tableau1[[#This Row],[CODE_DEPT]],Libellés!$L$2:$M$102,2,FALSE)</f>
        <v>Isère</v>
      </c>
      <c r="F2131" s="21" t="s">
        <v>56</v>
      </c>
      <c r="G2131" s="21" t="str">
        <f>VLOOKUP(Tableau1[[#This Row],[CODE_TYPE_DECHET]],Libellés!$A$1:$B$8,2,FALSE)</f>
        <v>Biodéchets</v>
      </c>
      <c r="H2131" s="21" t="s">
        <v>49</v>
      </c>
      <c r="I2131" s="21" t="str">
        <f>VLOOKUP(Tableau1[[#This Row],[CODE_DESTINATION]],Libellés!$E$2:$F$7,2,FALSE)</f>
        <v>Valorisation matière</v>
      </c>
      <c r="J2131" s="21">
        <v>116.88</v>
      </c>
      <c r="K2131" s="21">
        <v>1235387</v>
      </c>
      <c r="L2131" s="21">
        <f>Tableau1[[#This Row],[TONNE_DECHET]]*1000</f>
        <v>116880</v>
      </c>
      <c r="M2131" s="21">
        <f>Tableau1[[#This Row],[KG_DECHET]]/Tableau1[[#This Row],[Population]]</f>
        <v>9.4610029084003636E-2</v>
      </c>
    </row>
    <row r="2132" spans="1:13" x14ac:dyDescent="0.3">
      <c r="A2132" s="21">
        <v>2013</v>
      </c>
      <c r="B2132" s="21">
        <v>84</v>
      </c>
      <c r="C2132" s="21" t="str">
        <f>VLOOKUP(Tableau1[[#This Row],[CODE_REGION]],Libellés!$I$2:$J$15,2,FALSE)</f>
        <v>Auvergne-Rhône-Alpes</v>
      </c>
      <c r="D2132" s="21">
        <v>38</v>
      </c>
      <c r="E2132" s="21" t="str">
        <f>VLOOKUP(Tableau1[[#This Row],[CODE_DEPT]],Libellés!$L$2:$M$102,2,FALSE)</f>
        <v>Isère</v>
      </c>
      <c r="F2132" s="21" t="s">
        <v>56</v>
      </c>
      <c r="G2132" s="21" t="str">
        <f>VLOOKUP(Tableau1[[#This Row],[CODE_TYPE_DECHET]],Libellés!$A$1:$B$8,2,FALSE)</f>
        <v>Biodéchets</v>
      </c>
      <c r="H2132" s="21" t="s">
        <v>56</v>
      </c>
      <c r="I2132" s="21" t="str">
        <f>VLOOKUP(Tableau1[[#This Row],[CODE_DESTINATION]],Libellés!$E$2:$F$7,2,FALSE)</f>
        <v>Valorisation organique</v>
      </c>
      <c r="J2132" s="21">
        <v>2089.38</v>
      </c>
      <c r="K2132" s="21">
        <v>1235387</v>
      </c>
      <c r="L2132" s="21">
        <f>Tableau1[[#This Row],[TONNE_DECHET]]*1000</f>
        <v>2089380</v>
      </c>
      <c r="M2132" s="21">
        <f>Tableau1[[#This Row],[KG_DECHET]]/Tableau1[[#This Row],[Population]]</f>
        <v>1.691275689318408</v>
      </c>
    </row>
    <row r="2133" spans="1:13" x14ac:dyDescent="0.3">
      <c r="A2133" s="21">
        <v>2013</v>
      </c>
      <c r="B2133" s="21">
        <v>84</v>
      </c>
      <c r="C2133" s="21" t="str">
        <f>VLOOKUP(Tableau1[[#This Row],[CODE_REGION]],Libellés!$I$2:$J$15,2,FALSE)</f>
        <v>Auvergne-Rhône-Alpes</v>
      </c>
      <c r="D2133" s="21">
        <v>38</v>
      </c>
      <c r="E2133" s="21" t="str">
        <f>VLOOKUP(Tableau1[[#This Row],[CODE_DEPT]],Libellés!$L$2:$M$102,2,FALSE)</f>
        <v>Isère</v>
      </c>
      <c r="F2133" s="21" t="s">
        <v>54</v>
      </c>
      <c r="G2133" s="21" t="str">
        <f>VLOOKUP(Tableau1[[#This Row],[CODE_TYPE_DECHET]],Libellés!$A$1:$B$8,2,FALSE)</f>
        <v>Verre</v>
      </c>
      <c r="H2133" s="21" t="s">
        <v>49</v>
      </c>
      <c r="I2133" s="21" t="str">
        <f>VLOOKUP(Tableau1[[#This Row],[CODE_DESTINATION]],Libellés!$E$2:$F$7,2,FALSE)</f>
        <v>Valorisation matière</v>
      </c>
      <c r="J2133" s="21">
        <v>33527.950980000001</v>
      </c>
      <c r="K2133" s="21">
        <v>1235387</v>
      </c>
      <c r="L2133" s="21">
        <f>Tableau1[[#This Row],[TONNE_DECHET]]*1000</f>
        <v>33527950.98</v>
      </c>
      <c r="M2133" s="21">
        <f>Tableau1[[#This Row],[KG_DECHET]]/Tableau1[[#This Row],[Population]]</f>
        <v>27.139633960855992</v>
      </c>
    </row>
    <row r="2134" spans="1:13" x14ac:dyDescent="0.3">
      <c r="A2134" s="21">
        <v>2013</v>
      </c>
      <c r="B2134" s="21">
        <v>84</v>
      </c>
      <c r="C2134" s="21" t="str">
        <f>VLOOKUP(Tableau1[[#This Row],[CODE_REGION]],Libellés!$I$2:$J$15,2,FALSE)</f>
        <v>Auvergne-Rhône-Alpes</v>
      </c>
      <c r="D2134" s="21">
        <v>38</v>
      </c>
      <c r="E2134" s="21" t="str">
        <f>VLOOKUP(Tableau1[[#This Row],[CODE_DEPT]],Libellés!$L$2:$M$102,2,FALSE)</f>
        <v>Isère</v>
      </c>
      <c r="F2134" s="21" t="s">
        <v>55</v>
      </c>
      <c r="G2134" s="21" t="str">
        <f>VLOOKUP(Tableau1[[#This Row],[CODE_TYPE_DECHET]],Libellés!$A$1:$B$8,2,FALSE)</f>
        <v>Collectes séparées hors gravats</v>
      </c>
      <c r="H2134" s="21" t="s">
        <v>49</v>
      </c>
      <c r="I2134" s="21" t="str">
        <f>VLOOKUP(Tableau1[[#This Row],[CODE_DESTINATION]],Libellés!$E$2:$F$7,2,FALSE)</f>
        <v>Valorisation matière</v>
      </c>
      <c r="J2134" s="21">
        <v>414.05561999999998</v>
      </c>
      <c r="K2134" s="21">
        <v>1235387</v>
      </c>
      <c r="L2134" s="21">
        <f>Tableau1[[#This Row],[TONNE_DECHET]]*1000</f>
        <v>414055.62</v>
      </c>
      <c r="M2134" s="21">
        <f>Tableau1[[#This Row],[KG_DECHET]]/Tableau1[[#This Row],[Population]]</f>
        <v>0.33516268181549586</v>
      </c>
    </row>
    <row r="2135" spans="1:13" x14ac:dyDescent="0.3">
      <c r="A2135" s="21">
        <v>2013</v>
      </c>
      <c r="B2135" s="21">
        <v>84</v>
      </c>
      <c r="C2135" s="21" t="str">
        <f>VLOOKUP(Tableau1[[#This Row],[CODE_REGION]],Libellés!$I$2:$J$15,2,FALSE)</f>
        <v>Auvergne-Rhône-Alpes</v>
      </c>
      <c r="D2135" s="21">
        <v>38</v>
      </c>
      <c r="E2135" s="21" t="str">
        <f>VLOOKUP(Tableau1[[#This Row],[CODE_DEPT]],Libellés!$L$2:$M$102,2,FALSE)</f>
        <v>Isère</v>
      </c>
      <c r="F2135" s="21" t="s">
        <v>55</v>
      </c>
      <c r="G2135" s="21" t="str">
        <f>VLOOKUP(Tableau1[[#This Row],[CODE_TYPE_DECHET]],Libellés!$A$1:$B$8,2,FALSE)</f>
        <v>Collectes séparées hors gravats</v>
      </c>
      <c r="H2135" s="21" t="s">
        <v>52</v>
      </c>
      <c r="I2135" s="21" t="str">
        <f>VLOOKUP(Tableau1[[#This Row],[CODE_DESTINATION]],Libellés!$E$2:$F$7,2,FALSE)</f>
        <v>Non précisé</v>
      </c>
      <c r="J2135" s="21">
        <v>40</v>
      </c>
      <c r="K2135" s="21">
        <v>1235387</v>
      </c>
      <c r="L2135" s="21">
        <f>Tableau1[[#This Row],[TONNE_DECHET]]*1000</f>
        <v>40000</v>
      </c>
      <c r="M2135" s="21">
        <f>Tableau1[[#This Row],[KG_DECHET]]/Tableau1[[#This Row],[Population]]</f>
        <v>3.2378517824778796E-2</v>
      </c>
    </row>
    <row r="2136" spans="1:13" x14ac:dyDescent="0.3">
      <c r="A2136" s="21">
        <v>2015</v>
      </c>
      <c r="B2136" s="21">
        <v>84</v>
      </c>
      <c r="C2136" s="21" t="str">
        <f>VLOOKUP(Tableau1[[#This Row],[CODE_REGION]],Libellés!$I$2:$J$15,2,FALSE)</f>
        <v>Auvergne-Rhône-Alpes</v>
      </c>
      <c r="D2136" s="21">
        <v>38</v>
      </c>
      <c r="E2136" s="21" t="str">
        <f>VLOOKUP(Tableau1[[#This Row],[CODE_DEPT]],Libellés!$L$2:$M$102,2,FALSE)</f>
        <v>Isère</v>
      </c>
      <c r="F2136" s="21" t="s">
        <v>49</v>
      </c>
      <c r="G2136" s="21" t="str">
        <f>VLOOKUP(Tableau1[[#This Row],[CODE_TYPE_DECHET]],Libellés!$A$1:$B$8,2,FALSE)</f>
        <v>Ordures ménagères résiduelles</v>
      </c>
      <c r="H2136" s="21" t="s">
        <v>49</v>
      </c>
      <c r="I2136" s="21" t="str">
        <f>VLOOKUP(Tableau1[[#This Row],[CODE_DESTINATION]],Libellés!$E$2:$F$7,2,FALSE)</f>
        <v>Valorisation matière</v>
      </c>
      <c r="J2136" s="21">
        <v>85861.32</v>
      </c>
      <c r="K2136" s="21">
        <v>1251060</v>
      </c>
      <c r="L2136" s="21">
        <f>Tableau1[[#This Row],[TONNE_DECHET]]*1000</f>
        <v>85861320</v>
      </c>
      <c r="M2136" s="21">
        <f>Tableau1[[#This Row],[KG_DECHET]]/Tableau1[[#This Row],[Population]]</f>
        <v>68.630857033235813</v>
      </c>
    </row>
    <row r="2137" spans="1:13" x14ac:dyDescent="0.3">
      <c r="A2137" s="21">
        <v>2015</v>
      </c>
      <c r="B2137" s="21">
        <v>84</v>
      </c>
      <c r="C2137" s="21" t="str">
        <f>VLOOKUP(Tableau1[[#This Row],[CODE_REGION]],Libellés!$I$2:$J$15,2,FALSE)</f>
        <v>Auvergne-Rhône-Alpes</v>
      </c>
      <c r="D2137" s="21">
        <v>38</v>
      </c>
      <c r="E2137" s="21" t="str">
        <f>VLOOKUP(Tableau1[[#This Row],[CODE_DEPT]],Libellés!$L$2:$M$102,2,FALSE)</f>
        <v>Isère</v>
      </c>
      <c r="F2137" s="21" t="s">
        <v>49</v>
      </c>
      <c r="G2137" s="21" t="str">
        <f>VLOOKUP(Tableau1[[#This Row],[CODE_TYPE_DECHET]],Libellés!$A$1:$B$8,2,FALSE)</f>
        <v>Ordures ménagères résiduelles</v>
      </c>
      <c r="H2137" s="21" t="s">
        <v>50</v>
      </c>
      <c r="I2137" s="21" t="str">
        <f>VLOOKUP(Tableau1[[#This Row],[CODE_DESTINATION]],Libellés!$E$2:$F$7,2,FALSE)</f>
        <v>Incinération avec récupération d'énergie</v>
      </c>
      <c r="J2137" s="21">
        <v>140179.02554999999</v>
      </c>
      <c r="K2137" s="21">
        <v>1251060</v>
      </c>
      <c r="L2137" s="21">
        <f>Tableau1[[#This Row],[TONNE_DECHET]]*1000</f>
        <v>140179025.54999998</v>
      </c>
      <c r="M2137" s="21">
        <f>Tableau1[[#This Row],[KG_DECHET]]/Tableau1[[#This Row],[Population]]</f>
        <v>112.04820356337824</v>
      </c>
    </row>
    <row r="2138" spans="1:13" x14ac:dyDescent="0.3">
      <c r="A2138" s="21">
        <v>2015</v>
      </c>
      <c r="B2138" s="21">
        <v>84</v>
      </c>
      <c r="C2138" s="21" t="str">
        <f>VLOOKUP(Tableau1[[#This Row],[CODE_REGION]],Libellés!$I$2:$J$15,2,FALSE)</f>
        <v>Auvergne-Rhône-Alpes</v>
      </c>
      <c r="D2138" s="21">
        <v>38</v>
      </c>
      <c r="E2138" s="21" t="str">
        <f>VLOOKUP(Tableau1[[#This Row],[CODE_DEPT]],Libellés!$L$2:$M$102,2,FALSE)</f>
        <v>Isère</v>
      </c>
      <c r="F2138" s="21" t="s">
        <v>49</v>
      </c>
      <c r="G2138" s="21" t="str">
        <f>VLOOKUP(Tableau1[[#This Row],[CODE_TYPE_DECHET]],Libellés!$A$1:$B$8,2,FALSE)</f>
        <v>Ordures ménagères résiduelles</v>
      </c>
      <c r="H2138" s="21" t="s">
        <v>53</v>
      </c>
      <c r="I2138" s="21" t="str">
        <f>VLOOKUP(Tableau1[[#This Row],[CODE_DESTINATION]],Libellés!$E$2:$F$7,2,FALSE)</f>
        <v>Incinération sans récupération d'énergie</v>
      </c>
      <c r="J2138" s="21">
        <v>21100.62917</v>
      </c>
      <c r="K2138" s="21">
        <v>1251060</v>
      </c>
      <c r="L2138" s="21">
        <f>Tableau1[[#This Row],[TONNE_DECHET]]*1000</f>
        <v>21100629.170000002</v>
      </c>
      <c r="M2138" s="21">
        <f>Tableau1[[#This Row],[KG_DECHET]]/Tableau1[[#This Row],[Population]]</f>
        <v>16.866200797723533</v>
      </c>
    </row>
    <row r="2139" spans="1:13" x14ac:dyDescent="0.3">
      <c r="A2139" s="21">
        <v>2015</v>
      </c>
      <c r="B2139" s="21">
        <v>84</v>
      </c>
      <c r="C2139" s="21" t="str">
        <f>VLOOKUP(Tableau1[[#This Row],[CODE_REGION]],Libellés!$I$2:$J$15,2,FALSE)</f>
        <v>Auvergne-Rhône-Alpes</v>
      </c>
      <c r="D2139" s="21">
        <v>38</v>
      </c>
      <c r="E2139" s="21" t="str">
        <f>VLOOKUP(Tableau1[[#This Row],[CODE_DEPT]],Libellés!$L$2:$M$102,2,FALSE)</f>
        <v>Isère</v>
      </c>
      <c r="F2139" s="21" t="s">
        <v>49</v>
      </c>
      <c r="G2139" s="21" t="str">
        <f>VLOOKUP(Tableau1[[#This Row],[CODE_TYPE_DECHET]],Libellés!$A$1:$B$8,2,FALSE)</f>
        <v>Ordures ménagères résiduelles</v>
      </c>
      <c r="H2139" s="21" t="s">
        <v>51</v>
      </c>
      <c r="I2139" s="21" t="str">
        <f>VLOOKUP(Tableau1[[#This Row],[CODE_DESTINATION]],Libellés!$E$2:$F$7,2,FALSE)</f>
        <v>Stockage</v>
      </c>
      <c r="J2139" s="21">
        <v>24799.372749999999</v>
      </c>
      <c r="K2139" s="21">
        <v>1251060</v>
      </c>
      <c r="L2139" s="21">
        <f>Tableau1[[#This Row],[TONNE_DECHET]]*1000</f>
        <v>24799372.75</v>
      </c>
      <c r="M2139" s="21">
        <f>Tableau1[[#This Row],[KG_DECHET]]/Tableau1[[#This Row],[Population]]</f>
        <v>19.822688560101035</v>
      </c>
    </row>
    <row r="2140" spans="1:13" x14ac:dyDescent="0.3">
      <c r="A2140" s="21">
        <v>2015</v>
      </c>
      <c r="B2140" s="21">
        <v>84</v>
      </c>
      <c r="C2140" s="21" t="str">
        <f>VLOOKUP(Tableau1[[#This Row],[CODE_REGION]],Libellés!$I$2:$J$15,2,FALSE)</f>
        <v>Auvergne-Rhône-Alpes</v>
      </c>
      <c r="D2140" s="21">
        <v>38</v>
      </c>
      <c r="E2140" s="21" t="str">
        <f>VLOOKUP(Tableau1[[#This Row],[CODE_DEPT]],Libellés!$L$2:$M$102,2,FALSE)</f>
        <v>Isère</v>
      </c>
      <c r="F2140" s="21" t="s">
        <v>49</v>
      </c>
      <c r="G2140" s="21" t="str">
        <f>VLOOKUP(Tableau1[[#This Row],[CODE_TYPE_DECHET]],Libellés!$A$1:$B$8,2,FALSE)</f>
        <v>Ordures ménagères résiduelles</v>
      </c>
      <c r="H2140" s="21" t="s">
        <v>52</v>
      </c>
      <c r="I2140" s="21" t="str">
        <f>VLOOKUP(Tableau1[[#This Row],[CODE_DESTINATION]],Libellés!$E$2:$F$7,2,FALSE)</f>
        <v>Non précisé</v>
      </c>
      <c r="J2140" s="21">
        <v>591.32854999999995</v>
      </c>
      <c r="K2140" s="21">
        <v>1251060</v>
      </c>
      <c r="L2140" s="21">
        <f>Tableau1[[#This Row],[TONNE_DECHET]]*1000</f>
        <v>591328.54999999993</v>
      </c>
      <c r="M2140" s="21">
        <f>Tableau1[[#This Row],[KG_DECHET]]/Tableau1[[#This Row],[Population]]</f>
        <v>0.47266202260483103</v>
      </c>
    </row>
    <row r="2141" spans="1:13" x14ac:dyDescent="0.3">
      <c r="A2141" s="21">
        <v>2015</v>
      </c>
      <c r="B2141" s="21">
        <v>84</v>
      </c>
      <c r="C2141" s="21" t="str">
        <f>VLOOKUP(Tableau1[[#This Row],[CODE_REGION]],Libellés!$I$2:$J$15,2,FALSE)</f>
        <v>Auvergne-Rhône-Alpes</v>
      </c>
      <c r="D2141" s="21">
        <v>38</v>
      </c>
      <c r="E2141" s="21" t="str">
        <f>VLOOKUP(Tableau1[[#This Row],[CODE_DEPT]],Libellés!$L$2:$M$102,2,FALSE)</f>
        <v>Isère</v>
      </c>
      <c r="F2141" s="21" t="s">
        <v>53</v>
      </c>
      <c r="G2141" s="21" t="str">
        <f>VLOOKUP(Tableau1[[#This Row],[CODE_TYPE_DECHET]],Libellés!$A$1:$B$8,2,FALSE)</f>
        <v>Déchets dangereux</v>
      </c>
      <c r="H2141" s="21" t="s">
        <v>49</v>
      </c>
      <c r="I2141" s="21" t="str">
        <f>VLOOKUP(Tableau1[[#This Row],[CODE_DESTINATION]],Libellés!$E$2:$F$7,2,FALSE)</f>
        <v>Valorisation matière</v>
      </c>
      <c r="J2141" s="21">
        <v>3.1297100000000002</v>
      </c>
      <c r="K2141" s="21">
        <v>1251060</v>
      </c>
      <c r="L2141" s="21">
        <f>Tableau1[[#This Row],[TONNE_DECHET]]*1000</f>
        <v>3129.71</v>
      </c>
      <c r="M2141" s="21">
        <f>Tableau1[[#This Row],[KG_DECHET]]/Tableau1[[#This Row],[Population]]</f>
        <v>2.5016466036800792E-3</v>
      </c>
    </row>
    <row r="2142" spans="1:13" x14ac:dyDescent="0.3">
      <c r="A2142" s="21">
        <v>2015</v>
      </c>
      <c r="B2142" s="21">
        <v>84</v>
      </c>
      <c r="C2142" s="21" t="str">
        <f>VLOOKUP(Tableau1[[#This Row],[CODE_REGION]],Libellés!$I$2:$J$15,2,FALSE)</f>
        <v>Auvergne-Rhône-Alpes</v>
      </c>
      <c r="D2142" s="21">
        <v>38</v>
      </c>
      <c r="E2142" s="21" t="str">
        <f>VLOOKUP(Tableau1[[#This Row],[CODE_DEPT]],Libellés!$L$2:$M$102,2,FALSE)</f>
        <v>Isère</v>
      </c>
      <c r="F2142" s="21" t="s">
        <v>53</v>
      </c>
      <c r="G2142" s="21" t="str">
        <f>VLOOKUP(Tableau1[[#This Row],[CODE_TYPE_DECHET]],Libellés!$A$1:$B$8,2,FALSE)</f>
        <v>Déchets dangereux</v>
      </c>
      <c r="H2142" s="21" t="s">
        <v>50</v>
      </c>
      <c r="I2142" s="21" t="str">
        <f>VLOOKUP(Tableau1[[#This Row],[CODE_DESTINATION]],Libellés!$E$2:$F$7,2,FALSE)</f>
        <v>Incinération avec récupération d'énergie</v>
      </c>
      <c r="J2142" s="21">
        <v>0.28599999999999998</v>
      </c>
      <c r="K2142" s="21">
        <v>1251060</v>
      </c>
      <c r="L2142" s="21">
        <f>Tableau1[[#This Row],[TONNE_DECHET]]*1000</f>
        <v>286</v>
      </c>
      <c r="M2142" s="21">
        <f>Tableau1[[#This Row],[KG_DECHET]]/Tableau1[[#This Row],[Population]]</f>
        <v>2.2860614199159113E-4</v>
      </c>
    </row>
    <row r="2143" spans="1:13" x14ac:dyDescent="0.3">
      <c r="A2143" s="21">
        <v>2015</v>
      </c>
      <c r="B2143" s="21">
        <v>84</v>
      </c>
      <c r="C2143" s="21" t="str">
        <f>VLOOKUP(Tableau1[[#This Row],[CODE_REGION]],Libellés!$I$2:$J$15,2,FALSE)</f>
        <v>Auvergne-Rhône-Alpes</v>
      </c>
      <c r="D2143" s="21">
        <v>38</v>
      </c>
      <c r="E2143" s="21" t="str">
        <f>VLOOKUP(Tableau1[[#This Row],[CODE_DEPT]],Libellés!$L$2:$M$102,2,FALSE)</f>
        <v>Isère</v>
      </c>
      <c r="F2143" s="21" t="s">
        <v>53</v>
      </c>
      <c r="G2143" s="21" t="str">
        <f>VLOOKUP(Tableau1[[#This Row],[CODE_TYPE_DECHET]],Libellés!$A$1:$B$8,2,FALSE)</f>
        <v>Déchets dangereux</v>
      </c>
      <c r="H2143" s="21" t="s">
        <v>52</v>
      </c>
      <c r="I2143" s="21" t="str">
        <f>VLOOKUP(Tableau1[[#This Row],[CODE_DESTINATION]],Libellés!$E$2:$F$7,2,FALSE)</f>
        <v>Non précisé</v>
      </c>
      <c r="J2143" s="21">
        <v>3.71759</v>
      </c>
      <c r="K2143" s="21">
        <v>1251060</v>
      </c>
      <c r="L2143" s="21">
        <f>Tableau1[[#This Row],[TONNE_DECHET]]*1000</f>
        <v>3717.59</v>
      </c>
      <c r="M2143" s="21">
        <f>Tableau1[[#This Row],[KG_DECHET]]/Tableau1[[#This Row],[Population]]</f>
        <v>2.9715521237990185E-3</v>
      </c>
    </row>
    <row r="2144" spans="1:13" x14ac:dyDescent="0.3">
      <c r="A2144" s="21">
        <v>2015</v>
      </c>
      <c r="B2144" s="21">
        <v>84</v>
      </c>
      <c r="C2144" s="21" t="str">
        <f>VLOOKUP(Tableau1[[#This Row],[CODE_REGION]],Libellés!$I$2:$J$15,2,FALSE)</f>
        <v>Auvergne-Rhône-Alpes</v>
      </c>
      <c r="D2144" s="21">
        <v>38</v>
      </c>
      <c r="E2144" s="21" t="str">
        <f>VLOOKUP(Tableau1[[#This Row],[CODE_DEPT]],Libellés!$L$2:$M$102,2,FALSE)</f>
        <v>Isère</v>
      </c>
      <c r="F2144" s="21" t="s">
        <v>51</v>
      </c>
      <c r="G2144" s="21" t="str">
        <f>VLOOKUP(Tableau1[[#This Row],[CODE_TYPE_DECHET]],Libellés!$A$1:$B$8,2,FALSE)</f>
        <v>Emballages et papier</v>
      </c>
      <c r="H2144" s="21" t="s">
        <v>49</v>
      </c>
      <c r="I2144" s="21" t="str">
        <f>VLOOKUP(Tableau1[[#This Row],[CODE_DESTINATION]],Libellés!$E$2:$F$7,2,FALSE)</f>
        <v>Valorisation matière</v>
      </c>
      <c r="J2144" s="21">
        <v>59058.72741</v>
      </c>
      <c r="K2144" s="21">
        <v>1251060</v>
      </c>
      <c r="L2144" s="21">
        <f>Tableau1[[#This Row],[TONNE_DECHET]]*1000</f>
        <v>59058727.409999996</v>
      </c>
      <c r="M2144" s="21">
        <f>Tableau1[[#This Row],[KG_DECHET]]/Tableau1[[#This Row],[Population]]</f>
        <v>47.206950434031938</v>
      </c>
    </row>
    <row r="2145" spans="1:13" x14ac:dyDescent="0.3">
      <c r="A2145" s="21">
        <v>2015</v>
      </c>
      <c r="B2145" s="21">
        <v>84</v>
      </c>
      <c r="C2145" s="21" t="str">
        <f>VLOOKUP(Tableau1[[#This Row],[CODE_REGION]],Libellés!$I$2:$J$15,2,FALSE)</f>
        <v>Auvergne-Rhône-Alpes</v>
      </c>
      <c r="D2145" s="21">
        <v>38</v>
      </c>
      <c r="E2145" s="21" t="str">
        <f>VLOOKUP(Tableau1[[#This Row],[CODE_DEPT]],Libellés!$L$2:$M$102,2,FALSE)</f>
        <v>Isère</v>
      </c>
      <c r="F2145" s="21" t="s">
        <v>56</v>
      </c>
      <c r="G2145" s="21" t="str">
        <f>VLOOKUP(Tableau1[[#This Row],[CODE_TYPE_DECHET]],Libellés!$A$1:$B$8,2,FALSE)</f>
        <v>Biodéchets</v>
      </c>
      <c r="H2145" s="21" t="s">
        <v>56</v>
      </c>
      <c r="I2145" s="21" t="str">
        <f>VLOOKUP(Tableau1[[#This Row],[CODE_DESTINATION]],Libellés!$E$2:$F$7,2,FALSE)</f>
        <v>Valorisation organique</v>
      </c>
      <c r="J2145" s="21">
        <v>1981.0530100000001</v>
      </c>
      <c r="K2145" s="21">
        <v>1251060</v>
      </c>
      <c r="L2145" s="21">
        <f>Tableau1[[#This Row],[TONNE_DECHET]]*1000</f>
        <v>1981053.01</v>
      </c>
      <c r="M2145" s="21">
        <f>Tableau1[[#This Row],[KG_DECHET]]/Tableau1[[#This Row],[Population]]</f>
        <v>1.5834996003389126</v>
      </c>
    </row>
    <row r="2146" spans="1:13" x14ac:dyDescent="0.3">
      <c r="A2146" s="21">
        <v>2015</v>
      </c>
      <c r="B2146" s="21">
        <v>84</v>
      </c>
      <c r="C2146" s="21" t="str">
        <f>VLOOKUP(Tableau1[[#This Row],[CODE_REGION]],Libellés!$I$2:$J$15,2,FALSE)</f>
        <v>Auvergne-Rhône-Alpes</v>
      </c>
      <c r="D2146" s="21">
        <v>38</v>
      </c>
      <c r="E2146" s="21" t="str">
        <f>VLOOKUP(Tableau1[[#This Row],[CODE_DEPT]],Libellés!$L$2:$M$102,2,FALSE)</f>
        <v>Isère</v>
      </c>
      <c r="F2146" s="21" t="s">
        <v>54</v>
      </c>
      <c r="G2146" s="21" t="str">
        <f>VLOOKUP(Tableau1[[#This Row],[CODE_TYPE_DECHET]],Libellés!$A$1:$B$8,2,FALSE)</f>
        <v>Verre</v>
      </c>
      <c r="H2146" s="21" t="s">
        <v>49</v>
      </c>
      <c r="I2146" s="21" t="str">
        <f>VLOOKUP(Tableau1[[#This Row],[CODE_DESTINATION]],Libellés!$E$2:$F$7,2,FALSE)</f>
        <v>Valorisation matière</v>
      </c>
      <c r="J2146" s="21">
        <v>34268.220450000001</v>
      </c>
      <c r="K2146" s="21">
        <v>1251060</v>
      </c>
      <c r="L2146" s="21">
        <f>Tableau1[[#This Row],[TONNE_DECHET]]*1000</f>
        <v>34268220.450000003</v>
      </c>
      <c r="M2146" s="21">
        <f>Tableau1[[#This Row],[KG_DECHET]]/Tableau1[[#This Row],[Population]]</f>
        <v>27.39134849647499</v>
      </c>
    </row>
    <row r="2147" spans="1:13" x14ac:dyDescent="0.3">
      <c r="A2147" s="21">
        <v>2015</v>
      </c>
      <c r="B2147" s="21">
        <v>84</v>
      </c>
      <c r="C2147" s="21" t="str">
        <f>VLOOKUP(Tableau1[[#This Row],[CODE_REGION]],Libellés!$I$2:$J$15,2,FALSE)</f>
        <v>Auvergne-Rhône-Alpes</v>
      </c>
      <c r="D2147" s="21">
        <v>38</v>
      </c>
      <c r="E2147" s="21" t="str">
        <f>VLOOKUP(Tableau1[[#This Row],[CODE_DEPT]],Libellés!$L$2:$M$102,2,FALSE)</f>
        <v>Isère</v>
      </c>
      <c r="F2147" s="21" t="s">
        <v>55</v>
      </c>
      <c r="G2147" s="21" t="str">
        <f>VLOOKUP(Tableau1[[#This Row],[CODE_TYPE_DECHET]],Libellés!$A$1:$B$8,2,FALSE)</f>
        <v>Collectes séparées hors gravats</v>
      </c>
      <c r="H2147" s="21" t="s">
        <v>49</v>
      </c>
      <c r="I2147" s="21" t="str">
        <f>VLOOKUP(Tableau1[[#This Row],[CODE_DESTINATION]],Libellés!$E$2:$F$7,2,FALSE)</f>
        <v>Valorisation matière</v>
      </c>
      <c r="J2147" s="21">
        <v>452.36318</v>
      </c>
      <c r="K2147" s="21">
        <v>1251060</v>
      </c>
      <c r="L2147" s="21">
        <f>Tableau1[[#This Row],[TONNE_DECHET]]*1000</f>
        <v>452363.18</v>
      </c>
      <c r="M2147" s="21">
        <f>Tableau1[[#This Row],[KG_DECHET]]/Tableau1[[#This Row],[Population]]</f>
        <v>0.3615839208351318</v>
      </c>
    </row>
    <row r="2148" spans="1:13" x14ac:dyDescent="0.3">
      <c r="A2148" s="21">
        <v>2017</v>
      </c>
      <c r="B2148" s="21">
        <v>84</v>
      </c>
      <c r="C2148" s="21" t="str">
        <f>VLOOKUP(Tableau1[[#This Row],[CODE_REGION]],Libellés!$I$2:$J$15,2,FALSE)</f>
        <v>Auvergne-Rhône-Alpes</v>
      </c>
      <c r="D2148" s="21">
        <v>38</v>
      </c>
      <c r="E2148" s="21" t="str">
        <f>VLOOKUP(Tableau1[[#This Row],[CODE_DEPT]],Libellés!$L$2:$M$102,2,FALSE)</f>
        <v>Isère</v>
      </c>
      <c r="F2148" s="21" t="s">
        <v>49</v>
      </c>
      <c r="G2148" s="21" t="str">
        <f>VLOOKUP(Tableau1[[#This Row],[CODE_TYPE_DECHET]],Libellés!$A$1:$B$8,2,FALSE)</f>
        <v>Ordures ménagères résiduelles</v>
      </c>
      <c r="H2148" s="21" t="s">
        <v>49</v>
      </c>
      <c r="I2148" s="21" t="str">
        <f>VLOOKUP(Tableau1[[#This Row],[CODE_DESTINATION]],Libellés!$E$2:$F$7,2,FALSE)</f>
        <v>Valorisation matière</v>
      </c>
      <c r="J2148" s="21">
        <v>14591.12</v>
      </c>
      <c r="K2148" s="21">
        <v>1258722</v>
      </c>
      <c r="L2148" s="21">
        <f>Tableau1[[#This Row],[TONNE_DECHET]]*1000</f>
        <v>14591120</v>
      </c>
      <c r="M2148" s="21">
        <f>Tableau1[[#This Row],[KG_DECHET]]/Tableau1[[#This Row],[Population]]</f>
        <v>11.592011579999395</v>
      </c>
    </row>
    <row r="2149" spans="1:13" x14ac:dyDescent="0.3">
      <c r="A2149" s="21">
        <v>2017</v>
      </c>
      <c r="B2149" s="21">
        <v>84</v>
      </c>
      <c r="C2149" s="21" t="str">
        <f>VLOOKUP(Tableau1[[#This Row],[CODE_REGION]],Libellés!$I$2:$J$15,2,FALSE)</f>
        <v>Auvergne-Rhône-Alpes</v>
      </c>
      <c r="D2149" s="21">
        <v>38</v>
      </c>
      <c r="E2149" s="21" t="str">
        <f>VLOOKUP(Tableau1[[#This Row],[CODE_DEPT]],Libellés!$L$2:$M$102,2,FALSE)</f>
        <v>Isère</v>
      </c>
      <c r="F2149" s="21" t="s">
        <v>49</v>
      </c>
      <c r="G2149" s="21" t="str">
        <f>VLOOKUP(Tableau1[[#This Row],[CODE_TYPE_DECHET]],Libellés!$A$1:$B$8,2,FALSE)</f>
        <v>Ordures ménagères résiduelles</v>
      </c>
      <c r="H2149" s="21" t="s">
        <v>50</v>
      </c>
      <c r="I2149" s="21" t="str">
        <f>VLOOKUP(Tableau1[[#This Row],[CODE_DESTINATION]],Libellés!$E$2:$F$7,2,FALSE)</f>
        <v>Incinération avec récupération d'énergie</v>
      </c>
      <c r="J2149" s="21">
        <v>220844.19205000001</v>
      </c>
      <c r="K2149" s="21">
        <v>1258722</v>
      </c>
      <c r="L2149" s="21">
        <f>Tableau1[[#This Row],[TONNE_DECHET]]*1000</f>
        <v>220844192.05000001</v>
      </c>
      <c r="M2149" s="21">
        <f>Tableau1[[#This Row],[KG_DECHET]]/Tableau1[[#This Row],[Population]]</f>
        <v>175.45112586417017</v>
      </c>
    </row>
    <row r="2150" spans="1:13" x14ac:dyDescent="0.3">
      <c r="A2150" s="21">
        <v>2017</v>
      </c>
      <c r="B2150" s="21">
        <v>84</v>
      </c>
      <c r="C2150" s="21" t="str">
        <f>VLOOKUP(Tableau1[[#This Row],[CODE_REGION]],Libellés!$I$2:$J$15,2,FALSE)</f>
        <v>Auvergne-Rhône-Alpes</v>
      </c>
      <c r="D2150" s="21">
        <v>38</v>
      </c>
      <c r="E2150" s="21" t="str">
        <f>VLOOKUP(Tableau1[[#This Row],[CODE_DEPT]],Libellés!$L$2:$M$102,2,FALSE)</f>
        <v>Isère</v>
      </c>
      <c r="F2150" s="21" t="s">
        <v>49</v>
      </c>
      <c r="G2150" s="21" t="str">
        <f>VLOOKUP(Tableau1[[#This Row],[CODE_TYPE_DECHET]],Libellés!$A$1:$B$8,2,FALSE)</f>
        <v>Ordures ménagères résiduelles</v>
      </c>
      <c r="H2150" s="21" t="s">
        <v>53</v>
      </c>
      <c r="I2150" s="21" t="str">
        <f>VLOOKUP(Tableau1[[#This Row],[CODE_DESTINATION]],Libellés!$E$2:$F$7,2,FALSE)</f>
        <v>Incinération sans récupération d'énergie</v>
      </c>
      <c r="J2150" s="21">
        <v>3612.68</v>
      </c>
      <c r="K2150" s="21">
        <v>1258722</v>
      </c>
      <c r="L2150" s="21">
        <f>Tableau1[[#This Row],[TONNE_DECHET]]*1000</f>
        <v>3612680</v>
      </c>
      <c r="M2150" s="21">
        <f>Tableau1[[#This Row],[KG_DECHET]]/Tableau1[[#This Row],[Population]]</f>
        <v>2.8701174683528214</v>
      </c>
    </row>
    <row r="2151" spans="1:13" x14ac:dyDescent="0.3">
      <c r="A2151" s="21">
        <v>2017</v>
      </c>
      <c r="B2151" s="21">
        <v>84</v>
      </c>
      <c r="C2151" s="21" t="str">
        <f>VLOOKUP(Tableau1[[#This Row],[CODE_REGION]],Libellés!$I$2:$J$15,2,FALSE)</f>
        <v>Auvergne-Rhône-Alpes</v>
      </c>
      <c r="D2151" s="21">
        <v>38</v>
      </c>
      <c r="E2151" s="21" t="str">
        <f>VLOOKUP(Tableau1[[#This Row],[CODE_DEPT]],Libellés!$L$2:$M$102,2,FALSE)</f>
        <v>Isère</v>
      </c>
      <c r="F2151" s="21" t="s">
        <v>49</v>
      </c>
      <c r="G2151" s="21" t="str">
        <f>VLOOKUP(Tableau1[[#This Row],[CODE_TYPE_DECHET]],Libellés!$A$1:$B$8,2,FALSE)</f>
        <v>Ordures ménagères résiduelles</v>
      </c>
      <c r="H2151" s="21" t="s">
        <v>51</v>
      </c>
      <c r="I2151" s="21" t="str">
        <f>VLOOKUP(Tableau1[[#This Row],[CODE_DESTINATION]],Libellés!$E$2:$F$7,2,FALSE)</f>
        <v>Stockage</v>
      </c>
      <c r="J2151" s="21">
        <v>31826.54405</v>
      </c>
      <c r="K2151" s="21">
        <v>1258722</v>
      </c>
      <c r="L2151" s="21">
        <f>Tableau1[[#This Row],[TONNE_DECHET]]*1000</f>
        <v>31826544.050000001</v>
      </c>
      <c r="M2151" s="21">
        <f>Tableau1[[#This Row],[KG_DECHET]]/Tableau1[[#This Row],[Population]]</f>
        <v>25.284807963950737</v>
      </c>
    </row>
    <row r="2152" spans="1:13" x14ac:dyDescent="0.3">
      <c r="A2152" s="21">
        <v>2017</v>
      </c>
      <c r="B2152" s="21">
        <v>84</v>
      </c>
      <c r="C2152" s="21" t="str">
        <f>VLOOKUP(Tableau1[[#This Row],[CODE_REGION]],Libellés!$I$2:$J$15,2,FALSE)</f>
        <v>Auvergne-Rhône-Alpes</v>
      </c>
      <c r="D2152" s="21">
        <v>38</v>
      </c>
      <c r="E2152" s="21" t="str">
        <f>VLOOKUP(Tableau1[[#This Row],[CODE_DEPT]],Libellés!$L$2:$M$102,2,FALSE)</f>
        <v>Isère</v>
      </c>
      <c r="F2152" s="21" t="s">
        <v>53</v>
      </c>
      <c r="G2152" s="21" t="str">
        <f>VLOOKUP(Tableau1[[#This Row],[CODE_TYPE_DECHET]],Libellés!$A$1:$B$8,2,FALSE)</f>
        <v>Déchets dangereux</v>
      </c>
      <c r="H2152" s="21" t="s">
        <v>49</v>
      </c>
      <c r="I2152" s="21" t="str">
        <f>VLOOKUP(Tableau1[[#This Row],[CODE_DESTINATION]],Libellés!$E$2:$F$7,2,FALSE)</f>
        <v>Valorisation matière</v>
      </c>
      <c r="J2152" s="21">
        <v>2.50251</v>
      </c>
      <c r="K2152" s="21">
        <v>1258722</v>
      </c>
      <c r="L2152" s="21">
        <f>Tableau1[[#This Row],[TONNE_DECHET]]*1000</f>
        <v>2502.5100000000002</v>
      </c>
      <c r="M2152" s="21">
        <f>Tableau1[[#This Row],[KG_DECHET]]/Tableau1[[#This Row],[Population]]</f>
        <v>1.9881355851411194E-3</v>
      </c>
    </row>
    <row r="2153" spans="1:13" x14ac:dyDescent="0.3">
      <c r="A2153" s="21">
        <v>2017</v>
      </c>
      <c r="B2153" s="21">
        <v>84</v>
      </c>
      <c r="C2153" s="21" t="str">
        <f>VLOOKUP(Tableau1[[#This Row],[CODE_REGION]],Libellés!$I$2:$J$15,2,FALSE)</f>
        <v>Auvergne-Rhône-Alpes</v>
      </c>
      <c r="D2153" s="21">
        <v>38</v>
      </c>
      <c r="E2153" s="21" t="str">
        <f>VLOOKUP(Tableau1[[#This Row],[CODE_DEPT]],Libellés!$L$2:$M$102,2,FALSE)</f>
        <v>Isère</v>
      </c>
      <c r="F2153" s="21" t="s">
        <v>53</v>
      </c>
      <c r="G2153" s="21" t="str">
        <f>VLOOKUP(Tableau1[[#This Row],[CODE_TYPE_DECHET]],Libellés!$A$1:$B$8,2,FALSE)</f>
        <v>Déchets dangereux</v>
      </c>
      <c r="H2153" s="21" t="s">
        <v>52</v>
      </c>
      <c r="I2153" s="21" t="str">
        <f>VLOOKUP(Tableau1[[#This Row],[CODE_DESTINATION]],Libellés!$E$2:$F$7,2,FALSE)</f>
        <v>Non précisé</v>
      </c>
      <c r="J2153" s="21">
        <v>4.81637</v>
      </c>
      <c r="K2153" s="21">
        <v>1258722</v>
      </c>
      <c r="L2153" s="21">
        <f>Tableau1[[#This Row],[TONNE_DECHET]]*1000</f>
        <v>4816.37</v>
      </c>
      <c r="M2153" s="21">
        <f>Tableau1[[#This Row],[KG_DECHET]]/Tableau1[[#This Row],[Population]]</f>
        <v>3.8263969327619603E-3</v>
      </c>
    </row>
    <row r="2154" spans="1:13" x14ac:dyDescent="0.3">
      <c r="A2154" s="21">
        <v>2017</v>
      </c>
      <c r="B2154" s="21">
        <v>84</v>
      </c>
      <c r="C2154" s="21" t="str">
        <f>VLOOKUP(Tableau1[[#This Row],[CODE_REGION]],Libellés!$I$2:$J$15,2,FALSE)</f>
        <v>Auvergne-Rhône-Alpes</v>
      </c>
      <c r="D2154" s="21">
        <v>38</v>
      </c>
      <c r="E2154" s="21" t="str">
        <f>VLOOKUP(Tableau1[[#This Row],[CODE_DEPT]],Libellés!$L$2:$M$102,2,FALSE)</f>
        <v>Isère</v>
      </c>
      <c r="F2154" s="21" t="s">
        <v>51</v>
      </c>
      <c r="G2154" s="21" t="str">
        <f>VLOOKUP(Tableau1[[#This Row],[CODE_TYPE_DECHET]],Libellés!$A$1:$B$8,2,FALSE)</f>
        <v>Emballages et papier</v>
      </c>
      <c r="H2154" s="21" t="s">
        <v>49</v>
      </c>
      <c r="I2154" s="21" t="str">
        <f>VLOOKUP(Tableau1[[#This Row],[CODE_DESTINATION]],Libellés!$E$2:$F$7,2,FALSE)</f>
        <v>Valorisation matière</v>
      </c>
      <c r="J2154" s="21">
        <v>60284.884489999997</v>
      </c>
      <c r="K2154" s="21">
        <v>1258722</v>
      </c>
      <c r="L2154" s="21">
        <f>Tableau1[[#This Row],[TONNE_DECHET]]*1000</f>
        <v>60284884.489999995</v>
      </c>
      <c r="M2154" s="21">
        <f>Tableau1[[#This Row],[KG_DECHET]]/Tableau1[[#This Row],[Population]]</f>
        <v>47.893724341037966</v>
      </c>
    </row>
    <row r="2155" spans="1:13" x14ac:dyDescent="0.3">
      <c r="A2155" s="21">
        <v>2017</v>
      </c>
      <c r="B2155" s="21">
        <v>84</v>
      </c>
      <c r="C2155" s="21" t="str">
        <f>VLOOKUP(Tableau1[[#This Row],[CODE_REGION]],Libellés!$I$2:$J$15,2,FALSE)</f>
        <v>Auvergne-Rhône-Alpes</v>
      </c>
      <c r="D2155" s="21">
        <v>38</v>
      </c>
      <c r="E2155" s="21" t="str">
        <f>VLOOKUP(Tableau1[[#This Row],[CODE_DEPT]],Libellés!$L$2:$M$102,2,FALSE)</f>
        <v>Isère</v>
      </c>
      <c r="F2155" s="21" t="s">
        <v>56</v>
      </c>
      <c r="G2155" s="21" t="str">
        <f>VLOOKUP(Tableau1[[#This Row],[CODE_TYPE_DECHET]],Libellés!$A$1:$B$8,2,FALSE)</f>
        <v>Biodéchets</v>
      </c>
      <c r="H2155" s="21" t="s">
        <v>56</v>
      </c>
      <c r="I2155" s="21" t="str">
        <f>VLOOKUP(Tableau1[[#This Row],[CODE_DESTINATION]],Libellés!$E$2:$F$7,2,FALSE)</f>
        <v>Valorisation organique</v>
      </c>
      <c r="J2155" s="21">
        <v>1802.6920500000001</v>
      </c>
      <c r="K2155" s="21">
        <v>1258722</v>
      </c>
      <c r="L2155" s="21">
        <f>Tableau1[[#This Row],[TONNE_DECHET]]*1000</f>
        <v>1802692.05</v>
      </c>
      <c r="M2155" s="21">
        <f>Tableau1[[#This Row],[KG_DECHET]]/Tableau1[[#This Row],[Population]]</f>
        <v>1.4321605962237889</v>
      </c>
    </row>
    <row r="2156" spans="1:13" x14ac:dyDescent="0.3">
      <c r="A2156" s="21">
        <v>2017</v>
      </c>
      <c r="B2156" s="21">
        <v>84</v>
      </c>
      <c r="C2156" s="21" t="str">
        <f>VLOOKUP(Tableau1[[#This Row],[CODE_REGION]],Libellés!$I$2:$J$15,2,FALSE)</f>
        <v>Auvergne-Rhône-Alpes</v>
      </c>
      <c r="D2156" s="21">
        <v>38</v>
      </c>
      <c r="E2156" s="21" t="str">
        <f>VLOOKUP(Tableau1[[#This Row],[CODE_DEPT]],Libellés!$L$2:$M$102,2,FALSE)</f>
        <v>Isère</v>
      </c>
      <c r="F2156" s="21" t="s">
        <v>54</v>
      </c>
      <c r="G2156" s="21" t="str">
        <f>VLOOKUP(Tableau1[[#This Row],[CODE_TYPE_DECHET]],Libellés!$A$1:$B$8,2,FALSE)</f>
        <v>Verre</v>
      </c>
      <c r="H2156" s="21" t="s">
        <v>49</v>
      </c>
      <c r="I2156" s="21" t="str">
        <f>VLOOKUP(Tableau1[[#This Row],[CODE_DESTINATION]],Libellés!$E$2:$F$7,2,FALSE)</f>
        <v>Valorisation matière</v>
      </c>
      <c r="J2156" s="21">
        <v>34212.3825</v>
      </c>
      <c r="K2156" s="21">
        <v>1258722</v>
      </c>
      <c r="L2156" s="21">
        <f>Tableau1[[#This Row],[TONNE_DECHET]]*1000</f>
        <v>34212382.5</v>
      </c>
      <c r="M2156" s="21">
        <f>Tableau1[[#This Row],[KG_DECHET]]/Tableau1[[#This Row],[Population]]</f>
        <v>27.180253066205246</v>
      </c>
    </row>
    <row r="2157" spans="1:13" x14ac:dyDescent="0.3">
      <c r="A2157" s="21">
        <v>2017</v>
      </c>
      <c r="B2157" s="21">
        <v>84</v>
      </c>
      <c r="C2157" s="21" t="str">
        <f>VLOOKUP(Tableau1[[#This Row],[CODE_REGION]],Libellés!$I$2:$J$15,2,FALSE)</f>
        <v>Auvergne-Rhône-Alpes</v>
      </c>
      <c r="D2157" s="21">
        <v>38</v>
      </c>
      <c r="E2157" s="21" t="str">
        <f>VLOOKUP(Tableau1[[#This Row],[CODE_DEPT]],Libellés!$L$2:$M$102,2,FALSE)</f>
        <v>Isère</v>
      </c>
      <c r="F2157" s="21" t="s">
        <v>55</v>
      </c>
      <c r="G2157" s="21" t="str">
        <f>VLOOKUP(Tableau1[[#This Row],[CODE_TYPE_DECHET]],Libellés!$A$1:$B$8,2,FALSE)</f>
        <v>Collectes séparées hors gravats</v>
      </c>
      <c r="H2157" s="21" t="s">
        <v>49</v>
      </c>
      <c r="I2157" s="21" t="str">
        <f>VLOOKUP(Tableau1[[#This Row],[CODE_DESTINATION]],Libellés!$E$2:$F$7,2,FALSE)</f>
        <v>Valorisation matière</v>
      </c>
      <c r="J2157" s="21">
        <v>566.47137999999995</v>
      </c>
      <c r="K2157" s="21">
        <v>1258722</v>
      </c>
      <c r="L2157" s="21">
        <f>Tableau1[[#This Row],[TONNE_DECHET]]*1000</f>
        <v>566471.38</v>
      </c>
      <c r="M2157" s="21">
        <f>Tableau1[[#This Row],[KG_DECHET]]/Tableau1[[#This Row],[Population]]</f>
        <v>0.45003692634275083</v>
      </c>
    </row>
    <row r="2158" spans="1:13" x14ac:dyDescent="0.3">
      <c r="A2158" s="21">
        <v>2009</v>
      </c>
      <c r="B2158" s="21">
        <v>27</v>
      </c>
      <c r="C2158" s="21" t="str">
        <f>VLOOKUP(Tableau1[[#This Row],[CODE_REGION]],Libellés!$I$2:$J$15,2,FALSE)</f>
        <v>Bourgogne-Franche-Comté</v>
      </c>
      <c r="D2158" s="21">
        <v>39</v>
      </c>
      <c r="E2158" s="21" t="str">
        <f>VLOOKUP(Tableau1[[#This Row],[CODE_DEPT]],Libellés!$L$2:$M$102,2,FALSE)</f>
        <v>Jura</v>
      </c>
      <c r="F2158" s="21" t="s">
        <v>49</v>
      </c>
      <c r="G2158" s="21" t="str">
        <f>VLOOKUP(Tableau1[[#This Row],[CODE_TYPE_DECHET]],Libellés!$A$1:$B$8,2,FALSE)</f>
        <v>Ordures ménagères résiduelles</v>
      </c>
      <c r="H2158" s="21" t="s">
        <v>50</v>
      </c>
      <c r="I2158" s="21" t="str">
        <f>VLOOKUP(Tableau1[[#This Row],[CODE_DESTINATION]],Libellés!$E$2:$F$7,2,FALSE)</f>
        <v>Incinération avec récupération d'énergie</v>
      </c>
      <c r="J2158" s="21">
        <v>54879.957450000002</v>
      </c>
      <c r="K2158" s="21">
        <v>261277</v>
      </c>
      <c r="L2158" s="21">
        <f>Tableau1[[#This Row],[TONNE_DECHET]]*1000</f>
        <v>54879957.450000003</v>
      </c>
      <c r="M2158" s="21">
        <f>Tableau1[[#This Row],[KG_DECHET]]/Tableau1[[#This Row],[Population]]</f>
        <v>210.04511476325894</v>
      </c>
    </row>
    <row r="2159" spans="1:13" x14ac:dyDescent="0.3">
      <c r="A2159" s="21">
        <v>2009</v>
      </c>
      <c r="B2159" s="21">
        <v>27</v>
      </c>
      <c r="C2159" s="21" t="str">
        <f>VLOOKUP(Tableau1[[#This Row],[CODE_REGION]],Libellés!$I$2:$J$15,2,FALSE)</f>
        <v>Bourgogne-Franche-Comté</v>
      </c>
      <c r="D2159" s="21">
        <v>39</v>
      </c>
      <c r="E2159" s="21" t="str">
        <f>VLOOKUP(Tableau1[[#This Row],[CODE_DEPT]],Libellés!$L$2:$M$102,2,FALSE)</f>
        <v>Jura</v>
      </c>
      <c r="F2159" s="21" t="s">
        <v>50</v>
      </c>
      <c r="G2159" s="21" t="str">
        <f>VLOOKUP(Tableau1[[#This Row],[CODE_TYPE_DECHET]],Libellés!$A$1:$B$8,2,FALSE)</f>
        <v>Encombrants</v>
      </c>
      <c r="H2159" s="21" t="s">
        <v>51</v>
      </c>
      <c r="I2159" s="21" t="str">
        <f>VLOOKUP(Tableau1[[#This Row],[CODE_DESTINATION]],Libellés!$E$2:$F$7,2,FALSE)</f>
        <v>Stockage</v>
      </c>
      <c r="J2159" s="21">
        <v>135</v>
      </c>
      <c r="K2159" s="21">
        <v>261277</v>
      </c>
      <c r="L2159" s="21">
        <f>Tableau1[[#This Row],[TONNE_DECHET]]*1000</f>
        <v>135000</v>
      </c>
      <c r="M2159" s="21">
        <f>Tableau1[[#This Row],[KG_DECHET]]/Tableau1[[#This Row],[Population]]</f>
        <v>0.51669301163133374</v>
      </c>
    </row>
    <row r="2160" spans="1:13" x14ac:dyDescent="0.3">
      <c r="A2160" s="21">
        <v>2009</v>
      </c>
      <c r="B2160" s="21">
        <v>27</v>
      </c>
      <c r="C2160" s="21" t="str">
        <f>VLOOKUP(Tableau1[[#This Row],[CODE_REGION]],Libellés!$I$2:$J$15,2,FALSE)</f>
        <v>Bourgogne-Franche-Comté</v>
      </c>
      <c r="D2160" s="21">
        <v>39</v>
      </c>
      <c r="E2160" s="21" t="str">
        <f>VLOOKUP(Tableau1[[#This Row],[CODE_DEPT]],Libellés!$L$2:$M$102,2,FALSE)</f>
        <v>Jura</v>
      </c>
      <c r="F2160" s="21" t="s">
        <v>51</v>
      </c>
      <c r="G2160" s="21" t="str">
        <f>VLOOKUP(Tableau1[[#This Row],[CODE_TYPE_DECHET]],Libellés!$A$1:$B$8,2,FALSE)</f>
        <v>Emballages et papier</v>
      </c>
      <c r="H2160" s="21" t="s">
        <v>49</v>
      </c>
      <c r="I2160" s="21" t="str">
        <f>VLOOKUP(Tableau1[[#This Row],[CODE_DESTINATION]],Libellés!$E$2:$F$7,2,FALSE)</f>
        <v>Valorisation matière</v>
      </c>
      <c r="J2160" s="21">
        <v>17090.964309999999</v>
      </c>
      <c r="K2160" s="21">
        <v>261277</v>
      </c>
      <c r="L2160" s="21">
        <f>Tableau1[[#This Row],[TONNE_DECHET]]*1000</f>
        <v>17090964.309999999</v>
      </c>
      <c r="M2160" s="21">
        <f>Tableau1[[#This Row],[KG_DECHET]]/Tableau1[[#This Row],[Population]]</f>
        <v>65.413198674203997</v>
      </c>
    </row>
    <row r="2161" spans="1:13" x14ac:dyDescent="0.3">
      <c r="A2161" s="21">
        <v>2009</v>
      </c>
      <c r="B2161" s="21">
        <v>27</v>
      </c>
      <c r="C2161" s="21" t="str">
        <f>VLOOKUP(Tableau1[[#This Row],[CODE_REGION]],Libellés!$I$2:$J$15,2,FALSE)</f>
        <v>Bourgogne-Franche-Comté</v>
      </c>
      <c r="D2161" s="21">
        <v>39</v>
      </c>
      <c r="E2161" s="21" t="str">
        <f>VLOOKUP(Tableau1[[#This Row],[CODE_DEPT]],Libellés!$L$2:$M$102,2,FALSE)</f>
        <v>Jura</v>
      </c>
      <c r="F2161" s="21" t="s">
        <v>56</v>
      </c>
      <c r="G2161" s="21" t="str">
        <f>VLOOKUP(Tableau1[[#This Row],[CODE_TYPE_DECHET]],Libellés!$A$1:$B$8,2,FALSE)</f>
        <v>Biodéchets</v>
      </c>
      <c r="H2161" s="21" t="s">
        <v>56</v>
      </c>
      <c r="I2161" s="21" t="str">
        <f>VLOOKUP(Tableau1[[#This Row],[CODE_DESTINATION]],Libellés!$E$2:$F$7,2,FALSE)</f>
        <v>Valorisation organique</v>
      </c>
      <c r="J2161" s="21">
        <v>7948</v>
      </c>
      <c r="K2161" s="21">
        <v>261277</v>
      </c>
      <c r="L2161" s="21">
        <f>Tableau1[[#This Row],[TONNE_DECHET]]*1000</f>
        <v>7948000</v>
      </c>
      <c r="M2161" s="21">
        <f>Tableau1[[#This Row],[KG_DECHET]]/Tableau1[[#This Row],[Population]]</f>
        <v>30.419822640339564</v>
      </c>
    </row>
    <row r="2162" spans="1:13" x14ac:dyDescent="0.3">
      <c r="A2162" s="21">
        <v>2009</v>
      </c>
      <c r="B2162" s="21">
        <v>27</v>
      </c>
      <c r="C2162" s="21" t="str">
        <f>VLOOKUP(Tableau1[[#This Row],[CODE_REGION]],Libellés!$I$2:$J$15,2,FALSE)</f>
        <v>Bourgogne-Franche-Comté</v>
      </c>
      <c r="D2162" s="21">
        <v>39</v>
      </c>
      <c r="E2162" s="21" t="str">
        <f>VLOOKUP(Tableau1[[#This Row],[CODE_DEPT]],Libellés!$L$2:$M$102,2,FALSE)</f>
        <v>Jura</v>
      </c>
      <c r="F2162" s="21" t="s">
        <v>54</v>
      </c>
      <c r="G2162" s="21" t="str">
        <f>VLOOKUP(Tableau1[[#This Row],[CODE_TYPE_DECHET]],Libellés!$A$1:$B$8,2,FALSE)</f>
        <v>Verre</v>
      </c>
      <c r="H2162" s="21" t="s">
        <v>49</v>
      </c>
      <c r="I2162" s="21" t="str">
        <f>VLOOKUP(Tableau1[[#This Row],[CODE_DESTINATION]],Libellés!$E$2:$F$7,2,FALSE)</f>
        <v>Valorisation matière</v>
      </c>
      <c r="J2162" s="21">
        <v>10417.09418</v>
      </c>
      <c r="K2162" s="21">
        <v>261277</v>
      </c>
      <c r="L2162" s="21">
        <f>Tableau1[[#This Row],[TONNE_DECHET]]*1000</f>
        <v>10417094.18</v>
      </c>
      <c r="M2162" s="21">
        <f>Tableau1[[#This Row],[KG_DECHET]]/Tableau1[[#This Row],[Population]]</f>
        <v>39.869924180084737</v>
      </c>
    </row>
    <row r="2163" spans="1:13" x14ac:dyDescent="0.3">
      <c r="A2163" s="21">
        <v>2011</v>
      </c>
      <c r="B2163" s="21">
        <v>27</v>
      </c>
      <c r="C2163" s="21" t="str">
        <f>VLOOKUP(Tableau1[[#This Row],[CODE_REGION]],Libellés!$I$2:$J$15,2,FALSE)</f>
        <v>Bourgogne-Franche-Comté</v>
      </c>
      <c r="D2163" s="21">
        <v>39</v>
      </c>
      <c r="E2163" s="21" t="str">
        <f>VLOOKUP(Tableau1[[#This Row],[CODE_DEPT]],Libellés!$L$2:$M$102,2,FALSE)</f>
        <v>Jura</v>
      </c>
      <c r="F2163" s="21" t="s">
        <v>49</v>
      </c>
      <c r="G2163" s="21" t="str">
        <f>VLOOKUP(Tableau1[[#This Row],[CODE_TYPE_DECHET]],Libellés!$A$1:$B$8,2,FALSE)</f>
        <v>Ordures ménagères résiduelles</v>
      </c>
      <c r="H2163" s="21" t="s">
        <v>50</v>
      </c>
      <c r="I2163" s="21" t="str">
        <f>VLOOKUP(Tableau1[[#This Row],[CODE_DESTINATION]],Libellés!$E$2:$F$7,2,FALSE)</f>
        <v>Incinération avec récupération d'énergie</v>
      </c>
      <c r="J2163" s="21">
        <v>52357.269469999999</v>
      </c>
      <c r="K2163" s="21">
        <v>261294</v>
      </c>
      <c r="L2163" s="21">
        <f>Tableau1[[#This Row],[TONNE_DECHET]]*1000</f>
        <v>52357269.469999999</v>
      </c>
      <c r="M2163" s="21">
        <f>Tableau1[[#This Row],[KG_DECHET]]/Tableau1[[#This Row],[Population]]</f>
        <v>200.3768531615728</v>
      </c>
    </row>
    <row r="2164" spans="1:13" x14ac:dyDescent="0.3">
      <c r="A2164" s="21">
        <v>2011</v>
      </c>
      <c r="B2164" s="21">
        <v>27</v>
      </c>
      <c r="C2164" s="21" t="str">
        <f>VLOOKUP(Tableau1[[#This Row],[CODE_REGION]],Libellés!$I$2:$J$15,2,FALSE)</f>
        <v>Bourgogne-Franche-Comté</v>
      </c>
      <c r="D2164" s="21">
        <v>39</v>
      </c>
      <c r="E2164" s="21" t="str">
        <f>VLOOKUP(Tableau1[[#This Row],[CODE_DEPT]],Libellés!$L$2:$M$102,2,FALSE)</f>
        <v>Jura</v>
      </c>
      <c r="F2164" s="21" t="s">
        <v>50</v>
      </c>
      <c r="G2164" s="21" t="str">
        <f>VLOOKUP(Tableau1[[#This Row],[CODE_TYPE_DECHET]],Libellés!$A$1:$B$8,2,FALSE)</f>
        <v>Encombrants</v>
      </c>
      <c r="H2164" s="21" t="s">
        <v>49</v>
      </c>
      <c r="I2164" s="21" t="str">
        <f>VLOOKUP(Tableau1[[#This Row],[CODE_DESTINATION]],Libellés!$E$2:$F$7,2,FALSE)</f>
        <v>Valorisation matière</v>
      </c>
      <c r="J2164" s="21">
        <v>86</v>
      </c>
      <c r="K2164" s="21">
        <v>261294</v>
      </c>
      <c r="L2164" s="21">
        <f>Tableau1[[#This Row],[TONNE_DECHET]]*1000</f>
        <v>86000</v>
      </c>
      <c r="M2164" s="21">
        <f>Tableau1[[#This Row],[KG_DECHET]]/Tableau1[[#This Row],[Population]]</f>
        <v>0.32913117025266558</v>
      </c>
    </row>
    <row r="2165" spans="1:13" x14ac:dyDescent="0.3">
      <c r="A2165" s="21">
        <v>2011</v>
      </c>
      <c r="B2165" s="21">
        <v>27</v>
      </c>
      <c r="C2165" s="21" t="str">
        <f>VLOOKUP(Tableau1[[#This Row],[CODE_REGION]],Libellés!$I$2:$J$15,2,FALSE)</f>
        <v>Bourgogne-Franche-Comté</v>
      </c>
      <c r="D2165" s="21">
        <v>39</v>
      </c>
      <c r="E2165" s="21" t="str">
        <f>VLOOKUP(Tableau1[[#This Row],[CODE_DEPT]],Libellés!$L$2:$M$102,2,FALSE)</f>
        <v>Jura</v>
      </c>
      <c r="F2165" s="21" t="s">
        <v>51</v>
      </c>
      <c r="G2165" s="21" t="str">
        <f>VLOOKUP(Tableau1[[#This Row],[CODE_TYPE_DECHET]],Libellés!$A$1:$B$8,2,FALSE)</f>
        <v>Emballages et papier</v>
      </c>
      <c r="H2165" s="21" t="s">
        <v>49</v>
      </c>
      <c r="I2165" s="21" t="str">
        <f>VLOOKUP(Tableau1[[#This Row],[CODE_DESTINATION]],Libellés!$E$2:$F$7,2,FALSE)</f>
        <v>Valorisation matière</v>
      </c>
      <c r="J2165" s="21">
        <v>17586.060000000001</v>
      </c>
      <c r="K2165" s="21">
        <v>261294</v>
      </c>
      <c r="L2165" s="21">
        <f>Tableau1[[#This Row],[TONNE_DECHET]]*1000</f>
        <v>17586060</v>
      </c>
      <c r="M2165" s="21">
        <f>Tableau1[[#This Row],[KG_DECHET]]/Tableau1[[#This Row],[Population]]</f>
        <v>67.303726836437122</v>
      </c>
    </row>
    <row r="2166" spans="1:13" x14ac:dyDescent="0.3">
      <c r="A2166" s="21">
        <v>2011</v>
      </c>
      <c r="B2166" s="21">
        <v>27</v>
      </c>
      <c r="C2166" s="21" t="str">
        <f>VLOOKUP(Tableau1[[#This Row],[CODE_REGION]],Libellés!$I$2:$J$15,2,FALSE)</f>
        <v>Bourgogne-Franche-Comté</v>
      </c>
      <c r="D2166" s="21">
        <v>39</v>
      </c>
      <c r="E2166" s="21" t="str">
        <f>VLOOKUP(Tableau1[[#This Row],[CODE_DEPT]],Libellés!$L$2:$M$102,2,FALSE)</f>
        <v>Jura</v>
      </c>
      <c r="F2166" s="21" t="s">
        <v>51</v>
      </c>
      <c r="G2166" s="21" t="str">
        <f>VLOOKUP(Tableau1[[#This Row],[CODE_TYPE_DECHET]],Libellés!$A$1:$B$8,2,FALSE)</f>
        <v>Emballages et papier</v>
      </c>
      <c r="H2166" s="21" t="s">
        <v>52</v>
      </c>
      <c r="I2166" s="21" t="str">
        <f>VLOOKUP(Tableau1[[#This Row],[CODE_DESTINATION]],Libellés!$E$2:$F$7,2,FALSE)</f>
        <v>Non précisé</v>
      </c>
      <c r="J2166" s="21">
        <v>52.385440000000003</v>
      </c>
      <c r="K2166" s="21">
        <v>261294</v>
      </c>
      <c r="L2166" s="21">
        <f>Tableau1[[#This Row],[TONNE_DECHET]]*1000</f>
        <v>52385.440000000002</v>
      </c>
      <c r="M2166" s="21">
        <f>Tableau1[[#This Row],[KG_DECHET]]/Tableau1[[#This Row],[Population]]</f>
        <v>0.20048466478373023</v>
      </c>
    </row>
    <row r="2167" spans="1:13" x14ac:dyDescent="0.3">
      <c r="A2167" s="21">
        <v>2011</v>
      </c>
      <c r="B2167" s="21">
        <v>27</v>
      </c>
      <c r="C2167" s="21" t="str">
        <f>VLOOKUP(Tableau1[[#This Row],[CODE_REGION]],Libellés!$I$2:$J$15,2,FALSE)</f>
        <v>Bourgogne-Franche-Comté</v>
      </c>
      <c r="D2167" s="21">
        <v>39</v>
      </c>
      <c r="E2167" s="21" t="str">
        <f>VLOOKUP(Tableau1[[#This Row],[CODE_DEPT]],Libellés!$L$2:$M$102,2,FALSE)</f>
        <v>Jura</v>
      </c>
      <c r="F2167" s="21" t="s">
        <v>56</v>
      </c>
      <c r="G2167" s="21" t="str">
        <f>VLOOKUP(Tableau1[[#This Row],[CODE_TYPE_DECHET]],Libellés!$A$1:$B$8,2,FALSE)</f>
        <v>Biodéchets</v>
      </c>
      <c r="H2167" s="21" t="s">
        <v>56</v>
      </c>
      <c r="I2167" s="21" t="str">
        <f>VLOOKUP(Tableau1[[#This Row],[CODE_DESTINATION]],Libellés!$E$2:$F$7,2,FALSE)</f>
        <v>Valorisation organique</v>
      </c>
      <c r="J2167" s="21">
        <v>7000</v>
      </c>
      <c r="K2167" s="21">
        <v>261294</v>
      </c>
      <c r="L2167" s="21">
        <f>Tableau1[[#This Row],[TONNE_DECHET]]*1000</f>
        <v>7000000</v>
      </c>
      <c r="M2167" s="21">
        <f>Tableau1[[#This Row],[KG_DECHET]]/Tableau1[[#This Row],[Population]]</f>
        <v>26.789746415914639</v>
      </c>
    </row>
    <row r="2168" spans="1:13" x14ac:dyDescent="0.3">
      <c r="A2168" s="21">
        <v>2011</v>
      </c>
      <c r="B2168" s="21">
        <v>27</v>
      </c>
      <c r="C2168" s="21" t="str">
        <f>VLOOKUP(Tableau1[[#This Row],[CODE_REGION]],Libellés!$I$2:$J$15,2,FALSE)</f>
        <v>Bourgogne-Franche-Comté</v>
      </c>
      <c r="D2168" s="21">
        <v>39</v>
      </c>
      <c r="E2168" s="21" t="str">
        <f>VLOOKUP(Tableau1[[#This Row],[CODE_DEPT]],Libellés!$L$2:$M$102,2,FALSE)</f>
        <v>Jura</v>
      </c>
      <c r="F2168" s="21" t="s">
        <v>54</v>
      </c>
      <c r="G2168" s="21" t="str">
        <f>VLOOKUP(Tableau1[[#This Row],[CODE_TYPE_DECHET]],Libellés!$A$1:$B$8,2,FALSE)</f>
        <v>Verre</v>
      </c>
      <c r="H2168" s="21" t="s">
        <v>49</v>
      </c>
      <c r="I2168" s="21" t="str">
        <f>VLOOKUP(Tableau1[[#This Row],[CODE_DESTINATION]],Libellés!$E$2:$F$7,2,FALSE)</f>
        <v>Valorisation matière</v>
      </c>
      <c r="J2168" s="21">
        <v>10745.39</v>
      </c>
      <c r="K2168" s="21">
        <v>261294</v>
      </c>
      <c r="L2168" s="21">
        <f>Tableau1[[#This Row],[TONNE_DECHET]]*1000</f>
        <v>10745390</v>
      </c>
      <c r="M2168" s="21">
        <f>Tableau1[[#This Row],[KG_DECHET]]/Tableau1[[#This Row],[Population]]</f>
        <v>41.123753320015005</v>
      </c>
    </row>
    <row r="2169" spans="1:13" x14ac:dyDescent="0.3">
      <c r="A2169" s="21">
        <v>2011</v>
      </c>
      <c r="B2169" s="21">
        <v>27</v>
      </c>
      <c r="C2169" s="21" t="str">
        <f>VLOOKUP(Tableau1[[#This Row],[CODE_REGION]],Libellés!$I$2:$J$15,2,FALSE)</f>
        <v>Bourgogne-Franche-Comté</v>
      </c>
      <c r="D2169" s="21">
        <v>39</v>
      </c>
      <c r="E2169" s="21" t="str">
        <f>VLOOKUP(Tableau1[[#This Row],[CODE_DEPT]],Libellés!$L$2:$M$102,2,FALSE)</f>
        <v>Jura</v>
      </c>
      <c r="F2169" s="21" t="s">
        <v>54</v>
      </c>
      <c r="G2169" s="21" t="str">
        <f>VLOOKUP(Tableau1[[#This Row],[CODE_TYPE_DECHET]],Libellés!$A$1:$B$8,2,FALSE)</f>
        <v>Verre</v>
      </c>
      <c r="H2169" s="21" t="s">
        <v>52</v>
      </c>
      <c r="I2169" s="21" t="str">
        <f>VLOOKUP(Tableau1[[#This Row],[CODE_DESTINATION]],Libellés!$E$2:$F$7,2,FALSE)</f>
        <v>Non précisé</v>
      </c>
      <c r="J2169" s="21">
        <v>191.09417999999999</v>
      </c>
      <c r="K2169" s="21">
        <v>261294</v>
      </c>
      <c r="L2169" s="21">
        <f>Tableau1[[#This Row],[TONNE_DECHET]]*1000</f>
        <v>191094.18</v>
      </c>
      <c r="M2169" s="21">
        <f>Tableau1[[#This Row],[KG_DECHET]]/Tableau1[[#This Row],[Population]]</f>
        <v>0.73133780339387811</v>
      </c>
    </row>
    <row r="2170" spans="1:13" x14ac:dyDescent="0.3">
      <c r="A2170" s="21">
        <v>2011</v>
      </c>
      <c r="B2170" s="21">
        <v>27</v>
      </c>
      <c r="C2170" s="21" t="str">
        <f>VLOOKUP(Tableau1[[#This Row],[CODE_REGION]],Libellés!$I$2:$J$15,2,FALSE)</f>
        <v>Bourgogne-Franche-Comté</v>
      </c>
      <c r="D2170" s="21">
        <v>39</v>
      </c>
      <c r="E2170" s="21" t="str">
        <f>VLOOKUP(Tableau1[[#This Row],[CODE_DEPT]],Libellés!$L$2:$M$102,2,FALSE)</f>
        <v>Jura</v>
      </c>
      <c r="F2170" s="21" t="s">
        <v>55</v>
      </c>
      <c r="G2170" s="21" t="str">
        <f>VLOOKUP(Tableau1[[#This Row],[CODE_TYPE_DECHET]],Libellés!$A$1:$B$8,2,FALSE)</f>
        <v>Collectes séparées hors gravats</v>
      </c>
      <c r="H2170" s="21" t="s">
        <v>49</v>
      </c>
      <c r="I2170" s="21" t="str">
        <f>VLOOKUP(Tableau1[[#This Row],[CODE_DESTINATION]],Libellés!$E$2:$F$7,2,FALSE)</f>
        <v>Valorisation matière</v>
      </c>
      <c r="J2170" s="21">
        <v>164</v>
      </c>
      <c r="K2170" s="21">
        <v>261294</v>
      </c>
      <c r="L2170" s="21">
        <f>Tableau1[[#This Row],[TONNE_DECHET]]*1000</f>
        <v>164000</v>
      </c>
      <c r="M2170" s="21">
        <f>Tableau1[[#This Row],[KG_DECHET]]/Tableau1[[#This Row],[Population]]</f>
        <v>0.62764548745857152</v>
      </c>
    </row>
    <row r="2171" spans="1:13" x14ac:dyDescent="0.3">
      <c r="A2171" s="21">
        <v>2013</v>
      </c>
      <c r="B2171" s="21">
        <v>27</v>
      </c>
      <c r="C2171" s="21" t="str">
        <f>VLOOKUP(Tableau1[[#This Row],[CODE_REGION]],Libellés!$I$2:$J$15,2,FALSE)</f>
        <v>Bourgogne-Franche-Comté</v>
      </c>
      <c r="D2171" s="21">
        <v>39</v>
      </c>
      <c r="E2171" s="21" t="str">
        <f>VLOOKUP(Tableau1[[#This Row],[CODE_DEPT]],Libellés!$L$2:$M$102,2,FALSE)</f>
        <v>Jura</v>
      </c>
      <c r="F2171" s="21" t="s">
        <v>49</v>
      </c>
      <c r="G2171" s="21" t="str">
        <f>VLOOKUP(Tableau1[[#This Row],[CODE_TYPE_DECHET]],Libellés!$A$1:$B$8,2,FALSE)</f>
        <v>Ordures ménagères résiduelles</v>
      </c>
      <c r="H2171" s="21" t="s">
        <v>50</v>
      </c>
      <c r="I2171" s="21" t="str">
        <f>VLOOKUP(Tableau1[[#This Row],[CODE_DESTINATION]],Libellés!$E$2:$F$7,2,FALSE)</f>
        <v>Incinération avec récupération d'énergie</v>
      </c>
      <c r="J2171" s="21">
        <v>51156.134290000002</v>
      </c>
      <c r="K2171" s="21">
        <v>260502</v>
      </c>
      <c r="L2171" s="21">
        <f>Tableau1[[#This Row],[TONNE_DECHET]]*1000</f>
        <v>51156134.289999999</v>
      </c>
      <c r="M2171" s="21">
        <f>Tableau1[[#This Row],[KG_DECHET]]/Tableau1[[#This Row],[Population]]</f>
        <v>196.37520744562423</v>
      </c>
    </row>
    <row r="2172" spans="1:13" x14ac:dyDescent="0.3">
      <c r="A2172" s="21">
        <v>2013</v>
      </c>
      <c r="B2172" s="21">
        <v>27</v>
      </c>
      <c r="C2172" s="21" t="str">
        <f>VLOOKUP(Tableau1[[#This Row],[CODE_REGION]],Libellés!$I$2:$J$15,2,FALSE)</f>
        <v>Bourgogne-Franche-Comté</v>
      </c>
      <c r="D2172" s="21">
        <v>39</v>
      </c>
      <c r="E2172" s="21" t="str">
        <f>VLOOKUP(Tableau1[[#This Row],[CODE_DEPT]],Libellés!$L$2:$M$102,2,FALSE)</f>
        <v>Jura</v>
      </c>
      <c r="F2172" s="21" t="s">
        <v>50</v>
      </c>
      <c r="G2172" s="21" t="str">
        <f>VLOOKUP(Tableau1[[#This Row],[CODE_TYPE_DECHET]],Libellés!$A$1:$B$8,2,FALSE)</f>
        <v>Encombrants</v>
      </c>
      <c r="H2172" s="21" t="s">
        <v>51</v>
      </c>
      <c r="I2172" s="21" t="str">
        <f>VLOOKUP(Tableau1[[#This Row],[CODE_DESTINATION]],Libellés!$E$2:$F$7,2,FALSE)</f>
        <v>Stockage</v>
      </c>
      <c r="J2172" s="21">
        <v>244.35</v>
      </c>
      <c r="K2172" s="21">
        <v>260502</v>
      </c>
      <c r="L2172" s="21">
        <f>Tableau1[[#This Row],[TONNE_DECHET]]*1000</f>
        <v>244350</v>
      </c>
      <c r="M2172" s="21">
        <f>Tableau1[[#This Row],[KG_DECHET]]/Tableau1[[#This Row],[Population]]</f>
        <v>0.93799663726190197</v>
      </c>
    </row>
    <row r="2173" spans="1:13" x14ac:dyDescent="0.3">
      <c r="A2173" s="21">
        <v>2013</v>
      </c>
      <c r="B2173" s="21">
        <v>27</v>
      </c>
      <c r="C2173" s="21" t="str">
        <f>VLOOKUP(Tableau1[[#This Row],[CODE_REGION]],Libellés!$I$2:$J$15,2,FALSE)</f>
        <v>Bourgogne-Franche-Comté</v>
      </c>
      <c r="D2173" s="21">
        <v>39</v>
      </c>
      <c r="E2173" s="21" t="str">
        <f>VLOOKUP(Tableau1[[#This Row],[CODE_DEPT]],Libellés!$L$2:$M$102,2,FALSE)</f>
        <v>Jura</v>
      </c>
      <c r="F2173" s="21" t="s">
        <v>51</v>
      </c>
      <c r="G2173" s="21" t="str">
        <f>VLOOKUP(Tableau1[[#This Row],[CODE_TYPE_DECHET]],Libellés!$A$1:$B$8,2,FALSE)</f>
        <v>Emballages et papier</v>
      </c>
      <c r="H2173" s="21" t="s">
        <v>49</v>
      </c>
      <c r="I2173" s="21" t="str">
        <f>VLOOKUP(Tableau1[[#This Row],[CODE_DESTINATION]],Libellés!$E$2:$F$7,2,FALSE)</f>
        <v>Valorisation matière</v>
      </c>
      <c r="J2173" s="21">
        <v>16898.71</v>
      </c>
      <c r="K2173" s="21">
        <v>260502</v>
      </c>
      <c r="L2173" s="21">
        <f>Tableau1[[#This Row],[TONNE_DECHET]]*1000</f>
        <v>16898710</v>
      </c>
      <c r="M2173" s="21">
        <f>Tableau1[[#This Row],[KG_DECHET]]/Tableau1[[#This Row],[Population]]</f>
        <v>64.869789867256301</v>
      </c>
    </row>
    <row r="2174" spans="1:13" x14ac:dyDescent="0.3">
      <c r="A2174" s="21">
        <v>2013</v>
      </c>
      <c r="B2174" s="21">
        <v>27</v>
      </c>
      <c r="C2174" s="21" t="str">
        <f>VLOOKUP(Tableau1[[#This Row],[CODE_REGION]],Libellés!$I$2:$J$15,2,FALSE)</f>
        <v>Bourgogne-Franche-Comté</v>
      </c>
      <c r="D2174" s="21">
        <v>39</v>
      </c>
      <c r="E2174" s="21" t="str">
        <f>VLOOKUP(Tableau1[[#This Row],[CODE_DEPT]],Libellés!$L$2:$M$102,2,FALSE)</f>
        <v>Jura</v>
      </c>
      <c r="F2174" s="21" t="s">
        <v>51</v>
      </c>
      <c r="G2174" s="21" t="str">
        <f>VLOOKUP(Tableau1[[#This Row],[CODE_TYPE_DECHET]],Libellés!$A$1:$B$8,2,FALSE)</f>
        <v>Emballages et papier</v>
      </c>
      <c r="H2174" s="21" t="s">
        <v>52</v>
      </c>
      <c r="I2174" s="21" t="str">
        <f>VLOOKUP(Tableau1[[#This Row],[CODE_DESTINATION]],Libellés!$E$2:$F$7,2,FALSE)</f>
        <v>Non précisé</v>
      </c>
      <c r="J2174" s="21">
        <v>44.921390000000002</v>
      </c>
      <c r="K2174" s="21">
        <v>260502</v>
      </c>
      <c r="L2174" s="21">
        <f>Tableau1[[#This Row],[TONNE_DECHET]]*1000</f>
        <v>44921.39</v>
      </c>
      <c r="M2174" s="21">
        <f>Tableau1[[#This Row],[KG_DECHET]]/Tableau1[[#This Row],[Population]]</f>
        <v>0.17244163192605047</v>
      </c>
    </row>
    <row r="2175" spans="1:13" x14ac:dyDescent="0.3">
      <c r="A2175" s="21">
        <v>2013</v>
      </c>
      <c r="B2175" s="21">
        <v>27</v>
      </c>
      <c r="C2175" s="21" t="str">
        <f>VLOOKUP(Tableau1[[#This Row],[CODE_REGION]],Libellés!$I$2:$J$15,2,FALSE)</f>
        <v>Bourgogne-Franche-Comté</v>
      </c>
      <c r="D2175" s="21">
        <v>39</v>
      </c>
      <c r="E2175" s="21" t="str">
        <f>VLOOKUP(Tableau1[[#This Row],[CODE_DEPT]],Libellés!$L$2:$M$102,2,FALSE)</f>
        <v>Jura</v>
      </c>
      <c r="F2175" s="21" t="s">
        <v>56</v>
      </c>
      <c r="G2175" s="21" t="str">
        <f>VLOOKUP(Tableau1[[#This Row],[CODE_TYPE_DECHET]],Libellés!$A$1:$B$8,2,FALSE)</f>
        <v>Biodéchets</v>
      </c>
      <c r="H2175" s="21" t="s">
        <v>56</v>
      </c>
      <c r="I2175" s="21" t="str">
        <f>VLOOKUP(Tableau1[[#This Row],[CODE_DESTINATION]],Libellés!$E$2:$F$7,2,FALSE)</f>
        <v>Valorisation organique</v>
      </c>
      <c r="J2175" s="21">
        <v>6045</v>
      </c>
      <c r="K2175" s="21">
        <v>260502</v>
      </c>
      <c r="L2175" s="21">
        <f>Tableau1[[#This Row],[TONNE_DECHET]]*1000</f>
        <v>6045000</v>
      </c>
      <c r="M2175" s="21">
        <f>Tableau1[[#This Row],[KG_DECHET]]/Tableau1[[#This Row],[Population]]</f>
        <v>23.205196121334961</v>
      </c>
    </row>
    <row r="2176" spans="1:13" x14ac:dyDescent="0.3">
      <c r="A2176" s="21">
        <v>2013</v>
      </c>
      <c r="B2176" s="21">
        <v>27</v>
      </c>
      <c r="C2176" s="21" t="str">
        <f>VLOOKUP(Tableau1[[#This Row],[CODE_REGION]],Libellés!$I$2:$J$15,2,FALSE)</f>
        <v>Bourgogne-Franche-Comté</v>
      </c>
      <c r="D2176" s="21">
        <v>39</v>
      </c>
      <c r="E2176" s="21" t="str">
        <f>VLOOKUP(Tableau1[[#This Row],[CODE_DEPT]],Libellés!$L$2:$M$102,2,FALSE)</f>
        <v>Jura</v>
      </c>
      <c r="F2176" s="21" t="s">
        <v>54</v>
      </c>
      <c r="G2176" s="21" t="str">
        <f>VLOOKUP(Tableau1[[#This Row],[CODE_TYPE_DECHET]],Libellés!$A$1:$B$8,2,FALSE)</f>
        <v>Verre</v>
      </c>
      <c r="H2176" s="21" t="s">
        <v>49</v>
      </c>
      <c r="I2176" s="21" t="str">
        <f>VLOOKUP(Tableau1[[#This Row],[CODE_DESTINATION]],Libellés!$E$2:$F$7,2,FALSE)</f>
        <v>Valorisation matière</v>
      </c>
      <c r="J2176" s="21">
        <v>11181.8</v>
      </c>
      <c r="K2176" s="21">
        <v>260502</v>
      </c>
      <c r="L2176" s="21">
        <f>Tableau1[[#This Row],[TONNE_DECHET]]*1000</f>
        <v>11181800</v>
      </c>
      <c r="M2176" s="21">
        <f>Tableau1[[#This Row],[KG_DECHET]]/Tableau1[[#This Row],[Population]]</f>
        <v>42.924046648394253</v>
      </c>
    </row>
    <row r="2177" spans="1:13" x14ac:dyDescent="0.3">
      <c r="A2177" s="21">
        <v>2013</v>
      </c>
      <c r="B2177" s="21">
        <v>27</v>
      </c>
      <c r="C2177" s="21" t="str">
        <f>VLOOKUP(Tableau1[[#This Row],[CODE_REGION]],Libellés!$I$2:$J$15,2,FALSE)</f>
        <v>Bourgogne-Franche-Comté</v>
      </c>
      <c r="D2177" s="21">
        <v>39</v>
      </c>
      <c r="E2177" s="21" t="str">
        <f>VLOOKUP(Tableau1[[#This Row],[CODE_DEPT]],Libellés!$L$2:$M$102,2,FALSE)</f>
        <v>Jura</v>
      </c>
      <c r="F2177" s="21" t="s">
        <v>54</v>
      </c>
      <c r="G2177" s="21" t="str">
        <f>VLOOKUP(Tableau1[[#This Row],[CODE_TYPE_DECHET]],Libellés!$A$1:$B$8,2,FALSE)</f>
        <v>Verre</v>
      </c>
      <c r="H2177" s="21" t="s">
        <v>52</v>
      </c>
      <c r="I2177" s="21" t="str">
        <f>VLOOKUP(Tableau1[[#This Row],[CODE_DESTINATION]],Libellés!$E$2:$F$7,2,FALSE)</f>
        <v>Non précisé</v>
      </c>
      <c r="J2177" s="21">
        <v>52.248480000000001</v>
      </c>
      <c r="K2177" s="21">
        <v>260502</v>
      </c>
      <c r="L2177" s="21">
        <f>Tableau1[[#This Row],[TONNE_DECHET]]*1000</f>
        <v>52248.480000000003</v>
      </c>
      <c r="M2177" s="21">
        <f>Tableau1[[#This Row],[KG_DECHET]]/Tableau1[[#This Row],[Population]]</f>
        <v>0.200568440933275</v>
      </c>
    </row>
    <row r="2178" spans="1:13" x14ac:dyDescent="0.3">
      <c r="A2178" s="21">
        <v>2013</v>
      </c>
      <c r="B2178" s="21">
        <v>27</v>
      </c>
      <c r="C2178" s="21" t="str">
        <f>VLOOKUP(Tableau1[[#This Row],[CODE_REGION]],Libellés!$I$2:$J$15,2,FALSE)</f>
        <v>Bourgogne-Franche-Comté</v>
      </c>
      <c r="D2178" s="21">
        <v>39</v>
      </c>
      <c r="E2178" s="21" t="str">
        <f>VLOOKUP(Tableau1[[#This Row],[CODE_DEPT]],Libellés!$L$2:$M$102,2,FALSE)</f>
        <v>Jura</v>
      </c>
      <c r="F2178" s="21" t="s">
        <v>55</v>
      </c>
      <c r="G2178" s="21" t="str">
        <f>VLOOKUP(Tableau1[[#This Row],[CODE_TYPE_DECHET]],Libellés!$A$1:$B$8,2,FALSE)</f>
        <v>Collectes séparées hors gravats</v>
      </c>
      <c r="H2178" s="21" t="s">
        <v>49</v>
      </c>
      <c r="I2178" s="21" t="str">
        <f>VLOOKUP(Tableau1[[#This Row],[CODE_DESTINATION]],Libellés!$E$2:$F$7,2,FALSE)</f>
        <v>Valorisation matière</v>
      </c>
      <c r="J2178" s="21">
        <v>532.29999999999995</v>
      </c>
      <c r="K2178" s="21">
        <v>260502</v>
      </c>
      <c r="L2178" s="21">
        <f>Tableau1[[#This Row],[TONNE_DECHET]]*1000</f>
        <v>532300</v>
      </c>
      <c r="M2178" s="21">
        <f>Tableau1[[#This Row],[KG_DECHET]]/Tableau1[[#This Row],[Population]]</f>
        <v>2.0433624309986103</v>
      </c>
    </row>
    <row r="2179" spans="1:13" x14ac:dyDescent="0.3">
      <c r="A2179" s="21">
        <v>2015</v>
      </c>
      <c r="B2179" s="21">
        <v>27</v>
      </c>
      <c r="C2179" s="21" t="str">
        <f>VLOOKUP(Tableau1[[#This Row],[CODE_REGION]],Libellés!$I$2:$J$15,2,FALSE)</f>
        <v>Bourgogne-Franche-Comté</v>
      </c>
      <c r="D2179" s="21">
        <v>39</v>
      </c>
      <c r="E2179" s="21" t="str">
        <f>VLOOKUP(Tableau1[[#This Row],[CODE_DEPT]],Libellés!$L$2:$M$102,2,FALSE)</f>
        <v>Jura</v>
      </c>
      <c r="F2179" s="21" t="s">
        <v>49</v>
      </c>
      <c r="G2179" s="21" t="str">
        <f>VLOOKUP(Tableau1[[#This Row],[CODE_TYPE_DECHET]],Libellés!$A$1:$B$8,2,FALSE)</f>
        <v>Ordures ménagères résiduelles</v>
      </c>
      <c r="H2179" s="21" t="s">
        <v>50</v>
      </c>
      <c r="I2179" s="21" t="str">
        <f>VLOOKUP(Tableau1[[#This Row],[CODE_DESTINATION]],Libellés!$E$2:$F$7,2,FALSE)</f>
        <v>Incinération avec récupération d'énergie</v>
      </c>
      <c r="J2179" s="21">
        <v>50215.187019999998</v>
      </c>
      <c r="K2179" s="21">
        <v>260587</v>
      </c>
      <c r="L2179" s="21">
        <f>Tableau1[[#This Row],[TONNE_DECHET]]*1000</f>
        <v>50215187.019999996</v>
      </c>
      <c r="M2179" s="21">
        <f>Tableau1[[#This Row],[KG_DECHET]]/Tableau1[[#This Row],[Population]]</f>
        <v>192.70027675977695</v>
      </c>
    </row>
    <row r="2180" spans="1:13" x14ac:dyDescent="0.3">
      <c r="A2180" s="21">
        <v>2015</v>
      </c>
      <c r="B2180" s="21">
        <v>27</v>
      </c>
      <c r="C2180" s="21" t="str">
        <f>VLOOKUP(Tableau1[[#This Row],[CODE_REGION]],Libellés!$I$2:$J$15,2,FALSE)</f>
        <v>Bourgogne-Franche-Comté</v>
      </c>
      <c r="D2180" s="21">
        <v>39</v>
      </c>
      <c r="E2180" s="21" t="str">
        <f>VLOOKUP(Tableau1[[#This Row],[CODE_DEPT]],Libellés!$L$2:$M$102,2,FALSE)</f>
        <v>Jura</v>
      </c>
      <c r="F2180" s="21" t="s">
        <v>50</v>
      </c>
      <c r="G2180" s="21" t="str">
        <f>VLOOKUP(Tableau1[[#This Row],[CODE_TYPE_DECHET]],Libellés!$A$1:$B$8,2,FALSE)</f>
        <v>Encombrants</v>
      </c>
      <c r="H2180" s="21" t="s">
        <v>51</v>
      </c>
      <c r="I2180" s="21" t="str">
        <f>VLOOKUP(Tableau1[[#This Row],[CODE_DESTINATION]],Libellés!$E$2:$F$7,2,FALSE)</f>
        <v>Stockage</v>
      </c>
      <c r="J2180" s="21">
        <v>1E-3</v>
      </c>
      <c r="K2180" s="21">
        <v>260587</v>
      </c>
      <c r="L2180" s="21">
        <f>Tableau1[[#This Row],[TONNE_DECHET]]*1000</f>
        <v>1</v>
      </c>
      <c r="M2180" s="21">
        <f>Tableau1[[#This Row],[KG_DECHET]]/Tableau1[[#This Row],[Population]]</f>
        <v>3.8374899745574412E-6</v>
      </c>
    </row>
    <row r="2181" spans="1:13" x14ac:dyDescent="0.3">
      <c r="A2181" s="21">
        <v>2015</v>
      </c>
      <c r="B2181" s="21">
        <v>27</v>
      </c>
      <c r="C2181" s="21" t="str">
        <f>VLOOKUP(Tableau1[[#This Row],[CODE_REGION]],Libellés!$I$2:$J$15,2,FALSE)</f>
        <v>Bourgogne-Franche-Comté</v>
      </c>
      <c r="D2181" s="21">
        <v>39</v>
      </c>
      <c r="E2181" s="21" t="str">
        <f>VLOOKUP(Tableau1[[#This Row],[CODE_DEPT]],Libellés!$L$2:$M$102,2,FALSE)</f>
        <v>Jura</v>
      </c>
      <c r="F2181" s="21" t="s">
        <v>51</v>
      </c>
      <c r="G2181" s="21" t="str">
        <f>VLOOKUP(Tableau1[[#This Row],[CODE_TYPE_DECHET]],Libellés!$A$1:$B$8,2,FALSE)</f>
        <v>Emballages et papier</v>
      </c>
      <c r="H2181" s="21" t="s">
        <v>49</v>
      </c>
      <c r="I2181" s="21" t="str">
        <f>VLOOKUP(Tableau1[[#This Row],[CODE_DESTINATION]],Libellés!$E$2:$F$7,2,FALSE)</f>
        <v>Valorisation matière</v>
      </c>
      <c r="J2181" s="21">
        <v>15987.02968</v>
      </c>
      <c r="K2181" s="21">
        <v>260587</v>
      </c>
      <c r="L2181" s="21">
        <f>Tableau1[[#This Row],[TONNE_DECHET]]*1000</f>
        <v>15987029.68</v>
      </c>
      <c r="M2181" s="21">
        <f>Tableau1[[#This Row],[KG_DECHET]]/Tableau1[[#This Row],[Population]]</f>
        <v>61.35006611995226</v>
      </c>
    </row>
    <row r="2182" spans="1:13" x14ac:dyDescent="0.3">
      <c r="A2182" s="21">
        <v>2015</v>
      </c>
      <c r="B2182" s="21">
        <v>27</v>
      </c>
      <c r="C2182" s="21" t="str">
        <f>VLOOKUP(Tableau1[[#This Row],[CODE_REGION]],Libellés!$I$2:$J$15,2,FALSE)</f>
        <v>Bourgogne-Franche-Comté</v>
      </c>
      <c r="D2182" s="21">
        <v>39</v>
      </c>
      <c r="E2182" s="21" t="str">
        <f>VLOOKUP(Tableau1[[#This Row],[CODE_DEPT]],Libellés!$L$2:$M$102,2,FALSE)</f>
        <v>Jura</v>
      </c>
      <c r="F2182" s="21" t="s">
        <v>56</v>
      </c>
      <c r="G2182" s="21" t="str">
        <f>VLOOKUP(Tableau1[[#This Row],[CODE_TYPE_DECHET]],Libellés!$A$1:$B$8,2,FALSE)</f>
        <v>Biodéchets</v>
      </c>
      <c r="H2182" s="21" t="s">
        <v>56</v>
      </c>
      <c r="I2182" s="21" t="str">
        <f>VLOOKUP(Tableau1[[#This Row],[CODE_DESTINATION]],Libellés!$E$2:$F$7,2,FALSE)</f>
        <v>Valorisation organique</v>
      </c>
      <c r="J2182" s="21">
        <v>6969</v>
      </c>
      <c r="K2182" s="21">
        <v>260587</v>
      </c>
      <c r="L2182" s="21">
        <f>Tableau1[[#This Row],[TONNE_DECHET]]*1000</f>
        <v>6969000</v>
      </c>
      <c r="M2182" s="21">
        <f>Tableau1[[#This Row],[KG_DECHET]]/Tableau1[[#This Row],[Population]]</f>
        <v>26.743467632690809</v>
      </c>
    </row>
    <row r="2183" spans="1:13" x14ac:dyDescent="0.3">
      <c r="A2183" s="21">
        <v>2015</v>
      </c>
      <c r="B2183" s="21">
        <v>27</v>
      </c>
      <c r="C2183" s="21" t="str">
        <f>VLOOKUP(Tableau1[[#This Row],[CODE_REGION]],Libellés!$I$2:$J$15,2,FALSE)</f>
        <v>Bourgogne-Franche-Comté</v>
      </c>
      <c r="D2183" s="21">
        <v>39</v>
      </c>
      <c r="E2183" s="21" t="str">
        <f>VLOOKUP(Tableau1[[#This Row],[CODE_DEPT]],Libellés!$L$2:$M$102,2,FALSE)</f>
        <v>Jura</v>
      </c>
      <c r="F2183" s="21" t="s">
        <v>54</v>
      </c>
      <c r="G2183" s="21" t="str">
        <f>VLOOKUP(Tableau1[[#This Row],[CODE_TYPE_DECHET]],Libellés!$A$1:$B$8,2,FALSE)</f>
        <v>Verre</v>
      </c>
      <c r="H2183" s="21" t="s">
        <v>49</v>
      </c>
      <c r="I2183" s="21" t="str">
        <f>VLOOKUP(Tableau1[[#This Row],[CODE_DESTINATION]],Libellés!$E$2:$F$7,2,FALSE)</f>
        <v>Valorisation matière</v>
      </c>
      <c r="J2183" s="21">
        <v>10935.250309999999</v>
      </c>
      <c r="K2183" s="21">
        <v>260587</v>
      </c>
      <c r="L2183" s="21">
        <f>Tableau1[[#This Row],[TONNE_DECHET]]*1000</f>
        <v>10935250.309999999</v>
      </c>
      <c r="M2183" s="21">
        <f>Tableau1[[#This Row],[KG_DECHET]]/Tableau1[[#This Row],[Population]]</f>
        <v>41.963913433901148</v>
      </c>
    </row>
    <row r="2184" spans="1:13" x14ac:dyDescent="0.3">
      <c r="A2184" s="21">
        <v>2015</v>
      </c>
      <c r="B2184" s="21">
        <v>27</v>
      </c>
      <c r="C2184" s="21" t="str">
        <f>VLOOKUP(Tableau1[[#This Row],[CODE_REGION]],Libellés!$I$2:$J$15,2,FALSE)</f>
        <v>Bourgogne-Franche-Comté</v>
      </c>
      <c r="D2184" s="21">
        <v>39</v>
      </c>
      <c r="E2184" s="21" t="str">
        <f>VLOOKUP(Tableau1[[#This Row],[CODE_DEPT]],Libellés!$L$2:$M$102,2,FALSE)</f>
        <v>Jura</v>
      </c>
      <c r="F2184" s="21" t="s">
        <v>54</v>
      </c>
      <c r="G2184" s="21" t="str">
        <f>VLOOKUP(Tableau1[[#This Row],[CODE_TYPE_DECHET]],Libellés!$A$1:$B$8,2,FALSE)</f>
        <v>Verre</v>
      </c>
      <c r="H2184" s="21" t="s">
        <v>52</v>
      </c>
      <c r="I2184" s="21" t="str">
        <f>VLOOKUP(Tableau1[[#This Row],[CODE_DESTINATION]],Libellés!$E$2:$F$7,2,FALSE)</f>
        <v>Non précisé</v>
      </c>
      <c r="J2184" s="21">
        <v>148.83013</v>
      </c>
      <c r="K2184" s="21">
        <v>260587</v>
      </c>
      <c r="L2184" s="21">
        <f>Tableau1[[#This Row],[TONNE_DECHET]]*1000</f>
        <v>148830.13</v>
      </c>
      <c r="M2184" s="21">
        <f>Tableau1[[#This Row],[KG_DECHET]]/Tableau1[[#This Row],[Population]]</f>
        <v>0.57113413178708072</v>
      </c>
    </row>
    <row r="2185" spans="1:13" x14ac:dyDescent="0.3">
      <c r="A2185" s="21">
        <v>2015</v>
      </c>
      <c r="B2185" s="21">
        <v>27</v>
      </c>
      <c r="C2185" s="21" t="str">
        <f>VLOOKUP(Tableau1[[#This Row],[CODE_REGION]],Libellés!$I$2:$J$15,2,FALSE)</f>
        <v>Bourgogne-Franche-Comté</v>
      </c>
      <c r="D2185" s="21">
        <v>39</v>
      </c>
      <c r="E2185" s="21" t="str">
        <f>VLOOKUP(Tableau1[[#This Row],[CODE_DEPT]],Libellés!$L$2:$M$102,2,FALSE)</f>
        <v>Jura</v>
      </c>
      <c r="F2185" s="21" t="s">
        <v>55</v>
      </c>
      <c r="G2185" s="21" t="str">
        <f>VLOOKUP(Tableau1[[#This Row],[CODE_TYPE_DECHET]],Libellés!$A$1:$B$8,2,FALSE)</f>
        <v>Collectes séparées hors gravats</v>
      </c>
      <c r="H2185" s="21" t="s">
        <v>49</v>
      </c>
      <c r="I2185" s="21" t="str">
        <f>VLOOKUP(Tableau1[[#This Row],[CODE_DESTINATION]],Libellés!$E$2:$F$7,2,FALSE)</f>
        <v>Valorisation matière</v>
      </c>
      <c r="J2185" s="21">
        <v>375.108</v>
      </c>
      <c r="K2185" s="21">
        <v>260587</v>
      </c>
      <c r="L2185" s="21">
        <f>Tableau1[[#This Row],[TONNE_DECHET]]*1000</f>
        <v>375108</v>
      </c>
      <c r="M2185" s="21">
        <f>Tableau1[[#This Row],[KG_DECHET]]/Tableau1[[#This Row],[Population]]</f>
        <v>1.4394731893762927</v>
      </c>
    </row>
    <row r="2186" spans="1:13" x14ac:dyDescent="0.3">
      <c r="A2186" s="21">
        <v>2017</v>
      </c>
      <c r="B2186" s="21">
        <v>27</v>
      </c>
      <c r="C2186" s="21" t="str">
        <f>VLOOKUP(Tableau1[[#This Row],[CODE_REGION]],Libellés!$I$2:$J$15,2,FALSE)</f>
        <v>Bourgogne-Franche-Comté</v>
      </c>
      <c r="D2186" s="21">
        <v>39</v>
      </c>
      <c r="E2186" s="21" t="str">
        <f>VLOOKUP(Tableau1[[#This Row],[CODE_DEPT]],Libellés!$L$2:$M$102,2,FALSE)</f>
        <v>Jura</v>
      </c>
      <c r="F2186" s="21" t="s">
        <v>49</v>
      </c>
      <c r="G2186" s="21" t="str">
        <f>VLOOKUP(Tableau1[[#This Row],[CODE_TYPE_DECHET]],Libellés!$A$1:$B$8,2,FALSE)</f>
        <v>Ordures ménagères résiduelles</v>
      </c>
      <c r="H2186" s="21" t="s">
        <v>50</v>
      </c>
      <c r="I2186" s="21" t="str">
        <f>VLOOKUP(Tableau1[[#This Row],[CODE_DESTINATION]],Libellés!$E$2:$F$7,2,FALSE)</f>
        <v>Incinération avec récupération d'énergie</v>
      </c>
      <c r="J2186" s="21">
        <v>49895.474889999998</v>
      </c>
      <c r="K2186" s="21">
        <v>260188</v>
      </c>
      <c r="L2186" s="21">
        <f>Tableau1[[#This Row],[TONNE_DECHET]]*1000</f>
        <v>49895474.890000001</v>
      </c>
      <c r="M2186" s="21">
        <f>Tableau1[[#This Row],[KG_DECHET]]/Tableau1[[#This Row],[Population]]</f>
        <v>191.76701035405168</v>
      </c>
    </row>
    <row r="2187" spans="1:13" x14ac:dyDescent="0.3">
      <c r="A2187" s="21">
        <v>2017</v>
      </c>
      <c r="B2187" s="21">
        <v>27</v>
      </c>
      <c r="C2187" s="21" t="str">
        <f>VLOOKUP(Tableau1[[#This Row],[CODE_REGION]],Libellés!$I$2:$J$15,2,FALSE)</f>
        <v>Bourgogne-Franche-Comté</v>
      </c>
      <c r="D2187" s="21">
        <v>39</v>
      </c>
      <c r="E2187" s="21" t="str">
        <f>VLOOKUP(Tableau1[[#This Row],[CODE_DEPT]],Libellés!$L$2:$M$102,2,FALSE)</f>
        <v>Jura</v>
      </c>
      <c r="F2187" s="21" t="s">
        <v>51</v>
      </c>
      <c r="G2187" s="21" t="str">
        <f>VLOOKUP(Tableau1[[#This Row],[CODE_TYPE_DECHET]],Libellés!$A$1:$B$8,2,FALSE)</f>
        <v>Emballages et papier</v>
      </c>
      <c r="H2187" s="21" t="s">
        <v>49</v>
      </c>
      <c r="I2187" s="21" t="str">
        <f>VLOOKUP(Tableau1[[#This Row],[CODE_DESTINATION]],Libellés!$E$2:$F$7,2,FALSE)</f>
        <v>Valorisation matière</v>
      </c>
      <c r="J2187" s="21">
        <v>16386.40856</v>
      </c>
      <c r="K2187" s="21">
        <v>260188</v>
      </c>
      <c r="L2187" s="21">
        <f>Tableau1[[#This Row],[TONNE_DECHET]]*1000</f>
        <v>16386408.560000001</v>
      </c>
      <c r="M2187" s="21">
        <f>Tableau1[[#This Row],[KG_DECHET]]/Tableau1[[#This Row],[Population]]</f>
        <v>62.979109566928528</v>
      </c>
    </row>
    <row r="2188" spans="1:13" x14ac:dyDescent="0.3">
      <c r="A2188" s="21">
        <v>2017</v>
      </c>
      <c r="B2188" s="21">
        <v>27</v>
      </c>
      <c r="C2188" s="21" t="str">
        <f>VLOOKUP(Tableau1[[#This Row],[CODE_REGION]],Libellés!$I$2:$J$15,2,FALSE)</f>
        <v>Bourgogne-Franche-Comté</v>
      </c>
      <c r="D2188" s="21">
        <v>39</v>
      </c>
      <c r="E2188" s="21" t="str">
        <f>VLOOKUP(Tableau1[[#This Row],[CODE_DEPT]],Libellés!$L$2:$M$102,2,FALSE)</f>
        <v>Jura</v>
      </c>
      <c r="F2188" s="21" t="s">
        <v>56</v>
      </c>
      <c r="G2188" s="21" t="str">
        <f>VLOOKUP(Tableau1[[#This Row],[CODE_TYPE_DECHET]],Libellés!$A$1:$B$8,2,FALSE)</f>
        <v>Biodéchets</v>
      </c>
      <c r="H2188" s="21" t="s">
        <v>56</v>
      </c>
      <c r="I2188" s="21" t="str">
        <f>VLOOKUP(Tableau1[[#This Row],[CODE_DESTINATION]],Libellés!$E$2:$F$7,2,FALSE)</f>
        <v>Valorisation organique</v>
      </c>
      <c r="J2188" s="21">
        <v>6058</v>
      </c>
      <c r="K2188" s="21">
        <v>260188</v>
      </c>
      <c r="L2188" s="21">
        <f>Tableau1[[#This Row],[TONNE_DECHET]]*1000</f>
        <v>6058000</v>
      </c>
      <c r="M2188" s="21">
        <f>Tableau1[[#This Row],[KG_DECHET]]/Tableau1[[#This Row],[Population]]</f>
        <v>23.283164481067537</v>
      </c>
    </row>
    <row r="2189" spans="1:13" x14ac:dyDescent="0.3">
      <c r="A2189" s="21">
        <v>2017</v>
      </c>
      <c r="B2189" s="21">
        <v>27</v>
      </c>
      <c r="C2189" s="21" t="str">
        <f>VLOOKUP(Tableau1[[#This Row],[CODE_REGION]],Libellés!$I$2:$J$15,2,FALSE)</f>
        <v>Bourgogne-Franche-Comté</v>
      </c>
      <c r="D2189" s="21">
        <v>39</v>
      </c>
      <c r="E2189" s="21" t="str">
        <f>VLOOKUP(Tableau1[[#This Row],[CODE_DEPT]],Libellés!$L$2:$M$102,2,FALSE)</f>
        <v>Jura</v>
      </c>
      <c r="F2189" s="21" t="s">
        <v>54</v>
      </c>
      <c r="G2189" s="21" t="str">
        <f>VLOOKUP(Tableau1[[#This Row],[CODE_TYPE_DECHET]],Libellés!$A$1:$B$8,2,FALSE)</f>
        <v>Verre</v>
      </c>
      <c r="H2189" s="21" t="s">
        <v>49</v>
      </c>
      <c r="I2189" s="21" t="str">
        <f>VLOOKUP(Tableau1[[#This Row],[CODE_DESTINATION]],Libellés!$E$2:$F$7,2,FALSE)</f>
        <v>Valorisation matière</v>
      </c>
      <c r="J2189" s="21">
        <v>11661.37384</v>
      </c>
      <c r="K2189" s="21">
        <v>260188</v>
      </c>
      <c r="L2189" s="21">
        <f>Tableau1[[#This Row],[TONNE_DECHET]]*1000</f>
        <v>11661373.84</v>
      </c>
      <c r="M2189" s="21">
        <f>Tableau1[[#This Row],[KG_DECHET]]/Tableau1[[#This Row],[Population]]</f>
        <v>44.819030239672848</v>
      </c>
    </row>
    <row r="2190" spans="1:13" x14ac:dyDescent="0.3">
      <c r="A2190" s="21">
        <v>2017</v>
      </c>
      <c r="B2190" s="21">
        <v>27</v>
      </c>
      <c r="C2190" s="21" t="str">
        <f>VLOOKUP(Tableau1[[#This Row],[CODE_REGION]],Libellés!$I$2:$J$15,2,FALSE)</f>
        <v>Bourgogne-Franche-Comté</v>
      </c>
      <c r="D2190" s="21">
        <v>39</v>
      </c>
      <c r="E2190" s="21" t="str">
        <f>VLOOKUP(Tableau1[[#This Row],[CODE_DEPT]],Libellés!$L$2:$M$102,2,FALSE)</f>
        <v>Jura</v>
      </c>
      <c r="F2190" s="21" t="s">
        <v>55</v>
      </c>
      <c r="G2190" s="21" t="str">
        <f>VLOOKUP(Tableau1[[#This Row],[CODE_TYPE_DECHET]],Libellés!$A$1:$B$8,2,FALSE)</f>
        <v>Collectes séparées hors gravats</v>
      </c>
      <c r="H2190" s="21" t="s">
        <v>49</v>
      </c>
      <c r="I2190" s="21" t="str">
        <f>VLOOKUP(Tableau1[[#This Row],[CODE_DESTINATION]],Libellés!$E$2:$F$7,2,FALSE)</f>
        <v>Valorisation matière</v>
      </c>
      <c r="J2190" s="21">
        <v>439.54030999999998</v>
      </c>
      <c r="K2190" s="21">
        <v>260188</v>
      </c>
      <c r="L2190" s="21">
        <f>Tableau1[[#This Row],[TONNE_DECHET]]*1000</f>
        <v>439540.31</v>
      </c>
      <c r="M2190" s="21">
        <f>Tableau1[[#This Row],[KG_DECHET]]/Tableau1[[#This Row],[Population]]</f>
        <v>1.6893181468784111</v>
      </c>
    </row>
    <row r="2191" spans="1:13" x14ac:dyDescent="0.3">
      <c r="A2191" s="21">
        <v>2009</v>
      </c>
      <c r="B2191" s="21">
        <v>75</v>
      </c>
      <c r="C2191" s="21" t="str">
        <f>VLOOKUP(Tableau1[[#This Row],[CODE_REGION]],Libellés!$I$2:$J$15,2,FALSE)</f>
        <v>Nouvelle-Aquitaine</v>
      </c>
      <c r="D2191" s="21">
        <v>40</v>
      </c>
      <c r="E2191" s="21" t="str">
        <f>VLOOKUP(Tableau1[[#This Row],[CODE_DEPT]],Libellés!$L$2:$M$102,2,FALSE)</f>
        <v>Landes</v>
      </c>
      <c r="F2191" s="21" t="s">
        <v>49</v>
      </c>
      <c r="G2191" s="21" t="str">
        <f>VLOOKUP(Tableau1[[#This Row],[CODE_TYPE_DECHET]],Libellés!$A$1:$B$8,2,FALSE)</f>
        <v>Ordures ménagères résiduelles</v>
      </c>
      <c r="H2191" s="21" t="s">
        <v>50</v>
      </c>
      <c r="I2191" s="21" t="str">
        <f>VLOOKUP(Tableau1[[#This Row],[CODE_DESTINATION]],Libellés!$E$2:$F$7,2,FALSE)</f>
        <v>Incinération avec récupération d'énergie</v>
      </c>
      <c r="J2191" s="21">
        <v>23104.32</v>
      </c>
      <c r="K2191" s="21">
        <v>379341</v>
      </c>
      <c r="L2191" s="21">
        <f>Tableau1[[#This Row],[TONNE_DECHET]]*1000</f>
        <v>23104320</v>
      </c>
      <c r="M2191" s="21">
        <f>Tableau1[[#This Row],[KG_DECHET]]/Tableau1[[#This Row],[Population]]</f>
        <v>60.906466741006113</v>
      </c>
    </row>
    <row r="2192" spans="1:13" x14ac:dyDescent="0.3">
      <c r="A2192" s="21">
        <v>2009</v>
      </c>
      <c r="B2192" s="21">
        <v>75</v>
      </c>
      <c r="C2192" s="21" t="str">
        <f>VLOOKUP(Tableau1[[#This Row],[CODE_REGION]],Libellés!$I$2:$J$15,2,FALSE)</f>
        <v>Nouvelle-Aquitaine</v>
      </c>
      <c r="D2192" s="21">
        <v>40</v>
      </c>
      <c r="E2192" s="21" t="str">
        <f>VLOOKUP(Tableau1[[#This Row],[CODE_DEPT]],Libellés!$L$2:$M$102,2,FALSE)</f>
        <v>Landes</v>
      </c>
      <c r="F2192" s="21" t="s">
        <v>49</v>
      </c>
      <c r="G2192" s="21" t="str">
        <f>VLOOKUP(Tableau1[[#This Row],[CODE_TYPE_DECHET]],Libellés!$A$1:$B$8,2,FALSE)</f>
        <v>Ordures ménagères résiduelles</v>
      </c>
      <c r="H2192" s="21" t="s">
        <v>53</v>
      </c>
      <c r="I2192" s="21" t="str">
        <f>VLOOKUP(Tableau1[[#This Row],[CODE_DESTINATION]],Libellés!$E$2:$F$7,2,FALSE)</f>
        <v>Incinération sans récupération d'énergie</v>
      </c>
      <c r="J2192" s="21">
        <v>66524.162729999996</v>
      </c>
      <c r="K2192" s="21">
        <v>379341</v>
      </c>
      <c r="L2192" s="21">
        <f>Tableau1[[#This Row],[TONNE_DECHET]]*1000</f>
        <v>66524162.729999997</v>
      </c>
      <c r="M2192" s="21">
        <f>Tableau1[[#This Row],[KG_DECHET]]/Tableau1[[#This Row],[Population]]</f>
        <v>175.36771066138382</v>
      </c>
    </row>
    <row r="2193" spans="1:13" x14ac:dyDescent="0.3">
      <c r="A2193" s="21">
        <v>2009</v>
      </c>
      <c r="B2193" s="21">
        <v>75</v>
      </c>
      <c r="C2193" s="21" t="str">
        <f>VLOOKUP(Tableau1[[#This Row],[CODE_REGION]],Libellés!$I$2:$J$15,2,FALSE)</f>
        <v>Nouvelle-Aquitaine</v>
      </c>
      <c r="D2193" s="21">
        <v>40</v>
      </c>
      <c r="E2193" s="21" t="str">
        <f>VLOOKUP(Tableau1[[#This Row],[CODE_DEPT]],Libellés!$L$2:$M$102,2,FALSE)</f>
        <v>Landes</v>
      </c>
      <c r="F2193" s="21" t="s">
        <v>49</v>
      </c>
      <c r="G2193" s="21" t="str">
        <f>VLOOKUP(Tableau1[[#This Row],[CODE_TYPE_DECHET]],Libellés!$A$1:$B$8,2,FALSE)</f>
        <v>Ordures ménagères résiduelles</v>
      </c>
      <c r="H2193" s="21" t="s">
        <v>51</v>
      </c>
      <c r="I2193" s="21" t="str">
        <f>VLOOKUP(Tableau1[[#This Row],[CODE_DESTINATION]],Libellés!$E$2:$F$7,2,FALSE)</f>
        <v>Stockage</v>
      </c>
      <c r="J2193" s="21">
        <v>22306.890500000001</v>
      </c>
      <c r="K2193" s="21">
        <v>379341</v>
      </c>
      <c r="L2193" s="21">
        <f>Tableau1[[#This Row],[TONNE_DECHET]]*1000</f>
        <v>22306890.5</v>
      </c>
      <c r="M2193" s="21">
        <f>Tableau1[[#This Row],[KG_DECHET]]/Tableau1[[#This Row],[Population]]</f>
        <v>58.804322496118267</v>
      </c>
    </row>
    <row r="2194" spans="1:13" x14ac:dyDescent="0.3">
      <c r="A2194" s="21">
        <v>2009</v>
      </c>
      <c r="B2194" s="21">
        <v>75</v>
      </c>
      <c r="C2194" s="21" t="str">
        <f>VLOOKUP(Tableau1[[#This Row],[CODE_REGION]],Libellés!$I$2:$J$15,2,FALSE)</f>
        <v>Nouvelle-Aquitaine</v>
      </c>
      <c r="D2194" s="21">
        <v>40</v>
      </c>
      <c r="E2194" s="21" t="str">
        <f>VLOOKUP(Tableau1[[#This Row],[CODE_DEPT]],Libellés!$L$2:$M$102,2,FALSE)</f>
        <v>Landes</v>
      </c>
      <c r="F2194" s="21" t="s">
        <v>49</v>
      </c>
      <c r="G2194" s="21" t="str">
        <f>VLOOKUP(Tableau1[[#This Row],[CODE_TYPE_DECHET]],Libellés!$A$1:$B$8,2,FALSE)</f>
        <v>Ordures ménagères résiduelles</v>
      </c>
      <c r="H2194" s="21" t="s">
        <v>56</v>
      </c>
      <c r="I2194" s="21" t="str">
        <f>VLOOKUP(Tableau1[[#This Row],[CODE_DESTINATION]],Libellés!$E$2:$F$7,2,FALSE)</f>
        <v>Valorisation organique</v>
      </c>
      <c r="J2194" s="21">
        <v>19510</v>
      </c>
      <c r="K2194" s="21">
        <v>379341</v>
      </c>
      <c r="L2194" s="21">
        <f>Tableau1[[#This Row],[TONNE_DECHET]]*1000</f>
        <v>19510000</v>
      </c>
      <c r="M2194" s="21">
        <f>Tableau1[[#This Row],[KG_DECHET]]/Tableau1[[#This Row],[Population]]</f>
        <v>51.43129796146475</v>
      </c>
    </row>
    <row r="2195" spans="1:13" x14ac:dyDescent="0.3">
      <c r="A2195" s="21">
        <v>2009</v>
      </c>
      <c r="B2195" s="21">
        <v>75</v>
      </c>
      <c r="C2195" s="21" t="str">
        <f>VLOOKUP(Tableau1[[#This Row],[CODE_REGION]],Libellés!$I$2:$J$15,2,FALSE)</f>
        <v>Nouvelle-Aquitaine</v>
      </c>
      <c r="D2195" s="21">
        <v>40</v>
      </c>
      <c r="E2195" s="21" t="str">
        <f>VLOOKUP(Tableau1[[#This Row],[CODE_DEPT]],Libellés!$L$2:$M$102,2,FALSE)</f>
        <v>Landes</v>
      </c>
      <c r="F2195" s="21" t="s">
        <v>49</v>
      </c>
      <c r="G2195" s="21" t="str">
        <f>VLOOKUP(Tableau1[[#This Row],[CODE_TYPE_DECHET]],Libellés!$A$1:$B$8,2,FALSE)</f>
        <v>Ordures ménagères résiduelles</v>
      </c>
      <c r="H2195" s="21" t="s">
        <v>52</v>
      </c>
      <c r="I2195" s="21" t="str">
        <f>VLOOKUP(Tableau1[[#This Row],[CODE_DESTINATION]],Libellés!$E$2:$F$7,2,FALSE)</f>
        <v>Non précisé</v>
      </c>
      <c r="J2195" s="21">
        <v>108.76018000000001</v>
      </c>
      <c r="K2195" s="21">
        <v>379341</v>
      </c>
      <c r="L2195" s="21">
        <f>Tableau1[[#This Row],[TONNE_DECHET]]*1000</f>
        <v>108760.18000000001</v>
      </c>
      <c r="M2195" s="21">
        <f>Tableau1[[#This Row],[KG_DECHET]]/Tableau1[[#This Row],[Population]]</f>
        <v>0.28670821239992517</v>
      </c>
    </row>
    <row r="2196" spans="1:13" x14ac:dyDescent="0.3">
      <c r="A2196" s="21">
        <v>2009</v>
      </c>
      <c r="B2196" s="21">
        <v>75</v>
      </c>
      <c r="C2196" s="21" t="str">
        <f>VLOOKUP(Tableau1[[#This Row],[CODE_REGION]],Libellés!$I$2:$J$15,2,FALSE)</f>
        <v>Nouvelle-Aquitaine</v>
      </c>
      <c r="D2196" s="21">
        <v>40</v>
      </c>
      <c r="E2196" s="21" t="str">
        <f>VLOOKUP(Tableau1[[#This Row],[CODE_DEPT]],Libellés!$L$2:$M$102,2,FALSE)</f>
        <v>Landes</v>
      </c>
      <c r="F2196" s="21" t="s">
        <v>50</v>
      </c>
      <c r="G2196" s="21" t="str">
        <f>VLOOKUP(Tableau1[[#This Row],[CODE_TYPE_DECHET]],Libellés!$A$1:$B$8,2,FALSE)</f>
        <v>Encombrants</v>
      </c>
      <c r="H2196" s="21" t="s">
        <v>50</v>
      </c>
      <c r="I2196" s="21" t="str">
        <f>VLOOKUP(Tableau1[[#This Row],[CODE_DESTINATION]],Libellés!$E$2:$F$7,2,FALSE)</f>
        <v>Incinération avec récupération d'énergie</v>
      </c>
      <c r="J2196" s="21">
        <v>146.51195000000001</v>
      </c>
      <c r="K2196" s="21">
        <v>379341</v>
      </c>
      <c r="L2196" s="21">
        <f>Tableau1[[#This Row],[TONNE_DECHET]]*1000</f>
        <v>146511.95000000001</v>
      </c>
      <c r="M2196" s="21">
        <f>Tableau1[[#This Row],[KG_DECHET]]/Tableau1[[#This Row],[Population]]</f>
        <v>0.38622756306331246</v>
      </c>
    </row>
    <row r="2197" spans="1:13" x14ac:dyDescent="0.3">
      <c r="A2197" s="21">
        <v>2009</v>
      </c>
      <c r="B2197" s="21">
        <v>75</v>
      </c>
      <c r="C2197" s="21" t="str">
        <f>VLOOKUP(Tableau1[[#This Row],[CODE_REGION]],Libellés!$I$2:$J$15,2,FALSE)</f>
        <v>Nouvelle-Aquitaine</v>
      </c>
      <c r="D2197" s="21">
        <v>40</v>
      </c>
      <c r="E2197" s="21" t="str">
        <f>VLOOKUP(Tableau1[[#This Row],[CODE_DEPT]],Libellés!$L$2:$M$102,2,FALSE)</f>
        <v>Landes</v>
      </c>
      <c r="F2197" s="21" t="s">
        <v>53</v>
      </c>
      <c r="G2197" s="21" t="str">
        <f>VLOOKUP(Tableau1[[#This Row],[CODE_TYPE_DECHET]],Libellés!$A$1:$B$8,2,FALSE)</f>
        <v>Déchets dangereux</v>
      </c>
      <c r="H2197" s="21" t="s">
        <v>52</v>
      </c>
      <c r="I2197" s="21" t="str">
        <f>VLOOKUP(Tableau1[[#This Row],[CODE_DESTINATION]],Libellés!$E$2:$F$7,2,FALSE)</f>
        <v>Non précisé</v>
      </c>
      <c r="J2197" s="21">
        <v>0.14699999999999999</v>
      </c>
      <c r="K2197" s="21">
        <v>379341</v>
      </c>
      <c r="L2197" s="21">
        <f>Tableau1[[#This Row],[TONNE_DECHET]]*1000</f>
        <v>147</v>
      </c>
      <c r="M2197" s="21">
        <f>Tableau1[[#This Row],[KG_DECHET]]/Tableau1[[#This Row],[Population]]</f>
        <v>3.875141363575253E-4</v>
      </c>
    </row>
    <row r="2198" spans="1:13" x14ac:dyDescent="0.3">
      <c r="A2198" s="21">
        <v>2009</v>
      </c>
      <c r="B2198" s="21">
        <v>75</v>
      </c>
      <c r="C2198" s="21" t="str">
        <f>VLOOKUP(Tableau1[[#This Row],[CODE_REGION]],Libellés!$I$2:$J$15,2,FALSE)</f>
        <v>Nouvelle-Aquitaine</v>
      </c>
      <c r="D2198" s="21">
        <v>40</v>
      </c>
      <c r="E2198" s="21" t="str">
        <f>VLOOKUP(Tableau1[[#This Row],[CODE_DEPT]],Libellés!$L$2:$M$102,2,FALSE)</f>
        <v>Landes</v>
      </c>
      <c r="F2198" s="21" t="s">
        <v>51</v>
      </c>
      <c r="G2198" s="21" t="str">
        <f>VLOOKUP(Tableau1[[#This Row],[CODE_TYPE_DECHET]],Libellés!$A$1:$B$8,2,FALSE)</f>
        <v>Emballages et papier</v>
      </c>
      <c r="H2198" s="21" t="s">
        <v>49</v>
      </c>
      <c r="I2198" s="21" t="str">
        <f>VLOOKUP(Tableau1[[#This Row],[CODE_DESTINATION]],Libellés!$E$2:$F$7,2,FALSE)</f>
        <v>Valorisation matière</v>
      </c>
      <c r="J2198" s="21">
        <v>15941.22503</v>
      </c>
      <c r="K2198" s="21">
        <v>379341</v>
      </c>
      <c r="L2198" s="21">
        <f>Tableau1[[#This Row],[TONNE_DECHET]]*1000</f>
        <v>15941225.029999999</v>
      </c>
      <c r="M2198" s="21">
        <f>Tableau1[[#This Row],[KG_DECHET]]/Tableau1[[#This Row],[Population]]</f>
        <v>42.023469727764727</v>
      </c>
    </row>
    <row r="2199" spans="1:13" x14ac:dyDescent="0.3">
      <c r="A2199" s="21">
        <v>2009</v>
      </c>
      <c r="B2199" s="21">
        <v>75</v>
      </c>
      <c r="C2199" s="21" t="str">
        <f>VLOOKUP(Tableau1[[#This Row],[CODE_REGION]],Libellés!$I$2:$J$15,2,FALSE)</f>
        <v>Nouvelle-Aquitaine</v>
      </c>
      <c r="D2199" s="21">
        <v>40</v>
      </c>
      <c r="E2199" s="21" t="str">
        <f>VLOOKUP(Tableau1[[#This Row],[CODE_DEPT]],Libellés!$L$2:$M$102,2,FALSE)</f>
        <v>Landes</v>
      </c>
      <c r="F2199" s="21" t="s">
        <v>51</v>
      </c>
      <c r="G2199" s="21" t="str">
        <f>VLOOKUP(Tableau1[[#This Row],[CODE_TYPE_DECHET]],Libellés!$A$1:$B$8,2,FALSE)</f>
        <v>Emballages et papier</v>
      </c>
      <c r="H2199" s="21" t="s">
        <v>52</v>
      </c>
      <c r="I2199" s="21" t="str">
        <f>VLOOKUP(Tableau1[[#This Row],[CODE_DESTINATION]],Libellés!$E$2:$F$7,2,FALSE)</f>
        <v>Non précisé</v>
      </c>
      <c r="J2199" s="21">
        <v>177.86983000000001</v>
      </c>
      <c r="K2199" s="21">
        <v>379341</v>
      </c>
      <c r="L2199" s="21">
        <f>Tableau1[[#This Row],[TONNE_DECHET]]*1000</f>
        <v>177869.83000000002</v>
      </c>
      <c r="M2199" s="21">
        <f>Tableau1[[#This Row],[KG_DECHET]]/Tableau1[[#This Row],[Population]]</f>
        <v>0.46889165684700579</v>
      </c>
    </row>
    <row r="2200" spans="1:13" x14ac:dyDescent="0.3">
      <c r="A2200" s="21">
        <v>2009</v>
      </c>
      <c r="B2200" s="21">
        <v>75</v>
      </c>
      <c r="C2200" s="21" t="str">
        <f>VLOOKUP(Tableau1[[#This Row],[CODE_REGION]],Libellés!$I$2:$J$15,2,FALSE)</f>
        <v>Nouvelle-Aquitaine</v>
      </c>
      <c r="D2200" s="21">
        <v>40</v>
      </c>
      <c r="E2200" s="21" t="str">
        <f>VLOOKUP(Tableau1[[#This Row],[CODE_DEPT]],Libellés!$L$2:$M$102,2,FALSE)</f>
        <v>Landes</v>
      </c>
      <c r="F2200" s="21" t="s">
        <v>54</v>
      </c>
      <c r="G2200" s="21" t="str">
        <f>VLOOKUP(Tableau1[[#This Row],[CODE_TYPE_DECHET]],Libellés!$A$1:$B$8,2,FALSE)</f>
        <v>Verre</v>
      </c>
      <c r="H2200" s="21" t="s">
        <v>49</v>
      </c>
      <c r="I2200" s="21" t="str">
        <f>VLOOKUP(Tableau1[[#This Row],[CODE_DESTINATION]],Libellés!$E$2:$F$7,2,FALSE)</f>
        <v>Valorisation matière</v>
      </c>
      <c r="J2200" s="21">
        <v>12737.80185</v>
      </c>
      <c r="K2200" s="21">
        <v>379341</v>
      </c>
      <c r="L2200" s="21">
        <f>Tableau1[[#This Row],[TONNE_DECHET]]*1000</f>
        <v>12737801.85</v>
      </c>
      <c r="M2200" s="21">
        <f>Tableau1[[#This Row],[KG_DECHET]]/Tableau1[[#This Row],[Population]]</f>
        <v>33.578763829905022</v>
      </c>
    </row>
    <row r="2201" spans="1:13" x14ac:dyDescent="0.3">
      <c r="A2201" s="21">
        <v>2009</v>
      </c>
      <c r="B2201" s="21">
        <v>75</v>
      </c>
      <c r="C2201" s="21" t="str">
        <f>VLOOKUP(Tableau1[[#This Row],[CODE_REGION]],Libellés!$I$2:$J$15,2,FALSE)</f>
        <v>Nouvelle-Aquitaine</v>
      </c>
      <c r="D2201" s="21">
        <v>40</v>
      </c>
      <c r="E2201" s="21" t="str">
        <f>VLOOKUP(Tableau1[[#This Row],[CODE_DEPT]],Libellés!$L$2:$M$102,2,FALSE)</f>
        <v>Landes</v>
      </c>
      <c r="F2201" s="21" t="s">
        <v>54</v>
      </c>
      <c r="G2201" s="21" t="str">
        <f>VLOOKUP(Tableau1[[#This Row],[CODE_TYPE_DECHET]],Libellés!$A$1:$B$8,2,FALSE)</f>
        <v>Verre</v>
      </c>
      <c r="H2201" s="21" t="s">
        <v>52</v>
      </c>
      <c r="I2201" s="21" t="str">
        <f>VLOOKUP(Tableau1[[#This Row],[CODE_DESTINATION]],Libellés!$E$2:$F$7,2,FALSE)</f>
        <v>Non précisé</v>
      </c>
      <c r="J2201" s="21">
        <v>12.63758</v>
      </c>
      <c r="K2201" s="21">
        <v>379341</v>
      </c>
      <c r="L2201" s="21">
        <f>Tableau1[[#This Row],[TONNE_DECHET]]*1000</f>
        <v>12637.58</v>
      </c>
      <c r="M2201" s="21">
        <f>Tableau1[[#This Row],[KG_DECHET]]/Tableau1[[#This Row],[Population]]</f>
        <v>3.3314563941150573E-2</v>
      </c>
    </row>
    <row r="2202" spans="1:13" x14ac:dyDescent="0.3">
      <c r="A2202" s="21">
        <v>2009</v>
      </c>
      <c r="B2202" s="21">
        <v>75</v>
      </c>
      <c r="C2202" s="21" t="str">
        <f>VLOOKUP(Tableau1[[#This Row],[CODE_REGION]],Libellés!$I$2:$J$15,2,FALSE)</f>
        <v>Nouvelle-Aquitaine</v>
      </c>
      <c r="D2202" s="21">
        <v>40</v>
      </c>
      <c r="E2202" s="21" t="str">
        <f>VLOOKUP(Tableau1[[#This Row],[CODE_DEPT]],Libellés!$L$2:$M$102,2,FALSE)</f>
        <v>Landes</v>
      </c>
      <c r="F2202" s="21" t="s">
        <v>55</v>
      </c>
      <c r="G2202" s="21" t="str">
        <f>VLOOKUP(Tableau1[[#This Row],[CODE_TYPE_DECHET]],Libellés!$A$1:$B$8,2,FALSE)</f>
        <v>Collectes séparées hors gravats</v>
      </c>
      <c r="H2202" s="21" t="s">
        <v>49</v>
      </c>
      <c r="I2202" s="21" t="str">
        <f>VLOOKUP(Tableau1[[#This Row],[CODE_DESTINATION]],Libellés!$E$2:$F$7,2,FALSE)</f>
        <v>Valorisation matière</v>
      </c>
      <c r="J2202" s="21">
        <v>251.1</v>
      </c>
      <c r="K2202" s="21">
        <v>379341</v>
      </c>
      <c r="L2202" s="21">
        <f>Tableau1[[#This Row],[TONNE_DECHET]]*1000</f>
        <v>251100</v>
      </c>
      <c r="M2202" s="21">
        <f>Tableau1[[#This Row],[KG_DECHET]]/Tableau1[[#This Row],[Population]]</f>
        <v>0.6619374125127524</v>
      </c>
    </row>
    <row r="2203" spans="1:13" x14ac:dyDescent="0.3">
      <c r="A2203" s="21">
        <v>2011</v>
      </c>
      <c r="B2203" s="21">
        <v>75</v>
      </c>
      <c r="C2203" s="21" t="str">
        <f>VLOOKUP(Tableau1[[#This Row],[CODE_REGION]],Libellés!$I$2:$J$15,2,FALSE)</f>
        <v>Nouvelle-Aquitaine</v>
      </c>
      <c r="D2203" s="21">
        <v>40</v>
      </c>
      <c r="E2203" s="21" t="str">
        <f>VLOOKUP(Tableau1[[#This Row],[CODE_DEPT]],Libellés!$L$2:$M$102,2,FALSE)</f>
        <v>Landes</v>
      </c>
      <c r="F2203" s="21" t="s">
        <v>49</v>
      </c>
      <c r="G2203" s="21" t="str">
        <f>VLOOKUP(Tableau1[[#This Row],[CODE_TYPE_DECHET]],Libellés!$A$1:$B$8,2,FALSE)</f>
        <v>Ordures ménagères résiduelles</v>
      </c>
      <c r="H2203" s="21" t="s">
        <v>49</v>
      </c>
      <c r="I2203" s="21" t="str">
        <f>VLOOKUP(Tableau1[[#This Row],[CODE_DESTINATION]],Libellés!$E$2:$F$7,2,FALSE)</f>
        <v>Valorisation matière</v>
      </c>
      <c r="J2203" s="21">
        <v>9866</v>
      </c>
      <c r="K2203" s="21">
        <v>387929</v>
      </c>
      <c r="L2203" s="21">
        <f>Tableau1[[#This Row],[TONNE_DECHET]]*1000</f>
        <v>9866000</v>
      </c>
      <c r="M2203" s="21">
        <f>Tableau1[[#This Row],[KG_DECHET]]/Tableau1[[#This Row],[Population]]</f>
        <v>25.432488934830857</v>
      </c>
    </row>
    <row r="2204" spans="1:13" x14ac:dyDescent="0.3">
      <c r="A2204" s="21">
        <v>2011</v>
      </c>
      <c r="B2204" s="21">
        <v>75</v>
      </c>
      <c r="C2204" s="21" t="str">
        <f>VLOOKUP(Tableau1[[#This Row],[CODE_REGION]],Libellés!$I$2:$J$15,2,FALSE)</f>
        <v>Nouvelle-Aquitaine</v>
      </c>
      <c r="D2204" s="21">
        <v>40</v>
      </c>
      <c r="E2204" s="21" t="str">
        <f>VLOOKUP(Tableau1[[#This Row],[CODE_DEPT]],Libellés!$L$2:$M$102,2,FALSE)</f>
        <v>Landes</v>
      </c>
      <c r="F2204" s="21" t="s">
        <v>49</v>
      </c>
      <c r="G2204" s="21" t="str">
        <f>VLOOKUP(Tableau1[[#This Row],[CODE_TYPE_DECHET]],Libellés!$A$1:$B$8,2,FALSE)</f>
        <v>Ordures ménagères résiduelles</v>
      </c>
      <c r="H2204" s="21" t="s">
        <v>50</v>
      </c>
      <c r="I2204" s="21" t="str">
        <f>VLOOKUP(Tableau1[[#This Row],[CODE_DESTINATION]],Libellés!$E$2:$F$7,2,FALSE)</f>
        <v>Incinération avec récupération d'énergie</v>
      </c>
      <c r="J2204" s="21">
        <v>30695</v>
      </c>
      <c r="K2204" s="21">
        <v>387929</v>
      </c>
      <c r="L2204" s="21">
        <f>Tableau1[[#This Row],[TONNE_DECHET]]*1000</f>
        <v>30695000</v>
      </c>
      <c r="M2204" s="21">
        <f>Tableau1[[#This Row],[KG_DECHET]]/Tableau1[[#This Row],[Population]]</f>
        <v>79.12530385714912</v>
      </c>
    </row>
    <row r="2205" spans="1:13" x14ac:dyDescent="0.3">
      <c r="A2205" s="21">
        <v>2011</v>
      </c>
      <c r="B2205" s="21">
        <v>75</v>
      </c>
      <c r="C2205" s="21" t="str">
        <f>VLOOKUP(Tableau1[[#This Row],[CODE_REGION]],Libellés!$I$2:$J$15,2,FALSE)</f>
        <v>Nouvelle-Aquitaine</v>
      </c>
      <c r="D2205" s="21">
        <v>40</v>
      </c>
      <c r="E2205" s="21" t="str">
        <f>VLOOKUP(Tableau1[[#This Row],[CODE_DEPT]],Libellés!$L$2:$M$102,2,FALSE)</f>
        <v>Landes</v>
      </c>
      <c r="F2205" s="21" t="s">
        <v>49</v>
      </c>
      <c r="G2205" s="21" t="str">
        <f>VLOOKUP(Tableau1[[#This Row],[CODE_TYPE_DECHET]],Libellés!$A$1:$B$8,2,FALSE)</f>
        <v>Ordures ménagères résiduelles</v>
      </c>
      <c r="H2205" s="21" t="s">
        <v>53</v>
      </c>
      <c r="I2205" s="21" t="str">
        <f>VLOOKUP(Tableau1[[#This Row],[CODE_DESTINATION]],Libellés!$E$2:$F$7,2,FALSE)</f>
        <v>Incinération sans récupération d'énergie</v>
      </c>
      <c r="J2205" s="21">
        <v>69389</v>
      </c>
      <c r="K2205" s="21">
        <v>387929</v>
      </c>
      <c r="L2205" s="21">
        <f>Tableau1[[#This Row],[TONNE_DECHET]]*1000</f>
        <v>69389000</v>
      </c>
      <c r="M2205" s="21">
        <f>Tableau1[[#This Row],[KG_DECHET]]/Tableau1[[#This Row],[Population]]</f>
        <v>178.87036029788956</v>
      </c>
    </row>
    <row r="2206" spans="1:13" x14ac:dyDescent="0.3">
      <c r="A2206" s="21">
        <v>2011</v>
      </c>
      <c r="B2206" s="21">
        <v>75</v>
      </c>
      <c r="C2206" s="21" t="str">
        <f>VLOOKUP(Tableau1[[#This Row],[CODE_REGION]],Libellés!$I$2:$J$15,2,FALSE)</f>
        <v>Nouvelle-Aquitaine</v>
      </c>
      <c r="D2206" s="21">
        <v>40</v>
      </c>
      <c r="E2206" s="21" t="str">
        <f>VLOOKUP(Tableau1[[#This Row],[CODE_DEPT]],Libellés!$L$2:$M$102,2,FALSE)</f>
        <v>Landes</v>
      </c>
      <c r="F2206" s="21" t="s">
        <v>49</v>
      </c>
      <c r="G2206" s="21" t="str">
        <f>VLOOKUP(Tableau1[[#This Row],[CODE_TYPE_DECHET]],Libellés!$A$1:$B$8,2,FALSE)</f>
        <v>Ordures ménagères résiduelles</v>
      </c>
      <c r="H2206" s="21" t="s">
        <v>51</v>
      </c>
      <c r="I2206" s="21" t="str">
        <f>VLOOKUP(Tableau1[[#This Row],[CODE_DESTINATION]],Libellés!$E$2:$F$7,2,FALSE)</f>
        <v>Stockage</v>
      </c>
      <c r="J2206" s="21">
        <v>19548.334220000001</v>
      </c>
      <c r="K2206" s="21">
        <v>387929</v>
      </c>
      <c r="L2206" s="21">
        <f>Tableau1[[#This Row],[TONNE_DECHET]]*1000</f>
        <v>19548334.219999999</v>
      </c>
      <c r="M2206" s="21">
        <f>Tableau1[[#This Row],[KG_DECHET]]/Tableau1[[#This Row],[Population]]</f>
        <v>50.391525820446525</v>
      </c>
    </row>
    <row r="2207" spans="1:13" x14ac:dyDescent="0.3">
      <c r="A2207" s="21">
        <v>2011</v>
      </c>
      <c r="B2207" s="21">
        <v>75</v>
      </c>
      <c r="C2207" s="21" t="str">
        <f>VLOOKUP(Tableau1[[#This Row],[CODE_REGION]],Libellés!$I$2:$J$15,2,FALSE)</f>
        <v>Nouvelle-Aquitaine</v>
      </c>
      <c r="D2207" s="21">
        <v>40</v>
      </c>
      <c r="E2207" s="21" t="str">
        <f>VLOOKUP(Tableau1[[#This Row],[CODE_DEPT]],Libellés!$L$2:$M$102,2,FALSE)</f>
        <v>Landes</v>
      </c>
      <c r="F2207" s="21" t="s">
        <v>49</v>
      </c>
      <c r="G2207" s="21" t="str">
        <f>VLOOKUP(Tableau1[[#This Row],[CODE_TYPE_DECHET]],Libellés!$A$1:$B$8,2,FALSE)</f>
        <v>Ordures ménagères résiduelles</v>
      </c>
      <c r="H2207" s="21" t="s">
        <v>56</v>
      </c>
      <c r="I2207" s="21" t="str">
        <f>VLOOKUP(Tableau1[[#This Row],[CODE_DESTINATION]],Libellés!$E$2:$F$7,2,FALSE)</f>
        <v>Valorisation organique</v>
      </c>
      <c r="J2207" s="21">
        <v>21167.8</v>
      </c>
      <c r="K2207" s="21">
        <v>387929</v>
      </c>
      <c r="L2207" s="21">
        <f>Tableau1[[#This Row],[TONNE_DECHET]]*1000</f>
        <v>21167800</v>
      </c>
      <c r="M2207" s="21">
        <f>Tableau1[[#This Row],[KG_DECHET]]/Tableau1[[#This Row],[Population]]</f>
        <v>54.566170613694773</v>
      </c>
    </row>
    <row r="2208" spans="1:13" x14ac:dyDescent="0.3">
      <c r="A2208" s="21">
        <v>2011</v>
      </c>
      <c r="B2208" s="21">
        <v>75</v>
      </c>
      <c r="C2208" s="21" t="str">
        <f>VLOOKUP(Tableau1[[#This Row],[CODE_REGION]],Libellés!$I$2:$J$15,2,FALSE)</f>
        <v>Nouvelle-Aquitaine</v>
      </c>
      <c r="D2208" s="21">
        <v>40</v>
      </c>
      <c r="E2208" s="21" t="str">
        <f>VLOOKUP(Tableau1[[#This Row],[CODE_DEPT]],Libellés!$L$2:$M$102,2,FALSE)</f>
        <v>Landes</v>
      </c>
      <c r="F2208" s="21" t="s">
        <v>49</v>
      </c>
      <c r="G2208" s="21" t="str">
        <f>VLOOKUP(Tableau1[[#This Row],[CODE_TYPE_DECHET]],Libellés!$A$1:$B$8,2,FALSE)</f>
        <v>Ordures ménagères résiduelles</v>
      </c>
      <c r="H2208" s="21" t="s">
        <v>52</v>
      </c>
      <c r="I2208" s="21" t="str">
        <f>VLOOKUP(Tableau1[[#This Row],[CODE_DESTINATION]],Libellés!$E$2:$F$7,2,FALSE)</f>
        <v>Non précisé</v>
      </c>
      <c r="J2208" s="21">
        <v>1200.6855399999999</v>
      </c>
      <c r="K2208" s="21">
        <v>387929</v>
      </c>
      <c r="L2208" s="21">
        <f>Tableau1[[#This Row],[TONNE_DECHET]]*1000</f>
        <v>1200685.54</v>
      </c>
      <c r="M2208" s="21">
        <f>Tableau1[[#This Row],[KG_DECHET]]/Tableau1[[#This Row],[Population]]</f>
        <v>3.0951167352788787</v>
      </c>
    </row>
    <row r="2209" spans="1:13" x14ac:dyDescent="0.3">
      <c r="A2209" s="21">
        <v>2011</v>
      </c>
      <c r="B2209" s="21">
        <v>75</v>
      </c>
      <c r="C2209" s="21" t="str">
        <f>VLOOKUP(Tableau1[[#This Row],[CODE_REGION]],Libellés!$I$2:$J$15,2,FALSE)</f>
        <v>Nouvelle-Aquitaine</v>
      </c>
      <c r="D2209" s="21">
        <v>40</v>
      </c>
      <c r="E2209" s="21" t="str">
        <f>VLOOKUP(Tableau1[[#This Row],[CODE_DEPT]],Libellés!$L$2:$M$102,2,FALSE)</f>
        <v>Landes</v>
      </c>
      <c r="F2209" s="21" t="s">
        <v>50</v>
      </c>
      <c r="G2209" s="21" t="str">
        <f>VLOOKUP(Tableau1[[#This Row],[CODE_TYPE_DECHET]],Libellés!$A$1:$B$8,2,FALSE)</f>
        <v>Encombrants</v>
      </c>
      <c r="H2209" s="21" t="s">
        <v>50</v>
      </c>
      <c r="I2209" s="21" t="str">
        <f>VLOOKUP(Tableau1[[#This Row],[CODE_DESTINATION]],Libellés!$E$2:$F$7,2,FALSE)</f>
        <v>Incinération avec récupération d'énergie</v>
      </c>
      <c r="J2209" s="21">
        <v>115</v>
      </c>
      <c r="K2209" s="21">
        <v>387929</v>
      </c>
      <c r="L2209" s="21">
        <f>Tableau1[[#This Row],[TONNE_DECHET]]*1000</f>
        <v>115000</v>
      </c>
      <c r="M2209" s="21">
        <f>Tableau1[[#This Row],[KG_DECHET]]/Tableau1[[#This Row],[Population]]</f>
        <v>0.2964459991390177</v>
      </c>
    </row>
    <row r="2210" spans="1:13" x14ac:dyDescent="0.3">
      <c r="A2210" s="21">
        <v>2011</v>
      </c>
      <c r="B2210" s="21">
        <v>75</v>
      </c>
      <c r="C2210" s="21" t="str">
        <f>VLOOKUP(Tableau1[[#This Row],[CODE_REGION]],Libellés!$I$2:$J$15,2,FALSE)</f>
        <v>Nouvelle-Aquitaine</v>
      </c>
      <c r="D2210" s="21">
        <v>40</v>
      </c>
      <c r="E2210" s="21" t="str">
        <f>VLOOKUP(Tableau1[[#This Row],[CODE_DEPT]],Libellés!$L$2:$M$102,2,FALSE)</f>
        <v>Landes</v>
      </c>
      <c r="F2210" s="21" t="s">
        <v>53</v>
      </c>
      <c r="G2210" s="21" t="str">
        <f>VLOOKUP(Tableau1[[#This Row],[CODE_TYPE_DECHET]],Libellés!$A$1:$B$8,2,FALSE)</f>
        <v>Déchets dangereux</v>
      </c>
      <c r="H2210" s="21" t="s">
        <v>49</v>
      </c>
      <c r="I2210" s="21" t="str">
        <f>VLOOKUP(Tableau1[[#This Row],[CODE_DESTINATION]],Libellés!$E$2:$F$7,2,FALSE)</f>
        <v>Valorisation matière</v>
      </c>
      <c r="J2210" s="21">
        <v>48.767200000000003</v>
      </c>
      <c r="K2210" s="21">
        <v>387929</v>
      </c>
      <c r="L2210" s="21">
        <f>Tableau1[[#This Row],[TONNE_DECHET]]*1000</f>
        <v>48767.200000000004</v>
      </c>
      <c r="M2210" s="21">
        <f>Tableau1[[#This Row],[KG_DECHET]]/Tableau1[[#This Row],[Population]]</f>
        <v>0.12571166373228093</v>
      </c>
    </row>
    <row r="2211" spans="1:13" x14ac:dyDescent="0.3">
      <c r="A2211" s="21">
        <v>2011</v>
      </c>
      <c r="B2211" s="21">
        <v>75</v>
      </c>
      <c r="C2211" s="21" t="str">
        <f>VLOOKUP(Tableau1[[#This Row],[CODE_REGION]],Libellés!$I$2:$J$15,2,FALSE)</f>
        <v>Nouvelle-Aquitaine</v>
      </c>
      <c r="D2211" s="21">
        <v>40</v>
      </c>
      <c r="E2211" s="21" t="str">
        <f>VLOOKUP(Tableau1[[#This Row],[CODE_DEPT]],Libellés!$L$2:$M$102,2,FALSE)</f>
        <v>Landes</v>
      </c>
      <c r="F2211" s="21" t="s">
        <v>53</v>
      </c>
      <c r="G2211" s="21" t="str">
        <f>VLOOKUP(Tableau1[[#This Row],[CODE_TYPE_DECHET]],Libellés!$A$1:$B$8,2,FALSE)</f>
        <v>Déchets dangereux</v>
      </c>
      <c r="H2211" s="21" t="s">
        <v>52</v>
      </c>
      <c r="I2211" s="21" t="str">
        <f>VLOOKUP(Tableau1[[#This Row],[CODE_DESTINATION]],Libellés!$E$2:$F$7,2,FALSE)</f>
        <v>Non précisé</v>
      </c>
      <c r="J2211" s="21">
        <v>0.24199999999999999</v>
      </c>
      <c r="K2211" s="21">
        <v>387929</v>
      </c>
      <c r="L2211" s="21">
        <f>Tableau1[[#This Row],[TONNE_DECHET]]*1000</f>
        <v>242</v>
      </c>
      <c r="M2211" s="21">
        <f>Tableau1[[#This Row],[KG_DECHET]]/Tableau1[[#This Row],[Population]]</f>
        <v>6.2382549384036774E-4</v>
      </c>
    </row>
    <row r="2212" spans="1:13" x14ac:dyDescent="0.3">
      <c r="A2212" s="21">
        <v>2011</v>
      </c>
      <c r="B2212" s="21">
        <v>75</v>
      </c>
      <c r="C2212" s="21" t="str">
        <f>VLOOKUP(Tableau1[[#This Row],[CODE_REGION]],Libellés!$I$2:$J$15,2,FALSE)</f>
        <v>Nouvelle-Aquitaine</v>
      </c>
      <c r="D2212" s="21">
        <v>40</v>
      </c>
      <c r="E2212" s="21" t="str">
        <f>VLOOKUP(Tableau1[[#This Row],[CODE_DEPT]],Libellés!$L$2:$M$102,2,FALSE)</f>
        <v>Landes</v>
      </c>
      <c r="F2212" s="21" t="s">
        <v>51</v>
      </c>
      <c r="G2212" s="21" t="str">
        <f>VLOOKUP(Tableau1[[#This Row],[CODE_TYPE_DECHET]],Libellés!$A$1:$B$8,2,FALSE)</f>
        <v>Emballages et papier</v>
      </c>
      <c r="H2212" s="21" t="s">
        <v>49</v>
      </c>
      <c r="I2212" s="21" t="str">
        <f>VLOOKUP(Tableau1[[#This Row],[CODE_DESTINATION]],Libellés!$E$2:$F$7,2,FALSE)</f>
        <v>Valorisation matière</v>
      </c>
      <c r="J2212" s="21">
        <v>16270.474120000001</v>
      </c>
      <c r="K2212" s="21">
        <v>387929</v>
      </c>
      <c r="L2212" s="21">
        <f>Tableau1[[#This Row],[TONNE_DECHET]]*1000</f>
        <v>16270474.120000001</v>
      </c>
      <c r="M2212" s="21">
        <f>Tableau1[[#This Row],[KG_DECHET]]/Tableau1[[#This Row],[Population]]</f>
        <v>41.941886582338526</v>
      </c>
    </row>
    <row r="2213" spans="1:13" x14ac:dyDescent="0.3">
      <c r="A2213" s="21">
        <v>2011</v>
      </c>
      <c r="B2213" s="21">
        <v>75</v>
      </c>
      <c r="C2213" s="21" t="str">
        <f>VLOOKUP(Tableau1[[#This Row],[CODE_REGION]],Libellés!$I$2:$J$15,2,FALSE)</f>
        <v>Nouvelle-Aquitaine</v>
      </c>
      <c r="D2213" s="21">
        <v>40</v>
      </c>
      <c r="E2213" s="21" t="str">
        <f>VLOOKUP(Tableau1[[#This Row],[CODE_DEPT]],Libellés!$L$2:$M$102,2,FALSE)</f>
        <v>Landes</v>
      </c>
      <c r="F2213" s="21" t="s">
        <v>51</v>
      </c>
      <c r="G2213" s="21" t="str">
        <f>VLOOKUP(Tableau1[[#This Row],[CODE_TYPE_DECHET]],Libellés!$A$1:$B$8,2,FALSE)</f>
        <v>Emballages et papier</v>
      </c>
      <c r="H2213" s="21" t="s">
        <v>52</v>
      </c>
      <c r="I2213" s="21" t="str">
        <f>VLOOKUP(Tableau1[[#This Row],[CODE_DESTINATION]],Libellés!$E$2:$F$7,2,FALSE)</f>
        <v>Non précisé</v>
      </c>
      <c r="J2213" s="21">
        <v>229.92134999999999</v>
      </c>
      <c r="K2213" s="21">
        <v>387929</v>
      </c>
      <c r="L2213" s="21">
        <f>Tableau1[[#This Row],[TONNE_DECHET]]*1000</f>
        <v>229921.34999999998</v>
      </c>
      <c r="M2213" s="21">
        <f>Tableau1[[#This Row],[KG_DECHET]]/Tableau1[[#This Row],[Population]]</f>
        <v>0.59268925499253722</v>
      </c>
    </row>
    <row r="2214" spans="1:13" x14ac:dyDescent="0.3">
      <c r="A2214" s="21">
        <v>2011</v>
      </c>
      <c r="B2214" s="21">
        <v>75</v>
      </c>
      <c r="C2214" s="21" t="str">
        <f>VLOOKUP(Tableau1[[#This Row],[CODE_REGION]],Libellés!$I$2:$J$15,2,FALSE)</f>
        <v>Nouvelle-Aquitaine</v>
      </c>
      <c r="D2214" s="21">
        <v>40</v>
      </c>
      <c r="E2214" s="21" t="str">
        <f>VLOOKUP(Tableau1[[#This Row],[CODE_DEPT]],Libellés!$L$2:$M$102,2,FALSE)</f>
        <v>Landes</v>
      </c>
      <c r="F2214" s="21" t="s">
        <v>56</v>
      </c>
      <c r="G2214" s="21" t="str">
        <f>VLOOKUP(Tableau1[[#This Row],[CODE_TYPE_DECHET]],Libellés!$A$1:$B$8,2,FALSE)</f>
        <v>Biodéchets</v>
      </c>
      <c r="H2214" s="21" t="s">
        <v>56</v>
      </c>
      <c r="I2214" s="21" t="str">
        <f>VLOOKUP(Tableau1[[#This Row],[CODE_DESTINATION]],Libellés!$E$2:$F$7,2,FALSE)</f>
        <v>Valorisation organique</v>
      </c>
      <c r="J2214" s="21">
        <v>196.41</v>
      </c>
      <c r="K2214" s="21">
        <v>387929</v>
      </c>
      <c r="L2214" s="21">
        <f>Tableau1[[#This Row],[TONNE_DECHET]]*1000</f>
        <v>196410</v>
      </c>
      <c r="M2214" s="21">
        <f>Tableau1[[#This Row],[KG_DECHET]]/Tableau1[[#This Row],[Population]]</f>
        <v>0.50630398861647363</v>
      </c>
    </row>
    <row r="2215" spans="1:13" x14ac:dyDescent="0.3">
      <c r="A2215" s="21">
        <v>2011</v>
      </c>
      <c r="B2215" s="21">
        <v>75</v>
      </c>
      <c r="C2215" s="21" t="str">
        <f>VLOOKUP(Tableau1[[#This Row],[CODE_REGION]],Libellés!$I$2:$J$15,2,FALSE)</f>
        <v>Nouvelle-Aquitaine</v>
      </c>
      <c r="D2215" s="21">
        <v>40</v>
      </c>
      <c r="E2215" s="21" t="str">
        <f>VLOOKUP(Tableau1[[#This Row],[CODE_DEPT]],Libellés!$L$2:$M$102,2,FALSE)</f>
        <v>Landes</v>
      </c>
      <c r="F2215" s="21" t="s">
        <v>56</v>
      </c>
      <c r="G2215" s="21" t="str">
        <f>VLOOKUP(Tableau1[[#This Row],[CODE_TYPE_DECHET]],Libellés!$A$1:$B$8,2,FALSE)</f>
        <v>Biodéchets</v>
      </c>
      <c r="H2215" s="21" t="s">
        <v>52</v>
      </c>
      <c r="I2215" s="21" t="str">
        <f>VLOOKUP(Tableau1[[#This Row],[CODE_DESTINATION]],Libellés!$E$2:$F$7,2,FALSE)</f>
        <v>Non précisé</v>
      </c>
      <c r="J2215" s="21">
        <v>3000</v>
      </c>
      <c r="K2215" s="21">
        <v>387929</v>
      </c>
      <c r="L2215" s="21">
        <f>Tableau1[[#This Row],[TONNE_DECHET]]*1000</f>
        <v>3000000</v>
      </c>
      <c r="M2215" s="21">
        <f>Tableau1[[#This Row],[KG_DECHET]]/Tableau1[[#This Row],[Population]]</f>
        <v>7.7333738905830707</v>
      </c>
    </row>
    <row r="2216" spans="1:13" x14ac:dyDescent="0.3">
      <c r="A2216" s="21">
        <v>2011</v>
      </c>
      <c r="B2216" s="21">
        <v>75</v>
      </c>
      <c r="C2216" s="21" t="str">
        <f>VLOOKUP(Tableau1[[#This Row],[CODE_REGION]],Libellés!$I$2:$J$15,2,FALSE)</f>
        <v>Nouvelle-Aquitaine</v>
      </c>
      <c r="D2216" s="21">
        <v>40</v>
      </c>
      <c r="E2216" s="21" t="str">
        <f>VLOOKUP(Tableau1[[#This Row],[CODE_DEPT]],Libellés!$L$2:$M$102,2,FALSE)</f>
        <v>Landes</v>
      </c>
      <c r="F2216" s="21" t="s">
        <v>54</v>
      </c>
      <c r="G2216" s="21" t="str">
        <f>VLOOKUP(Tableau1[[#This Row],[CODE_TYPE_DECHET]],Libellés!$A$1:$B$8,2,FALSE)</f>
        <v>Verre</v>
      </c>
      <c r="H2216" s="21" t="s">
        <v>49</v>
      </c>
      <c r="I2216" s="21" t="str">
        <f>VLOOKUP(Tableau1[[#This Row],[CODE_DESTINATION]],Libellés!$E$2:$F$7,2,FALSE)</f>
        <v>Valorisation matière</v>
      </c>
      <c r="J2216" s="21">
        <v>14774.144329999999</v>
      </c>
      <c r="K2216" s="21">
        <v>387929</v>
      </c>
      <c r="L2216" s="21">
        <f>Tableau1[[#This Row],[TONNE_DECHET]]*1000</f>
        <v>14774144.33</v>
      </c>
      <c r="M2216" s="21">
        <f>Tableau1[[#This Row],[KG_DECHET]]/Tableau1[[#This Row],[Population]]</f>
        <v>38.084660672442638</v>
      </c>
    </row>
    <row r="2217" spans="1:13" x14ac:dyDescent="0.3">
      <c r="A2217" s="21">
        <v>2011</v>
      </c>
      <c r="B2217" s="21">
        <v>75</v>
      </c>
      <c r="C2217" s="21" t="str">
        <f>VLOOKUP(Tableau1[[#This Row],[CODE_REGION]],Libellés!$I$2:$J$15,2,FALSE)</f>
        <v>Nouvelle-Aquitaine</v>
      </c>
      <c r="D2217" s="21">
        <v>40</v>
      </c>
      <c r="E2217" s="21" t="str">
        <f>VLOOKUP(Tableau1[[#This Row],[CODE_DEPT]],Libellés!$L$2:$M$102,2,FALSE)</f>
        <v>Landes</v>
      </c>
      <c r="F2217" s="21" t="s">
        <v>54</v>
      </c>
      <c r="G2217" s="21" t="str">
        <f>VLOOKUP(Tableau1[[#This Row],[CODE_TYPE_DECHET]],Libellés!$A$1:$B$8,2,FALSE)</f>
        <v>Verre</v>
      </c>
      <c r="H2217" s="21" t="s">
        <v>52</v>
      </c>
      <c r="I2217" s="21" t="str">
        <f>VLOOKUP(Tableau1[[#This Row],[CODE_DESTINATION]],Libellés!$E$2:$F$7,2,FALSE)</f>
        <v>Non précisé</v>
      </c>
      <c r="J2217" s="21">
        <v>138.49244999999999</v>
      </c>
      <c r="K2217" s="21">
        <v>387929</v>
      </c>
      <c r="L2217" s="21">
        <f>Tableau1[[#This Row],[TONNE_DECHET]]*1000</f>
        <v>138492.44999999998</v>
      </c>
      <c r="M2217" s="21">
        <f>Tableau1[[#This Row],[KG_DECHET]]/Tableau1[[#This Row],[Population]]</f>
        <v>0.35700463229096041</v>
      </c>
    </row>
    <row r="2218" spans="1:13" x14ac:dyDescent="0.3">
      <c r="A2218" s="21">
        <v>2011</v>
      </c>
      <c r="B2218" s="21">
        <v>75</v>
      </c>
      <c r="C2218" s="21" t="str">
        <f>VLOOKUP(Tableau1[[#This Row],[CODE_REGION]],Libellés!$I$2:$J$15,2,FALSE)</f>
        <v>Nouvelle-Aquitaine</v>
      </c>
      <c r="D2218" s="21">
        <v>40</v>
      </c>
      <c r="E2218" s="21" t="str">
        <f>VLOOKUP(Tableau1[[#This Row],[CODE_DEPT]],Libellés!$L$2:$M$102,2,FALSE)</f>
        <v>Landes</v>
      </c>
      <c r="F2218" s="21" t="s">
        <v>55</v>
      </c>
      <c r="G2218" s="21" t="str">
        <f>VLOOKUP(Tableau1[[#This Row],[CODE_TYPE_DECHET]],Libellés!$A$1:$B$8,2,FALSE)</f>
        <v>Collectes séparées hors gravats</v>
      </c>
      <c r="H2218" s="21" t="s">
        <v>49</v>
      </c>
      <c r="I2218" s="21" t="str">
        <f>VLOOKUP(Tableau1[[#This Row],[CODE_DESTINATION]],Libellés!$E$2:$F$7,2,FALSE)</f>
        <v>Valorisation matière</v>
      </c>
      <c r="J2218" s="21">
        <v>503.67248999999998</v>
      </c>
      <c r="K2218" s="21">
        <v>387929</v>
      </c>
      <c r="L2218" s="21">
        <f>Tableau1[[#This Row],[TONNE_DECHET]]*1000</f>
        <v>503672.49</v>
      </c>
      <c r="M2218" s="21">
        <f>Tableau1[[#This Row],[KG_DECHET]]/Tableau1[[#This Row],[Population]]</f>
        <v>1.2983625611903209</v>
      </c>
    </row>
    <row r="2219" spans="1:13" x14ac:dyDescent="0.3">
      <c r="A2219" s="21">
        <v>2013</v>
      </c>
      <c r="B2219" s="21">
        <v>75</v>
      </c>
      <c r="C2219" s="21" t="str">
        <f>VLOOKUP(Tableau1[[#This Row],[CODE_REGION]],Libellés!$I$2:$J$15,2,FALSE)</f>
        <v>Nouvelle-Aquitaine</v>
      </c>
      <c r="D2219" s="21">
        <v>40</v>
      </c>
      <c r="E2219" s="21" t="str">
        <f>VLOOKUP(Tableau1[[#This Row],[CODE_DEPT]],Libellés!$L$2:$M$102,2,FALSE)</f>
        <v>Landes</v>
      </c>
      <c r="F2219" s="21" t="s">
        <v>49</v>
      </c>
      <c r="G2219" s="21" t="str">
        <f>VLOOKUP(Tableau1[[#This Row],[CODE_TYPE_DECHET]],Libellés!$A$1:$B$8,2,FALSE)</f>
        <v>Ordures ménagères résiduelles</v>
      </c>
      <c r="H2219" s="21" t="s">
        <v>50</v>
      </c>
      <c r="I2219" s="21" t="str">
        <f>VLOOKUP(Tableau1[[#This Row],[CODE_DESTINATION]],Libellés!$E$2:$F$7,2,FALSE)</f>
        <v>Incinération avec récupération d'énergie</v>
      </c>
      <c r="J2219" s="21">
        <v>22546</v>
      </c>
      <c r="K2219" s="21">
        <v>397226</v>
      </c>
      <c r="L2219" s="21">
        <f>Tableau1[[#This Row],[TONNE_DECHET]]*1000</f>
        <v>22546000</v>
      </c>
      <c r="M2219" s="21">
        <f>Tableau1[[#This Row],[KG_DECHET]]/Tableau1[[#This Row],[Population]]</f>
        <v>56.758621036890837</v>
      </c>
    </row>
    <row r="2220" spans="1:13" x14ac:dyDescent="0.3">
      <c r="A2220" s="21">
        <v>2013</v>
      </c>
      <c r="B2220" s="21">
        <v>75</v>
      </c>
      <c r="C2220" s="21" t="str">
        <f>VLOOKUP(Tableau1[[#This Row],[CODE_REGION]],Libellés!$I$2:$J$15,2,FALSE)</f>
        <v>Nouvelle-Aquitaine</v>
      </c>
      <c r="D2220" s="21">
        <v>40</v>
      </c>
      <c r="E2220" s="21" t="str">
        <f>VLOOKUP(Tableau1[[#This Row],[CODE_DEPT]],Libellés!$L$2:$M$102,2,FALSE)</f>
        <v>Landes</v>
      </c>
      <c r="F2220" s="21" t="s">
        <v>49</v>
      </c>
      <c r="G2220" s="21" t="str">
        <f>VLOOKUP(Tableau1[[#This Row],[CODE_TYPE_DECHET]],Libellés!$A$1:$B$8,2,FALSE)</f>
        <v>Ordures ménagères résiduelles</v>
      </c>
      <c r="H2220" s="21" t="s">
        <v>53</v>
      </c>
      <c r="I2220" s="21" t="str">
        <f>VLOOKUP(Tableau1[[#This Row],[CODE_DESTINATION]],Libellés!$E$2:$F$7,2,FALSE)</f>
        <v>Incinération sans récupération d'énergie</v>
      </c>
      <c r="J2220" s="21">
        <v>61268</v>
      </c>
      <c r="K2220" s="21">
        <v>397226</v>
      </c>
      <c r="L2220" s="21">
        <f>Tableau1[[#This Row],[TONNE_DECHET]]*1000</f>
        <v>61268000</v>
      </c>
      <c r="M2220" s="21">
        <f>Tableau1[[#This Row],[KG_DECHET]]/Tableau1[[#This Row],[Population]]</f>
        <v>154.23965198652655</v>
      </c>
    </row>
    <row r="2221" spans="1:13" x14ac:dyDescent="0.3">
      <c r="A2221" s="21">
        <v>2013</v>
      </c>
      <c r="B2221" s="21">
        <v>75</v>
      </c>
      <c r="C2221" s="21" t="str">
        <f>VLOOKUP(Tableau1[[#This Row],[CODE_REGION]],Libellés!$I$2:$J$15,2,FALSE)</f>
        <v>Nouvelle-Aquitaine</v>
      </c>
      <c r="D2221" s="21">
        <v>40</v>
      </c>
      <c r="E2221" s="21" t="str">
        <f>VLOOKUP(Tableau1[[#This Row],[CODE_DEPT]],Libellés!$L$2:$M$102,2,FALSE)</f>
        <v>Landes</v>
      </c>
      <c r="F2221" s="21" t="s">
        <v>49</v>
      </c>
      <c r="G2221" s="21" t="str">
        <f>VLOOKUP(Tableau1[[#This Row],[CODE_TYPE_DECHET]],Libellés!$A$1:$B$8,2,FALSE)</f>
        <v>Ordures ménagères résiduelles</v>
      </c>
      <c r="H2221" s="21" t="s">
        <v>51</v>
      </c>
      <c r="I2221" s="21" t="str">
        <f>VLOOKUP(Tableau1[[#This Row],[CODE_DESTINATION]],Libellés!$E$2:$F$7,2,FALSE)</f>
        <v>Stockage</v>
      </c>
      <c r="J2221" s="21">
        <v>2484.0092100000002</v>
      </c>
      <c r="K2221" s="21">
        <v>397226</v>
      </c>
      <c r="L2221" s="21">
        <f>Tableau1[[#This Row],[TONNE_DECHET]]*1000</f>
        <v>2484009.21</v>
      </c>
      <c r="M2221" s="21">
        <f>Tableau1[[#This Row],[KG_DECHET]]/Tableau1[[#This Row],[Population]]</f>
        <v>6.253390286637833</v>
      </c>
    </row>
    <row r="2222" spans="1:13" x14ac:dyDescent="0.3">
      <c r="A2222" s="21">
        <v>2013</v>
      </c>
      <c r="B2222" s="21">
        <v>75</v>
      </c>
      <c r="C2222" s="21" t="str">
        <f>VLOOKUP(Tableau1[[#This Row],[CODE_REGION]],Libellés!$I$2:$J$15,2,FALSE)</f>
        <v>Nouvelle-Aquitaine</v>
      </c>
      <c r="D2222" s="21">
        <v>40</v>
      </c>
      <c r="E2222" s="21" t="str">
        <f>VLOOKUP(Tableau1[[#This Row],[CODE_DEPT]],Libellés!$L$2:$M$102,2,FALSE)</f>
        <v>Landes</v>
      </c>
      <c r="F2222" s="21" t="s">
        <v>49</v>
      </c>
      <c r="G2222" s="21" t="str">
        <f>VLOOKUP(Tableau1[[#This Row],[CODE_TYPE_DECHET]],Libellés!$A$1:$B$8,2,FALSE)</f>
        <v>Ordures ménagères résiduelles</v>
      </c>
      <c r="H2222" s="21" t="s">
        <v>56</v>
      </c>
      <c r="I2222" s="21" t="str">
        <f>VLOOKUP(Tableau1[[#This Row],[CODE_DESTINATION]],Libellés!$E$2:$F$7,2,FALSE)</f>
        <v>Valorisation organique</v>
      </c>
      <c r="J2222" s="21">
        <v>35882.769209999999</v>
      </c>
      <c r="K2222" s="21">
        <v>397226</v>
      </c>
      <c r="L2222" s="21">
        <f>Tableau1[[#This Row],[TONNE_DECHET]]*1000</f>
        <v>35882769.210000001</v>
      </c>
      <c r="M2222" s="21">
        <f>Tableau1[[#This Row],[KG_DECHET]]/Tableau1[[#This Row],[Population]]</f>
        <v>90.333385050323997</v>
      </c>
    </row>
    <row r="2223" spans="1:13" x14ac:dyDescent="0.3">
      <c r="A2223" s="21">
        <v>2013</v>
      </c>
      <c r="B2223" s="21">
        <v>75</v>
      </c>
      <c r="C2223" s="21" t="str">
        <f>VLOOKUP(Tableau1[[#This Row],[CODE_REGION]],Libellés!$I$2:$J$15,2,FALSE)</f>
        <v>Nouvelle-Aquitaine</v>
      </c>
      <c r="D2223" s="21">
        <v>40</v>
      </c>
      <c r="E2223" s="21" t="str">
        <f>VLOOKUP(Tableau1[[#This Row],[CODE_DEPT]],Libellés!$L$2:$M$102,2,FALSE)</f>
        <v>Landes</v>
      </c>
      <c r="F2223" s="21" t="s">
        <v>49</v>
      </c>
      <c r="G2223" s="21" t="str">
        <f>VLOOKUP(Tableau1[[#This Row],[CODE_TYPE_DECHET]],Libellés!$A$1:$B$8,2,FALSE)</f>
        <v>Ordures ménagères résiduelles</v>
      </c>
      <c r="H2223" s="21" t="s">
        <v>52</v>
      </c>
      <c r="I2223" s="21" t="str">
        <f>VLOOKUP(Tableau1[[#This Row],[CODE_DESTINATION]],Libellés!$E$2:$F$7,2,FALSE)</f>
        <v>Non précisé</v>
      </c>
      <c r="J2223" s="21">
        <v>796.66398000000004</v>
      </c>
      <c r="K2223" s="21">
        <v>397226</v>
      </c>
      <c r="L2223" s="21">
        <f>Tableau1[[#This Row],[TONNE_DECHET]]*1000</f>
        <v>796663.98</v>
      </c>
      <c r="M2223" s="21">
        <f>Tableau1[[#This Row],[KG_DECHET]]/Tableau1[[#This Row],[Population]]</f>
        <v>2.0055685680192132</v>
      </c>
    </row>
    <row r="2224" spans="1:13" x14ac:dyDescent="0.3">
      <c r="A2224" s="21">
        <v>2013</v>
      </c>
      <c r="B2224" s="21">
        <v>75</v>
      </c>
      <c r="C2224" s="21" t="str">
        <f>VLOOKUP(Tableau1[[#This Row],[CODE_REGION]],Libellés!$I$2:$J$15,2,FALSE)</f>
        <v>Nouvelle-Aquitaine</v>
      </c>
      <c r="D2224" s="21">
        <v>40</v>
      </c>
      <c r="E2224" s="21" t="str">
        <f>VLOOKUP(Tableau1[[#This Row],[CODE_DEPT]],Libellés!$L$2:$M$102,2,FALSE)</f>
        <v>Landes</v>
      </c>
      <c r="F2224" s="21" t="s">
        <v>53</v>
      </c>
      <c r="G2224" s="21" t="str">
        <f>VLOOKUP(Tableau1[[#This Row],[CODE_TYPE_DECHET]],Libellés!$A$1:$B$8,2,FALSE)</f>
        <v>Déchets dangereux</v>
      </c>
      <c r="H2224" s="21" t="s">
        <v>49</v>
      </c>
      <c r="I2224" s="21" t="str">
        <f>VLOOKUP(Tableau1[[#This Row],[CODE_DESTINATION]],Libellés!$E$2:$F$7,2,FALSE)</f>
        <v>Valorisation matière</v>
      </c>
      <c r="J2224" s="21">
        <v>7.0567099999999998</v>
      </c>
      <c r="K2224" s="21">
        <v>397226</v>
      </c>
      <c r="L2224" s="21">
        <f>Tableau1[[#This Row],[TONNE_DECHET]]*1000</f>
        <v>7056.71</v>
      </c>
      <c r="M2224" s="21">
        <f>Tableau1[[#This Row],[KG_DECHET]]/Tableau1[[#This Row],[Population]]</f>
        <v>1.7764975102334692E-2</v>
      </c>
    </row>
    <row r="2225" spans="1:13" x14ac:dyDescent="0.3">
      <c r="A2225" s="21">
        <v>2013</v>
      </c>
      <c r="B2225" s="21">
        <v>75</v>
      </c>
      <c r="C2225" s="21" t="str">
        <f>VLOOKUP(Tableau1[[#This Row],[CODE_REGION]],Libellés!$I$2:$J$15,2,FALSE)</f>
        <v>Nouvelle-Aquitaine</v>
      </c>
      <c r="D2225" s="21">
        <v>40</v>
      </c>
      <c r="E2225" s="21" t="str">
        <f>VLOOKUP(Tableau1[[#This Row],[CODE_DEPT]],Libellés!$L$2:$M$102,2,FALSE)</f>
        <v>Landes</v>
      </c>
      <c r="F2225" s="21" t="s">
        <v>53</v>
      </c>
      <c r="G2225" s="21" t="str">
        <f>VLOOKUP(Tableau1[[#This Row],[CODE_TYPE_DECHET]],Libellés!$A$1:$B$8,2,FALSE)</f>
        <v>Déchets dangereux</v>
      </c>
      <c r="H2225" s="21" t="s">
        <v>50</v>
      </c>
      <c r="I2225" s="21" t="str">
        <f>VLOOKUP(Tableau1[[#This Row],[CODE_DESTINATION]],Libellés!$E$2:$F$7,2,FALSE)</f>
        <v>Incinération avec récupération d'énergie</v>
      </c>
      <c r="J2225" s="21">
        <v>7.7356999999999996</v>
      </c>
      <c r="K2225" s="21">
        <v>397226</v>
      </c>
      <c r="L2225" s="21">
        <f>Tableau1[[#This Row],[TONNE_DECHET]]*1000</f>
        <v>7735.7</v>
      </c>
      <c r="M2225" s="21">
        <f>Tableau1[[#This Row],[KG_DECHET]]/Tableau1[[#This Row],[Population]]</f>
        <v>1.9474304300322737E-2</v>
      </c>
    </row>
    <row r="2226" spans="1:13" x14ac:dyDescent="0.3">
      <c r="A2226" s="21">
        <v>2013</v>
      </c>
      <c r="B2226" s="21">
        <v>75</v>
      </c>
      <c r="C2226" s="21" t="str">
        <f>VLOOKUP(Tableau1[[#This Row],[CODE_REGION]],Libellés!$I$2:$J$15,2,FALSE)</f>
        <v>Nouvelle-Aquitaine</v>
      </c>
      <c r="D2226" s="21">
        <v>40</v>
      </c>
      <c r="E2226" s="21" t="str">
        <f>VLOOKUP(Tableau1[[#This Row],[CODE_DEPT]],Libellés!$L$2:$M$102,2,FALSE)</f>
        <v>Landes</v>
      </c>
      <c r="F2226" s="21" t="s">
        <v>51</v>
      </c>
      <c r="G2226" s="21" t="str">
        <f>VLOOKUP(Tableau1[[#This Row],[CODE_TYPE_DECHET]],Libellés!$A$1:$B$8,2,FALSE)</f>
        <v>Emballages et papier</v>
      </c>
      <c r="H2226" s="21" t="s">
        <v>49</v>
      </c>
      <c r="I2226" s="21" t="str">
        <f>VLOOKUP(Tableau1[[#This Row],[CODE_DESTINATION]],Libellés!$E$2:$F$7,2,FALSE)</f>
        <v>Valorisation matière</v>
      </c>
      <c r="J2226" s="21">
        <v>18835.21355</v>
      </c>
      <c r="K2226" s="21">
        <v>397226</v>
      </c>
      <c r="L2226" s="21">
        <f>Tableau1[[#This Row],[TONNE_DECHET]]*1000</f>
        <v>18835213.550000001</v>
      </c>
      <c r="M2226" s="21">
        <f>Tableau1[[#This Row],[KG_DECHET]]/Tableau1[[#This Row],[Population]]</f>
        <v>47.416869867531332</v>
      </c>
    </row>
    <row r="2227" spans="1:13" x14ac:dyDescent="0.3">
      <c r="A2227" s="21">
        <v>2013</v>
      </c>
      <c r="B2227" s="21">
        <v>75</v>
      </c>
      <c r="C2227" s="21" t="str">
        <f>VLOOKUP(Tableau1[[#This Row],[CODE_REGION]],Libellés!$I$2:$J$15,2,FALSE)</f>
        <v>Nouvelle-Aquitaine</v>
      </c>
      <c r="D2227" s="21">
        <v>40</v>
      </c>
      <c r="E2227" s="21" t="str">
        <f>VLOOKUP(Tableau1[[#This Row],[CODE_DEPT]],Libellés!$L$2:$M$102,2,FALSE)</f>
        <v>Landes</v>
      </c>
      <c r="F2227" s="21" t="s">
        <v>51</v>
      </c>
      <c r="G2227" s="21" t="str">
        <f>VLOOKUP(Tableau1[[#This Row],[CODE_TYPE_DECHET]],Libellés!$A$1:$B$8,2,FALSE)</f>
        <v>Emballages et papier</v>
      </c>
      <c r="H2227" s="21" t="s">
        <v>52</v>
      </c>
      <c r="I2227" s="21" t="str">
        <f>VLOOKUP(Tableau1[[#This Row],[CODE_DESTINATION]],Libellés!$E$2:$F$7,2,FALSE)</f>
        <v>Non précisé</v>
      </c>
      <c r="J2227" s="21">
        <v>48.803919999999998</v>
      </c>
      <c r="K2227" s="21">
        <v>397226</v>
      </c>
      <c r="L2227" s="21">
        <f>Tableau1[[#This Row],[TONNE_DECHET]]*1000</f>
        <v>48803.92</v>
      </c>
      <c r="M2227" s="21">
        <f>Tableau1[[#This Row],[KG_DECHET]]/Tableau1[[#This Row],[Population]]</f>
        <v>0.12286184690830912</v>
      </c>
    </row>
    <row r="2228" spans="1:13" x14ac:dyDescent="0.3">
      <c r="A2228" s="21">
        <v>2013</v>
      </c>
      <c r="B2228" s="21">
        <v>75</v>
      </c>
      <c r="C2228" s="21" t="str">
        <f>VLOOKUP(Tableau1[[#This Row],[CODE_REGION]],Libellés!$I$2:$J$15,2,FALSE)</f>
        <v>Nouvelle-Aquitaine</v>
      </c>
      <c r="D2228" s="21">
        <v>40</v>
      </c>
      <c r="E2228" s="21" t="str">
        <f>VLOOKUP(Tableau1[[#This Row],[CODE_DEPT]],Libellés!$L$2:$M$102,2,FALSE)</f>
        <v>Landes</v>
      </c>
      <c r="F2228" s="21" t="s">
        <v>56</v>
      </c>
      <c r="G2228" s="21" t="str">
        <f>VLOOKUP(Tableau1[[#This Row],[CODE_TYPE_DECHET]],Libellés!$A$1:$B$8,2,FALSE)</f>
        <v>Biodéchets</v>
      </c>
      <c r="H2228" s="21" t="s">
        <v>56</v>
      </c>
      <c r="I2228" s="21" t="str">
        <f>VLOOKUP(Tableau1[[#This Row],[CODE_DESTINATION]],Libellés!$E$2:$F$7,2,FALSE)</f>
        <v>Valorisation organique</v>
      </c>
      <c r="J2228" s="21">
        <v>188</v>
      </c>
      <c r="K2228" s="21">
        <v>397226</v>
      </c>
      <c r="L2228" s="21">
        <f>Tableau1[[#This Row],[TONNE_DECHET]]*1000</f>
        <v>188000</v>
      </c>
      <c r="M2228" s="21">
        <f>Tableau1[[#This Row],[KG_DECHET]]/Tableau1[[#This Row],[Population]]</f>
        <v>0.4732822121411992</v>
      </c>
    </row>
    <row r="2229" spans="1:13" x14ac:dyDescent="0.3">
      <c r="A2229" s="21">
        <v>2013</v>
      </c>
      <c r="B2229" s="21">
        <v>75</v>
      </c>
      <c r="C2229" s="21" t="str">
        <f>VLOOKUP(Tableau1[[#This Row],[CODE_REGION]],Libellés!$I$2:$J$15,2,FALSE)</f>
        <v>Nouvelle-Aquitaine</v>
      </c>
      <c r="D2229" s="21">
        <v>40</v>
      </c>
      <c r="E2229" s="21" t="str">
        <f>VLOOKUP(Tableau1[[#This Row],[CODE_DEPT]],Libellés!$L$2:$M$102,2,FALSE)</f>
        <v>Landes</v>
      </c>
      <c r="F2229" s="21" t="s">
        <v>54</v>
      </c>
      <c r="G2229" s="21" t="str">
        <f>VLOOKUP(Tableau1[[#This Row],[CODE_TYPE_DECHET]],Libellés!$A$1:$B$8,2,FALSE)</f>
        <v>Verre</v>
      </c>
      <c r="H2229" s="21" t="s">
        <v>49</v>
      </c>
      <c r="I2229" s="21" t="str">
        <f>VLOOKUP(Tableau1[[#This Row],[CODE_DESTINATION]],Libellés!$E$2:$F$7,2,FALSE)</f>
        <v>Valorisation matière</v>
      </c>
      <c r="J2229" s="21">
        <v>13457.164860000001</v>
      </c>
      <c r="K2229" s="21">
        <v>397226</v>
      </c>
      <c r="L2229" s="21">
        <f>Tableau1[[#This Row],[TONNE_DECHET]]*1000</f>
        <v>13457164.860000001</v>
      </c>
      <c r="M2229" s="21">
        <f>Tableau1[[#This Row],[KG_DECHET]]/Tableau1[[#This Row],[Population]]</f>
        <v>33.877855074944748</v>
      </c>
    </row>
    <row r="2230" spans="1:13" x14ac:dyDescent="0.3">
      <c r="A2230" s="21">
        <v>2013</v>
      </c>
      <c r="B2230" s="21">
        <v>75</v>
      </c>
      <c r="C2230" s="21" t="str">
        <f>VLOOKUP(Tableau1[[#This Row],[CODE_REGION]],Libellés!$I$2:$J$15,2,FALSE)</f>
        <v>Nouvelle-Aquitaine</v>
      </c>
      <c r="D2230" s="21">
        <v>40</v>
      </c>
      <c r="E2230" s="21" t="str">
        <f>VLOOKUP(Tableau1[[#This Row],[CODE_DEPT]],Libellés!$L$2:$M$102,2,FALSE)</f>
        <v>Landes</v>
      </c>
      <c r="F2230" s="21" t="s">
        <v>54</v>
      </c>
      <c r="G2230" s="21" t="str">
        <f>VLOOKUP(Tableau1[[#This Row],[CODE_TYPE_DECHET]],Libellés!$A$1:$B$8,2,FALSE)</f>
        <v>Verre</v>
      </c>
      <c r="H2230" s="21" t="s">
        <v>52</v>
      </c>
      <c r="I2230" s="21" t="str">
        <f>VLOOKUP(Tableau1[[#This Row],[CODE_DESTINATION]],Libellés!$E$2:$F$7,2,FALSE)</f>
        <v>Non précisé</v>
      </c>
      <c r="J2230" s="21">
        <v>102.65925</v>
      </c>
      <c r="K2230" s="21">
        <v>397226</v>
      </c>
      <c r="L2230" s="21">
        <f>Tableau1[[#This Row],[TONNE_DECHET]]*1000</f>
        <v>102659.25</v>
      </c>
      <c r="M2230" s="21">
        <f>Tableau1[[#This Row],[KG_DECHET]]/Tableau1[[#This Row],[Population]]</f>
        <v>0.25844040923806599</v>
      </c>
    </row>
    <row r="2231" spans="1:13" x14ac:dyDescent="0.3">
      <c r="A2231" s="21">
        <v>2013</v>
      </c>
      <c r="B2231" s="21">
        <v>75</v>
      </c>
      <c r="C2231" s="21" t="str">
        <f>VLOOKUP(Tableau1[[#This Row],[CODE_REGION]],Libellés!$I$2:$J$15,2,FALSE)</f>
        <v>Nouvelle-Aquitaine</v>
      </c>
      <c r="D2231" s="21">
        <v>40</v>
      </c>
      <c r="E2231" s="21" t="str">
        <f>VLOOKUP(Tableau1[[#This Row],[CODE_DEPT]],Libellés!$L$2:$M$102,2,FALSE)</f>
        <v>Landes</v>
      </c>
      <c r="F2231" s="21" t="s">
        <v>55</v>
      </c>
      <c r="G2231" s="21" t="str">
        <f>VLOOKUP(Tableau1[[#This Row],[CODE_TYPE_DECHET]],Libellés!$A$1:$B$8,2,FALSE)</f>
        <v>Collectes séparées hors gravats</v>
      </c>
      <c r="H2231" s="21" t="s">
        <v>49</v>
      </c>
      <c r="I2231" s="21" t="str">
        <f>VLOOKUP(Tableau1[[#This Row],[CODE_DESTINATION]],Libellés!$E$2:$F$7,2,FALSE)</f>
        <v>Valorisation matière</v>
      </c>
      <c r="J2231" s="21">
        <v>1047.07557</v>
      </c>
      <c r="K2231" s="21">
        <v>397226</v>
      </c>
      <c r="L2231" s="21">
        <f>Tableau1[[#This Row],[TONNE_DECHET]]*1000</f>
        <v>1047075.57</v>
      </c>
      <c r="M2231" s="21">
        <f>Tableau1[[#This Row],[KG_DECHET]]/Tableau1[[#This Row],[Population]]</f>
        <v>2.6359693725989737</v>
      </c>
    </row>
    <row r="2232" spans="1:13" x14ac:dyDescent="0.3">
      <c r="A2232" s="21">
        <v>2015</v>
      </c>
      <c r="B2232" s="21">
        <v>75</v>
      </c>
      <c r="C2232" s="21" t="str">
        <f>VLOOKUP(Tableau1[[#This Row],[CODE_REGION]],Libellés!$I$2:$J$15,2,FALSE)</f>
        <v>Nouvelle-Aquitaine</v>
      </c>
      <c r="D2232" s="21">
        <v>40</v>
      </c>
      <c r="E2232" s="21" t="str">
        <f>VLOOKUP(Tableau1[[#This Row],[CODE_DEPT]],Libellés!$L$2:$M$102,2,FALSE)</f>
        <v>Landes</v>
      </c>
      <c r="F2232" s="21" t="s">
        <v>49</v>
      </c>
      <c r="G2232" s="21" t="str">
        <f>VLOOKUP(Tableau1[[#This Row],[CODE_TYPE_DECHET]],Libellés!$A$1:$B$8,2,FALSE)</f>
        <v>Ordures ménagères résiduelles</v>
      </c>
      <c r="H2232" s="21" t="s">
        <v>50</v>
      </c>
      <c r="I2232" s="21" t="str">
        <f>VLOOKUP(Tableau1[[#This Row],[CODE_DESTINATION]],Libellés!$E$2:$F$7,2,FALSE)</f>
        <v>Incinération avec récupération d'énergie</v>
      </c>
      <c r="J2232" s="21">
        <v>21535</v>
      </c>
      <c r="K2232" s="21">
        <v>403234</v>
      </c>
      <c r="L2232" s="21">
        <f>Tableau1[[#This Row],[TONNE_DECHET]]*1000</f>
        <v>21535000</v>
      </c>
      <c r="M2232" s="21">
        <f>Tableau1[[#This Row],[KG_DECHET]]/Tableau1[[#This Row],[Population]]</f>
        <v>53.405714795875348</v>
      </c>
    </row>
    <row r="2233" spans="1:13" x14ac:dyDescent="0.3">
      <c r="A2233" s="21">
        <v>2015</v>
      </c>
      <c r="B2233" s="21">
        <v>75</v>
      </c>
      <c r="C2233" s="21" t="str">
        <f>VLOOKUP(Tableau1[[#This Row],[CODE_REGION]],Libellés!$I$2:$J$15,2,FALSE)</f>
        <v>Nouvelle-Aquitaine</v>
      </c>
      <c r="D2233" s="21">
        <v>40</v>
      </c>
      <c r="E2233" s="21" t="str">
        <f>VLOOKUP(Tableau1[[#This Row],[CODE_DEPT]],Libellés!$L$2:$M$102,2,FALSE)</f>
        <v>Landes</v>
      </c>
      <c r="F2233" s="21" t="s">
        <v>49</v>
      </c>
      <c r="G2233" s="21" t="str">
        <f>VLOOKUP(Tableau1[[#This Row],[CODE_TYPE_DECHET]],Libellés!$A$1:$B$8,2,FALSE)</f>
        <v>Ordures ménagères résiduelles</v>
      </c>
      <c r="H2233" s="21" t="s">
        <v>53</v>
      </c>
      <c r="I2233" s="21" t="str">
        <f>VLOOKUP(Tableau1[[#This Row],[CODE_DESTINATION]],Libellés!$E$2:$F$7,2,FALSE)</f>
        <v>Incinération sans récupération d'énergie</v>
      </c>
      <c r="J2233" s="21">
        <v>69732</v>
      </c>
      <c r="K2233" s="21">
        <v>403234</v>
      </c>
      <c r="L2233" s="21">
        <f>Tableau1[[#This Row],[TONNE_DECHET]]*1000</f>
        <v>69732000</v>
      </c>
      <c r="M2233" s="21">
        <f>Tableau1[[#This Row],[KG_DECHET]]/Tableau1[[#This Row],[Population]]</f>
        <v>172.93184602488878</v>
      </c>
    </row>
    <row r="2234" spans="1:13" x14ac:dyDescent="0.3">
      <c r="A2234" s="21">
        <v>2015</v>
      </c>
      <c r="B2234" s="21">
        <v>75</v>
      </c>
      <c r="C2234" s="21" t="str">
        <f>VLOOKUP(Tableau1[[#This Row],[CODE_REGION]],Libellés!$I$2:$J$15,2,FALSE)</f>
        <v>Nouvelle-Aquitaine</v>
      </c>
      <c r="D2234" s="21">
        <v>40</v>
      </c>
      <c r="E2234" s="21" t="str">
        <f>VLOOKUP(Tableau1[[#This Row],[CODE_DEPT]],Libellés!$L$2:$M$102,2,FALSE)</f>
        <v>Landes</v>
      </c>
      <c r="F2234" s="21" t="s">
        <v>49</v>
      </c>
      <c r="G2234" s="21" t="str">
        <f>VLOOKUP(Tableau1[[#This Row],[CODE_TYPE_DECHET]],Libellés!$A$1:$B$8,2,FALSE)</f>
        <v>Ordures ménagères résiduelles</v>
      </c>
      <c r="H2234" s="21" t="s">
        <v>51</v>
      </c>
      <c r="I2234" s="21" t="str">
        <f>VLOOKUP(Tableau1[[#This Row],[CODE_DESTINATION]],Libellés!$E$2:$F$7,2,FALSE)</f>
        <v>Stockage</v>
      </c>
      <c r="J2234" s="21">
        <v>2470.4519700000001</v>
      </c>
      <c r="K2234" s="21">
        <v>403234</v>
      </c>
      <c r="L2234" s="21">
        <f>Tableau1[[#This Row],[TONNE_DECHET]]*1000</f>
        <v>2470451.9700000002</v>
      </c>
      <c r="M2234" s="21">
        <f>Tableau1[[#This Row],[KG_DECHET]]/Tableau1[[#This Row],[Population]]</f>
        <v>6.1265963931612912</v>
      </c>
    </row>
    <row r="2235" spans="1:13" x14ac:dyDescent="0.3">
      <c r="A2235" s="21">
        <v>2015</v>
      </c>
      <c r="B2235" s="21">
        <v>75</v>
      </c>
      <c r="C2235" s="21" t="str">
        <f>VLOOKUP(Tableau1[[#This Row],[CODE_REGION]],Libellés!$I$2:$J$15,2,FALSE)</f>
        <v>Nouvelle-Aquitaine</v>
      </c>
      <c r="D2235" s="21">
        <v>40</v>
      </c>
      <c r="E2235" s="21" t="str">
        <f>VLOOKUP(Tableau1[[#This Row],[CODE_DEPT]],Libellés!$L$2:$M$102,2,FALSE)</f>
        <v>Landes</v>
      </c>
      <c r="F2235" s="21" t="s">
        <v>49</v>
      </c>
      <c r="G2235" s="21" t="str">
        <f>VLOOKUP(Tableau1[[#This Row],[CODE_TYPE_DECHET]],Libellés!$A$1:$B$8,2,FALSE)</f>
        <v>Ordures ménagères résiduelles</v>
      </c>
      <c r="H2235" s="21" t="s">
        <v>56</v>
      </c>
      <c r="I2235" s="21" t="str">
        <f>VLOOKUP(Tableau1[[#This Row],[CODE_DESTINATION]],Libellés!$E$2:$F$7,2,FALSE)</f>
        <v>Valorisation organique</v>
      </c>
      <c r="J2235" s="21">
        <v>35399.040000000001</v>
      </c>
      <c r="K2235" s="21">
        <v>403234</v>
      </c>
      <c r="L2235" s="21">
        <f>Tableau1[[#This Row],[TONNE_DECHET]]*1000</f>
        <v>35399040</v>
      </c>
      <c r="M2235" s="21">
        <f>Tableau1[[#This Row],[KG_DECHET]]/Tableau1[[#This Row],[Population]]</f>
        <v>87.787835351185663</v>
      </c>
    </row>
    <row r="2236" spans="1:13" x14ac:dyDescent="0.3">
      <c r="A2236" s="21">
        <v>2015</v>
      </c>
      <c r="B2236" s="21">
        <v>75</v>
      </c>
      <c r="C2236" s="21" t="str">
        <f>VLOOKUP(Tableau1[[#This Row],[CODE_REGION]],Libellés!$I$2:$J$15,2,FALSE)</f>
        <v>Nouvelle-Aquitaine</v>
      </c>
      <c r="D2236" s="21">
        <v>40</v>
      </c>
      <c r="E2236" s="21" t="str">
        <f>VLOOKUP(Tableau1[[#This Row],[CODE_DEPT]],Libellés!$L$2:$M$102,2,FALSE)</f>
        <v>Landes</v>
      </c>
      <c r="F2236" s="21" t="s">
        <v>49</v>
      </c>
      <c r="G2236" s="21" t="str">
        <f>VLOOKUP(Tableau1[[#This Row],[CODE_TYPE_DECHET]],Libellés!$A$1:$B$8,2,FALSE)</f>
        <v>Ordures ménagères résiduelles</v>
      </c>
      <c r="H2236" s="21" t="s">
        <v>52</v>
      </c>
      <c r="I2236" s="21" t="str">
        <f>VLOOKUP(Tableau1[[#This Row],[CODE_DESTINATION]],Libellés!$E$2:$F$7,2,FALSE)</f>
        <v>Non précisé</v>
      </c>
      <c r="J2236" s="21">
        <v>877.02666999999997</v>
      </c>
      <c r="K2236" s="21">
        <v>403234</v>
      </c>
      <c r="L2236" s="21">
        <f>Tableau1[[#This Row],[TONNE_DECHET]]*1000</f>
        <v>877026.66999999993</v>
      </c>
      <c r="M2236" s="21">
        <f>Tableau1[[#This Row],[KG_DECHET]]/Tableau1[[#This Row],[Population]]</f>
        <v>2.1749819459668576</v>
      </c>
    </row>
    <row r="2237" spans="1:13" x14ac:dyDescent="0.3">
      <c r="A2237" s="21">
        <v>2015</v>
      </c>
      <c r="B2237" s="21">
        <v>75</v>
      </c>
      <c r="C2237" s="21" t="str">
        <f>VLOOKUP(Tableau1[[#This Row],[CODE_REGION]],Libellés!$I$2:$J$15,2,FALSE)</f>
        <v>Nouvelle-Aquitaine</v>
      </c>
      <c r="D2237" s="21">
        <v>40</v>
      </c>
      <c r="E2237" s="21" t="str">
        <f>VLOOKUP(Tableau1[[#This Row],[CODE_DEPT]],Libellés!$L$2:$M$102,2,FALSE)</f>
        <v>Landes</v>
      </c>
      <c r="F2237" s="21" t="s">
        <v>50</v>
      </c>
      <c r="G2237" s="21" t="str">
        <f>VLOOKUP(Tableau1[[#This Row],[CODE_TYPE_DECHET]],Libellés!$A$1:$B$8,2,FALSE)</f>
        <v>Encombrants</v>
      </c>
      <c r="H2237" s="21" t="s">
        <v>50</v>
      </c>
      <c r="I2237" s="21" t="str">
        <f>VLOOKUP(Tableau1[[#This Row],[CODE_DESTINATION]],Libellés!$E$2:$F$7,2,FALSE)</f>
        <v>Incinération avec récupération d'énergie</v>
      </c>
      <c r="J2237" s="21">
        <v>857</v>
      </c>
      <c r="K2237" s="21">
        <v>403234</v>
      </c>
      <c r="L2237" s="21">
        <f>Tableau1[[#This Row],[TONNE_DECHET]]*1000</f>
        <v>857000</v>
      </c>
      <c r="M2237" s="21">
        <f>Tableau1[[#This Row],[KG_DECHET]]/Tableau1[[#This Row],[Population]]</f>
        <v>2.1253168135623484</v>
      </c>
    </row>
    <row r="2238" spans="1:13" x14ac:dyDescent="0.3">
      <c r="A2238" s="21">
        <v>2015</v>
      </c>
      <c r="B2238" s="21">
        <v>75</v>
      </c>
      <c r="C2238" s="21" t="str">
        <f>VLOOKUP(Tableau1[[#This Row],[CODE_REGION]],Libellés!$I$2:$J$15,2,FALSE)</f>
        <v>Nouvelle-Aquitaine</v>
      </c>
      <c r="D2238" s="21">
        <v>40</v>
      </c>
      <c r="E2238" s="21" t="str">
        <f>VLOOKUP(Tableau1[[#This Row],[CODE_DEPT]],Libellés!$L$2:$M$102,2,FALSE)</f>
        <v>Landes</v>
      </c>
      <c r="F2238" s="21" t="s">
        <v>53</v>
      </c>
      <c r="G2238" s="21" t="str">
        <f>VLOOKUP(Tableau1[[#This Row],[CODE_TYPE_DECHET]],Libellés!$A$1:$B$8,2,FALSE)</f>
        <v>Déchets dangereux</v>
      </c>
      <c r="H2238" s="21" t="s">
        <v>49</v>
      </c>
      <c r="I2238" s="21" t="str">
        <f>VLOOKUP(Tableau1[[#This Row],[CODE_DESTINATION]],Libellés!$E$2:$F$7,2,FALSE)</f>
        <v>Valorisation matière</v>
      </c>
      <c r="J2238" s="21">
        <v>11</v>
      </c>
      <c r="K2238" s="21">
        <v>403234</v>
      </c>
      <c r="L2238" s="21">
        <f>Tableau1[[#This Row],[TONNE_DECHET]]*1000</f>
        <v>11000</v>
      </c>
      <c r="M2238" s="21">
        <f>Tableau1[[#This Row],[KG_DECHET]]/Tableau1[[#This Row],[Population]]</f>
        <v>2.7279445681663749E-2</v>
      </c>
    </row>
    <row r="2239" spans="1:13" x14ac:dyDescent="0.3">
      <c r="A2239" s="21">
        <v>2015</v>
      </c>
      <c r="B2239" s="21">
        <v>75</v>
      </c>
      <c r="C2239" s="21" t="str">
        <f>VLOOKUP(Tableau1[[#This Row],[CODE_REGION]],Libellés!$I$2:$J$15,2,FALSE)</f>
        <v>Nouvelle-Aquitaine</v>
      </c>
      <c r="D2239" s="21">
        <v>40</v>
      </c>
      <c r="E2239" s="21" t="str">
        <f>VLOOKUP(Tableau1[[#This Row],[CODE_DEPT]],Libellés!$L$2:$M$102,2,FALSE)</f>
        <v>Landes</v>
      </c>
      <c r="F2239" s="21" t="s">
        <v>53</v>
      </c>
      <c r="G2239" s="21" t="str">
        <f>VLOOKUP(Tableau1[[#This Row],[CODE_TYPE_DECHET]],Libellés!$A$1:$B$8,2,FALSE)</f>
        <v>Déchets dangereux</v>
      </c>
      <c r="H2239" s="21" t="s">
        <v>50</v>
      </c>
      <c r="I2239" s="21" t="str">
        <f>VLOOKUP(Tableau1[[#This Row],[CODE_DESTINATION]],Libellés!$E$2:$F$7,2,FALSE)</f>
        <v>Incinération avec récupération d'énergie</v>
      </c>
      <c r="J2239" s="21">
        <v>1E-3</v>
      </c>
      <c r="K2239" s="21">
        <v>403234</v>
      </c>
      <c r="L2239" s="21">
        <f>Tableau1[[#This Row],[TONNE_DECHET]]*1000</f>
        <v>1</v>
      </c>
      <c r="M2239" s="21">
        <f>Tableau1[[#This Row],[KG_DECHET]]/Tableau1[[#This Row],[Population]]</f>
        <v>2.4799496074239771E-6</v>
      </c>
    </row>
    <row r="2240" spans="1:13" x14ac:dyDescent="0.3">
      <c r="A2240" s="21">
        <v>2015</v>
      </c>
      <c r="B2240" s="21">
        <v>75</v>
      </c>
      <c r="C2240" s="21" t="str">
        <f>VLOOKUP(Tableau1[[#This Row],[CODE_REGION]],Libellés!$I$2:$J$15,2,FALSE)</f>
        <v>Nouvelle-Aquitaine</v>
      </c>
      <c r="D2240" s="21">
        <v>40</v>
      </c>
      <c r="E2240" s="21" t="str">
        <f>VLOOKUP(Tableau1[[#This Row],[CODE_DEPT]],Libellés!$L$2:$M$102,2,FALSE)</f>
        <v>Landes</v>
      </c>
      <c r="F2240" s="21" t="s">
        <v>51</v>
      </c>
      <c r="G2240" s="21" t="str">
        <f>VLOOKUP(Tableau1[[#This Row],[CODE_TYPE_DECHET]],Libellés!$A$1:$B$8,2,FALSE)</f>
        <v>Emballages et papier</v>
      </c>
      <c r="H2240" s="21" t="s">
        <v>49</v>
      </c>
      <c r="I2240" s="21" t="str">
        <f>VLOOKUP(Tableau1[[#This Row],[CODE_DESTINATION]],Libellés!$E$2:$F$7,2,FALSE)</f>
        <v>Valorisation matière</v>
      </c>
      <c r="J2240" s="21">
        <v>17337.74064</v>
      </c>
      <c r="K2240" s="21">
        <v>403234</v>
      </c>
      <c r="L2240" s="21">
        <f>Tableau1[[#This Row],[TONNE_DECHET]]*1000</f>
        <v>17337740.640000001</v>
      </c>
      <c r="M2240" s="21">
        <f>Tableau1[[#This Row],[KG_DECHET]]/Tableau1[[#This Row],[Population]]</f>
        <v>42.996723093786734</v>
      </c>
    </row>
    <row r="2241" spans="1:13" x14ac:dyDescent="0.3">
      <c r="A2241" s="21">
        <v>2015</v>
      </c>
      <c r="B2241" s="21">
        <v>75</v>
      </c>
      <c r="C2241" s="21" t="str">
        <f>VLOOKUP(Tableau1[[#This Row],[CODE_REGION]],Libellés!$I$2:$J$15,2,FALSE)</f>
        <v>Nouvelle-Aquitaine</v>
      </c>
      <c r="D2241" s="21">
        <v>40</v>
      </c>
      <c r="E2241" s="21" t="str">
        <f>VLOOKUP(Tableau1[[#This Row],[CODE_DEPT]],Libellés!$L$2:$M$102,2,FALSE)</f>
        <v>Landes</v>
      </c>
      <c r="F2241" s="21" t="s">
        <v>51</v>
      </c>
      <c r="G2241" s="21" t="str">
        <f>VLOOKUP(Tableau1[[#This Row],[CODE_TYPE_DECHET]],Libellés!$A$1:$B$8,2,FALSE)</f>
        <v>Emballages et papier</v>
      </c>
      <c r="H2241" s="21" t="s">
        <v>52</v>
      </c>
      <c r="I2241" s="21" t="str">
        <f>VLOOKUP(Tableau1[[#This Row],[CODE_DESTINATION]],Libellés!$E$2:$F$7,2,FALSE)</f>
        <v>Non précisé</v>
      </c>
      <c r="J2241" s="21">
        <v>51.657710000000002</v>
      </c>
      <c r="K2241" s="21">
        <v>403234</v>
      </c>
      <c r="L2241" s="21">
        <f>Tableau1[[#This Row],[TONNE_DECHET]]*1000</f>
        <v>51657.71</v>
      </c>
      <c r="M2241" s="21">
        <f>Tableau1[[#This Row],[KG_DECHET]]/Tableau1[[#This Row],[Population]]</f>
        <v>0.12810851763492165</v>
      </c>
    </row>
    <row r="2242" spans="1:13" x14ac:dyDescent="0.3">
      <c r="A2242" s="21">
        <v>2015</v>
      </c>
      <c r="B2242" s="21">
        <v>75</v>
      </c>
      <c r="C2242" s="21" t="str">
        <f>VLOOKUP(Tableau1[[#This Row],[CODE_REGION]],Libellés!$I$2:$J$15,2,FALSE)</f>
        <v>Nouvelle-Aquitaine</v>
      </c>
      <c r="D2242" s="21">
        <v>40</v>
      </c>
      <c r="E2242" s="21" t="str">
        <f>VLOOKUP(Tableau1[[#This Row],[CODE_DEPT]],Libellés!$L$2:$M$102,2,FALSE)</f>
        <v>Landes</v>
      </c>
      <c r="F2242" s="21" t="s">
        <v>56</v>
      </c>
      <c r="G2242" s="21" t="str">
        <f>VLOOKUP(Tableau1[[#This Row],[CODE_TYPE_DECHET]],Libellés!$A$1:$B$8,2,FALSE)</f>
        <v>Biodéchets</v>
      </c>
      <c r="H2242" s="21" t="s">
        <v>56</v>
      </c>
      <c r="I2242" s="21" t="str">
        <f>VLOOKUP(Tableau1[[#This Row],[CODE_DESTINATION]],Libellés!$E$2:$F$7,2,FALSE)</f>
        <v>Valorisation organique</v>
      </c>
      <c r="J2242" s="21">
        <v>281</v>
      </c>
      <c r="K2242" s="21">
        <v>403234</v>
      </c>
      <c r="L2242" s="21">
        <f>Tableau1[[#This Row],[TONNE_DECHET]]*1000</f>
        <v>281000</v>
      </c>
      <c r="M2242" s="21">
        <f>Tableau1[[#This Row],[KG_DECHET]]/Tableau1[[#This Row],[Population]]</f>
        <v>0.69686583968613758</v>
      </c>
    </row>
    <row r="2243" spans="1:13" x14ac:dyDescent="0.3">
      <c r="A2243" s="21">
        <v>2015</v>
      </c>
      <c r="B2243" s="21">
        <v>75</v>
      </c>
      <c r="C2243" s="21" t="str">
        <f>VLOOKUP(Tableau1[[#This Row],[CODE_REGION]],Libellés!$I$2:$J$15,2,FALSE)</f>
        <v>Nouvelle-Aquitaine</v>
      </c>
      <c r="D2243" s="21">
        <v>40</v>
      </c>
      <c r="E2243" s="21" t="str">
        <f>VLOOKUP(Tableau1[[#This Row],[CODE_DEPT]],Libellés!$L$2:$M$102,2,FALSE)</f>
        <v>Landes</v>
      </c>
      <c r="F2243" s="21" t="s">
        <v>54</v>
      </c>
      <c r="G2243" s="21" t="str">
        <f>VLOOKUP(Tableau1[[#This Row],[CODE_TYPE_DECHET]],Libellés!$A$1:$B$8,2,FALSE)</f>
        <v>Verre</v>
      </c>
      <c r="H2243" s="21" t="s">
        <v>49</v>
      </c>
      <c r="I2243" s="21" t="str">
        <f>VLOOKUP(Tableau1[[#This Row],[CODE_DESTINATION]],Libellés!$E$2:$F$7,2,FALSE)</f>
        <v>Valorisation matière</v>
      </c>
      <c r="J2243" s="21">
        <v>13582.707469999999</v>
      </c>
      <c r="K2243" s="21">
        <v>403234</v>
      </c>
      <c r="L2243" s="21">
        <f>Tableau1[[#This Row],[TONNE_DECHET]]*1000</f>
        <v>13582707.469999999</v>
      </c>
      <c r="M2243" s="21">
        <f>Tableau1[[#This Row],[KG_DECHET]]/Tableau1[[#This Row],[Population]]</f>
        <v>33.684430057981217</v>
      </c>
    </row>
    <row r="2244" spans="1:13" x14ac:dyDescent="0.3">
      <c r="A2244" s="21">
        <v>2015</v>
      </c>
      <c r="B2244" s="21">
        <v>75</v>
      </c>
      <c r="C2244" s="21" t="str">
        <f>VLOOKUP(Tableau1[[#This Row],[CODE_REGION]],Libellés!$I$2:$J$15,2,FALSE)</f>
        <v>Nouvelle-Aquitaine</v>
      </c>
      <c r="D2244" s="21">
        <v>40</v>
      </c>
      <c r="E2244" s="21" t="str">
        <f>VLOOKUP(Tableau1[[#This Row],[CODE_DEPT]],Libellés!$L$2:$M$102,2,FALSE)</f>
        <v>Landes</v>
      </c>
      <c r="F2244" s="21" t="s">
        <v>54</v>
      </c>
      <c r="G2244" s="21" t="str">
        <f>VLOOKUP(Tableau1[[#This Row],[CODE_TYPE_DECHET]],Libellés!$A$1:$B$8,2,FALSE)</f>
        <v>Verre</v>
      </c>
      <c r="H2244" s="21" t="s">
        <v>52</v>
      </c>
      <c r="I2244" s="21" t="str">
        <f>VLOOKUP(Tableau1[[#This Row],[CODE_DESTINATION]],Libellés!$E$2:$F$7,2,FALSE)</f>
        <v>Non précisé</v>
      </c>
      <c r="J2244" s="21">
        <v>103.44376</v>
      </c>
      <c r="K2244" s="21">
        <v>403234</v>
      </c>
      <c r="L2244" s="21">
        <f>Tableau1[[#This Row],[TONNE_DECHET]]*1000</f>
        <v>103443.76</v>
      </c>
      <c r="M2244" s="21">
        <f>Tableau1[[#This Row],[KG_DECHET]]/Tableau1[[#This Row],[Population]]</f>
        <v>0.2565353120024601</v>
      </c>
    </row>
    <row r="2245" spans="1:13" x14ac:dyDescent="0.3">
      <c r="A2245" s="21">
        <v>2015</v>
      </c>
      <c r="B2245" s="21">
        <v>75</v>
      </c>
      <c r="C2245" s="21" t="str">
        <f>VLOOKUP(Tableau1[[#This Row],[CODE_REGION]],Libellés!$I$2:$J$15,2,FALSE)</f>
        <v>Nouvelle-Aquitaine</v>
      </c>
      <c r="D2245" s="21">
        <v>40</v>
      </c>
      <c r="E2245" s="21" t="str">
        <f>VLOOKUP(Tableau1[[#This Row],[CODE_DEPT]],Libellés!$L$2:$M$102,2,FALSE)</f>
        <v>Landes</v>
      </c>
      <c r="F2245" s="21" t="s">
        <v>55</v>
      </c>
      <c r="G2245" s="21" t="str">
        <f>VLOOKUP(Tableau1[[#This Row],[CODE_TYPE_DECHET]],Libellés!$A$1:$B$8,2,FALSE)</f>
        <v>Collectes séparées hors gravats</v>
      </c>
      <c r="H2245" s="21" t="s">
        <v>49</v>
      </c>
      <c r="I2245" s="21" t="str">
        <f>VLOOKUP(Tableau1[[#This Row],[CODE_DESTINATION]],Libellés!$E$2:$F$7,2,FALSE)</f>
        <v>Valorisation matière</v>
      </c>
      <c r="J2245" s="21">
        <v>1527.4259199999999</v>
      </c>
      <c r="K2245" s="21">
        <v>403234</v>
      </c>
      <c r="L2245" s="21">
        <f>Tableau1[[#This Row],[TONNE_DECHET]]*1000</f>
        <v>1527425.92</v>
      </c>
      <c r="M2245" s="21">
        <f>Tableau1[[#This Row],[KG_DECHET]]/Tableau1[[#This Row],[Population]]</f>
        <v>3.7879393106732069</v>
      </c>
    </row>
    <row r="2246" spans="1:13" x14ac:dyDescent="0.3">
      <c r="A2246" s="21">
        <v>2017</v>
      </c>
      <c r="B2246" s="21">
        <v>75</v>
      </c>
      <c r="C2246" s="21" t="str">
        <f>VLOOKUP(Tableau1[[#This Row],[CODE_REGION]],Libellés!$I$2:$J$15,2,FALSE)</f>
        <v>Nouvelle-Aquitaine</v>
      </c>
      <c r="D2246" s="21">
        <v>40</v>
      </c>
      <c r="E2246" s="21" t="str">
        <f>VLOOKUP(Tableau1[[#This Row],[CODE_DEPT]],Libellés!$L$2:$M$102,2,FALSE)</f>
        <v>Landes</v>
      </c>
      <c r="F2246" s="21" t="s">
        <v>49</v>
      </c>
      <c r="G2246" s="21" t="str">
        <f>VLOOKUP(Tableau1[[#This Row],[CODE_TYPE_DECHET]],Libellés!$A$1:$B$8,2,FALSE)</f>
        <v>Ordures ménagères résiduelles</v>
      </c>
      <c r="H2246" s="21" t="s">
        <v>50</v>
      </c>
      <c r="I2246" s="21" t="str">
        <f>VLOOKUP(Tableau1[[#This Row],[CODE_DESTINATION]],Libellés!$E$2:$F$7,2,FALSE)</f>
        <v>Incinération avec récupération d'énergie</v>
      </c>
      <c r="J2246" s="21">
        <v>84929.36</v>
      </c>
      <c r="K2246" s="21">
        <v>407444</v>
      </c>
      <c r="L2246" s="21">
        <f>Tableau1[[#This Row],[TONNE_DECHET]]*1000</f>
        <v>84929360</v>
      </c>
      <c r="M2246" s="21">
        <f>Tableau1[[#This Row],[KG_DECHET]]/Tableau1[[#This Row],[Population]]</f>
        <v>208.444252461688</v>
      </c>
    </row>
    <row r="2247" spans="1:13" x14ac:dyDescent="0.3">
      <c r="A2247" s="21">
        <v>2017</v>
      </c>
      <c r="B2247" s="21">
        <v>75</v>
      </c>
      <c r="C2247" s="21" t="str">
        <f>VLOOKUP(Tableau1[[#This Row],[CODE_REGION]],Libellés!$I$2:$J$15,2,FALSE)</f>
        <v>Nouvelle-Aquitaine</v>
      </c>
      <c r="D2247" s="21">
        <v>40</v>
      </c>
      <c r="E2247" s="21" t="str">
        <f>VLOOKUP(Tableau1[[#This Row],[CODE_DEPT]],Libellés!$L$2:$M$102,2,FALSE)</f>
        <v>Landes</v>
      </c>
      <c r="F2247" s="21" t="s">
        <v>49</v>
      </c>
      <c r="G2247" s="21" t="str">
        <f>VLOOKUP(Tableau1[[#This Row],[CODE_TYPE_DECHET]],Libellés!$A$1:$B$8,2,FALSE)</f>
        <v>Ordures ménagères résiduelles</v>
      </c>
      <c r="H2247" s="21" t="s">
        <v>51</v>
      </c>
      <c r="I2247" s="21" t="str">
        <f>VLOOKUP(Tableau1[[#This Row],[CODE_DESTINATION]],Libellés!$E$2:$F$7,2,FALSE)</f>
        <v>Stockage</v>
      </c>
      <c r="J2247" s="21">
        <v>2461.9095000000002</v>
      </c>
      <c r="K2247" s="21">
        <v>407444</v>
      </c>
      <c r="L2247" s="21">
        <f>Tableau1[[#This Row],[TONNE_DECHET]]*1000</f>
        <v>2461909.5</v>
      </c>
      <c r="M2247" s="21">
        <f>Tableau1[[#This Row],[KG_DECHET]]/Tableau1[[#This Row],[Population]]</f>
        <v>6.0423260619864321</v>
      </c>
    </row>
    <row r="2248" spans="1:13" x14ac:dyDescent="0.3">
      <c r="A2248" s="21">
        <v>2017</v>
      </c>
      <c r="B2248" s="21">
        <v>75</v>
      </c>
      <c r="C2248" s="21" t="str">
        <f>VLOOKUP(Tableau1[[#This Row],[CODE_REGION]],Libellés!$I$2:$J$15,2,FALSE)</f>
        <v>Nouvelle-Aquitaine</v>
      </c>
      <c r="D2248" s="21">
        <v>40</v>
      </c>
      <c r="E2248" s="21" t="str">
        <f>VLOOKUP(Tableau1[[#This Row],[CODE_DEPT]],Libellés!$L$2:$M$102,2,FALSE)</f>
        <v>Landes</v>
      </c>
      <c r="F2248" s="21" t="s">
        <v>49</v>
      </c>
      <c r="G2248" s="21" t="str">
        <f>VLOOKUP(Tableau1[[#This Row],[CODE_TYPE_DECHET]],Libellés!$A$1:$B$8,2,FALSE)</f>
        <v>Ordures ménagères résiduelles</v>
      </c>
      <c r="H2248" s="21" t="s">
        <v>56</v>
      </c>
      <c r="I2248" s="21" t="str">
        <f>VLOOKUP(Tableau1[[#This Row],[CODE_DESTINATION]],Libellés!$E$2:$F$7,2,FALSE)</f>
        <v>Valorisation organique</v>
      </c>
      <c r="J2248" s="21">
        <v>35039.660000000003</v>
      </c>
      <c r="K2248" s="21">
        <v>407444</v>
      </c>
      <c r="L2248" s="21">
        <f>Tableau1[[#This Row],[TONNE_DECHET]]*1000</f>
        <v>35039660</v>
      </c>
      <c r="M2248" s="21">
        <f>Tableau1[[#This Row],[KG_DECHET]]/Tableau1[[#This Row],[Population]]</f>
        <v>85.998713933693949</v>
      </c>
    </row>
    <row r="2249" spans="1:13" x14ac:dyDescent="0.3">
      <c r="A2249" s="21">
        <v>2017</v>
      </c>
      <c r="B2249" s="21">
        <v>75</v>
      </c>
      <c r="C2249" s="21" t="str">
        <f>VLOOKUP(Tableau1[[#This Row],[CODE_REGION]],Libellés!$I$2:$J$15,2,FALSE)</f>
        <v>Nouvelle-Aquitaine</v>
      </c>
      <c r="D2249" s="21">
        <v>40</v>
      </c>
      <c r="E2249" s="21" t="str">
        <f>VLOOKUP(Tableau1[[#This Row],[CODE_DEPT]],Libellés!$L$2:$M$102,2,FALSE)</f>
        <v>Landes</v>
      </c>
      <c r="F2249" s="21" t="s">
        <v>53</v>
      </c>
      <c r="G2249" s="21" t="str">
        <f>VLOOKUP(Tableau1[[#This Row],[CODE_TYPE_DECHET]],Libellés!$A$1:$B$8,2,FALSE)</f>
        <v>Déchets dangereux</v>
      </c>
      <c r="H2249" s="21" t="s">
        <v>49</v>
      </c>
      <c r="I2249" s="21" t="str">
        <f>VLOOKUP(Tableau1[[#This Row],[CODE_DESTINATION]],Libellés!$E$2:$F$7,2,FALSE)</f>
        <v>Valorisation matière</v>
      </c>
      <c r="J2249" s="21">
        <v>8.1</v>
      </c>
      <c r="K2249" s="21">
        <v>407444</v>
      </c>
      <c r="L2249" s="21">
        <f>Tableau1[[#This Row],[TONNE_DECHET]]*1000</f>
        <v>8100</v>
      </c>
      <c r="M2249" s="21">
        <f>Tableau1[[#This Row],[KG_DECHET]]/Tableau1[[#This Row],[Population]]</f>
        <v>1.9880032593436153E-2</v>
      </c>
    </row>
    <row r="2250" spans="1:13" x14ac:dyDescent="0.3">
      <c r="A2250" s="21">
        <v>2017</v>
      </c>
      <c r="B2250" s="21">
        <v>75</v>
      </c>
      <c r="C2250" s="21" t="str">
        <f>VLOOKUP(Tableau1[[#This Row],[CODE_REGION]],Libellés!$I$2:$J$15,2,FALSE)</f>
        <v>Nouvelle-Aquitaine</v>
      </c>
      <c r="D2250" s="21">
        <v>40</v>
      </c>
      <c r="E2250" s="21" t="str">
        <f>VLOOKUP(Tableau1[[#This Row],[CODE_DEPT]],Libellés!$L$2:$M$102,2,FALSE)</f>
        <v>Landes</v>
      </c>
      <c r="F2250" s="21" t="s">
        <v>51</v>
      </c>
      <c r="G2250" s="21" t="str">
        <f>VLOOKUP(Tableau1[[#This Row],[CODE_TYPE_DECHET]],Libellés!$A$1:$B$8,2,FALSE)</f>
        <v>Emballages et papier</v>
      </c>
      <c r="H2250" s="21" t="s">
        <v>49</v>
      </c>
      <c r="I2250" s="21" t="str">
        <f>VLOOKUP(Tableau1[[#This Row],[CODE_DESTINATION]],Libellés!$E$2:$F$7,2,FALSE)</f>
        <v>Valorisation matière</v>
      </c>
      <c r="J2250" s="21">
        <v>19288.95577</v>
      </c>
      <c r="K2250" s="21">
        <v>407444</v>
      </c>
      <c r="L2250" s="21">
        <f>Tableau1[[#This Row],[TONNE_DECHET]]*1000</f>
        <v>19288955.77</v>
      </c>
      <c r="M2250" s="21">
        <f>Tableau1[[#This Row],[KG_DECHET]]/Tableau1[[#This Row],[Population]]</f>
        <v>47.341366592709669</v>
      </c>
    </row>
    <row r="2251" spans="1:13" x14ac:dyDescent="0.3">
      <c r="A2251" s="21">
        <v>2017</v>
      </c>
      <c r="B2251" s="21">
        <v>75</v>
      </c>
      <c r="C2251" s="21" t="str">
        <f>VLOOKUP(Tableau1[[#This Row],[CODE_REGION]],Libellés!$I$2:$J$15,2,FALSE)</f>
        <v>Nouvelle-Aquitaine</v>
      </c>
      <c r="D2251" s="21">
        <v>40</v>
      </c>
      <c r="E2251" s="21" t="str">
        <f>VLOOKUP(Tableau1[[#This Row],[CODE_DEPT]],Libellés!$L$2:$M$102,2,FALSE)</f>
        <v>Landes</v>
      </c>
      <c r="F2251" s="21" t="s">
        <v>51</v>
      </c>
      <c r="G2251" s="21" t="str">
        <f>VLOOKUP(Tableau1[[#This Row],[CODE_TYPE_DECHET]],Libellés!$A$1:$B$8,2,FALSE)</f>
        <v>Emballages et papier</v>
      </c>
      <c r="H2251" s="21" t="s">
        <v>52</v>
      </c>
      <c r="I2251" s="21" t="str">
        <f>VLOOKUP(Tableau1[[#This Row],[CODE_DESTINATION]],Libellés!$E$2:$F$7,2,FALSE)</f>
        <v>Non précisé</v>
      </c>
      <c r="J2251" s="21">
        <v>37.812890000000003</v>
      </c>
      <c r="K2251" s="21">
        <v>407444</v>
      </c>
      <c r="L2251" s="21">
        <f>Tableau1[[#This Row],[TONNE_DECHET]]*1000</f>
        <v>37812.89</v>
      </c>
      <c r="M2251" s="21">
        <f>Tableau1[[#This Row],[KG_DECHET]]/Tableau1[[#This Row],[Population]]</f>
        <v>9.2805121685434075E-2</v>
      </c>
    </row>
    <row r="2252" spans="1:13" x14ac:dyDescent="0.3">
      <c r="A2252" s="21">
        <v>2017</v>
      </c>
      <c r="B2252" s="21">
        <v>75</v>
      </c>
      <c r="C2252" s="21" t="str">
        <f>VLOOKUP(Tableau1[[#This Row],[CODE_REGION]],Libellés!$I$2:$J$15,2,FALSE)</f>
        <v>Nouvelle-Aquitaine</v>
      </c>
      <c r="D2252" s="21">
        <v>40</v>
      </c>
      <c r="E2252" s="21" t="str">
        <f>VLOOKUP(Tableau1[[#This Row],[CODE_DEPT]],Libellés!$L$2:$M$102,2,FALSE)</f>
        <v>Landes</v>
      </c>
      <c r="F2252" s="21" t="s">
        <v>56</v>
      </c>
      <c r="G2252" s="21" t="str">
        <f>VLOOKUP(Tableau1[[#This Row],[CODE_TYPE_DECHET]],Libellés!$A$1:$B$8,2,FALSE)</f>
        <v>Biodéchets</v>
      </c>
      <c r="H2252" s="21" t="s">
        <v>49</v>
      </c>
      <c r="I2252" s="21" t="str">
        <f>VLOOKUP(Tableau1[[#This Row],[CODE_DESTINATION]],Libellés!$E$2:$F$7,2,FALSE)</f>
        <v>Valorisation matière</v>
      </c>
      <c r="J2252" s="21">
        <v>53.02</v>
      </c>
      <c r="K2252" s="21">
        <v>407444</v>
      </c>
      <c r="L2252" s="21">
        <f>Tableau1[[#This Row],[TONNE_DECHET]]*1000</f>
        <v>53020</v>
      </c>
      <c r="M2252" s="21">
        <f>Tableau1[[#This Row],[KG_DECHET]]/Tableau1[[#This Row],[Population]]</f>
        <v>0.13012831211160306</v>
      </c>
    </row>
    <row r="2253" spans="1:13" x14ac:dyDescent="0.3">
      <c r="A2253" s="21">
        <v>2017</v>
      </c>
      <c r="B2253" s="21">
        <v>75</v>
      </c>
      <c r="C2253" s="21" t="str">
        <f>VLOOKUP(Tableau1[[#This Row],[CODE_REGION]],Libellés!$I$2:$J$15,2,FALSE)</f>
        <v>Nouvelle-Aquitaine</v>
      </c>
      <c r="D2253" s="21">
        <v>40</v>
      </c>
      <c r="E2253" s="21" t="str">
        <f>VLOOKUP(Tableau1[[#This Row],[CODE_DEPT]],Libellés!$L$2:$M$102,2,FALSE)</f>
        <v>Landes</v>
      </c>
      <c r="F2253" s="21" t="s">
        <v>56</v>
      </c>
      <c r="G2253" s="21" t="str">
        <f>VLOOKUP(Tableau1[[#This Row],[CODE_TYPE_DECHET]],Libellés!$A$1:$B$8,2,FALSE)</f>
        <v>Biodéchets</v>
      </c>
      <c r="H2253" s="21" t="s">
        <v>56</v>
      </c>
      <c r="I2253" s="21" t="str">
        <f>VLOOKUP(Tableau1[[#This Row],[CODE_DESTINATION]],Libellés!$E$2:$F$7,2,FALSE)</f>
        <v>Valorisation organique</v>
      </c>
      <c r="J2253" s="21">
        <v>3195.46</v>
      </c>
      <c r="K2253" s="21">
        <v>407444</v>
      </c>
      <c r="L2253" s="21">
        <f>Tableau1[[#This Row],[TONNE_DECHET]]*1000</f>
        <v>3195460</v>
      </c>
      <c r="M2253" s="21">
        <f>Tableau1[[#This Row],[KG_DECHET]]/Tableau1[[#This Row],[Population]]</f>
        <v>7.8426974013606774</v>
      </c>
    </row>
    <row r="2254" spans="1:13" x14ac:dyDescent="0.3">
      <c r="A2254" s="21">
        <v>2017</v>
      </c>
      <c r="B2254" s="21">
        <v>75</v>
      </c>
      <c r="C2254" s="21" t="str">
        <f>VLOOKUP(Tableau1[[#This Row],[CODE_REGION]],Libellés!$I$2:$J$15,2,FALSE)</f>
        <v>Nouvelle-Aquitaine</v>
      </c>
      <c r="D2254" s="21">
        <v>40</v>
      </c>
      <c r="E2254" s="21" t="str">
        <f>VLOOKUP(Tableau1[[#This Row],[CODE_DEPT]],Libellés!$L$2:$M$102,2,FALSE)</f>
        <v>Landes</v>
      </c>
      <c r="F2254" s="21" t="s">
        <v>56</v>
      </c>
      <c r="G2254" s="21" t="str">
        <f>VLOOKUP(Tableau1[[#This Row],[CODE_TYPE_DECHET]],Libellés!$A$1:$B$8,2,FALSE)</f>
        <v>Biodéchets</v>
      </c>
      <c r="H2254" s="21" t="s">
        <v>52</v>
      </c>
      <c r="I2254" s="21" t="str">
        <f>VLOOKUP(Tableau1[[#This Row],[CODE_DESTINATION]],Libellés!$E$2:$F$7,2,FALSE)</f>
        <v>Non précisé</v>
      </c>
      <c r="J2254" s="21">
        <v>11.3</v>
      </c>
      <c r="K2254" s="21">
        <v>407444</v>
      </c>
      <c r="L2254" s="21">
        <f>Tableau1[[#This Row],[TONNE_DECHET]]*1000</f>
        <v>11300</v>
      </c>
      <c r="M2254" s="21">
        <f>Tableau1[[#This Row],[KG_DECHET]]/Tableau1[[#This Row],[Population]]</f>
        <v>2.7733872630349203E-2</v>
      </c>
    </row>
    <row r="2255" spans="1:13" x14ac:dyDescent="0.3">
      <c r="A2255" s="21">
        <v>2017</v>
      </c>
      <c r="B2255" s="21">
        <v>75</v>
      </c>
      <c r="C2255" s="21" t="str">
        <f>VLOOKUP(Tableau1[[#This Row],[CODE_REGION]],Libellés!$I$2:$J$15,2,FALSE)</f>
        <v>Nouvelle-Aquitaine</v>
      </c>
      <c r="D2255" s="21">
        <v>40</v>
      </c>
      <c r="E2255" s="21" t="str">
        <f>VLOOKUP(Tableau1[[#This Row],[CODE_DEPT]],Libellés!$L$2:$M$102,2,FALSE)</f>
        <v>Landes</v>
      </c>
      <c r="F2255" s="21" t="s">
        <v>54</v>
      </c>
      <c r="G2255" s="21" t="str">
        <f>VLOOKUP(Tableau1[[#This Row],[CODE_TYPE_DECHET]],Libellés!$A$1:$B$8,2,FALSE)</f>
        <v>Verre</v>
      </c>
      <c r="H2255" s="21" t="s">
        <v>49</v>
      </c>
      <c r="I2255" s="21" t="str">
        <f>VLOOKUP(Tableau1[[#This Row],[CODE_DESTINATION]],Libellés!$E$2:$F$7,2,FALSE)</f>
        <v>Valorisation matière</v>
      </c>
      <c r="J2255" s="21">
        <v>16444.997589999999</v>
      </c>
      <c r="K2255" s="21">
        <v>407444</v>
      </c>
      <c r="L2255" s="21">
        <f>Tableau1[[#This Row],[TONNE_DECHET]]*1000</f>
        <v>16444997.59</v>
      </c>
      <c r="M2255" s="21">
        <f>Tableau1[[#This Row],[KG_DECHET]]/Tableau1[[#This Row],[Population]]</f>
        <v>40.361368899775186</v>
      </c>
    </row>
    <row r="2256" spans="1:13" x14ac:dyDescent="0.3">
      <c r="A2256" s="21">
        <v>2017</v>
      </c>
      <c r="B2256" s="21">
        <v>75</v>
      </c>
      <c r="C2256" s="21" t="str">
        <f>VLOOKUP(Tableau1[[#This Row],[CODE_REGION]],Libellés!$I$2:$J$15,2,FALSE)</f>
        <v>Nouvelle-Aquitaine</v>
      </c>
      <c r="D2256" s="21">
        <v>40</v>
      </c>
      <c r="E2256" s="21" t="str">
        <f>VLOOKUP(Tableau1[[#This Row],[CODE_DEPT]],Libellés!$L$2:$M$102,2,FALSE)</f>
        <v>Landes</v>
      </c>
      <c r="F2256" s="21" t="s">
        <v>55</v>
      </c>
      <c r="G2256" s="21" t="str">
        <f>VLOOKUP(Tableau1[[#This Row],[CODE_TYPE_DECHET]],Libellés!$A$1:$B$8,2,FALSE)</f>
        <v>Collectes séparées hors gravats</v>
      </c>
      <c r="H2256" s="21" t="s">
        <v>49</v>
      </c>
      <c r="I2256" s="21" t="str">
        <f>VLOOKUP(Tableau1[[#This Row],[CODE_DESTINATION]],Libellés!$E$2:$F$7,2,FALSE)</f>
        <v>Valorisation matière</v>
      </c>
      <c r="J2256" s="21">
        <v>1596.2974099999999</v>
      </c>
      <c r="K2256" s="21">
        <v>407444</v>
      </c>
      <c r="L2256" s="21">
        <f>Tableau1[[#This Row],[TONNE_DECHET]]*1000</f>
        <v>1596297.41</v>
      </c>
      <c r="M2256" s="21">
        <f>Tableau1[[#This Row],[KG_DECHET]]/Tableau1[[#This Row],[Population]]</f>
        <v>3.9178326592120634</v>
      </c>
    </row>
    <row r="2257" spans="1:13" x14ac:dyDescent="0.3">
      <c r="A2257" s="21">
        <v>2009</v>
      </c>
      <c r="B2257" s="21">
        <v>24</v>
      </c>
      <c r="C2257" s="21" t="str">
        <f>VLOOKUP(Tableau1[[#This Row],[CODE_REGION]],Libellés!$I$2:$J$15,2,FALSE)</f>
        <v>Centre-Val de Loire</v>
      </c>
      <c r="D2257" s="21">
        <v>41</v>
      </c>
      <c r="E2257" s="21" t="str">
        <f>VLOOKUP(Tableau1[[#This Row],[CODE_DEPT]],Libellés!$L$2:$M$102,2,FALSE)</f>
        <v>Loir-et-Cher</v>
      </c>
      <c r="F2257" s="21" t="s">
        <v>49</v>
      </c>
      <c r="G2257" s="21" t="str">
        <f>VLOOKUP(Tableau1[[#This Row],[CODE_TYPE_DECHET]],Libellés!$A$1:$B$8,2,FALSE)</f>
        <v>Ordures ménagères résiduelles</v>
      </c>
      <c r="H2257" s="21" t="s">
        <v>50</v>
      </c>
      <c r="I2257" s="21" t="str">
        <f>VLOOKUP(Tableau1[[#This Row],[CODE_DESTINATION]],Libellés!$E$2:$F$7,2,FALSE)</f>
        <v>Incinération avec récupération d'énergie</v>
      </c>
      <c r="J2257" s="21">
        <v>69016.757710000005</v>
      </c>
      <c r="K2257" s="21">
        <v>327868</v>
      </c>
      <c r="L2257" s="21">
        <f>Tableau1[[#This Row],[TONNE_DECHET]]*1000</f>
        <v>69016757.710000008</v>
      </c>
      <c r="M2257" s="21">
        <f>Tableau1[[#This Row],[KG_DECHET]]/Tableau1[[#This Row],[Population]]</f>
        <v>210.50165831981167</v>
      </c>
    </row>
    <row r="2258" spans="1:13" x14ac:dyDescent="0.3">
      <c r="A2258" s="21">
        <v>2009</v>
      </c>
      <c r="B2258" s="21">
        <v>24</v>
      </c>
      <c r="C2258" s="21" t="str">
        <f>VLOOKUP(Tableau1[[#This Row],[CODE_REGION]],Libellés!$I$2:$J$15,2,FALSE)</f>
        <v>Centre-Val de Loire</v>
      </c>
      <c r="D2258" s="21">
        <v>41</v>
      </c>
      <c r="E2258" s="21" t="str">
        <f>VLOOKUP(Tableau1[[#This Row],[CODE_DEPT]],Libellés!$L$2:$M$102,2,FALSE)</f>
        <v>Loir-et-Cher</v>
      </c>
      <c r="F2258" s="21" t="s">
        <v>49</v>
      </c>
      <c r="G2258" s="21" t="str">
        <f>VLOOKUP(Tableau1[[#This Row],[CODE_TYPE_DECHET]],Libellés!$A$1:$B$8,2,FALSE)</f>
        <v>Ordures ménagères résiduelles</v>
      </c>
      <c r="H2258" s="21" t="s">
        <v>53</v>
      </c>
      <c r="I2258" s="21" t="str">
        <f>VLOOKUP(Tableau1[[#This Row],[CODE_DESTINATION]],Libellés!$E$2:$F$7,2,FALSE)</f>
        <v>Incinération sans récupération d'énergie</v>
      </c>
      <c r="J2258" s="21">
        <v>1183.3734400000001</v>
      </c>
      <c r="K2258" s="21">
        <v>327868</v>
      </c>
      <c r="L2258" s="21">
        <f>Tableau1[[#This Row],[TONNE_DECHET]]*1000</f>
        <v>1183373.4400000002</v>
      </c>
      <c r="M2258" s="21">
        <f>Tableau1[[#This Row],[KG_DECHET]]/Tableau1[[#This Row],[Population]]</f>
        <v>3.6092983761757784</v>
      </c>
    </row>
    <row r="2259" spans="1:13" x14ac:dyDescent="0.3">
      <c r="A2259" s="21">
        <v>2009</v>
      </c>
      <c r="B2259" s="21">
        <v>24</v>
      </c>
      <c r="C2259" s="21" t="str">
        <f>VLOOKUP(Tableau1[[#This Row],[CODE_REGION]],Libellés!$I$2:$J$15,2,FALSE)</f>
        <v>Centre-Val de Loire</v>
      </c>
      <c r="D2259" s="21">
        <v>41</v>
      </c>
      <c r="E2259" s="21" t="str">
        <f>VLOOKUP(Tableau1[[#This Row],[CODE_DEPT]],Libellés!$L$2:$M$102,2,FALSE)</f>
        <v>Loir-et-Cher</v>
      </c>
      <c r="F2259" s="21" t="s">
        <v>49</v>
      </c>
      <c r="G2259" s="21" t="str">
        <f>VLOOKUP(Tableau1[[#This Row],[CODE_TYPE_DECHET]],Libellés!$A$1:$B$8,2,FALSE)</f>
        <v>Ordures ménagères résiduelles</v>
      </c>
      <c r="H2259" s="21" t="s">
        <v>51</v>
      </c>
      <c r="I2259" s="21" t="str">
        <f>VLOOKUP(Tableau1[[#This Row],[CODE_DESTINATION]],Libellés!$E$2:$F$7,2,FALSE)</f>
        <v>Stockage</v>
      </c>
      <c r="J2259" s="21">
        <v>11659.152040000001</v>
      </c>
      <c r="K2259" s="21">
        <v>327868</v>
      </c>
      <c r="L2259" s="21">
        <f>Tableau1[[#This Row],[TONNE_DECHET]]*1000</f>
        <v>11659152.040000001</v>
      </c>
      <c r="M2259" s="21">
        <f>Tableau1[[#This Row],[KG_DECHET]]/Tableau1[[#This Row],[Population]]</f>
        <v>35.560506179316071</v>
      </c>
    </row>
    <row r="2260" spans="1:13" x14ac:dyDescent="0.3">
      <c r="A2260" s="21">
        <v>2009</v>
      </c>
      <c r="B2260" s="21">
        <v>24</v>
      </c>
      <c r="C2260" s="21" t="str">
        <f>VLOOKUP(Tableau1[[#This Row],[CODE_REGION]],Libellés!$I$2:$J$15,2,FALSE)</f>
        <v>Centre-Val de Loire</v>
      </c>
      <c r="D2260" s="21">
        <v>41</v>
      </c>
      <c r="E2260" s="21" t="str">
        <f>VLOOKUP(Tableau1[[#This Row],[CODE_DEPT]],Libellés!$L$2:$M$102,2,FALSE)</f>
        <v>Loir-et-Cher</v>
      </c>
      <c r="F2260" s="21" t="s">
        <v>49</v>
      </c>
      <c r="G2260" s="21" t="str">
        <f>VLOOKUP(Tableau1[[#This Row],[CODE_TYPE_DECHET]],Libellés!$A$1:$B$8,2,FALSE)</f>
        <v>Ordures ménagères résiduelles</v>
      </c>
      <c r="H2260" s="21" t="s">
        <v>56</v>
      </c>
      <c r="I2260" s="21" t="str">
        <f>VLOOKUP(Tableau1[[#This Row],[CODE_DESTINATION]],Libellés!$E$2:$F$7,2,FALSE)</f>
        <v>Valorisation organique</v>
      </c>
      <c r="J2260" s="21">
        <v>408.34904</v>
      </c>
      <c r="K2260" s="21">
        <v>327868</v>
      </c>
      <c r="L2260" s="21">
        <f>Tableau1[[#This Row],[TONNE_DECHET]]*1000</f>
        <v>408349.04</v>
      </c>
      <c r="M2260" s="21">
        <f>Tableau1[[#This Row],[KG_DECHET]]/Tableau1[[#This Row],[Population]]</f>
        <v>1.2454678102163066</v>
      </c>
    </row>
    <row r="2261" spans="1:13" x14ac:dyDescent="0.3">
      <c r="A2261" s="21">
        <v>2009</v>
      </c>
      <c r="B2261" s="21">
        <v>24</v>
      </c>
      <c r="C2261" s="21" t="str">
        <f>VLOOKUP(Tableau1[[#This Row],[CODE_REGION]],Libellés!$I$2:$J$15,2,FALSE)</f>
        <v>Centre-Val de Loire</v>
      </c>
      <c r="D2261" s="21">
        <v>41</v>
      </c>
      <c r="E2261" s="21" t="str">
        <f>VLOOKUP(Tableau1[[#This Row],[CODE_DEPT]],Libellés!$L$2:$M$102,2,FALSE)</f>
        <v>Loir-et-Cher</v>
      </c>
      <c r="F2261" s="21" t="s">
        <v>49</v>
      </c>
      <c r="G2261" s="21" t="str">
        <f>VLOOKUP(Tableau1[[#This Row],[CODE_TYPE_DECHET]],Libellés!$A$1:$B$8,2,FALSE)</f>
        <v>Ordures ménagères résiduelles</v>
      </c>
      <c r="H2261" s="21" t="s">
        <v>52</v>
      </c>
      <c r="I2261" s="21" t="str">
        <f>VLOOKUP(Tableau1[[#This Row],[CODE_DESTINATION]],Libellés!$E$2:$F$7,2,FALSE)</f>
        <v>Non précisé</v>
      </c>
      <c r="J2261" s="21">
        <v>652.14040999999997</v>
      </c>
      <c r="K2261" s="21">
        <v>327868</v>
      </c>
      <c r="L2261" s="21">
        <f>Tableau1[[#This Row],[TONNE_DECHET]]*1000</f>
        <v>652140.40999999992</v>
      </c>
      <c r="M2261" s="21">
        <f>Tableau1[[#This Row],[KG_DECHET]]/Tableau1[[#This Row],[Population]]</f>
        <v>1.9890334219868968</v>
      </c>
    </row>
    <row r="2262" spans="1:13" x14ac:dyDescent="0.3">
      <c r="A2262" s="21">
        <v>2009</v>
      </c>
      <c r="B2262" s="21">
        <v>24</v>
      </c>
      <c r="C2262" s="21" t="str">
        <f>VLOOKUP(Tableau1[[#This Row],[CODE_REGION]],Libellés!$I$2:$J$15,2,FALSE)</f>
        <v>Centre-Val de Loire</v>
      </c>
      <c r="D2262" s="21">
        <v>41</v>
      </c>
      <c r="E2262" s="21" t="str">
        <f>VLOOKUP(Tableau1[[#This Row],[CODE_DEPT]],Libellés!$L$2:$M$102,2,FALSE)</f>
        <v>Loir-et-Cher</v>
      </c>
      <c r="F2262" s="21" t="s">
        <v>50</v>
      </c>
      <c r="G2262" s="21" t="str">
        <f>VLOOKUP(Tableau1[[#This Row],[CODE_TYPE_DECHET]],Libellés!$A$1:$B$8,2,FALSE)</f>
        <v>Encombrants</v>
      </c>
      <c r="H2262" s="21" t="s">
        <v>49</v>
      </c>
      <c r="I2262" s="21" t="str">
        <f>VLOOKUP(Tableau1[[#This Row],[CODE_DESTINATION]],Libellés!$E$2:$F$7,2,FALSE)</f>
        <v>Valorisation matière</v>
      </c>
      <c r="J2262" s="21">
        <v>19.5</v>
      </c>
      <c r="K2262" s="21">
        <v>327868</v>
      </c>
      <c r="L2262" s="21">
        <f>Tableau1[[#This Row],[TONNE_DECHET]]*1000</f>
        <v>19500</v>
      </c>
      <c r="M2262" s="21">
        <f>Tableau1[[#This Row],[KG_DECHET]]/Tableau1[[#This Row],[Population]]</f>
        <v>5.9475154635402053E-2</v>
      </c>
    </row>
    <row r="2263" spans="1:13" x14ac:dyDescent="0.3">
      <c r="A2263" s="21">
        <v>2009</v>
      </c>
      <c r="B2263" s="21">
        <v>24</v>
      </c>
      <c r="C2263" s="21" t="str">
        <f>VLOOKUP(Tableau1[[#This Row],[CODE_REGION]],Libellés!$I$2:$J$15,2,FALSE)</f>
        <v>Centre-Val de Loire</v>
      </c>
      <c r="D2263" s="21">
        <v>41</v>
      </c>
      <c r="E2263" s="21" t="str">
        <f>VLOOKUP(Tableau1[[#This Row],[CODE_DEPT]],Libellés!$L$2:$M$102,2,FALSE)</f>
        <v>Loir-et-Cher</v>
      </c>
      <c r="F2263" s="21" t="s">
        <v>50</v>
      </c>
      <c r="G2263" s="21" t="str">
        <f>VLOOKUP(Tableau1[[#This Row],[CODE_TYPE_DECHET]],Libellés!$A$1:$B$8,2,FALSE)</f>
        <v>Encombrants</v>
      </c>
      <c r="H2263" s="21" t="s">
        <v>51</v>
      </c>
      <c r="I2263" s="21" t="str">
        <f>VLOOKUP(Tableau1[[#This Row],[CODE_DESTINATION]],Libellés!$E$2:$F$7,2,FALSE)</f>
        <v>Stockage</v>
      </c>
      <c r="J2263" s="21">
        <v>318</v>
      </c>
      <c r="K2263" s="21">
        <v>327868</v>
      </c>
      <c r="L2263" s="21">
        <f>Tableau1[[#This Row],[TONNE_DECHET]]*1000</f>
        <v>318000</v>
      </c>
      <c r="M2263" s="21">
        <f>Tableau1[[#This Row],[KG_DECHET]]/Tableau1[[#This Row],[Population]]</f>
        <v>0.96990252174655656</v>
      </c>
    </row>
    <row r="2264" spans="1:13" x14ac:dyDescent="0.3">
      <c r="A2264" s="21">
        <v>2009</v>
      </c>
      <c r="B2264" s="21">
        <v>24</v>
      </c>
      <c r="C2264" s="21" t="str">
        <f>VLOOKUP(Tableau1[[#This Row],[CODE_REGION]],Libellés!$I$2:$J$15,2,FALSE)</f>
        <v>Centre-Val de Loire</v>
      </c>
      <c r="D2264" s="21">
        <v>41</v>
      </c>
      <c r="E2264" s="21" t="str">
        <f>VLOOKUP(Tableau1[[#This Row],[CODE_DEPT]],Libellés!$L$2:$M$102,2,FALSE)</f>
        <v>Loir-et-Cher</v>
      </c>
      <c r="F2264" s="21" t="s">
        <v>53</v>
      </c>
      <c r="G2264" s="21" t="str">
        <f>VLOOKUP(Tableau1[[#This Row],[CODE_TYPE_DECHET]],Libellés!$A$1:$B$8,2,FALSE)</f>
        <v>Déchets dangereux</v>
      </c>
      <c r="H2264" s="21" t="s">
        <v>49</v>
      </c>
      <c r="I2264" s="21" t="str">
        <f>VLOOKUP(Tableau1[[#This Row],[CODE_DESTINATION]],Libellés!$E$2:$F$7,2,FALSE)</f>
        <v>Valorisation matière</v>
      </c>
      <c r="J2264" s="21">
        <v>6.6260000000000003</v>
      </c>
      <c r="K2264" s="21">
        <v>327868</v>
      </c>
      <c r="L2264" s="21">
        <f>Tableau1[[#This Row],[TONNE_DECHET]]*1000</f>
        <v>6626</v>
      </c>
      <c r="M2264" s="21">
        <f>Tableau1[[#This Row],[KG_DECHET]]/Tableau1[[#This Row],[Population]]</f>
        <v>2.0209352544316616E-2</v>
      </c>
    </row>
    <row r="2265" spans="1:13" x14ac:dyDescent="0.3">
      <c r="A2265" s="21">
        <v>2009</v>
      </c>
      <c r="B2265" s="21">
        <v>24</v>
      </c>
      <c r="C2265" s="21" t="str">
        <f>VLOOKUP(Tableau1[[#This Row],[CODE_REGION]],Libellés!$I$2:$J$15,2,FALSE)</f>
        <v>Centre-Val de Loire</v>
      </c>
      <c r="D2265" s="21">
        <v>41</v>
      </c>
      <c r="E2265" s="21" t="str">
        <f>VLOOKUP(Tableau1[[#This Row],[CODE_DEPT]],Libellés!$L$2:$M$102,2,FALSE)</f>
        <v>Loir-et-Cher</v>
      </c>
      <c r="F2265" s="21" t="s">
        <v>53</v>
      </c>
      <c r="G2265" s="21" t="str">
        <f>VLOOKUP(Tableau1[[#This Row],[CODE_TYPE_DECHET]],Libellés!$A$1:$B$8,2,FALSE)</f>
        <v>Déchets dangereux</v>
      </c>
      <c r="H2265" s="21" t="s">
        <v>50</v>
      </c>
      <c r="I2265" s="21" t="str">
        <f>VLOOKUP(Tableau1[[#This Row],[CODE_DESTINATION]],Libellés!$E$2:$F$7,2,FALSE)</f>
        <v>Incinération avec récupération d'énergie</v>
      </c>
      <c r="J2265" s="21">
        <v>2.3875199999999999</v>
      </c>
      <c r="K2265" s="21">
        <v>327868</v>
      </c>
      <c r="L2265" s="21">
        <f>Tableau1[[#This Row],[TONNE_DECHET]]*1000</f>
        <v>2387.52</v>
      </c>
      <c r="M2265" s="21">
        <f>Tableau1[[#This Row],[KG_DECHET]]/Tableau1[[#This Row],[Population]]</f>
        <v>7.2819549330828256E-3</v>
      </c>
    </row>
    <row r="2266" spans="1:13" x14ac:dyDescent="0.3">
      <c r="A2266" s="21">
        <v>2009</v>
      </c>
      <c r="B2266" s="21">
        <v>24</v>
      </c>
      <c r="C2266" s="21" t="str">
        <f>VLOOKUP(Tableau1[[#This Row],[CODE_REGION]],Libellés!$I$2:$J$15,2,FALSE)</f>
        <v>Centre-Val de Loire</v>
      </c>
      <c r="D2266" s="21">
        <v>41</v>
      </c>
      <c r="E2266" s="21" t="str">
        <f>VLOOKUP(Tableau1[[#This Row],[CODE_DEPT]],Libellés!$L$2:$M$102,2,FALSE)</f>
        <v>Loir-et-Cher</v>
      </c>
      <c r="F2266" s="21" t="s">
        <v>51</v>
      </c>
      <c r="G2266" s="21" t="str">
        <f>VLOOKUP(Tableau1[[#This Row],[CODE_TYPE_DECHET]],Libellés!$A$1:$B$8,2,FALSE)</f>
        <v>Emballages et papier</v>
      </c>
      <c r="H2266" s="21" t="s">
        <v>49</v>
      </c>
      <c r="I2266" s="21" t="str">
        <f>VLOOKUP(Tableau1[[#This Row],[CODE_DESTINATION]],Libellés!$E$2:$F$7,2,FALSE)</f>
        <v>Valorisation matière</v>
      </c>
      <c r="J2266" s="21">
        <v>13233.56019</v>
      </c>
      <c r="K2266" s="21">
        <v>327868</v>
      </c>
      <c r="L2266" s="21">
        <f>Tableau1[[#This Row],[TONNE_DECHET]]*1000</f>
        <v>13233560.189999999</v>
      </c>
      <c r="M2266" s="21">
        <f>Tableau1[[#This Row],[KG_DECHET]]/Tableau1[[#This Row],[Population]]</f>
        <v>40.362463521905156</v>
      </c>
    </row>
    <row r="2267" spans="1:13" x14ac:dyDescent="0.3">
      <c r="A2267" s="21">
        <v>2009</v>
      </c>
      <c r="B2267" s="21">
        <v>24</v>
      </c>
      <c r="C2267" s="21" t="str">
        <f>VLOOKUP(Tableau1[[#This Row],[CODE_REGION]],Libellés!$I$2:$J$15,2,FALSE)</f>
        <v>Centre-Val de Loire</v>
      </c>
      <c r="D2267" s="21">
        <v>41</v>
      </c>
      <c r="E2267" s="21" t="str">
        <f>VLOOKUP(Tableau1[[#This Row],[CODE_DEPT]],Libellés!$L$2:$M$102,2,FALSE)</f>
        <v>Loir-et-Cher</v>
      </c>
      <c r="F2267" s="21" t="s">
        <v>51</v>
      </c>
      <c r="G2267" s="21" t="str">
        <f>VLOOKUP(Tableau1[[#This Row],[CODE_TYPE_DECHET]],Libellés!$A$1:$B$8,2,FALSE)</f>
        <v>Emballages et papier</v>
      </c>
      <c r="H2267" s="21" t="s">
        <v>52</v>
      </c>
      <c r="I2267" s="21" t="str">
        <f>VLOOKUP(Tableau1[[#This Row],[CODE_DESTINATION]],Libellés!$E$2:$F$7,2,FALSE)</f>
        <v>Non précisé</v>
      </c>
      <c r="J2267" s="21">
        <v>20.368210000000001</v>
      </c>
      <c r="K2267" s="21">
        <v>327868</v>
      </c>
      <c r="L2267" s="21">
        <f>Tableau1[[#This Row],[TONNE_DECHET]]*1000</f>
        <v>20368.210000000003</v>
      </c>
      <c r="M2267" s="21">
        <f>Tableau1[[#This Row],[KG_DECHET]]/Tableau1[[#This Row],[Population]]</f>
        <v>6.2123202020325265E-2</v>
      </c>
    </row>
    <row r="2268" spans="1:13" x14ac:dyDescent="0.3">
      <c r="A2268" s="21">
        <v>2009</v>
      </c>
      <c r="B2268" s="21">
        <v>24</v>
      </c>
      <c r="C2268" s="21" t="str">
        <f>VLOOKUP(Tableau1[[#This Row],[CODE_REGION]],Libellés!$I$2:$J$15,2,FALSE)</f>
        <v>Centre-Val de Loire</v>
      </c>
      <c r="D2268" s="21">
        <v>41</v>
      </c>
      <c r="E2268" s="21" t="str">
        <f>VLOOKUP(Tableau1[[#This Row],[CODE_DEPT]],Libellés!$L$2:$M$102,2,FALSE)</f>
        <v>Loir-et-Cher</v>
      </c>
      <c r="F2268" s="21" t="s">
        <v>56</v>
      </c>
      <c r="G2268" s="21" t="str">
        <f>VLOOKUP(Tableau1[[#This Row],[CODE_TYPE_DECHET]],Libellés!$A$1:$B$8,2,FALSE)</f>
        <v>Biodéchets</v>
      </c>
      <c r="H2268" s="21" t="s">
        <v>56</v>
      </c>
      <c r="I2268" s="21" t="str">
        <f>VLOOKUP(Tableau1[[#This Row],[CODE_DESTINATION]],Libellés!$E$2:$F$7,2,FALSE)</f>
        <v>Valorisation organique</v>
      </c>
      <c r="J2268" s="21">
        <v>42</v>
      </c>
      <c r="K2268" s="21">
        <v>327868</v>
      </c>
      <c r="L2268" s="21">
        <f>Tableau1[[#This Row],[TONNE_DECHET]]*1000</f>
        <v>42000</v>
      </c>
      <c r="M2268" s="21">
        <f>Tableau1[[#This Row],[KG_DECHET]]/Tableau1[[#This Row],[Population]]</f>
        <v>0.12810033306086596</v>
      </c>
    </row>
    <row r="2269" spans="1:13" x14ac:dyDescent="0.3">
      <c r="A2269" s="21">
        <v>2009</v>
      </c>
      <c r="B2269" s="21">
        <v>24</v>
      </c>
      <c r="C2269" s="21" t="str">
        <f>VLOOKUP(Tableau1[[#This Row],[CODE_REGION]],Libellés!$I$2:$J$15,2,FALSE)</f>
        <v>Centre-Val de Loire</v>
      </c>
      <c r="D2269" s="21">
        <v>41</v>
      </c>
      <c r="E2269" s="21" t="str">
        <f>VLOOKUP(Tableau1[[#This Row],[CODE_DEPT]],Libellés!$L$2:$M$102,2,FALSE)</f>
        <v>Loir-et-Cher</v>
      </c>
      <c r="F2269" s="21" t="s">
        <v>54</v>
      </c>
      <c r="G2269" s="21" t="str">
        <f>VLOOKUP(Tableau1[[#This Row],[CODE_TYPE_DECHET]],Libellés!$A$1:$B$8,2,FALSE)</f>
        <v>Verre</v>
      </c>
      <c r="H2269" s="21" t="s">
        <v>49</v>
      </c>
      <c r="I2269" s="21" t="str">
        <f>VLOOKUP(Tableau1[[#This Row],[CODE_DESTINATION]],Libellés!$E$2:$F$7,2,FALSE)</f>
        <v>Valorisation matière</v>
      </c>
      <c r="J2269" s="21">
        <v>12493.69571</v>
      </c>
      <c r="K2269" s="21">
        <v>327868</v>
      </c>
      <c r="L2269" s="21">
        <f>Tableau1[[#This Row],[TONNE_DECHET]]*1000</f>
        <v>12493695.710000001</v>
      </c>
      <c r="M2269" s="21">
        <f>Tableau1[[#This Row],[KG_DECHET]]/Tableau1[[#This Row],[Population]]</f>
        <v>38.105870990764579</v>
      </c>
    </row>
    <row r="2270" spans="1:13" x14ac:dyDescent="0.3">
      <c r="A2270" s="21">
        <v>2009</v>
      </c>
      <c r="B2270" s="21">
        <v>24</v>
      </c>
      <c r="C2270" s="21" t="str">
        <f>VLOOKUP(Tableau1[[#This Row],[CODE_REGION]],Libellés!$I$2:$J$15,2,FALSE)</f>
        <v>Centre-Val de Loire</v>
      </c>
      <c r="D2270" s="21">
        <v>41</v>
      </c>
      <c r="E2270" s="21" t="str">
        <f>VLOOKUP(Tableau1[[#This Row],[CODE_DEPT]],Libellés!$L$2:$M$102,2,FALSE)</f>
        <v>Loir-et-Cher</v>
      </c>
      <c r="F2270" s="21" t="s">
        <v>54</v>
      </c>
      <c r="G2270" s="21" t="str">
        <f>VLOOKUP(Tableau1[[#This Row],[CODE_TYPE_DECHET]],Libellés!$A$1:$B$8,2,FALSE)</f>
        <v>Verre</v>
      </c>
      <c r="H2270" s="21" t="s">
        <v>52</v>
      </c>
      <c r="I2270" s="21" t="str">
        <f>VLOOKUP(Tableau1[[#This Row],[CODE_DESTINATION]],Libellés!$E$2:$F$7,2,FALSE)</f>
        <v>Non précisé</v>
      </c>
      <c r="J2270" s="21">
        <v>42.30236</v>
      </c>
      <c r="K2270" s="21">
        <v>327868</v>
      </c>
      <c r="L2270" s="21">
        <f>Tableau1[[#This Row],[TONNE_DECHET]]*1000</f>
        <v>42302.36</v>
      </c>
      <c r="M2270" s="21">
        <f>Tableau1[[#This Row],[KG_DECHET]]/Tableau1[[#This Row],[Population]]</f>
        <v>0.129022533458587</v>
      </c>
    </row>
    <row r="2271" spans="1:13" x14ac:dyDescent="0.3">
      <c r="A2271" s="21">
        <v>2009</v>
      </c>
      <c r="B2271" s="21">
        <v>24</v>
      </c>
      <c r="C2271" s="21" t="str">
        <f>VLOOKUP(Tableau1[[#This Row],[CODE_REGION]],Libellés!$I$2:$J$15,2,FALSE)</f>
        <v>Centre-Val de Loire</v>
      </c>
      <c r="D2271" s="21">
        <v>41</v>
      </c>
      <c r="E2271" s="21" t="str">
        <f>VLOOKUP(Tableau1[[#This Row],[CODE_DEPT]],Libellés!$L$2:$M$102,2,FALSE)</f>
        <v>Loir-et-Cher</v>
      </c>
      <c r="F2271" s="21" t="s">
        <v>55</v>
      </c>
      <c r="G2271" s="21" t="str">
        <f>VLOOKUP(Tableau1[[#This Row],[CODE_TYPE_DECHET]],Libellés!$A$1:$B$8,2,FALSE)</f>
        <v>Collectes séparées hors gravats</v>
      </c>
      <c r="H2271" s="21" t="s">
        <v>49</v>
      </c>
      <c r="I2271" s="21" t="str">
        <f>VLOOKUP(Tableau1[[#This Row],[CODE_DESTINATION]],Libellés!$E$2:$F$7,2,FALSE)</f>
        <v>Valorisation matière</v>
      </c>
      <c r="J2271" s="21">
        <v>4.0220000000000002</v>
      </c>
      <c r="K2271" s="21">
        <v>327868</v>
      </c>
      <c r="L2271" s="21">
        <f>Tableau1[[#This Row],[TONNE_DECHET]]*1000</f>
        <v>4022.0000000000005</v>
      </c>
      <c r="M2271" s="21">
        <f>Tableau1[[#This Row],[KG_DECHET]]/Tableau1[[#This Row],[Population]]</f>
        <v>1.2267131894542926E-2</v>
      </c>
    </row>
    <row r="2272" spans="1:13" x14ac:dyDescent="0.3">
      <c r="A2272" s="21">
        <v>2011</v>
      </c>
      <c r="B2272" s="21">
        <v>24</v>
      </c>
      <c r="C2272" s="21" t="str">
        <f>VLOOKUP(Tableau1[[#This Row],[CODE_REGION]],Libellés!$I$2:$J$15,2,FALSE)</f>
        <v>Centre-Val de Loire</v>
      </c>
      <c r="D2272" s="21">
        <v>41</v>
      </c>
      <c r="E2272" s="21" t="str">
        <f>VLOOKUP(Tableau1[[#This Row],[CODE_DEPT]],Libellés!$L$2:$M$102,2,FALSE)</f>
        <v>Loir-et-Cher</v>
      </c>
      <c r="F2272" s="21" t="s">
        <v>49</v>
      </c>
      <c r="G2272" s="21" t="str">
        <f>VLOOKUP(Tableau1[[#This Row],[CODE_TYPE_DECHET]],Libellés!$A$1:$B$8,2,FALSE)</f>
        <v>Ordures ménagères résiduelles</v>
      </c>
      <c r="H2272" s="21" t="s">
        <v>50</v>
      </c>
      <c r="I2272" s="21" t="str">
        <f>VLOOKUP(Tableau1[[#This Row],[CODE_DESTINATION]],Libellés!$E$2:$F$7,2,FALSE)</f>
        <v>Incinération avec récupération d'énergie</v>
      </c>
      <c r="J2272" s="21">
        <v>67909.112030000004</v>
      </c>
      <c r="K2272" s="21">
        <v>331280</v>
      </c>
      <c r="L2272" s="21">
        <f>Tableau1[[#This Row],[TONNE_DECHET]]*1000</f>
        <v>67909112.030000001</v>
      </c>
      <c r="M2272" s="21">
        <f>Tableau1[[#This Row],[KG_DECHET]]/Tableau1[[#This Row],[Population]]</f>
        <v>204.9900749517025</v>
      </c>
    </row>
    <row r="2273" spans="1:13" x14ac:dyDescent="0.3">
      <c r="A2273" s="21">
        <v>2011</v>
      </c>
      <c r="B2273" s="21">
        <v>24</v>
      </c>
      <c r="C2273" s="21" t="str">
        <f>VLOOKUP(Tableau1[[#This Row],[CODE_REGION]],Libellés!$I$2:$J$15,2,FALSE)</f>
        <v>Centre-Val de Loire</v>
      </c>
      <c r="D2273" s="21">
        <v>41</v>
      </c>
      <c r="E2273" s="21" t="str">
        <f>VLOOKUP(Tableau1[[#This Row],[CODE_DEPT]],Libellés!$L$2:$M$102,2,FALSE)</f>
        <v>Loir-et-Cher</v>
      </c>
      <c r="F2273" s="21" t="s">
        <v>49</v>
      </c>
      <c r="G2273" s="21" t="str">
        <f>VLOOKUP(Tableau1[[#This Row],[CODE_TYPE_DECHET]],Libellés!$A$1:$B$8,2,FALSE)</f>
        <v>Ordures ménagères résiduelles</v>
      </c>
      <c r="H2273" s="21" t="s">
        <v>51</v>
      </c>
      <c r="I2273" s="21" t="str">
        <f>VLOOKUP(Tableau1[[#This Row],[CODE_DESTINATION]],Libellés!$E$2:$F$7,2,FALSE)</f>
        <v>Stockage</v>
      </c>
      <c r="J2273" s="21">
        <v>12008.31256</v>
      </c>
      <c r="K2273" s="21">
        <v>331280</v>
      </c>
      <c r="L2273" s="21">
        <f>Tableau1[[#This Row],[TONNE_DECHET]]*1000</f>
        <v>12008312.560000001</v>
      </c>
      <c r="M2273" s="21">
        <f>Tableau1[[#This Row],[KG_DECHET]]/Tableau1[[#This Row],[Population]]</f>
        <v>36.248226756822028</v>
      </c>
    </row>
    <row r="2274" spans="1:13" x14ac:dyDescent="0.3">
      <c r="A2274" s="21">
        <v>2011</v>
      </c>
      <c r="B2274" s="21">
        <v>24</v>
      </c>
      <c r="C2274" s="21" t="str">
        <f>VLOOKUP(Tableau1[[#This Row],[CODE_REGION]],Libellés!$I$2:$J$15,2,FALSE)</f>
        <v>Centre-Val de Loire</v>
      </c>
      <c r="D2274" s="21">
        <v>41</v>
      </c>
      <c r="E2274" s="21" t="str">
        <f>VLOOKUP(Tableau1[[#This Row],[CODE_DEPT]],Libellés!$L$2:$M$102,2,FALSE)</f>
        <v>Loir-et-Cher</v>
      </c>
      <c r="F2274" s="21" t="s">
        <v>49</v>
      </c>
      <c r="G2274" s="21" t="str">
        <f>VLOOKUP(Tableau1[[#This Row],[CODE_TYPE_DECHET]],Libellés!$A$1:$B$8,2,FALSE)</f>
        <v>Ordures ménagères résiduelles</v>
      </c>
      <c r="H2274" s="21" t="s">
        <v>52</v>
      </c>
      <c r="I2274" s="21" t="str">
        <f>VLOOKUP(Tableau1[[#This Row],[CODE_DESTINATION]],Libellés!$E$2:$F$7,2,FALSE)</f>
        <v>Non précisé</v>
      </c>
      <c r="J2274" s="21">
        <v>618.50328999999999</v>
      </c>
      <c r="K2274" s="21">
        <v>331280</v>
      </c>
      <c r="L2274" s="21">
        <f>Tableau1[[#This Row],[TONNE_DECHET]]*1000</f>
        <v>618503.29</v>
      </c>
      <c r="M2274" s="21">
        <f>Tableau1[[#This Row],[KG_DECHET]]/Tableau1[[#This Row],[Population]]</f>
        <v>1.8670106556387347</v>
      </c>
    </row>
    <row r="2275" spans="1:13" x14ac:dyDescent="0.3">
      <c r="A2275" s="21">
        <v>2011</v>
      </c>
      <c r="B2275" s="21">
        <v>24</v>
      </c>
      <c r="C2275" s="21" t="str">
        <f>VLOOKUP(Tableau1[[#This Row],[CODE_REGION]],Libellés!$I$2:$J$15,2,FALSE)</f>
        <v>Centre-Val de Loire</v>
      </c>
      <c r="D2275" s="21">
        <v>41</v>
      </c>
      <c r="E2275" s="21" t="str">
        <f>VLOOKUP(Tableau1[[#This Row],[CODE_DEPT]],Libellés!$L$2:$M$102,2,FALSE)</f>
        <v>Loir-et-Cher</v>
      </c>
      <c r="F2275" s="21" t="s">
        <v>50</v>
      </c>
      <c r="G2275" s="21" t="str">
        <f>VLOOKUP(Tableau1[[#This Row],[CODE_TYPE_DECHET]],Libellés!$A$1:$B$8,2,FALSE)</f>
        <v>Encombrants</v>
      </c>
      <c r="H2275" s="21" t="s">
        <v>49</v>
      </c>
      <c r="I2275" s="21" t="str">
        <f>VLOOKUP(Tableau1[[#This Row],[CODE_DESTINATION]],Libellés!$E$2:$F$7,2,FALSE)</f>
        <v>Valorisation matière</v>
      </c>
      <c r="J2275" s="21">
        <v>15.84</v>
      </c>
      <c r="K2275" s="21">
        <v>331280</v>
      </c>
      <c r="L2275" s="21">
        <f>Tableau1[[#This Row],[TONNE_DECHET]]*1000</f>
        <v>15840</v>
      </c>
      <c r="M2275" s="21">
        <f>Tableau1[[#This Row],[KG_DECHET]]/Tableau1[[#This Row],[Population]]</f>
        <v>4.7814537551316108E-2</v>
      </c>
    </row>
    <row r="2276" spans="1:13" x14ac:dyDescent="0.3">
      <c r="A2276" s="21">
        <v>2011</v>
      </c>
      <c r="B2276" s="21">
        <v>24</v>
      </c>
      <c r="C2276" s="21" t="str">
        <f>VLOOKUP(Tableau1[[#This Row],[CODE_REGION]],Libellés!$I$2:$J$15,2,FALSE)</f>
        <v>Centre-Val de Loire</v>
      </c>
      <c r="D2276" s="21">
        <v>41</v>
      </c>
      <c r="E2276" s="21" t="str">
        <f>VLOOKUP(Tableau1[[#This Row],[CODE_DEPT]],Libellés!$L$2:$M$102,2,FALSE)</f>
        <v>Loir-et-Cher</v>
      </c>
      <c r="F2276" s="21" t="s">
        <v>50</v>
      </c>
      <c r="G2276" s="21" t="str">
        <f>VLOOKUP(Tableau1[[#This Row],[CODE_TYPE_DECHET]],Libellés!$A$1:$B$8,2,FALSE)</f>
        <v>Encombrants</v>
      </c>
      <c r="H2276" s="21" t="s">
        <v>51</v>
      </c>
      <c r="I2276" s="21" t="str">
        <f>VLOOKUP(Tableau1[[#This Row],[CODE_DESTINATION]],Libellés!$E$2:$F$7,2,FALSE)</f>
        <v>Stockage</v>
      </c>
      <c r="J2276" s="21">
        <v>253.32</v>
      </c>
      <c r="K2276" s="21">
        <v>331280</v>
      </c>
      <c r="L2276" s="21">
        <f>Tableau1[[#This Row],[TONNE_DECHET]]*1000</f>
        <v>253320</v>
      </c>
      <c r="M2276" s="21">
        <f>Tableau1[[#This Row],[KG_DECHET]]/Tableau1[[#This Row],[Population]]</f>
        <v>0.764670369475972</v>
      </c>
    </row>
    <row r="2277" spans="1:13" x14ac:dyDescent="0.3">
      <c r="A2277" s="21">
        <v>2011</v>
      </c>
      <c r="B2277" s="21">
        <v>24</v>
      </c>
      <c r="C2277" s="21" t="str">
        <f>VLOOKUP(Tableau1[[#This Row],[CODE_REGION]],Libellés!$I$2:$J$15,2,FALSE)</f>
        <v>Centre-Val de Loire</v>
      </c>
      <c r="D2277" s="21">
        <v>41</v>
      </c>
      <c r="E2277" s="21" t="str">
        <f>VLOOKUP(Tableau1[[#This Row],[CODE_DEPT]],Libellés!$L$2:$M$102,2,FALSE)</f>
        <v>Loir-et-Cher</v>
      </c>
      <c r="F2277" s="21" t="s">
        <v>53</v>
      </c>
      <c r="G2277" s="21" t="str">
        <f>VLOOKUP(Tableau1[[#This Row],[CODE_TYPE_DECHET]],Libellés!$A$1:$B$8,2,FALSE)</f>
        <v>Déchets dangereux</v>
      </c>
      <c r="H2277" s="21" t="s">
        <v>49</v>
      </c>
      <c r="I2277" s="21" t="str">
        <f>VLOOKUP(Tableau1[[#This Row],[CODE_DESTINATION]],Libellés!$E$2:$F$7,2,FALSE)</f>
        <v>Valorisation matière</v>
      </c>
      <c r="J2277" s="21">
        <v>268.471</v>
      </c>
      <c r="K2277" s="21">
        <v>331280</v>
      </c>
      <c r="L2277" s="21">
        <f>Tableau1[[#This Row],[TONNE_DECHET]]*1000</f>
        <v>268471</v>
      </c>
      <c r="M2277" s="21">
        <f>Tableau1[[#This Row],[KG_DECHET]]/Tableau1[[#This Row],[Population]]</f>
        <v>0.81040509538758754</v>
      </c>
    </row>
    <row r="2278" spans="1:13" x14ac:dyDescent="0.3">
      <c r="A2278" s="21">
        <v>2011</v>
      </c>
      <c r="B2278" s="21">
        <v>24</v>
      </c>
      <c r="C2278" s="21" t="str">
        <f>VLOOKUP(Tableau1[[#This Row],[CODE_REGION]],Libellés!$I$2:$J$15,2,FALSE)</f>
        <v>Centre-Val de Loire</v>
      </c>
      <c r="D2278" s="21">
        <v>41</v>
      </c>
      <c r="E2278" s="21" t="str">
        <f>VLOOKUP(Tableau1[[#This Row],[CODE_DEPT]],Libellés!$L$2:$M$102,2,FALSE)</f>
        <v>Loir-et-Cher</v>
      </c>
      <c r="F2278" s="21" t="s">
        <v>53</v>
      </c>
      <c r="G2278" s="21" t="str">
        <f>VLOOKUP(Tableau1[[#This Row],[CODE_TYPE_DECHET]],Libellés!$A$1:$B$8,2,FALSE)</f>
        <v>Déchets dangereux</v>
      </c>
      <c r="H2278" s="21" t="s">
        <v>50</v>
      </c>
      <c r="I2278" s="21" t="str">
        <f>VLOOKUP(Tableau1[[#This Row],[CODE_DESTINATION]],Libellés!$E$2:$F$7,2,FALSE)</f>
        <v>Incinération avec récupération d'énergie</v>
      </c>
      <c r="J2278" s="21">
        <v>1.9624900000000001</v>
      </c>
      <c r="K2278" s="21">
        <v>331280</v>
      </c>
      <c r="L2278" s="21">
        <f>Tableau1[[#This Row],[TONNE_DECHET]]*1000</f>
        <v>1962.49</v>
      </c>
      <c r="M2278" s="21">
        <f>Tableau1[[#This Row],[KG_DECHET]]/Tableau1[[#This Row],[Population]]</f>
        <v>5.923961603477421E-3</v>
      </c>
    </row>
    <row r="2279" spans="1:13" x14ac:dyDescent="0.3">
      <c r="A2279" s="21">
        <v>2011</v>
      </c>
      <c r="B2279" s="21">
        <v>24</v>
      </c>
      <c r="C2279" s="21" t="str">
        <f>VLOOKUP(Tableau1[[#This Row],[CODE_REGION]],Libellés!$I$2:$J$15,2,FALSE)</f>
        <v>Centre-Val de Loire</v>
      </c>
      <c r="D2279" s="21">
        <v>41</v>
      </c>
      <c r="E2279" s="21" t="str">
        <f>VLOOKUP(Tableau1[[#This Row],[CODE_DEPT]],Libellés!$L$2:$M$102,2,FALSE)</f>
        <v>Loir-et-Cher</v>
      </c>
      <c r="F2279" s="21" t="s">
        <v>53</v>
      </c>
      <c r="G2279" s="21" t="str">
        <f>VLOOKUP(Tableau1[[#This Row],[CODE_TYPE_DECHET]],Libellés!$A$1:$B$8,2,FALSE)</f>
        <v>Déchets dangereux</v>
      </c>
      <c r="H2279" s="21" t="s">
        <v>53</v>
      </c>
      <c r="I2279" s="21" t="str">
        <f>VLOOKUP(Tableau1[[#This Row],[CODE_DESTINATION]],Libellés!$E$2:$F$7,2,FALSE)</f>
        <v>Incinération sans récupération d'énergie</v>
      </c>
      <c r="J2279" s="21">
        <v>2.4E-2</v>
      </c>
      <c r="K2279" s="21">
        <v>331280</v>
      </c>
      <c r="L2279" s="21">
        <f>Tableau1[[#This Row],[TONNE_DECHET]]*1000</f>
        <v>24</v>
      </c>
      <c r="M2279" s="21">
        <f>Tableau1[[#This Row],[KG_DECHET]]/Tableau1[[#This Row],[Population]]</f>
        <v>7.2446269017145614E-5</v>
      </c>
    </row>
    <row r="2280" spans="1:13" x14ac:dyDescent="0.3">
      <c r="A2280" s="21">
        <v>2011</v>
      </c>
      <c r="B2280" s="21">
        <v>24</v>
      </c>
      <c r="C2280" s="21" t="str">
        <f>VLOOKUP(Tableau1[[#This Row],[CODE_REGION]],Libellés!$I$2:$J$15,2,FALSE)</f>
        <v>Centre-Val de Loire</v>
      </c>
      <c r="D2280" s="21">
        <v>41</v>
      </c>
      <c r="E2280" s="21" t="str">
        <f>VLOOKUP(Tableau1[[#This Row],[CODE_DEPT]],Libellés!$L$2:$M$102,2,FALSE)</f>
        <v>Loir-et-Cher</v>
      </c>
      <c r="F2280" s="21" t="s">
        <v>51</v>
      </c>
      <c r="G2280" s="21" t="str">
        <f>VLOOKUP(Tableau1[[#This Row],[CODE_TYPE_DECHET]],Libellés!$A$1:$B$8,2,FALSE)</f>
        <v>Emballages et papier</v>
      </c>
      <c r="H2280" s="21" t="s">
        <v>49</v>
      </c>
      <c r="I2280" s="21" t="str">
        <f>VLOOKUP(Tableau1[[#This Row],[CODE_DESTINATION]],Libellés!$E$2:$F$7,2,FALSE)</f>
        <v>Valorisation matière</v>
      </c>
      <c r="J2280" s="21">
        <v>14171.003049999999</v>
      </c>
      <c r="K2280" s="21">
        <v>331280</v>
      </c>
      <c r="L2280" s="21">
        <f>Tableau1[[#This Row],[TONNE_DECHET]]*1000</f>
        <v>14171003.049999999</v>
      </c>
      <c r="M2280" s="21">
        <f>Tableau1[[#This Row],[KG_DECHET]]/Tableau1[[#This Row],[Population]]</f>
        <v>42.776512466795459</v>
      </c>
    </row>
    <row r="2281" spans="1:13" x14ac:dyDescent="0.3">
      <c r="A2281" s="21">
        <v>2011</v>
      </c>
      <c r="B2281" s="21">
        <v>24</v>
      </c>
      <c r="C2281" s="21" t="str">
        <f>VLOOKUP(Tableau1[[#This Row],[CODE_REGION]],Libellés!$I$2:$J$15,2,FALSE)</f>
        <v>Centre-Val de Loire</v>
      </c>
      <c r="D2281" s="21">
        <v>41</v>
      </c>
      <c r="E2281" s="21" t="str">
        <f>VLOOKUP(Tableau1[[#This Row],[CODE_DEPT]],Libellés!$L$2:$M$102,2,FALSE)</f>
        <v>Loir-et-Cher</v>
      </c>
      <c r="F2281" s="21" t="s">
        <v>51</v>
      </c>
      <c r="G2281" s="21" t="str">
        <f>VLOOKUP(Tableau1[[#This Row],[CODE_TYPE_DECHET]],Libellés!$A$1:$B$8,2,FALSE)</f>
        <v>Emballages et papier</v>
      </c>
      <c r="H2281" s="21" t="s">
        <v>52</v>
      </c>
      <c r="I2281" s="21" t="str">
        <f>VLOOKUP(Tableau1[[#This Row],[CODE_DESTINATION]],Libellés!$E$2:$F$7,2,FALSE)</f>
        <v>Non précisé</v>
      </c>
      <c r="J2281" s="21">
        <v>61.362070000000003</v>
      </c>
      <c r="K2281" s="21">
        <v>331280</v>
      </c>
      <c r="L2281" s="21">
        <f>Tableau1[[#This Row],[TONNE_DECHET]]*1000</f>
        <v>61362.07</v>
      </c>
      <c r="M2281" s="21">
        <f>Tableau1[[#This Row],[KG_DECHET]]/Tableau1[[#This Row],[Population]]</f>
        <v>0.18522720961120503</v>
      </c>
    </row>
    <row r="2282" spans="1:13" x14ac:dyDescent="0.3">
      <c r="A2282" s="21">
        <v>2011</v>
      </c>
      <c r="B2282" s="21">
        <v>24</v>
      </c>
      <c r="C2282" s="21" t="str">
        <f>VLOOKUP(Tableau1[[#This Row],[CODE_REGION]],Libellés!$I$2:$J$15,2,FALSE)</f>
        <v>Centre-Val de Loire</v>
      </c>
      <c r="D2282" s="21">
        <v>41</v>
      </c>
      <c r="E2282" s="21" t="str">
        <f>VLOOKUP(Tableau1[[#This Row],[CODE_DEPT]],Libellés!$L$2:$M$102,2,FALSE)</f>
        <v>Loir-et-Cher</v>
      </c>
      <c r="F2282" s="21" t="s">
        <v>54</v>
      </c>
      <c r="G2282" s="21" t="str">
        <f>VLOOKUP(Tableau1[[#This Row],[CODE_TYPE_DECHET]],Libellés!$A$1:$B$8,2,FALSE)</f>
        <v>Verre</v>
      </c>
      <c r="H2282" s="21" t="s">
        <v>49</v>
      </c>
      <c r="I2282" s="21" t="str">
        <f>VLOOKUP(Tableau1[[#This Row],[CODE_DESTINATION]],Libellés!$E$2:$F$7,2,FALSE)</f>
        <v>Valorisation matière</v>
      </c>
      <c r="J2282" s="21">
        <v>11842.05042</v>
      </c>
      <c r="K2282" s="21">
        <v>331280</v>
      </c>
      <c r="L2282" s="21">
        <f>Tableau1[[#This Row],[TONNE_DECHET]]*1000</f>
        <v>11842050.42</v>
      </c>
      <c r="M2282" s="21">
        <f>Tableau1[[#This Row],[KG_DECHET]]/Tableau1[[#This Row],[Population]]</f>
        <v>35.746348768413426</v>
      </c>
    </row>
    <row r="2283" spans="1:13" x14ac:dyDescent="0.3">
      <c r="A2283" s="21">
        <v>2011</v>
      </c>
      <c r="B2283" s="21">
        <v>24</v>
      </c>
      <c r="C2283" s="21" t="str">
        <f>VLOOKUP(Tableau1[[#This Row],[CODE_REGION]],Libellés!$I$2:$J$15,2,FALSE)</f>
        <v>Centre-Val de Loire</v>
      </c>
      <c r="D2283" s="21">
        <v>41</v>
      </c>
      <c r="E2283" s="21" t="str">
        <f>VLOOKUP(Tableau1[[#This Row],[CODE_DEPT]],Libellés!$L$2:$M$102,2,FALSE)</f>
        <v>Loir-et-Cher</v>
      </c>
      <c r="F2283" s="21" t="s">
        <v>54</v>
      </c>
      <c r="G2283" s="21" t="str">
        <f>VLOOKUP(Tableau1[[#This Row],[CODE_TYPE_DECHET]],Libellés!$A$1:$B$8,2,FALSE)</f>
        <v>Verre</v>
      </c>
      <c r="H2283" s="21" t="s">
        <v>52</v>
      </c>
      <c r="I2283" s="21" t="str">
        <f>VLOOKUP(Tableau1[[#This Row],[CODE_DESTINATION]],Libellés!$E$2:$F$7,2,FALSE)</f>
        <v>Non précisé</v>
      </c>
      <c r="J2283" s="21">
        <v>433.97991000000002</v>
      </c>
      <c r="K2283" s="21">
        <v>331280</v>
      </c>
      <c r="L2283" s="21">
        <f>Tableau1[[#This Row],[TONNE_DECHET]]*1000</f>
        <v>433979.91000000003</v>
      </c>
      <c r="M2283" s="21">
        <f>Tableau1[[#This Row],[KG_DECHET]]/Tableau1[[#This Row],[Population]]</f>
        <v>1.3100093878290269</v>
      </c>
    </row>
    <row r="2284" spans="1:13" x14ac:dyDescent="0.3">
      <c r="A2284" s="21">
        <v>2011</v>
      </c>
      <c r="B2284" s="21">
        <v>24</v>
      </c>
      <c r="C2284" s="21" t="str">
        <f>VLOOKUP(Tableau1[[#This Row],[CODE_REGION]],Libellés!$I$2:$J$15,2,FALSE)</f>
        <v>Centre-Val de Loire</v>
      </c>
      <c r="D2284" s="21">
        <v>41</v>
      </c>
      <c r="E2284" s="21" t="str">
        <f>VLOOKUP(Tableau1[[#This Row],[CODE_DEPT]],Libellés!$L$2:$M$102,2,FALSE)</f>
        <v>Loir-et-Cher</v>
      </c>
      <c r="F2284" s="21" t="s">
        <v>55</v>
      </c>
      <c r="G2284" s="21" t="str">
        <f>VLOOKUP(Tableau1[[#This Row],[CODE_TYPE_DECHET]],Libellés!$A$1:$B$8,2,FALSE)</f>
        <v>Collectes séparées hors gravats</v>
      </c>
      <c r="H2284" s="21" t="s">
        <v>49</v>
      </c>
      <c r="I2284" s="21" t="str">
        <f>VLOOKUP(Tableau1[[#This Row],[CODE_DESTINATION]],Libellés!$E$2:$F$7,2,FALSE)</f>
        <v>Valorisation matière</v>
      </c>
      <c r="J2284" s="21">
        <v>81.251109999999997</v>
      </c>
      <c r="K2284" s="21">
        <v>331280</v>
      </c>
      <c r="L2284" s="21">
        <f>Tableau1[[#This Row],[TONNE_DECHET]]*1000</f>
        <v>81251.11</v>
      </c>
      <c r="M2284" s="21">
        <f>Tableau1[[#This Row],[KG_DECHET]]/Tableau1[[#This Row],[Population]]</f>
        <v>0.24526415720840378</v>
      </c>
    </row>
    <row r="2285" spans="1:13" x14ac:dyDescent="0.3">
      <c r="A2285" s="21">
        <v>2013</v>
      </c>
      <c r="B2285" s="21">
        <v>24</v>
      </c>
      <c r="C2285" s="21" t="str">
        <f>VLOOKUP(Tableau1[[#This Row],[CODE_REGION]],Libellés!$I$2:$J$15,2,FALSE)</f>
        <v>Centre-Val de Loire</v>
      </c>
      <c r="D2285" s="21">
        <v>41</v>
      </c>
      <c r="E2285" s="21" t="str">
        <f>VLOOKUP(Tableau1[[#This Row],[CODE_DEPT]],Libellés!$L$2:$M$102,2,FALSE)</f>
        <v>Loir-et-Cher</v>
      </c>
      <c r="F2285" s="21" t="s">
        <v>49</v>
      </c>
      <c r="G2285" s="21" t="str">
        <f>VLOOKUP(Tableau1[[#This Row],[CODE_TYPE_DECHET]],Libellés!$A$1:$B$8,2,FALSE)</f>
        <v>Ordures ménagères résiduelles</v>
      </c>
      <c r="H2285" s="21" t="s">
        <v>49</v>
      </c>
      <c r="I2285" s="21" t="str">
        <f>VLOOKUP(Tableau1[[#This Row],[CODE_DESTINATION]],Libellés!$E$2:$F$7,2,FALSE)</f>
        <v>Valorisation matière</v>
      </c>
      <c r="J2285" s="21">
        <v>1278.9815000000001</v>
      </c>
      <c r="K2285" s="21">
        <v>332001</v>
      </c>
      <c r="L2285" s="21">
        <f>Tableau1[[#This Row],[TONNE_DECHET]]*1000</f>
        <v>1278981.5</v>
      </c>
      <c r="M2285" s="21">
        <f>Tableau1[[#This Row],[KG_DECHET]]/Tableau1[[#This Row],[Population]]</f>
        <v>3.8523423122219511</v>
      </c>
    </row>
    <row r="2286" spans="1:13" x14ac:dyDescent="0.3">
      <c r="A2286" s="21">
        <v>2013</v>
      </c>
      <c r="B2286" s="21">
        <v>24</v>
      </c>
      <c r="C2286" s="21" t="str">
        <f>VLOOKUP(Tableau1[[#This Row],[CODE_REGION]],Libellés!$I$2:$J$15,2,FALSE)</f>
        <v>Centre-Val de Loire</v>
      </c>
      <c r="D2286" s="21">
        <v>41</v>
      </c>
      <c r="E2286" s="21" t="str">
        <f>VLOOKUP(Tableau1[[#This Row],[CODE_DEPT]],Libellés!$L$2:$M$102,2,FALSE)</f>
        <v>Loir-et-Cher</v>
      </c>
      <c r="F2286" s="21" t="s">
        <v>49</v>
      </c>
      <c r="G2286" s="21" t="str">
        <f>VLOOKUP(Tableau1[[#This Row],[CODE_TYPE_DECHET]],Libellés!$A$1:$B$8,2,FALSE)</f>
        <v>Ordures ménagères résiduelles</v>
      </c>
      <c r="H2286" s="21" t="s">
        <v>50</v>
      </c>
      <c r="I2286" s="21" t="str">
        <f>VLOOKUP(Tableau1[[#This Row],[CODE_DESTINATION]],Libellés!$E$2:$F$7,2,FALSE)</f>
        <v>Incinération avec récupération d'énergie</v>
      </c>
      <c r="J2286" s="21">
        <v>63771.783530000001</v>
      </c>
      <c r="K2286" s="21">
        <v>332001</v>
      </c>
      <c r="L2286" s="21">
        <f>Tableau1[[#This Row],[TONNE_DECHET]]*1000</f>
        <v>63771783.530000001</v>
      </c>
      <c r="M2286" s="21">
        <f>Tableau1[[#This Row],[KG_DECHET]]/Tableau1[[#This Row],[Population]]</f>
        <v>192.08310676775071</v>
      </c>
    </row>
    <row r="2287" spans="1:13" x14ac:dyDescent="0.3">
      <c r="A2287" s="21">
        <v>2013</v>
      </c>
      <c r="B2287" s="21">
        <v>24</v>
      </c>
      <c r="C2287" s="21" t="str">
        <f>VLOOKUP(Tableau1[[#This Row],[CODE_REGION]],Libellés!$I$2:$J$15,2,FALSE)</f>
        <v>Centre-Val de Loire</v>
      </c>
      <c r="D2287" s="21">
        <v>41</v>
      </c>
      <c r="E2287" s="21" t="str">
        <f>VLOOKUP(Tableau1[[#This Row],[CODE_DEPT]],Libellés!$L$2:$M$102,2,FALSE)</f>
        <v>Loir-et-Cher</v>
      </c>
      <c r="F2287" s="21" t="s">
        <v>49</v>
      </c>
      <c r="G2287" s="21" t="str">
        <f>VLOOKUP(Tableau1[[#This Row],[CODE_TYPE_DECHET]],Libellés!$A$1:$B$8,2,FALSE)</f>
        <v>Ordures ménagères résiduelles</v>
      </c>
      <c r="H2287" s="21" t="s">
        <v>53</v>
      </c>
      <c r="I2287" s="21" t="str">
        <f>VLOOKUP(Tableau1[[#This Row],[CODE_DESTINATION]],Libellés!$E$2:$F$7,2,FALSE)</f>
        <v>Incinération sans récupération d'énergie</v>
      </c>
      <c r="J2287" s="21">
        <v>1127.0012999999999</v>
      </c>
      <c r="K2287" s="21">
        <v>332001</v>
      </c>
      <c r="L2287" s="21">
        <f>Tableau1[[#This Row],[TONNE_DECHET]]*1000</f>
        <v>1127001.2999999998</v>
      </c>
      <c r="M2287" s="21">
        <f>Tableau1[[#This Row],[KG_DECHET]]/Tableau1[[#This Row],[Population]]</f>
        <v>3.3945720043011911</v>
      </c>
    </row>
    <row r="2288" spans="1:13" x14ac:dyDescent="0.3">
      <c r="A2288" s="21">
        <v>2013</v>
      </c>
      <c r="B2288" s="21">
        <v>24</v>
      </c>
      <c r="C2288" s="21" t="str">
        <f>VLOOKUP(Tableau1[[#This Row],[CODE_REGION]],Libellés!$I$2:$J$15,2,FALSE)</f>
        <v>Centre-Val de Loire</v>
      </c>
      <c r="D2288" s="21">
        <v>41</v>
      </c>
      <c r="E2288" s="21" t="str">
        <f>VLOOKUP(Tableau1[[#This Row],[CODE_DEPT]],Libellés!$L$2:$M$102,2,FALSE)</f>
        <v>Loir-et-Cher</v>
      </c>
      <c r="F2288" s="21" t="s">
        <v>49</v>
      </c>
      <c r="G2288" s="21" t="str">
        <f>VLOOKUP(Tableau1[[#This Row],[CODE_TYPE_DECHET]],Libellés!$A$1:$B$8,2,FALSE)</f>
        <v>Ordures ménagères résiduelles</v>
      </c>
      <c r="H2288" s="21" t="s">
        <v>51</v>
      </c>
      <c r="I2288" s="21" t="str">
        <f>VLOOKUP(Tableau1[[#This Row],[CODE_DESTINATION]],Libellés!$E$2:$F$7,2,FALSE)</f>
        <v>Stockage</v>
      </c>
      <c r="J2288" s="21">
        <v>9792.0780300000006</v>
      </c>
      <c r="K2288" s="21">
        <v>332001</v>
      </c>
      <c r="L2288" s="21">
        <f>Tableau1[[#This Row],[TONNE_DECHET]]*1000</f>
        <v>9792078.0300000012</v>
      </c>
      <c r="M2288" s="21">
        <f>Tableau1[[#This Row],[KG_DECHET]]/Tableau1[[#This Row],[Population]]</f>
        <v>29.494122096017787</v>
      </c>
    </row>
    <row r="2289" spans="1:13" x14ac:dyDescent="0.3">
      <c r="A2289" s="21">
        <v>2013</v>
      </c>
      <c r="B2289" s="21">
        <v>24</v>
      </c>
      <c r="C2289" s="21" t="str">
        <f>VLOOKUP(Tableau1[[#This Row],[CODE_REGION]],Libellés!$I$2:$J$15,2,FALSE)</f>
        <v>Centre-Val de Loire</v>
      </c>
      <c r="D2289" s="21">
        <v>41</v>
      </c>
      <c r="E2289" s="21" t="str">
        <f>VLOOKUP(Tableau1[[#This Row],[CODE_DEPT]],Libellés!$L$2:$M$102,2,FALSE)</f>
        <v>Loir-et-Cher</v>
      </c>
      <c r="F2289" s="21" t="s">
        <v>49</v>
      </c>
      <c r="G2289" s="21" t="str">
        <f>VLOOKUP(Tableau1[[#This Row],[CODE_TYPE_DECHET]],Libellés!$A$1:$B$8,2,FALSE)</f>
        <v>Ordures ménagères résiduelles</v>
      </c>
      <c r="H2289" s="21" t="s">
        <v>52</v>
      </c>
      <c r="I2289" s="21" t="str">
        <f>VLOOKUP(Tableau1[[#This Row],[CODE_DESTINATION]],Libellés!$E$2:$F$7,2,FALSE)</f>
        <v>Non précisé</v>
      </c>
      <c r="J2289" s="21">
        <v>631.11144999999999</v>
      </c>
      <c r="K2289" s="21">
        <v>332001</v>
      </c>
      <c r="L2289" s="21">
        <f>Tableau1[[#This Row],[TONNE_DECHET]]*1000</f>
        <v>631111.44999999995</v>
      </c>
      <c r="M2289" s="21">
        <f>Tableau1[[#This Row],[KG_DECHET]]/Tableau1[[#This Row],[Population]]</f>
        <v>1.9009323767097086</v>
      </c>
    </row>
    <row r="2290" spans="1:13" x14ac:dyDescent="0.3">
      <c r="A2290" s="21">
        <v>2013</v>
      </c>
      <c r="B2290" s="21">
        <v>24</v>
      </c>
      <c r="C2290" s="21" t="str">
        <f>VLOOKUP(Tableau1[[#This Row],[CODE_REGION]],Libellés!$I$2:$J$15,2,FALSE)</f>
        <v>Centre-Val de Loire</v>
      </c>
      <c r="D2290" s="21">
        <v>41</v>
      </c>
      <c r="E2290" s="21" t="str">
        <f>VLOOKUP(Tableau1[[#This Row],[CODE_DEPT]],Libellés!$L$2:$M$102,2,FALSE)</f>
        <v>Loir-et-Cher</v>
      </c>
      <c r="F2290" s="21" t="s">
        <v>50</v>
      </c>
      <c r="G2290" s="21" t="str">
        <f>VLOOKUP(Tableau1[[#This Row],[CODE_TYPE_DECHET]],Libellés!$A$1:$B$8,2,FALSE)</f>
        <v>Encombrants</v>
      </c>
      <c r="H2290" s="21" t="s">
        <v>49</v>
      </c>
      <c r="I2290" s="21" t="str">
        <f>VLOOKUP(Tableau1[[#This Row],[CODE_DESTINATION]],Libellés!$E$2:$F$7,2,FALSE)</f>
        <v>Valorisation matière</v>
      </c>
      <c r="J2290" s="21">
        <v>246</v>
      </c>
      <c r="K2290" s="21">
        <v>332001</v>
      </c>
      <c r="L2290" s="21">
        <f>Tableau1[[#This Row],[TONNE_DECHET]]*1000</f>
        <v>246000</v>
      </c>
      <c r="M2290" s="21">
        <f>Tableau1[[#This Row],[KG_DECHET]]/Tableau1[[#This Row],[Population]]</f>
        <v>0.74096162360956741</v>
      </c>
    </row>
    <row r="2291" spans="1:13" x14ac:dyDescent="0.3">
      <c r="A2291" s="21">
        <v>2013</v>
      </c>
      <c r="B2291" s="21">
        <v>24</v>
      </c>
      <c r="C2291" s="21" t="str">
        <f>VLOOKUP(Tableau1[[#This Row],[CODE_REGION]],Libellés!$I$2:$J$15,2,FALSE)</f>
        <v>Centre-Val de Loire</v>
      </c>
      <c r="D2291" s="21">
        <v>41</v>
      </c>
      <c r="E2291" s="21" t="str">
        <f>VLOOKUP(Tableau1[[#This Row],[CODE_DEPT]],Libellés!$L$2:$M$102,2,FALSE)</f>
        <v>Loir-et-Cher</v>
      </c>
      <c r="F2291" s="21" t="s">
        <v>53</v>
      </c>
      <c r="G2291" s="21" t="str">
        <f>VLOOKUP(Tableau1[[#This Row],[CODE_TYPE_DECHET]],Libellés!$A$1:$B$8,2,FALSE)</f>
        <v>Déchets dangereux</v>
      </c>
      <c r="H2291" s="21" t="s">
        <v>49</v>
      </c>
      <c r="I2291" s="21" t="str">
        <f>VLOOKUP(Tableau1[[#This Row],[CODE_DESTINATION]],Libellés!$E$2:$F$7,2,FALSE)</f>
        <v>Valorisation matière</v>
      </c>
      <c r="J2291" s="21">
        <v>10.054</v>
      </c>
      <c r="K2291" s="21">
        <v>332001</v>
      </c>
      <c r="L2291" s="21">
        <f>Tableau1[[#This Row],[TONNE_DECHET]]*1000</f>
        <v>10054</v>
      </c>
      <c r="M2291" s="21">
        <f>Tableau1[[#This Row],[KG_DECHET]]/Tableau1[[#This Row],[Population]]</f>
        <v>3.0283041316140614E-2</v>
      </c>
    </row>
    <row r="2292" spans="1:13" x14ac:dyDescent="0.3">
      <c r="A2292" s="21">
        <v>2013</v>
      </c>
      <c r="B2292" s="21">
        <v>24</v>
      </c>
      <c r="C2292" s="21" t="str">
        <f>VLOOKUP(Tableau1[[#This Row],[CODE_REGION]],Libellés!$I$2:$J$15,2,FALSE)</f>
        <v>Centre-Val de Loire</v>
      </c>
      <c r="D2292" s="21">
        <v>41</v>
      </c>
      <c r="E2292" s="21" t="str">
        <f>VLOOKUP(Tableau1[[#This Row],[CODE_DEPT]],Libellés!$L$2:$M$102,2,FALSE)</f>
        <v>Loir-et-Cher</v>
      </c>
      <c r="F2292" s="21" t="s">
        <v>53</v>
      </c>
      <c r="G2292" s="21" t="str">
        <f>VLOOKUP(Tableau1[[#This Row],[CODE_TYPE_DECHET]],Libellés!$A$1:$B$8,2,FALSE)</f>
        <v>Déchets dangereux</v>
      </c>
      <c r="H2292" s="21" t="s">
        <v>50</v>
      </c>
      <c r="I2292" s="21" t="str">
        <f>VLOOKUP(Tableau1[[#This Row],[CODE_DESTINATION]],Libellés!$E$2:$F$7,2,FALSE)</f>
        <v>Incinération avec récupération d'énergie</v>
      </c>
      <c r="J2292" s="21">
        <v>0.41</v>
      </c>
      <c r="K2292" s="21">
        <v>332001</v>
      </c>
      <c r="L2292" s="21">
        <f>Tableau1[[#This Row],[TONNE_DECHET]]*1000</f>
        <v>410</v>
      </c>
      <c r="M2292" s="21">
        <f>Tableau1[[#This Row],[KG_DECHET]]/Tableau1[[#This Row],[Population]]</f>
        <v>1.2349360393492791E-3</v>
      </c>
    </row>
    <row r="2293" spans="1:13" x14ac:dyDescent="0.3">
      <c r="A2293" s="21">
        <v>2013</v>
      </c>
      <c r="B2293" s="21">
        <v>24</v>
      </c>
      <c r="C2293" s="21" t="str">
        <f>VLOOKUP(Tableau1[[#This Row],[CODE_REGION]],Libellés!$I$2:$J$15,2,FALSE)</f>
        <v>Centre-Val de Loire</v>
      </c>
      <c r="D2293" s="21">
        <v>41</v>
      </c>
      <c r="E2293" s="21" t="str">
        <f>VLOOKUP(Tableau1[[#This Row],[CODE_DEPT]],Libellés!$L$2:$M$102,2,FALSE)</f>
        <v>Loir-et-Cher</v>
      </c>
      <c r="F2293" s="21" t="s">
        <v>51</v>
      </c>
      <c r="G2293" s="21" t="str">
        <f>VLOOKUP(Tableau1[[#This Row],[CODE_TYPE_DECHET]],Libellés!$A$1:$B$8,2,FALSE)</f>
        <v>Emballages et papier</v>
      </c>
      <c r="H2293" s="21" t="s">
        <v>49</v>
      </c>
      <c r="I2293" s="21" t="str">
        <f>VLOOKUP(Tableau1[[#This Row],[CODE_DESTINATION]],Libellés!$E$2:$F$7,2,FALSE)</f>
        <v>Valorisation matière</v>
      </c>
      <c r="J2293" s="21">
        <v>13738.952740000001</v>
      </c>
      <c r="K2293" s="21">
        <v>332001</v>
      </c>
      <c r="L2293" s="21">
        <f>Tableau1[[#This Row],[TONNE_DECHET]]*1000</f>
        <v>13738952.74</v>
      </c>
      <c r="M2293" s="21">
        <f>Tableau1[[#This Row],[KG_DECHET]]/Tableau1[[#This Row],[Population]]</f>
        <v>41.382263125713479</v>
      </c>
    </row>
    <row r="2294" spans="1:13" x14ac:dyDescent="0.3">
      <c r="A2294" s="21">
        <v>2013</v>
      </c>
      <c r="B2294" s="21">
        <v>24</v>
      </c>
      <c r="C2294" s="21" t="str">
        <f>VLOOKUP(Tableau1[[#This Row],[CODE_REGION]],Libellés!$I$2:$J$15,2,FALSE)</f>
        <v>Centre-Val de Loire</v>
      </c>
      <c r="D2294" s="21">
        <v>41</v>
      </c>
      <c r="E2294" s="21" t="str">
        <f>VLOOKUP(Tableau1[[#This Row],[CODE_DEPT]],Libellés!$L$2:$M$102,2,FALSE)</f>
        <v>Loir-et-Cher</v>
      </c>
      <c r="F2294" s="21" t="s">
        <v>51</v>
      </c>
      <c r="G2294" s="21" t="str">
        <f>VLOOKUP(Tableau1[[#This Row],[CODE_TYPE_DECHET]],Libellés!$A$1:$B$8,2,FALSE)</f>
        <v>Emballages et papier</v>
      </c>
      <c r="H2294" s="21" t="s">
        <v>52</v>
      </c>
      <c r="I2294" s="21" t="str">
        <f>VLOOKUP(Tableau1[[#This Row],[CODE_DESTINATION]],Libellés!$E$2:$F$7,2,FALSE)</f>
        <v>Non précisé</v>
      </c>
      <c r="J2294" s="21">
        <v>60.674939999999999</v>
      </c>
      <c r="K2294" s="21">
        <v>332001</v>
      </c>
      <c r="L2294" s="21">
        <f>Tableau1[[#This Row],[TONNE_DECHET]]*1000</f>
        <v>60674.94</v>
      </c>
      <c r="M2294" s="21">
        <f>Tableau1[[#This Row],[KG_DECHET]]/Tableau1[[#This Row],[Population]]</f>
        <v>0.18275529290574427</v>
      </c>
    </row>
    <row r="2295" spans="1:13" x14ac:dyDescent="0.3">
      <c r="A2295" s="21">
        <v>2013</v>
      </c>
      <c r="B2295" s="21">
        <v>24</v>
      </c>
      <c r="C2295" s="21" t="str">
        <f>VLOOKUP(Tableau1[[#This Row],[CODE_REGION]],Libellés!$I$2:$J$15,2,FALSE)</f>
        <v>Centre-Val de Loire</v>
      </c>
      <c r="D2295" s="21">
        <v>41</v>
      </c>
      <c r="E2295" s="21" t="str">
        <f>VLOOKUP(Tableau1[[#This Row],[CODE_DEPT]],Libellés!$L$2:$M$102,2,FALSE)</f>
        <v>Loir-et-Cher</v>
      </c>
      <c r="F2295" s="21" t="s">
        <v>56</v>
      </c>
      <c r="G2295" s="21" t="str">
        <f>VLOOKUP(Tableau1[[#This Row],[CODE_TYPE_DECHET]],Libellés!$A$1:$B$8,2,FALSE)</f>
        <v>Biodéchets</v>
      </c>
      <c r="H2295" s="21" t="s">
        <v>56</v>
      </c>
      <c r="I2295" s="21" t="str">
        <f>VLOOKUP(Tableau1[[#This Row],[CODE_DESTINATION]],Libellés!$E$2:$F$7,2,FALSE)</f>
        <v>Valorisation organique</v>
      </c>
      <c r="J2295" s="21">
        <v>990.86733000000004</v>
      </c>
      <c r="K2295" s="21">
        <v>332001</v>
      </c>
      <c r="L2295" s="21">
        <f>Tableau1[[#This Row],[TONNE_DECHET]]*1000</f>
        <v>990867.33000000007</v>
      </c>
      <c r="M2295" s="21">
        <f>Tableau1[[#This Row],[KG_DECHET]]/Tableau1[[#This Row],[Population]]</f>
        <v>2.9845311610507199</v>
      </c>
    </row>
    <row r="2296" spans="1:13" x14ac:dyDescent="0.3">
      <c r="A2296" s="21">
        <v>2013</v>
      </c>
      <c r="B2296" s="21">
        <v>24</v>
      </c>
      <c r="C2296" s="21" t="str">
        <f>VLOOKUP(Tableau1[[#This Row],[CODE_REGION]],Libellés!$I$2:$J$15,2,FALSE)</f>
        <v>Centre-Val de Loire</v>
      </c>
      <c r="D2296" s="21">
        <v>41</v>
      </c>
      <c r="E2296" s="21" t="str">
        <f>VLOOKUP(Tableau1[[#This Row],[CODE_DEPT]],Libellés!$L$2:$M$102,2,FALSE)</f>
        <v>Loir-et-Cher</v>
      </c>
      <c r="F2296" s="21" t="s">
        <v>54</v>
      </c>
      <c r="G2296" s="21" t="str">
        <f>VLOOKUP(Tableau1[[#This Row],[CODE_TYPE_DECHET]],Libellés!$A$1:$B$8,2,FALSE)</f>
        <v>Verre</v>
      </c>
      <c r="H2296" s="21" t="s">
        <v>49</v>
      </c>
      <c r="I2296" s="21" t="str">
        <f>VLOOKUP(Tableau1[[#This Row],[CODE_DESTINATION]],Libellés!$E$2:$F$7,2,FALSE)</f>
        <v>Valorisation matière</v>
      </c>
      <c r="J2296" s="21">
        <v>11742.32079</v>
      </c>
      <c r="K2296" s="21">
        <v>332001</v>
      </c>
      <c r="L2296" s="21">
        <f>Tableau1[[#This Row],[TONNE_DECHET]]*1000</f>
        <v>11742320.789999999</v>
      </c>
      <c r="M2296" s="21">
        <f>Tableau1[[#This Row],[KG_DECHET]]/Tableau1[[#This Row],[Population]]</f>
        <v>35.368329583344625</v>
      </c>
    </row>
    <row r="2297" spans="1:13" x14ac:dyDescent="0.3">
      <c r="A2297" s="21">
        <v>2013</v>
      </c>
      <c r="B2297" s="21">
        <v>24</v>
      </c>
      <c r="C2297" s="21" t="str">
        <f>VLOOKUP(Tableau1[[#This Row],[CODE_REGION]],Libellés!$I$2:$J$15,2,FALSE)</f>
        <v>Centre-Val de Loire</v>
      </c>
      <c r="D2297" s="21">
        <v>41</v>
      </c>
      <c r="E2297" s="21" t="str">
        <f>VLOOKUP(Tableau1[[#This Row],[CODE_DEPT]],Libellés!$L$2:$M$102,2,FALSE)</f>
        <v>Loir-et-Cher</v>
      </c>
      <c r="F2297" s="21" t="s">
        <v>54</v>
      </c>
      <c r="G2297" s="21" t="str">
        <f>VLOOKUP(Tableau1[[#This Row],[CODE_TYPE_DECHET]],Libellés!$A$1:$B$8,2,FALSE)</f>
        <v>Verre</v>
      </c>
      <c r="H2297" s="21" t="s">
        <v>52</v>
      </c>
      <c r="I2297" s="21" t="str">
        <f>VLOOKUP(Tableau1[[#This Row],[CODE_DESTINATION]],Libellés!$E$2:$F$7,2,FALSE)</f>
        <v>Non précisé</v>
      </c>
      <c r="J2297" s="21">
        <v>117.19356000000001</v>
      </c>
      <c r="K2297" s="21">
        <v>332001</v>
      </c>
      <c r="L2297" s="21">
        <f>Tableau1[[#This Row],[TONNE_DECHET]]*1000</f>
        <v>117193.56000000001</v>
      </c>
      <c r="M2297" s="21">
        <f>Tableau1[[#This Row],[KG_DECHET]]/Tableau1[[#This Row],[Population]]</f>
        <v>0.35299158737473685</v>
      </c>
    </row>
    <row r="2298" spans="1:13" x14ac:dyDescent="0.3">
      <c r="A2298" s="21">
        <v>2013</v>
      </c>
      <c r="B2298" s="21">
        <v>24</v>
      </c>
      <c r="C2298" s="21" t="str">
        <f>VLOOKUP(Tableau1[[#This Row],[CODE_REGION]],Libellés!$I$2:$J$15,2,FALSE)</f>
        <v>Centre-Val de Loire</v>
      </c>
      <c r="D2298" s="21">
        <v>41</v>
      </c>
      <c r="E2298" s="21" t="str">
        <f>VLOOKUP(Tableau1[[#This Row],[CODE_DEPT]],Libellés!$L$2:$M$102,2,FALSE)</f>
        <v>Loir-et-Cher</v>
      </c>
      <c r="F2298" s="21" t="s">
        <v>55</v>
      </c>
      <c r="G2298" s="21" t="str">
        <f>VLOOKUP(Tableau1[[#This Row],[CODE_TYPE_DECHET]],Libellés!$A$1:$B$8,2,FALSE)</f>
        <v>Collectes séparées hors gravats</v>
      </c>
      <c r="H2298" s="21" t="s">
        <v>49</v>
      </c>
      <c r="I2298" s="21" t="str">
        <f>VLOOKUP(Tableau1[[#This Row],[CODE_DESTINATION]],Libellés!$E$2:$F$7,2,FALSE)</f>
        <v>Valorisation matière</v>
      </c>
      <c r="J2298" s="21">
        <v>242.05572000000001</v>
      </c>
      <c r="K2298" s="21">
        <v>332001</v>
      </c>
      <c r="L2298" s="21">
        <f>Tableau1[[#This Row],[TONNE_DECHET]]*1000</f>
        <v>242055.72</v>
      </c>
      <c r="M2298" s="21">
        <f>Tableau1[[#This Row],[KG_DECHET]]/Tableau1[[#This Row],[Population]]</f>
        <v>0.72908129794789778</v>
      </c>
    </row>
    <row r="2299" spans="1:13" x14ac:dyDescent="0.3">
      <c r="A2299" s="21">
        <v>2015</v>
      </c>
      <c r="B2299" s="21">
        <v>24</v>
      </c>
      <c r="C2299" s="21" t="str">
        <f>VLOOKUP(Tableau1[[#This Row],[CODE_REGION]],Libellés!$I$2:$J$15,2,FALSE)</f>
        <v>Centre-Val de Loire</v>
      </c>
      <c r="D2299" s="21">
        <v>41</v>
      </c>
      <c r="E2299" s="21" t="str">
        <f>VLOOKUP(Tableau1[[#This Row],[CODE_DEPT]],Libellés!$L$2:$M$102,2,FALSE)</f>
        <v>Loir-et-Cher</v>
      </c>
      <c r="F2299" s="21" t="s">
        <v>49</v>
      </c>
      <c r="G2299" s="21" t="str">
        <f>VLOOKUP(Tableau1[[#This Row],[CODE_TYPE_DECHET]],Libellés!$A$1:$B$8,2,FALSE)</f>
        <v>Ordures ménagères résiduelles</v>
      </c>
      <c r="H2299" s="21" t="s">
        <v>49</v>
      </c>
      <c r="I2299" s="21" t="str">
        <f>VLOOKUP(Tableau1[[#This Row],[CODE_DESTINATION]],Libellés!$E$2:$F$7,2,FALSE)</f>
        <v>Valorisation matière</v>
      </c>
      <c r="J2299" s="21">
        <v>3989.1812500000001</v>
      </c>
      <c r="K2299" s="21">
        <v>333050</v>
      </c>
      <c r="L2299" s="21">
        <f>Tableau1[[#This Row],[TONNE_DECHET]]*1000</f>
        <v>3989181.25</v>
      </c>
      <c r="M2299" s="21">
        <f>Tableau1[[#This Row],[KG_DECHET]]/Tableau1[[#This Row],[Population]]</f>
        <v>11.97772481609368</v>
      </c>
    </row>
    <row r="2300" spans="1:13" x14ac:dyDescent="0.3">
      <c r="A2300" s="21">
        <v>2015</v>
      </c>
      <c r="B2300" s="21">
        <v>24</v>
      </c>
      <c r="C2300" s="21" t="str">
        <f>VLOOKUP(Tableau1[[#This Row],[CODE_REGION]],Libellés!$I$2:$J$15,2,FALSE)</f>
        <v>Centre-Val de Loire</v>
      </c>
      <c r="D2300" s="21">
        <v>41</v>
      </c>
      <c r="E2300" s="21" t="str">
        <f>VLOOKUP(Tableau1[[#This Row],[CODE_DEPT]],Libellés!$L$2:$M$102,2,FALSE)</f>
        <v>Loir-et-Cher</v>
      </c>
      <c r="F2300" s="21" t="s">
        <v>49</v>
      </c>
      <c r="G2300" s="21" t="str">
        <f>VLOOKUP(Tableau1[[#This Row],[CODE_TYPE_DECHET]],Libellés!$A$1:$B$8,2,FALSE)</f>
        <v>Ordures ménagères résiduelles</v>
      </c>
      <c r="H2300" s="21" t="s">
        <v>50</v>
      </c>
      <c r="I2300" s="21" t="str">
        <f>VLOOKUP(Tableau1[[#This Row],[CODE_DESTINATION]],Libellés!$E$2:$F$7,2,FALSE)</f>
        <v>Incinération avec récupération d'énergie</v>
      </c>
      <c r="J2300" s="21">
        <v>63920.630169999997</v>
      </c>
      <c r="K2300" s="21">
        <v>333050</v>
      </c>
      <c r="L2300" s="21">
        <f>Tableau1[[#This Row],[TONNE_DECHET]]*1000</f>
        <v>63920630.169999994</v>
      </c>
      <c r="M2300" s="21">
        <f>Tableau1[[#This Row],[KG_DECHET]]/Tableau1[[#This Row],[Population]]</f>
        <v>191.92502678276534</v>
      </c>
    </row>
    <row r="2301" spans="1:13" x14ac:dyDescent="0.3">
      <c r="A2301" s="21">
        <v>2015</v>
      </c>
      <c r="B2301" s="21">
        <v>24</v>
      </c>
      <c r="C2301" s="21" t="str">
        <f>VLOOKUP(Tableau1[[#This Row],[CODE_REGION]],Libellés!$I$2:$J$15,2,FALSE)</f>
        <v>Centre-Val de Loire</v>
      </c>
      <c r="D2301" s="21">
        <v>41</v>
      </c>
      <c r="E2301" s="21" t="str">
        <f>VLOOKUP(Tableau1[[#This Row],[CODE_DEPT]],Libellés!$L$2:$M$102,2,FALSE)</f>
        <v>Loir-et-Cher</v>
      </c>
      <c r="F2301" s="21" t="s">
        <v>49</v>
      </c>
      <c r="G2301" s="21" t="str">
        <f>VLOOKUP(Tableau1[[#This Row],[CODE_TYPE_DECHET]],Libellés!$A$1:$B$8,2,FALSE)</f>
        <v>Ordures ménagères résiduelles</v>
      </c>
      <c r="H2301" s="21" t="s">
        <v>51</v>
      </c>
      <c r="I2301" s="21" t="str">
        <f>VLOOKUP(Tableau1[[#This Row],[CODE_DESTINATION]],Libellés!$E$2:$F$7,2,FALSE)</f>
        <v>Stockage</v>
      </c>
      <c r="J2301" s="21">
        <v>6835.98</v>
      </c>
      <c r="K2301" s="21">
        <v>333050</v>
      </c>
      <c r="L2301" s="21">
        <f>Tableau1[[#This Row],[TONNE_DECHET]]*1000</f>
        <v>6835980</v>
      </c>
      <c r="M2301" s="21">
        <f>Tableau1[[#This Row],[KG_DECHET]]/Tableau1[[#This Row],[Population]]</f>
        <v>20.525386578591803</v>
      </c>
    </row>
    <row r="2302" spans="1:13" x14ac:dyDescent="0.3">
      <c r="A2302" s="21">
        <v>2015</v>
      </c>
      <c r="B2302" s="21">
        <v>24</v>
      </c>
      <c r="C2302" s="21" t="str">
        <f>VLOOKUP(Tableau1[[#This Row],[CODE_REGION]],Libellés!$I$2:$J$15,2,FALSE)</f>
        <v>Centre-Val de Loire</v>
      </c>
      <c r="D2302" s="21">
        <v>41</v>
      </c>
      <c r="E2302" s="21" t="str">
        <f>VLOOKUP(Tableau1[[#This Row],[CODE_DEPT]],Libellés!$L$2:$M$102,2,FALSE)</f>
        <v>Loir-et-Cher</v>
      </c>
      <c r="F2302" s="21" t="s">
        <v>49</v>
      </c>
      <c r="G2302" s="21" t="str">
        <f>VLOOKUP(Tableau1[[#This Row],[CODE_TYPE_DECHET]],Libellés!$A$1:$B$8,2,FALSE)</f>
        <v>Ordures ménagères résiduelles</v>
      </c>
      <c r="H2302" s="21" t="s">
        <v>52</v>
      </c>
      <c r="I2302" s="21" t="str">
        <f>VLOOKUP(Tableau1[[#This Row],[CODE_DESTINATION]],Libellés!$E$2:$F$7,2,FALSE)</f>
        <v>Non précisé</v>
      </c>
      <c r="J2302" s="21">
        <v>678.82519000000002</v>
      </c>
      <c r="K2302" s="21">
        <v>333050</v>
      </c>
      <c r="L2302" s="21">
        <f>Tableau1[[#This Row],[TONNE_DECHET]]*1000</f>
        <v>678825.19000000006</v>
      </c>
      <c r="M2302" s="21">
        <f>Tableau1[[#This Row],[KG_DECHET]]/Tableau1[[#This Row],[Population]]</f>
        <v>2.0382080468398138</v>
      </c>
    </row>
    <row r="2303" spans="1:13" x14ac:dyDescent="0.3">
      <c r="A2303" s="21">
        <v>2015</v>
      </c>
      <c r="B2303" s="21">
        <v>24</v>
      </c>
      <c r="C2303" s="21" t="str">
        <f>VLOOKUP(Tableau1[[#This Row],[CODE_REGION]],Libellés!$I$2:$J$15,2,FALSE)</f>
        <v>Centre-Val de Loire</v>
      </c>
      <c r="D2303" s="21">
        <v>41</v>
      </c>
      <c r="E2303" s="21" t="str">
        <f>VLOOKUP(Tableau1[[#This Row],[CODE_DEPT]],Libellés!$L$2:$M$102,2,FALSE)</f>
        <v>Loir-et-Cher</v>
      </c>
      <c r="F2303" s="21" t="s">
        <v>50</v>
      </c>
      <c r="G2303" s="21" t="str">
        <f>VLOOKUP(Tableau1[[#This Row],[CODE_TYPE_DECHET]],Libellés!$A$1:$B$8,2,FALSE)</f>
        <v>Encombrants</v>
      </c>
      <c r="H2303" s="21" t="s">
        <v>51</v>
      </c>
      <c r="I2303" s="21" t="str">
        <f>VLOOKUP(Tableau1[[#This Row],[CODE_DESTINATION]],Libellés!$E$2:$F$7,2,FALSE)</f>
        <v>Stockage</v>
      </c>
      <c r="J2303" s="21">
        <v>248.00068999999999</v>
      </c>
      <c r="K2303" s="21">
        <v>333050</v>
      </c>
      <c r="L2303" s="21">
        <f>Tableau1[[#This Row],[TONNE_DECHET]]*1000</f>
        <v>248000.69</v>
      </c>
      <c r="M2303" s="21">
        <f>Tableau1[[#This Row],[KG_DECHET]]/Tableau1[[#This Row],[Population]]</f>
        <v>0.74463500975829455</v>
      </c>
    </row>
    <row r="2304" spans="1:13" x14ac:dyDescent="0.3">
      <c r="A2304" s="21">
        <v>2015</v>
      </c>
      <c r="B2304" s="21">
        <v>24</v>
      </c>
      <c r="C2304" s="21" t="str">
        <f>VLOOKUP(Tableau1[[#This Row],[CODE_REGION]],Libellés!$I$2:$J$15,2,FALSE)</f>
        <v>Centre-Val de Loire</v>
      </c>
      <c r="D2304" s="21">
        <v>41</v>
      </c>
      <c r="E2304" s="21" t="str">
        <f>VLOOKUP(Tableau1[[#This Row],[CODE_DEPT]],Libellés!$L$2:$M$102,2,FALSE)</f>
        <v>Loir-et-Cher</v>
      </c>
      <c r="F2304" s="21" t="s">
        <v>53</v>
      </c>
      <c r="G2304" s="21" t="str">
        <f>VLOOKUP(Tableau1[[#This Row],[CODE_TYPE_DECHET]],Libellés!$A$1:$B$8,2,FALSE)</f>
        <v>Déchets dangereux</v>
      </c>
      <c r="H2304" s="21" t="s">
        <v>49</v>
      </c>
      <c r="I2304" s="21" t="str">
        <f>VLOOKUP(Tableau1[[#This Row],[CODE_DESTINATION]],Libellés!$E$2:$F$7,2,FALSE)</f>
        <v>Valorisation matière</v>
      </c>
      <c r="J2304" s="21">
        <v>0.625</v>
      </c>
      <c r="K2304" s="21">
        <v>333050</v>
      </c>
      <c r="L2304" s="21">
        <f>Tableau1[[#This Row],[TONNE_DECHET]]*1000</f>
        <v>625</v>
      </c>
      <c r="M2304" s="21">
        <f>Tableau1[[#This Row],[KG_DECHET]]/Tableau1[[#This Row],[Population]]</f>
        <v>1.876595105839964E-3</v>
      </c>
    </row>
    <row r="2305" spans="1:13" x14ac:dyDescent="0.3">
      <c r="A2305" s="21">
        <v>2015</v>
      </c>
      <c r="B2305" s="21">
        <v>24</v>
      </c>
      <c r="C2305" s="21" t="str">
        <f>VLOOKUP(Tableau1[[#This Row],[CODE_REGION]],Libellés!$I$2:$J$15,2,FALSE)</f>
        <v>Centre-Val de Loire</v>
      </c>
      <c r="D2305" s="21">
        <v>41</v>
      </c>
      <c r="E2305" s="21" t="str">
        <f>VLOOKUP(Tableau1[[#This Row],[CODE_DEPT]],Libellés!$L$2:$M$102,2,FALSE)</f>
        <v>Loir-et-Cher</v>
      </c>
      <c r="F2305" s="21" t="s">
        <v>53</v>
      </c>
      <c r="G2305" s="21" t="str">
        <f>VLOOKUP(Tableau1[[#This Row],[CODE_TYPE_DECHET]],Libellés!$A$1:$B$8,2,FALSE)</f>
        <v>Déchets dangereux</v>
      </c>
      <c r="H2305" s="21" t="s">
        <v>50</v>
      </c>
      <c r="I2305" s="21" t="str">
        <f>VLOOKUP(Tableau1[[#This Row],[CODE_DESTINATION]],Libellés!$E$2:$F$7,2,FALSE)</f>
        <v>Incinération avec récupération d'énergie</v>
      </c>
      <c r="J2305" s="21">
        <v>0.751</v>
      </c>
      <c r="K2305" s="21">
        <v>333050</v>
      </c>
      <c r="L2305" s="21">
        <f>Tableau1[[#This Row],[TONNE_DECHET]]*1000</f>
        <v>751</v>
      </c>
      <c r="M2305" s="21">
        <f>Tableau1[[#This Row],[KG_DECHET]]/Tableau1[[#This Row],[Population]]</f>
        <v>2.2549166791773008E-3</v>
      </c>
    </row>
    <row r="2306" spans="1:13" x14ac:dyDescent="0.3">
      <c r="A2306" s="21">
        <v>2015</v>
      </c>
      <c r="B2306" s="21">
        <v>24</v>
      </c>
      <c r="C2306" s="21" t="str">
        <f>VLOOKUP(Tableau1[[#This Row],[CODE_REGION]],Libellés!$I$2:$J$15,2,FALSE)</f>
        <v>Centre-Val de Loire</v>
      </c>
      <c r="D2306" s="21">
        <v>41</v>
      </c>
      <c r="E2306" s="21" t="str">
        <f>VLOOKUP(Tableau1[[#This Row],[CODE_DEPT]],Libellés!$L$2:$M$102,2,FALSE)</f>
        <v>Loir-et-Cher</v>
      </c>
      <c r="F2306" s="21" t="s">
        <v>51</v>
      </c>
      <c r="G2306" s="21" t="str">
        <f>VLOOKUP(Tableau1[[#This Row],[CODE_TYPE_DECHET]],Libellés!$A$1:$B$8,2,FALSE)</f>
        <v>Emballages et papier</v>
      </c>
      <c r="H2306" s="21" t="s">
        <v>49</v>
      </c>
      <c r="I2306" s="21" t="str">
        <f>VLOOKUP(Tableau1[[#This Row],[CODE_DESTINATION]],Libellés!$E$2:$F$7,2,FALSE)</f>
        <v>Valorisation matière</v>
      </c>
      <c r="J2306" s="21">
        <v>14184.58742</v>
      </c>
      <c r="K2306" s="21">
        <v>333050</v>
      </c>
      <c r="L2306" s="21">
        <f>Tableau1[[#This Row],[TONNE_DECHET]]*1000</f>
        <v>14184587.42</v>
      </c>
      <c r="M2306" s="21">
        <f>Tableau1[[#This Row],[KG_DECHET]]/Tableau1[[#This Row],[Population]]</f>
        <v>42.589963729169796</v>
      </c>
    </row>
    <row r="2307" spans="1:13" x14ac:dyDescent="0.3">
      <c r="A2307" s="21">
        <v>2015</v>
      </c>
      <c r="B2307" s="21">
        <v>24</v>
      </c>
      <c r="C2307" s="21" t="str">
        <f>VLOOKUP(Tableau1[[#This Row],[CODE_REGION]],Libellés!$I$2:$J$15,2,FALSE)</f>
        <v>Centre-Val de Loire</v>
      </c>
      <c r="D2307" s="21">
        <v>41</v>
      </c>
      <c r="E2307" s="21" t="str">
        <f>VLOOKUP(Tableau1[[#This Row],[CODE_DEPT]],Libellés!$L$2:$M$102,2,FALSE)</f>
        <v>Loir-et-Cher</v>
      </c>
      <c r="F2307" s="21" t="s">
        <v>51</v>
      </c>
      <c r="G2307" s="21" t="str">
        <f>VLOOKUP(Tableau1[[#This Row],[CODE_TYPE_DECHET]],Libellés!$A$1:$B$8,2,FALSE)</f>
        <v>Emballages et papier</v>
      </c>
      <c r="H2307" s="21" t="s">
        <v>52</v>
      </c>
      <c r="I2307" s="21" t="str">
        <f>VLOOKUP(Tableau1[[#This Row],[CODE_DESTINATION]],Libellés!$E$2:$F$7,2,FALSE)</f>
        <v>Non précisé</v>
      </c>
      <c r="J2307" s="21">
        <v>65.981880000000004</v>
      </c>
      <c r="K2307" s="21">
        <v>333050</v>
      </c>
      <c r="L2307" s="21">
        <f>Tableau1[[#This Row],[TONNE_DECHET]]*1000</f>
        <v>65981.88</v>
      </c>
      <c r="M2307" s="21">
        <f>Tableau1[[#This Row],[KG_DECHET]]/Tableau1[[#This Row],[Population]]</f>
        <v>0.19811403693139171</v>
      </c>
    </row>
    <row r="2308" spans="1:13" x14ac:dyDescent="0.3">
      <c r="A2308" s="21">
        <v>2015</v>
      </c>
      <c r="B2308" s="21">
        <v>24</v>
      </c>
      <c r="C2308" s="21" t="str">
        <f>VLOOKUP(Tableau1[[#This Row],[CODE_REGION]],Libellés!$I$2:$J$15,2,FALSE)</f>
        <v>Centre-Val de Loire</v>
      </c>
      <c r="D2308" s="21">
        <v>41</v>
      </c>
      <c r="E2308" s="21" t="str">
        <f>VLOOKUP(Tableau1[[#This Row],[CODE_DEPT]],Libellés!$L$2:$M$102,2,FALSE)</f>
        <v>Loir-et-Cher</v>
      </c>
      <c r="F2308" s="21" t="s">
        <v>56</v>
      </c>
      <c r="G2308" s="21" t="str">
        <f>VLOOKUP(Tableau1[[#This Row],[CODE_TYPE_DECHET]],Libellés!$A$1:$B$8,2,FALSE)</f>
        <v>Biodéchets</v>
      </c>
      <c r="H2308" s="21" t="s">
        <v>56</v>
      </c>
      <c r="I2308" s="21" t="str">
        <f>VLOOKUP(Tableau1[[#This Row],[CODE_DESTINATION]],Libellés!$E$2:$F$7,2,FALSE)</f>
        <v>Valorisation organique</v>
      </c>
      <c r="J2308" s="21">
        <v>65</v>
      </c>
      <c r="K2308" s="21">
        <v>333050</v>
      </c>
      <c r="L2308" s="21">
        <f>Tableau1[[#This Row],[TONNE_DECHET]]*1000</f>
        <v>65000</v>
      </c>
      <c r="M2308" s="21">
        <f>Tableau1[[#This Row],[KG_DECHET]]/Tableau1[[#This Row],[Population]]</f>
        <v>0.19516589100735626</v>
      </c>
    </row>
    <row r="2309" spans="1:13" x14ac:dyDescent="0.3">
      <c r="A2309" s="21">
        <v>2015</v>
      </c>
      <c r="B2309" s="21">
        <v>24</v>
      </c>
      <c r="C2309" s="21" t="str">
        <f>VLOOKUP(Tableau1[[#This Row],[CODE_REGION]],Libellés!$I$2:$J$15,2,FALSE)</f>
        <v>Centre-Val de Loire</v>
      </c>
      <c r="D2309" s="21">
        <v>41</v>
      </c>
      <c r="E2309" s="21" t="str">
        <f>VLOOKUP(Tableau1[[#This Row],[CODE_DEPT]],Libellés!$L$2:$M$102,2,FALSE)</f>
        <v>Loir-et-Cher</v>
      </c>
      <c r="F2309" s="21" t="s">
        <v>54</v>
      </c>
      <c r="G2309" s="21" t="str">
        <f>VLOOKUP(Tableau1[[#This Row],[CODE_TYPE_DECHET]],Libellés!$A$1:$B$8,2,FALSE)</f>
        <v>Verre</v>
      </c>
      <c r="H2309" s="21" t="s">
        <v>49</v>
      </c>
      <c r="I2309" s="21" t="str">
        <f>VLOOKUP(Tableau1[[#This Row],[CODE_DESTINATION]],Libellés!$E$2:$F$7,2,FALSE)</f>
        <v>Valorisation matière</v>
      </c>
      <c r="J2309" s="21">
        <v>11853.54581</v>
      </c>
      <c r="K2309" s="21">
        <v>333050</v>
      </c>
      <c r="L2309" s="21">
        <f>Tableau1[[#This Row],[TONNE_DECHET]]*1000</f>
        <v>11853545.810000001</v>
      </c>
      <c r="M2309" s="21">
        <f>Tableau1[[#This Row],[KG_DECHET]]/Tableau1[[#This Row],[Population]]</f>
        <v>35.590889686233297</v>
      </c>
    </row>
    <row r="2310" spans="1:13" x14ac:dyDescent="0.3">
      <c r="A2310" s="21">
        <v>2015</v>
      </c>
      <c r="B2310" s="21">
        <v>24</v>
      </c>
      <c r="C2310" s="21" t="str">
        <f>VLOOKUP(Tableau1[[#This Row],[CODE_REGION]],Libellés!$I$2:$J$15,2,FALSE)</f>
        <v>Centre-Val de Loire</v>
      </c>
      <c r="D2310" s="21">
        <v>41</v>
      </c>
      <c r="E2310" s="21" t="str">
        <f>VLOOKUP(Tableau1[[#This Row],[CODE_DEPT]],Libellés!$L$2:$M$102,2,FALSE)</f>
        <v>Loir-et-Cher</v>
      </c>
      <c r="F2310" s="21" t="s">
        <v>54</v>
      </c>
      <c r="G2310" s="21" t="str">
        <f>VLOOKUP(Tableau1[[#This Row],[CODE_TYPE_DECHET]],Libellés!$A$1:$B$8,2,FALSE)</f>
        <v>Verre</v>
      </c>
      <c r="H2310" s="21" t="s">
        <v>52</v>
      </c>
      <c r="I2310" s="21" t="str">
        <f>VLOOKUP(Tableau1[[#This Row],[CODE_DESTINATION]],Libellés!$E$2:$F$7,2,FALSE)</f>
        <v>Non précisé</v>
      </c>
      <c r="J2310" s="21">
        <v>124.16224</v>
      </c>
      <c r="K2310" s="21">
        <v>333050</v>
      </c>
      <c r="L2310" s="21">
        <f>Tableau1[[#This Row],[TONNE_DECHET]]*1000</f>
        <v>124162.23999999999</v>
      </c>
      <c r="M2310" s="21">
        <f>Tableau1[[#This Row],[KG_DECHET]]/Tableau1[[#This Row],[Population]]</f>
        <v>0.37280360306260318</v>
      </c>
    </row>
    <row r="2311" spans="1:13" x14ac:dyDescent="0.3">
      <c r="A2311" s="21">
        <v>2015</v>
      </c>
      <c r="B2311" s="21">
        <v>24</v>
      </c>
      <c r="C2311" s="21" t="str">
        <f>VLOOKUP(Tableau1[[#This Row],[CODE_REGION]],Libellés!$I$2:$J$15,2,FALSE)</f>
        <v>Centre-Val de Loire</v>
      </c>
      <c r="D2311" s="21">
        <v>41</v>
      </c>
      <c r="E2311" s="21" t="str">
        <f>VLOOKUP(Tableau1[[#This Row],[CODE_DEPT]],Libellés!$L$2:$M$102,2,FALSE)</f>
        <v>Loir-et-Cher</v>
      </c>
      <c r="F2311" s="21" t="s">
        <v>55</v>
      </c>
      <c r="G2311" s="21" t="str">
        <f>VLOOKUP(Tableau1[[#This Row],[CODE_TYPE_DECHET]],Libellés!$A$1:$B$8,2,FALSE)</f>
        <v>Collectes séparées hors gravats</v>
      </c>
      <c r="H2311" s="21" t="s">
        <v>49</v>
      </c>
      <c r="I2311" s="21" t="str">
        <f>VLOOKUP(Tableau1[[#This Row],[CODE_DESTINATION]],Libellés!$E$2:$F$7,2,FALSE)</f>
        <v>Valorisation matière</v>
      </c>
      <c r="J2311" s="21">
        <v>300.30761999999999</v>
      </c>
      <c r="K2311" s="21">
        <v>333050</v>
      </c>
      <c r="L2311" s="21">
        <f>Tableau1[[#This Row],[TONNE_DECHET]]*1000</f>
        <v>300307.62</v>
      </c>
      <c r="M2311" s="21">
        <f>Tableau1[[#This Row],[KG_DECHET]]/Tableau1[[#This Row],[Population]]</f>
        <v>0.90168929590151625</v>
      </c>
    </row>
    <row r="2312" spans="1:13" x14ac:dyDescent="0.3">
      <c r="A2312" s="21">
        <v>2017</v>
      </c>
      <c r="B2312" s="21">
        <v>24</v>
      </c>
      <c r="C2312" s="21" t="str">
        <f>VLOOKUP(Tableau1[[#This Row],[CODE_REGION]],Libellés!$I$2:$J$15,2,FALSE)</f>
        <v>Centre-Val de Loire</v>
      </c>
      <c r="D2312" s="21">
        <v>41</v>
      </c>
      <c r="E2312" s="21" t="str">
        <f>VLOOKUP(Tableau1[[#This Row],[CODE_DEPT]],Libellés!$L$2:$M$102,2,FALSE)</f>
        <v>Loir-et-Cher</v>
      </c>
      <c r="F2312" s="21" t="s">
        <v>49</v>
      </c>
      <c r="G2312" s="21" t="str">
        <f>VLOOKUP(Tableau1[[#This Row],[CODE_TYPE_DECHET]],Libellés!$A$1:$B$8,2,FALSE)</f>
        <v>Ordures ménagères résiduelles</v>
      </c>
      <c r="H2312" s="21" t="s">
        <v>49</v>
      </c>
      <c r="I2312" s="21" t="str">
        <f>VLOOKUP(Tableau1[[#This Row],[CODE_DESTINATION]],Libellés!$E$2:$F$7,2,FALSE)</f>
        <v>Valorisation matière</v>
      </c>
      <c r="J2312" s="21">
        <v>3825.5511999999999</v>
      </c>
      <c r="K2312" s="21">
        <v>331915</v>
      </c>
      <c r="L2312" s="21">
        <f>Tableau1[[#This Row],[TONNE_DECHET]]*1000</f>
        <v>3825551.1999999997</v>
      </c>
      <c r="M2312" s="21">
        <f>Tableau1[[#This Row],[KG_DECHET]]/Tableau1[[#This Row],[Population]]</f>
        <v>11.525695434071975</v>
      </c>
    </row>
    <row r="2313" spans="1:13" x14ac:dyDescent="0.3">
      <c r="A2313" s="21">
        <v>2017</v>
      </c>
      <c r="B2313" s="21">
        <v>24</v>
      </c>
      <c r="C2313" s="21" t="str">
        <f>VLOOKUP(Tableau1[[#This Row],[CODE_REGION]],Libellés!$I$2:$J$15,2,FALSE)</f>
        <v>Centre-Val de Loire</v>
      </c>
      <c r="D2313" s="21">
        <v>41</v>
      </c>
      <c r="E2313" s="21" t="str">
        <f>VLOOKUP(Tableau1[[#This Row],[CODE_DEPT]],Libellés!$L$2:$M$102,2,FALSE)</f>
        <v>Loir-et-Cher</v>
      </c>
      <c r="F2313" s="21" t="s">
        <v>49</v>
      </c>
      <c r="G2313" s="21" t="str">
        <f>VLOOKUP(Tableau1[[#This Row],[CODE_TYPE_DECHET]],Libellés!$A$1:$B$8,2,FALSE)</f>
        <v>Ordures ménagères résiduelles</v>
      </c>
      <c r="H2313" s="21" t="s">
        <v>50</v>
      </c>
      <c r="I2313" s="21" t="str">
        <f>VLOOKUP(Tableau1[[#This Row],[CODE_DESTINATION]],Libellés!$E$2:$F$7,2,FALSE)</f>
        <v>Incinération avec récupération d'énergie</v>
      </c>
      <c r="J2313" s="21">
        <v>62492.04737</v>
      </c>
      <c r="K2313" s="21">
        <v>331915</v>
      </c>
      <c r="L2313" s="21">
        <f>Tableau1[[#This Row],[TONNE_DECHET]]*1000</f>
        <v>62492047.369999997</v>
      </c>
      <c r="M2313" s="21">
        <f>Tableau1[[#This Row],[KG_DECHET]]/Tableau1[[#This Row],[Population]]</f>
        <v>188.27726185921094</v>
      </c>
    </row>
    <row r="2314" spans="1:13" x14ac:dyDescent="0.3">
      <c r="A2314" s="21">
        <v>2017</v>
      </c>
      <c r="B2314" s="21">
        <v>24</v>
      </c>
      <c r="C2314" s="21" t="str">
        <f>VLOOKUP(Tableau1[[#This Row],[CODE_REGION]],Libellés!$I$2:$J$15,2,FALSE)</f>
        <v>Centre-Val de Loire</v>
      </c>
      <c r="D2314" s="21">
        <v>41</v>
      </c>
      <c r="E2314" s="21" t="str">
        <f>VLOOKUP(Tableau1[[#This Row],[CODE_DEPT]],Libellés!$L$2:$M$102,2,FALSE)</f>
        <v>Loir-et-Cher</v>
      </c>
      <c r="F2314" s="21" t="s">
        <v>49</v>
      </c>
      <c r="G2314" s="21" t="str">
        <f>VLOOKUP(Tableau1[[#This Row],[CODE_TYPE_DECHET]],Libellés!$A$1:$B$8,2,FALSE)</f>
        <v>Ordures ménagères résiduelles</v>
      </c>
      <c r="H2314" s="21" t="s">
        <v>51</v>
      </c>
      <c r="I2314" s="21" t="str">
        <f>VLOOKUP(Tableau1[[#This Row],[CODE_DESTINATION]],Libellés!$E$2:$F$7,2,FALSE)</f>
        <v>Stockage</v>
      </c>
      <c r="J2314" s="21">
        <v>7624.01</v>
      </c>
      <c r="K2314" s="21">
        <v>331915</v>
      </c>
      <c r="L2314" s="21">
        <f>Tableau1[[#This Row],[TONNE_DECHET]]*1000</f>
        <v>7624010</v>
      </c>
      <c r="M2314" s="21">
        <f>Tableau1[[#This Row],[KG_DECHET]]/Tableau1[[#This Row],[Population]]</f>
        <v>22.969766355844115</v>
      </c>
    </row>
    <row r="2315" spans="1:13" x14ac:dyDescent="0.3">
      <c r="A2315" s="21">
        <v>2017</v>
      </c>
      <c r="B2315" s="21">
        <v>24</v>
      </c>
      <c r="C2315" s="21" t="str">
        <f>VLOOKUP(Tableau1[[#This Row],[CODE_REGION]],Libellés!$I$2:$J$15,2,FALSE)</f>
        <v>Centre-Val de Loire</v>
      </c>
      <c r="D2315" s="21">
        <v>41</v>
      </c>
      <c r="E2315" s="21" t="str">
        <f>VLOOKUP(Tableau1[[#This Row],[CODE_DEPT]],Libellés!$L$2:$M$102,2,FALSE)</f>
        <v>Loir-et-Cher</v>
      </c>
      <c r="F2315" s="21" t="s">
        <v>53</v>
      </c>
      <c r="G2315" s="21" t="str">
        <f>VLOOKUP(Tableau1[[#This Row],[CODE_TYPE_DECHET]],Libellés!$A$1:$B$8,2,FALSE)</f>
        <v>Déchets dangereux</v>
      </c>
      <c r="H2315" s="21" t="s">
        <v>49</v>
      </c>
      <c r="I2315" s="21" t="str">
        <f>VLOOKUP(Tableau1[[#This Row],[CODE_DESTINATION]],Libellés!$E$2:$F$7,2,FALSE)</f>
        <v>Valorisation matière</v>
      </c>
      <c r="J2315" s="21">
        <v>1.83</v>
      </c>
      <c r="K2315" s="21">
        <v>331915</v>
      </c>
      <c r="L2315" s="21">
        <f>Tableau1[[#This Row],[TONNE_DECHET]]*1000</f>
        <v>1830</v>
      </c>
      <c r="M2315" s="21">
        <f>Tableau1[[#This Row],[KG_DECHET]]/Tableau1[[#This Row],[Population]]</f>
        <v>5.5134597713269963E-3</v>
      </c>
    </row>
    <row r="2316" spans="1:13" x14ac:dyDescent="0.3">
      <c r="A2316" s="21">
        <v>2017</v>
      </c>
      <c r="B2316" s="21">
        <v>24</v>
      </c>
      <c r="C2316" s="21" t="str">
        <f>VLOOKUP(Tableau1[[#This Row],[CODE_REGION]],Libellés!$I$2:$J$15,2,FALSE)</f>
        <v>Centre-Val de Loire</v>
      </c>
      <c r="D2316" s="21">
        <v>41</v>
      </c>
      <c r="E2316" s="21" t="str">
        <f>VLOOKUP(Tableau1[[#This Row],[CODE_DEPT]],Libellés!$L$2:$M$102,2,FALSE)</f>
        <v>Loir-et-Cher</v>
      </c>
      <c r="F2316" s="21" t="s">
        <v>53</v>
      </c>
      <c r="G2316" s="21" t="str">
        <f>VLOOKUP(Tableau1[[#This Row],[CODE_TYPE_DECHET]],Libellés!$A$1:$B$8,2,FALSE)</f>
        <v>Déchets dangereux</v>
      </c>
      <c r="H2316" s="21" t="s">
        <v>50</v>
      </c>
      <c r="I2316" s="21" t="str">
        <f>VLOOKUP(Tableau1[[#This Row],[CODE_DESTINATION]],Libellés!$E$2:$F$7,2,FALSE)</f>
        <v>Incinération avec récupération d'énergie</v>
      </c>
      <c r="J2316" s="21">
        <v>0.214</v>
      </c>
      <c r="K2316" s="21">
        <v>331915</v>
      </c>
      <c r="L2316" s="21">
        <f>Tableau1[[#This Row],[TONNE_DECHET]]*1000</f>
        <v>214</v>
      </c>
      <c r="M2316" s="21">
        <f>Tableau1[[#This Row],[KG_DECHET]]/Tableau1[[#This Row],[Population]]</f>
        <v>6.4474338309506948E-4</v>
      </c>
    </row>
    <row r="2317" spans="1:13" x14ac:dyDescent="0.3">
      <c r="A2317" s="21">
        <v>2017</v>
      </c>
      <c r="B2317" s="21">
        <v>24</v>
      </c>
      <c r="C2317" s="21" t="str">
        <f>VLOOKUP(Tableau1[[#This Row],[CODE_REGION]],Libellés!$I$2:$J$15,2,FALSE)</f>
        <v>Centre-Val de Loire</v>
      </c>
      <c r="D2317" s="21">
        <v>41</v>
      </c>
      <c r="E2317" s="21" t="str">
        <f>VLOOKUP(Tableau1[[#This Row],[CODE_DEPT]],Libellés!$L$2:$M$102,2,FALSE)</f>
        <v>Loir-et-Cher</v>
      </c>
      <c r="F2317" s="21" t="s">
        <v>51</v>
      </c>
      <c r="G2317" s="21" t="str">
        <f>VLOOKUP(Tableau1[[#This Row],[CODE_TYPE_DECHET]],Libellés!$A$1:$B$8,2,FALSE)</f>
        <v>Emballages et papier</v>
      </c>
      <c r="H2317" s="21" t="s">
        <v>49</v>
      </c>
      <c r="I2317" s="21" t="str">
        <f>VLOOKUP(Tableau1[[#This Row],[CODE_DESTINATION]],Libellés!$E$2:$F$7,2,FALSE)</f>
        <v>Valorisation matière</v>
      </c>
      <c r="J2317" s="21">
        <v>14050.04675</v>
      </c>
      <c r="K2317" s="21">
        <v>331915</v>
      </c>
      <c r="L2317" s="21">
        <f>Tableau1[[#This Row],[TONNE_DECHET]]*1000</f>
        <v>14050046.75</v>
      </c>
      <c r="M2317" s="21">
        <f>Tableau1[[#This Row],[KG_DECHET]]/Tableau1[[#This Row],[Population]]</f>
        <v>42.330255487097602</v>
      </c>
    </row>
    <row r="2318" spans="1:13" x14ac:dyDescent="0.3">
      <c r="A2318" s="21">
        <v>2017</v>
      </c>
      <c r="B2318" s="21">
        <v>24</v>
      </c>
      <c r="C2318" s="21" t="str">
        <f>VLOOKUP(Tableau1[[#This Row],[CODE_REGION]],Libellés!$I$2:$J$15,2,FALSE)</f>
        <v>Centre-Val de Loire</v>
      </c>
      <c r="D2318" s="21">
        <v>41</v>
      </c>
      <c r="E2318" s="21" t="str">
        <f>VLOOKUP(Tableau1[[#This Row],[CODE_DEPT]],Libellés!$L$2:$M$102,2,FALSE)</f>
        <v>Loir-et-Cher</v>
      </c>
      <c r="F2318" s="21" t="s">
        <v>51</v>
      </c>
      <c r="G2318" s="21" t="str">
        <f>VLOOKUP(Tableau1[[#This Row],[CODE_TYPE_DECHET]],Libellés!$A$1:$B$8,2,FALSE)</f>
        <v>Emballages et papier</v>
      </c>
      <c r="H2318" s="21" t="s">
        <v>51</v>
      </c>
      <c r="I2318" s="21" t="str">
        <f>VLOOKUP(Tableau1[[#This Row],[CODE_DESTINATION]],Libellés!$E$2:$F$7,2,FALSE)</f>
        <v>Stockage</v>
      </c>
      <c r="J2318" s="21">
        <v>0</v>
      </c>
      <c r="K2318" s="21">
        <v>331915</v>
      </c>
      <c r="L2318" s="21">
        <f>Tableau1[[#This Row],[TONNE_DECHET]]*1000</f>
        <v>0</v>
      </c>
      <c r="M2318" s="21">
        <f>Tableau1[[#This Row],[KG_DECHET]]/Tableau1[[#This Row],[Population]]</f>
        <v>0</v>
      </c>
    </row>
    <row r="2319" spans="1:13" x14ac:dyDescent="0.3">
      <c r="A2319" s="21">
        <v>2017</v>
      </c>
      <c r="B2319" s="21">
        <v>24</v>
      </c>
      <c r="C2319" s="21" t="str">
        <f>VLOOKUP(Tableau1[[#This Row],[CODE_REGION]],Libellés!$I$2:$J$15,2,FALSE)</f>
        <v>Centre-Val de Loire</v>
      </c>
      <c r="D2319" s="21">
        <v>41</v>
      </c>
      <c r="E2319" s="21" t="str">
        <f>VLOOKUP(Tableau1[[#This Row],[CODE_DEPT]],Libellés!$L$2:$M$102,2,FALSE)</f>
        <v>Loir-et-Cher</v>
      </c>
      <c r="F2319" s="21" t="s">
        <v>56</v>
      </c>
      <c r="G2319" s="21" t="str">
        <f>VLOOKUP(Tableau1[[#This Row],[CODE_TYPE_DECHET]],Libellés!$A$1:$B$8,2,FALSE)</f>
        <v>Biodéchets</v>
      </c>
      <c r="H2319" s="21" t="s">
        <v>56</v>
      </c>
      <c r="I2319" s="21" t="str">
        <f>VLOOKUP(Tableau1[[#This Row],[CODE_DESTINATION]],Libellés!$E$2:$F$7,2,FALSE)</f>
        <v>Valorisation organique</v>
      </c>
      <c r="J2319" s="21">
        <v>81</v>
      </c>
      <c r="K2319" s="21">
        <v>331915</v>
      </c>
      <c r="L2319" s="21">
        <f>Tableau1[[#This Row],[TONNE_DECHET]]*1000</f>
        <v>81000</v>
      </c>
      <c r="M2319" s="21">
        <f>Tableau1[[#This Row],[KG_DECHET]]/Tableau1[[#This Row],[Population]]</f>
        <v>0.24403838332103098</v>
      </c>
    </row>
    <row r="2320" spans="1:13" x14ac:dyDescent="0.3">
      <c r="A2320" s="21">
        <v>2017</v>
      </c>
      <c r="B2320" s="21">
        <v>24</v>
      </c>
      <c r="C2320" s="21" t="str">
        <f>VLOOKUP(Tableau1[[#This Row],[CODE_REGION]],Libellés!$I$2:$J$15,2,FALSE)</f>
        <v>Centre-Val de Loire</v>
      </c>
      <c r="D2320" s="21">
        <v>41</v>
      </c>
      <c r="E2320" s="21" t="str">
        <f>VLOOKUP(Tableau1[[#This Row],[CODE_DEPT]],Libellés!$L$2:$M$102,2,FALSE)</f>
        <v>Loir-et-Cher</v>
      </c>
      <c r="F2320" s="21" t="s">
        <v>54</v>
      </c>
      <c r="G2320" s="21" t="str">
        <f>VLOOKUP(Tableau1[[#This Row],[CODE_TYPE_DECHET]],Libellés!$A$1:$B$8,2,FALSE)</f>
        <v>Verre</v>
      </c>
      <c r="H2320" s="21" t="s">
        <v>49</v>
      </c>
      <c r="I2320" s="21" t="str">
        <f>VLOOKUP(Tableau1[[#This Row],[CODE_DESTINATION]],Libellés!$E$2:$F$7,2,FALSE)</f>
        <v>Valorisation matière</v>
      </c>
      <c r="J2320" s="21">
        <v>12048.046420000001</v>
      </c>
      <c r="K2320" s="21">
        <v>331915</v>
      </c>
      <c r="L2320" s="21">
        <f>Tableau1[[#This Row],[TONNE_DECHET]]*1000</f>
        <v>12048046.42</v>
      </c>
      <c r="M2320" s="21">
        <f>Tableau1[[#This Row],[KG_DECHET]]/Tableau1[[#This Row],[Population]]</f>
        <v>36.298589759426356</v>
      </c>
    </row>
    <row r="2321" spans="1:13" x14ac:dyDescent="0.3">
      <c r="A2321" s="21">
        <v>2017</v>
      </c>
      <c r="B2321" s="21">
        <v>24</v>
      </c>
      <c r="C2321" s="21" t="str">
        <f>VLOOKUP(Tableau1[[#This Row],[CODE_REGION]],Libellés!$I$2:$J$15,2,FALSE)</f>
        <v>Centre-Val de Loire</v>
      </c>
      <c r="D2321" s="21">
        <v>41</v>
      </c>
      <c r="E2321" s="21" t="str">
        <f>VLOOKUP(Tableau1[[#This Row],[CODE_DEPT]],Libellés!$L$2:$M$102,2,FALSE)</f>
        <v>Loir-et-Cher</v>
      </c>
      <c r="F2321" s="21" t="s">
        <v>55</v>
      </c>
      <c r="G2321" s="21" t="str">
        <f>VLOOKUP(Tableau1[[#This Row],[CODE_TYPE_DECHET]],Libellés!$A$1:$B$8,2,FALSE)</f>
        <v>Collectes séparées hors gravats</v>
      </c>
      <c r="H2321" s="21" t="s">
        <v>49</v>
      </c>
      <c r="I2321" s="21" t="str">
        <f>VLOOKUP(Tableau1[[#This Row],[CODE_DESTINATION]],Libellés!$E$2:$F$7,2,FALSE)</f>
        <v>Valorisation matière</v>
      </c>
      <c r="J2321" s="21">
        <v>569.75636999999995</v>
      </c>
      <c r="K2321" s="21">
        <v>331915</v>
      </c>
      <c r="L2321" s="21">
        <f>Tableau1[[#This Row],[TONNE_DECHET]]*1000</f>
        <v>569756.37</v>
      </c>
      <c r="M2321" s="21">
        <f>Tableau1[[#This Row],[KG_DECHET]]/Tableau1[[#This Row],[Population]]</f>
        <v>1.7165731286624588</v>
      </c>
    </row>
    <row r="2322" spans="1:13" x14ac:dyDescent="0.3">
      <c r="A2322" s="21">
        <v>2009</v>
      </c>
      <c r="B2322" s="21">
        <v>84</v>
      </c>
      <c r="C2322" s="21" t="str">
        <f>VLOOKUP(Tableau1[[#This Row],[CODE_REGION]],Libellés!$I$2:$J$15,2,FALSE)</f>
        <v>Auvergne-Rhône-Alpes</v>
      </c>
      <c r="D2322" s="21">
        <v>42</v>
      </c>
      <c r="E2322" s="21" t="str">
        <f>VLOOKUP(Tableau1[[#This Row],[CODE_DEPT]],Libellés!$L$2:$M$102,2,FALSE)</f>
        <v>Loire</v>
      </c>
      <c r="F2322" s="21" t="s">
        <v>49</v>
      </c>
      <c r="G2322" s="21" t="str">
        <f>VLOOKUP(Tableau1[[#This Row],[CODE_TYPE_DECHET]],Libellés!$A$1:$B$8,2,FALSE)</f>
        <v>Ordures ménagères résiduelles</v>
      </c>
      <c r="H2322" s="21" t="s">
        <v>51</v>
      </c>
      <c r="I2322" s="21" t="str">
        <f>VLOOKUP(Tableau1[[#This Row],[CODE_DESTINATION]],Libellés!$E$2:$F$7,2,FALSE)</f>
        <v>Stockage</v>
      </c>
      <c r="J2322" s="21">
        <v>204364.35102999999</v>
      </c>
      <c r="K2322" s="21">
        <v>746115</v>
      </c>
      <c r="L2322" s="21">
        <f>Tableau1[[#This Row],[TONNE_DECHET]]*1000</f>
        <v>204364351.03</v>
      </c>
      <c r="M2322" s="21">
        <f>Tableau1[[#This Row],[KG_DECHET]]/Tableau1[[#This Row],[Population]]</f>
        <v>273.90462734296995</v>
      </c>
    </row>
    <row r="2323" spans="1:13" x14ac:dyDescent="0.3">
      <c r="A2323" s="21">
        <v>2009</v>
      </c>
      <c r="B2323" s="21">
        <v>84</v>
      </c>
      <c r="C2323" s="21" t="str">
        <f>VLOOKUP(Tableau1[[#This Row],[CODE_REGION]],Libellés!$I$2:$J$15,2,FALSE)</f>
        <v>Auvergne-Rhône-Alpes</v>
      </c>
      <c r="D2323" s="21">
        <v>42</v>
      </c>
      <c r="E2323" s="21" t="str">
        <f>VLOOKUP(Tableau1[[#This Row],[CODE_DEPT]],Libellés!$L$2:$M$102,2,FALSE)</f>
        <v>Loire</v>
      </c>
      <c r="F2323" s="21" t="s">
        <v>50</v>
      </c>
      <c r="G2323" s="21" t="str">
        <f>VLOOKUP(Tableau1[[#This Row],[CODE_TYPE_DECHET]],Libellés!$A$1:$B$8,2,FALSE)</f>
        <v>Encombrants</v>
      </c>
      <c r="H2323" s="21" t="s">
        <v>51</v>
      </c>
      <c r="I2323" s="21" t="str">
        <f>VLOOKUP(Tableau1[[#This Row],[CODE_DESTINATION]],Libellés!$E$2:$F$7,2,FALSE)</f>
        <v>Stockage</v>
      </c>
      <c r="J2323" s="21">
        <v>3335.32</v>
      </c>
      <c r="K2323" s="21">
        <v>746115</v>
      </c>
      <c r="L2323" s="21">
        <f>Tableau1[[#This Row],[TONNE_DECHET]]*1000</f>
        <v>3335320</v>
      </c>
      <c r="M2323" s="21">
        <f>Tableau1[[#This Row],[KG_DECHET]]/Tableau1[[#This Row],[Population]]</f>
        <v>4.4702492243152863</v>
      </c>
    </row>
    <row r="2324" spans="1:13" x14ac:dyDescent="0.3">
      <c r="A2324" s="21">
        <v>2009</v>
      </c>
      <c r="B2324" s="21">
        <v>84</v>
      </c>
      <c r="C2324" s="21" t="str">
        <f>VLOOKUP(Tableau1[[#This Row],[CODE_REGION]],Libellés!$I$2:$J$15,2,FALSE)</f>
        <v>Auvergne-Rhône-Alpes</v>
      </c>
      <c r="D2324" s="21">
        <v>42</v>
      </c>
      <c r="E2324" s="21" t="str">
        <f>VLOOKUP(Tableau1[[#This Row],[CODE_DEPT]],Libellés!$L$2:$M$102,2,FALSE)</f>
        <v>Loire</v>
      </c>
      <c r="F2324" s="21" t="s">
        <v>51</v>
      </c>
      <c r="G2324" s="21" t="str">
        <f>VLOOKUP(Tableau1[[#This Row],[CODE_TYPE_DECHET]],Libellés!$A$1:$B$8,2,FALSE)</f>
        <v>Emballages et papier</v>
      </c>
      <c r="H2324" s="21" t="s">
        <v>49</v>
      </c>
      <c r="I2324" s="21" t="str">
        <f>VLOOKUP(Tableau1[[#This Row],[CODE_DESTINATION]],Libellés!$E$2:$F$7,2,FALSE)</f>
        <v>Valorisation matière</v>
      </c>
      <c r="J2324" s="21">
        <v>30843.467120000001</v>
      </c>
      <c r="K2324" s="21">
        <v>746115</v>
      </c>
      <c r="L2324" s="21">
        <f>Tableau1[[#This Row],[TONNE_DECHET]]*1000</f>
        <v>30843467.120000001</v>
      </c>
      <c r="M2324" s="21">
        <f>Tableau1[[#This Row],[KG_DECHET]]/Tableau1[[#This Row],[Population]]</f>
        <v>41.338757590987989</v>
      </c>
    </row>
    <row r="2325" spans="1:13" x14ac:dyDescent="0.3">
      <c r="A2325" s="21">
        <v>2009</v>
      </c>
      <c r="B2325" s="21">
        <v>84</v>
      </c>
      <c r="C2325" s="21" t="str">
        <f>VLOOKUP(Tableau1[[#This Row],[CODE_REGION]],Libellés!$I$2:$J$15,2,FALSE)</f>
        <v>Auvergne-Rhône-Alpes</v>
      </c>
      <c r="D2325" s="21">
        <v>42</v>
      </c>
      <c r="E2325" s="21" t="str">
        <f>VLOOKUP(Tableau1[[#This Row],[CODE_DEPT]],Libellés!$L$2:$M$102,2,FALSE)</f>
        <v>Loire</v>
      </c>
      <c r="F2325" s="21" t="s">
        <v>56</v>
      </c>
      <c r="G2325" s="21" t="str">
        <f>VLOOKUP(Tableau1[[#This Row],[CODE_TYPE_DECHET]],Libellés!$A$1:$B$8,2,FALSE)</f>
        <v>Biodéchets</v>
      </c>
      <c r="H2325" s="21" t="s">
        <v>56</v>
      </c>
      <c r="I2325" s="21" t="str">
        <f>VLOOKUP(Tableau1[[#This Row],[CODE_DESTINATION]],Libellés!$E$2:$F$7,2,FALSE)</f>
        <v>Valorisation organique</v>
      </c>
      <c r="J2325" s="21">
        <v>5776</v>
      </c>
      <c r="K2325" s="21">
        <v>746115</v>
      </c>
      <c r="L2325" s="21">
        <f>Tableau1[[#This Row],[TONNE_DECHET]]*1000</f>
        <v>5776000</v>
      </c>
      <c r="M2325" s="21">
        <f>Tableau1[[#This Row],[KG_DECHET]]/Tableau1[[#This Row],[Population]]</f>
        <v>7.7414339612526222</v>
      </c>
    </row>
    <row r="2326" spans="1:13" x14ac:dyDescent="0.3">
      <c r="A2326" s="21">
        <v>2009</v>
      </c>
      <c r="B2326" s="21">
        <v>84</v>
      </c>
      <c r="C2326" s="21" t="str">
        <f>VLOOKUP(Tableau1[[#This Row],[CODE_REGION]],Libellés!$I$2:$J$15,2,FALSE)</f>
        <v>Auvergne-Rhône-Alpes</v>
      </c>
      <c r="D2326" s="21">
        <v>42</v>
      </c>
      <c r="E2326" s="21" t="str">
        <f>VLOOKUP(Tableau1[[#This Row],[CODE_DEPT]],Libellés!$L$2:$M$102,2,FALSE)</f>
        <v>Loire</v>
      </c>
      <c r="F2326" s="21" t="s">
        <v>54</v>
      </c>
      <c r="G2326" s="21" t="str">
        <f>VLOOKUP(Tableau1[[#This Row],[CODE_TYPE_DECHET]],Libellés!$A$1:$B$8,2,FALSE)</f>
        <v>Verre</v>
      </c>
      <c r="H2326" s="21" t="s">
        <v>49</v>
      </c>
      <c r="I2326" s="21" t="str">
        <f>VLOOKUP(Tableau1[[#This Row],[CODE_DESTINATION]],Libellés!$E$2:$F$7,2,FALSE)</f>
        <v>Valorisation matière</v>
      </c>
      <c r="J2326" s="21">
        <v>17536.278389999999</v>
      </c>
      <c r="K2326" s="21">
        <v>746115</v>
      </c>
      <c r="L2326" s="21">
        <f>Tableau1[[#This Row],[TONNE_DECHET]]*1000</f>
        <v>17536278.390000001</v>
      </c>
      <c r="M2326" s="21">
        <f>Tableau1[[#This Row],[KG_DECHET]]/Tableau1[[#This Row],[Population]]</f>
        <v>23.50345240344987</v>
      </c>
    </row>
    <row r="2327" spans="1:13" x14ac:dyDescent="0.3">
      <c r="A2327" s="21">
        <v>2011</v>
      </c>
      <c r="B2327" s="21">
        <v>84</v>
      </c>
      <c r="C2327" s="21" t="str">
        <f>VLOOKUP(Tableau1[[#This Row],[CODE_REGION]],Libellés!$I$2:$J$15,2,FALSE)</f>
        <v>Auvergne-Rhône-Alpes</v>
      </c>
      <c r="D2327" s="21">
        <v>42</v>
      </c>
      <c r="E2327" s="21" t="str">
        <f>VLOOKUP(Tableau1[[#This Row],[CODE_DEPT]],Libellés!$L$2:$M$102,2,FALSE)</f>
        <v>Loire</v>
      </c>
      <c r="F2327" s="21" t="s">
        <v>49</v>
      </c>
      <c r="G2327" s="21" t="str">
        <f>VLOOKUP(Tableau1[[#This Row],[CODE_TYPE_DECHET]],Libellés!$A$1:$B$8,2,FALSE)</f>
        <v>Ordures ménagères résiduelles</v>
      </c>
      <c r="H2327" s="21" t="s">
        <v>51</v>
      </c>
      <c r="I2327" s="21" t="str">
        <f>VLOOKUP(Tableau1[[#This Row],[CODE_DESTINATION]],Libellés!$E$2:$F$7,2,FALSE)</f>
        <v>Stockage</v>
      </c>
      <c r="J2327" s="21">
        <v>192043.84041999999</v>
      </c>
      <c r="K2327" s="21">
        <v>749053</v>
      </c>
      <c r="L2327" s="21">
        <f>Tableau1[[#This Row],[TONNE_DECHET]]*1000</f>
        <v>192043840.41999999</v>
      </c>
      <c r="M2327" s="21">
        <f>Tableau1[[#This Row],[KG_DECHET]]/Tableau1[[#This Row],[Population]]</f>
        <v>256.38217912484163</v>
      </c>
    </row>
    <row r="2328" spans="1:13" x14ac:dyDescent="0.3">
      <c r="A2328" s="21">
        <v>2011</v>
      </c>
      <c r="B2328" s="21">
        <v>84</v>
      </c>
      <c r="C2328" s="21" t="str">
        <f>VLOOKUP(Tableau1[[#This Row],[CODE_REGION]],Libellés!$I$2:$J$15,2,FALSE)</f>
        <v>Auvergne-Rhône-Alpes</v>
      </c>
      <c r="D2328" s="21">
        <v>42</v>
      </c>
      <c r="E2328" s="21" t="str">
        <f>VLOOKUP(Tableau1[[#This Row],[CODE_DEPT]],Libellés!$L$2:$M$102,2,FALSE)</f>
        <v>Loire</v>
      </c>
      <c r="F2328" s="21" t="s">
        <v>50</v>
      </c>
      <c r="G2328" s="21" t="str">
        <f>VLOOKUP(Tableau1[[#This Row],[CODE_TYPE_DECHET]],Libellés!$A$1:$B$8,2,FALSE)</f>
        <v>Encombrants</v>
      </c>
      <c r="H2328" s="21" t="s">
        <v>51</v>
      </c>
      <c r="I2328" s="21" t="str">
        <f>VLOOKUP(Tableau1[[#This Row],[CODE_DESTINATION]],Libellés!$E$2:$F$7,2,FALSE)</f>
        <v>Stockage</v>
      </c>
      <c r="J2328" s="21">
        <v>2633.56</v>
      </c>
      <c r="K2328" s="21">
        <v>749053</v>
      </c>
      <c r="L2328" s="21">
        <f>Tableau1[[#This Row],[TONNE_DECHET]]*1000</f>
        <v>2633560</v>
      </c>
      <c r="M2328" s="21">
        <f>Tableau1[[#This Row],[KG_DECHET]]/Tableau1[[#This Row],[Population]]</f>
        <v>3.5158526833214738</v>
      </c>
    </row>
    <row r="2329" spans="1:13" x14ac:dyDescent="0.3">
      <c r="A2329" s="21">
        <v>2011</v>
      </c>
      <c r="B2329" s="21">
        <v>84</v>
      </c>
      <c r="C2329" s="21" t="str">
        <f>VLOOKUP(Tableau1[[#This Row],[CODE_REGION]],Libellés!$I$2:$J$15,2,FALSE)</f>
        <v>Auvergne-Rhône-Alpes</v>
      </c>
      <c r="D2329" s="21">
        <v>42</v>
      </c>
      <c r="E2329" s="21" t="str">
        <f>VLOOKUP(Tableau1[[#This Row],[CODE_DEPT]],Libellés!$L$2:$M$102,2,FALSE)</f>
        <v>Loire</v>
      </c>
      <c r="F2329" s="21" t="s">
        <v>51</v>
      </c>
      <c r="G2329" s="21" t="str">
        <f>VLOOKUP(Tableau1[[#This Row],[CODE_TYPE_DECHET]],Libellés!$A$1:$B$8,2,FALSE)</f>
        <v>Emballages et papier</v>
      </c>
      <c r="H2329" s="21" t="s">
        <v>49</v>
      </c>
      <c r="I2329" s="21" t="str">
        <f>VLOOKUP(Tableau1[[#This Row],[CODE_DESTINATION]],Libellés!$E$2:$F$7,2,FALSE)</f>
        <v>Valorisation matière</v>
      </c>
      <c r="J2329" s="21">
        <v>33205.288099999998</v>
      </c>
      <c r="K2329" s="21">
        <v>749053</v>
      </c>
      <c r="L2329" s="21">
        <f>Tableau1[[#This Row],[TONNE_DECHET]]*1000</f>
        <v>33205288.099999998</v>
      </c>
      <c r="M2329" s="21">
        <f>Tableau1[[#This Row],[KG_DECHET]]/Tableau1[[#This Row],[Population]]</f>
        <v>44.32969108994957</v>
      </c>
    </row>
    <row r="2330" spans="1:13" x14ac:dyDescent="0.3">
      <c r="A2330" s="21">
        <v>2011</v>
      </c>
      <c r="B2330" s="21">
        <v>84</v>
      </c>
      <c r="C2330" s="21" t="str">
        <f>VLOOKUP(Tableau1[[#This Row],[CODE_REGION]],Libellés!$I$2:$J$15,2,FALSE)</f>
        <v>Auvergne-Rhône-Alpes</v>
      </c>
      <c r="D2330" s="21">
        <v>42</v>
      </c>
      <c r="E2330" s="21" t="str">
        <f>VLOOKUP(Tableau1[[#This Row],[CODE_DEPT]],Libellés!$L$2:$M$102,2,FALSE)</f>
        <v>Loire</v>
      </c>
      <c r="F2330" s="21" t="s">
        <v>56</v>
      </c>
      <c r="G2330" s="21" t="str">
        <f>VLOOKUP(Tableau1[[#This Row],[CODE_TYPE_DECHET]],Libellés!$A$1:$B$8,2,FALSE)</f>
        <v>Biodéchets</v>
      </c>
      <c r="H2330" s="21" t="s">
        <v>56</v>
      </c>
      <c r="I2330" s="21" t="str">
        <f>VLOOKUP(Tableau1[[#This Row],[CODE_DESTINATION]],Libellés!$E$2:$F$7,2,FALSE)</f>
        <v>Valorisation organique</v>
      </c>
      <c r="J2330" s="21">
        <v>4404</v>
      </c>
      <c r="K2330" s="21">
        <v>749053</v>
      </c>
      <c r="L2330" s="21">
        <f>Tableau1[[#This Row],[TONNE_DECHET]]*1000</f>
        <v>4404000</v>
      </c>
      <c r="M2330" s="21">
        <f>Tableau1[[#This Row],[KG_DECHET]]/Tableau1[[#This Row],[Population]]</f>
        <v>5.8794237523913528</v>
      </c>
    </row>
    <row r="2331" spans="1:13" x14ac:dyDescent="0.3">
      <c r="A2331" s="21">
        <v>2011</v>
      </c>
      <c r="B2331" s="21">
        <v>84</v>
      </c>
      <c r="C2331" s="21" t="str">
        <f>VLOOKUP(Tableau1[[#This Row],[CODE_REGION]],Libellés!$I$2:$J$15,2,FALSE)</f>
        <v>Auvergne-Rhône-Alpes</v>
      </c>
      <c r="D2331" s="21">
        <v>42</v>
      </c>
      <c r="E2331" s="21" t="str">
        <f>VLOOKUP(Tableau1[[#This Row],[CODE_DEPT]],Libellés!$L$2:$M$102,2,FALSE)</f>
        <v>Loire</v>
      </c>
      <c r="F2331" s="21" t="s">
        <v>54</v>
      </c>
      <c r="G2331" s="21" t="str">
        <f>VLOOKUP(Tableau1[[#This Row],[CODE_TYPE_DECHET]],Libellés!$A$1:$B$8,2,FALSE)</f>
        <v>Verre</v>
      </c>
      <c r="H2331" s="21" t="s">
        <v>49</v>
      </c>
      <c r="I2331" s="21" t="str">
        <f>VLOOKUP(Tableau1[[#This Row],[CODE_DESTINATION]],Libellés!$E$2:$F$7,2,FALSE)</f>
        <v>Valorisation matière</v>
      </c>
      <c r="J2331" s="21">
        <v>17798.465179999999</v>
      </c>
      <c r="K2331" s="21">
        <v>749053</v>
      </c>
      <c r="L2331" s="21">
        <f>Tableau1[[#This Row],[TONNE_DECHET]]*1000</f>
        <v>17798465.18</v>
      </c>
      <c r="M2331" s="21">
        <f>Tableau1[[#This Row],[KG_DECHET]]/Tableau1[[#This Row],[Population]]</f>
        <v>23.761289494868855</v>
      </c>
    </row>
    <row r="2332" spans="1:13" x14ac:dyDescent="0.3">
      <c r="A2332" s="21">
        <v>2013</v>
      </c>
      <c r="B2332" s="21">
        <v>84</v>
      </c>
      <c r="C2332" s="21" t="str">
        <f>VLOOKUP(Tableau1[[#This Row],[CODE_REGION]],Libellés!$I$2:$J$15,2,FALSE)</f>
        <v>Auvergne-Rhône-Alpes</v>
      </c>
      <c r="D2332" s="21">
        <v>42</v>
      </c>
      <c r="E2332" s="21" t="str">
        <f>VLOOKUP(Tableau1[[#This Row],[CODE_DEPT]],Libellés!$L$2:$M$102,2,FALSE)</f>
        <v>Loire</v>
      </c>
      <c r="F2332" s="21" t="s">
        <v>49</v>
      </c>
      <c r="G2332" s="21" t="str">
        <f>VLOOKUP(Tableau1[[#This Row],[CODE_TYPE_DECHET]],Libellés!$A$1:$B$8,2,FALSE)</f>
        <v>Ordures ménagères résiduelles</v>
      </c>
      <c r="H2332" s="21" t="s">
        <v>50</v>
      </c>
      <c r="I2332" s="21" t="str">
        <f>VLOOKUP(Tableau1[[#This Row],[CODE_DESTINATION]],Libellés!$E$2:$F$7,2,FALSE)</f>
        <v>Incinération avec récupération d'énergie</v>
      </c>
      <c r="J2332" s="21">
        <v>2339.38</v>
      </c>
      <c r="K2332" s="21">
        <v>756715</v>
      </c>
      <c r="L2332" s="21">
        <f>Tableau1[[#This Row],[TONNE_DECHET]]*1000</f>
        <v>2339380</v>
      </c>
      <c r="M2332" s="21">
        <f>Tableau1[[#This Row],[KG_DECHET]]/Tableau1[[#This Row],[Population]]</f>
        <v>3.0914941556596607</v>
      </c>
    </row>
    <row r="2333" spans="1:13" x14ac:dyDescent="0.3">
      <c r="A2333" s="21">
        <v>2013</v>
      </c>
      <c r="B2333" s="21">
        <v>84</v>
      </c>
      <c r="C2333" s="21" t="str">
        <f>VLOOKUP(Tableau1[[#This Row],[CODE_REGION]],Libellés!$I$2:$J$15,2,FALSE)</f>
        <v>Auvergne-Rhône-Alpes</v>
      </c>
      <c r="D2333" s="21">
        <v>42</v>
      </c>
      <c r="E2333" s="21" t="str">
        <f>VLOOKUP(Tableau1[[#This Row],[CODE_DEPT]],Libellés!$L$2:$M$102,2,FALSE)</f>
        <v>Loire</v>
      </c>
      <c r="F2333" s="21" t="s">
        <v>49</v>
      </c>
      <c r="G2333" s="21" t="str">
        <f>VLOOKUP(Tableau1[[#This Row],[CODE_TYPE_DECHET]],Libellés!$A$1:$B$8,2,FALSE)</f>
        <v>Ordures ménagères résiduelles</v>
      </c>
      <c r="H2333" s="21" t="s">
        <v>51</v>
      </c>
      <c r="I2333" s="21" t="str">
        <f>VLOOKUP(Tableau1[[#This Row],[CODE_DESTINATION]],Libellés!$E$2:$F$7,2,FALSE)</f>
        <v>Stockage</v>
      </c>
      <c r="J2333" s="21">
        <v>173703.11090999999</v>
      </c>
      <c r="K2333" s="21">
        <v>756715</v>
      </c>
      <c r="L2333" s="21">
        <f>Tableau1[[#This Row],[TONNE_DECHET]]*1000</f>
        <v>173703110.91</v>
      </c>
      <c r="M2333" s="21">
        <f>Tableau1[[#This Row],[KG_DECHET]]/Tableau1[[#This Row],[Population]]</f>
        <v>229.54891988397216</v>
      </c>
    </row>
    <row r="2334" spans="1:13" x14ac:dyDescent="0.3">
      <c r="A2334" s="21">
        <v>2013</v>
      </c>
      <c r="B2334" s="21">
        <v>84</v>
      </c>
      <c r="C2334" s="21" t="str">
        <f>VLOOKUP(Tableau1[[#This Row],[CODE_REGION]],Libellés!$I$2:$J$15,2,FALSE)</f>
        <v>Auvergne-Rhône-Alpes</v>
      </c>
      <c r="D2334" s="21">
        <v>42</v>
      </c>
      <c r="E2334" s="21" t="str">
        <f>VLOOKUP(Tableau1[[#This Row],[CODE_DEPT]],Libellés!$L$2:$M$102,2,FALSE)</f>
        <v>Loire</v>
      </c>
      <c r="F2334" s="21" t="s">
        <v>50</v>
      </c>
      <c r="G2334" s="21" t="str">
        <f>VLOOKUP(Tableau1[[#This Row],[CODE_TYPE_DECHET]],Libellés!$A$1:$B$8,2,FALSE)</f>
        <v>Encombrants</v>
      </c>
      <c r="H2334" s="21" t="s">
        <v>51</v>
      </c>
      <c r="I2334" s="21" t="str">
        <f>VLOOKUP(Tableau1[[#This Row],[CODE_DESTINATION]],Libellés!$E$2:$F$7,2,FALSE)</f>
        <v>Stockage</v>
      </c>
      <c r="J2334" s="21">
        <v>576</v>
      </c>
      <c r="K2334" s="21">
        <v>756715</v>
      </c>
      <c r="L2334" s="21">
        <f>Tableau1[[#This Row],[TONNE_DECHET]]*1000</f>
        <v>576000</v>
      </c>
      <c r="M2334" s="21">
        <f>Tableau1[[#This Row],[KG_DECHET]]/Tableau1[[#This Row],[Population]]</f>
        <v>0.76118485823592763</v>
      </c>
    </row>
    <row r="2335" spans="1:13" x14ac:dyDescent="0.3">
      <c r="A2335" s="21">
        <v>2013</v>
      </c>
      <c r="B2335" s="21">
        <v>84</v>
      </c>
      <c r="C2335" s="21" t="str">
        <f>VLOOKUP(Tableau1[[#This Row],[CODE_REGION]],Libellés!$I$2:$J$15,2,FALSE)</f>
        <v>Auvergne-Rhône-Alpes</v>
      </c>
      <c r="D2335" s="21">
        <v>42</v>
      </c>
      <c r="E2335" s="21" t="str">
        <f>VLOOKUP(Tableau1[[#This Row],[CODE_DEPT]],Libellés!$L$2:$M$102,2,FALSE)</f>
        <v>Loire</v>
      </c>
      <c r="F2335" s="21" t="s">
        <v>51</v>
      </c>
      <c r="G2335" s="21" t="str">
        <f>VLOOKUP(Tableau1[[#This Row],[CODE_TYPE_DECHET]],Libellés!$A$1:$B$8,2,FALSE)</f>
        <v>Emballages et papier</v>
      </c>
      <c r="H2335" s="21" t="s">
        <v>49</v>
      </c>
      <c r="I2335" s="21" t="str">
        <f>VLOOKUP(Tableau1[[#This Row],[CODE_DESTINATION]],Libellés!$E$2:$F$7,2,FALSE)</f>
        <v>Valorisation matière</v>
      </c>
      <c r="J2335" s="21">
        <v>32571.645189999999</v>
      </c>
      <c r="K2335" s="21">
        <v>756715</v>
      </c>
      <c r="L2335" s="21">
        <f>Tableau1[[#This Row],[TONNE_DECHET]]*1000</f>
        <v>32571645.189999998</v>
      </c>
      <c r="M2335" s="21">
        <f>Tableau1[[#This Row],[KG_DECHET]]/Tableau1[[#This Row],[Population]]</f>
        <v>43.043477650106048</v>
      </c>
    </row>
    <row r="2336" spans="1:13" x14ac:dyDescent="0.3">
      <c r="A2336" s="21">
        <v>2013</v>
      </c>
      <c r="B2336" s="21">
        <v>84</v>
      </c>
      <c r="C2336" s="21" t="str">
        <f>VLOOKUP(Tableau1[[#This Row],[CODE_REGION]],Libellés!$I$2:$J$15,2,FALSE)</f>
        <v>Auvergne-Rhône-Alpes</v>
      </c>
      <c r="D2336" s="21">
        <v>42</v>
      </c>
      <c r="E2336" s="21" t="str">
        <f>VLOOKUP(Tableau1[[#This Row],[CODE_DEPT]],Libellés!$L$2:$M$102,2,FALSE)</f>
        <v>Loire</v>
      </c>
      <c r="F2336" s="21" t="s">
        <v>56</v>
      </c>
      <c r="G2336" s="21" t="str">
        <f>VLOOKUP(Tableau1[[#This Row],[CODE_TYPE_DECHET]],Libellés!$A$1:$B$8,2,FALSE)</f>
        <v>Biodéchets</v>
      </c>
      <c r="H2336" s="21" t="s">
        <v>56</v>
      </c>
      <c r="I2336" s="21" t="str">
        <f>VLOOKUP(Tableau1[[#This Row],[CODE_DESTINATION]],Libellés!$E$2:$F$7,2,FALSE)</f>
        <v>Valorisation organique</v>
      </c>
      <c r="J2336" s="21">
        <v>5727</v>
      </c>
      <c r="K2336" s="21">
        <v>756715</v>
      </c>
      <c r="L2336" s="21">
        <f>Tableau1[[#This Row],[TONNE_DECHET]]*1000</f>
        <v>5727000</v>
      </c>
      <c r="M2336" s="21">
        <f>Tableau1[[#This Row],[KG_DECHET]]/Tableau1[[#This Row],[Population]]</f>
        <v>7.56823903318951</v>
      </c>
    </row>
    <row r="2337" spans="1:13" x14ac:dyDescent="0.3">
      <c r="A2337" s="21">
        <v>2013</v>
      </c>
      <c r="B2337" s="21">
        <v>84</v>
      </c>
      <c r="C2337" s="21" t="str">
        <f>VLOOKUP(Tableau1[[#This Row],[CODE_REGION]],Libellés!$I$2:$J$15,2,FALSE)</f>
        <v>Auvergne-Rhône-Alpes</v>
      </c>
      <c r="D2337" s="21">
        <v>42</v>
      </c>
      <c r="E2337" s="21" t="str">
        <f>VLOOKUP(Tableau1[[#This Row],[CODE_DEPT]],Libellés!$L$2:$M$102,2,FALSE)</f>
        <v>Loire</v>
      </c>
      <c r="F2337" s="21" t="s">
        <v>54</v>
      </c>
      <c r="G2337" s="21" t="str">
        <f>VLOOKUP(Tableau1[[#This Row],[CODE_TYPE_DECHET]],Libellés!$A$1:$B$8,2,FALSE)</f>
        <v>Verre</v>
      </c>
      <c r="H2337" s="21" t="s">
        <v>49</v>
      </c>
      <c r="I2337" s="21" t="str">
        <f>VLOOKUP(Tableau1[[#This Row],[CODE_DESTINATION]],Libellés!$E$2:$F$7,2,FALSE)</f>
        <v>Valorisation matière</v>
      </c>
      <c r="J2337" s="21">
        <v>17804.226439999999</v>
      </c>
      <c r="K2337" s="21">
        <v>756715</v>
      </c>
      <c r="L2337" s="21">
        <f>Tableau1[[#This Row],[TONNE_DECHET]]*1000</f>
        <v>17804226.439999998</v>
      </c>
      <c r="M2337" s="21">
        <f>Tableau1[[#This Row],[KG_DECHET]]/Tableau1[[#This Row],[Population]]</f>
        <v>23.528311768631514</v>
      </c>
    </row>
    <row r="2338" spans="1:13" x14ac:dyDescent="0.3">
      <c r="A2338" s="21">
        <v>2013</v>
      </c>
      <c r="B2338" s="21">
        <v>84</v>
      </c>
      <c r="C2338" s="21" t="str">
        <f>VLOOKUP(Tableau1[[#This Row],[CODE_REGION]],Libellés!$I$2:$J$15,2,FALSE)</f>
        <v>Auvergne-Rhône-Alpes</v>
      </c>
      <c r="D2338" s="21">
        <v>42</v>
      </c>
      <c r="E2338" s="21" t="str">
        <f>VLOOKUP(Tableau1[[#This Row],[CODE_DEPT]],Libellés!$L$2:$M$102,2,FALSE)</f>
        <v>Loire</v>
      </c>
      <c r="F2338" s="21" t="s">
        <v>55</v>
      </c>
      <c r="G2338" s="21" t="str">
        <f>VLOOKUP(Tableau1[[#This Row],[CODE_TYPE_DECHET]],Libellés!$A$1:$B$8,2,FALSE)</f>
        <v>Collectes séparées hors gravats</v>
      </c>
      <c r="H2338" s="21" t="s">
        <v>49</v>
      </c>
      <c r="I2338" s="21" t="str">
        <f>VLOOKUP(Tableau1[[#This Row],[CODE_DESTINATION]],Libellés!$E$2:$F$7,2,FALSE)</f>
        <v>Valorisation matière</v>
      </c>
      <c r="J2338" s="21">
        <v>149.29</v>
      </c>
      <c r="K2338" s="21">
        <v>756715</v>
      </c>
      <c r="L2338" s="21">
        <f>Tableau1[[#This Row],[TONNE_DECHET]]*1000</f>
        <v>149290</v>
      </c>
      <c r="M2338" s="21">
        <f>Tableau1[[#This Row],[KG_DECHET]]/Tableau1[[#This Row],[Population]]</f>
        <v>0.19728695744104452</v>
      </c>
    </row>
    <row r="2339" spans="1:13" x14ac:dyDescent="0.3">
      <c r="A2339" s="21">
        <v>2015</v>
      </c>
      <c r="B2339" s="21">
        <v>84</v>
      </c>
      <c r="C2339" s="21" t="str">
        <f>VLOOKUP(Tableau1[[#This Row],[CODE_REGION]],Libellés!$I$2:$J$15,2,FALSE)</f>
        <v>Auvergne-Rhône-Alpes</v>
      </c>
      <c r="D2339" s="21">
        <v>42</v>
      </c>
      <c r="E2339" s="21" t="str">
        <f>VLOOKUP(Tableau1[[#This Row],[CODE_DEPT]],Libellés!$L$2:$M$102,2,FALSE)</f>
        <v>Loire</v>
      </c>
      <c r="F2339" s="21" t="s">
        <v>49</v>
      </c>
      <c r="G2339" s="21" t="str">
        <f>VLOOKUP(Tableau1[[#This Row],[CODE_TYPE_DECHET]],Libellés!$A$1:$B$8,2,FALSE)</f>
        <v>Ordures ménagères résiduelles</v>
      </c>
      <c r="H2339" s="21" t="s">
        <v>50</v>
      </c>
      <c r="I2339" s="21" t="str">
        <f>VLOOKUP(Tableau1[[#This Row],[CODE_DESTINATION]],Libellés!$E$2:$F$7,2,FALSE)</f>
        <v>Incinération avec récupération d'énergie</v>
      </c>
      <c r="J2339" s="21">
        <v>2128.42</v>
      </c>
      <c r="K2339" s="21">
        <v>759411</v>
      </c>
      <c r="L2339" s="21">
        <f>Tableau1[[#This Row],[TONNE_DECHET]]*1000</f>
        <v>2128420</v>
      </c>
      <c r="M2339" s="21">
        <f>Tableau1[[#This Row],[KG_DECHET]]/Tableau1[[#This Row],[Population]]</f>
        <v>2.80272474325497</v>
      </c>
    </row>
    <row r="2340" spans="1:13" x14ac:dyDescent="0.3">
      <c r="A2340" s="21">
        <v>2015</v>
      </c>
      <c r="B2340" s="21">
        <v>84</v>
      </c>
      <c r="C2340" s="21" t="str">
        <f>VLOOKUP(Tableau1[[#This Row],[CODE_REGION]],Libellés!$I$2:$J$15,2,FALSE)</f>
        <v>Auvergne-Rhône-Alpes</v>
      </c>
      <c r="D2340" s="21">
        <v>42</v>
      </c>
      <c r="E2340" s="21" t="str">
        <f>VLOOKUP(Tableau1[[#This Row],[CODE_DEPT]],Libellés!$L$2:$M$102,2,FALSE)</f>
        <v>Loire</v>
      </c>
      <c r="F2340" s="21" t="s">
        <v>49</v>
      </c>
      <c r="G2340" s="21" t="str">
        <f>VLOOKUP(Tableau1[[#This Row],[CODE_TYPE_DECHET]],Libellés!$A$1:$B$8,2,FALSE)</f>
        <v>Ordures ménagères résiduelles</v>
      </c>
      <c r="H2340" s="21" t="s">
        <v>51</v>
      </c>
      <c r="I2340" s="21" t="str">
        <f>VLOOKUP(Tableau1[[#This Row],[CODE_DESTINATION]],Libellés!$E$2:$F$7,2,FALSE)</f>
        <v>Stockage</v>
      </c>
      <c r="J2340" s="21">
        <v>170866.5325</v>
      </c>
      <c r="K2340" s="21">
        <v>759411</v>
      </c>
      <c r="L2340" s="21">
        <f>Tableau1[[#This Row],[TONNE_DECHET]]*1000</f>
        <v>170866532.5</v>
      </c>
      <c r="M2340" s="21">
        <f>Tableau1[[#This Row],[KG_DECHET]]/Tableau1[[#This Row],[Population]]</f>
        <v>224.99875890657364</v>
      </c>
    </row>
    <row r="2341" spans="1:13" x14ac:dyDescent="0.3">
      <c r="A2341" s="21">
        <v>2015</v>
      </c>
      <c r="B2341" s="21">
        <v>84</v>
      </c>
      <c r="C2341" s="21" t="str">
        <f>VLOOKUP(Tableau1[[#This Row],[CODE_REGION]],Libellés!$I$2:$J$15,2,FALSE)</f>
        <v>Auvergne-Rhône-Alpes</v>
      </c>
      <c r="D2341" s="21">
        <v>42</v>
      </c>
      <c r="E2341" s="21" t="str">
        <f>VLOOKUP(Tableau1[[#This Row],[CODE_DEPT]],Libellés!$L$2:$M$102,2,FALSE)</f>
        <v>Loire</v>
      </c>
      <c r="F2341" s="21" t="s">
        <v>50</v>
      </c>
      <c r="G2341" s="21" t="str">
        <f>VLOOKUP(Tableau1[[#This Row],[CODE_TYPE_DECHET]],Libellés!$A$1:$B$8,2,FALSE)</f>
        <v>Encombrants</v>
      </c>
      <c r="H2341" s="21" t="s">
        <v>51</v>
      </c>
      <c r="I2341" s="21" t="str">
        <f>VLOOKUP(Tableau1[[#This Row],[CODE_DESTINATION]],Libellés!$E$2:$F$7,2,FALSE)</f>
        <v>Stockage</v>
      </c>
      <c r="J2341" s="21">
        <v>412.34</v>
      </c>
      <c r="K2341" s="21">
        <v>759411</v>
      </c>
      <c r="L2341" s="21">
        <f>Tableau1[[#This Row],[TONNE_DECHET]]*1000</f>
        <v>412340</v>
      </c>
      <c r="M2341" s="21">
        <f>Tableau1[[#This Row],[KG_DECHET]]/Tableau1[[#This Row],[Population]]</f>
        <v>0.542973435991841</v>
      </c>
    </row>
    <row r="2342" spans="1:13" x14ac:dyDescent="0.3">
      <c r="A2342" s="21">
        <v>2015</v>
      </c>
      <c r="B2342" s="21">
        <v>84</v>
      </c>
      <c r="C2342" s="21" t="str">
        <f>VLOOKUP(Tableau1[[#This Row],[CODE_REGION]],Libellés!$I$2:$J$15,2,FALSE)</f>
        <v>Auvergne-Rhône-Alpes</v>
      </c>
      <c r="D2342" s="21">
        <v>42</v>
      </c>
      <c r="E2342" s="21" t="str">
        <f>VLOOKUP(Tableau1[[#This Row],[CODE_DEPT]],Libellés!$L$2:$M$102,2,FALSE)</f>
        <v>Loire</v>
      </c>
      <c r="F2342" s="21" t="s">
        <v>50</v>
      </c>
      <c r="G2342" s="21" t="str">
        <f>VLOOKUP(Tableau1[[#This Row],[CODE_TYPE_DECHET]],Libellés!$A$1:$B$8,2,FALSE)</f>
        <v>Encombrants</v>
      </c>
      <c r="H2342" s="21" t="s">
        <v>52</v>
      </c>
      <c r="I2342" s="21" t="str">
        <f>VLOOKUP(Tableau1[[#This Row],[CODE_DESTINATION]],Libellés!$E$2:$F$7,2,FALSE)</f>
        <v>Non précisé</v>
      </c>
      <c r="J2342" s="21">
        <v>0.99</v>
      </c>
      <c r="K2342" s="21">
        <v>759411</v>
      </c>
      <c r="L2342" s="21">
        <f>Tableau1[[#This Row],[TONNE_DECHET]]*1000</f>
        <v>990</v>
      </c>
      <c r="M2342" s="21">
        <f>Tableau1[[#This Row],[KG_DECHET]]/Tableau1[[#This Row],[Population]]</f>
        <v>1.3036419014209697E-3</v>
      </c>
    </row>
    <row r="2343" spans="1:13" x14ac:dyDescent="0.3">
      <c r="A2343" s="21">
        <v>2015</v>
      </c>
      <c r="B2343" s="21">
        <v>84</v>
      </c>
      <c r="C2343" s="21" t="str">
        <f>VLOOKUP(Tableau1[[#This Row],[CODE_REGION]],Libellés!$I$2:$J$15,2,FALSE)</f>
        <v>Auvergne-Rhône-Alpes</v>
      </c>
      <c r="D2343" s="21">
        <v>42</v>
      </c>
      <c r="E2343" s="21" t="str">
        <f>VLOOKUP(Tableau1[[#This Row],[CODE_DEPT]],Libellés!$L$2:$M$102,2,FALSE)</f>
        <v>Loire</v>
      </c>
      <c r="F2343" s="21" t="s">
        <v>51</v>
      </c>
      <c r="G2343" s="21" t="str">
        <f>VLOOKUP(Tableau1[[#This Row],[CODE_TYPE_DECHET]],Libellés!$A$1:$B$8,2,FALSE)</f>
        <v>Emballages et papier</v>
      </c>
      <c r="H2343" s="21" t="s">
        <v>49</v>
      </c>
      <c r="I2343" s="21" t="str">
        <f>VLOOKUP(Tableau1[[#This Row],[CODE_DESTINATION]],Libellés!$E$2:$F$7,2,FALSE)</f>
        <v>Valorisation matière</v>
      </c>
      <c r="J2343" s="21">
        <v>33370.495889999998</v>
      </c>
      <c r="K2343" s="21">
        <v>759411</v>
      </c>
      <c r="L2343" s="21">
        <f>Tableau1[[#This Row],[TONNE_DECHET]]*1000</f>
        <v>33370495.889999997</v>
      </c>
      <c r="M2343" s="21">
        <f>Tableau1[[#This Row],[KG_DECHET]]/Tableau1[[#This Row],[Population]]</f>
        <v>43.942602740808333</v>
      </c>
    </row>
    <row r="2344" spans="1:13" x14ac:dyDescent="0.3">
      <c r="A2344" s="21">
        <v>2015</v>
      </c>
      <c r="B2344" s="21">
        <v>84</v>
      </c>
      <c r="C2344" s="21" t="str">
        <f>VLOOKUP(Tableau1[[#This Row],[CODE_REGION]],Libellés!$I$2:$J$15,2,FALSE)</f>
        <v>Auvergne-Rhône-Alpes</v>
      </c>
      <c r="D2344" s="21">
        <v>42</v>
      </c>
      <c r="E2344" s="21" t="str">
        <f>VLOOKUP(Tableau1[[#This Row],[CODE_DEPT]],Libellés!$L$2:$M$102,2,FALSE)</f>
        <v>Loire</v>
      </c>
      <c r="F2344" s="21" t="s">
        <v>51</v>
      </c>
      <c r="G2344" s="21" t="str">
        <f>VLOOKUP(Tableau1[[#This Row],[CODE_TYPE_DECHET]],Libellés!$A$1:$B$8,2,FALSE)</f>
        <v>Emballages et papier</v>
      </c>
      <c r="H2344" s="21" t="s">
        <v>52</v>
      </c>
      <c r="I2344" s="21" t="str">
        <f>VLOOKUP(Tableau1[[#This Row],[CODE_DESTINATION]],Libellés!$E$2:$F$7,2,FALSE)</f>
        <v>Non précisé</v>
      </c>
      <c r="J2344" s="21">
        <v>699.45</v>
      </c>
      <c r="K2344" s="21">
        <v>759411</v>
      </c>
      <c r="L2344" s="21">
        <f>Tableau1[[#This Row],[TONNE_DECHET]]*1000</f>
        <v>699450</v>
      </c>
      <c r="M2344" s="21">
        <f>Tableau1[[#This Row],[KG_DECHET]]/Tableau1[[#This Row],[Population]]</f>
        <v>0.92104275550393655</v>
      </c>
    </row>
    <row r="2345" spans="1:13" x14ac:dyDescent="0.3">
      <c r="A2345" s="21">
        <v>2015</v>
      </c>
      <c r="B2345" s="21">
        <v>84</v>
      </c>
      <c r="C2345" s="21" t="str">
        <f>VLOOKUP(Tableau1[[#This Row],[CODE_REGION]],Libellés!$I$2:$J$15,2,FALSE)</f>
        <v>Auvergne-Rhône-Alpes</v>
      </c>
      <c r="D2345" s="21">
        <v>42</v>
      </c>
      <c r="E2345" s="21" t="str">
        <f>VLOOKUP(Tableau1[[#This Row],[CODE_DEPT]],Libellés!$L$2:$M$102,2,FALSE)</f>
        <v>Loire</v>
      </c>
      <c r="F2345" s="21" t="s">
        <v>56</v>
      </c>
      <c r="G2345" s="21" t="str">
        <f>VLOOKUP(Tableau1[[#This Row],[CODE_TYPE_DECHET]],Libellés!$A$1:$B$8,2,FALSE)</f>
        <v>Biodéchets</v>
      </c>
      <c r="H2345" s="21" t="s">
        <v>50</v>
      </c>
      <c r="I2345" s="21" t="str">
        <f>VLOOKUP(Tableau1[[#This Row],[CODE_DESTINATION]],Libellés!$E$2:$F$7,2,FALSE)</f>
        <v>Incinération avec récupération d'énergie</v>
      </c>
      <c r="J2345" s="21">
        <v>1122.74</v>
      </c>
      <c r="K2345" s="21">
        <v>759411</v>
      </c>
      <c r="L2345" s="21">
        <f>Tableau1[[#This Row],[TONNE_DECHET]]*1000</f>
        <v>1122740</v>
      </c>
      <c r="M2345" s="21">
        <f>Tableau1[[#This Row],[KG_DECHET]]/Tableau1[[#This Row],[Population]]</f>
        <v>1.4784352610114944</v>
      </c>
    </row>
    <row r="2346" spans="1:13" x14ac:dyDescent="0.3">
      <c r="A2346" s="21">
        <v>2015</v>
      </c>
      <c r="B2346" s="21">
        <v>84</v>
      </c>
      <c r="C2346" s="21" t="str">
        <f>VLOOKUP(Tableau1[[#This Row],[CODE_REGION]],Libellés!$I$2:$J$15,2,FALSE)</f>
        <v>Auvergne-Rhône-Alpes</v>
      </c>
      <c r="D2346" s="21">
        <v>42</v>
      </c>
      <c r="E2346" s="21" t="str">
        <f>VLOOKUP(Tableau1[[#This Row],[CODE_DEPT]],Libellés!$L$2:$M$102,2,FALSE)</f>
        <v>Loire</v>
      </c>
      <c r="F2346" s="21" t="s">
        <v>56</v>
      </c>
      <c r="G2346" s="21" t="str">
        <f>VLOOKUP(Tableau1[[#This Row],[CODE_TYPE_DECHET]],Libellés!$A$1:$B$8,2,FALSE)</f>
        <v>Biodéchets</v>
      </c>
      <c r="H2346" s="21" t="s">
        <v>56</v>
      </c>
      <c r="I2346" s="21" t="str">
        <f>VLOOKUP(Tableau1[[#This Row],[CODE_DESTINATION]],Libellés!$E$2:$F$7,2,FALSE)</f>
        <v>Valorisation organique</v>
      </c>
      <c r="J2346" s="21">
        <v>4806.7120000000004</v>
      </c>
      <c r="K2346" s="21">
        <v>759411</v>
      </c>
      <c r="L2346" s="21">
        <f>Tableau1[[#This Row],[TONNE_DECHET]]*1000</f>
        <v>4806712</v>
      </c>
      <c r="M2346" s="21">
        <f>Tableau1[[#This Row],[KG_DECHET]]/Tableau1[[#This Row],[Population]]</f>
        <v>6.3295264356191838</v>
      </c>
    </row>
    <row r="2347" spans="1:13" x14ac:dyDescent="0.3">
      <c r="A2347" s="21">
        <v>2015</v>
      </c>
      <c r="B2347" s="21">
        <v>84</v>
      </c>
      <c r="C2347" s="21" t="str">
        <f>VLOOKUP(Tableau1[[#This Row],[CODE_REGION]],Libellés!$I$2:$J$15,2,FALSE)</f>
        <v>Auvergne-Rhône-Alpes</v>
      </c>
      <c r="D2347" s="21">
        <v>42</v>
      </c>
      <c r="E2347" s="21" t="str">
        <f>VLOOKUP(Tableau1[[#This Row],[CODE_DEPT]],Libellés!$L$2:$M$102,2,FALSE)</f>
        <v>Loire</v>
      </c>
      <c r="F2347" s="21" t="s">
        <v>54</v>
      </c>
      <c r="G2347" s="21" t="str">
        <f>VLOOKUP(Tableau1[[#This Row],[CODE_TYPE_DECHET]],Libellés!$A$1:$B$8,2,FALSE)</f>
        <v>Verre</v>
      </c>
      <c r="H2347" s="21" t="s">
        <v>49</v>
      </c>
      <c r="I2347" s="21" t="str">
        <f>VLOOKUP(Tableau1[[#This Row],[CODE_DESTINATION]],Libellés!$E$2:$F$7,2,FALSE)</f>
        <v>Valorisation matière</v>
      </c>
      <c r="J2347" s="21">
        <v>18388.681860000001</v>
      </c>
      <c r="K2347" s="21">
        <v>759411</v>
      </c>
      <c r="L2347" s="21">
        <f>Tableau1[[#This Row],[TONNE_DECHET]]*1000</f>
        <v>18388681.859999999</v>
      </c>
      <c r="M2347" s="21">
        <f>Tableau1[[#This Row],[KG_DECHET]]/Tableau1[[#This Row],[Population]]</f>
        <v>24.214400186460296</v>
      </c>
    </row>
    <row r="2348" spans="1:13" x14ac:dyDescent="0.3">
      <c r="A2348" s="21">
        <v>2015</v>
      </c>
      <c r="B2348" s="21">
        <v>84</v>
      </c>
      <c r="C2348" s="21" t="str">
        <f>VLOOKUP(Tableau1[[#This Row],[CODE_REGION]],Libellés!$I$2:$J$15,2,FALSE)</f>
        <v>Auvergne-Rhône-Alpes</v>
      </c>
      <c r="D2348" s="21">
        <v>42</v>
      </c>
      <c r="E2348" s="21" t="str">
        <f>VLOOKUP(Tableau1[[#This Row],[CODE_DEPT]],Libellés!$L$2:$M$102,2,FALSE)</f>
        <v>Loire</v>
      </c>
      <c r="F2348" s="21" t="s">
        <v>55</v>
      </c>
      <c r="G2348" s="21" t="str">
        <f>VLOOKUP(Tableau1[[#This Row],[CODE_TYPE_DECHET]],Libellés!$A$1:$B$8,2,FALSE)</f>
        <v>Collectes séparées hors gravats</v>
      </c>
      <c r="H2348" s="21" t="s">
        <v>49</v>
      </c>
      <c r="I2348" s="21" t="str">
        <f>VLOOKUP(Tableau1[[#This Row],[CODE_DESTINATION]],Libellés!$E$2:$F$7,2,FALSE)</f>
        <v>Valorisation matière</v>
      </c>
      <c r="J2348" s="21">
        <v>1086.5329999999999</v>
      </c>
      <c r="K2348" s="21">
        <v>759411</v>
      </c>
      <c r="L2348" s="21">
        <f>Tableau1[[#This Row],[TONNE_DECHET]]*1000</f>
        <v>1086533</v>
      </c>
      <c r="M2348" s="21">
        <f>Tableau1[[#This Row],[KG_DECHET]]/Tableau1[[#This Row],[Population]]</f>
        <v>1.4307575212895256</v>
      </c>
    </row>
    <row r="2349" spans="1:13" x14ac:dyDescent="0.3">
      <c r="A2349" s="21">
        <v>2017</v>
      </c>
      <c r="B2349" s="21">
        <v>84</v>
      </c>
      <c r="C2349" s="21" t="str">
        <f>VLOOKUP(Tableau1[[#This Row],[CODE_REGION]],Libellés!$I$2:$J$15,2,FALSE)</f>
        <v>Auvergne-Rhône-Alpes</v>
      </c>
      <c r="D2349" s="21">
        <v>42</v>
      </c>
      <c r="E2349" s="21" t="str">
        <f>VLOOKUP(Tableau1[[#This Row],[CODE_DEPT]],Libellés!$L$2:$M$102,2,FALSE)</f>
        <v>Loire</v>
      </c>
      <c r="F2349" s="21" t="s">
        <v>49</v>
      </c>
      <c r="G2349" s="21" t="str">
        <f>VLOOKUP(Tableau1[[#This Row],[CODE_TYPE_DECHET]],Libellés!$A$1:$B$8,2,FALSE)</f>
        <v>Ordures ménagères résiduelles</v>
      </c>
      <c r="H2349" s="21" t="s">
        <v>50</v>
      </c>
      <c r="I2349" s="21" t="str">
        <f>VLOOKUP(Tableau1[[#This Row],[CODE_DESTINATION]],Libellés!$E$2:$F$7,2,FALSE)</f>
        <v>Incinération avec récupération d'énergie</v>
      </c>
      <c r="J2349" s="21">
        <v>1858.86</v>
      </c>
      <c r="K2349" s="21">
        <v>762941</v>
      </c>
      <c r="L2349" s="21">
        <f>Tableau1[[#This Row],[TONNE_DECHET]]*1000</f>
        <v>1858860</v>
      </c>
      <c r="M2349" s="21">
        <f>Tableau1[[#This Row],[KG_DECHET]]/Tableau1[[#This Row],[Population]]</f>
        <v>2.4364400392690917</v>
      </c>
    </row>
    <row r="2350" spans="1:13" x14ac:dyDescent="0.3">
      <c r="A2350" s="21">
        <v>2017</v>
      </c>
      <c r="B2350" s="21">
        <v>84</v>
      </c>
      <c r="C2350" s="21" t="str">
        <f>VLOOKUP(Tableau1[[#This Row],[CODE_REGION]],Libellés!$I$2:$J$15,2,FALSE)</f>
        <v>Auvergne-Rhône-Alpes</v>
      </c>
      <c r="D2350" s="21">
        <v>42</v>
      </c>
      <c r="E2350" s="21" t="str">
        <f>VLOOKUP(Tableau1[[#This Row],[CODE_DEPT]],Libellés!$L$2:$M$102,2,FALSE)</f>
        <v>Loire</v>
      </c>
      <c r="F2350" s="21" t="s">
        <v>49</v>
      </c>
      <c r="G2350" s="21" t="str">
        <f>VLOOKUP(Tableau1[[#This Row],[CODE_TYPE_DECHET]],Libellés!$A$1:$B$8,2,FALSE)</f>
        <v>Ordures ménagères résiduelles</v>
      </c>
      <c r="H2350" s="21" t="s">
        <v>51</v>
      </c>
      <c r="I2350" s="21" t="str">
        <f>VLOOKUP(Tableau1[[#This Row],[CODE_DESTINATION]],Libellés!$E$2:$F$7,2,FALSE)</f>
        <v>Stockage</v>
      </c>
      <c r="J2350" s="21">
        <v>169412.41568999999</v>
      </c>
      <c r="K2350" s="21">
        <v>762941</v>
      </c>
      <c r="L2350" s="21">
        <f>Tableau1[[#This Row],[TONNE_DECHET]]*1000</f>
        <v>169412415.69</v>
      </c>
      <c r="M2350" s="21">
        <f>Tableau1[[#This Row],[KG_DECHET]]/Tableau1[[#This Row],[Population]]</f>
        <v>222.05179127874894</v>
      </c>
    </row>
    <row r="2351" spans="1:13" x14ac:dyDescent="0.3">
      <c r="A2351" s="21">
        <v>2017</v>
      </c>
      <c r="B2351" s="21">
        <v>84</v>
      </c>
      <c r="C2351" s="21" t="str">
        <f>VLOOKUP(Tableau1[[#This Row],[CODE_REGION]],Libellés!$I$2:$J$15,2,FALSE)</f>
        <v>Auvergne-Rhône-Alpes</v>
      </c>
      <c r="D2351" s="21">
        <v>42</v>
      </c>
      <c r="E2351" s="21" t="str">
        <f>VLOOKUP(Tableau1[[#This Row],[CODE_DEPT]],Libellés!$L$2:$M$102,2,FALSE)</f>
        <v>Loire</v>
      </c>
      <c r="F2351" s="21" t="s">
        <v>50</v>
      </c>
      <c r="G2351" s="21" t="str">
        <f>VLOOKUP(Tableau1[[#This Row],[CODE_TYPE_DECHET]],Libellés!$A$1:$B$8,2,FALSE)</f>
        <v>Encombrants</v>
      </c>
      <c r="H2351" s="21" t="s">
        <v>51</v>
      </c>
      <c r="I2351" s="21" t="str">
        <f>VLOOKUP(Tableau1[[#This Row],[CODE_DESTINATION]],Libellés!$E$2:$F$7,2,FALSE)</f>
        <v>Stockage</v>
      </c>
      <c r="J2351" s="21">
        <v>246.8</v>
      </c>
      <c r="K2351" s="21">
        <v>762941</v>
      </c>
      <c r="L2351" s="21">
        <f>Tableau1[[#This Row],[TONNE_DECHET]]*1000</f>
        <v>246800</v>
      </c>
      <c r="M2351" s="21">
        <f>Tableau1[[#This Row],[KG_DECHET]]/Tableau1[[#This Row],[Population]]</f>
        <v>0.32348504012761142</v>
      </c>
    </row>
    <row r="2352" spans="1:13" x14ac:dyDescent="0.3">
      <c r="A2352" s="21">
        <v>2017</v>
      </c>
      <c r="B2352" s="21">
        <v>84</v>
      </c>
      <c r="C2352" s="21" t="str">
        <f>VLOOKUP(Tableau1[[#This Row],[CODE_REGION]],Libellés!$I$2:$J$15,2,FALSE)</f>
        <v>Auvergne-Rhône-Alpes</v>
      </c>
      <c r="D2352" s="21">
        <v>42</v>
      </c>
      <c r="E2352" s="21" t="str">
        <f>VLOOKUP(Tableau1[[#This Row],[CODE_DEPT]],Libellés!$L$2:$M$102,2,FALSE)</f>
        <v>Loire</v>
      </c>
      <c r="F2352" s="21" t="s">
        <v>50</v>
      </c>
      <c r="G2352" s="21" t="str">
        <f>VLOOKUP(Tableau1[[#This Row],[CODE_TYPE_DECHET]],Libellés!$A$1:$B$8,2,FALSE)</f>
        <v>Encombrants</v>
      </c>
      <c r="H2352" s="21" t="s">
        <v>52</v>
      </c>
      <c r="I2352" s="21" t="str">
        <f>VLOOKUP(Tableau1[[#This Row],[CODE_DESTINATION]],Libellés!$E$2:$F$7,2,FALSE)</f>
        <v>Non précisé</v>
      </c>
      <c r="J2352" s="21">
        <v>0.18</v>
      </c>
      <c r="K2352" s="21">
        <v>762941</v>
      </c>
      <c r="L2352" s="21">
        <f>Tableau1[[#This Row],[TONNE_DECHET]]*1000</f>
        <v>180</v>
      </c>
      <c r="M2352" s="21">
        <f>Tableau1[[#This Row],[KG_DECHET]]/Tableau1[[#This Row],[Population]]</f>
        <v>2.3592912164898728E-4</v>
      </c>
    </row>
    <row r="2353" spans="1:13" x14ac:dyDescent="0.3">
      <c r="A2353" s="21">
        <v>2017</v>
      </c>
      <c r="B2353" s="21">
        <v>84</v>
      </c>
      <c r="C2353" s="21" t="str">
        <f>VLOOKUP(Tableau1[[#This Row],[CODE_REGION]],Libellés!$I$2:$J$15,2,FALSE)</f>
        <v>Auvergne-Rhône-Alpes</v>
      </c>
      <c r="D2353" s="21">
        <v>42</v>
      </c>
      <c r="E2353" s="21" t="str">
        <f>VLOOKUP(Tableau1[[#This Row],[CODE_DEPT]],Libellés!$L$2:$M$102,2,FALSE)</f>
        <v>Loire</v>
      </c>
      <c r="F2353" s="21" t="s">
        <v>51</v>
      </c>
      <c r="G2353" s="21" t="str">
        <f>VLOOKUP(Tableau1[[#This Row],[CODE_TYPE_DECHET]],Libellés!$A$1:$B$8,2,FALSE)</f>
        <v>Emballages et papier</v>
      </c>
      <c r="H2353" s="21" t="s">
        <v>49</v>
      </c>
      <c r="I2353" s="21" t="str">
        <f>VLOOKUP(Tableau1[[#This Row],[CODE_DESTINATION]],Libellés!$E$2:$F$7,2,FALSE)</f>
        <v>Valorisation matière</v>
      </c>
      <c r="J2353" s="21">
        <v>35045.153140000002</v>
      </c>
      <c r="K2353" s="21">
        <v>762941</v>
      </c>
      <c r="L2353" s="21">
        <f>Tableau1[[#This Row],[TONNE_DECHET]]*1000</f>
        <v>35045153.140000001</v>
      </c>
      <c r="M2353" s="21">
        <f>Tableau1[[#This Row],[KG_DECHET]]/Tableau1[[#This Row],[Population]]</f>
        <v>45.934289990969155</v>
      </c>
    </row>
    <row r="2354" spans="1:13" x14ac:dyDescent="0.3">
      <c r="A2354" s="21">
        <v>2017</v>
      </c>
      <c r="B2354" s="21">
        <v>84</v>
      </c>
      <c r="C2354" s="21" t="str">
        <f>VLOOKUP(Tableau1[[#This Row],[CODE_REGION]],Libellés!$I$2:$J$15,2,FALSE)</f>
        <v>Auvergne-Rhône-Alpes</v>
      </c>
      <c r="D2354" s="21">
        <v>42</v>
      </c>
      <c r="E2354" s="21" t="str">
        <f>VLOOKUP(Tableau1[[#This Row],[CODE_DEPT]],Libellés!$L$2:$M$102,2,FALSE)</f>
        <v>Loire</v>
      </c>
      <c r="F2354" s="21" t="s">
        <v>56</v>
      </c>
      <c r="G2354" s="21" t="str">
        <f>VLOOKUP(Tableau1[[#This Row],[CODE_TYPE_DECHET]],Libellés!$A$1:$B$8,2,FALSE)</f>
        <v>Biodéchets</v>
      </c>
      <c r="H2354" s="21" t="s">
        <v>50</v>
      </c>
      <c r="I2354" s="21" t="str">
        <f>VLOOKUP(Tableau1[[#This Row],[CODE_DESTINATION]],Libellés!$E$2:$F$7,2,FALSE)</f>
        <v>Incinération avec récupération d'énergie</v>
      </c>
      <c r="J2354" s="21">
        <v>180.2</v>
      </c>
      <c r="K2354" s="21">
        <v>762941</v>
      </c>
      <c r="L2354" s="21">
        <f>Tableau1[[#This Row],[TONNE_DECHET]]*1000</f>
        <v>180200</v>
      </c>
      <c r="M2354" s="21">
        <f>Tableau1[[#This Row],[KG_DECHET]]/Tableau1[[#This Row],[Population]]</f>
        <v>0.23619126511748614</v>
      </c>
    </row>
    <row r="2355" spans="1:13" x14ac:dyDescent="0.3">
      <c r="A2355" s="21">
        <v>2017</v>
      </c>
      <c r="B2355" s="21">
        <v>84</v>
      </c>
      <c r="C2355" s="21" t="str">
        <f>VLOOKUP(Tableau1[[#This Row],[CODE_REGION]],Libellés!$I$2:$J$15,2,FALSE)</f>
        <v>Auvergne-Rhône-Alpes</v>
      </c>
      <c r="D2355" s="21">
        <v>42</v>
      </c>
      <c r="E2355" s="21" t="str">
        <f>VLOOKUP(Tableau1[[#This Row],[CODE_DEPT]],Libellés!$L$2:$M$102,2,FALSE)</f>
        <v>Loire</v>
      </c>
      <c r="F2355" s="21" t="s">
        <v>56</v>
      </c>
      <c r="G2355" s="21" t="str">
        <f>VLOOKUP(Tableau1[[#This Row],[CODE_TYPE_DECHET]],Libellés!$A$1:$B$8,2,FALSE)</f>
        <v>Biodéchets</v>
      </c>
      <c r="H2355" s="21" t="s">
        <v>56</v>
      </c>
      <c r="I2355" s="21" t="str">
        <f>VLOOKUP(Tableau1[[#This Row],[CODE_DESTINATION]],Libellés!$E$2:$F$7,2,FALSE)</f>
        <v>Valorisation organique</v>
      </c>
      <c r="J2355" s="21">
        <v>5569.69</v>
      </c>
      <c r="K2355" s="21">
        <v>762941</v>
      </c>
      <c r="L2355" s="21">
        <f>Tableau1[[#This Row],[TONNE_DECHET]]*1000</f>
        <v>5569690</v>
      </c>
      <c r="M2355" s="21">
        <f>Tableau1[[#This Row],[KG_DECHET]]/Tableau1[[#This Row],[Population]]</f>
        <v>7.3002892753174882</v>
      </c>
    </row>
    <row r="2356" spans="1:13" x14ac:dyDescent="0.3">
      <c r="A2356" s="21">
        <v>2017</v>
      </c>
      <c r="B2356" s="21">
        <v>84</v>
      </c>
      <c r="C2356" s="21" t="str">
        <f>VLOOKUP(Tableau1[[#This Row],[CODE_REGION]],Libellés!$I$2:$J$15,2,FALSE)</f>
        <v>Auvergne-Rhône-Alpes</v>
      </c>
      <c r="D2356" s="21">
        <v>42</v>
      </c>
      <c r="E2356" s="21" t="str">
        <f>VLOOKUP(Tableau1[[#This Row],[CODE_DEPT]],Libellés!$L$2:$M$102,2,FALSE)</f>
        <v>Loire</v>
      </c>
      <c r="F2356" s="21" t="s">
        <v>54</v>
      </c>
      <c r="G2356" s="21" t="str">
        <f>VLOOKUP(Tableau1[[#This Row],[CODE_TYPE_DECHET]],Libellés!$A$1:$B$8,2,FALSE)</f>
        <v>Verre</v>
      </c>
      <c r="H2356" s="21" t="s">
        <v>49</v>
      </c>
      <c r="I2356" s="21" t="str">
        <f>VLOOKUP(Tableau1[[#This Row],[CODE_DESTINATION]],Libellés!$E$2:$F$7,2,FALSE)</f>
        <v>Valorisation matière</v>
      </c>
      <c r="J2356" s="21">
        <v>19006.878639999999</v>
      </c>
      <c r="K2356" s="21">
        <v>762941</v>
      </c>
      <c r="L2356" s="21">
        <f>Tableau1[[#This Row],[TONNE_DECHET]]*1000</f>
        <v>19006878.640000001</v>
      </c>
      <c r="M2356" s="21">
        <f>Tableau1[[#This Row],[KG_DECHET]]/Tableau1[[#This Row],[Population]]</f>
        <v>24.912645460133877</v>
      </c>
    </row>
    <row r="2357" spans="1:13" x14ac:dyDescent="0.3">
      <c r="A2357" s="21">
        <v>2017</v>
      </c>
      <c r="B2357" s="21">
        <v>84</v>
      </c>
      <c r="C2357" s="21" t="str">
        <f>VLOOKUP(Tableau1[[#This Row],[CODE_REGION]],Libellés!$I$2:$J$15,2,FALSE)</f>
        <v>Auvergne-Rhône-Alpes</v>
      </c>
      <c r="D2357" s="21">
        <v>42</v>
      </c>
      <c r="E2357" s="21" t="str">
        <f>VLOOKUP(Tableau1[[#This Row],[CODE_DEPT]],Libellés!$L$2:$M$102,2,FALSE)</f>
        <v>Loire</v>
      </c>
      <c r="F2357" s="21" t="s">
        <v>55</v>
      </c>
      <c r="G2357" s="21" t="str">
        <f>VLOOKUP(Tableau1[[#This Row],[CODE_TYPE_DECHET]],Libellés!$A$1:$B$8,2,FALSE)</f>
        <v>Collectes séparées hors gravats</v>
      </c>
      <c r="H2357" s="21" t="s">
        <v>49</v>
      </c>
      <c r="I2357" s="21" t="str">
        <f>VLOOKUP(Tableau1[[#This Row],[CODE_DESTINATION]],Libellés!$E$2:$F$7,2,FALSE)</f>
        <v>Valorisation matière</v>
      </c>
      <c r="J2357" s="21">
        <v>1857.798</v>
      </c>
      <c r="K2357" s="21">
        <v>762941</v>
      </c>
      <c r="L2357" s="21">
        <f>Tableau1[[#This Row],[TONNE_DECHET]]*1000</f>
        <v>1857798</v>
      </c>
      <c r="M2357" s="21">
        <f>Tableau1[[#This Row],[KG_DECHET]]/Tableau1[[#This Row],[Population]]</f>
        <v>2.4350480574513624</v>
      </c>
    </row>
    <row r="2358" spans="1:13" x14ac:dyDescent="0.3">
      <c r="A2358" s="21">
        <v>2009</v>
      </c>
      <c r="B2358" s="21">
        <v>84</v>
      </c>
      <c r="C2358" s="21" t="str">
        <f>VLOOKUP(Tableau1[[#This Row],[CODE_REGION]],Libellés!$I$2:$J$15,2,FALSE)</f>
        <v>Auvergne-Rhône-Alpes</v>
      </c>
      <c r="D2358" s="21">
        <v>43</v>
      </c>
      <c r="E2358" s="21" t="str">
        <f>VLOOKUP(Tableau1[[#This Row],[CODE_DEPT]],Libellés!$L$2:$M$102,2,FALSE)</f>
        <v>Haute-Loire</v>
      </c>
      <c r="F2358" s="21" t="s">
        <v>49</v>
      </c>
      <c r="G2358" s="21" t="str">
        <f>VLOOKUP(Tableau1[[#This Row],[CODE_TYPE_DECHET]],Libellés!$A$1:$B$8,2,FALSE)</f>
        <v>Ordures ménagères résiduelles</v>
      </c>
      <c r="H2358" s="21" t="s">
        <v>50</v>
      </c>
      <c r="I2358" s="21" t="str">
        <f>VLOOKUP(Tableau1[[#This Row],[CODE_DESTINATION]],Libellés!$E$2:$F$7,2,FALSE)</f>
        <v>Incinération avec récupération d'énergie</v>
      </c>
      <c r="J2358" s="21">
        <v>6308</v>
      </c>
      <c r="K2358" s="21">
        <v>223122</v>
      </c>
      <c r="L2358" s="21">
        <f>Tableau1[[#This Row],[TONNE_DECHET]]*1000</f>
        <v>6308000</v>
      </c>
      <c r="M2358" s="21">
        <f>Tableau1[[#This Row],[KG_DECHET]]/Tableau1[[#This Row],[Population]]</f>
        <v>28.271528580776437</v>
      </c>
    </row>
    <row r="2359" spans="1:13" x14ac:dyDescent="0.3">
      <c r="A2359" s="21">
        <v>2009</v>
      </c>
      <c r="B2359" s="21">
        <v>84</v>
      </c>
      <c r="C2359" s="21" t="str">
        <f>VLOOKUP(Tableau1[[#This Row],[CODE_REGION]],Libellés!$I$2:$J$15,2,FALSE)</f>
        <v>Auvergne-Rhône-Alpes</v>
      </c>
      <c r="D2359" s="21">
        <v>43</v>
      </c>
      <c r="E2359" s="21" t="str">
        <f>VLOOKUP(Tableau1[[#This Row],[CODE_DEPT]],Libellés!$L$2:$M$102,2,FALSE)</f>
        <v>Haute-Loire</v>
      </c>
      <c r="F2359" s="21" t="s">
        <v>49</v>
      </c>
      <c r="G2359" s="21" t="str">
        <f>VLOOKUP(Tableau1[[#This Row],[CODE_TYPE_DECHET]],Libellés!$A$1:$B$8,2,FALSE)</f>
        <v>Ordures ménagères résiduelles</v>
      </c>
      <c r="H2359" s="21" t="s">
        <v>51</v>
      </c>
      <c r="I2359" s="21" t="str">
        <f>VLOOKUP(Tableau1[[#This Row],[CODE_DESTINATION]],Libellés!$E$2:$F$7,2,FALSE)</f>
        <v>Stockage</v>
      </c>
      <c r="J2359" s="21">
        <v>50006.003320000003</v>
      </c>
      <c r="K2359" s="21">
        <v>223122</v>
      </c>
      <c r="L2359" s="21">
        <f>Tableau1[[#This Row],[TONNE_DECHET]]*1000</f>
        <v>50006003.32</v>
      </c>
      <c r="M2359" s="21">
        <f>Tableau1[[#This Row],[KG_DECHET]]/Tableau1[[#This Row],[Population]]</f>
        <v>224.11955486236229</v>
      </c>
    </row>
    <row r="2360" spans="1:13" x14ac:dyDescent="0.3">
      <c r="A2360" s="21">
        <v>2009</v>
      </c>
      <c r="B2360" s="21">
        <v>84</v>
      </c>
      <c r="C2360" s="21" t="str">
        <f>VLOOKUP(Tableau1[[#This Row],[CODE_REGION]],Libellés!$I$2:$J$15,2,FALSE)</f>
        <v>Auvergne-Rhône-Alpes</v>
      </c>
      <c r="D2360" s="21">
        <v>43</v>
      </c>
      <c r="E2360" s="21" t="str">
        <f>VLOOKUP(Tableau1[[#This Row],[CODE_DEPT]],Libellés!$L$2:$M$102,2,FALSE)</f>
        <v>Haute-Loire</v>
      </c>
      <c r="F2360" s="21" t="s">
        <v>49</v>
      </c>
      <c r="G2360" s="21" t="str">
        <f>VLOOKUP(Tableau1[[#This Row],[CODE_TYPE_DECHET]],Libellés!$A$1:$B$8,2,FALSE)</f>
        <v>Ordures ménagères résiduelles</v>
      </c>
      <c r="H2360" s="21" t="s">
        <v>52</v>
      </c>
      <c r="I2360" s="21" t="str">
        <f>VLOOKUP(Tableau1[[#This Row],[CODE_DESTINATION]],Libellés!$E$2:$F$7,2,FALSE)</f>
        <v>Non précisé</v>
      </c>
      <c r="J2360" s="21">
        <v>1373.51946</v>
      </c>
      <c r="K2360" s="21">
        <v>223122</v>
      </c>
      <c r="L2360" s="21">
        <f>Tableau1[[#This Row],[TONNE_DECHET]]*1000</f>
        <v>1373519.46</v>
      </c>
      <c r="M2360" s="21">
        <f>Tableau1[[#This Row],[KG_DECHET]]/Tableau1[[#This Row],[Population]]</f>
        <v>6.1559122811735278</v>
      </c>
    </row>
    <row r="2361" spans="1:13" x14ac:dyDescent="0.3">
      <c r="A2361" s="21">
        <v>2009</v>
      </c>
      <c r="B2361" s="21">
        <v>84</v>
      </c>
      <c r="C2361" s="21" t="str">
        <f>VLOOKUP(Tableau1[[#This Row],[CODE_REGION]],Libellés!$I$2:$J$15,2,FALSE)</f>
        <v>Auvergne-Rhône-Alpes</v>
      </c>
      <c r="D2361" s="21">
        <v>43</v>
      </c>
      <c r="E2361" s="21" t="str">
        <f>VLOOKUP(Tableau1[[#This Row],[CODE_DEPT]],Libellés!$L$2:$M$102,2,FALSE)</f>
        <v>Haute-Loire</v>
      </c>
      <c r="F2361" s="21" t="s">
        <v>50</v>
      </c>
      <c r="G2361" s="21" t="str">
        <f>VLOOKUP(Tableau1[[#This Row],[CODE_TYPE_DECHET]],Libellés!$A$1:$B$8,2,FALSE)</f>
        <v>Encombrants</v>
      </c>
      <c r="H2361" s="21" t="s">
        <v>51</v>
      </c>
      <c r="I2361" s="21" t="str">
        <f>VLOOKUP(Tableau1[[#This Row],[CODE_DESTINATION]],Libellés!$E$2:$F$7,2,FALSE)</f>
        <v>Stockage</v>
      </c>
      <c r="J2361" s="21">
        <v>67.817049999999995</v>
      </c>
      <c r="K2361" s="21">
        <v>223122</v>
      </c>
      <c r="L2361" s="21">
        <f>Tableau1[[#This Row],[TONNE_DECHET]]*1000</f>
        <v>67817.049999999988</v>
      </c>
      <c r="M2361" s="21">
        <f>Tableau1[[#This Row],[KG_DECHET]]/Tableau1[[#This Row],[Population]]</f>
        <v>0.30394604745385928</v>
      </c>
    </row>
    <row r="2362" spans="1:13" x14ac:dyDescent="0.3">
      <c r="A2362" s="21">
        <v>2009</v>
      </c>
      <c r="B2362" s="21">
        <v>84</v>
      </c>
      <c r="C2362" s="21" t="str">
        <f>VLOOKUP(Tableau1[[#This Row],[CODE_REGION]],Libellés!$I$2:$J$15,2,FALSE)</f>
        <v>Auvergne-Rhône-Alpes</v>
      </c>
      <c r="D2362" s="21">
        <v>43</v>
      </c>
      <c r="E2362" s="21" t="str">
        <f>VLOOKUP(Tableau1[[#This Row],[CODE_DEPT]],Libellés!$L$2:$M$102,2,FALSE)</f>
        <v>Haute-Loire</v>
      </c>
      <c r="F2362" s="21" t="s">
        <v>51</v>
      </c>
      <c r="G2362" s="21" t="str">
        <f>VLOOKUP(Tableau1[[#This Row],[CODE_TYPE_DECHET]],Libellés!$A$1:$B$8,2,FALSE)</f>
        <v>Emballages et papier</v>
      </c>
      <c r="H2362" s="21" t="s">
        <v>49</v>
      </c>
      <c r="I2362" s="21" t="str">
        <f>VLOOKUP(Tableau1[[#This Row],[CODE_DESTINATION]],Libellés!$E$2:$F$7,2,FALSE)</f>
        <v>Valorisation matière</v>
      </c>
      <c r="J2362" s="21">
        <v>8583.0799900000002</v>
      </c>
      <c r="K2362" s="21">
        <v>223122</v>
      </c>
      <c r="L2362" s="21">
        <f>Tableau1[[#This Row],[TONNE_DECHET]]*1000</f>
        <v>8583079.9900000002</v>
      </c>
      <c r="M2362" s="21">
        <f>Tableau1[[#This Row],[KG_DECHET]]/Tableau1[[#This Row],[Population]]</f>
        <v>38.468102607542065</v>
      </c>
    </row>
    <row r="2363" spans="1:13" x14ac:dyDescent="0.3">
      <c r="A2363" s="21">
        <v>2009</v>
      </c>
      <c r="B2363" s="21">
        <v>84</v>
      </c>
      <c r="C2363" s="21" t="str">
        <f>VLOOKUP(Tableau1[[#This Row],[CODE_REGION]],Libellés!$I$2:$J$15,2,FALSE)</f>
        <v>Auvergne-Rhône-Alpes</v>
      </c>
      <c r="D2363" s="21">
        <v>43</v>
      </c>
      <c r="E2363" s="21" t="str">
        <f>VLOOKUP(Tableau1[[#This Row],[CODE_DEPT]],Libellés!$L$2:$M$102,2,FALSE)</f>
        <v>Haute-Loire</v>
      </c>
      <c r="F2363" s="21" t="s">
        <v>51</v>
      </c>
      <c r="G2363" s="21" t="str">
        <f>VLOOKUP(Tableau1[[#This Row],[CODE_TYPE_DECHET]],Libellés!$A$1:$B$8,2,FALSE)</f>
        <v>Emballages et papier</v>
      </c>
      <c r="H2363" s="21" t="s">
        <v>52</v>
      </c>
      <c r="I2363" s="21" t="str">
        <f>VLOOKUP(Tableau1[[#This Row],[CODE_DESTINATION]],Libellés!$E$2:$F$7,2,FALSE)</f>
        <v>Non précisé</v>
      </c>
      <c r="J2363" s="21">
        <v>12.242520000000001</v>
      </c>
      <c r="K2363" s="21">
        <v>223122</v>
      </c>
      <c r="L2363" s="21">
        <f>Tableau1[[#This Row],[TONNE_DECHET]]*1000</f>
        <v>12242.52</v>
      </c>
      <c r="M2363" s="21">
        <f>Tableau1[[#This Row],[KG_DECHET]]/Tableau1[[#This Row],[Population]]</f>
        <v>5.4869174711592764E-2</v>
      </c>
    </row>
    <row r="2364" spans="1:13" x14ac:dyDescent="0.3">
      <c r="A2364" s="21">
        <v>2009</v>
      </c>
      <c r="B2364" s="21">
        <v>84</v>
      </c>
      <c r="C2364" s="21" t="str">
        <f>VLOOKUP(Tableau1[[#This Row],[CODE_REGION]],Libellés!$I$2:$J$15,2,FALSE)</f>
        <v>Auvergne-Rhône-Alpes</v>
      </c>
      <c r="D2364" s="21">
        <v>43</v>
      </c>
      <c r="E2364" s="21" t="str">
        <f>VLOOKUP(Tableau1[[#This Row],[CODE_DEPT]],Libellés!$L$2:$M$102,2,FALSE)</f>
        <v>Haute-Loire</v>
      </c>
      <c r="F2364" s="21" t="s">
        <v>54</v>
      </c>
      <c r="G2364" s="21" t="str">
        <f>VLOOKUP(Tableau1[[#This Row],[CODE_TYPE_DECHET]],Libellés!$A$1:$B$8,2,FALSE)</f>
        <v>Verre</v>
      </c>
      <c r="H2364" s="21" t="s">
        <v>49</v>
      </c>
      <c r="I2364" s="21" t="str">
        <f>VLOOKUP(Tableau1[[#This Row],[CODE_DESTINATION]],Libellés!$E$2:$F$7,2,FALSE)</f>
        <v>Valorisation matière</v>
      </c>
      <c r="J2364" s="21">
        <v>5918.7284</v>
      </c>
      <c r="K2364" s="21">
        <v>223122</v>
      </c>
      <c r="L2364" s="21">
        <f>Tableau1[[#This Row],[TONNE_DECHET]]*1000</f>
        <v>5918728.4000000004</v>
      </c>
      <c r="M2364" s="21">
        <f>Tableau1[[#This Row],[KG_DECHET]]/Tableau1[[#This Row],[Population]]</f>
        <v>26.526870501340074</v>
      </c>
    </row>
    <row r="2365" spans="1:13" x14ac:dyDescent="0.3">
      <c r="A2365" s="21">
        <v>2009</v>
      </c>
      <c r="B2365" s="21">
        <v>84</v>
      </c>
      <c r="C2365" s="21" t="str">
        <f>VLOOKUP(Tableau1[[#This Row],[CODE_REGION]],Libellés!$I$2:$J$15,2,FALSE)</f>
        <v>Auvergne-Rhône-Alpes</v>
      </c>
      <c r="D2365" s="21">
        <v>43</v>
      </c>
      <c r="E2365" s="21" t="str">
        <f>VLOOKUP(Tableau1[[#This Row],[CODE_DEPT]],Libellés!$L$2:$M$102,2,FALSE)</f>
        <v>Haute-Loire</v>
      </c>
      <c r="F2365" s="21" t="s">
        <v>54</v>
      </c>
      <c r="G2365" s="21" t="str">
        <f>VLOOKUP(Tableau1[[#This Row],[CODE_TYPE_DECHET]],Libellés!$A$1:$B$8,2,FALSE)</f>
        <v>Verre</v>
      </c>
      <c r="H2365" s="21" t="s">
        <v>52</v>
      </c>
      <c r="I2365" s="21" t="str">
        <f>VLOOKUP(Tableau1[[#This Row],[CODE_DESTINATION]],Libellés!$E$2:$F$7,2,FALSE)</f>
        <v>Non précisé</v>
      </c>
      <c r="J2365" s="21">
        <v>22.473690000000001</v>
      </c>
      <c r="K2365" s="21">
        <v>223122</v>
      </c>
      <c r="L2365" s="21">
        <f>Tableau1[[#This Row],[TONNE_DECHET]]*1000</f>
        <v>22473.690000000002</v>
      </c>
      <c r="M2365" s="21">
        <f>Tableau1[[#This Row],[KG_DECHET]]/Tableau1[[#This Row],[Population]]</f>
        <v>0.10072377443730336</v>
      </c>
    </row>
    <row r="2366" spans="1:13" x14ac:dyDescent="0.3">
      <c r="A2366" s="21">
        <v>2009</v>
      </c>
      <c r="B2366" s="21">
        <v>84</v>
      </c>
      <c r="C2366" s="21" t="str">
        <f>VLOOKUP(Tableau1[[#This Row],[CODE_REGION]],Libellés!$I$2:$J$15,2,FALSE)</f>
        <v>Auvergne-Rhône-Alpes</v>
      </c>
      <c r="D2366" s="21">
        <v>43</v>
      </c>
      <c r="E2366" s="21" t="str">
        <f>VLOOKUP(Tableau1[[#This Row],[CODE_DEPT]],Libellés!$L$2:$M$102,2,FALSE)</f>
        <v>Haute-Loire</v>
      </c>
      <c r="F2366" s="21" t="s">
        <v>55</v>
      </c>
      <c r="G2366" s="21" t="str">
        <f>VLOOKUP(Tableau1[[#This Row],[CODE_TYPE_DECHET]],Libellés!$A$1:$B$8,2,FALSE)</f>
        <v>Collectes séparées hors gravats</v>
      </c>
      <c r="H2366" s="21" t="s">
        <v>49</v>
      </c>
      <c r="I2366" s="21" t="str">
        <f>VLOOKUP(Tableau1[[#This Row],[CODE_DESTINATION]],Libellés!$E$2:$F$7,2,FALSE)</f>
        <v>Valorisation matière</v>
      </c>
      <c r="J2366" s="21">
        <v>66.25</v>
      </c>
      <c r="K2366" s="21">
        <v>223122</v>
      </c>
      <c r="L2366" s="21">
        <f>Tableau1[[#This Row],[TONNE_DECHET]]*1000</f>
        <v>66250</v>
      </c>
      <c r="M2366" s="21">
        <f>Tableau1[[#This Row],[KG_DECHET]]/Tableau1[[#This Row],[Population]]</f>
        <v>0.2969227597457893</v>
      </c>
    </row>
    <row r="2367" spans="1:13" x14ac:dyDescent="0.3">
      <c r="A2367" s="21">
        <v>2011</v>
      </c>
      <c r="B2367" s="21">
        <v>84</v>
      </c>
      <c r="C2367" s="21" t="str">
        <f>VLOOKUP(Tableau1[[#This Row],[CODE_REGION]],Libellés!$I$2:$J$15,2,FALSE)</f>
        <v>Auvergne-Rhône-Alpes</v>
      </c>
      <c r="D2367" s="21">
        <v>43</v>
      </c>
      <c r="E2367" s="21" t="str">
        <f>VLOOKUP(Tableau1[[#This Row],[CODE_DEPT]],Libellés!$L$2:$M$102,2,FALSE)</f>
        <v>Haute-Loire</v>
      </c>
      <c r="F2367" s="21" t="s">
        <v>49</v>
      </c>
      <c r="G2367" s="21" t="str">
        <f>VLOOKUP(Tableau1[[#This Row],[CODE_TYPE_DECHET]],Libellés!$A$1:$B$8,2,FALSE)</f>
        <v>Ordures ménagères résiduelles</v>
      </c>
      <c r="H2367" s="21" t="s">
        <v>50</v>
      </c>
      <c r="I2367" s="21" t="str">
        <f>VLOOKUP(Tableau1[[#This Row],[CODE_DESTINATION]],Libellés!$E$2:$F$7,2,FALSE)</f>
        <v>Incinération avec récupération d'énergie</v>
      </c>
      <c r="J2367" s="21">
        <v>5727</v>
      </c>
      <c r="K2367" s="21">
        <v>224907</v>
      </c>
      <c r="L2367" s="21">
        <f>Tableau1[[#This Row],[TONNE_DECHET]]*1000</f>
        <v>5727000</v>
      </c>
      <c r="M2367" s="21">
        <f>Tableau1[[#This Row],[KG_DECHET]]/Tableau1[[#This Row],[Population]]</f>
        <v>25.463858394803186</v>
      </c>
    </row>
    <row r="2368" spans="1:13" x14ac:dyDescent="0.3">
      <c r="A2368" s="21">
        <v>2011</v>
      </c>
      <c r="B2368" s="21">
        <v>84</v>
      </c>
      <c r="C2368" s="21" t="str">
        <f>VLOOKUP(Tableau1[[#This Row],[CODE_REGION]],Libellés!$I$2:$J$15,2,FALSE)</f>
        <v>Auvergne-Rhône-Alpes</v>
      </c>
      <c r="D2368" s="21">
        <v>43</v>
      </c>
      <c r="E2368" s="21" t="str">
        <f>VLOOKUP(Tableau1[[#This Row],[CODE_DEPT]],Libellés!$L$2:$M$102,2,FALSE)</f>
        <v>Haute-Loire</v>
      </c>
      <c r="F2368" s="21" t="s">
        <v>49</v>
      </c>
      <c r="G2368" s="21" t="str">
        <f>VLOOKUP(Tableau1[[#This Row],[CODE_TYPE_DECHET]],Libellés!$A$1:$B$8,2,FALSE)</f>
        <v>Ordures ménagères résiduelles</v>
      </c>
      <c r="H2368" s="21" t="s">
        <v>51</v>
      </c>
      <c r="I2368" s="21" t="str">
        <f>VLOOKUP(Tableau1[[#This Row],[CODE_DESTINATION]],Libellés!$E$2:$F$7,2,FALSE)</f>
        <v>Stockage</v>
      </c>
      <c r="J2368" s="21">
        <v>47287.988740000001</v>
      </c>
      <c r="K2368" s="21">
        <v>224907</v>
      </c>
      <c r="L2368" s="21">
        <f>Tableau1[[#This Row],[TONNE_DECHET]]*1000</f>
        <v>47287988.740000002</v>
      </c>
      <c r="M2368" s="21">
        <f>Tableau1[[#This Row],[KG_DECHET]]/Tableau1[[#This Row],[Population]]</f>
        <v>210.25574455219268</v>
      </c>
    </row>
    <row r="2369" spans="1:13" x14ac:dyDescent="0.3">
      <c r="A2369" s="21">
        <v>2011</v>
      </c>
      <c r="B2369" s="21">
        <v>84</v>
      </c>
      <c r="C2369" s="21" t="str">
        <f>VLOOKUP(Tableau1[[#This Row],[CODE_REGION]],Libellés!$I$2:$J$15,2,FALSE)</f>
        <v>Auvergne-Rhône-Alpes</v>
      </c>
      <c r="D2369" s="21">
        <v>43</v>
      </c>
      <c r="E2369" s="21" t="str">
        <f>VLOOKUP(Tableau1[[#This Row],[CODE_DEPT]],Libellés!$L$2:$M$102,2,FALSE)</f>
        <v>Haute-Loire</v>
      </c>
      <c r="F2369" s="21" t="s">
        <v>49</v>
      </c>
      <c r="G2369" s="21" t="str">
        <f>VLOOKUP(Tableau1[[#This Row],[CODE_TYPE_DECHET]],Libellés!$A$1:$B$8,2,FALSE)</f>
        <v>Ordures ménagères résiduelles</v>
      </c>
      <c r="H2369" s="21" t="s">
        <v>52</v>
      </c>
      <c r="I2369" s="21" t="str">
        <f>VLOOKUP(Tableau1[[#This Row],[CODE_DESTINATION]],Libellés!$E$2:$F$7,2,FALSE)</f>
        <v>Non précisé</v>
      </c>
      <c r="J2369" s="21">
        <v>1348.23314</v>
      </c>
      <c r="K2369" s="21">
        <v>224907</v>
      </c>
      <c r="L2369" s="21">
        <f>Tableau1[[#This Row],[TONNE_DECHET]]*1000</f>
        <v>1348233.1400000001</v>
      </c>
      <c r="M2369" s="21">
        <f>Tableau1[[#This Row],[KG_DECHET]]/Tableau1[[#This Row],[Population]]</f>
        <v>5.9946250672500199</v>
      </c>
    </row>
    <row r="2370" spans="1:13" x14ac:dyDescent="0.3">
      <c r="A2370" s="21">
        <v>2011</v>
      </c>
      <c r="B2370" s="21">
        <v>84</v>
      </c>
      <c r="C2370" s="21" t="str">
        <f>VLOOKUP(Tableau1[[#This Row],[CODE_REGION]],Libellés!$I$2:$J$15,2,FALSE)</f>
        <v>Auvergne-Rhône-Alpes</v>
      </c>
      <c r="D2370" s="21">
        <v>43</v>
      </c>
      <c r="E2370" s="21" t="str">
        <f>VLOOKUP(Tableau1[[#This Row],[CODE_DEPT]],Libellés!$L$2:$M$102,2,FALSE)</f>
        <v>Haute-Loire</v>
      </c>
      <c r="F2370" s="21" t="s">
        <v>50</v>
      </c>
      <c r="G2370" s="21" t="str">
        <f>VLOOKUP(Tableau1[[#This Row],[CODE_TYPE_DECHET]],Libellés!$A$1:$B$8,2,FALSE)</f>
        <v>Encombrants</v>
      </c>
      <c r="H2370" s="21" t="s">
        <v>51</v>
      </c>
      <c r="I2370" s="21" t="str">
        <f>VLOOKUP(Tableau1[[#This Row],[CODE_DESTINATION]],Libellés!$E$2:$F$7,2,FALSE)</f>
        <v>Stockage</v>
      </c>
      <c r="J2370" s="21">
        <v>607.02520000000004</v>
      </c>
      <c r="K2370" s="21">
        <v>224907</v>
      </c>
      <c r="L2370" s="21">
        <f>Tableau1[[#This Row],[TONNE_DECHET]]*1000</f>
        <v>607025.20000000007</v>
      </c>
      <c r="M2370" s="21">
        <f>Tableau1[[#This Row],[KG_DECHET]]/Tableau1[[#This Row],[Population]]</f>
        <v>2.6990053666626652</v>
      </c>
    </row>
    <row r="2371" spans="1:13" x14ac:dyDescent="0.3">
      <c r="A2371" s="21">
        <v>2011</v>
      </c>
      <c r="B2371" s="21">
        <v>84</v>
      </c>
      <c r="C2371" s="21" t="str">
        <f>VLOOKUP(Tableau1[[#This Row],[CODE_REGION]],Libellés!$I$2:$J$15,2,FALSE)</f>
        <v>Auvergne-Rhône-Alpes</v>
      </c>
      <c r="D2371" s="21">
        <v>43</v>
      </c>
      <c r="E2371" s="21" t="str">
        <f>VLOOKUP(Tableau1[[#This Row],[CODE_DEPT]],Libellés!$L$2:$M$102,2,FALSE)</f>
        <v>Haute-Loire</v>
      </c>
      <c r="F2371" s="21" t="s">
        <v>51</v>
      </c>
      <c r="G2371" s="21" t="str">
        <f>VLOOKUP(Tableau1[[#This Row],[CODE_TYPE_DECHET]],Libellés!$A$1:$B$8,2,FALSE)</f>
        <v>Emballages et papier</v>
      </c>
      <c r="H2371" s="21" t="s">
        <v>49</v>
      </c>
      <c r="I2371" s="21" t="str">
        <f>VLOOKUP(Tableau1[[#This Row],[CODE_DESTINATION]],Libellés!$E$2:$F$7,2,FALSE)</f>
        <v>Valorisation matière</v>
      </c>
      <c r="J2371" s="21">
        <v>10290.43043</v>
      </c>
      <c r="K2371" s="21">
        <v>224907</v>
      </c>
      <c r="L2371" s="21">
        <f>Tableau1[[#This Row],[TONNE_DECHET]]*1000</f>
        <v>10290430.43</v>
      </c>
      <c r="M2371" s="21">
        <f>Tableau1[[#This Row],[KG_DECHET]]/Tableau1[[#This Row],[Population]]</f>
        <v>45.754158074226233</v>
      </c>
    </row>
    <row r="2372" spans="1:13" x14ac:dyDescent="0.3">
      <c r="A2372" s="21">
        <v>2011</v>
      </c>
      <c r="B2372" s="21">
        <v>84</v>
      </c>
      <c r="C2372" s="21" t="str">
        <f>VLOOKUP(Tableau1[[#This Row],[CODE_REGION]],Libellés!$I$2:$J$15,2,FALSE)</f>
        <v>Auvergne-Rhône-Alpes</v>
      </c>
      <c r="D2372" s="21">
        <v>43</v>
      </c>
      <c r="E2372" s="21" t="str">
        <f>VLOOKUP(Tableau1[[#This Row],[CODE_DEPT]],Libellés!$L$2:$M$102,2,FALSE)</f>
        <v>Haute-Loire</v>
      </c>
      <c r="F2372" s="21" t="s">
        <v>51</v>
      </c>
      <c r="G2372" s="21" t="str">
        <f>VLOOKUP(Tableau1[[#This Row],[CODE_TYPE_DECHET]],Libellés!$A$1:$B$8,2,FALSE)</f>
        <v>Emballages et papier</v>
      </c>
      <c r="H2372" s="21" t="s">
        <v>52</v>
      </c>
      <c r="I2372" s="21" t="str">
        <f>VLOOKUP(Tableau1[[#This Row],[CODE_DESTINATION]],Libellés!$E$2:$F$7,2,FALSE)</f>
        <v>Non précisé</v>
      </c>
      <c r="J2372" s="21">
        <v>16.81709</v>
      </c>
      <c r="K2372" s="21">
        <v>224907</v>
      </c>
      <c r="L2372" s="21">
        <f>Tableau1[[#This Row],[TONNE_DECHET]]*1000</f>
        <v>16817.09</v>
      </c>
      <c r="M2372" s="21">
        <f>Tableau1[[#This Row],[KG_DECHET]]/Tableau1[[#This Row],[Population]]</f>
        <v>7.4773528614049359E-2</v>
      </c>
    </row>
    <row r="2373" spans="1:13" x14ac:dyDescent="0.3">
      <c r="A2373" s="21">
        <v>2011</v>
      </c>
      <c r="B2373" s="21">
        <v>84</v>
      </c>
      <c r="C2373" s="21" t="str">
        <f>VLOOKUP(Tableau1[[#This Row],[CODE_REGION]],Libellés!$I$2:$J$15,2,FALSE)</f>
        <v>Auvergne-Rhône-Alpes</v>
      </c>
      <c r="D2373" s="21">
        <v>43</v>
      </c>
      <c r="E2373" s="21" t="str">
        <f>VLOOKUP(Tableau1[[#This Row],[CODE_DEPT]],Libellés!$L$2:$M$102,2,FALSE)</f>
        <v>Haute-Loire</v>
      </c>
      <c r="F2373" s="21" t="s">
        <v>54</v>
      </c>
      <c r="G2373" s="21" t="str">
        <f>VLOOKUP(Tableau1[[#This Row],[CODE_TYPE_DECHET]],Libellés!$A$1:$B$8,2,FALSE)</f>
        <v>Verre</v>
      </c>
      <c r="H2373" s="21" t="s">
        <v>49</v>
      </c>
      <c r="I2373" s="21" t="str">
        <f>VLOOKUP(Tableau1[[#This Row],[CODE_DESTINATION]],Libellés!$E$2:$F$7,2,FALSE)</f>
        <v>Valorisation matière</v>
      </c>
      <c r="J2373" s="21">
        <v>6288.5633600000001</v>
      </c>
      <c r="K2373" s="21">
        <v>224907</v>
      </c>
      <c r="L2373" s="21">
        <f>Tableau1[[#This Row],[TONNE_DECHET]]*1000</f>
        <v>6288563.3600000003</v>
      </c>
      <c r="M2373" s="21">
        <f>Tableau1[[#This Row],[KG_DECHET]]/Tableau1[[#This Row],[Population]]</f>
        <v>27.960727589625936</v>
      </c>
    </row>
    <row r="2374" spans="1:13" x14ac:dyDescent="0.3">
      <c r="A2374" s="21">
        <v>2011</v>
      </c>
      <c r="B2374" s="21">
        <v>84</v>
      </c>
      <c r="C2374" s="21" t="str">
        <f>VLOOKUP(Tableau1[[#This Row],[CODE_REGION]],Libellés!$I$2:$J$15,2,FALSE)</f>
        <v>Auvergne-Rhône-Alpes</v>
      </c>
      <c r="D2374" s="21">
        <v>43</v>
      </c>
      <c r="E2374" s="21" t="str">
        <f>VLOOKUP(Tableau1[[#This Row],[CODE_DEPT]],Libellés!$L$2:$M$102,2,FALSE)</f>
        <v>Haute-Loire</v>
      </c>
      <c r="F2374" s="21" t="s">
        <v>54</v>
      </c>
      <c r="G2374" s="21" t="str">
        <f>VLOOKUP(Tableau1[[#This Row],[CODE_TYPE_DECHET]],Libellés!$A$1:$B$8,2,FALSE)</f>
        <v>Verre</v>
      </c>
      <c r="H2374" s="21" t="s">
        <v>52</v>
      </c>
      <c r="I2374" s="21" t="str">
        <f>VLOOKUP(Tableau1[[#This Row],[CODE_DESTINATION]],Libellés!$E$2:$F$7,2,FALSE)</f>
        <v>Non précisé</v>
      </c>
      <c r="J2374" s="21">
        <v>25.71677</v>
      </c>
      <c r="K2374" s="21">
        <v>224907</v>
      </c>
      <c r="L2374" s="21">
        <f>Tableau1[[#This Row],[TONNE_DECHET]]*1000</f>
        <v>25716.77</v>
      </c>
      <c r="M2374" s="21">
        <f>Tableau1[[#This Row],[KG_DECHET]]/Tableau1[[#This Row],[Population]]</f>
        <v>0.11434401774955871</v>
      </c>
    </row>
    <row r="2375" spans="1:13" x14ac:dyDescent="0.3">
      <c r="A2375" s="21">
        <v>2011</v>
      </c>
      <c r="B2375" s="21">
        <v>84</v>
      </c>
      <c r="C2375" s="21" t="str">
        <f>VLOOKUP(Tableau1[[#This Row],[CODE_REGION]],Libellés!$I$2:$J$15,2,FALSE)</f>
        <v>Auvergne-Rhône-Alpes</v>
      </c>
      <c r="D2375" s="21">
        <v>43</v>
      </c>
      <c r="E2375" s="21" t="str">
        <f>VLOOKUP(Tableau1[[#This Row],[CODE_DEPT]],Libellés!$L$2:$M$102,2,FALSE)</f>
        <v>Haute-Loire</v>
      </c>
      <c r="F2375" s="21" t="s">
        <v>55</v>
      </c>
      <c r="G2375" s="21" t="str">
        <f>VLOOKUP(Tableau1[[#This Row],[CODE_TYPE_DECHET]],Libellés!$A$1:$B$8,2,FALSE)</f>
        <v>Collectes séparées hors gravats</v>
      </c>
      <c r="H2375" s="21" t="s">
        <v>49</v>
      </c>
      <c r="I2375" s="21" t="str">
        <f>VLOOKUP(Tableau1[[#This Row],[CODE_DESTINATION]],Libellés!$E$2:$F$7,2,FALSE)</f>
        <v>Valorisation matière</v>
      </c>
      <c r="J2375" s="21">
        <v>365.75767999999999</v>
      </c>
      <c r="K2375" s="21">
        <v>224907</v>
      </c>
      <c r="L2375" s="21">
        <f>Tableau1[[#This Row],[TONNE_DECHET]]*1000</f>
        <v>365757.68</v>
      </c>
      <c r="M2375" s="21">
        <f>Tableau1[[#This Row],[KG_DECHET]]/Tableau1[[#This Row],[Population]]</f>
        <v>1.6262618771314366</v>
      </c>
    </row>
    <row r="2376" spans="1:13" x14ac:dyDescent="0.3">
      <c r="A2376" s="21">
        <v>2011</v>
      </c>
      <c r="B2376" s="21">
        <v>84</v>
      </c>
      <c r="C2376" s="21" t="str">
        <f>VLOOKUP(Tableau1[[#This Row],[CODE_REGION]],Libellés!$I$2:$J$15,2,FALSE)</f>
        <v>Auvergne-Rhône-Alpes</v>
      </c>
      <c r="D2376" s="21">
        <v>43</v>
      </c>
      <c r="E2376" s="21" t="str">
        <f>VLOOKUP(Tableau1[[#This Row],[CODE_DEPT]],Libellés!$L$2:$M$102,2,FALSE)</f>
        <v>Haute-Loire</v>
      </c>
      <c r="F2376" s="21" t="s">
        <v>55</v>
      </c>
      <c r="G2376" s="21" t="str">
        <f>VLOOKUP(Tableau1[[#This Row],[CODE_TYPE_DECHET]],Libellés!$A$1:$B$8,2,FALSE)</f>
        <v>Collectes séparées hors gravats</v>
      </c>
      <c r="H2376" s="21" t="s">
        <v>52</v>
      </c>
      <c r="I2376" s="21" t="str">
        <f>VLOOKUP(Tableau1[[#This Row],[CODE_DESTINATION]],Libellés!$E$2:$F$7,2,FALSE)</f>
        <v>Non précisé</v>
      </c>
      <c r="J2376" s="21">
        <v>16.12</v>
      </c>
      <c r="K2376" s="21">
        <v>224907</v>
      </c>
      <c r="L2376" s="21">
        <f>Tableau1[[#This Row],[TONNE_DECHET]]*1000</f>
        <v>16120.000000000002</v>
      </c>
      <c r="M2376" s="21">
        <f>Tableau1[[#This Row],[KG_DECHET]]/Tableau1[[#This Row],[Population]]</f>
        <v>7.1674069726598108E-2</v>
      </c>
    </row>
    <row r="2377" spans="1:13" x14ac:dyDescent="0.3">
      <c r="A2377" s="21">
        <v>2013</v>
      </c>
      <c r="B2377" s="21">
        <v>84</v>
      </c>
      <c r="C2377" s="21" t="str">
        <f>VLOOKUP(Tableau1[[#This Row],[CODE_REGION]],Libellés!$I$2:$J$15,2,FALSE)</f>
        <v>Auvergne-Rhône-Alpes</v>
      </c>
      <c r="D2377" s="21">
        <v>43</v>
      </c>
      <c r="E2377" s="21" t="str">
        <f>VLOOKUP(Tableau1[[#This Row],[CODE_DEPT]],Libellés!$L$2:$M$102,2,FALSE)</f>
        <v>Haute-Loire</v>
      </c>
      <c r="F2377" s="21" t="s">
        <v>49</v>
      </c>
      <c r="G2377" s="21" t="str">
        <f>VLOOKUP(Tableau1[[#This Row],[CODE_TYPE_DECHET]],Libellés!$A$1:$B$8,2,FALSE)</f>
        <v>Ordures ménagères résiduelles</v>
      </c>
      <c r="H2377" s="21" t="s">
        <v>50</v>
      </c>
      <c r="I2377" s="21" t="str">
        <f>VLOOKUP(Tableau1[[#This Row],[CODE_DESTINATION]],Libellés!$E$2:$F$7,2,FALSE)</f>
        <v>Incinération avec récupération d'énergie</v>
      </c>
      <c r="J2377" s="21">
        <v>15431.93</v>
      </c>
      <c r="K2377" s="21">
        <v>226203</v>
      </c>
      <c r="L2377" s="21">
        <f>Tableau1[[#This Row],[TONNE_DECHET]]*1000</f>
        <v>15431930</v>
      </c>
      <c r="M2377" s="21">
        <f>Tableau1[[#This Row],[KG_DECHET]]/Tableau1[[#This Row],[Population]]</f>
        <v>68.221597414711567</v>
      </c>
    </row>
    <row r="2378" spans="1:13" x14ac:dyDescent="0.3">
      <c r="A2378" s="21">
        <v>2013</v>
      </c>
      <c r="B2378" s="21">
        <v>84</v>
      </c>
      <c r="C2378" s="21" t="str">
        <f>VLOOKUP(Tableau1[[#This Row],[CODE_REGION]],Libellés!$I$2:$J$15,2,FALSE)</f>
        <v>Auvergne-Rhône-Alpes</v>
      </c>
      <c r="D2378" s="21">
        <v>43</v>
      </c>
      <c r="E2378" s="21" t="str">
        <f>VLOOKUP(Tableau1[[#This Row],[CODE_DEPT]],Libellés!$L$2:$M$102,2,FALSE)</f>
        <v>Haute-Loire</v>
      </c>
      <c r="F2378" s="21" t="s">
        <v>49</v>
      </c>
      <c r="G2378" s="21" t="str">
        <f>VLOOKUP(Tableau1[[#This Row],[CODE_TYPE_DECHET]],Libellés!$A$1:$B$8,2,FALSE)</f>
        <v>Ordures ménagères résiduelles</v>
      </c>
      <c r="H2378" s="21" t="s">
        <v>51</v>
      </c>
      <c r="I2378" s="21" t="str">
        <f>VLOOKUP(Tableau1[[#This Row],[CODE_DESTINATION]],Libellés!$E$2:$F$7,2,FALSE)</f>
        <v>Stockage</v>
      </c>
      <c r="J2378" s="21">
        <v>36099.524790000003</v>
      </c>
      <c r="K2378" s="21">
        <v>226203</v>
      </c>
      <c r="L2378" s="21">
        <f>Tableau1[[#This Row],[TONNE_DECHET]]*1000</f>
        <v>36099524.790000007</v>
      </c>
      <c r="M2378" s="21">
        <f>Tableau1[[#This Row],[KG_DECHET]]/Tableau1[[#This Row],[Population]]</f>
        <v>159.58906287715021</v>
      </c>
    </row>
    <row r="2379" spans="1:13" x14ac:dyDescent="0.3">
      <c r="A2379" s="21">
        <v>2013</v>
      </c>
      <c r="B2379" s="21">
        <v>84</v>
      </c>
      <c r="C2379" s="21" t="str">
        <f>VLOOKUP(Tableau1[[#This Row],[CODE_REGION]],Libellés!$I$2:$J$15,2,FALSE)</f>
        <v>Auvergne-Rhône-Alpes</v>
      </c>
      <c r="D2379" s="21">
        <v>43</v>
      </c>
      <c r="E2379" s="21" t="str">
        <f>VLOOKUP(Tableau1[[#This Row],[CODE_DEPT]],Libellés!$L$2:$M$102,2,FALSE)</f>
        <v>Haute-Loire</v>
      </c>
      <c r="F2379" s="21" t="s">
        <v>49</v>
      </c>
      <c r="G2379" s="21" t="str">
        <f>VLOOKUP(Tableau1[[#This Row],[CODE_TYPE_DECHET]],Libellés!$A$1:$B$8,2,FALSE)</f>
        <v>Ordures ménagères résiduelles</v>
      </c>
      <c r="H2379" s="21" t="s">
        <v>52</v>
      </c>
      <c r="I2379" s="21" t="str">
        <f>VLOOKUP(Tableau1[[#This Row],[CODE_DESTINATION]],Libellés!$E$2:$F$7,2,FALSE)</f>
        <v>Non précisé</v>
      </c>
      <c r="J2379" s="21">
        <v>302.51787000000002</v>
      </c>
      <c r="K2379" s="21">
        <v>226203</v>
      </c>
      <c r="L2379" s="21">
        <f>Tableau1[[#This Row],[TONNE_DECHET]]*1000</f>
        <v>302517.87</v>
      </c>
      <c r="M2379" s="21">
        <f>Tableau1[[#This Row],[KG_DECHET]]/Tableau1[[#This Row],[Population]]</f>
        <v>1.3373733770109149</v>
      </c>
    </row>
    <row r="2380" spans="1:13" x14ac:dyDescent="0.3">
      <c r="A2380" s="21">
        <v>2013</v>
      </c>
      <c r="B2380" s="21">
        <v>84</v>
      </c>
      <c r="C2380" s="21" t="str">
        <f>VLOOKUP(Tableau1[[#This Row],[CODE_REGION]],Libellés!$I$2:$J$15,2,FALSE)</f>
        <v>Auvergne-Rhône-Alpes</v>
      </c>
      <c r="D2380" s="21">
        <v>43</v>
      </c>
      <c r="E2380" s="21" t="str">
        <f>VLOOKUP(Tableau1[[#This Row],[CODE_DEPT]],Libellés!$L$2:$M$102,2,FALSE)</f>
        <v>Haute-Loire</v>
      </c>
      <c r="F2380" s="21" t="s">
        <v>50</v>
      </c>
      <c r="G2380" s="21" t="str">
        <f>VLOOKUP(Tableau1[[#This Row],[CODE_TYPE_DECHET]],Libellés!$A$1:$B$8,2,FALSE)</f>
        <v>Encombrants</v>
      </c>
      <c r="H2380" s="21" t="s">
        <v>51</v>
      </c>
      <c r="I2380" s="21" t="str">
        <f>VLOOKUP(Tableau1[[#This Row],[CODE_DESTINATION]],Libellés!$E$2:$F$7,2,FALSE)</f>
        <v>Stockage</v>
      </c>
      <c r="J2380" s="21">
        <v>415.53901999999999</v>
      </c>
      <c r="K2380" s="21">
        <v>226203</v>
      </c>
      <c r="L2380" s="21">
        <f>Tableau1[[#This Row],[TONNE_DECHET]]*1000</f>
        <v>415539.02</v>
      </c>
      <c r="M2380" s="21">
        <f>Tableau1[[#This Row],[KG_DECHET]]/Tableau1[[#This Row],[Population]]</f>
        <v>1.8370181650994903</v>
      </c>
    </row>
    <row r="2381" spans="1:13" x14ac:dyDescent="0.3">
      <c r="A2381" s="21">
        <v>2013</v>
      </c>
      <c r="B2381" s="21">
        <v>84</v>
      </c>
      <c r="C2381" s="21" t="str">
        <f>VLOOKUP(Tableau1[[#This Row],[CODE_REGION]],Libellés!$I$2:$J$15,2,FALSE)</f>
        <v>Auvergne-Rhône-Alpes</v>
      </c>
      <c r="D2381" s="21">
        <v>43</v>
      </c>
      <c r="E2381" s="21" t="str">
        <f>VLOOKUP(Tableau1[[#This Row],[CODE_DEPT]],Libellés!$L$2:$M$102,2,FALSE)</f>
        <v>Haute-Loire</v>
      </c>
      <c r="F2381" s="21" t="s">
        <v>53</v>
      </c>
      <c r="G2381" s="21" t="str">
        <f>VLOOKUP(Tableau1[[#This Row],[CODE_TYPE_DECHET]],Libellés!$A$1:$B$8,2,FALSE)</f>
        <v>Déchets dangereux</v>
      </c>
      <c r="H2381" s="21" t="s">
        <v>50</v>
      </c>
      <c r="I2381" s="21" t="str">
        <f>VLOOKUP(Tableau1[[#This Row],[CODE_DESTINATION]],Libellés!$E$2:$F$7,2,FALSE)</f>
        <v>Incinération avec récupération d'énergie</v>
      </c>
      <c r="J2381" s="21">
        <v>0.76363000000000003</v>
      </c>
      <c r="K2381" s="21">
        <v>226203</v>
      </c>
      <c r="L2381" s="21">
        <f>Tableau1[[#This Row],[TONNE_DECHET]]*1000</f>
        <v>763.63</v>
      </c>
      <c r="M2381" s="21">
        <f>Tableau1[[#This Row],[KG_DECHET]]/Tableau1[[#This Row],[Population]]</f>
        <v>3.3758615049314113E-3</v>
      </c>
    </row>
    <row r="2382" spans="1:13" x14ac:dyDescent="0.3">
      <c r="A2382" s="21">
        <v>2013</v>
      </c>
      <c r="B2382" s="21">
        <v>84</v>
      </c>
      <c r="C2382" s="21" t="str">
        <f>VLOOKUP(Tableau1[[#This Row],[CODE_REGION]],Libellés!$I$2:$J$15,2,FALSE)</f>
        <v>Auvergne-Rhône-Alpes</v>
      </c>
      <c r="D2382" s="21">
        <v>43</v>
      </c>
      <c r="E2382" s="21" t="str">
        <f>VLOOKUP(Tableau1[[#This Row],[CODE_DEPT]],Libellés!$L$2:$M$102,2,FALSE)</f>
        <v>Haute-Loire</v>
      </c>
      <c r="F2382" s="21" t="s">
        <v>51</v>
      </c>
      <c r="G2382" s="21" t="str">
        <f>VLOOKUP(Tableau1[[#This Row],[CODE_TYPE_DECHET]],Libellés!$A$1:$B$8,2,FALSE)</f>
        <v>Emballages et papier</v>
      </c>
      <c r="H2382" s="21" t="s">
        <v>49</v>
      </c>
      <c r="I2382" s="21" t="str">
        <f>VLOOKUP(Tableau1[[#This Row],[CODE_DESTINATION]],Libellés!$E$2:$F$7,2,FALSE)</f>
        <v>Valorisation matière</v>
      </c>
      <c r="J2382" s="21">
        <v>11012.34474</v>
      </c>
      <c r="K2382" s="21">
        <v>226203</v>
      </c>
      <c r="L2382" s="21">
        <f>Tableau1[[#This Row],[TONNE_DECHET]]*1000</f>
        <v>11012344.74</v>
      </c>
      <c r="M2382" s="21">
        <f>Tableau1[[#This Row],[KG_DECHET]]/Tableau1[[#This Row],[Population]]</f>
        <v>48.683460166310795</v>
      </c>
    </row>
    <row r="2383" spans="1:13" x14ac:dyDescent="0.3">
      <c r="A2383" s="21">
        <v>2013</v>
      </c>
      <c r="B2383" s="21">
        <v>84</v>
      </c>
      <c r="C2383" s="21" t="str">
        <f>VLOOKUP(Tableau1[[#This Row],[CODE_REGION]],Libellés!$I$2:$J$15,2,FALSE)</f>
        <v>Auvergne-Rhône-Alpes</v>
      </c>
      <c r="D2383" s="21">
        <v>43</v>
      </c>
      <c r="E2383" s="21" t="str">
        <f>VLOOKUP(Tableau1[[#This Row],[CODE_DEPT]],Libellés!$L$2:$M$102,2,FALSE)</f>
        <v>Haute-Loire</v>
      </c>
      <c r="F2383" s="21" t="s">
        <v>51</v>
      </c>
      <c r="G2383" s="21" t="str">
        <f>VLOOKUP(Tableau1[[#This Row],[CODE_TYPE_DECHET]],Libellés!$A$1:$B$8,2,FALSE)</f>
        <v>Emballages et papier</v>
      </c>
      <c r="H2383" s="21" t="s">
        <v>52</v>
      </c>
      <c r="I2383" s="21" t="str">
        <f>VLOOKUP(Tableau1[[#This Row],[CODE_DESTINATION]],Libellés!$E$2:$F$7,2,FALSE)</f>
        <v>Non précisé</v>
      </c>
      <c r="J2383" s="21">
        <v>25.1722</v>
      </c>
      <c r="K2383" s="21">
        <v>226203</v>
      </c>
      <c r="L2383" s="21">
        <f>Tableau1[[#This Row],[TONNE_DECHET]]*1000</f>
        <v>25172.2</v>
      </c>
      <c r="M2383" s="21">
        <f>Tableau1[[#This Row],[KG_DECHET]]/Tableau1[[#This Row],[Population]]</f>
        <v>0.11128145957392255</v>
      </c>
    </row>
    <row r="2384" spans="1:13" x14ac:dyDescent="0.3">
      <c r="A2384" s="21">
        <v>2013</v>
      </c>
      <c r="B2384" s="21">
        <v>84</v>
      </c>
      <c r="C2384" s="21" t="str">
        <f>VLOOKUP(Tableau1[[#This Row],[CODE_REGION]],Libellés!$I$2:$J$15,2,FALSE)</f>
        <v>Auvergne-Rhône-Alpes</v>
      </c>
      <c r="D2384" s="21">
        <v>43</v>
      </c>
      <c r="E2384" s="21" t="str">
        <f>VLOOKUP(Tableau1[[#This Row],[CODE_DEPT]],Libellés!$L$2:$M$102,2,FALSE)</f>
        <v>Haute-Loire</v>
      </c>
      <c r="F2384" s="21" t="s">
        <v>54</v>
      </c>
      <c r="G2384" s="21" t="str">
        <f>VLOOKUP(Tableau1[[#This Row],[CODE_TYPE_DECHET]],Libellés!$A$1:$B$8,2,FALSE)</f>
        <v>Verre</v>
      </c>
      <c r="H2384" s="21" t="s">
        <v>49</v>
      </c>
      <c r="I2384" s="21" t="str">
        <f>VLOOKUP(Tableau1[[#This Row],[CODE_DESTINATION]],Libellés!$E$2:$F$7,2,FALSE)</f>
        <v>Valorisation matière</v>
      </c>
      <c r="J2384" s="21">
        <v>6973.6863899999998</v>
      </c>
      <c r="K2384" s="21">
        <v>226203</v>
      </c>
      <c r="L2384" s="21">
        <f>Tableau1[[#This Row],[TONNE_DECHET]]*1000</f>
        <v>6973686.3899999997</v>
      </c>
      <c r="M2384" s="21">
        <f>Tableau1[[#This Row],[KG_DECHET]]/Tableau1[[#This Row],[Population]]</f>
        <v>30.829327595124731</v>
      </c>
    </row>
    <row r="2385" spans="1:13" x14ac:dyDescent="0.3">
      <c r="A2385" s="21">
        <v>2013</v>
      </c>
      <c r="B2385" s="21">
        <v>84</v>
      </c>
      <c r="C2385" s="21" t="str">
        <f>VLOOKUP(Tableau1[[#This Row],[CODE_REGION]],Libellés!$I$2:$J$15,2,FALSE)</f>
        <v>Auvergne-Rhône-Alpes</v>
      </c>
      <c r="D2385" s="21">
        <v>43</v>
      </c>
      <c r="E2385" s="21" t="str">
        <f>VLOOKUP(Tableau1[[#This Row],[CODE_DEPT]],Libellés!$L$2:$M$102,2,FALSE)</f>
        <v>Haute-Loire</v>
      </c>
      <c r="F2385" s="21" t="s">
        <v>54</v>
      </c>
      <c r="G2385" s="21" t="str">
        <f>VLOOKUP(Tableau1[[#This Row],[CODE_TYPE_DECHET]],Libellés!$A$1:$B$8,2,FALSE)</f>
        <v>Verre</v>
      </c>
      <c r="H2385" s="21" t="s">
        <v>52</v>
      </c>
      <c r="I2385" s="21" t="str">
        <f>VLOOKUP(Tableau1[[#This Row],[CODE_DESTINATION]],Libellés!$E$2:$F$7,2,FALSE)</f>
        <v>Non précisé</v>
      </c>
      <c r="J2385" s="21">
        <v>25.867599999999999</v>
      </c>
      <c r="K2385" s="21">
        <v>226203</v>
      </c>
      <c r="L2385" s="21">
        <f>Tableau1[[#This Row],[TONNE_DECHET]]*1000</f>
        <v>25867.599999999999</v>
      </c>
      <c r="M2385" s="21">
        <f>Tableau1[[#This Row],[KG_DECHET]]/Tableau1[[#This Row],[Population]]</f>
        <v>0.11435568935867339</v>
      </c>
    </row>
    <row r="2386" spans="1:13" x14ac:dyDescent="0.3">
      <c r="A2386" s="21">
        <v>2013</v>
      </c>
      <c r="B2386" s="21">
        <v>84</v>
      </c>
      <c r="C2386" s="21" t="str">
        <f>VLOOKUP(Tableau1[[#This Row],[CODE_REGION]],Libellés!$I$2:$J$15,2,FALSE)</f>
        <v>Auvergne-Rhône-Alpes</v>
      </c>
      <c r="D2386" s="21">
        <v>43</v>
      </c>
      <c r="E2386" s="21" t="str">
        <f>VLOOKUP(Tableau1[[#This Row],[CODE_DEPT]],Libellés!$L$2:$M$102,2,FALSE)</f>
        <v>Haute-Loire</v>
      </c>
      <c r="F2386" s="21" t="s">
        <v>55</v>
      </c>
      <c r="G2386" s="21" t="str">
        <f>VLOOKUP(Tableau1[[#This Row],[CODE_TYPE_DECHET]],Libellés!$A$1:$B$8,2,FALSE)</f>
        <v>Collectes séparées hors gravats</v>
      </c>
      <c r="H2386" s="21" t="s">
        <v>49</v>
      </c>
      <c r="I2386" s="21" t="str">
        <f>VLOOKUP(Tableau1[[#This Row],[CODE_DESTINATION]],Libellés!$E$2:$F$7,2,FALSE)</f>
        <v>Valorisation matière</v>
      </c>
      <c r="J2386" s="21">
        <v>503.28688</v>
      </c>
      <c r="K2386" s="21">
        <v>226203</v>
      </c>
      <c r="L2386" s="21">
        <f>Tableau1[[#This Row],[TONNE_DECHET]]*1000</f>
        <v>503286.88</v>
      </c>
      <c r="M2386" s="21">
        <f>Tableau1[[#This Row],[KG_DECHET]]/Tableau1[[#This Row],[Population]]</f>
        <v>2.2249345941477348</v>
      </c>
    </row>
    <row r="2387" spans="1:13" x14ac:dyDescent="0.3">
      <c r="A2387" s="21">
        <v>2015</v>
      </c>
      <c r="B2387" s="21">
        <v>84</v>
      </c>
      <c r="C2387" s="21" t="str">
        <f>VLOOKUP(Tableau1[[#This Row],[CODE_REGION]],Libellés!$I$2:$J$15,2,FALSE)</f>
        <v>Auvergne-Rhône-Alpes</v>
      </c>
      <c r="D2387" s="21">
        <v>43</v>
      </c>
      <c r="E2387" s="21" t="str">
        <f>VLOOKUP(Tableau1[[#This Row],[CODE_DEPT]],Libellés!$L$2:$M$102,2,FALSE)</f>
        <v>Haute-Loire</v>
      </c>
      <c r="F2387" s="21" t="s">
        <v>49</v>
      </c>
      <c r="G2387" s="21" t="str">
        <f>VLOOKUP(Tableau1[[#This Row],[CODE_TYPE_DECHET]],Libellés!$A$1:$B$8,2,FALSE)</f>
        <v>Ordures ménagères résiduelles</v>
      </c>
      <c r="H2387" s="21" t="s">
        <v>50</v>
      </c>
      <c r="I2387" s="21" t="str">
        <f>VLOOKUP(Tableau1[[#This Row],[CODE_DESTINATION]],Libellés!$E$2:$F$7,2,FALSE)</f>
        <v>Incinération avec récupération d'énergie</v>
      </c>
      <c r="J2387" s="21">
        <v>8590.35923</v>
      </c>
      <c r="K2387" s="21">
        <v>227034</v>
      </c>
      <c r="L2387" s="21">
        <f>Tableau1[[#This Row],[TONNE_DECHET]]*1000</f>
        <v>8590359.2300000004</v>
      </c>
      <c r="M2387" s="21">
        <f>Tableau1[[#This Row],[KG_DECHET]]/Tableau1[[#This Row],[Population]]</f>
        <v>37.837324938114996</v>
      </c>
    </row>
    <row r="2388" spans="1:13" x14ac:dyDescent="0.3">
      <c r="A2388" s="21">
        <v>2015</v>
      </c>
      <c r="B2388" s="21">
        <v>84</v>
      </c>
      <c r="C2388" s="21" t="str">
        <f>VLOOKUP(Tableau1[[#This Row],[CODE_REGION]],Libellés!$I$2:$J$15,2,FALSE)</f>
        <v>Auvergne-Rhône-Alpes</v>
      </c>
      <c r="D2388" s="21">
        <v>43</v>
      </c>
      <c r="E2388" s="21" t="str">
        <f>VLOOKUP(Tableau1[[#This Row],[CODE_DEPT]],Libellés!$L$2:$M$102,2,FALSE)</f>
        <v>Haute-Loire</v>
      </c>
      <c r="F2388" s="21" t="s">
        <v>49</v>
      </c>
      <c r="G2388" s="21" t="str">
        <f>VLOOKUP(Tableau1[[#This Row],[CODE_TYPE_DECHET]],Libellés!$A$1:$B$8,2,FALSE)</f>
        <v>Ordures ménagères résiduelles</v>
      </c>
      <c r="H2388" s="21" t="s">
        <v>51</v>
      </c>
      <c r="I2388" s="21" t="str">
        <f>VLOOKUP(Tableau1[[#This Row],[CODE_DESTINATION]],Libellés!$E$2:$F$7,2,FALSE)</f>
        <v>Stockage</v>
      </c>
      <c r="J2388" s="21">
        <v>20146.088759999999</v>
      </c>
      <c r="K2388" s="21">
        <v>227034</v>
      </c>
      <c r="L2388" s="21">
        <f>Tableau1[[#This Row],[TONNE_DECHET]]*1000</f>
        <v>20146088.759999998</v>
      </c>
      <c r="M2388" s="21">
        <f>Tableau1[[#This Row],[KG_DECHET]]/Tableau1[[#This Row],[Population]]</f>
        <v>88.735998837178556</v>
      </c>
    </row>
    <row r="2389" spans="1:13" x14ac:dyDescent="0.3">
      <c r="A2389" s="21">
        <v>2015</v>
      </c>
      <c r="B2389" s="21">
        <v>84</v>
      </c>
      <c r="C2389" s="21" t="str">
        <f>VLOOKUP(Tableau1[[#This Row],[CODE_REGION]],Libellés!$I$2:$J$15,2,FALSE)</f>
        <v>Auvergne-Rhône-Alpes</v>
      </c>
      <c r="D2389" s="21">
        <v>43</v>
      </c>
      <c r="E2389" s="21" t="str">
        <f>VLOOKUP(Tableau1[[#This Row],[CODE_DEPT]],Libellés!$L$2:$M$102,2,FALSE)</f>
        <v>Haute-Loire</v>
      </c>
      <c r="F2389" s="21" t="s">
        <v>49</v>
      </c>
      <c r="G2389" s="21" t="str">
        <f>VLOOKUP(Tableau1[[#This Row],[CODE_TYPE_DECHET]],Libellés!$A$1:$B$8,2,FALSE)</f>
        <v>Ordures ménagères résiduelles</v>
      </c>
      <c r="H2389" s="21" t="s">
        <v>56</v>
      </c>
      <c r="I2389" s="21" t="str">
        <f>VLOOKUP(Tableau1[[#This Row],[CODE_DESTINATION]],Libellés!$E$2:$F$7,2,FALSE)</f>
        <v>Valorisation organique</v>
      </c>
      <c r="J2389" s="21">
        <v>21154.3</v>
      </c>
      <c r="K2389" s="21">
        <v>227034</v>
      </c>
      <c r="L2389" s="21">
        <f>Tableau1[[#This Row],[TONNE_DECHET]]*1000</f>
        <v>21154300</v>
      </c>
      <c r="M2389" s="21">
        <f>Tableau1[[#This Row],[KG_DECHET]]/Tableau1[[#This Row],[Population]]</f>
        <v>93.176792903265593</v>
      </c>
    </row>
    <row r="2390" spans="1:13" x14ac:dyDescent="0.3">
      <c r="A2390" s="21">
        <v>2015</v>
      </c>
      <c r="B2390" s="21">
        <v>84</v>
      </c>
      <c r="C2390" s="21" t="str">
        <f>VLOOKUP(Tableau1[[#This Row],[CODE_REGION]],Libellés!$I$2:$J$15,2,FALSE)</f>
        <v>Auvergne-Rhône-Alpes</v>
      </c>
      <c r="D2390" s="21">
        <v>43</v>
      </c>
      <c r="E2390" s="21" t="str">
        <f>VLOOKUP(Tableau1[[#This Row],[CODE_DEPT]],Libellés!$L$2:$M$102,2,FALSE)</f>
        <v>Haute-Loire</v>
      </c>
      <c r="F2390" s="21" t="s">
        <v>49</v>
      </c>
      <c r="G2390" s="21" t="str">
        <f>VLOOKUP(Tableau1[[#This Row],[CODE_TYPE_DECHET]],Libellés!$A$1:$B$8,2,FALSE)</f>
        <v>Ordures ménagères résiduelles</v>
      </c>
      <c r="H2390" s="21" t="s">
        <v>52</v>
      </c>
      <c r="I2390" s="21" t="str">
        <f>VLOOKUP(Tableau1[[#This Row],[CODE_DESTINATION]],Libellés!$E$2:$F$7,2,FALSE)</f>
        <v>Non précisé</v>
      </c>
      <c r="J2390" s="21">
        <v>397.08456999999999</v>
      </c>
      <c r="K2390" s="21">
        <v>227034</v>
      </c>
      <c r="L2390" s="21">
        <f>Tableau1[[#This Row],[TONNE_DECHET]]*1000</f>
        <v>397084.57</v>
      </c>
      <c r="M2390" s="21">
        <f>Tableau1[[#This Row],[KG_DECHET]]/Tableau1[[#This Row],[Population]]</f>
        <v>1.7490092673344082</v>
      </c>
    </row>
    <row r="2391" spans="1:13" x14ac:dyDescent="0.3">
      <c r="A2391" s="21">
        <v>2015</v>
      </c>
      <c r="B2391" s="21">
        <v>84</v>
      </c>
      <c r="C2391" s="21" t="str">
        <f>VLOOKUP(Tableau1[[#This Row],[CODE_REGION]],Libellés!$I$2:$J$15,2,FALSE)</f>
        <v>Auvergne-Rhône-Alpes</v>
      </c>
      <c r="D2391" s="21">
        <v>43</v>
      </c>
      <c r="E2391" s="21" t="str">
        <f>VLOOKUP(Tableau1[[#This Row],[CODE_DEPT]],Libellés!$L$2:$M$102,2,FALSE)</f>
        <v>Haute-Loire</v>
      </c>
      <c r="F2391" s="21" t="s">
        <v>50</v>
      </c>
      <c r="G2391" s="21" t="str">
        <f>VLOOKUP(Tableau1[[#This Row],[CODE_TYPE_DECHET]],Libellés!$A$1:$B$8,2,FALSE)</f>
        <v>Encombrants</v>
      </c>
      <c r="H2391" s="21" t="s">
        <v>49</v>
      </c>
      <c r="I2391" s="21" t="str">
        <f>VLOOKUP(Tableau1[[#This Row],[CODE_DESTINATION]],Libellés!$E$2:$F$7,2,FALSE)</f>
        <v>Valorisation matière</v>
      </c>
      <c r="J2391" s="21">
        <v>126.84848</v>
      </c>
      <c r="K2391" s="21">
        <v>227034</v>
      </c>
      <c r="L2391" s="21">
        <f>Tableau1[[#This Row],[TONNE_DECHET]]*1000</f>
        <v>126848.48</v>
      </c>
      <c r="M2391" s="21">
        <f>Tableau1[[#This Row],[KG_DECHET]]/Tableau1[[#This Row],[Population]]</f>
        <v>0.5587201916893505</v>
      </c>
    </row>
    <row r="2392" spans="1:13" x14ac:dyDescent="0.3">
      <c r="A2392" s="21">
        <v>2015</v>
      </c>
      <c r="B2392" s="21">
        <v>84</v>
      </c>
      <c r="C2392" s="21" t="str">
        <f>VLOOKUP(Tableau1[[#This Row],[CODE_REGION]],Libellés!$I$2:$J$15,2,FALSE)</f>
        <v>Auvergne-Rhône-Alpes</v>
      </c>
      <c r="D2392" s="21">
        <v>43</v>
      </c>
      <c r="E2392" s="21" t="str">
        <f>VLOOKUP(Tableau1[[#This Row],[CODE_DEPT]],Libellés!$L$2:$M$102,2,FALSE)</f>
        <v>Haute-Loire</v>
      </c>
      <c r="F2392" s="21" t="s">
        <v>50</v>
      </c>
      <c r="G2392" s="21" t="str">
        <f>VLOOKUP(Tableau1[[#This Row],[CODE_TYPE_DECHET]],Libellés!$A$1:$B$8,2,FALSE)</f>
        <v>Encombrants</v>
      </c>
      <c r="H2392" s="21" t="s">
        <v>51</v>
      </c>
      <c r="I2392" s="21" t="str">
        <f>VLOOKUP(Tableau1[[#This Row],[CODE_DESTINATION]],Libellés!$E$2:$F$7,2,FALSE)</f>
        <v>Stockage</v>
      </c>
      <c r="J2392" s="21">
        <v>71.319999999999993</v>
      </c>
      <c r="K2392" s="21">
        <v>227034</v>
      </c>
      <c r="L2392" s="21">
        <f>Tableau1[[#This Row],[TONNE_DECHET]]*1000</f>
        <v>71320</v>
      </c>
      <c r="M2392" s="21">
        <f>Tableau1[[#This Row],[KG_DECHET]]/Tableau1[[#This Row],[Population]]</f>
        <v>0.31413797052423864</v>
      </c>
    </row>
    <row r="2393" spans="1:13" x14ac:dyDescent="0.3">
      <c r="A2393" s="21">
        <v>2015</v>
      </c>
      <c r="B2393" s="21">
        <v>84</v>
      </c>
      <c r="C2393" s="21" t="str">
        <f>VLOOKUP(Tableau1[[#This Row],[CODE_REGION]],Libellés!$I$2:$J$15,2,FALSE)</f>
        <v>Auvergne-Rhône-Alpes</v>
      </c>
      <c r="D2393" s="21">
        <v>43</v>
      </c>
      <c r="E2393" s="21" t="str">
        <f>VLOOKUP(Tableau1[[#This Row],[CODE_DEPT]],Libellés!$L$2:$M$102,2,FALSE)</f>
        <v>Haute-Loire</v>
      </c>
      <c r="F2393" s="21" t="s">
        <v>53</v>
      </c>
      <c r="G2393" s="21" t="str">
        <f>VLOOKUP(Tableau1[[#This Row],[CODE_TYPE_DECHET]],Libellés!$A$1:$B$8,2,FALSE)</f>
        <v>Déchets dangereux</v>
      </c>
      <c r="H2393" s="21" t="s">
        <v>50</v>
      </c>
      <c r="I2393" s="21" t="str">
        <f>VLOOKUP(Tableau1[[#This Row],[CODE_DESTINATION]],Libellés!$E$2:$F$7,2,FALSE)</f>
        <v>Incinération avec récupération d'énergie</v>
      </c>
      <c r="J2393" s="21">
        <v>6.4810000000000006E-2</v>
      </c>
      <c r="K2393" s="21">
        <v>227034</v>
      </c>
      <c r="L2393" s="21">
        <f>Tableau1[[#This Row],[TONNE_DECHET]]*1000</f>
        <v>64.81</v>
      </c>
      <c r="M2393" s="21">
        <f>Tableau1[[#This Row],[KG_DECHET]]/Tableau1[[#This Row],[Population]]</f>
        <v>2.8546385122933129E-4</v>
      </c>
    </row>
    <row r="2394" spans="1:13" x14ac:dyDescent="0.3">
      <c r="A2394" s="21">
        <v>2015</v>
      </c>
      <c r="B2394" s="21">
        <v>84</v>
      </c>
      <c r="C2394" s="21" t="str">
        <f>VLOOKUP(Tableau1[[#This Row],[CODE_REGION]],Libellés!$I$2:$J$15,2,FALSE)</f>
        <v>Auvergne-Rhône-Alpes</v>
      </c>
      <c r="D2394" s="21">
        <v>43</v>
      </c>
      <c r="E2394" s="21" t="str">
        <f>VLOOKUP(Tableau1[[#This Row],[CODE_DEPT]],Libellés!$L$2:$M$102,2,FALSE)</f>
        <v>Haute-Loire</v>
      </c>
      <c r="F2394" s="21" t="s">
        <v>51</v>
      </c>
      <c r="G2394" s="21" t="str">
        <f>VLOOKUP(Tableau1[[#This Row],[CODE_TYPE_DECHET]],Libellés!$A$1:$B$8,2,FALSE)</f>
        <v>Emballages et papier</v>
      </c>
      <c r="H2394" s="21" t="s">
        <v>49</v>
      </c>
      <c r="I2394" s="21" t="str">
        <f>VLOOKUP(Tableau1[[#This Row],[CODE_DESTINATION]],Libellés!$E$2:$F$7,2,FALSE)</f>
        <v>Valorisation matière</v>
      </c>
      <c r="J2394" s="21">
        <v>11536.467119999999</v>
      </c>
      <c r="K2394" s="21">
        <v>227034</v>
      </c>
      <c r="L2394" s="21">
        <f>Tableau1[[#This Row],[TONNE_DECHET]]*1000</f>
        <v>11536467.119999999</v>
      </c>
      <c r="M2394" s="21">
        <f>Tableau1[[#This Row],[KG_DECHET]]/Tableau1[[#This Row],[Population]]</f>
        <v>50.81383017521604</v>
      </c>
    </row>
    <row r="2395" spans="1:13" x14ac:dyDescent="0.3">
      <c r="A2395" s="21">
        <v>2015</v>
      </c>
      <c r="B2395" s="21">
        <v>84</v>
      </c>
      <c r="C2395" s="21" t="str">
        <f>VLOOKUP(Tableau1[[#This Row],[CODE_REGION]],Libellés!$I$2:$J$15,2,FALSE)</f>
        <v>Auvergne-Rhône-Alpes</v>
      </c>
      <c r="D2395" s="21">
        <v>43</v>
      </c>
      <c r="E2395" s="21" t="str">
        <f>VLOOKUP(Tableau1[[#This Row],[CODE_DEPT]],Libellés!$L$2:$M$102,2,FALSE)</f>
        <v>Haute-Loire</v>
      </c>
      <c r="F2395" s="21" t="s">
        <v>51</v>
      </c>
      <c r="G2395" s="21" t="str">
        <f>VLOOKUP(Tableau1[[#This Row],[CODE_TYPE_DECHET]],Libellés!$A$1:$B$8,2,FALSE)</f>
        <v>Emballages et papier</v>
      </c>
      <c r="H2395" s="21" t="s">
        <v>52</v>
      </c>
      <c r="I2395" s="21" t="str">
        <f>VLOOKUP(Tableau1[[#This Row],[CODE_DESTINATION]],Libellés!$E$2:$F$7,2,FALSE)</f>
        <v>Non précisé</v>
      </c>
      <c r="J2395" s="21">
        <v>35.664520000000003</v>
      </c>
      <c r="K2395" s="21">
        <v>227034</v>
      </c>
      <c r="L2395" s="21">
        <f>Tableau1[[#This Row],[TONNE_DECHET]]*1000</f>
        <v>35664.520000000004</v>
      </c>
      <c r="M2395" s="21">
        <f>Tableau1[[#This Row],[KG_DECHET]]/Tableau1[[#This Row],[Population]]</f>
        <v>0.15708889417444086</v>
      </c>
    </row>
    <row r="2396" spans="1:13" x14ac:dyDescent="0.3">
      <c r="A2396" s="21">
        <v>2015</v>
      </c>
      <c r="B2396" s="21">
        <v>84</v>
      </c>
      <c r="C2396" s="21" t="str">
        <f>VLOOKUP(Tableau1[[#This Row],[CODE_REGION]],Libellés!$I$2:$J$15,2,FALSE)</f>
        <v>Auvergne-Rhône-Alpes</v>
      </c>
      <c r="D2396" s="21">
        <v>43</v>
      </c>
      <c r="E2396" s="21" t="str">
        <f>VLOOKUP(Tableau1[[#This Row],[CODE_DEPT]],Libellés!$L$2:$M$102,2,FALSE)</f>
        <v>Haute-Loire</v>
      </c>
      <c r="F2396" s="21" t="s">
        <v>54</v>
      </c>
      <c r="G2396" s="21" t="str">
        <f>VLOOKUP(Tableau1[[#This Row],[CODE_TYPE_DECHET]],Libellés!$A$1:$B$8,2,FALSE)</f>
        <v>Verre</v>
      </c>
      <c r="H2396" s="21" t="s">
        <v>49</v>
      </c>
      <c r="I2396" s="21" t="str">
        <f>VLOOKUP(Tableau1[[#This Row],[CODE_DESTINATION]],Libellés!$E$2:$F$7,2,FALSE)</f>
        <v>Valorisation matière</v>
      </c>
      <c r="J2396" s="21">
        <v>6642.6202800000001</v>
      </c>
      <c r="K2396" s="21">
        <v>227034</v>
      </c>
      <c r="L2396" s="21">
        <f>Tableau1[[#This Row],[TONNE_DECHET]]*1000</f>
        <v>6642620.2800000003</v>
      </c>
      <c r="M2396" s="21">
        <f>Tableau1[[#This Row],[KG_DECHET]]/Tableau1[[#This Row],[Population]]</f>
        <v>29.258262110520892</v>
      </c>
    </row>
    <row r="2397" spans="1:13" x14ac:dyDescent="0.3">
      <c r="A2397" s="21">
        <v>2015</v>
      </c>
      <c r="B2397" s="21">
        <v>84</v>
      </c>
      <c r="C2397" s="21" t="str">
        <f>VLOOKUP(Tableau1[[#This Row],[CODE_REGION]],Libellés!$I$2:$J$15,2,FALSE)</f>
        <v>Auvergne-Rhône-Alpes</v>
      </c>
      <c r="D2397" s="21">
        <v>43</v>
      </c>
      <c r="E2397" s="21" t="str">
        <f>VLOOKUP(Tableau1[[#This Row],[CODE_DEPT]],Libellés!$L$2:$M$102,2,FALSE)</f>
        <v>Haute-Loire</v>
      </c>
      <c r="F2397" s="21" t="s">
        <v>54</v>
      </c>
      <c r="G2397" s="21" t="str">
        <f>VLOOKUP(Tableau1[[#This Row],[CODE_TYPE_DECHET]],Libellés!$A$1:$B$8,2,FALSE)</f>
        <v>Verre</v>
      </c>
      <c r="H2397" s="21" t="s">
        <v>52</v>
      </c>
      <c r="I2397" s="21" t="str">
        <f>VLOOKUP(Tableau1[[#This Row],[CODE_DESTINATION]],Libellés!$E$2:$F$7,2,FALSE)</f>
        <v>Non précisé</v>
      </c>
      <c r="J2397" s="21">
        <v>25.654419999999998</v>
      </c>
      <c r="K2397" s="21">
        <v>227034</v>
      </c>
      <c r="L2397" s="21">
        <f>Tableau1[[#This Row],[TONNE_DECHET]]*1000</f>
        <v>25654.42</v>
      </c>
      <c r="M2397" s="21">
        <f>Tableau1[[#This Row],[KG_DECHET]]/Tableau1[[#This Row],[Population]]</f>
        <v>0.11299814124756644</v>
      </c>
    </row>
    <row r="2398" spans="1:13" x14ac:dyDescent="0.3">
      <c r="A2398" s="21">
        <v>2015</v>
      </c>
      <c r="B2398" s="21">
        <v>84</v>
      </c>
      <c r="C2398" s="21" t="str">
        <f>VLOOKUP(Tableau1[[#This Row],[CODE_REGION]],Libellés!$I$2:$J$15,2,FALSE)</f>
        <v>Auvergne-Rhône-Alpes</v>
      </c>
      <c r="D2398" s="21">
        <v>43</v>
      </c>
      <c r="E2398" s="21" t="str">
        <f>VLOOKUP(Tableau1[[#This Row],[CODE_DEPT]],Libellés!$L$2:$M$102,2,FALSE)</f>
        <v>Haute-Loire</v>
      </c>
      <c r="F2398" s="21" t="s">
        <v>55</v>
      </c>
      <c r="G2398" s="21" t="str">
        <f>VLOOKUP(Tableau1[[#This Row],[CODE_TYPE_DECHET]],Libellés!$A$1:$B$8,2,FALSE)</f>
        <v>Collectes séparées hors gravats</v>
      </c>
      <c r="H2398" s="21" t="s">
        <v>49</v>
      </c>
      <c r="I2398" s="21" t="str">
        <f>VLOOKUP(Tableau1[[#This Row],[CODE_DESTINATION]],Libellés!$E$2:$F$7,2,FALSE)</f>
        <v>Valorisation matière</v>
      </c>
      <c r="J2398" s="21">
        <v>568.52682000000004</v>
      </c>
      <c r="K2398" s="21">
        <v>227034</v>
      </c>
      <c r="L2398" s="21">
        <f>Tableau1[[#This Row],[TONNE_DECHET]]*1000</f>
        <v>568526.82000000007</v>
      </c>
      <c r="M2398" s="21">
        <f>Tableau1[[#This Row],[KG_DECHET]]/Tableau1[[#This Row],[Population]]</f>
        <v>2.5041483654430619</v>
      </c>
    </row>
    <row r="2399" spans="1:13" x14ac:dyDescent="0.3">
      <c r="A2399" s="21">
        <v>2017</v>
      </c>
      <c r="B2399" s="21">
        <v>84</v>
      </c>
      <c r="C2399" s="21" t="str">
        <f>VLOOKUP(Tableau1[[#This Row],[CODE_REGION]],Libellés!$I$2:$J$15,2,FALSE)</f>
        <v>Auvergne-Rhône-Alpes</v>
      </c>
      <c r="D2399" s="21">
        <v>43</v>
      </c>
      <c r="E2399" s="21" t="str">
        <f>VLOOKUP(Tableau1[[#This Row],[CODE_DEPT]],Libellés!$L$2:$M$102,2,FALSE)</f>
        <v>Haute-Loire</v>
      </c>
      <c r="F2399" s="21" t="s">
        <v>49</v>
      </c>
      <c r="G2399" s="21" t="str">
        <f>VLOOKUP(Tableau1[[#This Row],[CODE_TYPE_DECHET]],Libellés!$A$1:$B$8,2,FALSE)</f>
        <v>Ordures ménagères résiduelles</v>
      </c>
      <c r="H2399" s="21" t="s">
        <v>50</v>
      </c>
      <c r="I2399" s="21" t="str">
        <f>VLOOKUP(Tableau1[[#This Row],[CODE_DESTINATION]],Libellés!$E$2:$F$7,2,FALSE)</f>
        <v>Incinération avec récupération d'énergie</v>
      </c>
      <c r="J2399" s="21">
        <v>8507.1643100000001</v>
      </c>
      <c r="K2399" s="21">
        <v>227283</v>
      </c>
      <c r="L2399" s="21">
        <f>Tableau1[[#This Row],[TONNE_DECHET]]*1000</f>
        <v>8507164.3100000005</v>
      </c>
      <c r="M2399" s="21">
        <f>Tableau1[[#This Row],[KG_DECHET]]/Tableau1[[#This Row],[Population]]</f>
        <v>37.429831135632675</v>
      </c>
    </row>
    <row r="2400" spans="1:13" x14ac:dyDescent="0.3">
      <c r="A2400" s="21">
        <v>2017</v>
      </c>
      <c r="B2400" s="21">
        <v>84</v>
      </c>
      <c r="C2400" s="21" t="str">
        <f>VLOOKUP(Tableau1[[#This Row],[CODE_REGION]],Libellés!$I$2:$J$15,2,FALSE)</f>
        <v>Auvergne-Rhône-Alpes</v>
      </c>
      <c r="D2400" s="21">
        <v>43</v>
      </c>
      <c r="E2400" s="21" t="str">
        <f>VLOOKUP(Tableau1[[#This Row],[CODE_DEPT]],Libellés!$L$2:$M$102,2,FALSE)</f>
        <v>Haute-Loire</v>
      </c>
      <c r="F2400" s="21" t="s">
        <v>49</v>
      </c>
      <c r="G2400" s="21" t="str">
        <f>VLOOKUP(Tableau1[[#This Row],[CODE_TYPE_DECHET]],Libellés!$A$1:$B$8,2,FALSE)</f>
        <v>Ordures ménagères résiduelles</v>
      </c>
      <c r="H2400" s="21" t="s">
        <v>51</v>
      </c>
      <c r="I2400" s="21" t="str">
        <f>VLOOKUP(Tableau1[[#This Row],[CODE_DESTINATION]],Libellés!$E$2:$F$7,2,FALSE)</f>
        <v>Stockage</v>
      </c>
      <c r="J2400" s="21">
        <v>15782.72414</v>
      </c>
      <c r="K2400" s="21">
        <v>227283</v>
      </c>
      <c r="L2400" s="21">
        <f>Tableau1[[#This Row],[TONNE_DECHET]]*1000</f>
        <v>15782724.140000001</v>
      </c>
      <c r="M2400" s="21">
        <f>Tableau1[[#This Row],[KG_DECHET]]/Tableau1[[#This Row],[Population]]</f>
        <v>69.440847489693468</v>
      </c>
    </row>
    <row r="2401" spans="1:13" x14ac:dyDescent="0.3">
      <c r="A2401" s="21">
        <v>2017</v>
      </c>
      <c r="B2401" s="21">
        <v>84</v>
      </c>
      <c r="C2401" s="21" t="str">
        <f>VLOOKUP(Tableau1[[#This Row],[CODE_REGION]],Libellés!$I$2:$J$15,2,FALSE)</f>
        <v>Auvergne-Rhône-Alpes</v>
      </c>
      <c r="D2401" s="21">
        <v>43</v>
      </c>
      <c r="E2401" s="21" t="str">
        <f>VLOOKUP(Tableau1[[#This Row],[CODE_DEPT]],Libellés!$L$2:$M$102,2,FALSE)</f>
        <v>Haute-Loire</v>
      </c>
      <c r="F2401" s="21" t="s">
        <v>49</v>
      </c>
      <c r="G2401" s="21" t="str">
        <f>VLOOKUP(Tableau1[[#This Row],[CODE_TYPE_DECHET]],Libellés!$A$1:$B$8,2,FALSE)</f>
        <v>Ordures ménagères résiduelles</v>
      </c>
      <c r="H2401" s="21" t="s">
        <v>56</v>
      </c>
      <c r="I2401" s="21" t="str">
        <f>VLOOKUP(Tableau1[[#This Row],[CODE_DESTINATION]],Libellés!$E$2:$F$7,2,FALSE)</f>
        <v>Valorisation organique</v>
      </c>
      <c r="J2401" s="21">
        <v>24173.514080000001</v>
      </c>
      <c r="K2401" s="21">
        <v>227283</v>
      </c>
      <c r="L2401" s="21">
        <f>Tableau1[[#This Row],[TONNE_DECHET]]*1000</f>
        <v>24173514.080000002</v>
      </c>
      <c r="M2401" s="21">
        <f>Tableau1[[#This Row],[KG_DECHET]]/Tableau1[[#This Row],[Population]]</f>
        <v>106.35865454081477</v>
      </c>
    </row>
    <row r="2402" spans="1:13" x14ac:dyDescent="0.3">
      <c r="A2402" s="21">
        <v>2017</v>
      </c>
      <c r="B2402" s="21">
        <v>84</v>
      </c>
      <c r="C2402" s="21" t="str">
        <f>VLOOKUP(Tableau1[[#This Row],[CODE_REGION]],Libellés!$I$2:$J$15,2,FALSE)</f>
        <v>Auvergne-Rhône-Alpes</v>
      </c>
      <c r="D2402" s="21">
        <v>43</v>
      </c>
      <c r="E2402" s="21" t="str">
        <f>VLOOKUP(Tableau1[[#This Row],[CODE_DEPT]],Libellés!$L$2:$M$102,2,FALSE)</f>
        <v>Haute-Loire</v>
      </c>
      <c r="F2402" s="21" t="s">
        <v>50</v>
      </c>
      <c r="G2402" s="21" t="str">
        <f>VLOOKUP(Tableau1[[#This Row],[CODE_TYPE_DECHET]],Libellés!$A$1:$B$8,2,FALSE)</f>
        <v>Encombrants</v>
      </c>
      <c r="H2402" s="21" t="s">
        <v>49</v>
      </c>
      <c r="I2402" s="21" t="str">
        <f>VLOOKUP(Tableau1[[#This Row],[CODE_DESTINATION]],Libellés!$E$2:$F$7,2,FALSE)</f>
        <v>Valorisation matière</v>
      </c>
      <c r="J2402" s="21">
        <v>118.92493</v>
      </c>
      <c r="K2402" s="21">
        <v>227283</v>
      </c>
      <c r="L2402" s="21">
        <f>Tableau1[[#This Row],[TONNE_DECHET]]*1000</f>
        <v>118924.93000000001</v>
      </c>
      <c r="M2402" s="21">
        <f>Tableau1[[#This Row],[KG_DECHET]]/Tableau1[[#This Row],[Population]]</f>
        <v>0.52324604127893426</v>
      </c>
    </row>
    <row r="2403" spans="1:13" x14ac:dyDescent="0.3">
      <c r="A2403" s="21">
        <v>2017</v>
      </c>
      <c r="B2403" s="21">
        <v>84</v>
      </c>
      <c r="C2403" s="21" t="str">
        <f>VLOOKUP(Tableau1[[#This Row],[CODE_REGION]],Libellés!$I$2:$J$15,2,FALSE)</f>
        <v>Auvergne-Rhône-Alpes</v>
      </c>
      <c r="D2403" s="21">
        <v>43</v>
      </c>
      <c r="E2403" s="21" t="str">
        <f>VLOOKUP(Tableau1[[#This Row],[CODE_DEPT]],Libellés!$L$2:$M$102,2,FALSE)</f>
        <v>Haute-Loire</v>
      </c>
      <c r="F2403" s="21" t="s">
        <v>53</v>
      </c>
      <c r="G2403" s="21" t="str">
        <f>VLOOKUP(Tableau1[[#This Row],[CODE_TYPE_DECHET]],Libellés!$A$1:$B$8,2,FALSE)</f>
        <v>Déchets dangereux</v>
      </c>
      <c r="H2403" s="21" t="s">
        <v>50</v>
      </c>
      <c r="I2403" s="21" t="str">
        <f>VLOOKUP(Tableau1[[#This Row],[CODE_DESTINATION]],Libellés!$E$2:$F$7,2,FALSE)</f>
        <v>Incinération avec récupération d'énergie</v>
      </c>
      <c r="J2403" s="21">
        <v>3.4160000000000003E-2</v>
      </c>
      <c r="K2403" s="21">
        <v>227283</v>
      </c>
      <c r="L2403" s="21">
        <f>Tableau1[[#This Row],[TONNE_DECHET]]*1000</f>
        <v>34.160000000000004</v>
      </c>
      <c r="M2403" s="21">
        <f>Tableau1[[#This Row],[KG_DECHET]]/Tableau1[[#This Row],[Population]]</f>
        <v>1.5029720656626323E-4</v>
      </c>
    </row>
    <row r="2404" spans="1:13" x14ac:dyDescent="0.3">
      <c r="A2404" s="21">
        <v>2017</v>
      </c>
      <c r="B2404" s="21">
        <v>84</v>
      </c>
      <c r="C2404" s="21" t="str">
        <f>VLOOKUP(Tableau1[[#This Row],[CODE_REGION]],Libellés!$I$2:$J$15,2,FALSE)</f>
        <v>Auvergne-Rhône-Alpes</v>
      </c>
      <c r="D2404" s="21">
        <v>43</v>
      </c>
      <c r="E2404" s="21" t="str">
        <f>VLOOKUP(Tableau1[[#This Row],[CODE_DEPT]],Libellés!$L$2:$M$102,2,FALSE)</f>
        <v>Haute-Loire</v>
      </c>
      <c r="F2404" s="21" t="s">
        <v>51</v>
      </c>
      <c r="G2404" s="21" t="str">
        <f>VLOOKUP(Tableau1[[#This Row],[CODE_TYPE_DECHET]],Libellés!$A$1:$B$8,2,FALSE)</f>
        <v>Emballages et papier</v>
      </c>
      <c r="H2404" s="21" t="s">
        <v>49</v>
      </c>
      <c r="I2404" s="21" t="str">
        <f>VLOOKUP(Tableau1[[#This Row],[CODE_DESTINATION]],Libellés!$E$2:$F$7,2,FALSE)</f>
        <v>Valorisation matière</v>
      </c>
      <c r="J2404" s="21">
        <v>11896.203799999999</v>
      </c>
      <c r="K2404" s="21">
        <v>227283</v>
      </c>
      <c r="L2404" s="21">
        <f>Tableau1[[#This Row],[TONNE_DECHET]]*1000</f>
        <v>11896203.799999999</v>
      </c>
      <c r="M2404" s="21">
        <f>Tableau1[[#This Row],[KG_DECHET]]/Tableau1[[#This Row],[Population]]</f>
        <v>52.340930909922868</v>
      </c>
    </row>
    <row r="2405" spans="1:13" x14ac:dyDescent="0.3">
      <c r="A2405" s="21">
        <v>2017</v>
      </c>
      <c r="B2405" s="21">
        <v>84</v>
      </c>
      <c r="C2405" s="21" t="str">
        <f>VLOOKUP(Tableau1[[#This Row],[CODE_REGION]],Libellés!$I$2:$J$15,2,FALSE)</f>
        <v>Auvergne-Rhône-Alpes</v>
      </c>
      <c r="D2405" s="21">
        <v>43</v>
      </c>
      <c r="E2405" s="21" t="str">
        <f>VLOOKUP(Tableau1[[#This Row],[CODE_DEPT]],Libellés!$L$2:$M$102,2,FALSE)</f>
        <v>Haute-Loire</v>
      </c>
      <c r="F2405" s="21" t="s">
        <v>54</v>
      </c>
      <c r="G2405" s="21" t="str">
        <f>VLOOKUP(Tableau1[[#This Row],[CODE_TYPE_DECHET]],Libellés!$A$1:$B$8,2,FALSE)</f>
        <v>Verre</v>
      </c>
      <c r="H2405" s="21" t="s">
        <v>49</v>
      </c>
      <c r="I2405" s="21" t="str">
        <f>VLOOKUP(Tableau1[[#This Row],[CODE_DESTINATION]],Libellés!$E$2:$F$7,2,FALSE)</f>
        <v>Valorisation matière</v>
      </c>
      <c r="J2405" s="21">
        <v>7001.5342600000004</v>
      </c>
      <c r="K2405" s="21">
        <v>227283</v>
      </c>
      <c r="L2405" s="21">
        <f>Tableau1[[#This Row],[TONNE_DECHET]]*1000</f>
        <v>7001534.2600000007</v>
      </c>
      <c r="M2405" s="21">
        <f>Tableau1[[#This Row],[KG_DECHET]]/Tableau1[[#This Row],[Population]]</f>
        <v>30.805358341802954</v>
      </c>
    </row>
    <row r="2406" spans="1:13" x14ac:dyDescent="0.3">
      <c r="A2406" s="21">
        <v>2017</v>
      </c>
      <c r="B2406" s="21">
        <v>84</v>
      </c>
      <c r="C2406" s="21" t="str">
        <f>VLOOKUP(Tableau1[[#This Row],[CODE_REGION]],Libellés!$I$2:$J$15,2,FALSE)</f>
        <v>Auvergne-Rhône-Alpes</v>
      </c>
      <c r="D2406" s="21">
        <v>43</v>
      </c>
      <c r="E2406" s="21" t="str">
        <f>VLOOKUP(Tableau1[[#This Row],[CODE_DEPT]],Libellés!$L$2:$M$102,2,FALSE)</f>
        <v>Haute-Loire</v>
      </c>
      <c r="F2406" s="21" t="s">
        <v>55</v>
      </c>
      <c r="G2406" s="21" t="str">
        <f>VLOOKUP(Tableau1[[#This Row],[CODE_TYPE_DECHET]],Libellés!$A$1:$B$8,2,FALSE)</f>
        <v>Collectes séparées hors gravats</v>
      </c>
      <c r="H2406" s="21" t="s">
        <v>49</v>
      </c>
      <c r="I2406" s="21" t="str">
        <f>VLOOKUP(Tableau1[[#This Row],[CODE_DESTINATION]],Libellés!$E$2:$F$7,2,FALSE)</f>
        <v>Valorisation matière</v>
      </c>
      <c r="J2406" s="21">
        <v>994.38598999999999</v>
      </c>
      <c r="K2406" s="21">
        <v>227283</v>
      </c>
      <c r="L2406" s="21">
        <f>Tableau1[[#This Row],[TONNE_DECHET]]*1000</f>
        <v>994385.99</v>
      </c>
      <c r="M2406" s="21">
        <f>Tableau1[[#This Row],[KG_DECHET]]/Tableau1[[#This Row],[Population]]</f>
        <v>4.3751006014528144</v>
      </c>
    </row>
    <row r="2407" spans="1:13" x14ac:dyDescent="0.3">
      <c r="A2407" s="21">
        <v>2009</v>
      </c>
      <c r="B2407" s="21">
        <v>52</v>
      </c>
      <c r="C2407" s="21" t="str">
        <f>VLOOKUP(Tableau1[[#This Row],[CODE_REGION]],Libellés!$I$2:$J$15,2,FALSE)</f>
        <v>Pays de la Loire</v>
      </c>
      <c r="D2407" s="21">
        <v>44</v>
      </c>
      <c r="E2407" s="21" t="str">
        <f>VLOOKUP(Tableau1[[#This Row],[CODE_DEPT]],Libellés!$L$2:$M$102,2,FALSE)</f>
        <v>Loire-Atlantique</v>
      </c>
      <c r="F2407" s="21" t="s">
        <v>49</v>
      </c>
      <c r="G2407" s="21" t="str">
        <f>VLOOKUP(Tableau1[[#This Row],[CODE_TYPE_DECHET]],Libellés!$A$1:$B$8,2,FALSE)</f>
        <v>Ordures ménagères résiduelles</v>
      </c>
      <c r="H2407" s="21" t="s">
        <v>50</v>
      </c>
      <c r="I2407" s="21" t="str">
        <f>VLOOKUP(Tableau1[[#This Row],[CODE_DESTINATION]],Libellés!$E$2:$F$7,2,FALSE)</f>
        <v>Incinération avec récupération d'énergie</v>
      </c>
      <c r="J2407" s="21">
        <v>205073.91441</v>
      </c>
      <c r="K2407" s="21">
        <v>1266358</v>
      </c>
      <c r="L2407" s="21">
        <f>Tableau1[[#This Row],[TONNE_DECHET]]*1000</f>
        <v>205073914.41</v>
      </c>
      <c r="M2407" s="21">
        <f>Tableau1[[#This Row],[KG_DECHET]]/Tableau1[[#This Row],[Population]]</f>
        <v>161.93992094652538</v>
      </c>
    </row>
    <row r="2408" spans="1:13" x14ac:dyDescent="0.3">
      <c r="A2408" s="21">
        <v>2009</v>
      </c>
      <c r="B2408" s="21">
        <v>52</v>
      </c>
      <c r="C2408" s="21" t="str">
        <f>VLOOKUP(Tableau1[[#This Row],[CODE_REGION]],Libellés!$I$2:$J$15,2,FALSE)</f>
        <v>Pays de la Loire</v>
      </c>
      <c r="D2408" s="21">
        <v>44</v>
      </c>
      <c r="E2408" s="21" t="str">
        <f>VLOOKUP(Tableau1[[#This Row],[CODE_DEPT]],Libellés!$L$2:$M$102,2,FALSE)</f>
        <v>Loire-Atlantique</v>
      </c>
      <c r="F2408" s="21" t="s">
        <v>49</v>
      </c>
      <c r="G2408" s="21" t="str">
        <f>VLOOKUP(Tableau1[[#This Row],[CODE_TYPE_DECHET]],Libellés!$A$1:$B$8,2,FALSE)</f>
        <v>Ordures ménagères résiduelles</v>
      </c>
      <c r="H2408" s="21" t="s">
        <v>51</v>
      </c>
      <c r="I2408" s="21" t="str">
        <f>VLOOKUP(Tableau1[[#This Row],[CODE_DESTINATION]],Libellés!$E$2:$F$7,2,FALSE)</f>
        <v>Stockage</v>
      </c>
      <c r="J2408" s="21">
        <v>108851.59005</v>
      </c>
      <c r="K2408" s="21">
        <v>1266358</v>
      </c>
      <c r="L2408" s="21">
        <f>Tableau1[[#This Row],[TONNE_DECHET]]*1000</f>
        <v>108851590.05</v>
      </c>
      <c r="M2408" s="21">
        <f>Tableau1[[#This Row],[KG_DECHET]]/Tableau1[[#This Row],[Population]]</f>
        <v>85.956412049357283</v>
      </c>
    </row>
    <row r="2409" spans="1:13" x14ac:dyDescent="0.3">
      <c r="A2409" s="21">
        <v>2009</v>
      </c>
      <c r="B2409" s="21">
        <v>52</v>
      </c>
      <c r="C2409" s="21" t="str">
        <f>VLOOKUP(Tableau1[[#This Row],[CODE_REGION]],Libellés!$I$2:$J$15,2,FALSE)</f>
        <v>Pays de la Loire</v>
      </c>
      <c r="D2409" s="21">
        <v>44</v>
      </c>
      <c r="E2409" s="21" t="str">
        <f>VLOOKUP(Tableau1[[#This Row],[CODE_DEPT]],Libellés!$L$2:$M$102,2,FALSE)</f>
        <v>Loire-Atlantique</v>
      </c>
      <c r="F2409" s="21" t="s">
        <v>50</v>
      </c>
      <c r="G2409" s="21" t="str">
        <f>VLOOKUP(Tableau1[[#This Row],[CODE_TYPE_DECHET]],Libellés!$A$1:$B$8,2,FALSE)</f>
        <v>Encombrants</v>
      </c>
      <c r="H2409" s="21" t="s">
        <v>49</v>
      </c>
      <c r="I2409" s="21" t="str">
        <f>VLOOKUP(Tableau1[[#This Row],[CODE_DESTINATION]],Libellés!$E$2:$F$7,2,FALSE)</f>
        <v>Valorisation matière</v>
      </c>
      <c r="J2409" s="21">
        <v>1229.5363400000001</v>
      </c>
      <c r="K2409" s="21">
        <v>1266358</v>
      </c>
      <c r="L2409" s="21">
        <f>Tableau1[[#This Row],[TONNE_DECHET]]*1000</f>
        <v>1229536.3400000001</v>
      </c>
      <c r="M2409" s="21">
        <f>Tableau1[[#This Row],[KG_DECHET]]/Tableau1[[#This Row],[Population]]</f>
        <v>0.97092318285982326</v>
      </c>
    </row>
    <row r="2410" spans="1:13" x14ac:dyDescent="0.3">
      <c r="A2410" s="21">
        <v>2009</v>
      </c>
      <c r="B2410" s="21">
        <v>52</v>
      </c>
      <c r="C2410" s="21" t="str">
        <f>VLOOKUP(Tableau1[[#This Row],[CODE_REGION]],Libellés!$I$2:$J$15,2,FALSE)</f>
        <v>Pays de la Loire</v>
      </c>
      <c r="D2410" s="21">
        <v>44</v>
      </c>
      <c r="E2410" s="21" t="str">
        <f>VLOOKUP(Tableau1[[#This Row],[CODE_DEPT]],Libellés!$L$2:$M$102,2,FALSE)</f>
        <v>Loire-Atlantique</v>
      </c>
      <c r="F2410" s="21" t="s">
        <v>50</v>
      </c>
      <c r="G2410" s="21" t="str">
        <f>VLOOKUP(Tableau1[[#This Row],[CODE_TYPE_DECHET]],Libellés!$A$1:$B$8,2,FALSE)</f>
        <v>Encombrants</v>
      </c>
      <c r="H2410" s="21" t="s">
        <v>51</v>
      </c>
      <c r="I2410" s="21" t="str">
        <f>VLOOKUP(Tableau1[[#This Row],[CODE_DESTINATION]],Libellés!$E$2:$F$7,2,FALSE)</f>
        <v>Stockage</v>
      </c>
      <c r="J2410" s="21">
        <v>3920.36</v>
      </c>
      <c r="K2410" s="21">
        <v>1266358</v>
      </c>
      <c r="L2410" s="21">
        <f>Tableau1[[#This Row],[TONNE_DECHET]]*1000</f>
        <v>3920360</v>
      </c>
      <c r="M2410" s="21">
        <f>Tableau1[[#This Row],[KG_DECHET]]/Tableau1[[#This Row],[Population]]</f>
        <v>3.0957754442266721</v>
      </c>
    </row>
    <row r="2411" spans="1:13" x14ac:dyDescent="0.3">
      <c r="A2411" s="21">
        <v>2009</v>
      </c>
      <c r="B2411" s="21">
        <v>52</v>
      </c>
      <c r="C2411" s="21" t="str">
        <f>VLOOKUP(Tableau1[[#This Row],[CODE_REGION]],Libellés!$I$2:$J$15,2,FALSE)</f>
        <v>Pays de la Loire</v>
      </c>
      <c r="D2411" s="21">
        <v>44</v>
      </c>
      <c r="E2411" s="21" t="str">
        <f>VLOOKUP(Tableau1[[#This Row],[CODE_DEPT]],Libellés!$L$2:$M$102,2,FALSE)</f>
        <v>Loire-Atlantique</v>
      </c>
      <c r="F2411" s="21" t="s">
        <v>50</v>
      </c>
      <c r="G2411" s="21" t="str">
        <f>VLOOKUP(Tableau1[[#This Row],[CODE_TYPE_DECHET]],Libellés!$A$1:$B$8,2,FALSE)</f>
        <v>Encombrants</v>
      </c>
      <c r="H2411" s="21" t="s">
        <v>52</v>
      </c>
      <c r="I2411" s="21" t="str">
        <f>VLOOKUP(Tableau1[[#This Row],[CODE_DESTINATION]],Libellés!$E$2:$F$7,2,FALSE)</f>
        <v>Non précisé</v>
      </c>
      <c r="J2411" s="21">
        <v>20</v>
      </c>
      <c r="K2411" s="21">
        <v>1266358</v>
      </c>
      <c r="L2411" s="21">
        <f>Tableau1[[#This Row],[TONNE_DECHET]]*1000</f>
        <v>20000</v>
      </c>
      <c r="M2411" s="21">
        <f>Tableau1[[#This Row],[KG_DECHET]]/Tableau1[[#This Row],[Population]]</f>
        <v>1.5793322267478864E-2</v>
      </c>
    </row>
    <row r="2412" spans="1:13" x14ac:dyDescent="0.3">
      <c r="A2412" s="21">
        <v>2009</v>
      </c>
      <c r="B2412" s="21">
        <v>52</v>
      </c>
      <c r="C2412" s="21" t="str">
        <f>VLOOKUP(Tableau1[[#This Row],[CODE_REGION]],Libellés!$I$2:$J$15,2,FALSE)</f>
        <v>Pays de la Loire</v>
      </c>
      <c r="D2412" s="21">
        <v>44</v>
      </c>
      <c r="E2412" s="21" t="str">
        <f>VLOOKUP(Tableau1[[#This Row],[CODE_DEPT]],Libellés!$L$2:$M$102,2,FALSE)</f>
        <v>Loire-Atlantique</v>
      </c>
      <c r="F2412" s="21" t="s">
        <v>53</v>
      </c>
      <c r="G2412" s="21" t="str">
        <f>VLOOKUP(Tableau1[[#This Row],[CODE_TYPE_DECHET]],Libellés!$A$1:$B$8,2,FALSE)</f>
        <v>Déchets dangereux</v>
      </c>
      <c r="H2412" s="21" t="s">
        <v>50</v>
      </c>
      <c r="I2412" s="21" t="str">
        <f>VLOOKUP(Tableau1[[#This Row],[CODE_DESTINATION]],Libellés!$E$2:$F$7,2,FALSE)</f>
        <v>Incinération avec récupération d'énergie</v>
      </c>
      <c r="J2412" s="21">
        <v>0.42</v>
      </c>
      <c r="K2412" s="21">
        <v>1266358</v>
      </c>
      <c r="L2412" s="21">
        <f>Tableau1[[#This Row],[TONNE_DECHET]]*1000</f>
        <v>420</v>
      </c>
      <c r="M2412" s="21">
        <f>Tableau1[[#This Row],[KG_DECHET]]/Tableau1[[#This Row],[Population]]</f>
        <v>3.3165976761705617E-4</v>
      </c>
    </row>
    <row r="2413" spans="1:13" x14ac:dyDescent="0.3">
      <c r="A2413" s="21">
        <v>2009</v>
      </c>
      <c r="B2413" s="21">
        <v>52</v>
      </c>
      <c r="C2413" s="21" t="str">
        <f>VLOOKUP(Tableau1[[#This Row],[CODE_REGION]],Libellés!$I$2:$J$15,2,FALSE)</f>
        <v>Pays de la Loire</v>
      </c>
      <c r="D2413" s="21">
        <v>44</v>
      </c>
      <c r="E2413" s="21" t="str">
        <f>VLOOKUP(Tableau1[[#This Row],[CODE_DEPT]],Libellés!$L$2:$M$102,2,FALSE)</f>
        <v>Loire-Atlantique</v>
      </c>
      <c r="F2413" s="21" t="s">
        <v>51</v>
      </c>
      <c r="G2413" s="21" t="str">
        <f>VLOOKUP(Tableau1[[#This Row],[CODE_TYPE_DECHET]],Libellés!$A$1:$B$8,2,FALSE)</f>
        <v>Emballages et papier</v>
      </c>
      <c r="H2413" s="21" t="s">
        <v>49</v>
      </c>
      <c r="I2413" s="21" t="str">
        <f>VLOOKUP(Tableau1[[#This Row],[CODE_DESTINATION]],Libellés!$E$2:$F$7,2,FALSE)</f>
        <v>Valorisation matière</v>
      </c>
      <c r="J2413" s="21">
        <v>65598.877640000006</v>
      </c>
      <c r="K2413" s="21">
        <v>1266358</v>
      </c>
      <c r="L2413" s="21">
        <f>Tableau1[[#This Row],[TONNE_DECHET]]*1000</f>
        <v>65598877.640000008</v>
      </c>
      <c r="M2413" s="21">
        <f>Tableau1[[#This Row],[KG_DECHET]]/Tableau1[[#This Row],[Population]]</f>
        <v>51.801210747671675</v>
      </c>
    </row>
    <row r="2414" spans="1:13" x14ac:dyDescent="0.3">
      <c r="A2414" s="21">
        <v>2009</v>
      </c>
      <c r="B2414" s="21">
        <v>52</v>
      </c>
      <c r="C2414" s="21" t="str">
        <f>VLOOKUP(Tableau1[[#This Row],[CODE_REGION]],Libellés!$I$2:$J$15,2,FALSE)</f>
        <v>Pays de la Loire</v>
      </c>
      <c r="D2414" s="21">
        <v>44</v>
      </c>
      <c r="E2414" s="21" t="str">
        <f>VLOOKUP(Tableau1[[#This Row],[CODE_DEPT]],Libellés!$L$2:$M$102,2,FALSE)</f>
        <v>Loire-Atlantique</v>
      </c>
      <c r="F2414" s="21" t="s">
        <v>54</v>
      </c>
      <c r="G2414" s="21" t="str">
        <f>VLOOKUP(Tableau1[[#This Row],[CODE_TYPE_DECHET]],Libellés!$A$1:$B$8,2,FALSE)</f>
        <v>Verre</v>
      </c>
      <c r="H2414" s="21" t="s">
        <v>49</v>
      </c>
      <c r="I2414" s="21" t="str">
        <f>VLOOKUP(Tableau1[[#This Row],[CODE_DESTINATION]],Libellés!$E$2:$F$7,2,FALSE)</f>
        <v>Valorisation matière</v>
      </c>
      <c r="J2414" s="21">
        <v>45826.473319999997</v>
      </c>
      <c r="K2414" s="21">
        <v>1266358</v>
      </c>
      <c r="L2414" s="21">
        <f>Tableau1[[#This Row],[TONNE_DECHET]]*1000</f>
        <v>45826473.32</v>
      </c>
      <c r="M2414" s="21">
        <f>Tableau1[[#This Row],[KG_DECHET]]/Tableau1[[#This Row],[Population]]</f>
        <v>36.187613076239103</v>
      </c>
    </row>
    <row r="2415" spans="1:13" x14ac:dyDescent="0.3">
      <c r="A2415" s="21">
        <v>2009</v>
      </c>
      <c r="B2415" s="21">
        <v>52</v>
      </c>
      <c r="C2415" s="21" t="str">
        <f>VLOOKUP(Tableau1[[#This Row],[CODE_REGION]],Libellés!$I$2:$J$15,2,FALSE)</f>
        <v>Pays de la Loire</v>
      </c>
      <c r="D2415" s="21">
        <v>44</v>
      </c>
      <c r="E2415" s="21" t="str">
        <f>VLOOKUP(Tableau1[[#This Row],[CODE_DEPT]],Libellés!$L$2:$M$102,2,FALSE)</f>
        <v>Loire-Atlantique</v>
      </c>
      <c r="F2415" s="21" t="s">
        <v>54</v>
      </c>
      <c r="G2415" s="21" t="str">
        <f>VLOOKUP(Tableau1[[#This Row],[CODE_TYPE_DECHET]],Libellés!$A$1:$B$8,2,FALSE)</f>
        <v>Verre</v>
      </c>
      <c r="H2415" s="21" t="s">
        <v>52</v>
      </c>
      <c r="I2415" s="21" t="str">
        <f>VLOOKUP(Tableau1[[#This Row],[CODE_DESTINATION]],Libellés!$E$2:$F$7,2,FALSE)</f>
        <v>Non précisé</v>
      </c>
      <c r="J2415" s="21">
        <v>1872.0445299999999</v>
      </c>
      <c r="K2415" s="21">
        <v>1266358</v>
      </c>
      <c r="L2415" s="21">
        <f>Tableau1[[#This Row],[TONNE_DECHET]]*1000</f>
        <v>1872044.5299999998</v>
      </c>
      <c r="M2415" s="21">
        <f>Tableau1[[#This Row],[KG_DECHET]]/Tableau1[[#This Row],[Population]]</f>
        <v>1.47829012806805</v>
      </c>
    </row>
    <row r="2416" spans="1:13" x14ac:dyDescent="0.3">
      <c r="A2416" s="21">
        <v>2009</v>
      </c>
      <c r="B2416" s="21">
        <v>52</v>
      </c>
      <c r="C2416" s="21" t="str">
        <f>VLOOKUP(Tableau1[[#This Row],[CODE_REGION]],Libellés!$I$2:$J$15,2,FALSE)</f>
        <v>Pays de la Loire</v>
      </c>
      <c r="D2416" s="21">
        <v>44</v>
      </c>
      <c r="E2416" s="21" t="str">
        <f>VLOOKUP(Tableau1[[#This Row],[CODE_DEPT]],Libellés!$L$2:$M$102,2,FALSE)</f>
        <v>Loire-Atlantique</v>
      </c>
      <c r="F2416" s="21" t="s">
        <v>55</v>
      </c>
      <c r="G2416" s="21" t="str">
        <f>VLOOKUP(Tableau1[[#This Row],[CODE_TYPE_DECHET]],Libellés!$A$1:$B$8,2,FALSE)</f>
        <v>Collectes séparées hors gravats</v>
      </c>
      <c r="H2416" s="21" t="s">
        <v>49</v>
      </c>
      <c r="I2416" s="21" t="str">
        <f>VLOOKUP(Tableau1[[#This Row],[CODE_DESTINATION]],Libellés!$E$2:$F$7,2,FALSE)</f>
        <v>Valorisation matière</v>
      </c>
      <c r="J2416" s="21">
        <v>271.95999999999998</v>
      </c>
      <c r="K2416" s="21">
        <v>1266358</v>
      </c>
      <c r="L2416" s="21">
        <f>Tableau1[[#This Row],[TONNE_DECHET]]*1000</f>
        <v>271960</v>
      </c>
      <c r="M2416" s="21">
        <f>Tableau1[[#This Row],[KG_DECHET]]/Tableau1[[#This Row],[Population]]</f>
        <v>0.21475759619317761</v>
      </c>
    </row>
    <row r="2417" spans="1:13" x14ac:dyDescent="0.3">
      <c r="A2417" s="21">
        <v>2011</v>
      </c>
      <c r="B2417" s="21">
        <v>52</v>
      </c>
      <c r="C2417" s="21" t="str">
        <f>VLOOKUP(Tableau1[[#This Row],[CODE_REGION]],Libellés!$I$2:$J$15,2,FALSE)</f>
        <v>Pays de la Loire</v>
      </c>
      <c r="D2417" s="21">
        <v>44</v>
      </c>
      <c r="E2417" s="21" t="str">
        <f>VLOOKUP(Tableau1[[#This Row],[CODE_DEPT]],Libellés!$L$2:$M$102,2,FALSE)</f>
        <v>Loire-Atlantique</v>
      </c>
      <c r="F2417" s="21" t="s">
        <v>49</v>
      </c>
      <c r="G2417" s="21" t="str">
        <f>VLOOKUP(Tableau1[[#This Row],[CODE_TYPE_DECHET]],Libellés!$A$1:$B$8,2,FALSE)</f>
        <v>Ordures ménagères résiduelles</v>
      </c>
      <c r="H2417" s="21" t="s">
        <v>50</v>
      </c>
      <c r="I2417" s="21" t="str">
        <f>VLOOKUP(Tableau1[[#This Row],[CODE_DESTINATION]],Libellés!$E$2:$F$7,2,FALSE)</f>
        <v>Incinération avec récupération d'énergie</v>
      </c>
      <c r="J2417" s="21">
        <v>208894.38641000001</v>
      </c>
      <c r="K2417" s="21">
        <v>1296364</v>
      </c>
      <c r="L2417" s="21">
        <f>Tableau1[[#This Row],[TONNE_DECHET]]*1000</f>
        <v>208894386.41</v>
      </c>
      <c r="M2417" s="21">
        <f>Tableau1[[#This Row],[KG_DECHET]]/Tableau1[[#This Row],[Population]]</f>
        <v>161.1386820445492</v>
      </c>
    </row>
    <row r="2418" spans="1:13" x14ac:dyDescent="0.3">
      <c r="A2418" s="21">
        <v>2011</v>
      </c>
      <c r="B2418" s="21">
        <v>52</v>
      </c>
      <c r="C2418" s="21" t="str">
        <f>VLOOKUP(Tableau1[[#This Row],[CODE_REGION]],Libellés!$I$2:$J$15,2,FALSE)</f>
        <v>Pays de la Loire</v>
      </c>
      <c r="D2418" s="21">
        <v>44</v>
      </c>
      <c r="E2418" s="21" t="str">
        <f>VLOOKUP(Tableau1[[#This Row],[CODE_DEPT]],Libellés!$L$2:$M$102,2,FALSE)</f>
        <v>Loire-Atlantique</v>
      </c>
      <c r="F2418" s="21" t="s">
        <v>49</v>
      </c>
      <c r="G2418" s="21" t="str">
        <f>VLOOKUP(Tableau1[[#This Row],[CODE_TYPE_DECHET]],Libellés!$A$1:$B$8,2,FALSE)</f>
        <v>Ordures ménagères résiduelles</v>
      </c>
      <c r="H2418" s="21" t="s">
        <v>51</v>
      </c>
      <c r="I2418" s="21" t="str">
        <f>VLOOKUP(Tableau1[[#This Row],[CODE_DESTINATION]],Libellés!$E$2:$F$7,2,FALSE)</f>
        <v>Stockage</v>
      </c>
      <c r="J2418" s="21">
        <v>86180.396999999997</v>
      </c>
      <c r="K2418" s="21">
        <v>1296364</v>
      </c>
      <c r="L2418" s="21">
        <f>Tableau1[[#This Row],[TONNE_DECHET]]*1000</f>
        <v>86180397</v>
      </c>
      <c r="M2418" s="21">
        <f>Tableau1[[#This Row],[KG_DECHET]]/Tableau1[[#This Row],[Population]]</f>
        <v>66.478548463240259</v>
      </c>
    </row>
    <row r="2419" spans="1:13" x14ac:dyDescent="0.3">
      <c r="A2419" s="21">
        <v>2011</v>
      </c>
      <c r="B2419" s="21">
        <v>52</v>
      </c>
      <c r="C2419" s="21" t="str">
        <f>VLOOKUP(Tableau1[[#This Row],[CODE_REGION]],Libellés!$I$2:$J$15,2,FALSE)</f>
        <v>Pays de la Loire</v>
      </c>
      <c r="D2419" s="21">
        <v>44</v>
      </c>
      <c r="E2419" s="21" t="str">
        <f>VLOOKUP(Tableau1[[#This Row],[CODE_DEPT]],Libellés!$L$2:$M$102,2,FALSE)</f>
        <v>Loire-Atlantique</v>
      </c>
      <c r="F2419" s="21" t="s">
        <v>49</v>
      </c>
      <c r="G2419" s="21" t="str">
        <f>VLOOKUP(Tableau1[[#This Row],[CODE_TYPE_DECHET]],Libellés!$A$1:$B$8,2,FALSE)</f>
        <v>Ordures ménagères résiduelles</v>
      </c>
      <c r="H2419" s="21" t="s">
        <v>56</v>
      </c>
      <c r="I2419" s="21" t="str">
        <f>VLOOKUP(Tableau1[[#This Row],[CODE_DESTINATION]],Libellés!$E$2:$F$7,2,FALSE)</f>
        <v>Valorisation organique</v>
      </c>
      <c r="J2419" s="21">
        <v>3382.1869999999999</v>
      </c>
      <c r="K2419" s="21">
        <v>1296364</v>
      </c>
      <c r="L2419" s="21">
        <f>Tableau1[[#This Row],[TONNE_DECHET]]*1000</f>
        <v>3382187</v>
      </c>
      <c r="M2419" s="21">
        <f>Tableau1[[#This Row],[KG_DECHET]]/Tableau1[[#This Row],[Population]]</f>
        <v>2.6089794224461649</v>
      </c>
    </row>
    <row r="2420" spans="1:13" x14ac:dyDescent="0.3">
      <c r="A2420" s="21">
        <v>2011</v>
      </c>
      <c r="B2420" s="21">
        <v>52</v>
      </c>
      <c r="C2420" s="21" t="str">
        <f>VLOOKUP(Tableau1[[#This Row],[CODE_REGION]],Libellés!$I$2:$J$15,2,FALSE)</f>
        <v>Pays de la Loire</v>
      </c>
      <c r="D2420" s="21">
        <v>44</v>
      </c>
      <c r="E2420" s="21" t="str">
        <f>VLOOKUP(Tableau1[[#This Row],[CODE_DEPT]],Libellés!$L$2:$M$102,2,FALSE)</f>
        <v>Loire-Atlantique</v>
      </c>
      <c r="F2420" s="21" t="s">
        <v>50</v>
      </c>
      <c r="G2420" s="21" t="str">
        <f>VLOOKUP(Tableau1[[#This Row],[CODE_TYPE_DECHET]],Libellés!$A$1:$B$8,2,FALSE)</f>
        <v>Encombrants</v>
      </c>
      <c r="H2420" s="21" t="s">
        <v>49</v>
      </c>
      <c r="I2420" s="21" t="str">
        <f>VLOOKUP(Tableau1[[#This Row],[CODE_DESTINATION]],Libellés!$E$2:$F$7,2,FALSE)</f>
        <v>Valorisation matière</v>
      </c>
      <c r="J2420" s="21">
        <v>1249.4107899999999</v>
      </c>
      <c r="K2420" s="21">
        <v>1296364</v>
      </c>
      <c r="L2420" s="21">
        <f>Tableau1[[#This Row],[TONNE_DECHET]]*1000</f>
        <v>1249410.7899999998</v>
      </c>
      <c r="M2420" s="21">
        <f>Tableau1[[#This Row],[KG_DECHET]]/Tableau1[[#This Row],[Population]]</f>
        <v>0.96378084396049246</v>
      </c>
    </row>
    <row r="2421" spans="1:13" x14ac:dyDescent="0.3">
      <c r="A2421" s="21">
        <v>2011</v>
      </c>
      <c r="B2421" s="21">
        <v>52</v>
      </c>
      <c r="C2421" s="21" t="str">
        <f>VLOOKUP(Tableau1[[#This Row],[CODE_REGION]],Libellés!$I$2:$J$15,2,FALSE)</f>
        <v>Pays de la Loire</v>
      </c>
      <c r="D2421" s="21">
        <v>44</v>
      </c>
      <c r="E2421" s="21" t="str">
        <f>VLOOKUP(Tableau1[[#This Row],[CODE_DEPT]],Libellés!$L$2:$M$102,2,FALSE)</f>
        <v>Loire-Atlantique</v>
      </c>
      <c r="F2421" s="21" t="s">
        <v>50</v>
      </c>
      <c r="G2421" s="21" t="str">
        <f>VLOOKUP(Tableau1[[#This Row],[CODE_TYPE_DECHET]],Libellés!$A$1:$B$8,2,FALSE)</f>
        <v>Encombrants</v>
      </c>
      <c r="H2421" s="21" t="s">
        <v>51</v>
      </c>
      <c r="I2421" s="21" t="str">
        <f>VLOOKUP(Tableau1[[#This Row],[CODE_DESTINATION]],Libellés!$E$2:$F$7,2,FALSE)</f>
        <v>Stockage</v>
      </c>
      <c r="J2421" s="21">
        <v>3185.26</v>
      </c>
      <c r="K2421" s="21">
        <v>1296364</v>
      </c>
      <c r="L2421" s="21">
        <f>Tableau1[[#This Row],[TONNE_DECHET]]*1000</f>
        <v>3185260</v>
      </c>
      <c r="M2421" s="21">
        <f>Tableau1[[#This Row],[KG_DECHET]]/Tableau1[[#This Row],[Population]]</f>
        <v>2.4570722420554723</v>
      </c>
    </row>
    <row r="2422" spans="1:13" x14ac:dyDescent="0.3">
      <c r="A2422" s="21">
        <v>2011</v>
      </c>
      <c r="B2422" s="21">
        <v>52</v>
      </c>
      <c r="C2422" s="21" t="str">
        <f>VLOOKUP(Tableau1[[#This Row],[CODE_REGION]],Libellés!$I$2:$J$15,2,FALSE)</f>
        <v>Pays de la Loire</v>
      </c>
      <c r="D2422" s="21">
        <v>44</v>
      </c>
      <c r="E2422" s="21" t="str">
        <f>VLOOKUP(Tableau1[[#This Row],[CODE_DEPT]],Libellés!$L$2:$M$102,2,FALSE)</f>
        <v>Loire-Atlantique</v>
      </c>
      <c r="F2422" s="21" t="s">
        <v>53</v>
      </c>
      <c r="G2422" s="21" t="str">
        <f>VLOOKUP(Tableau1[[#This Row],[CODE_TYPE_DECHET]],Libellés!$A$1:$B$8,2,FALSE)</f>
        <v>Déchets dangereux</v>
      </c>
      <c r="H2422" s="21" t="s">
        <v>49</v>
      </c>
      <c r="I2422" s="21" t="str">
        <f>VLOOKUP(Tableau1[[#This Row],[CODE_DESTINATION]],Libellés!$E$2:$F$7,2,FALSE)</f>
        <v>Valorisation matière</v>
      </c>
      <c r="J2422" s="21">
        <v>162.5</v>
      </c>
      <c r="K2422" s="21">
        <v>1296364</v>
      </c>
      <c r="L2422" s="21">
        <f>Tableau1[[#This Row],[TONNE_DECHET]]*1000</f>
        <v>162500</v>
      </c>
      <c r="M2422" s="21">
        <f>Tableau1[[#This Row],[KG_DECHET]]/Tableau1[[#This Row],[Population]]</f>
        <v>0.12535059597458739</v>
      </c>
    </row>
    <row r="2423" spans="1:13" x14ac:dyDescent="0.3">
      <c r="A2423" s="21">
        <v>2011</v>
      </c>
      <c r="B2423" s="21">
        <v>52</v>
      </c>
      <c r="C2423" s="21" t="str">
        <f>VLOOKUP(Tableau1[[#This Row],[CODE_REGION]],Libellés!$I$2:$J$15,2,FALSE)</f>
        <v>Pays de la Loire</v>
      </c>
      <c r="D2423" s="21">
        <v>44</v>
      </c>
      <c r="E2423" s="21" t="str">
        <f>VLOOKUP(Tableau1[[#This Row],[CODE_DEPT]],Libellés!$L$2:$M$102,2,FALSE)</f>
        <v>Loire-Atlantique</v>
      </c>
      <c r="F2423" s="21" t="s">
        <v>53</v>
      </c>
      <c r="G2423" s="21" t="str">
        <f>VLOOKUP(Tableau1[[#This Row],[CODE_TYPE_DECHET]],Libellés!$A$1:$B$8,2,FALSE)</f>
        <v>Déchets dangereux</v>
      </c>
      <c r="H2423" s="21" t="s">
        <v>50</v>
      </c>
      <c r="I2423" s="21" t="str">
        <f>VLOOKUP(Tableau1[[#This Row],[CODE_DESTINATION]],Libellés!$E$2:$F$7,2,FALSE)</f>
        <v>Incinération avec récupération d'énergie</v>
      </c>
      <c r="J2423" s="21">
        <v>2.101</v>
      </c>
      <c r="K2423" s="21">
        <v>1296364</v>
      </c>
      <c r="L2423" s="21">
        <f>Tableau1[[#This Row],[TONNE_DECHET]]*1000</f>
        <v>2101</v>
      </c>
      <c r="M2423" s="21">
        <f>Tableau1[[#This Row],[KG_DECHET]]/Tableau1[[#This Row],[Population]]</f>
        <v>1.6206867824160498E-3</v>
      </c>
    </row>
    <row r="2424" spans="1:13" x14ac:dyDescent="0.3">
      <c r="A2424" s="21">
        <v>2011</v>
      </c>
      <c r="B2424" s="21">
        <v>52</v>
      </c>
      <c r="C2424" s="21" t="str">
        <f>VLOOKUP(Tableau1[[#This Row],[CODE_REGION]],Libellés!$I$2:$J$15,2,FALSE)</f>
        <v>Pays de la Loire</v>
      </c>
      <c r="D2424" s="21">
        <v>44</v>
      </c>
      <c r="E2424" s="21" t="str">
        <f>VLOOKUP(Tableau1[[#This Row],[CODE_DEPT]],Libellés!$L$2:$M$102,2,FALSE)</f>
        <v>Loire-Atlantique</v>
      </c>
      <c r="F2424" s="21" t="s">
        <v>53</v>
      </c>
      <c r="G2424" s="21" t="str">
        <f>VLOOKUP(Tableau1[[#This Row],[CODE_TYPE_DECHET]],Libellés!$A$1:$B$8,2,FALSE)</f>
        <v>Déchets dangereux</v>
      </c>
      <c r="H2424" s="21" t="s">
        <v>53</v>
      </c>
      <c r="I2424" s="21" t="str">
        <f>VLOOKUP(Tableau1[[#This Row],[CODE_DESTINATION]],Libellés!$E$2:$F$7,2,FALSE)</f>
        <v>Incinération sans récupération d'énergie</v>
      </c>
      <c r="J2424" s="21">
        <v>1.57101</v>
      </c>
      <c r="K2424" s="21">
        <v>1296364</v>
      </c>
      <c r="L2424" s="21">
        <f>Tableau1[[#This Row],[TONNE_DECHET]]*1000</f>
        <v>1571.01</v>
      </c>
      <c r="M2424" s="21">
        <f>Tableau1[[#This Row],[KG_DECHET]]/Tableau1[[#This Row],[Population]]</f>
        <v>1.2118587063509941E-3</v>
      </c>
    </row>
    <row r="2425" spans="1:13" x14ac:dyDescent="0.3">
      <c r="A2425" s="21">
        <v>2011</v>
      </c>
      <c r="B2425" s="21">
        <v>52</v>
      </c>
      <c r="C2425" s="21" t="str">
        <f>VLOOKUP(Tableau1[[#This Row],[CODE_REGION]],Libellés!$I$2:$J$15,2,FALSE)</f>
        <v>Pays de la Loire</v>
      </c>
      <c r="D2425" s="21">
        <v>44</v>
      </c>
      <c r="E2425" s="21" t="str">
        <f>VLOOKUP(Tableau1[[#This Row],[CODE_DEPT]],Libellés!$L$2:$M$102,2,FALSE)</f>
        <v>Loire-Atlantique</v>
      </c>
      <c r="F2425" s="21" t="s">
        <v>51</v>
      </c>
      <c r="G2425" s="21" t="str">
        <f>VLOOKUP(Tableau1[[#This Row],[CODE_TYPE_DECHET]],Libellés!$A$1:$B$8,2,FALSE)</f>
        <v>Emballages et papier</v>
      </c>
      <c r="H2425" s="21" t="s">
        <v>49</v>
      </c>
      <c r="I2425" s="21" t="str">
        <f>VLOOKUP(Tableau1[[#This Row],[CODE_DESTINATION]],Libellés!$E$2:$F$7,2,FALSE)</f>
        <v>Valorisation matière</v>
      </c>
      <c r="J2425" s="21">
        <v>68718.180630000003</v>
      </c>
      <c r="K2425" s="21">
        <v>1296364</v>
      </c>
      <c r="L2425" s="21">
        <f>Tableau1[[#This Row],[TONNE_DECHET]]*1000</f>
        <v>68718180.629999995</v>
      </c>
      <c r="M2425" s="21">
        <f>Tableau1[[#This Row],[KG_DECHET]]/Tableau1[[#This Row],[Population]]</f>
        <v>53.008399361599054</v>
      </c>
    </row>
    <row r="2426" spans="1:13" x14ac:dyDescent="0.3">
      <c r="A2426" s="21">
        <v>2011</v>
      </c>
      <c r="B2426" s="21">
        <v>52</v>
      </c>
      <c r="C2426" s="21" t="str">
        <f>VLOOKUP(Tableau1[[#This Row],[CODE_REGION]],Libellés!$I$2:$J$15,2,FALSE)</f>
        <v>Pays de la Loire</v>
      </c>
      <c r="D2426" s="21">
        <v>44</v>
      </c>
      <c r="E2426" s="21" t="str">
        <f>VLOOKUP(Tableau1[[#This Row],[CODE_DEPT]],Libellés!$L$2:$M$102,2,FALSE)</f>
        <v>Loire-Atlantique</v>
      </c>
      <c r="F2426" s="21" t="s">
        <v>56</v>
      </c>
      <c r="G2426" s="21" t="str">
        <f>VLOOKUP(Tableau1[[#This Row],[CODE_TYPE_DECHET]],Libellés!$A$1:$B$8,2,FALSE)</f>
        <v>Biodéchets</v>
      </c>
      <c r="H2426" s="21" t="s">
        <v>56</v>
      </c>
      <c r="I2426" s="21" t="str">
        <f>VLOOKUP(Tableau1[[#This Row],[CODE_DESTINATION]],Libellés!$E$2:$F$7,2,FALSE)</f>
        <v>Valorisation organique</v>
      </c>
      <c r="J2426" s="21">
        <v>9832.1540800000002</v>
      </c>
      <c r="K2426" s="21">
        <v>1296364</v>
      </c>
      <c r="L2426" s="21">
        <f>Tableau1[[#This Row],[TONNE_DECHET]]*1000</f>
        <v>9832154.0800000001</v>
      </c>
      <c r="M2426" s="21">
        <f>Tableau1[[#This Row],[KG_DECHET]]/Tableau1[[#This Row],[Population]]</f>
        <v>7.5844084531813598</v>
      </c>
    </row>
    <row r="2427" spans="1:13" x14ac:dyDescent="0.3">
      <c r="A2427" s="21">
        <v>2011</v>
      </c>
      <c r="B2427" s="21">
        <v>52</v>
      </c>
      <c r="C2427" s="21" t="str">
        <f>VLOOKUP(Tableau1[[#This Row],[CODE_REGION]],Libellés!$I$2:$J$15,2,FALSE)</f>
        <v>Pays de la Loire</v>
      </c>
      <c r="D2427" s="21">
        <v>44</v>
      </c>
      <c r="E2427" s="21" t="str">
        <f>VLOOKUP(Tableau1[[#This Row],[CODE_DEPT]],Libellés!$L$2:$M$102,2,FALSE)</f>
        <v>Loire-Atlantique</v>
      </c>
      <c r="F2427" s="21" t="s">
        <v>54</v>
      </c>
      <c r="G2427" s="21" t="str">
        <f>VLOOKUP(Tableau1[[#This Row],[CODE_TYPE_DECHET]],Libellés!$A$1:$B$8,2,FALSE)</f>
        <v>Verre</v>
      </c>
      <c r="H2427" s="21" t="s">
        <v>49</v>
      </c>
      <c r="I2427" s="21" t="str">
        <f>VLOOKUP(Tableau1[[#This Row],[CODE_DESTINATION]],Libellés!$E$2:$F$7,2,FALSE)</f>
        <v>Valorisation matière</v>
      </c>
      <c r="J2427" s="21">
        <v>47799.196620000002</v>
      </c>
      <c r="K2427" s="21">
        <v>1296364</v>
      </c>
      <c r="L2427" s="21">
        <f>Tableau1[[#This Row],[TONNE_DECHET]]*1000</f>
        <v>47799196.620000005</v>
      </c>
      <c r="M2427" s="21">
        <f>Tableau1[[#This Row],[KG_DECHET]]/Tableau1[[#This Row],[Population]]</f>
        <v>36.871740205682975</v>
      </c>
    </row>
    <row r="2428" spans="1:13" x14ac:dyDescent="0.3">
      <c r="A2428" s="21">
        <v>2011</v>
      </c>
      <c r="B2428" s="21">
        <v>52</v>
      </c>
      <c r="C2428" s="21" t="str">
        <f>VLOOKUP(Tableau1[[#This Row],[CODE_REGION]],Libellés!$I$2:$J$15,2,FALSE)</f>
        <v>Pays de la Loire</v>
      </c>
      <c r="D2428" s="21">
        <v>44</v>
      </c>
      <c r="E2428" s="21" t="str">
        <f>VLOOKUP(Tableau1[[#This Row],[CODE_DEPT]],Libellés!$L$2:$M$102,2,FALSE)</f>
        <v>Loire-Atlantique</v>
      </c>
      <c r="F2428" s="21" t="s">
        <v>54</v>
      </c>
      <c r="G2428" s="21" t="str">
        <f>VLOOKUP(Tableau1[[#This Row],[CODE_TYPE_DECHET]],Libellés!$A$1:$B$8,2,FALSE)</f>
        <v>Verre</v>
      </c>
      <c r="H2428" s="21" t="s">
        <v>52</v>
      </c>
      <c r="I2428" s="21" t="str">
        <f>VLOOKUP(Tableau1[[#This Row],[CODE_DESTINATION]],Libellés!$E$2:$F$7,2,FALSE)</f>
        <v>Non précisé</v>
      </c>
      <c r="J2428" s="21">
        <v>776</v>
      </c>
      <c r="K2428" s="21">
        <v>1296364</v>
      </c>
      <c r="L2428" s="21">
        <f>Tableau1[[#This Row],[TONNE_DECHET]]*1000</f>
        <v>776000</v>
      </c>
      <c r="M2428" s="21">
        <f>Tableau1[[#This Row],[KG_DECHET]]/Tableau1[[#This Row],[Population]]</f>
        <v>0.59859730754633733</v>
      </c>
    </row>
    <row r="2429" spans="1:13" x14ac:dyDescent="0.3">
      <c r="A2429" s="21">
        <v>2011</v>
      </c>
      <c r="B2429" s="21">
        <v>52</v>
      </c>
      <c r="C2429" s="21" t="str">
        <f>VLOOKUP(Tableau1[[#This Row],[CODE_REGION]],Libellés!$I$2:$J$15,2,FALSE)</f>
        <v>Pays de la Loire</v>
      </c>
      <c r="D2429" s="21">
        <v>44</v>
      </c>
      <c r="E2429" s="21" t="str">
        <f>VLOOKUP(Tableau1[[#This Row],[CODE_DEPT]],Libellés!$L$2:$M$102,2,FALSE)</f>
        <v>Loire-Atlantique</v>
      </c>
      <c r="F2429" s="21" t="s">
        <v>55</v>
      </c>
      <c r="G2429" s="21" t="str">
        <f>VLOOKUP(Tableau1[[#This Row],[CODE_TYPE_DECHET]],Libellés!$A$1:$B$8,2,FALSE)</f>
        <v>Collectes séparées hors gravats</v>
      </c>
      <c r="H2429" s="21" t="s">
        <v>49</v>
      </c>
      <c r="I2429" s="21" t="str">
        <f>VLOOKUP(Tableau1[[#This Row],[CODE_DESTINATION]],Libellés!$E$2:$F$7,2,FALSE)</f>
        <v>Valorisation matière</v>
      </c>
      <c r="J2429" s="21">
        <v>522.73</v>
      </c>
      <c r="K2429" s="21">
        <v>1296364</v>
      </c>
      <c r="L2429" s="21">
        <f>Tableau1[[#This Row],[TONNE_DECHET]]*1000</f>
        <v>522730</v>
      </c>
      <c r="M2429" s="21">
        <f>Tableau1[[#This Row],[KG_DECHET]]/Tableau1[[#This Row],[Population]]</f>
        <v>0.40322779713105272</v>
      </c>
    </row>
    <row r="2430" spans="1:13" x14ac:dyDescent="0.3">
      <c r="A2430" s="21">
        <v>2013</v>
      </c>
      <c r="B2430" s="21">
        <v>52</v>
      </c>
      <c r="C2430" s="21" t="str">
        <f>VLOOKUP(Tableau1[[#This Row],[CODE_REGION]],Libellés!$I$2:$J$15,2,FALSE)</f>
        <v>Pays de la Loire</v>
      </c>
      <c r="D2430" s="21">
        <v>44</v>
      </c>
      <c r="E2430" s="21" t="str">
        <f>VLOOKUP(Tableau1[[#This Row],[CODE_DEPT]],Libellés!$L$2:$M$102,2,FALSE)</f>
        <v>Loire-Atlantique</v>
      </c>
      <c r="F2430" s="21" t="s">
        <v>49</v>
      </c>
      <c r="G2430" s="21" t="str">
        <f>VLOOKUP(Tableau1[[#This Row],[CODE_TYPE_DECHET]],Libellés!$A$1:$B$8,2,FALSE)</f>
        <v>Ordures ménagères résiduelles</v>
      </c>
      <c r="H2430" s="21" t="s">
        <v>50</v>
      </c>
      <c r="I2430" s="21" t="str">
        <f>VLOOKUP(Tableau1[[#This Row],[CODE_DESTINATION]],Libellés!$E$2:$F$7,2,FALSE)</f>
        <v>Incinération avec récupération d'énergie</v>
      </c>
      <c r="J2430" s="21">
        <v>198792.20949000001</v>
      </c>
      <c r="K2430" s="21">
        <v>1328620</v>
      </c>
      <c r="L2430" s="21">
        <f>Tableau1[[#This Row],[TONNE_DECHET]]*1000</f>
        <v>198792209.49000001</v>
      </c>
      <c r="M2430" s="21">
        <f>Tableau1[[#This Row],[KG_DECHET]]/Tableau1[[#This Row],[Population]]</f>
        <v>149.62307468651684</v>
      </c>
    </row>
    <row r="2431" spans="1:13" x14ac:dyDescent="0.3">
      <c r="A2431" s="21">
        <v>2013</v>
      </c>
      <c r="B2431" s="21">
        <v>52</v>
      </c>
      <c r="C2431" s="21" t="str">
        <f>VLOOKUP(Tableau1[[#This Row],[CODE_REGION]],Libellés!$I$2:$J$15,2,FALSE)</f>
        <v>Pays de la Loire</v>
      </c>
      <c r="D2431" s="21">
        <v>44</v>
      </c>
      <c r="E2431" s="21" t="str">
        <f>VLOOKUP(Tableau1[[#This Row],[CODE_DEPT]],Libellés!$L$2:$M$102,2,FALSE)</f>
        <v>Loire-Atlantique</v>
      </c>
      <c r="F2431" s="21" t="s">
        <v>49</v>
      </c>
      <c r="G2431" s="21" t="str">
        <f>VLOOKUP(Tableau1[[#This Row],[CODE_TYPE_DECHET]],Libellés!$A$1:$B$8,2,FALSE)</f>
        <v>Ordures ménagères résiduelles</v>
      </c>
      <c r="H2431" s="21" t="s">
        <v>51</v>
      </c>
      <c r="I2431" s="21" t="str">
        <f>VLOOKUP(Tableau1[[#This Row],[CODE_DESTINATION]],Libellés!$E$2:$F$7,2,FALSE)</f>
        <v>Stockage</v>
      </c>
      <c r="J2431" s="21">
        <v>58054.523849999998</v>
      </c>
      <c r="K2431" s="21">
        <v>1328620</v>
      </c>
      <c r="L2431" s="21">
        <f>Tableau1[[#This Row],[TONNE_DECHET]]*1000</f>
        <v>58054523.849999994</v>
      </c>
      <c r="M2431" s="21">
        <f>Tableau1[[#This Row],[KG_DECHET]]/Tableau1[[#This Row],[Population]]</f>
        <v>43.695355970856973</v>
      </c>
    </row>
    <row r="2432" spans="1:13" x14ac:dyDescent="0.3">
      <c r="A2432" s="21">
        <v>2013</v>
      </c>
      <c r="B2432" s="21">
        <v>52</v>
      </c>
      <c r="C2432" s="21" t="str">
        <f>VLOOKUP(Tableau1[[#This Row],[CODE_REGION]],Libellés!$I$2:$J$15,2,FALSE)</f>
        <v>Pays de la Loire</v>
      </c>
      <c r="D2432" s="21">
        <v>44</v>
      </c>
      <c r="E2432" s="21" t="str">
        <f>VLOOKUP(Tableau1[[#This Row],[CODE_DEPT]],Libellés!$L$2:$M$102,2,FALSE)</f>
        <v>Loire-Atlantique</v>
      </c>
      <c r="F2432" s="21" t="s">
        <v>49</v>
      </c>
      <c r="G2432" s="21" t="str">
        <f>VLOOKUP(Tableau1[[#This Row],[CODE_TYPE_DECHET]],Libellés!$A$1:$B$8,2,FALSE)</f>
        <v>Ordures ménagères résiduelles</v>
      </c>
      <c r="H2432" s="21" t="s">
        <v>56</v>
      </c>
      <c r="I2432" s="21" t="str">
        <f>VLOOKUP(Tableau1[[#This Row],[CODE_DESTINATION]],Libellés!$E$2:$F$7,2,FALSE)</f>
        <v>Valorisation organique</v>
      </c>
      <c r="J2432" s="21">
        <v>22315.63</v>
      </c>
      <c r="K2432" s="21">
        <v>1328620</v>
      </c>
      <c r="L2432" s="21">
        <f>Tableau1[[#This Row],[TONNE_DECHET]]*1000</f>
        <v>22315630</v>
      </c>
      <c r="M2432" s="21">
        <f>Tableau1[[#This Row],[KG_DECHET]]/Tableau1[[#This Row],[Population]]</f>
        <v>16.796096701841009</v>
      </c>
    </row>
    <row r="2433" spans="1:13" x14ac:dyDescent="0.3">
      <c r="A2433" s="21">
        <v>2013</v>
      </c>
      <c r="B2433" s="21">
        <v>52</v>
      </c>
      <c r="C2433" s="21" t="str">
        <f>VLOOKUP(Tableau1[[#This Row],[CODE_REGION]],Libellés!$I$2:$J$15,2,FALSE)</f>
        <v>Pays de la Loire</v>
      </c>
      <c r="D2433" s="21">
        <v>44</v>
      </c>
      <c r="E2433" s="21" t="str">
        <f>VLOOKUP(Tableau1[[#This Row],[CODE_DEPT]],Libellés!$L$2:$M$102,2,FALSE)</f>
        <v>Loire-Atlantique</v>
      </c>
      <c r="F2433" s="21" t="s">
        <v>50</v>
      </c>
      <c r="G2433" s="21" t="str">
        <f>VLOOKUP(Tableau1[[#This Row],[CODE_TYPE_DECHET]],Libellés!$A$1:$B$8,2,FALSE)</f>
        <v>Encombrants</v>
      </c>
      <c r="H2433" s="21" t="s">
        <v>49</v>
      </c>
      <c r="I2433" s="21" t="str">
        <f>VLOOKUP(Tableau1[[#This Row],[CODE_DESTINATION]],Libellés!$E$2:$F$7,2,FALSE)</f>
        <v>Valorisation matière</v>
      </c>
      <c r="J2433" s="21">
        <v>2134.0010000000002</v>
      </c>
      <c r="K2433" s="21">
        <v>1328620</v>
      </c>
      <c r="L2433" s="21">
        <f>Tableau1[[#This Row],[TONNE_DECHET]]*1000</f>
        <v>2134001</v>
      </c>
      <c r="M2433" s="21">
        <f>Tableau1[[#This Row],[KG_DECHET]]/Tableau1[[#This Row],[Population]]</f>
        <v>1.6061785913203173</v>
      </c>
    </row>
    <row r="2434" spans="1:13" x14ac:dyDescent="0.3">
      <c r="A2434" s="21">
        <v>2013</v>
      </c>
      <c r="B2434" s="21">
        <v>52</v>
      </c>
      <c r="C2434" s="21" t="str">
        <f>VLOOKUP(Tableau1[[#This Row],[CODE_REGION]],Libellés!$I$2:$J$15,2,FALSE)</f>
        <v>Pays de la Loire</v>
      </c>
      <c r="D2434" s="21">
        <v>44</v>
      </c>
      <c r="E2434" s="21" t="str">
        <f>VLOOKUP(Tableau1[[#This Row],[CODE_DEPT]],Libellés!$L$2:$M$102,2,FALSE)</f>
        <v>Loire-Atlantique</v>
      </c>
      <c r="F2434" s="21" t="s">
        <v>50</v>
      </c>
      <c r="G2434" s="21" t="str">
        <f>VLOOKUP(Tableau1[[#This Row],[CODE_TYPE_DECHET]],Libellés!$A$1:$B$8,2,FALSE)</f>
        <v>Encombrants</v>
      </c>
      <c r="H2434" s="21" t="s">
        <v>50</v>
      </c>
      <c r="I2434" s="21" t="str">
        <f>VLOOKUP(Tableau1[[#This Row],[CODE_DESTINATION]],Libellés!$E$2:$F$7,2,FALSE)</f>
        <v>Incinération avec récupération d'énergie</v>
      </c>
      <c r="J2434" s="21">
        <v>1231</v>
      </c>
      <c r="K2434" s="21">
        <v>1328620</v>
      </c>
      <c r="L2434" s="21">
        <f>Tableau1[[#This Row],[TONNE_DECHET]]*1000</f>
        <v>1231000</v>
      </c>
      <c r="M2434" s="21">
        <f>Tableau1[[#This Row],[KG_DECHET]]/Tableau1[[#This Row],[Population]]</f>
        <v>0.92652526681820235</v>
      </c>
    </row>
    <row r="2435" spans="1:13" x14ac:dyDescent="0.3">
      <c r="A2435" s="21">
        <v>2013</v>
      </c>
      <c r="B2435" s="21">
        <v>52</v>
      </c>
      <c r="C2435" s="21" t="str">
        <f>VLOOKUP(Tableau1[[#This Row],[CODE_REGION]],Libellés!$I$2:$J$15,2,FALSE)</f>
        <v>Pays de la Loire</v>
      </c>
      <c r="D2435" s="21">
        <v>44</v>
      </c>
      <c r="E2435" s="21" t="str">
        <f>VLOOKUP(Tableau1[[#This Row],[CODE_DEPT]],Libellés!$L$2:$M$102,2,FALSE)</f>
        <v>Loire-Atlantique</v>
      </c>
      <c r="F2435" s="21" t="s">
        <v>50</v>
      </c>
      <c r="G2435" s="21" t="str">
        <f>VLOOKUP(Tableau1[[#This Row],[CODE_TYPE_DECHET]],Libellés!$A$1:$B$8,2,FALSE)</f>
        <v>Encombrants</v>
      </c>
      <c r="H2435" s="21" t="s">
        <v>51</v>
      </c>
      <c r="I2435" s="21" t="str">
        <f>VLOOKUP(Tableau1[[#This Row],[CODE_DESTINATION]],Libellés!$E$2:$F$7,2,FALSE)</f>
        <v>Stockage</v>
      </c>
      <c r="J2435" s="21">
        <v>8002.4844599999997</v>
      </c>
      <c r="K2435" s="21">
        <v>1328620</v>
      </c>
      <c r="L2435" s="21">
        <f>Tableau1[[#This Row],[TONNE_DECHET]]*1000</f>
        <v>8002484.46</v>
      </c>
      <c r="M2435" s="21">
        <f>Tableau1[[#This Row],[KG_DECHET]]/Tableau1[[#This Row],[Population]]</f>
        <v>6.0231551986271468</v>
      </c>
    </row>
    <row r="2436" spans="1:13" x14ac:dyDescent="0.3">
      <c r="A2436" s="21">
        <v>2013</v>
      </c>
      <c r="B2436" s="21">
        <v>52</v>
      </c>
      <c r="C2436" s="21" t="str">
        <f>VLOOKUP(Tableau1[[#This Row],[CODE_REGION]],Libellés!$I$2:$J$15,2,FALSE)</f>
        <v>Pays de la Loire</v>
      </c>
      <c r="D2436" s="21">
        <v>44</v>
      </c>
      <c r="E2436" s="21" t="str">
        <f>VLOOKUP(Tableau1[[#This Row],[CODE_DEPT]],Libellés!$L$2:$M$102,2,FALSE)</f>
        <v>Loire-Atlantique</v>
      </c>
      <c r="F2436" s="21" t="s">
        <v>53</v>
      </c>
      <c r="G2436" s="21" t="str">
        <f>VLOOKUP(Tableau1[[#This Row],[CODE_TYPE_DECHET]],Libellés!$A$1:$B$8,2,FALSE)</f>
        <v>Déchets dangereux</v>
      </c>
      <c r="H2436" s="21" t="s">
        <v>49</v>
      </c>
      <c r="I2436" s="21" t="str">
        <f>VLOOKUP(Tableau1[[#This Row],[CODE_DESTINATION]],Libellés!$E$2:$F$7,2,FALSE)</f>
        <v>Valorisation matière</v>
      </c>
      <c r="J2436" s="21">
        <v>159.6</v>
      </c>
      <c r="K2436" s="21">
        <v>1328620</v>
      </c>
      <c r="L2436" s="21">
        <f>Tableau1[[#This Row],[TONNE_DECHET]]*1000</f>
        <v>159600</v>
      </c>
      <c r="M2436" s="21">
        <f>Tableau1[[#This Row],[KG_DECHET]]/Tableau1[[#This Row],[Population]]</f>
        <v>0.12012464060453704</v>
      </c>
    </row>
    <row r="2437" spans="1:13" x14ac:dyDescent="0.3">
      <c r="A2437" s="21">
        <v>2013</v>
      </c>
      <c r="B2437" s="21">
        <v>52</v>
      </c>
      <c r="C2437" s="21" t="str">
        <f>VLOOKUP(Tableau1[[#This Row],[CODE_REGION]],Libellés!$I$2:$J$15,2,FALSE)</f>
        <v>Pays de la Loire</v>
      </c>
      <c r="D2437" s="21">
        <v>44</v>
      </c>
      <c r="E2437" s="21" t="str">
        <f>VLOOKUP(Tableau1[[#This Row],[CODE_DEPT]],Libellés!$L$2:$M$102,2,FALSE)</f>
        <v>Loire-Atlantique</v>
      </c>
      <c r="F2437" s="21" t="s">
        <v>53</v>
      </c>
      <c r="G2437" s="21" t="str">
        <f>VLOOKUP(Tableau1[[#This Row],[CODE_TYPE_DECHET]],Libellés!$A$1:$B$8,2,FALSE)</f>
        <v>Déchets dangereux</v>
      </c>
      <c r="H2437" s="21" t="s">
        <v>50</v>
      </c>
      <c r="I2437" s="21" t="str">
        <f>VLOOKUP(Tableau1[[#This Row],[CODE_DESTINATION]],Libellés!$E$2:$F$7,2,FALSE)</f>
        <v>Incinération avec récupération d'énergie</v>
      </c>
      <c r="J2437" s="21">
        <v>3.0554000000000001</v>
      </c>
      <c r="K2437" s="21">
        <v>1328620</v>
      </c>
      <c r="L2437" s="21">
        <f>Tableau1[[#This Row],[TONNE_DECHET]]*1000</f>
        <v>3055.4</v>
      </c>
      <c r="M2437" s="21">
        <f>Tableau1[[#This Row],[KG_DECHET]]/Tableau1[[#This Row],[Population]]</f>
        <v>2.2996793665607924E-3</v>
      </c>
    </row>
    <row r="2438" spans="1:13" x14ac:dyDescent="0.3">
      <c r="A2438" s="21">
        <v>2013</v>
      </c>
      <c r="B2438" s="21">
        <v>52</v>
      </c>
      <c r="C2438" s="21" t="str">
        <f>VLOOKUP(Tableau1[[#This Row],[CODE_REGION]],Libellés!$I$2:$J$15,2,FALSE)</f>
        <v>Pays de la Loire</v>
      </c>
      <c r="D2438" s="21">
        <v>44</v>
      </c>
      <c r="E2438" s="21" t="str">
        <f>VLOOKUP(Tableau1[[#This Row],[CODE_DEPT]],Libellés!$L$2:$M$102,2,FALSE)</f>
        <v>Loire-Atlantique</v>
      </c>
      <c r="F2438" s="21" t="s">
        <v>53</v>
      </c>
      <c r="G2438" s="21" t="str">
        <f>VLOOKUP(Tableau1[[#This Row],[CODE_TYPE_DECHET]],Libellés!$A$1:$B$8,2,FALSE)</f>
        <v>Déchets dangereux</v>
      </c>
      <c r="H2438" s="21" t="s">
        <v>53</v>
      </c>
      <c r="I2438" s="21" t="str">
        <f>VLOOKUP(Tableau1[[#This Row],[CODE_DESTINATION]],Libellés!$E$2:$F$7,2,FALSE)</f>
        <v>Incinération sans récupération d'énergie</v>
      </c>
      <c r="J2438" s="21">
        <v>0.315</v>
      </c>
      <c r="K2438" s="21">
        <v>1328620</v>
      </c>
      <c r="L2438" s="21">
        <f>Tableau1[[#This Row],[TONNE_DECHET]]*1000</f>
        <v>315</v>
      </c>
      <c r="M2438" s="21">
        <f>Tableau1[[#This Row],[KG_DECHET]]/Tableau1[[#This Row],[Population]]</f>
        <v>2.370881064563231E-4</v>
      </c>
    </row>
    <row r="2439" spans="1:13" x14ac:dyDescent="0.3">
      <c r="A2439" s="21">
        <v>2013</v>
      </c>
      <c r="B2439" s="21">
        <v>52</v>
      </c>
      <c r="C2439" s="21" t="str">
        <f>VLOOKUP(Tableau1[[#This Row],[CODE_REGION]],Libellés!$I$2:$J$15,2,FALSE)</f>
        <v>Pays de la Loire</v>
      </c>
      <c r="D2439" s="21">
        <v>44</v>
      </c>
      <c r="E2439" s="21" t="str">
        <f>VLOOKUP(Tableau1[[#This Row],[CODE_DEPT]],Libellés!$L$2:$M$102,2,FALSE)</f>
        <v>Loire-Atlantique</v>
      </c>
      <c r="F2439" s="21" t="s">
        <v>53</v>
      </c>
      <c r="G2439" s="21" t="str">
        <f>VLOOKUP(Tableau1[[#This Row],[CODE_TYPE_DECHET]],Libellés!$A$1:$B$8,2,FALSE)</f>
        <v>Déchets dangereux</v>
      </c>
      <c r="H2439" s="21" t="s">
        <v>52</v>
      </c>
      <c r="I2439" s="21" t="str">
        <f>VLOOKUP(Tableau1[[#This Row],[CODE_DESTINATION]],Libellés!$E$2:$F$7,2,FALSE)</f>
        <v>Non précisé</v>
      </c>
      <c r="J2439" s="21">
        <v>5</v>
      </c>
      <c r="K2439" s="21">
        <v>1328620</v>
      </c>
      <c r="L2439" s="21">
        <f>Tableau1[[#This Row],[TONNE_DECHET]]*1000</f>
        <v>5000</v>
      </c>
      <c r="M2439" s="21">
        <f>Tableau1[[#This Row],[KG_DECHET]]/Tableau1[[#This Row],[Population]]</f>
        <v>3.7633032770844938E-3</v>
      </c>
    </row>
    <row r="2440" spans="1:13" x14ac:dyDescent="0.3">
      <c r="A2440" s="21">
        <v>2013</v>
      </c>
      <c r="B2440" s="21">
        <v>52</v>
      </c>
      <c r="C2440" s="21" t="str">
        <f>VLOOKUP(Tableau1[[#This Row],[CODE_REGION]],Libellés!$I$2:$J$15,2,FALSE)</f>
        <v>Pays de la Loire</v>
      </c>
      <c r="D2440" s="21">
        <v>44</v>
      </c>
      <c r="E2440" s="21" t="str">
        <f>VLOOKUP(Tableau1[[#This Row],[CODE_DEPT]],Libellés!$L$2:$M$102,2,FALSE)</f>
        <v>Loire-Atlantique</v>
      </c>
      <c r="F2440" s="21" t="s">
        <v>51</v>
      </c>
      <c r="G2440" s="21" t="str">
        <f>VLOOKUP(Tableau1[[#This Row],[CODE_TYPE_DECHET]],Libellés!$A$1:$B$8,2,FALSE)</f>
        <v>Emballages et papier</v>
      </c>
      <c r="H2440" s="21" t="s">
        <v>49</v>
      </c>
      <c r="I2440" s="21" t="str">
        <f>VLOOKUP(Tableau1[[#This Row],[CODE_DESTINATION]],Libellés!$E$2:$F$7,2,FALSE)</f>
        <v>Valorisation matière</v>
      </c>
      <c r="J2440" s="21">
        <v>60218.77061</v>
      </c>
      <c r="K2440" s="21">
        <v>1328620</v>
      </c>
      <c r="L2440" s="21">
        <f>Tableau1[[#This Row],[TONNE_DECHET]]*1000</f>
        <v>60218770.609999999</v>
      </c>
      <c r="M2440" s="21">
        <f>Tableau1[[#This Row],[KG_DECHET]]/Tableau1[[#This Row],[Population]]</f>
        <v>45.324299355722481</v>
      </c>
    </row>
    <row r="2441" spans="1:13" x14ac:dyDescent="0.3">
      <c r="A2441" s="21">
        <v>2013</v>
      </c>
      <c r="B2441" s="21">
        <v>52</v>
      </c>
      <c r="C2441" s="21" t="str">
        <f>VLOOKUP(Tableau1[[#This Row],[CODE_REGION]],Libellés!$I$2:$J$15,2,FALSE)</f>
        <v>Pays de la Loire</v>
      </c>
      <c r="D2441" s="21">
        <v>44</v>
      </c>
      <c r="E2441" s="21" t="str">
        <f>VLOOKUP(Tableau1[[#This Row],[CODE_DEPT]],Libellés!$L$2:$M$102,2,FALSE)</f>
        <v>Loire-Atlantique</v>
      </c>
      <c r="F2441" s="21" t="s">
        <v>51</v>
      </c>
      <c r="G2441" s="21" t="str">
        <f>VLOOKUP(Tableau1[[#This Row],[CODE_TYPE_DECHET]],Libellés!$A$1:$B$8,2,FALSE)</f>
        <v>Emballages et papier</v>
      </c>
      <c r="H2441" s="21" t="s">
        <v>50</v>
      </c>
      <c r="I2441" s="21" t="str">
        <f>VLOOKUP(Tableau1[[#This Row],[CODE_DESTINATION]],Libellés!$E$2:$F$7,2,FALSE)</f>
        <v>Incinération avec récupération d'énergie</v>
      </c>
      <c r="J2441" s="21">
        <v>217</v>
      </c>
      <c r="K2441" s="21">
        <v>1328620</v>
      </c>
      <c r="L2441" s="21">
        <f>Tableau1[[#This Row],[TONNE_DECHET]]*1000</f>
        <v>217000</v>
      </c>
      <c r="M2441" s="21">
        <f>Tableau1[[#This Row],[KG_DECHET]]/Tableau1[[#This Row],[Population]]</f>
        <v>0.16332736222546704</v>
      </c>
    </row>
    <row r="2442" spans="1:13" x14ac:dyDescent="0.3">
      <c r="A2442" s="21">
        <v>2013</v>
      </c>
      <c r="B2442" s="21">
        <v>52</v>
      </c>
      <c r="C2442" s="21" t="str">
        <f>VLOOKUP(Tableau1[[#This Row],[CODE_REGION]],Libellés!$I$2:$J$15,2,FALSE)</f>
        <v>Pays de la Loire</v>
      </c>
      <c r="D2442" s="21">
        <v>44</v>
      </c>
      <c r="E2442" s="21" t="str">
        <f>VLOOKUP(Tableau1[[#This Row],[CODE_DEPT]],Libellés!$L$2:$M$102,2,FALSE)</f>
        <v>Loire-Atlantique</v>
      </c>
      <c r="F2442" s="21" t="s">
        <v>51</v>
      </c>
      <c r="G2442" s="21" t="str">
        <f>VLOOKUP(Tableau1[[#This Row],[CODE_TYPE_DECHET]],Libellés!$A$1:$B$8,2,FALSE)</f>
        <v>Emballages et papier</v>
      </c>
      <c r="H2442" s="21" t="s">
        <v>52</v>
      </c>
      <c r="I2442" s="21" t="str">
        <f>VLOOKUP(Tableau1[[#This Row],[CODE_DESTINATION]],Libellés!$E$2:$F$7,2,FALSE)</f>
        <v>Non précisé</v>
      </c>
      <c r="J2442" s="21">
        <v>705.39916000000005</v>
      </c>
      <c r="K2442" s="21">
        <v>1328620</v>
      </c>
      <c r="L2442" s="21">
        <f>Tableau1[[#This Row],[TONNE_DECHET]]*1000</f>
        <v>705399.16</v>
      </c>
      <c r="M2442" s="21">
        <f>Tableau1[[#This Row],[KG_DECHET]]/Tableau1[[#This Row],[Population]]</f>
        <v>0.53092619409612984</v>
      </c>
    </row>
    <row r="2443" spans="1:13" x14ac:dyDescent="0.3">
      <c r="A2443" s="21">
        <v>2013</v>
      </c>
      <c r="B2443" s="21">
        <v>52</v>
      </c>
      <c r="C2443" s="21" t="str">
        <f>VLOOKUP(Tableau1[[#This Row],[CODE_REGION]],Libellés!$I$2:$J$15,2,FALSE)</f>
        <v>Pays de la Loire</v>
      </c>
      <c r="D2443" s="21">
        <v>44</v>
      </c>
      <c r="E2443" s="21" t="str">
        <f>VLOOKUP(Tableau1[[#This Row],[CODE_DEPT]],Libellés!$L$2:$M$102,2,FALSE)</f>
        <v>Loire-Atlantique</v>
      </c>
      <c r="F2443" s="21" t="s">
        <v>56</v>
      </c>
      <c r="G2443" s="21" t="str">
        <f>VLOOKUP(Tableau1[[#This Row],[CODE_TYPE_DECHET]],Libellés!$A$1:$B$8,2,FALSE)</f>
        <v>Biodéchets</v>
      </c>
      <c r="H2443" s="21" t="s">
        <v>56</v>
      </c>
      <c r="I2443" s="21" t="str">
        <f>VLOOKUP(Tableau1[[#This Row],[CODE_DESTINATION]],Libellés!$E$2:$F$7,2,FALSE)</f>
        <v>Valorisation organique</v>
      </c>
      <c r="J2443" s="21">
        <v>2531</v>
      </c>
      <c r="K2443" s="21">
        <v>1328620</v>
      </c>
      <c r="L2443" s="21">
        <f>Tableau1[[#This Row],[TONNE_DECHET]]*1000</f>
        <v>2531000</v>
      </c>
      <c r="M2443" s="21">
        <f>Tableau1[[#This Row],[KG_DECHET]]/Tableau1[[#This Row],[Population]]</f>
        <v>1.9049841188601706</v>
      </c>
    </row>
    <row r="2444" spans="1:13" x14ac:dyDescent="0.3">
      <c r="A2444" s="21">
        <v>2013</v>
      </c>
      <c r="B2444" s="21">
        <v>52</v>
      </c>
      <c r="C2444" s="21" t="str">
        <f>VLOOKUP(Tableau1[[#This Row],[CODE_REGION]],Libellés!$I$2:$J$15,2,FALSE)</f>
        <v>Pays de la Loire</v>
      </c>
      <c r="D2444" s="21">
        <v>44</v>
      </c>
      <c r="E2444" s="21" t="str">
        <f>VLOOKUP(Tableau1[[#This Row],[CODE_DEPT]],Libellés!$L$2:$M$102,2,FALSE)</f>
        <v>Loire-Atlantique</v>
      </c>
      <c r="F2444" s="21" t="s">
        <v>56</v>
      </c>
      <c r="G2444" s="21" t="str">
        <f>VLOOKUP(Tableau1[[#This Row],[CODE_TYPE_DECHET]],Libellés!$A$1:$B$8,2,FALSE)</f>
        <v>Biodéchets</v>
      </c>
      <c r="H2444" s="21" t="s">
        <v>52</v>
      </c>
      <c r="I2444" s="21" t="str">
        <f>VLOOKUP(Tableau1[[#This Row],[CODE_DESTINATION]],Libellés!$E$2:$F$7,2,FALSE)</f>
        <v>Non précisé</v>
      </c>
      <c r="J2444" s="21">
        <v>10.6</v>
      </c>
      <c r="K2444" s="21">
        <v>1328620</v>
      </c>
      <c r="L2444" s="21">
        <f>Tableau1[[#This Row],[TONNE_DECHET]]*1000</f>
        <v>10600</v>
      </c>
      <c r="M2444" s="21">
        <f>Tableau1[[#This Row],[KG_DECHET]]/Tableau1[[#This Row],[Population]]</f>
        <v>7.978202947419126E-3</v>
      </c>
    </row>
    <row r="2445" spans="1:13" x14ac:dyDescent="0.3">
      <c r="A2445" s="21">
        <v>2013</v>
      </c>
      <c r="B2445" s="21">
        <v>52</v>
      </c>
      <c r="C2445" s="21" t="str">
        <f>VLOOKUP(Tableau1[[#This Row],[CODE_REGION]],Libellés!$I$2:$J$15,2,FALSE)</f>
        <v>Pays de la Loire</v>
      </c>
      <c r="D2445" s="21">
        <v>44</v>
      </c>
      <c r="E2445" s="21" t="str">
        <f>VLOOKUP(Tableau1[[#This Row],[CODE_DEPT]],Libellés!$L$2:$M$102,2,FALSE)</f>
        <v>Loire-Atlantique</v>
      </c>
      <c r="F2445" s="21" t="s">
        <v>54</v>
      </c>
      <c r="G2445" s="21" t="str">
        <f>VLOOKUP(Tableau1[[#This Row],[CODE_TYPE_DECHET]],Libellés!$A$1:$B$8,2,FALSE)</f>
        <v>Verre</v>
      </c>
      <c r="H2445" s="21" t="s">
        <v>49</v>
      </c>
      <c r="I2445" s="21" t="str">
        <f>VLOOKUP(Tableau1[[#This Row],[CODE_DESTINATION]],Libellés!$E$2:$F$7,2,FALSE)</f>
        <v>Valorisation matière</v>
      </c>
      <c r="J2445" s="21">
        <v>46831.992080000004</v>
      </c>
      <c r="K2445" s="21">
        <v>1328620</v>
      </c>
      <c r="L2445" s="21">
        <f>Tableau1[[#This Row],[TONNE_DECHET]]*1000</f>
        <v>46831992.080000006</v>
      </c>
      <c r="M2445" s="21">
        <f>Tableau1[[#This Row],[KG_DECHET]]/Tableau1[[#This Row],[Population]]</f>
        <v>35.248597853411816</v>
      </c>
    </row>
    <row r="2446" spans="1:13" x14ac:dyDescent="0.3">
      <c r="A2446" s="21">
        <v>2013</v>
      </c>
      <c r="B2446" s="21">
        <v>52</v>
      </c>
      <c r="C2446" s="21" t="str">
        <f>VLOOKUP(Tableau1[[#This Row],[CODE_REGION]],Libellés!$I$2:$J$15,2,FALSE)</f>
        <v>Pays de la Loire</v>
      </c>
      <c r="D2446" s="21">
        <v>44</v>
      </c>
      <c r="E2446" s="21" t="str">
        <f>VLOOKUP(Tableau1[[#This Row],[CODE_DEPT]],Libellés!$L$2:$M$102,2,FALSE)</f>
        <v>Loire-Atlantique</v>
      </c>
      <c r="F2446" s="21" t="s">
        <v>54</v>
      </c>
      <c r="G2446" s="21" t="str">
        <f>VLOOKUP(Tableau1[[#This Row],[CODE_TYPE_DECHET]],Libellés!$A$1:$B$8,2,FALSE)</f>
        <v>Verre</v>
      </c>
      <c r="H2446" s="21" t="s">
        <v>52</v>
      </c>
      <c r="I2446" s="21" t="str">
        <f>VLOOKUP(Tableau1[[#This Row],[CODE_DESTINATION]],Libellés!$E$2:$F$7,2,FALSE)</f>
        <v>Non précisé</v>
      </c>
      <c r="J2446" s="21">
        <v>1327.9844800000001</v>
      </c>
      <c r="K2446" s="21">
        <v>1328620</v>
      </c>
      <c r="L2446" s="21">
        <f>Tableau1[[#This Row],[TONNE_DECHET]]*1000</f>
        <v>1327984.48</v>
      </c>
      <c r="M2446" s="21">
        <f>Tableau1[[#This Row],[KG_DECHET]]/Tableau1[[#This Row],[Population]]</f>
        <v>0.99952166910026941</v>
      </c>
    </row>
    <row r="2447" spans="1:13" x14ac:dyDescent="0.3">
      <c r="A2447" s="21">
        <v>2013</v>
      </c>
      <c r="B2447" s="21">
        <v>52</v>
      </c>
      <c r="C2447" s="21" t="str">
        <f>VLOOKUP(Tableau1[[#This Row],[CODE_REGION]],Libellés!$I$2:$J$15,2,FALSE)</f>
        <v>Pays de la Loire</v>
      </c>
      <c r="D2447" s="21">
        <v>44</v>
      </c>
      <c r="E2447" s="21" t="str">
        <f>VLOOKUP(Tableau1[[#This Row],[CODE_DEPT]],Libellés!$L$2:$M$102,2,FALSE)</f>
        <v>Loire-Atlantique</v>
      </c>
      <c r="F2447" s="21" t="s">
        <v>55</v>
      </c>
      <c r="G2447" s="21" t="str">
        <f>VLOOKUP(Tableau1[[#This Row],[CODE_TYPE_DECHET]],Libellés!$A$1:$B$8,2,FALSE)</f>
        <v>Collectes séparées hors gravats</v>
      </c>
      <c r="H2447" s="21" t="s">
        <v>49</v>
      </c>
      <c r="I2447" s="21" t="str">
        <f>VLOOKUP(Tableau1[[#This Row],[CODE_DESTINATION]],Libellés!$E$2:$F$7,2,FALSE)</f>
        <v>Valorisation matière</v>
      </c>
      <c r="J2447" s="21">
        <v>1744.7139999999999</v>
      </c>
      <c r="K2447" s="21">
        <v>1328620</v>
      </c>
      <c r="L2447" s="21">
        <f>Tableau1[[#This Row],[TONNE_DECHET]]*1000</f>
        <v>1744714</v>
      </c>
      <c r="M2447" s="21">
        <f>Tableau1[[#This Row],[KG_DECHET]]/Tableau1[[#This Row],[Population]]</f>
        <v>1.3131775827550392</v>
      </c>
    </row>
    <row r="2448" spans="1:13" x14ac:dyDescent="0.3">
      <c r="A2448" s="21">
        <v>2015</v>
      </c>
      <c r="B2448" s="21">
        <v>52</v>
      </c>
      <c r="C2448" s="21" t="str">
        <f>VLOOKUP(Tableau1[[#This Row],[CODE_REGION]],Libellés!$I$2:$J$15,2,FALSE)</f>
        <v>Pays de la Loire</v>
      </c>
      <c r="D2448" s="21">
        <v>44</v>
      </c>
      <c r="E2448" s="21" t="str">
        <f>VLOOKUP(Tableau1[[#This Row],[CODE_DEPT]],Libellés!$L$2:$M$102,2,FALSE)</f>
        <v>Loire-Atlantique</v>
      </c>
      <c r="F2448" s="21" t="s">
        <v>49</v>
      </c>
      <c r="G2448" s="21" t="str">
        <f>VLOOKUP(Tableau1[[#This Row],[CODE_TYPE_DECHET]],Libellés!$A$1:$B$8,2,FALSE)</f>
        <v>Ordures ménagères résiduelles</v>
      </c>
      <c r="H2448" s="21" t="s">
        <v>50</v>
      </c>
      <c r="I2448" s="21" t="str">
        <f>VLOOKUP(Tableau1[[#This Row],[CODE_DESTINATION]],Libellés!$E$2:$F$7,2,FALSE)</f>
        <v>Incinération avec récupération d'énergie</v>
      </c>
      <c r="J2448" s="21">
        <v>222298.56612</v>
      </c>
      <c r="K2448" s="21">
        <v>1366203</v>
      </c>
      <c r="L2448" s="21">
        <f>Tableau1[[#This Row],[TONNE_DECHET]]*1000</f>
        <v>222298566.12</v>
      </c>
      <c r="M2448" s="21">
        <f>Tableau1[[#This Row],[KG_DECHET]]/Tableau1[[#This Row],[Population]]</f>
        <v>162.71269066163666</v>
      </c>
    </row>
    <row r="2449" spans="1:13" x14ac:dyDescent="0.3">
      <c r="A2449" s="21">
        <v>2015</v>
      </c>
      <c r="B2449" s="21">
        <v>52</v>
      </c>
      <c r="C2449" s="21" t="str">
        <f>VLOOKUP(Tableau1[[#This Row],[CODE_REGION]],Libellés!$I$2:$J$15,2,FALSE)</f>
        <v>Pays de la Loire</v>
      </c>
      <c r="D2449" s="21">
        <v>44</v>
      </c>
      <c r="E2449" s="21" t="str">
        <f>VLOOKUP(Tableau1[[#This Row],[CODE_DEPT]],Libellés!$L$2:$M$102,2,FALSE)</f>
        <v>Loire-Atlantique</v>
      </c>
      <c r="F2449" s="21" t="s">
        <v>49</v>
      </c>
      <c r="G2449" s="21" t="str">
        <f>VLOOKUP(Tableau1[[#This Row],[CODE_TYPE_DECHET]],Libellés!$A$1:$B$8,2,FALSE)</f>
        <v>Ordures ménagères résiduelles</v>
      </c>
      <c r="H2449" s="21" t="s">
        <v>51</v>
      </c>
      <c r="I2449" s="21" t="str">
        <f>VLOOKUP(Tableau1[[#This Row],[CODE_DESTINATION]],Libellés!$E$2:$F$7,2,FALSE)</f>
        <v>Stockage</v>
      </c>
      <c r="J2449" s="21">
        <v>35233</v>
      </c>
      <c r="K2449" s="21">
        <v>1366203</v>
      </c>
      <c r="L2449" s="21">
        <f>Tableau1[[#This Row],[TONNE_DECHET]]*1000</f>
        <v>35233000</v>
      </c>
      <c r="M2449" s="21">
        <f>Tableau1[[#This Row],[KG_DECHET]]/Tableau1[[#This Row],[Population]]</f>
        <v>25.78899329016259</v>
      </c>
    </row>
    <row r="2450" spans="1:13" x14ac:dyDescent="0.3">
      <c r="A2450" s="21">
        <v>2015</v>
      </c>
      <c r="B2450" s="21">
        <v>52</v>
      </c>
      <c r="C2450" s="21" t="str">
        <f>VLOOKUP(Tableau1[[#This Row],[CODE_REGION]],Libellés!$I$2:$J$15,2,FALSE)</f>
        <v>Pays de la Loire</v>
      </c>
      <c r="D2450" s="21">
        <v>44</v>
      </c>
      <c r="E2450" s="21" t="str">
        <f>VLOOKUP(Tableau1[[#This Row],[CODE_DEPT]],Libellés!$L$2:$M$102,2,FALSE)</f>
        <v>Loire-Atlantique</v>
      </c>
      <c r="F2450" s="21" t="s">
        <v>49</v>
      </c>
      <c r="G2450" s="21" t="str">
        <f>VLOOKUP(Tableau1[[#This Row],[CODE_TYPE_DECHET]],Libellés!$A$1:$B$8,2,FALSE)</f>
        <v>Ordures ménagères résiduelles</v>
      </c>
      <c r="H2450" s="21" t="s">
        <v>56</v>
      </c>
      <c r="I2450" s="21" t="str">
        <f>VLOOKUP(Tableau1[[#This Row],[CODE_DESTINATION]],Libellés!$E$2:$F$7,2,FALSE)</f>
        <v>Valorisation organique</v>
      </c>
      <c r="J2450" s="21">
        <v>19473</v>
      </c>
      <c r="K2450" s="21">
        <v>1366203</v>
      </c>
      <c r="L2450" s="21">
        <f>Tableau1[[#This Row],[TONNE_DECHET]]*1000</f>
        <v>19473000</v>
      </c>
      <c r="M2450" s="21">
        <f>Tableau1[[#This Row],[KG_DECHET]]/Tableau1[[#This Row],[Population]]</f>
        <v>14.253372302651949</v>
      </c>
    </row>
    <row r="2451" spans="1:13" x14ac:dyDescent="0.3">
      <c r="A2451" s="21">
        <v>2015</v>
      </c>
      <c r="B2451" s="21">
        <v>52</v>
      </c>
      <c r="C2451" s="21" t="str">
        <f>VLOOKUP(Tableau1[[#This Row],[CODE_REGION]],Libellés!$I$2:$J$15,2,FALSE)</f>
        <v>Pays de la Loire</v>
      </c>
      <c r="D2451" s="21">
        <v>44</v>
      </c>
      <c r="E2451" s="21" t="str">
        <f>VLOOKUP(Tableau1[[#This Row],[CODE_DEPT]],Libellés!$L$2:$M$102,2,FALSE)</f>
        <v>Loire-Atlantique</v>
      </c>
      <c r="F2451" s="21" t="s">
        <v>50</v>
      </c>
      <c r="G2451" s="21" t="str">
        <f>VLOOKUP(Tableau1[[#This Row],[CODE_TYPE_DECHET]],Libellés!$A$1:$B$8,2,FALSE)</f>
        <v>Encombrants</v>
      </c>
      <c r="H2451" s="21" t="s">
        <v>49</v>
      </c>
      <c r="I2451" s="21" t="str">
        <f>VLOOKUP(Tableau1[[#This Row],[CODE_DESTINATION]],Libellés!$E$2:$F$7,2,FALSE)</f>
        <v>Valorisation matière</v>
      </c>
      <c r="J2451" s="21">
        <v>6548</v>
      </c>
      <c r="K2451" s="21">
        <v>1366203</v>
      </c>
      <c r="L2451" s="21">
        <f>Tableau1[[#This Row],[TONNE_DECHET]]*1000</f>
        <v>6548000</v>
      </c>
      <c r="M2451" s="21">
        <f>Tableau1[[#This Row],[KG_DECHET]]/Tableau1[[#This Row],[Population]]</f>
        <v>4.792845572729675</v>
      </c>
    </row>
    <row r="2452" spans="1:13" x14ac:dyDescent="0.3">
      <c r="A2452" s="21">
        <v>2015</v>
      </c>
      <c r="B2452" s="21">
        <v>52</v>
      </c>
      <c r="C2452" s="21" t="str">
        <f>VLOOKUP(Tableau1[[#This Row],[CODE_REGION]],Libellés!$I$2:$J$15,2,FALSE)</f>
        <v>Pays de la Loire</v>
      </c>
      <c r="D2452" s="21">
        <v>44</v>
      </c>
      <c r="E2452" s="21" t="str">
        <f>VLOOKUP(Tableau1[[#This Row],[CODE_DEPT]],Libellés!$L$2:$M$102,2,FALSE)</f>
        <v>Loire-Atlantique</v>
      </c>
      <c r="F2452" s="21" t="s">
        <v>50</v>
      </c>
      <c r="G2452" s="21" t="str">
        <f>VLOOKUP(Tableau1[[#This Row],[CODE_TYPE_DECHET]],Libellés!$A$1:$B$8,2,FALSE)</f>
        <v>Encombrants</v>
      </c>
      <c r="H2452" s="21" t="s">
        <v>50</v>
      </c>
      <c r="I2452" s="21" t="str">
        <f>VLOOKUP(Tableau1[[#This Row],[CODE_DESTINATION]],Libellés!$E$2:$F$7,2,FALSE)</f>
        <v>Incinération avec récupération d'énergie</v>
      </c>
      <c r="J2452" s="21">
        <v>1222</v>
      </c>
      <c r="K2452" s="21">
        <v>1366203</v>
      </c>
      <c r="L2452" s="21">
        <f>Tableau1[[#This Row],[TONNE_DECHET]]*1000</f>
        <v>1222000</v>
      </c>
      <c r="M2452" s="21">
        <f>Tableau1[[#This Row],[KG_DECHET]]/Tableau1[[#This Row],[Population]]</f>
        <v>0.89444979991992402</v>
      </c>
    </row>
    <row r="2453" spans="1:13" x14ac:dyDescent="0.3">
      <c r="A2453" s="21">
        <v>2015</v>
      </c>
      <c r="B2453" s="21">
        <v>52</v>
      </c>
      <c r="C2453" s="21" t="str">
        <f>VLOOKUP(Tableau1[[#This Row],[CODE_REGION]],Libellés!$I$2:$J$15,2,FALSE)</f>
        <v>Pays de la Loire</v>
      </c>
      <c r="D2453" s="21">
        <v>44</v>
      </c>
      <c r="E2453" s="21" t="str">
        <f>VLOOKUP(Tableau1[[#This Row],[CODE_DEPT]],Libellés!$L$2:$M$102,2,FALSE)</f>
        <v>Loire-Atlantique</v>
      </c>
      <c r="F2453" s="21" t="s">
        <v>50</v>
      </c>
      <c r="G2453" s="21" t="str">
        <f>VLOOKUP(Tableau1[[#This Row],[CODE_TYPE_DECHET]],Libellés!$A$1:$B$8,2,FALSE)</f>
        <v>Encombrants</v>
      </c>
      <c r="H2453" s="21" t="s">
        <v>51</v>
      </c>
      <c r="I2453" s="21" t="str">
        <f>VLOOKUP(Tableau1[[#This Row],[CODE_DESTINATION]],Libellés!$E$2:$F$7,2,FALSE)</f>
        <v>Stockage</v>
      </c>
      <c r="J2453" s="21">
        <v>124.54751</v>
      </c>
      <c r="K2453" s="21">
        <v>1366203</v>
      </c>
      <c r="L2453" s="21">
        <f>Tableau1[[#This Row],[TONNE_DECHET]]*1000</f>
        <v>124547.51000000001</v>
      </c>
      <c r="M2453" s="21">
        <f>Tableau1[[#This Row],[KG_DECHET]]/Tableau1[[#This Row],[Population]]</f>
        <v>9.1163253191509613E-2</v>
      </c>
    </row>
    <row r="2454" spans="1:13" x14ac:dyDescent="0.3">
      <c r="A2454" s="21">
        <v>2015</v>
      </c>
      <c r="B2454" s="21">
        <v>52</v>
      </c>
      <c r="C2454" s="21" t="str">
        <f>VLOOKUP(Tableau1[[#This Row],[CODE_REGION]],Libellés!$I$2:$J$15,2,FALSE)</f>
        <v>Pays de la Loire</v>
      </c>
      <c r="D2454" s="21">
        <v>44</v>
      </c>
      <c r="E2454" s="21" t="str">
        <f>VLOOKUP(Tableau1[[#This Row],[CODE_DEPT]],Libellés!$L$2:$M$102,2,FALSE)</f>
        <v>Loire-Atlantique</v>
      </c>
      <c r="F2454" s="21" t="s">
        <v>53</v>
      </c>
      <c r="G2454" s="21" t="str">
        <f>VLOOKUP(Tableau1[[#This Row],[CODE_TYPE_DECHET]],Libellés!$A$1:$B$8,2,FALSE)</f>
        <v>Déchets dangereux</v>
      </c>
      <c r="H2454" s="21" t="s">
        <v>49</v>
      </c>
      <c r="I2454" s="21" t="str">
        <f>VLOOKUP(Tableau1[[#This Row],[CODE_DESTINATION]],Libellés!$E$2:$F$7,2,FALSE)</f>
        <v>Valorisation matière</v>
      </c>
      <c r="J2454" s="21">
        <v>153.30000000000001</v>
      </c>
      <c r="K2454" s="21">
        <v>1366203</v>
      </c>
      <c r="L2454" s="21">
        <f>Tableau1[[#This Row],[TONNE_DECHET]]*1000</f>
        <v>153300</v>
      </c>
      <c r="M2454" s="21">
        <f>Tableau1[[#This Row],[KG_DECHET]]/Tableau1[[#This Row],[Population]]</f>
        <v>0.11220880059551912</v>
      </c>
    </row>
    <row r="2455" spans="1:13" x14ac:dyDescent="0.3">
      <c r="A2455" s="21">
        <v>2015</v>
      </c>
      <c r="B2455" s="21">
        <v>52</v>
      </c>
      <c r="C2455" s="21" t="str">
        <f>VLOOKUP(Tableau1[[#This Row],[CODE_REGION]],Libellés!$I$2:$J$15,2,FALSE)</f>
        <v>Pays de la Loire</v>
      </c>
      <c r="D2455" s="21">
        <v>44</v>
      </c>
      <c r="E2455" s="21" t="str">
        <f>VLOOKUP(Tableau1[[#This Row],[CODE_DEPT]],Libellés!$L$2:$M$102,2,FALSE)</f>
        <v>Loire-Atlantique</v>
      </c>
      <c r="F2455" s="21" t="s">
        <v>53</v>
      </c>
      <c r="G2455" s="21" t="str">
        <f>VLOOKUP(Tableau1[[#This Row],[CODE_TYPE_DECHET]],Libellés!$A$1:$B$8,2,FALSE)</f>
        <v>Déchets dangereux</v>
      </c>
      <c r="H2455" s="21" t="s">
        <v>50</v>
      </c>
      <c r="I2455" s="21" t="str">
        <f>VLOOKUP(Tableau1[[#This Row],[CODE_DESTINATION]],Libellés!$E$2:$F$7,2,FALSE)</f>
        <v>Incinération avec récupération d'énergie</v>
      </c>
      <c r="J2455" s="21">
        <v>0.51027999999999996</v>
      </c>
      <c r="K2455" s="21">
        <v>1366203</v>
      </c>
      <c r="L2455" s="21">
        <f>Tableau1[[#This Row],[TONNE_DECHET]]*1000</f>
        <v>510.28</v>
      </c>
      <c r="M2455" s="21">
        <f>Tableau1[[#This Row],[KG_DECHET]]/Tableau1[[#This Row],[Population]]</f>
        <v>3.7350232725297776E-4</v>
      </c>
    </row>
    <row r="2456" spans="1:13" x14ac:dyDescent="0.3">
      <c r="A2456" s="21">
        <v>2015</v>
      </c>
      <c r="B2456" s="21">
        <v>52</v>
      </c>
      <c r="C2456" s="21" t="str">
        <f>VLOOKUP(Tableau1[[#This Row],[CODE_REGION]],Libellés!$I$2:$J$15,2,FALSE)</f>
        <v>Pays de la Loire</v>
      </c>
      <c r="D2456" s="21">
        <v>44</v>
      </c>
      <c r="E2456" s="21" t="str">
        <f>VLOOKUP(Tableau1[[#This Row],[CODE_DEPT]],Libellés!$L$2:$M$102,2,FALSE)</f>
        <v>Loire-Atlantique</v>
      </c>
      <c r="F2456" s="21" t="s">
        <v>53</v>
      </c>
      <c r="G2456" s="21" t="str">
        <f>VLOOKUP(Tableau1[[#This Row],[CODE_TYPE_DECHET]],Libellés!$A$1:$B$8,2,FALSE)</f>
        <v>Déchets dangereux</v>
      </c>
      <c r="H2456" s="21" t="s">
        <v>53</v>
      </c>
      <c r="I2456" s="21" t="str">
        <f>VLOOKUP(Tableau1[[#This Row],[CODE_DESTINATION]],Libellés!$E$2:$F$7,2,FALSE)</f>
        <v>Incinération sans récupération d'énergie</v>
      </c>
      <c r="J2456" s="21">
        <v>1E-3</v>
      </c>
      <c r="K2456" s="21">
        <v>1366203</v>
      </c>
      <c r="L2456" s="21">
        <f>Tableau1[[#This Row],[TONNE_DECHET]]*1000</f>
        <v>1</v>
      </c>
      <c r="M2456" s="21">
        <f>Tableau1[[#This Row],[KG_DECHET]]/Tableau1[[#This Row],[Population]]</f>
        <v>7.3195564641564985E-7</v>
      </c>
    </row>
    <row r="2457" spans="1:13" x14ac:dyDescent="0.3">
      <c r="A2457" s="21">
        <v>2015</v>
      </c>
      <c r="B2457" s="21">
        <v>52</v>
      </c>
      <c r="C2457" s="21" t="str">
        <f>VLOOKUP(Tableau1[[#This Row],[CODE_REGION]],Libellés!$I$2:$J$15,2,FALSE)</f>
        <v>Pays de la Loire</v>
      </c>
      <c r="D2457" s="21">
        <v>44</v>
      </c>
      <c r="E2457" s="21" t="str">
        <f>VLOOKUP(Tableau1[[#This Row],[CODE_DEPT]],Libellés!$L$2:$M$102,2,FALSE)</f>
        <v>Loire-Atlantique</v>
      </c>
      <c r="F2457" s="21" t="s">
        <v>51</v>
      </c>
      <c r="G2457" s="21" t="str">
        <f>VLOOKUP(Tableau1[[#This Row],[CODE_TYPE_DECHET]],Libellés!$A$1:$B$8,2,FALSE)</f>
        <v>Emballages et papier</v>
      </c>
      <c r="H2457" s="21" t="s">
        <v>49</v>
      </c>
      <c r="I2457" s="21" t="str">
        <f>VLOOKUP(Tableau1[[#This Row],[CODE_DESTINATION]],Libellés!$E$2:$F$7,2,FALSE)</f>
        <v>Valorisation matière</v>
      </c>
      <c r="J2457" s="21">
        <v>66552.954500000007</v>
      </c>
      <c r="K2457" s="21">
        <v>1366203</v>
      </c>
      <c r="L2457" s="21">
        <f>Tableau1[[#This Row],[TONNE_DECHET]]*1000</f>
        <v>66552954.500000007</v>
      </c>
      <c r="M2457" s="21">
        <f>Tableau1[[#This Row],[KG_DECHET]]/Tableau1[[#This Row],[Population]]</f>
        <v>48.713810831918835</v>
      </c>
    </row>
    <row r="2458" spans="1:13" x14ac:dyDescent="0.3">
      <c r="A2458" s="21">
        <v>2015</v>
      </c>
      <c r="B2458" s="21">
        <v>52</v>
      </c>
      <c r="C2458" s="21" t="str">
        <f>VLOOKUP(Tableau1[[#This Row],[CODE_REGION]],Libellés!$I$2:$J$15,2,FALSE)</f>
        <v>Pays de la Loire</v>
      </c>
      <c r="D2458" s="21">
        <v>44</v>
      </c>
      <c r="E2458" s="21" t="str">
        <f>VLOOKUP(Tableau1[[#This Row],[CODE_DEPT]],Libellés!$L$2:$M$102,2,FALSE)</f>
        <v>Loire-Atlantique</v>
      </c>
      <c r="F2458" s="21" t="s">
        <v>51</v>
      </c>
      <c r="G2458" s="21" t="str">
        <f>VLOOKUP(Tableau1[[#This Row],[CODE_TYPE_DECHET]],Libellés!$A$1:$B$8,2,FALSE)</f>
        <v>Emballages et papier</v>
      </c>
      <c r="H2458" s="21" t="s">
        <v>50</v>
      </c>
      <c r="I2458" s="21" t="str">
        <f>VLOOKUP(Tableau1[[#This Row],[CODE_DESTINATION]],Libellés!$E$2:$F$7,2,FALSE)</f>
        <v>Incinération avec récupération d'énergie</v>
      </c>
      <c r="J2458" s="21">
        <v>153</v>
      </c>
      <c r="K2458" s="21">
        <v>1366203</v>
      </c>
      <c r="L2458" s="21">
        <f>Tableau1[[#This Row],[TONNE_DECHET]]*1000</f>
        <v>153000</v>
      </c>
      <c r="M2458" s="21">
        <f>Tableau1[[#This Row],[KG_DECHET]]/Tableau1[[#This Row],[Population]]</f>
        <v>0.11198921390159441</v>
      </c>
    </row>
    <row r="2459" spans="1:13" x14ac:dyDescent="0.3">
      <c r="A2459" s="21">
        <v>2015</v>
      </c>
      <c r="B2459" s="21">
        <v>52</v>
      </c>
      <c r="C2459" s="21" t="str">
        <f>VLOOKUP(Tableau1[[#This Row],[CODE_REGION]],Libellés!$I$2:$J$15,2,FALSE)</f>
        <v>Pays de la Loire</v>
      </c>
      <c r="D2459" s="21">
        <v>44</v>
      </c>
      <c r="E2459" s="21" t="str">
        <f>VLOOKUP(Tableau1[[#This Row],[CODE_DEPT]],Libellés!$L$2:$M$102,2,FALSE)</f>
        <v>Loire-Atlantique</v>
      </c>
      <c r="F2459" s="21" t="s">
        <v>56</v>
      </c>
      <c r="G2459" s="21" t="str">
        <f>VLOOKUP(Tableau1[[#This Row],[CODE_TYPE_DECHET]],Libellés!$A$1:$B$8,2,FALSE)</f>
        <v>Biodéchets</v>
      </c>
      <c r="H2459" s="21" t="s">
        <v>56</v>
      </c>
      <c r="I2459" s="21" t="str">
        <f>VLOOKUP(Tableau1[[#This Row],[CODE_DESTINATION]],Libellés!$E$2:$F$7,2,FALSE)</f>
        <v>Valorisation organique</v>
      </c>
      <c r="J2459" s="21">
        <v>1360.42</v>
      </c>
      <c r="K2459" s="21">
        <v>1366203</v>
      </c>
      <c r="L2459" s="21">
        <f>Tableau1[[#This Row],[TONNE_DECHET]]*1000</f>
        <v>1360420</v>
      </c>
      <c r="M2459" s="21">
        <f>Tableau1[[#This Row],[KG_DECHET]]/Tableau1[[#This Row],[Population]]</f>
        <v>0.9957671004967783</v>
      </c>
    </row>
    <row r="2460" spans="1:13" x14ac:dyDescent="0.3">
      <c r="A2460" s="21">
        <v>2015</v>
      </c>
      <c r="B2460" s="21">
        <v>52</v>
      </c>
      <c r="C2460" s="21" t="str">
        <f>VLOOKUP(Tableau1[[#This Row],[CODE_REGION]],Libellés!$I$2:$J$15,2,FALSE)</f>
        <v>Pays de la Loire</v>
      </c>
      <c r="D2460" s="21">
        <v>44</v>
      </c>
      <c r="E2460" s="21" t="str">
        <f>VLOOKUP(Tableau1[[#This Row],[CODE_DEPT]],Libellés!$L$2:$M$102,2,FALSE)</f>
        <v>Loire-Atlantique</v>
      </c>
      <c r="F2460" s="21" t="s">
        <v>54</v>
      </c>
      <c r="G2460" s="21" t="str">
        <f>VLOOKUP(Tableau1[[#This Row],[CODE_TYPE_DECHET]],Libellés!$A$1:$B$8,2,FALSE)</f>
        <v>Verre</v>
      </c>
      <c r="H2460" s="21" t="s">
        <v>49</v>
      </c>
      <c r="I2460" s="21" t="str">
        <f>VLOOKUP(Tableau1[[#This Row],[CODE_DESTINATION]],Libellés!$E$2:$F$7,2,FALSE)</f>
        <v>Valorisation matière</v>
      </c>
      <c r="J2460" s="21">
        <v>52645.392760000002</v>
      </c>
      <c r="K2460" s="21">
        <v>1366203</v>
      </c>
      <c r="L2460" s="21">
        <f>Tableau1[[#This Row],[TONNE_DECHET]]*1000</f>
        <v>52645392.760000005</v>
      </c>
      <c r="M2460" s="21">
        <f>Tableau1[[#This Row],[KG_DECHET]]/Tableau1[[#This Row],[Population]]</f>
        <v>38.534092488451577</v>
      </c>
    </row>
    <row r="2461" spans="1:13" x14ac:dyDescent="0.3">
      <c r="A2461" s="21">
        <v>2015</v>
      </c>
      <c r="B2461" s="21">
        <v>52</v>
      </c>
      <c r="C2461" s="21" t="str">
        <f>VLOOKUP(Tableau1[[#This Row],[CODE_REGION]],Libellés!$I$2:$J$15,2,FALSE)</f>
        <v>Pays de la Loire</v>
      </c>
      <c r="D2461" s="21">
        <v>44</v>
      </c>
      <c r="E2461" s="21" t="str">
        <f>VLOOKUP(Tableau1[[#This Row],[CODE_DEPT]],Libellés!$L$2:$M$102,2,FALSE)</f>
        <v>Loire-Atlantique</v>
      </c>
      <c r="F2461" s="21" t="s">
        <v>55</v>
      </c>
      <c r="G2461" s="21" t="str">
        <f>VLOOKUP(Tableau1[[#This Row],[CODE_TYPE_DECHET]],Libellés!$A$1:$B$8,2,FALSE)</f>
        <v>Collectes séparées hors gravats</v>
      </c>
      <c r="H2461" s="21" t="s">
        <v>49</v>
      </c>
      <c r="I2461" s="21" t="str">
        <f>VLOOKUP(Tableau1[[#This Row],[CODE_DESTINATION]],Libellés!$E$2:$F$7,2,FALSE)</f>
        <v>Valorisation matière</v>
      </c>
      <c r="J2461" s="21">
        <v>2551.44139</v>
      </c>
      <c r="K2461" s="21">
        <v>1366203</v>
      </c>
      <c r="L2461" s="21">
        <f>Tableau1[[#This Row],[TONNE_DECHET]]*1000</f>
        <v>2551441.39</v>
      </c>
      <c r="M2461" s="21">
        <f>Tableau1[[#This Row],[KG_DECHET]]/Tableau1[[#This Row],[Population]]</f>
        <v>1.8675419319090942</v>
      </c>
    </row>
    <row r="2462" spans="1:13" x14ac:dyDescent="0.3">
      <c r="A2462" s="21">
        <v>2017</v>
      </c>
      <c r="B2462" s="21">
        <v>52</v>
      </c>
      <c r="C2462" s="21" t="str">
        <f>VLOOKUP(Tableau1[[#This Row],[CODE_REGION]],Libellés!$I$2:$J$15,2,FALSE)</f>
        <v>Pays de la Loire</v>
      </c>
      <c r="D2462" s="21">
        <v>44</v>
      </c>
      <c r="E2462" s="21" t="str">
        <f>VLOOKUP(Tableau1[[#This Row],[CODE_DEPT]],Libellés!$L$2:$M$102,2,FALSE)</f>
        <v>Loire-Atlantique</v>
      </c>
      <c r="F2462" s="21" t="s">
        <v>49</v>
      </c>
      <c r="G2462" s="21" t="str">
        <f>VLOOKUP(Tableau1[[#This Row],[CODE_TYPE_DECHET]],Libellés!$A$1:$B$8,2,FALSE)</f>
        <v>Ordures ménagères résiduelles</v>
      </c>
      <c r="H2462" s="21" t="s">
        <v>50</v>
      </c>
      <c r="I2462" s="21" t="str">
        <f>VLOOKUP(Tableau1[[#This Row],[CODE_DESTINATION]],Libellés!$E$2:$F$7,2,FALSE)</f>
        <v>Incinération avec récupération d'énergie</v>
      </c>
      <c r="J2462" s="21">
        <v>199968.97596000001</v>
      </c>
      <c r="K2462" s="21">
        <v>1394783</v>
      </c>
      <c r="L2462" s="21">
        <f>Tableau1[[#This Row],[TONNE_DECHET]]*1000</f>
        <v>199968975.96000001</v>
      </c>
      <c r="M2462" s="21">
        <f>Tableau1[[#This Row],[KG_DECHET]]/Tableau1[[#This Row],[Population]]</f>
        <v>143.36923805351802</v>
      </c>
    </row>
    <row r="2463" spans="1:13" x14ac:dyDescent="0.3">
      <c r="A2463" s="21">
        <v>2017</v>
      </c>
      <c r="B2463" s="21">
        <v>52</v>
      </c>
      <c r="C2463" s="21" t="str">
        <f>VLOOKUP(Tableau1[[#This Row],[CODE_REGION]],Libellés!$I$2:$J$15,2,FALSE)</f>
        <v>Pays de la Loire</v>
      </c>
      <c r="D2463" s="21">
        <v>44</v>
      </c>
      <c r="E2463" s="21" t="str">
        <f>VLOOKUP(Tableau1[[#This Row],[CODE_DEPT]],Libellés!$L$2:$M$102,2,FALSE)</f>
        <v>Loire-Atlantique</v>
      </c>
      <c r="F2463" s="21" t="s">
        <v>49</v>
      </c>
      <c r="G2463" s="21" t="str">
        <f>VLOOKUP(Tableau1[[#This Row],[CODE_TYPE_DECHET]],Libellés!$A$1:$B$8,2,FALSE)</f>
        <v>Ordures ménagères résiduelles</v>
      </c>
      <c r="H2463" s="21" t="s">
        <v>51</v>
      </c>
      <c r="I2463" s="21" t="str">
        <f>VLOOKUP(Tableau1[[#This Row],[CODE_DESTINATION]],Libellés!$E$2:$F$7,2,FALSE)</f>
        <v>Stockage</v>
      </c>
      <c r="J2463" s="21">
        <v>25309.55834</v>
      </c>
      <c r="K2463" s="21">
        <v>1394783</v>
      </c>
      <c r="L2463" s="21">
        <f>Tableau1[[#This Row],[TONNE_DECHET]]*1000</f>
        <v>25309558.34</v>
      </c>
      <c r="M2463" s="21">
        <f>Tableau1[[#This Row],[KG_DECHET]]/Tableau1[[#This Row],[Population]]</f>
        <v>18.145875265184621</v>
      </c>
    </row>
    <row r="2464" spans="1:13" x14ac:dyDescent="0.3">
      <c r="A2464" s="21">
        <v>2017</v>
      </c>
      <c r="B2464" s="21">
        <v>52</v>
      </c>
      <c r="C2464" s="21" t="str">
        <f>VLOOKUP(Tableau1[[#This Row],[CODE_REGION]],Libellés!$I$2:$J$15,2,FALSE)</f>
        <v>Pays de la Loire</v>
      </c>
      <c r="D2464" s="21">
        <v>44</v>
      </c>
      <c r="E2464" s="21" t="str">
        <f>VLOOKUP(Tableau1[[#This Row],[CODE_DEPT]],Libellés!$L$2:$M$102,2,FALSE)</f>
        <v>Loire-Atlantique</v>
      </c>
      <c r="F2464" s="21" t="s">
        <v>49</v>
      </c>
      <c r="G2464" s="21" t="str">
        <f>VLOOKUP(Tableau1[[#This Row],[CODE_TYPE_DECHET]],Libellés!$A$1:$B$8,2,FALSE)</f>
        <v>Ordures ménagères résiduelles</v>
      </c>
      <c r="H2464" s="21" t="s">
        <v>56</v>
      </c>
      <c r="I2464" s="21" t="str">
        <f>VLOOKUP(Tableau1[[#This Row],[CODE_DESTINATION]],Libellés!$E$2:$F$7,2,FALSE)</f>
        <v>Valorisation organique</v>
      </c>
      <c r="J2464" s="21">
        <v>46934.381139999998</v>
      </c>
      <c r="K2464" s="21">
        <v>1394783</v>
      </c>
      <c r="L2464" s="21">
        <f>Tableau1[[#This Row],[TONNE_DECHET]]*1000</f>
        <v>46934381.140000001</v>
      </c>
      <c r="M2464" s="21">
        <f>Tableau1[[#This Row],[KG_DECHET]]/Tableau1[[#This Row],[Population]]</f>
        <v>33.64995210007578</v>
      </c>
    </row>
    <row r="2465" spans="1:13" x14ac:dyDescent="0.3">
      <c r="A2465" s="21">
        <v>2017</v>
      </c>
      <c r="B2465" s="21">
        <v>52</v>
      </c>
      <c r="C2465" s="21" t="str">
        <f>VLOOKUP(Tableau1[[#This Row],[CODE_REGION]],Libellés!$I$2:$J$15,2,FALSE)</f>
        <v>Pays de la Loire</v>
      </c>
      <c r="D2465" s="21">
        <v>44</v>
      </c>
      <c r="E2465" s="21" t="str">
        <f>VLOOKUP(Tableau1[[#This Row],[CODE_DEPT]],Libellés!$L$2:$M$102,2,FALSE)</f>
        <v>Loire-Atlantique</v>
      </c>
      <c r="F2465" s="21" t="s">
        <v>50</v>
      </c>
      <c r="G2465" s="21" t="str">
        <f>VLOOKUP(Tableau1[[#This Row],[CODE_TYPE_DECHET]],Libellés!$A$1:$B$8,2,FALSE)</f>
        <v>Encombrants</v>
      </c>
      <c r="H2465" s="21" t="s">
        <v>49</v>
      </c>
      <c r="I2465" s="21" t="str">
        <f>VLOOKUP(Tableau1[[#This Row],[CODE_DESTINATION]],Libellés!$E$2:$F$7,2,FALSE)</f>
        <v>Valorisation matière</v>
      </c>
      <c r="J2465" s="21">
        <v>2838</v>
      </c>
      <c r="K2465" s="21">
        <v>1394783</v>
      </c>
      <c r="L2465" s="21">
        <f>Tableau1[[#This Row],[TONNE_DECHET]]*1000</f>
        <v>2838000</v>
      </c>
      <c r="M2465" s="21">
        <f>Tableau1[[#This Row],[KG_DECHET]]/Tableau1[[#This Row],[Population]]</f>
        <v>2.034725114946196</v>
      </c>
    </row>
    <row r="2466" spans="1:13" x14ac:dyDescent="0.3">
      <c r="A2466" s="21">
        <v>2017</v>
      </c>
      <c r="B2466" s="21">
        <v>52</v>
      </c>
      <c r="C2466" s="21" t="str">
        <f>VLOOKUP(Tableau1[[#This Row],[CODE_REGION]],Libellés!$I$2:$J$15,2,FALSE)</f>
        <v>Pays de la Loire</v>
      </c>
      <c r="D2466" s="21">
        <v>44</v>
      </c>
      <c r="E2466" s="21" t="str">
        <f>VLOOKUP(Tableau1[[#This Row],[CODE_DEPT]],Libellés!$L$2:$M$102,2,FALSE)</f>
        <v>Loire-Atlantique</v>
      </c>
      <c r="F2466" s="21" t="s">
        <v>50</v>
      </c>
      <c r="G2466" s="21" t="str">
        <f>VLOOKUP(Tableau1[[#This Row],[CODE_TYPE_DECHET]],Libellés!$A$1:$B$8,2,FALSE)</f>
        <v>Encombrants</v>
      </c>
      <c r="H2466" s="21" t="s">
        <v>50</v>
      </c>
      <c r="I2466" s="21" t="str">
        <f>VLOOKUP(Tableau1[[#This Row],[CODE_DESTINATION]],Libellés!$E$2:$F$7,2,FALSE)</f>
        <v>Incinération avec récupération d'énergie</v>
      </c>
      <c r="J2466" s="21">
        <v>1247</v>
      </c>
      <c r="K2466" s="21">
        <v>1394783</v>
      </c>
      <c r="L2466" s="21">
        <f>Tableau1[[#This Row],[TONNE_DECHET]]*1000</f>
        <v>1247000</v>
      </c>
      <c r="M2466" s="21">
        <f>Tableau1[[#This Row],[KG_DECHET]]/Tableau1[[#This Row],[Population]]</f>
        <v>0.89404588383999517</v>
      </c>
    </row>
    <row r="2467" spans="1:13" x14ac:dyDescent="0.3">
      <c r="A2467" s="21">
        <v>2017</v>
      </c>
      <c r="B2467" s="21">
        <v>52</v>
      </c>
      <c r="C2467" s="21" t="str">
        <f>VLOOKUP(Tableau1[[#This Row],[CODE_REGION]],Libellés!$I$2:$J$15,2,FALSE)</f>
        <v>Pays de la Loire</v>
      </c>
      <c r="D2467" s="21">
        <v>44</v>
      </c>
      <c r="E2467" s="21" t="str">
        <f>VLOOKUP(Tableau1[[#This Row],[CODE_DEPT]],Libellés!$L$2:$M$102,2,FALSE)</f>
        <v>Loire-Atlantique</v>
      </c>
      <c r="F2467" s="21" t="s">
        <v>50</v>
      </c>
      <c r="G2467" s="21" t="str">
        <f>VLOOKUP(Tableau1[[#This Row],[CODE_TYPE_DECHET]],Libellés!$A$1:$B$8,2,FALSE)</f>
        <v>Encombrants</v>
      </c>
      <c r="H2467" s="21" t="s">
        <v>51</v>
      </c>
      <c r="I2467" s="21" t="str">
        <f>VLOOKUP(Tableau1[[#This Row],[CODE_DESTINATION]],Libellés!$E$2:$F$7,2,FALSE)</f>
        <v>Stockage</v>
      </c>
      <c r="J2467" s="21">
        <v>89.464690000000004</v>
      </c>
      <c r="K2467" s="21">
        <v>1394783</v>
      </c>
      <c r="L2467" s="21">
        <f>Tableau1[[#This Row],[TONNE_DECHET]]*1000</f>
        <v>89464.69</v>
      </c>
      <c r="M2467" s="21">
        <f>Tableau1[[#This Row],[KG_DECHET]]/Tableau1[[#This Row],[Population]]</f>
        <v>6.4142371967539039E-2</v>
      </c>
    </row>
    <row r="2468" spans="1:13" x14ac:dyDescent="0.3">
      <c r="A2468" s="21">
        <v>2017</v>
      </c>
      <c r="B2468" s="21">
        <v>52</v>
      </c>
      <c r="C2468" s="21" t="str">
        <f>VLOOKUP(Tableau1[[#This Row],[CODE_REGION]],Libellés!$I$2:$J$15,2,FALSE)</f>
        <v>Pays de la Loire</v>
      </c>
      <c r="D2468" s="21">
        <v>44</v>
      </c>
      <c r="E2468" s="21" t="str">
        <f>VLOOKUP(Tableau1[[#This Row],[CODE_DEPT]],Libellés!$L$2:$M$102,2,FALSE)</f>
        <v>Loire-Atlantique</v>
      </c>
      <c r="F2468" s="21" t="s">
        <v>50</v>
      </c>
      <c r="G2468" s="21" t="str">
        <f>VLOOKUP(Tableau1[[#This Row],[CODE_TYPE_DECHET]],Libellés!$A$1:$B$8,2,FALSE)</f>
        <v>Encombrants</v>
      </c>
      <c r="H2468" s="21" t="s">
        <v>52</v>
      </c>
      <c r="I2468" s="21" t="str">
        <f>VLOOKUP(Tableau1[[#This Row],[CODE_DESTINATION]],Libellés!$E$2:$F$7,2,FALSE)</f>
        <v>Non précisé</v>
      </c>
      <c r="J2468" s="21">
        <v>113.10518999999999</v>
      </c>
      <c r="K2468" s="21">
        <v>1394783</v>
      </c>
      <c r="L2468" s="21">
        <f>Tableau1[[#This Row],[TONNE_DECHET]]*1000</f>
        <v>113105.18999999999</v>
      </c>
      <c r="M2468" s="21">
        <f>Tableau1[[#This Row],[KG_DECHET]]/Tableau1[[#This Row],[Population]]</f>
        <v>8.1091603496744644E-2</v>
      </c>
    </row>
    <row r="2469" spans="1:13" x14ac:dyDescent="0.3">
      <c r="A2469" s="21">
        <v>2017</v>
      </c>
      <c r="B2469" s="21">
        <v>52</v>
      </c>
      <c r="C2469" s="21" t="str">
        <f>VLOOKUP(Tableau1[[#This Row],[CODE_REGION]],Libellés!$I$2:$J$15,2,FALSE)</f>
        <v>Pays de la Loire</v>
      </c>
      <c r="D2469" s="21">
        <v>44</v>
      </c>
      <c r="E2469" s="21" t="str">
        <f>VLOOKUP(Tableau1[[#This Row],[CODE_DEPT]],Libellés!$L$2:$M$102,2,FALSE)</f>
        <v>Loire-Atlantique</v>
      </c>
      <c r="F2469" s="21" t="s">
        <v>53</v>
      </c>
      <c r="G2469" s="21" t="str">
        <f>VLOOKUP(Tableau1[[#This Row],[CODE_TYPE_DECHET]],Libellés!$A$1:$B$8,2,FALSE)</f>
        <v>Déchets dangereux</v>
      </c>
      <c r="H2469" s="21" t="s">
        <v>49</v>
      </c>
      <c r="I2469" s="21" t="str">
        <f>VLOOKUP(Tableau1[[#This Row],[CODE_DESTINATION]],Libellés!$E$2:$F$7,2,FALSE)</f>
        <v>Valorisation matière</v>
      </c>
      <c r="J2469" s="21">
        <v>134.4</v>
      </c>
      <c r="K2469" s="21">
        <v>1394783</v>
      </c>
      <c r="L2469" s="21">
        <f>Tableau1[[#This Row],[TONNE_DECHET]]*1000</f>
        <v>134400</v>
      </c>
      <c r="M2469" s="21">
        <f>Tableau1[[#This Row],[KG_DECHET]]/Tableau1[[#This Row],[Population]]</f>
        <v>9.6359075210982637E-2</v>
      </c>
    </row>
    <row r="2470" spans="1:13" x14ac:dyDescent="0.3">
      <c r="A2470" s="21">
        <v>2017</v>
      </c>
      <c r="B2470" s="21">
        <v>52</v>
      </c>
      <c r="C2470" s="21" t="str">
        <f>VLOOKUP(Tableau1[[#This Row],[CODE_REGION]],Libellés!$I$2:$J$15,2,FALSE)</f>
        <v>Pays de la Loire</v>
      </c>
      <c r="D2470" s="21">
        <v>44</v>
      </c>
      <c r="E2470" s="21" t="str">
        <f>VLOOKUP(Tableau1[[#This Row],[CODE_DEPT]],Libellés!$L$2:$M$102,2,FALSE)</f>
        <v>Loire-Atlantique</v>
      </c>
      <c r="F2470" s="21" t="s">
        <v>53</v>
      </c>
      <c r="G2470" s="21" t="str">
        <f>VLOOKUP(Tableau1[[#This Row],[CODE_TYPE_DECHET]],Libellés!$A$1:$B$8,2,FALSE)</f>
        <v>Déchets dangereux</v>
      </c>
      <c r="H2470" s="21" t="s">
        <v>50</v>
      </c>
      <c r="I2470" s="21" t="str">
        <f>VLOOKUP(Tableau1[[#This Row],[CODE_DESTINATION]],Libellés!$E$2:$F$7,2,FALSE)</f>
        <v>Incinération avec récupération d'énergie</v>
      </c>
      <c r="J2470" s="21">
        <v>7.0000000000000007E-2</v>
      </c>
      <c r="K2470" s="21">
        <v>1394783</v>
      </c>
      <c r="L2470" s="21">
        <f>Tableau1[[#This Row],[TONNE_DECHET]]*1000</f>
        <v>70</v>
      </c>
      <c r="M2470" s="21">
        <f>Tableau1[[#This Row],[KG_DECHET]]/Tableau1[[#This Row],[Population]]</f>
        <v>5.018701833905346E-5</v>
      </c>
    </row>
    <row r="2471" spans="1:13" x14ac:dyDescent="0.3">
      <c r="A2471" s="21">
        <v>2017</v>
      </c>
      <c r="B2471" s="21">
        <v>52</v>
      </c>
      <c r="C2471" s="21" t="str">
        <f>VLOOKUP(Tableau1[[#This Row],[CODE_REGION]],Libellés!$I$2:$J$15,2,FALSE)</f>
        <v>Pays de la Loire</v>
      </c>
      <c r="D2471" s="21">
        <v>44</v>
      </c>
      <c r="E2471" s="21" t="str">
        <f>VLOOKUP(Tableau1[[#This Row],[CODE_DEPT]],Libellés!$L$2:$M$102,2,FALSE)</f>
        <v>Loire-Atlantique</v>
      </c>
      <c r="F2471" s="21" t="s">
        <v>53</v>
      </c>
      <c r="G2471" s="21" t="str">
        <f>VLOOKUP(Tableau1[[#This Row],[CODE_TYPE_DECHET]],Libellés!$A$1:$B$8,2,FALSE)</f>
        <v>Déchets dangereux</v>
      </c>
      <c r="H2471" s="21" t="s">
        <v>52</v>
      </c>
      <c r="I2471" s="21" t="str">
        <f>VLOOKUP(Tableau1[[#This Row],[CODE_DESTINATION]],Libellés!$E$2:$F$7,2,FALSE)</f>
        <v>Non précisé</v>
      </c>
      <c r="J2471" s="21">
        <v>130.62</v>
      </c>
      <c r="K2471" s="21">
        <v>1394783</v>
      </c>
      <c r="L2471" s="21">
        <f>Tableau1[[#This Row],[TONNE_DECHET]]*1000</f>
        <v>130620</v>
      </c>
      <c r="M2471" s="21">
        <f>Tableau1[[#This Row],[KG_DECHET]]/Tableau1[[#This Row],[Population]]</f>
        <v>9.3648976220673752E-2</v>
      </c>
    </row>
    <row r="2472" spans="1:13" x14ac:dyDescent="0.3">
      <c r="A2472" s="21">
        <v>2017</v>
      </c>
      <c r="B2472" s="21">
        <v>52</v>
      </c>
      <c r="C2472" s="21" t="str">
        <f>VLOOKUP(Tableau1[[#This Row],[CODE_REGION]],Libellés!$I$2:$J$15,2,FALSE)</f>
        <v>Pays de la Loire</v>
      </c>
      <c r="D2472" s="21">
        <v>44</v>
      </c>
      <c r="E2472" s="21" t="str">
        <f>VLOOKUP(Tableau1[[#This Row],[CODE_DEPT]],Libellés!$L$2:$M$102,2,FALSE)</f>
        <v>Loire-Atlantique</v>
      </c>
      <c r="F2472" s="21" t="s">
        <v>51</v>
      </c>
      <c r="G2472" s="21" t="str">
        <f>VLOOKUP(Tableau1[[#This Row],[CODE_TYPE_DECHET]],Libellés!$A$1:$B$8,2,FALSE)</f>
        <v>Emballages et papier</v>
      </c>
      <c r="H2472" s="21" t="s">
        <v>49</v>
      </c>
      <c r="I2472" s="21" t="str">
        <f>VLOOKUP(Tableau1[[#This Row],[CODE_DESTINATION]],Libellés!$E$2:$F$7,2,FALSE)</f>
        <v>Valorisation matière</v>
      </c>
      <c r="J2472" s="21">
        <v>59361.000509999998</v>
      </c>
      <c r="K2472" s="21">
        <v>1394783</v>
      </c>
      <c r="L2472" s="21">
        <f>Tableau1[[#This Row],[TONNE_DECHET]]*1000</f>
        <v>59361000.509999998</v>
      </c>
      <c r="M2472" s="21">
        <f>Tableau1[[#This Row],[KG_DECHET]]/Tableau1[[#This Row],[Population]]</f>
        <v>42.559308874570455</v>
      </c>
    </row>
    <row r="2473" spans="1:13" x14ac:dyDescent="0.3">
      <c r="A2473" s="21">
        <v>2017</v>
      </c>
      <c r="B2473" s="21">
        <v>52</v>
      </c>
      <c r="C2473" s="21" t="str">
        <f>VLOOKUP(Tableau1[[#This Row],[CODE_REGION]],Libellés!$I$2:$J$15,2,FALSE)</f>
        <v>Pays de la Loire</v>
      </c>
      <c r="D2473" s="21">
        <v>44</v>
      </c>
      <c r="E2473" s="21" t="str">
        <f>VLOOKUP(Tableau1[[#This Row],[CODE_DEPT]],Libellés!$L$2:$M$102,2,FALSE)</f>
        <v>Loire-Atlantique</v>
      </c>
      <c r="F2473" s="21" t="s">
        <v>56</v>
      </c>
      <c r="G2473" s="21" t="str">
        <f>VLOOKUP(Tableau1[[#This Row],[CODE_TYPE_DECHET]],Libellés!$A$1:$B$8,2,FALSE)</f>
        <v>Biodéchets</v>
      </c>
      <c r="H2473" s="21" t="s">
        <v>56</v>
      </c>
      <c r="I2473" s="21" t="str">
        <f>VLOOKUP(Tableau1[[#This Row],[CODE_DESTINATION]],Libellés!$E$2:$F$7,2,FALSE)</f>
        <v>Valorisation organique</v>
      </c>
      <c r="J2473" s="21">
        <v>1321.7</v>
      </c>
      <c r="K2473" s="21">
        <v>1394783</v>
      </c>
      <c r="L2473" s="21">
        <f>Tableau1[[#This Row],[TONNE_DECHET]]*1000</f>
        <v>1321700</v>
      </c>
      <c r="M2473" s="21">
        <f>Tableau1[[#This Row],[KG_DECHET]]/Tableau1[[#This Row],[Population]]</f>
        <v>0.94760260198181367</v>
      </c>
    </row>
    <row r="2474" spans="1:13" x14ac:dyDescent="0.3">
      <c r="A2474" s="21">
        <v>2017</v>
      </c>
      <c r="B2474" s="21">
        <v>52</v>
      </c>
      <c r="C2474" s="21" t="str">
        <f>VLOOKUP(Tableau1[[#This Row],[CODE_REGION]],Libellés!$I$2:$J$15,2,FALSE)</f>
        <v>Pays de la Loire</v>
      </c>
      <c r="D2474" s="21">
        <v>44</v>
      </c>
      <c r="E2474" s="21" t="str">
        <f>VLOOKUP(Tableau1[[#This Row],[CODE_DEPT]],Libellés!$L$2:$M$102,2,FALSE)</f>
        <v>Loire-Atlantique</v>
      </c>
      <c r="F2474" s="21" t="s">
        <v>54</v>
      </c>
      <c r="G2474" s="21" t="str">
        <f>VLOOKUP(Tableau1[[#This Row],[CODE_TYPE_DECHET]],Libellés!$A$1:$B$8,2,FALSE)</f>
        <v>Verre</v>
      </c>
      <c r="H2474" s="21" t="s">
        <v>49</v>
      </c>
      <c r="I2474" s="21" t="str">
        <f>VLOOKUP(Tableau1[[#This Row],[CODE_DESTINATION]],Libellés!$E$2:$F$7,2,FALSE)</f>
        <v>Valorisation matière</v>
      </c>
      <c r="J2474" s="21">
        <v>52664.462760000002</v>
      </c>
      <c r="K2474" s="21">
        <v>1394783</v>
      </c>
      <c r="L2474" s="21">
        <f>Tableau1[[#This Row],[TONNE_DECHET]]*1000</f>
        <v>52664462.760000005</v>
      </c>
      <c r="M2474" s="21">
        <f>Tableau1[[#This Row],[KG_DECHET]]/Tableau1[[#This Row],[Population]]</f>
        <v>37.758176547893115</v>
      </c>
    </row>
    <row r="2475" spans="1:13" x14ac:dyDescent="0.3">
      <c r="A2475" s="21">
        <v>2017</v>
      </c>
      <c r="B2475" s="21">
        <v>52</v>
      </c>
      <c r="C2475" s="21" t="str">
        <f>VLOOKUP(Tableau1[[#This Row],[CODE_REGION]],Libellés!$I$2:$J$15,2,FALSE)</f>
        <v>Pays de la Loire</v>
      </c>
      <c r="D2475" s="21">
        <v>44</v>
      </c>
      <c r="E2475" s="21" t="str">
        <f>VLOOKUP(Tableau1[[#This Row],[CODE_DEPT]],Libellés!$L$2:$M$102,2,FALSE)</f>
        <v>Loire-Atlantique</v>
      </c>
      <c r="F2475" s="21" t="s">
        <v>55</v>
      </c>
      <c r="G2475" s="21" t="str">
        <f>VLOOKUP(Tableau1[[#This Row],[CODE_TYPE_DECHET]],Libellés!$A$1:$B$8,2,FALSE)</f>
        <v>Collectes séparées hors gravats</v>
      </c>
      <c r="H2475" s="21" t="s">
        <v>49</v>
      </c>
      <c r="I2475" s="21" t="str">
        <f>VLOOKUP(Tableau1[[#This Row],[CODE_DESTINATION]],Libellés!$E$2:$F$7,2,FALSE)</f>
        <v>Valorisation matière</v>
      </c>
      <c r="J2475" s="21">
        <v>2718.1606999999999</v>
      </c>
      <c r="K2475" s="21">
        <v>1394783</v>
      </c>
      <c r="L2475" s="21">
        <f>Tableau1[[#This Row],[TONNE_DECHET]]*1000</f>
        <v>2718160.6999999997</v>
      </c>
      <c r="M2475" s="21">
        <f>Tableau1[[#This Row],[KG_DECHET]]/Tableau1[[#This Row],[Population]]</f>
        <v>1.9488054414199196</v>
      </c>
    </row>
    <row r="2476" spans="1:13" x14ac:dyDescent="0.3">
      <c r="A2476" s="21">
        <v>2009</v>
      </c>
      <c r="B2476" s="21">
        <v>24</v>
      </c>
      <c r="C2476" s="21" t="str">
        <f>VLOOKUP(Tableau1[[#This Row],[CODE_REGION]],Libellés!$I$2:$J$15,2,FALSE)</f>
        <v>Centre-Val de Loire</v>
      </c>
      <c r="D2476" s="21">
        <v>45</v>
      </c>
      <c r="E2476" s="21" t="str">
        <f>VLOOKUP(Tableau1[[#This Row],[CODE_DEPT]],Libellés!$L$2:$M$102,2,FALSE)</f>
        <v>Loiret</v>
      </c>
      <c r="F2476" s="21" t="s">
        <v>49</v>
      </c>
      <c r="G2476" s="21" t="str">
        <f>VLOOKUP(Tableau1[[#This Row],[CODE_TYPE_DECHET]],Libellés!$A$1:$B$8,2,FALSE)</f>
        <v>Ordures ménagères résiduelles</v>
      </c>
      <c r="H2476" s="21" t="s">
        <v>50</v>
      </c>
      <c r="I2476" s="21" t="str">
        <f>VLOOKUP(Tableau1[[#This Row],[CODE_DESTINATION]],Libellés!$E$2:$F$7,2,FALSE)</f>
        <v>Incinération avec récupération d'énergie</v>
      </c>
      <c r="J2476" s="21">
        <v>143618.09662999999</v>
      </c>
      <c r="K2476" s="21">
        <v>653510</v>
      </c>
      <c r="L2476" s="21">
        <f>Tableau1[[#This Row],[TONNE_DECHET]]*1000</f>
        <v>143618096.63</v>
      </c>
      <c r="M2476" s="21">
        <f>Tableau1[[#This Row],[KG_DECHET]]/Tableau1[[#This Row],[Population]]</f>
        <v>219.76419125950636</v>
      </c>
    </row>
    <row r="2477" spans="1:13" x14ac:dyDescent="0.3">
      <c r="A2477" s="21">
        <v>2009</v>
      </c>
      <c r="B2477" s="21">
        <v>24</v>
      </c>
      <c r="C2477" s="21" t="str">
        <f>VLOOKUP(Tableau1[[#This Row],[CODE_REGION]],Libellés!$I$2:$J$15,2,FALSE)</f>
        <v>Centre-Val de Loire</v>
      </c>
      <c r="D2477" s="21">
        <v>45</v>
      </c>
      <c r="E2477" s="21" t="str">
        <f>VLOOKUP(Tableau1[[#This Row],[CODE_DEPT]],Libellés!$L$2:$M$102,2,FALSE)</f>
        <v>Loiret</v>
      </c>
      <c r="F2477" s="21" t="s">
        <v>49</v>
      </c>
      <c r="G2477" s="21" t="str">
        <f>VLOOKUP(Tableau1[[#This Row],[CODE_TYPE_DECHET]],Libellés!$A$1:$B$8,2,FALSE)</f>
        <v>Ordures ménagères résiduelles</v>
      </c>
      <c r="H2477" s="21" t="s">
        <v>53</v>
      </c>
      <c r="I2477" s="21" t="str">
        <f>VLOOKUP(Tableau1[[#This Row],[CODE_DESTINATION]],Libellés!$E$2:$F$7,2,FALSE)</f>
        <v>Incinération sans récupération d'énergie</v>
      </c>
      <c r="J2477" s="21">
        <v>27108.400000000001</v>
      </c>
      <c r="K2477" s="21">
        <v>653510</v>
      </c>
      <c r="L2477" s="21">
        <f>Tableau1[[#This Row],[TONNE_DECHET]]*1000</f>
        <v>27108400</v>
      </c>
      <c r="M2477" s="21">
        <f>Tableau1[[#This Row],[KG_DECHET]]/Tableau1[[#This Row],[Population]]</f>
        <v>41.481232115805419</v>
      </c>
    </row>
    <row r="2478" spans="1:13" x14ac:dyDescent="0.3">
      <c r="A2478" s="21">
        <v>2009</v>
      </c>
      <c r="B2478" s="21">
        <v>24</v>
      </c>
      <c r="C2478" s="21" t="str">
        <f>VLOOKUP(Tableau1[[#This Row],[CODE_REGION]],Libellés!$I$2:$J$15,2,FALSE)</f>
        <v>Centre-Val de Loire</v>
      </c>
      <c r="D2478" s="21">
        <v>45</v>
      </c>
      <c r="E2478" s="21" t="str">
        <f>VLOOKUP(Tableau1[[#This Row],[CODE_DEPT]],Libellés!$L$2:$M$102,2,FALSE)</f>
        <v>Loiret</v>
      </c>
      <c r="F2478" s="21" t="s">
        <v>49</v>
      </c>
      <c r="G2478" s="21" t="str">
        <f>VLOOKUP(Tableau1[[#This Row],[CODE_TYPE_DECHET]],Libellés!$A$1:$B$8,2,FALSE)</f>
        <v>Ordures ménagères résiduelles</v>
      </c>
      <c r="H2478" s="21" t="s">
        <v>51</v>
      </c>
      <c r="I2478" s="21" t="str">
        <f>VLOOKUP(Tableau1[[#This Row],[CODE_DESTINATION]],Libellés!$E$2:$F$7,2,FALSE)</f>
        <v>Stockage</v>
      </c>
      <c r="J2478" s="21">
        <v>608.6</v>
      </c>
      <c r="K2478" s="21">
        <v>653510</v>
      </c>
      <c r="L2478" s="21">
        <f>Tableau1[[#This Row],[TONNE_DECHET]]*1000</f>
        <v>608600</v>
      </c>
      <c r="M2478" s="21">
        <f>Tableau1[[#This Row],[KG_DECHET]]/Tableau1[[#This Row],[Population]]</f>
        <v>0.93127878685865562</v>
      </c>
    </row>
    <row r="2479" spans="1:13" x14ac:dyDescent="0.3">
      <c r="A2479" s="21">
        <v>2009</v>
      </c>
      <c r="B2479" s="21">
        <v>24</v>
      </c>
      <c r="C2479" s="21" t="str">
        <f>VLOOKUP(Tableau1[[#This Row],[CODE_REGION]],Libellés!$I$2:$J$15,2,FALSE)</f>
        <v>Centre-Val de Loire</v>
      </c>
      <c r="D2479" s="21">
        <v>45</v>
      </c>
      <c r="E2479" s="21" t="str">
        <f>VLOOKUP(Tableau1[[#This Row],[CODE_DEPT]],Libellés!$L$2:$M$102,2,FALSE)</f>
        <v>Loiret</v>
      </c>
      <c r="F2479" s="21" t="s">
        <v>50</v>
      </c>
      <c r="G2479" s="21" t="str">
        <f>VLOOKUP(Tableau1[[#This Row],[CODE_TYPE_DECHET]],Libellés!$A$1:$B$8,2,FALSE)</f>
        <v>Encombrants</v>
      </c>
      <c r="H2479" s="21" t="s">
        <v>51</v>
      </c>
      <c r="I2479" s="21" t="str">
        <f>VLOOKUP(Tableau1[[#This Row],[CODE_DESTINATION]],Libellés!$E$2:$F$7,2,FALSE)</f>
        <v>Stockage</v>
      </c>
      <c r="J2479" s="21">
        <v>2604.38501</v>
      </c>
      <c r="K2479" s="21">
        <v>653510</v>
      </c>
      <c r="L2479" s="21">
        <f>Tableau1[[#This Row],[TONNE_DECHET]]*1000</f>
        <v>2604385.0099999998</v>
      </c>
      <c r="M2479" s="21">
        <f>Tableau1[[#This Row],[KG_DECHET]]/Tableau1[[#This Row],[Population]]</f>
        <v>3.9852259491055988</v>
      </c>
    </row>
    <row r="2480" spans="1:13" x14ac:dyDescent="0.3">
      <c r="A2480" s="21">
        <v>2009</v>
      </c>
      <c r="B2480" s="21">
        <v>24</v>
      </c>
      <c r="C2480" s="21" t="str">
        <f>VLOOKUP(Tableau1[[#This Row],[CODE_REGION]],Libellés!$I$2:$J$15,2,FALSE)</f>
        <v>Centre-Val de Loire</v>
      </c>
      <c r="D2480" s="21">
        <v>45</v>
      </c>
      <c r="E2480" s="21" t="str">
        <f>VLOOKUP(Tableau1[[#This Row],[CODE_DEPT]],Libellés!$L$2:$M$102,2,FALSE)</f>
        <v>Loiret</v>
      </c>
      <c r="F2480" s="21" t="s">
        <v>51</v>
      </c>
      <c r="G2480" s="21" t="str">
        <f>VLOOKUP(Tableau1[[#This Row],[CODE_TYPE_DECHET]],Libellés!$A$1:$B$8,2,FALSE)</f>
        <v>Emballages et papier</v>
      </c>
      <c r="H2480" s="21" t="s">
        <v>49</v>
      </c>
      <c r="I2480" s="21" t="str">
        <f>VLOOKUP(Tableau1[[#This Row],[CODE_DESTINATION]],Libellés!$E$2:$F$7,2,FALSE)</f>
        <v>Valorisation matière</v>
      </c>
      <c r="J2480" s="21">
        <v>24839.547009999998</v>
      </c>
      <c r="K2480" s="21">
        <v>653510</v>
      </c>
      <c r="L2480" s="21">
        <f>Tableau1[[#This Row],[TONNE_DECHET]]*1000</f>
        <v>24839547.009999998</v>
      </c>
      <c r="M2480" s="21">
        <f>Tableau1[[#This Row],[KG_DECHET]]/Tableau1[[#This Row],[Population]]</f>
        <v>38.009436749246376</v>
      </c>
    </row>
    <row r="2481" spans="1:13" x14ac:dyDescent="0.3">
      <c r="A2481" s="21">
        <v>2009</v>
      </c>
      <c r="B2481" s="21">
        <v>24</v>
      </c>
      <c r="C2481" s="21" t="str">
        <f>VLOOKUP(Tableau1[[#This Row],[CODE_REGION]],Libellés!$I$2:$J$15,2,FALSE)</f>
        <v>Centre-Val de Loire</v>
      </c>
      <c r="D2481" s="21">
        <v>45</v>
      </c>
      <c r="E2481" s="21" t="str">
        <f>VLOOKUP(Tableau1[[#This Row],[CODE_DEPT]],Libellés!$L$2:$M$102,2,FALSE)</f>
        <v>Loiret</v>
      </c>
      <c r="F2481" s="21" t="s">
        <v>54</v>
      </c>
      <c r="G2481" s="21" t="str">
        <f>VLOOKUP(Tableau1[[#This Row],[CODE_TYPE_DECHET]],Libellés!$A$1:$B$8,2,FALSE)</f>
        <v>Verre</v>
      </c>
      <c r="H2481" s="21" t="s">
        <v>49</v>
      </c>
      <c r="I2481" s="21" t="str">
        <f>VLOOKUP(Tableau1[[#This Row],[CODE_DESTINATION]],Libellés!$E$2:$F$7,2,FALSE)</f>
        <v>Valorisation matière</v>
      </c>
      <c r="J2481" s="21">
        <v>18553.035830000001</v>
      </c>
      <c r="K2481" s="21">
        <v>653510</v>
      </c>
      <c r="L2481" s="21">
        <f>Tableau1[[#This Row],[TONNE_DECHET]]*1000</f>
        <v>18553035.830000002</v>
      </c>
      <c r="M2481" s="21">
        <f>Tableau1[[#This Row],[KG_DECHET]]/Tableau1[[#This Row],[Population]]</f>
        <v>28.389826980459368</v>
      </c>
    </row>
    <row r="2482" spans="1:13" x14ac:dyDescent="0.3">
      <c r="A2482" s="21">
        <v>2009</v>
      </c>
      <c r="B2482" s="21">
        <v>24</v>
      </c>
      <c r="C2482" s="21" t="str">
        <f>VLOOKUP(Tableau1[[#This Row],[CODE_REGION]],Libellés!$I$2:$J$15,2,FALSE)</f>
        <v>Centre-Val de Loire</v>
      </c>
      <c r="D2482" s="21">
        <v>45</v>
      </c>
      <c r="E2482" s="21" t="str">
        <f>VLOOKUP(Tableau1[[#This Row],[CODE_DEPT]],Libellés!$L$2:$M$102,2,FALSE)</f>
        <v>Loiret</v>
      </c>
      <c r="F2482" s="21" t="s">
        <v>54</v>
      </c>
      <c r="G2482" s="21" t="str">
        <f>VLOOKUP(Tableau1[[#This Row],[CODE_TYPE_DECHET]],Libellés!$A$1:$B$8,2,FALSE)</f>
        <v>Verre</v>
      </c>
      <c r="H2482" s="21" t="s">
        <v>52</v>
      </c>
      <c r="I2482" s="21" t="str">
        <f>VLOOKUP(Tableau1[[#This Row],[CODE_DESTINATION]],Libellés!$E$2:$F$7,2,FALSE)</f>
        <v>Non précisé</v>
      </c>
      <c r="J2482" s="21">
        <v>185.73514</v>
      </c>
      <c r="K2482" s="21">
        <v>653510</v>
      </c>
      <c r="L2482" s="21">
        <f>Tableau1[[#This Row],[TONNE_DECHET]]*1000</f>
        <v>185735.14</v>
      </c>
      <c r="M2482" s="21">
        <f>Tableau1[[#This Row],[KG_DECHET]]/Tableau1[[#This Row],[Population]]</f>
        <v>0.28421162644795034</v>
      </c>
    </row>
    <row r="2483" spans="1:13" x14ac:dyDescent="0.3">
      <c r="A2483" s="21">
        <v>2011</v>
      </c>
      <c r="B2483" s="21">
        <v>24</v>
      </c>
      <c r="C2483" s="21" t="str">
        <f>VLOOKUP(Tableau1[[#This Row],[CODE_REGION]],Libellés!$I$2:$J$15,2,FALSE)</f>
        <v>Centre-Val de Loire</v>
      </c>
      <c r="D2483" s="21">
        <v>45</v>
      </c>
      <c r="E2483" s="21" t="str">
        <f>VLOOKUP(Tableau1[[#This Row],[CODE_DEPT]],Libellés!$L$2:$M$102,2,FALSE)</f>
        <v>Loiret</v>
      </c>
      <c r="F2483" s="21" t="s">
        <v>49</v>
      </c>
      <c r="G2483" s="21" t="str">
        <f>VLOOKUP(Tableau1[[#This Row],[CODE_TYPE_DECHET]],Libellés!$A$1:$B$8,2,FALSE)</f>
        <v>Ordures ménagères résiduelles</v>
      </c>
      <c r="H2483" s="21" t="s">
        <v>50</v>
      </c>
      <c r="I2483" s="21" t="str">
        <f>VLOOKUP(Tableau1[[#This Row],[CODE_DESTINATION]],Libellés!$E$2:$F$7,2,FALSE)</f>
        <v>Incinération avec récupération d'énergie</v>
      </c>
      <c r="J2483" s="21">
        <v>138104.62637000001</v>
      </c>
      <c r="K2483" s="21">
        <v>659587</v>
      </c>
      <c r="L2483" s="21">
        <f>Tableau1[[#This Row],[TONNE_DECHET]]*1000</f>
        <v>138104626.37</v>
      </c>
      <c r="M2483" s="21">
        <f>Tableau1[[#This Row],[KG_DECHET]]/Tableau1[[#This Row],[Population]]</f>
        <v>209.380455300059</v>
      </c>
    </row>
    <row r="2484" spans="1:13" x14ac:dyDescent="0.3">
      <c r="A2484" s="21">
        <v>2011</v>
      </c>
      <c r="B2484" s="21">
        <v>24</v>
      </c>
      <c r="C2484" s="21" t="str">
        <f>VLOOKUP(Tableau1[[#This Row],[CODE_REGION]],Libellés!$I$2:$J$15,2,FALSE)</f>
        <v>Centre-Val de Loire</v>
      </c>
      <c r="D2484" s="21">
        <v>45</v>
      </c>
      <c r="E2484" s="21" t="str">
        <f>VLOOKUP(Tableau1[[#This Row],[CODE_DEPT]],Libellés!$L$2:$M$102,2,FALSE)</f>
        <v>Loiret</v>
      </c>
      <c r="F2484" s="21" t="s">
        <v>49</v>
      </c>
      <c r="G2484" s="21" t="str">
        <f>VLOOKUP(Tableau1[[#This Row],[CODE_TYPE_DECHET]],Libellés!$A$1:$B$8,2,FALSE)</f>
        <v>Ordures ménagères résiduelles</v>
      </c>
      <c r="H2484" s="21" t="s">
        <v>53</v>
      </c>
      <c r="I2484" s="21" t="str">
        <f>VLOOKUP(Tableau1[[#This Row],[CODE_DESTINATION]],Libellés!$E$2:$F$7,2,FALSE)</f>
        <v>Incinération sans récupération d'énergie</v>
      </c>
      <c r="J2484" s="21">
        <v>26176.65</v>
      </c>
      <c r="K2484" s="21">
        <v>659587</v>
      </c>
      <c r="L2484" s="21">
        <f>Tableau1[[#This Row],[TONNE_DECHET]]*1000</f>
        <v>26176650</v>
      </c>
      <c r="M2484" s="21">
        <f>Tableau1[[#This Row],[KG_DECHET]]/Tableau1[[#This Row],[Population]]</f>
        <v>39.686424990183248</v>
      </c>
    </row>
    <row r="2485" spans="1:13" x14ac:dyDescent="0.3">
      <c r="A2485" s="21">
        <v>2011</v>
      </c>
      <c r="B2485" s="21">
        <v>24</v>
      </c>
      <c r="C2485" s="21" t="str">
        <f>VLOOKUP(Tableau1[[#This Row],[CODE_REGION]],Libellés!$I$2:$J$15,2,FALSE)</f>
        <v>Centre-Val de Loire</v>
      </c>
      <c r="D2485" s="21">
        <v>45</v>
      </c>
      <c r="E2485" s="21" t="str">
        <f>VLOOKUP(Tableau1[[#This Row],[CODE_DEPT]],Libellés!$L$2:$M$102,2,FALSE)</f>
        <v>Loiret</v>
      </c>
      <c r="F2485" s="21" t="s">
        <v>50</v>
      </c>
      <c r="G2485" s="21" t="str">
        <f>VLOOKUP(Tableau1[[#This Row],[CODE_TYPE_DECHET]],Libellés!$A$1:$B$8,2,FALSE)</f>
        <v>Encombrants</v>
      </c>
      <c r="H2485" s="21" t="s">
        <v>51</v>
      </c>
      <c r="I2485" s="21" t="str">
        <f>VLOOKUP(Tableau1[[#This Row],[CODE_DESTINATION]],Libellés!$E$2:$F$7,2,FALSE)</f>
        <v>Stockage</v>
      </c>
      <c r="J2485" s="21">
        <v>1546.1532099999999</v>
      </c>
      <c r="K2485" s="21">
        <v>659587</v>
      </c>
      <c r="L2485" s="21">
        <f>Tableau1[[#This Row],[TONNE_DECHET]]*1000</f>
        <v>1546153.21</v>
      </c>
      <c r="M2485" s="21">
        <f>Tableau1[[#This Row],[KG_DECHET]]/Tableau1[[#This Row],[Population]]</f>
        <v>2.3441232316585983</v>
      </c>
    </row>
    <row r="2486" spans="1:13" x14ac:dyDescent="0.3">
      <c r="A2486" s="21">
        <v>2011</v>
      </c>
      <c r="B2486" s="21">
        <v>24</v>
      </c>
      <c r="C2486" s="21" t="str">
        <f>VLOOKUP(Tableau1[[#This Row],[CODE_REGION]],Libellés!$I$2:$J$15,2,FALSE)</f>
        <v>Centre-Val de Loire</v>
      </c>
      <c r="D2486" s="21">
        <v>45</v>
      </c>
      <c r="E2486" s="21" t="str">
        <f>VLOOKUP(Tableau1[[#This Row],[CODE_DEPT]],Libellés!$L$2:$M$102,2,FALSE)</f>
        <v>Loiret</v>
      </c>
      <c r="F2486" s="21" t="s">
        <v>51</v>
      </c>
      <c r="G2486" s="21" t="str">
        <f>VLOOKUP(Tableau1[[#This Row],[CODE_TYPE_DECHET]],Libellés!$A$1:$B$8,2,FALSE)</f>
        <v>Emballages et papier</v>
      </c>
      <c r="H2486" s="21" t="s">
        <v>49</v>
      </c>
      <c r="I2486" s="21" t="str">
        <f>VLOOKUP(Tableau1[[#This Row],[CODE_DESTINATION]],Libellés!$E$2:$F$7,2,FALSE)</f>
        <v>Valorisation matière</v>
      </c>
      <c r="J2486" s="21">
        <v>29137.03354</v>
      </c>
      <c r="K2486" s="21">
        <v>659587</v>
      </c>
      <c r="L2486" s="21">
        <f>Tableau1[[#This Row],[TONNE_DECHET]]*1000</f>
        <v>29137033.539999999</v>
      </c>
      <c r="M2486" s="21">
        <f>Tableau1[[#This Row],[KG_DECHET]]/Tableau1[[#This Row],[Population]]</f>
        <v>44.174663145271204</v>
      </c>
    </row>
    <row r="2487" spans="1:13" x14ac:dyDescent="0.3">
      <c r="A2487" s="21">
        <v>2011</v>
      </c>
      <c r="B2487" s="21">
        <v>24</v>
      </c>
      <c r="C2487" s="21" t="str">
        <f>VLOOKUP(Tableau1[[#This Row],[CODE_REGION]],Libellés!$I$2:$J$15,2,FALSE)</f>
        <v>Centre-Val de Loire</v>
      </c>
      <c r="D2487" s="21">
        <v>45</v>
      </c>
      <c r="E2487" s="21" t="str">
        <f>VLOOKUP(Tableau1[[#This Row],[CODE_DEPT]],Libellés!$L$2:$M$102,2,FALSE)</f>
        <v>Loiret</v>
      </c>
      <c r="F2487" s="21" t="s">
        <v>54</v>
      </c>
      <c r="G2487" s="21" t="str">
        <f>VLOOKUP(Tableau1[[#This Row],[CODE_TYPE_DECHET]],Libellés!$A$1:$B$8,2,FALSE)</f>
        <v>Verre</v>
      </c>
      <c r="H2487" s="21" t="s">
        <v>49</v>
      </c>
      <c r="I2487" s="21" t="str">
        <f>VLOOKUP(Tableau1[[#This Row],[CODE_DESTINATION]],Libellés!$E$2:$F$7,2,FALSE)</f>
        <v>Valorisation matière</v>
      </c>
      <c r="J2487" s="21">
        <v>18184.499459999999</v>
      </c>
      <c r="K2487" s="21">
        <v>659587</v>
      </c>
      <c r="L2487" s="21">
        <f>Tableau1[[#This Row],[TONNE_DECHET]]*1000</f>
        <v>18184499.460000001</v>
      </c>
      <c r="M2487" s="21">
        <f>Tableau1[[#This Row],[KG_DECHET]]/Tableau1[[#This Row],[Population]]</f>
        <v>27.569523747435898</v>
      </c>
    </row>
    <row r="2488" spans="1:13" x14ac:dyDescent="0.3">
      <c r="A2488" s="21">
        <v>2011</v>
      </c>
      <c r="B2488" s="21">
        <v>24</v>
      </c>
      <c r="C2488" s="21" t="str">
        <f>VLOOKUP(Tableau1[[#This Row],[CODE_REGION]],Libellés!$I$2:$J$15,2,FALSE)</f>
        <v>Centre-Val de Loire</v>
      </c>
      <c r="D2488" s="21">
        <v>45</v>
      </c>
      <c r="E2488" s="21" t="str">
        <f>VLOOKUP(Tableau1[[#This Row],[CODE_DEPT]],Libellés!$L$2:$M$102,2,FALSE)</f>
        <v>Loiret</v>
      </c>
      <c r="F2488" s="21" t="s">
        <v>55</v>
      </c>
      <c r="G2488" s="21" t="str">
        <f>VLOOKUP(Tableau1[[#This Row],[CODE_TYPE_DECHET]],Libellés!$A$1:$B$8,2,FALSE)</f>
        <v>Collectes séparées hors gravats</v>
      </c>
      <c r="H2488" s="21" t="s">
        <v>49</v>
      </c>
      <c r="I2488" s="21" t="str">
        <f>VLOOKUP(Tableau1[[#This Row],[CODE_DESTINATION]],Libellés!$E$2:$F$7,2,FALSE)</f>
        <v>Valorisation matière</v>
      </c>
      <c r="J2488" s="21">
        <v>9.6620000000000008</v>
      </c>
      <c r="K2488" s="21">
        <v>659587</v>
      </c>
      <c r="L2488" s="21">
        <f>Tableau1[[#This Row],[TONNE_DECHET]]*1000</f>
        <v>9662</v>
      </c>
      <c r="M2488" s="21">
        <f>Tableau1[[#This Row],[KG_DECHET]]/Tableau1[[#This Row],[Population]]</f>
        <v>1.4648560387030066E-2</v>
      </c>
    </row>
    <row r="2489" spans="1:13" x14ac:dyDescent="0.3">
      <c r="A2489" s="21">
        <v>2013</v>
      </c>
      <c r="B2489" s="21">
        <v>24</v>
      </c>
      <c r="C2489" s="21" t="str">
        <f>VLOOKUP(Tableau1[[#This Row],[CODE_REGION]],Libellés!$I$2:$J$15,2,FALSE)</f>
        <v>Centre-Val de Loire</v>
      </c>
      <c r="D2489" s="21">
        <v>45</v>
      </c>
      <c r="E2489" s="21" t="str">
        <f>VLOOKUP(Tableau1[[#This Row],[CODE_DEPT]],Libellés!$L$2:$M$102,2,FALSE)</f>
        <v>Loiret</v>
      </c>
      <c r="F2489" s="21" t="s">
        <v>49</v>
      </c>
      <c r="G2489" s="21" t="str">
        <f>VLOOKUP(Tableau1[[#This Row],[CODE_TYPE_DECHET]],Libellés!$A$1:$B$8,2,FALSE)</f>
        <v>Ordures ménagères résiduelles</v>
      </c>
      <c r="H2489" s="21" t="s">
        <v>50</v>
      </c>
      <c r="I2489" s="21" t="str">
        <f>VLOOKUP(Tableau1[[#This Row],[CODE_DESTINATION]],Libellés!$E$2:$F$7,2,FALSE)</f>
        <v>Incinération avec récupération d'énergie</v>
      </c>
      <c r="J2489" s="21">
        <v>126808.87002</v>
      </c>
      <c r="K2489" s="21">
        <v>665587</v>
      </c>
      <c r="L2489" s="21">
        <f>Tableau1[[#This Row],[TONNE_DECHET]]*1000</f>
        <v>126808870.02</v>
      </c>
      <c r="M2489" s="21">
        <f>Tableau1[[#This Row],[KG_DECHET]]/Tableau1[[#This Row],[Population]]</f>
        <v>190.52185517445503</v>
      </c>
    </row>
    <row r="2490" spans="1:13" x14ac:dyDescent="0.3">
      <c r="A2490" s="21">
        <v>2013</v>
      </c>
      <c r="B2490" s="21">
        <v>24</v>
      </c>
      <c r="C2490" s="21" t="str">
        <f>VLOOKUP(Tableau1[[#This Row],[CODE_REGION]],Libellés!$I$2:$J$15,2,FALSE)</f>
        <v>Centre-Val de Loire</v>
      </c>
      <c r="D2490" s="21">
        <v>45</v>
      </c>
      <c r="E2490" s="21" t="str">
        <f>VLOOKUP(Tableau1[[#This Row],[CODE_DEPT]],Libellés!$L$2:$M$102,2,FALSE)</f>
        <v>Loiret</v>
      </c>
      <c r="F2490" s="21" t="s">
        <v>49</v>
      </c>
      <c r="G2490" s="21" t="str">
        <f>VLOOKUP(Tableau1[[#This Row],[CODE_TYPE_DECHET]],Libellés!$A$1:$B$8,2,FALSE)</f>
        <v>Ordures ménagères résiduelles</v>
      </c>
      <c r="H2490" s="21" t="s">
        <v>53</v>
      </c>
      <c r="I2490" s="21" t="str">
        <f>VLOOKUP(Tableau1[[#This Row],[CODE_DESTINATION]],Libellés!$E$2:$F$7,2,FALSE)</f>
        <v>Incinération sans récupération d'énergie</v>
      </c>
      <c r="J2490" s="21">
        <v>24195.599999999999</v>
      </c>
      <c r="K2490" s="21">
        <v>665587</v>
      </c>
      <c r="L2490" s="21">
        <f>Tableau1[[#This Row],[TONNE_DECHET]]*1000</f>
        <v>24195600</v>
      </c>
      <c r="M2490" s="21">
        <f>Tableau1[[#This Row],[KG_DECHET]]/Tableau1[[#This Row],[Population]]</f>
        <v>36.352272505322368</v>
      </c>
    </row>
    <row r="2491" spans="1:13" x14ac:dyDescent="0.3">
      <c r="A2491" s="21">
        <v>2013</v>
      </c>
      <c r="B2491" s="21">
        <v>24</v>
      </c>
      <c r="C2491" s="21" t="str">
        <f>VLOOKUP(Tableau1[[#This Row],[CODE_REGION]],Libellés!$I$2:$J$15,2,FALSE)</f>
        <v>Centre-Val de Loire</v>
      </c>
      <c r="D2491" s="21">
        <v>45</v>
      </c>
      <c r="E2491" s="21" t="str">
        <f>VLOOKUP(Tableau1[[#This Row],[CODE_DEPT]],Libellés!$L$2:$M$102,2,FALSE)</f>
        <v>Loiret</v>
      </c>
      <c r="F2491" s="21" t="s">
        <v>50</v>
      </c>
      <c r="G2491" s="21" t="str">
        <f>VLOOKUP(Tableau1[[#This Row],[CODE_TYPE_DECHET]],Libellés!$A$1:$B$8,2,FALSE)</f>
        <v>Encombrants</v>
      </c>
      <c r="H2491" s="21" t="s">
        <v>51</v>
      </c>
      <c r="I2491" s="21" t="str">
        <f>VLOOKUP(Tableau1[[#This Row],[CODE_DESTINATION]],Libellés!$E$2:$F$7,2,FALSE)</f>
        <v>Stockage</v>
      </c>
      <c r="J2491" s="21">
        <v>1810.84257</v>
      </c>
      <c r="K2491" s="21">
        <v>665587</v>
      </c>
      <c r="L2491" s="21">
        <f>Tableau1[[#This Row],[TONNE_DECHET]]*1000</f>
        <v>1810842.57</v>
      </c>
      <c r="M2491" s="21">
        <f>Tableau1[[#This Row],[KG_DECHET]]/Tableau1[[#This Row],[Population]]</f>
        <v>2.720669980032663</v>
      </c>
    </row>
    <row r="2492" spans="1:13" x14ac:dyDescent="0.3">
      <c r="A2492" s="21">
        <v>2013</v>
      </c>
      <c r="B2492" s="21">
        <v>24</v>
      </c>
      <c r="C2492" s="21" t="str">
        <f>VLOOKUP(Tableau1[[#This Row],[CODE_REGION]],Libellés!$I$2:$J$15,2,FALSE)</f>
        <v>Centre-Val de Loire</v>
      </c>
      <c r="D2492" s="21">
        <v>45</v>
      </c>
      <c r="E2492" s="21" t="str">
        <f>VLOOKUP(Tableau1[[#This Row],[CODE_DEPT]],Libellés!$L$2:$M$102,2,FALSE)</f>
        <v>Loiret</v>
      </c>
      <c r="F2492" s="21" t="s">
        <v>51</v>
      </c>
      <c r="G2492" s="21" t="str">
        <f>VLOOKUP(Tableau1[[#This Row],[CODE_TYPE_DECHET]],Libellés!$A$1:$B$8,2,FALSE)</f>
        <v>Emballages et papier</v>
      </c>
      <c r="H2492" s="21" t="s">
        <v>49</v>
      </c>
      <c r="I2492" s="21" t="str">
        <f>VLOOKUP(Tableau1[[#This Row],[CODE_DESTINATION]],Libellés!$E$2:$F$7,2,FALSE)</f>
        <v>Valorisation matière</v>
      </c>
      <c r="J2492" s="21">
        <v>26977.539700000001</v>
      </c>
      <c r="K2492" s="21">
        <v>665587</v>
      </c>
      <c r="L2492" s="21">
        <f>Tableau1[[#This Row],[TONNE_DECHET]]*1000</f>
        <v>26977539.700000003</v>
      </c>
      <c r="M2492" s="21">
        <f>Tableau1[[#This Row],[KG_DECHET]]/Tableau1[[#This Row],[Population]]</f>
        <v>40.531951044716926</v>
      </c>
    </row>
    <row r="2493" spans="1:13" x14ac:dyDescent="0.3">
      <c r="A2493" s="21">
        <v>2013</v>
      </c>
      <c r="B2493" s="21">
        <v>24</v>
      </c>
      <c r="C2493" s="21" t="str">
        <f>VLOOKUP(Tableau1[[#This Row],[CODE_REGION]],Libellés!$I$2:$J$15,2,FALSE)</f>
        <v>Centre-Val de Loire</v>
      </c>
      <c r="D2493" s="21">
        <v>45</v>
      </c>
      <c r="E2493" s="21" t="str">
        <f>VLOOKUP(Tableau1[[#This Row],[CODE_DEPT]],Libellés!$L$2:$M$102,2,FALSE)</f>
        <v>Loiret</v>
      </c>
      <c r="F2493" s="21" t="s">
        <v>56</v>
      </c>
      <c r="G2493" s="21" t="str">
        <f>VLOOKUP(Tableau1[[#This Row],[CODE_TYPE_DECHET]],Libellés!$A$1:$B$8,2,FALSE)</f>
        <v>Biodéchets</v>
      </c>
      <c r="H2493" s="21" t="s">
        <v>56</v>
      </c>
      <c r="I2493" s="21" t="str">
        <f>VLOOKUP(Tableau1[[#This Row],[CODE_DESTINATION]],Libellés!$E$2:$F$7,2,FALSE)</f>
        <v>Valorisation organique</v>
      </c>
      <c r="J2493" s="21">
        <v>429.86266999999998</v>
      </c>
      <c r="K2493" s="21">
        <v>665587</v>
      </c>
      <c r="L2493" s="21">
        <f>Tableau1[[#This Row],[TONNE_DECHET]]*1000</f>
        <v>429862.67</v>
      </c>
      <c r="M2493" s="21">
        <f>Tableau1[[#This Row],[KG_DECHET]]/Tableau1[[#This Row],[Population]]</f>
        <v>0.64583994278734413</v>
      </c>
    </row>
    <row r="2494" spans="1:13" x14ac:dyDescent="0.3">
      <c r="A2494" s="21">
        <v>2013</v>
      </c>
      <c r="B2494" s="21">
        <v>24</v>
      </c>
      <c r="C2494" s="21" t="str">
        <f>VLOOKUP(Tableau1[[#This Row],[CODE_REGION]],Libellés!$I$2:$J$15,2,FALSE)</f>
        <v>Centre-Val de Loire</v>
      </c>
      <c r="D2494" s="21">
        <v>45</v>
      </c>
      <c r="E2494" s="21" t="str">
        <f>VLOOKUP(Tableau1[[#This Row],[CODE_DEPT]],Libellés!$L$2:$M$102,2,FALSE)</f>
        <v>Loiret</v>
      </c>
      <c r="F2494" s="21" t="s">
        <v>54</v>
      </c>
      <c r="G2494" s="21" t="str">
        <f>VLOOKUP(Tableau1[[#This Row],[CODE_TYPE_DECHET]],Libellés!$A$1:$B$8,2,FALSE)</f>
        <v>Verre</v>
      </c>
      <c r="H2494" s="21" t="s">
        <v>49</v>
      </c>
      <c r="I2494" s="21" t="str">
        <f>VLOOKUP(Tableau1[[#This Row],[CODE_DESTINATION]],Libellés!$E$2:$F$7,2,FALSE)</f>
        <v>Valorisation matière</v>
      </c>
      <c r="J2494" s="21">
        <v>18171.358749999999</v>
      </c>
      <c r="K2494" s="21">
        <v>665587</v>
      </c>
      <c r="L2494" s="21">
        <f>Tableau1[[#This Row],[TONNE_DECHET]]*1000</f>
        <v>18171358.75</v>
      </c>
      <c r="M2494" s="21">
        <f>Tableau1[[#This Row],[KG_DECHET]]/Tableau1[[#This Row],[Population]]</f>
        <v>27.301252503429303</v>
      </c>
    </row>
    <row r="2495" spans="1:13" x14ac:dyDescent="0.3">
      <c r="A2495" s="21">
        <v>2013</v>
      </c>
      <c r="B2495" s="21">
        <v>24</v>
      </c>
      <c r="C2495" s="21" t="str">
        <f>VLOOKUP(Tableau1[[#This Row],[CODE_REGION]],Libellés!$I$2:$J$15,2,FALSE)</f>
        <v>Centre-Val de Loire</v>
      </c>
      <c r="D2495" s="21">
        <v>45</v>
      </c>
      <c r="E2495" s="21" t="str">
        <f>VLOOKUP(Tableau1[[#This Row],[CODE_DEPT]],Libellés!$L$2:$M$102,2,FALSE)</f>
        <v>Loiret</v>
      </c>
      <c r="F2495" s="21" t="s">
        <v>55</v>
      </c>
      <c r="G2495" s="21" t="str">
        <f>VLOOKUP(Tableau1[[#This Row],[CODE_TYPE_DECHET]],Libellés!$A$1:$B$8,2,FALSE)</f>
        <v>Collectes séparées hors gravats</v>
      </c>
      <c r="H2495" s="21" t="s">
        <v>49</v>
      </c>
      <c r="I2495" s="21" t="str">
        <f>VLOOKUP(Tableau1[[#This Row],[CODE_DESTINATION]],Libellés!$E$2:$F$7,2,FALSE)</f>
        <v>Valorisation matière</v>
      </c>
      <c r="J2495" s="21">
        <v>336.10462000000001</v>
      </c>
      <c r="K2495" s="21">
        <v>665587</v>
      </c>
      <c r="L2495" s="21">
        <f>Tableau1[[#This Row],[TONNE_DECHET]]*1000</f>
        <v>336104.62</v>
      </c>
      <c r="M2495" s="21">
        <f>Tableau1[[#This Row],[KG_DECHET]]/Tableau1[[#This Row],[Population]]</f>
        <v>0.50497473658590086</v>
      </c>
    </row>
    <row r="2496" spans="1:13" x14ac:dyDescent="0.3">
      <c r="A2496" s="21">
        <v>2015</v>
      </c>
      <c r="B2496" s="21">
        <v>24</v>
      </c>
      <c r="C2496" s="21" t="str">
        <f>VLOOKUP(Tableau1[[#This Row],[CODE_REGION]],Libellés!$I$2:$J$15,2,FALSE)</f>
        <v>Centre-Val de Loire</v>
      </c>
      <c r="D2496" s="21">
        <v>45</v>
      </c>
      <c r="E2496" s="21" t="str">
        <f>VLOOKUP(Tableau1[[#This Row],[CODE_DEPT]],Libellés!$L$2:$M$102,2,FALSE)</f>
        <v>Loiret</v>
      </c>
      <c r="F2496" s="21" t="s">
        <v>49</v>
      </c>
      <c r="G2496" s="21" t="str">
        <f>VLOOKUP(Tableau1[[#This Row],[CODE_TYPE_DECHET]],Libellés!$A$1:$B$8,2,FALSE)</f>
        <v>Ordures ménagères résiduelles</v>
      </c>
      <c r="H2496" s="21" t="s">
        <v>50</v>
      </c>
      <c r="I2496" s="21" t="str">
        <f>VLOOKUP(Tableau1[[#This Row],[CODE_DESTINATION]],Libellés!$E$2:$F$7,2,FALSE)</f>
        <v>Incinération avec récupération d'énergie</v>
      </c>
      <c r="J2496" s="21">
        <v>149510.57821000001</v>
      </c>
      <c r="K2496" s="21">
        <v>673349</v>
      </c>
      <c r="L2496" s="21">
        <f>Tableau1[[#This Row],[TONNE_DECHET]]*1000</f>
        <v>149510578.21000001</v>
      </c>
      <c r="M2496" s="21">
        <f>Tableau1[[#This Row],[KG_DECHET]]/Tableau1[[#This Row],[Population]]</f>
        <v>222.04024690019591</v>
      </c>
    </row>
    <row r="2497" spans="1:13" x14ac:dyDescent="0.3">
      <c r="A2497" s="21">
        <v>2015</v>
      </c>
      <c r="B2497" s="21">
        <v>24</v>
      </c>
      <c r="C2497" s="21" t="str">
        <f>VLOOKUP(Tableau1[[#This Row],[CODE_REGION]],Libellés!$I$2:$J$15,2,FALSE)</f>
        <v>Centre-Val de Loire</v>
      </c>
      <c r="D2497" s="21">
        <v>45</v>
      </c>
      <c r="E2497" s="21" t="str">
        <f>VLOOKUP(Tableau1[[#This Row],[CODE_DEPT]],Libellés!$L$2:$M$102,2,FALSE)</f>
        <v>Loiret</v>
      </c>
      <c r="F2497" s="21" t="s">
        <v>50</v>
      </c>
      <c r="G2497" s="21" t="str">
        <f>VLOOKUP(Tableau1[[#This Row],[CODE_TYPE_DECHET]],Libellés!$A$1:$B$8,2,FALSE)</f>
        <v>Encombrants</v>
      </c>
      <c r="H2497" s="21" t="s">
        <v>50</v>
      </c>
      <c r="I2497" s="21" t="str">
        <f>VLOOKUP(Tableau1[[#This Row],[CODE_DESTINATION]],Libellés!$E$2:$F$7,2,FALSE)</f>
        <v>Incinération avec récupération d'énergie</v>
      </c>
      <c r="J2497" s="21">
        <v>1191</v>
      </c>
      <c r="K2497" s="21">
        <v>673349</v>
      </c>
      <c r="L2497" s="21">
        <f>Tableau1[[#This Row],[TONNE_DECHET]]*1000</f>
        <v>1191000</v>
      </c>
      <c r="M2497" s="21">
        <f>Tableau1[[#This Row],[KG_DECHET]]/Tableau1[[#This Row],[Population]]</f>
        <v>1.7687707266217074</v>
      </c>
    </row>
    <row r="2498" spans="1:13" x14ac:dyDescent="0.3">
      <c r="A2498" s="21">
        <v>2015</v>
      </c>
      <c r="B2498" s="21">
        <v>24</v>
      </c>
      <c r="C2498" s="21" t="str">
        <f>VLOOKUP(Tableau1[[#This Row],[CODE_REGION]],Libellés!$I$2:$J$15,2,FALSE)</f>
        <v>Centre-Val de Loire</v>
      </c>
      <c r="D2498" s="21">
        <v>45</v>
      </c>
      <c r="E2498" s="21" t="str">
        <f>VLOOKUP(Tableau1[[#This Row],[CODE_DEPT]],Libellés!$L$2:$M$102,2,FALSE)</f>
        <v>Loiret</v>
      </c>
      <c r="F2498" s="21" t="s">
        <v>50</v>
      </c>
      <c r="G2498" s="21" t="str">
        <f>VLOOKUP(Tableau1[[#This Row],[CODE_TYPE_DECHET]],Libellés!$A$1:$B$8,2,FALSE)</f>
        <v>Encombrants</v>
      </c>
      <c r="H2498" s="21" t="s">
        <v>51</v>
      </c>
      <c r="I2498" s="21" t="str">
        <f>VLOOKUP(Tableau1[[#This Row],[CODE_DESTINATION]],Libellés!$E$2:$F$7,2,FALSE)</f>
        <v>Stockage</v>
      </c>
      <c r="J2498" s="21">
        <v>490.72721000000001</v>
      </c>
      <c r="K2498" s="21">
        <v>673349</v>
      </c>
      <c r="L2498" s="21">
        <f>Tableau1[[#This Row],[TONNE_DECHET]]*1000</f>
        <v>490727.21</v>
      </c>
      <c r="M2498" s="21">
        <f>Tableau1[[#This Row],[KG_DECHET]]/Tableau1[[#This Row],[Population]]</f>
        <v>0.72878583023068277</v>
      </c>
    </row>
    <row r="2499" spans="1:13" x14ac:dyDescent="0.3">
      <c r="A2499" s="21">
        <v>2015</v>
      </c>
      <c r="B2499" s="21">
        <v>24</v>
      </c>
      <c r="C2499" s="21" t="str">
        <f>VLOOKUP(Tableau1[[#This Row],[CODE_REGION]],Libellés!$I$2:$J$15,2,FALSE)</f>
        <v>Centre-Val de Loire</v>
      </c>
      <c r="D2499" s="21">
        <v>45</v>
      </c>
      <c r="E2499" s="21" t="str">
        <f>VLOOKUP(Tableau1[[#This Row],[CODE_DEPT]],Libellés!$L$2:$M$102,2,FALSE)</f>
        <v>Loiret</v>
      </c>
      <c r="F2499" s="21" t="s">
        <v>51</v>
      </c>
      <c r="G2499" s="21" t="str">
        <f>VLOOKUP(Tableau1[[#This Row],[CODE_TYPE_DECHET]],Libellés!$A$1:$B$8,2,FALSE)</f>
        <v>Emballages et papier</v>
      </c>
      <c r="H2499" s="21" t="s">
        <v>49</v>
      </c>
      <c r="I2499" s="21" t="str">
        <f>VLOOKUP(Tableau1[[#This Row],[CODE_DESTINATION]],Libellés!$E$2:$F$7,2,FALSE)</f>
        <v>Valorisation matière</v>
      </c>
      <c r="J2499" s="21">
        <v>30247.656900000002</v>
      </c>
      <c r="K2499" s="21">
        <v>673349</v>
      </c>
      <c r="L2499" s="21">
        <f>Tableau1[[#This Row],[TONNE_DECHET]]*1000</f>
        <v>30247656.900000002</v>
      </c>
      <c r="M2499" s="21">
        <f>Tableau1[[#This Row],[KG_DECHET]]/Tableau1[[#This Row],[Population]]</f>
        <v>44.921217526126874</v>
      </c>
    </row>
    <row r="2500" spans="1:13" x14ac:dyDescent="0.3">
      <c r="A2500" s="21">
        <v>2015</v>
      </c>
      <c r="B2500" s="21">
        <v>24</v>
      </c>
      <c r="C2500" s="21" t="str">
        <f>VLOOKUP(Tableau1[[#This Row],[CODE_REGION]],Libellés!$I$2:$J$15,2,FALSE)</f>
        <v>Centre-Val de Loire</v>
      </c>
      <c r="D2500" s="21">
        <v>45</v>
      </c>
      <c r="E2500" s="21" t="str">
        <f>VLOOKUP(Tableau1[[#This Row],[CODE_DEPT]],Libellés!$L$2:$M$102,2,FALSE)</f>
        <v>Loiret</v>
      </c>
      <c r="F2500" s="21" t="s">
        <v>56</v>
      </c>
      <c r="G2500" s="21" t="str">
        <f>VLOOKUP(Tableau1[[#This Row],[CODE_TYPE_DECHET]],Libellés!$A$1:$B$8,2,FALSE)</f>
        <v>Biodéchets</v>
      </c>
      <c r="H2500" s="21" t="s">
        <v>56</v>
      </c>
      <c r="I2500" s="21" t="str">
        <f>VLOOKUP(Tableau1[[#This Row],[CODE_DESTINATION]],Libellés!$E$2:$F$7,2,FALSE)</f>
        <v>Valorisation organique</v>
      </c>
      <c r="J2500" s="21">
        <v>502.01332000000002</v>
      </c>
      <c r="K2500" s="21">
        <v>673349</v>
      </c>
      <c r="L2500" s="21">
        <f>Tableau1[[#This Row],[TONNE_DECHET]]*1000</f>
        <v>502013.32</v>
      </c>
      <c r="M2500" s="21">
        <f>Tableau1[[#This Row],[KG_DECHET]]/Tableau1[[#This Row],[Population]]</f>
        <v>0.74554698974825839</v>
      </c>
    </row>
    <row r="2501" spans="1:13" x14ac:dyDescent="0.3">
      <c r="A2501" s="21">
        <v>2015</v>
      </c>
      <c r="B2501" s="21">
        <v>24</v>
      </c>
      <c r="C2501" s="21" t="str">
        <f>VLOOKUP(Tableau1[[#This Row],[CODE_REGION]],Libellés!$I$2:$J$15,2,FALSE)</f>
        <v>Centre-Val de Loire</v>
      </c>
      <c r="D2501" s="21">
        <v>45</v>
      </c>
      <c r="E2501" s="21" t="str">
        <f>VLOOKUP(Tableau1[[#This Row],[CODE_DEPT]],Libellés!$L$2:$M$102,2,FALSE)</f>
        <v>Loiret</v>
      </c>
      <c r="F2501" s="21" t="s">
        <v>54</v>
      </c>
      <c r="G2501" s="21" t="str">
        <f>VLOOKUP(Tableau1[[#This Row],[CODE_TYPE_DECHET]],Libellés!$A$1:$B$8,2,FALSE)</f>
        <v>Verre</v>
      </c>
      <c r="H2501" s="21" t="s">
        <v>49</v>
      </c>
      <c r="I2501" s="21" t="str">
        <f>VLOOKUP(Tableau1[[#This Row],[CODE_DESTINATION]],Libellés!$E$2:$F$7,2,FALSE)</f>
        <v>Valorisation matière</v>
      </c>
      <c r="J2501" s="21">
        <v>18344.685880000001</v>
      </c>
      <c r="K2501" s="21">
        <v>673349</v>
      </c>
      <c r="L2501" s="21">
        <f>Tableau1[[#This Row],[TONNE_DECHET]]*1000</f>
        <v>18344685.880000003</v>
      </c>
      <c r="M2501" s="21">
        <f>Tableau1[[#This Row],[KG_DECHET]]/Tableau1[[#This Row],[Population]]</f>
        <v>27.243949096233905</v>
      </c>
    </row>
    <row r="2502" spans="1:13" x14ac:dyDescent="0.3">
      <c r="A2502" s="21">
        <v>2015</v>
      </c>
      <c r="B2502" s="21">
        <v>24</v>
      </c>
      <c r="C2502" s="21" t="str">
        <f>VLOOKUP(Tableau1[[#This Row],[CODE_REGION]],Libellés!$I$2:$J$15,2,FALSE)</f>
        <v>Centre-Val de Loire</v>
      </c>
      <c r="D2502" s="21">
        <v>45</v>
      </c>
      <c r="E2502" s="21" t="str">
        <f>VLOOKUP(Tableau1[[#This Row],[CODE_DEPT]],Libellés!$L$2:$M$102,2,FALSE)</f>
        <v>Loiret</v>
      </c>
      <c r="F2502" s="21" t="s">
        <v>55</v>
      </c>
      <c r="G2502" s="21" t="str">
        <f>VLOOKUP(Tableau1[[#This Row],[CODE_TYPE_DECHET]],Libellés!$A$1:$B$8,2,FALSE)</f>
        <v>Collectes séparées hors gravats</v>
      </c>
      <c r="H2502" s="21" t="s">
        <v>49</v>
      </c>
      <c r="I2502" s="21" t="str">
        <f>VLOOKUP(Tableau1[[#This Row],[CODE_DESTINATION]],Libellés!$E$2:$F$7,2,FALSE)</f>
        <v>Valorisation matière</v>
      </c>
      <c r="J2502" s="21">
        <v>977.98545000000001</v>
      </c>
      <c r="K2502" s="21">
        <v>673349</v>
      </c>
      <c r="L2502" s="21">
        <f>Tableau1[[#This Row],[TONNE_DECHET]]*1000</f>
        <v>977985.45000000007</v>
      </c>
      <c r="M2502" s="21">
        <f>Tableau1[[#This Row],[KG_DECHET]]/Tableau1[[#This Row],[Population]]</f>
        <v>1.4524198446867822</v>
      </c>
    </row>
    <row r="2503" spans="1:13" x14ac:dyDescent="0.3">
      <c r="A2503" s="21">
        <v>2015</v>
      </c>
      <c r="B2503" s="21">
        <v>24</v>
      </c>
      <c r="C2503" s="21" t="str">
        <f>VLOOKUP(Tableau1[[#This Row],[CODE_REGION]],Libellés!$I$2:$J$15,2,FALSE)</f>
        <v>Centre-Val de Loire</v>
      </c>
      <c r="D2503" s="21">
        <v>45</v>
      </c>
      <c r="E2503" s="21" t="str">
        <f>VLOOKUP(Tableau1[[#This Row],[CODE_DEPT]],Libellés!$L$2:$M$102,2,FALSE)</f>
        <v>Loiret</v>
      </c>
      <c r="F2503" s="21" t="s">
        <v>55</v>
      </c>
      <c r="G2503" s="21" t="str">
        <f>VLOOKUP(Tableau1[[#This Row],[CODE_TYPE_DECHET]],Libellés!$A$1:$B$8,2,FALSE)</f>
        <v>Collectes séparées hors gravats</v>
      </c>
      <c r="H2503" s="21" t="s">
        <v>50</v>
      </c>
      <c r="I2503" s="21" t="str">
        <f>VLOOKUP(Tableau1[[#This Row],[CODE_DESTINATION]],Libellés!$E$2:$F$7,2,FALSE)</f>
        <v>Incinération avec récupération d'énergie</v>
      </c>
      <c r="J2503" s="21">
        <v>24</v>
      </c>
      <c r="K2503" s="21">
        <v>673349</v>
      </c>
      <c r="L2503" s="21">
        <f>Tableau1[[#This Row],[TONNE_DECHET]]*1000</f>
        <v>24000</v>
      </c>
      <c r="M2503" s="21">
        <f>Tableau1[[#This Row],[KG_DECHET]]/Tableau1[[#This Row],[Population]]</f>
        <v>3.5642735045273696E-2</v>
      </c>
    </row>
    <row r="2504" spans="1:13" x14ac:dyDescent="0.3">
      <c r="A2504" s="21">
        <v>2017</v>
      </c>
      <c r="B2504" s="21">
        <v>24</v>
      </c>
      <c r="C2504" s="21" t="str">
        <f>VLOOKUP(Tableau1[[#This Row],[CODE_REGION]],Libellés!$I$2:$J$15,2,FALSE)</f>
        <v>Centre-Val de Loire</v>
      </c>
      <c r="D2504" s="21">
        <v>45</v>
      </c>
      <c r="E2504" s="21" t="str">
        <f>VLOOKUP(Tableau1[[#This Row],[CODE_DEPT]],Libellés!$L$2:$M$102,2,FALSE)</f>
        <v>Loiret</v>
      </c>
      <c r="F2504" s="21" t="s">
        <v>49</v>
      </c>
      <c r="G2504" s="21" t="str">
        <f>VLOOKUP(Tableau1[[#This Row],[CODE_TYPE_DECHET]],Libellés!$A$1:$B$8,2,FALSE)</f>
        <v>Ordures ménagères résiduelles</v>
      </c>
      <c r="H2504" s="21" t="s">
        <v>50</v>
      </c>
      <c r="I2504" s="21" t="str">
        <f>VLOOKUP(Tableau1[[#This Row],[CODE_DESTINATION]],Libellés!$E$2:$F$7,2,FALSE)</f>
        <v>Incinération avec récupération d'énergie</v>
      </c>
      <c r="J2504" s="21">
        <v>145686.62951999999</v>
      </c>
      <c r="K2504" s="21">
        <v>678105</v>
      </c>
      <c r="L2504" s="21">
        <f>Tableau1[[#This Row],[TONNE_DECHET]]*1000</f>
        <v>145686629.51999998</v>
      </c>
      <c r="M2504" s="21">
        <f>Tableau1[[#This Row],[KG_DECHET]]/Tableau1[[#This Row],[Population]]</f>
        <v>214.8437624261729</v>
      </c>
    </row>
    <row r="2505" spans="1:13" x14ac:dyDescent="0.3">
      <c r="A2505" s="21">
        <v>2017</v>
      </c>
      <c r="B2505" s="21">
        <v>24</v>
      </c>
      <c r="C2505" s="21" t="str">
        <f>VLOOKUP(Tableau1[[#This Row],[CODE_REGION]],Libellés!$I$2:$J$15,2,FALSE)</f>
        <v>Centre-Val de Loire</v>
      </c>
      <c r="D2505" s="21">
        <v>45</v>
      </c>
      <c r="E2505" s="21" t="str">
        <f>VLOOKUP(Tableau1[[#This Row],[CODE_DEPT]],Libellés!$L$2:$M$102,2,FALSE)</f>
        <v>Loiret</v>
      </c>
      <c r="F2505" s="21" t="s">
        <v>50</v>
      </c>
      <c r="G2505" s="21" t="str">
        <f>VLOOKUP(Tableau1[[#This Row],[CODE_TYPE_DECHET]],Libellés!$A$1:$B$8,2,FALSE)</f>
        <v>Encombrants</v>
      </c>
      <c r="H2505" s="21" t="s">
        <v>50</v>
      </c>
      <c r="I2505" s="21" t="str">
        <f>VLOOKUP(Tableau1[[#This Row],[CODE_DESTINATION]],Libellés!$E$2:$F$7,2,FALSE)</f>
        <v>Incinération avec récupération d'énergie</v>
      </c>
      <c r="J2505" s="21">
        <v>1432</v>
      </c>
      <c r="K2505" s="21">
        <v>678105</v>
      </c>
      <c r="L2505" s="21">
        <f>Tableau1[[#This Row],[TONNE_DECHET]]*1000</f>
        <v>1432000</v>
      </c>
      <c r="M2505" s="21">
        <f>Tableau1[[#This Row],[KG_DECHET]]/Tableau1[[#This Row],[Population]]</f>
        <v>2.1117673516638278</v>
      </c>
    </row>
    <row r="2506" spans="1:13" x14ac:dyDescent="0.3">
      <c r="A2506" s="21">
        <v>2017</v>
      </c>
      <c r="B2506" s="21">
        <v>24</v>
      </c>
      <c r="C2506" s="21" t="str">
        <f>VLOOKUP(Tableau1[[#This Row],[CODE_REGION]],Libellés!$I$2:$J$15,2,FALSE)</f>
        <v>Centre-Val de Loire</v>
      </c>
      <c r="D2506" s="21">
        <v>45</v>
      </c>
      <c r="E2506" s="21" t="str">
        <f>VLOOKUP(Tableau1[[#This Row],[CODE_DEPT]],Libellés!$L$2:$M$102,2,FALSE)</f>
        <v>Loiret</v>
      </c>
      <c r="F2506" s="21" t="s">
        <v>50</v>
      </c>
      <c r="G2506" s="21" t="str">
        <f>VLOOKUP(Tableau1[[#This Row],[CODE_TYPE_DECHET]],Libellés!$A$1:$B$8,2,FALSE)</f>
        <v>Encombrants</v>
      </c>
      <c r="H2506" s="21" t="s">
        <v>51</v>
      </c>
      <c r="I2506" s="21" t="str">
        <f>VLOOKUP(Tableau1[[#This Row],[CODE_DESTINATION]],Libellés!$E$2:$F$7,2,FALSE)</f>
        <v>Stockage</v>
      </c>
      <c r="J2506" s="21">
        <v>563.60198000000003</v>
      </c>
      <c r="K2506" s="21">
        <v>678105</v>
      </c>
      <c r="L2506" s="21">
        <f>Tableau1[[#This Row],[TONNE_DECHET]]*1000</f>
        <v>563601.98</v>
      </c>
      <c r="M2506" s="21">
        <f>Tableau1[[#This Row],[KG_DECHET]]/Tableau1[[#This Row],[Population]]</f>
        <v>0.83114264015159889</v>
      </c>
    </row>
    <row r="2507" spans="1:13" x14ac:dyDescent="0.3">
      <c r="A2507" s="21">
        <v>2017</v>
      </c>
      <c r="B2507" s="21">
        <v>24</v>
      </c>
      <c r="C2507" s="21" t="str">
        <f>VLOOKUP(Tableau1[[#This Row],[CODE_REGION]],Libellés!$I$2:$J$15,2,FALSE)</f>
        <v>Centre-Val de Loire</v>
      </c>
      <c r="D2507" s="21">
        <v>45</v>
      </c>
      <c r="E2507" s="21" t="str">
        <f>VLOOKUP(Tableau1[[#This Row],[CODE_DEPT]],Libellés!$L$2:$M$102,2,FALSE)</f>
        <v>Loiret</v>
      </c>
      <c r="F2507" s="21" t="s">
        <v>51</v>
      </c>
      <c r="G2507" s="21" t="str">
        <f>VLOOKUP(Tableau1[[#This Row],[CODE_TYPE_DECHET]],Libellés!$A$1:$B$8,2,FALSE)</f>
        <v>Emballages et papier</v>
      </c>
      <c r="H2507" s="21" t="s">
        <v>49</v>
      </c>
      <c r="I2507" s="21" t="str">
        <f>VLOOKUP(Tableau1[[#This Row],[CODE_DESTINATION]],Libellés!$E$2:$F$7,2,FALSE)</f>
        <v>Valorisation matière</v>
      </c>
      <c r="J2507" s="21">
        <v>30244.174309999999</v>
      </c>
      <c r="K2507" s="21">
        <v>678105</v>
      </c>
      <c r="L2507" s="21">
        <f>Tableau1[[#This Row],[TONNE_DECHET]]*1000</f>
        <v>30244174.309999999</v>
      </c>
      <c r="M2507" s="21">
        <f>Tableau1[[#This Row],[KG_DECHET]]/Tableau1[[#This Row],[Population]]</f>
        <v>44.601019473385385</v>
      </c>
    </row>
    <row r="2508" spans="1:13" x14ac:dyDescent="0.3">
      <c r="A2508" s="21">
        <v>2017</v>
      </c>
      <c r="B2508" s="21">
        <v>24</v>
      </c>
      <c r="C2508" s="21" t="str">
        <f>VLOOKUP(Tableau1[[#This Row],[CODE_REGION]],Libellés!$I$2:$J$15,2,FALSE)</f>
        <v>Centre-Val de Loire</v>
      </c>
      <c r="D2508" s="21">
        <v>45</v>
      </c>
      <c r="E2508" s="21" t="str">
        <f>VLOOKUP(Tableau1[[#This Row],[CODE_DEPT]],Libellés!$L$2:$M$102,2,FALSE)</f>
        <v>Loiret</v>
      </c>
      <c r="F2508" s="21" t="s">
        <v>56</v>
      </c>
      <c r="G2508" s="21" t="str">
        <f>VLOOKUP(Tableau1[[#This Row],[CODE_TYPE_DECHET]],Libellés!$A$1:$B$8,2,FALSE)</f>
        <v>Biodéchets</v>
      </c>
      <c r="H2508" s="21" t="s">
        <v>56</v>
      </c>
      <c r="I2508" s="21" t="str">
        <f>VLOOKUP(Tableau1[[#This Row],[CODE_DESTINATION]],Libellés!$E$2:$F$7,2,FALSE)</f>
        <v>Valorisation organique</v>
      </c>
      <c r="J2508" s="21">
        <v>668.44588999999996</v>
      </c>
      <c r="K2508" s="21">
        <v>678105</v>
      </c>
      <c r="L2508" s="21">
        <f>Tableau1[[#This Row],[TONNE_DECHET]]*1000</f>
        <v>668445.89</v>
      </c>
      <c r="M2508" s="21">
        <f>Tableau1[[#This Row],[KG_DECHET]]/Tableau1[[#This Row],[Population]]</f>
        <v>0.98575573104460223</v>
      </c>
    </row>
    <row r="2509" spans="1:13" x14ac:dyDescent="0.3">
      <c r="A2509" s="21">
        <v>2017</v>
      </c>
      <c r="B2509" s="21">
        <v>24</v>
      </c>
      <c r="C2509" s="21" t="str">
        <f>VLOOKUP(Tableau1[[#This Row],[CODE_REGION]],Libellés!$I$2:$J$15,2,FALSE)</f>
        <v>Centre-Val de Loire</v>
      </c>
      <c r="D2509" s="21">
        <v>45</v>
      </c>
      <c r="E2509" s="21" t="str">
        <f>VLOOKUP(Tableau1[[#This Row],[CODE_DEPT]],Libellés!$L$2:$M$102,2,FALSE)</f>
        <v>Loiret</v>
      </c>
      <c r="F2509" s="21" t="s">
        <v>54</v>
      </c>
      <c r="G2509" s="21" t="str">
        <f>VLOOKUP(Tableau1[[#This Row],[CODE_TYPE_DECHET]],Libellés!$A$1:$B$8,2,FALSE)</f>
        <v>Verre</v>
      </c>
      <c r="H2509" s="21" t="s">
        <v>49</v>
      </c>
      <c r="I2509" s="21" t="str">
        <f>VLOOKUP(Tableau1[[#This Row],[CODE_DESTINATION]],Libellés!$E$2:$F$7,2,FALSE)</f>
        <v>Valorisation matière</v>
      </c>
      <c r="J2509" s="21">
        <v>18483.706610000001</v>
      </c>
      <c r="K2509" s="21">
        <v>678105</v>
      </c>
      <c r="L2509" s="21">
        <f>Tableau1[[#This Row],[TONNE_DECHET]]*1000</f>
        <v>18483706.609999999</v>
      </c>
      <c r="M2509" s="21">
        <f>Tableau1[[#This Row],[KG_DECHET]]/Tableau1[[#This Row],[Population]]</f>
        <v>27.257882791013191</v>
      </c>
    </row>
    <row r="2510" spans="1:13" x14ac:dyDescent="0.3">
      <c r="A2510" s="21">
        <v>2017</v>
      </c>
      <c r="B2510" s="21">
        <v>24</v>
      </c>
      <c r="C2510" s="21" t="str">
        <f>VLOOKUP(Tableau1[[#This Row],[CODE_REGION]],Libellés!$I$2:$J$15,2,FALSE)</f>
        <v>Centre-Val de Loire</v>
      </c>
      <c r="D2510" s="21">
        <v>45</v>
      </c>
      <c r="E2510" s="21" t="str">
        <f>VLOOKUP(Tableau1[[#This Row],[CODE_DEPT]],Libellés!$L$2:$M$102,2,FALSE)</f>
        <v>Loiret</v>
      </c>
      <c r="F2510" s="21" t="s">
        <v>55</v>
      </c>
      <c r="G2510" s="21" t="str">
        <f>VLOOKUP(Tableau1[[#This Row],[CODE_TYPE_DECHET]],Libellés!$A$1:$B$8,2,FALSE)</f>
        <v>Collectes séparées hors gravats</v>
      </c>
      <c r="H2510" s="21" t="s">
        <v>49</v>
      </c>
      <c r="I2510" s="21" t="str">
        <f>VLOOKUP(Tableau1[[#This Row],[CODE_DESTINATION]],Libellés!$E$2:$F$7,2,FALSE)</f>
        <v>Valorisation matière</v>
      </c>
      <c r="J2510" s="21">
        <v>421.40062999999998</v>
      </c>
      <c r="K2510" s="21">
        <v>678105</v>
      </c>
      <c r="L2510" s="21">
        <f>Tableau1[[#This Row],[TONNE_DECHET]]*1000</f>
        <v>421400.63</v>
      </c>
      <c r="M2510" s="21">
        <f>Tableau1[[#This Row],[KG_DECHET]]/Tableau1[[#This Row],[Population]]</f>
        <v>0.62143861201436357</v>
      </c>
    </row>
    <row r="2511" spans="1:13" x14ac:dyDescent="0.3">
      <c r="A2511" s="21">
        <v>2017</v>
      </c>
      <c r="B2511" s="21">
        <v>24</v>
      </c>
      <c r="C2511" s="21" t="str">
        <f>VLOOKUP(Tableau1[[#This Row],[CODE_REGION]],Libellés!$I$2:$J$15,2,FALSE)</f>
        <v>Centre-Val de Loire</v>
      </c>
      <c r="D2511" s="21">
        <v>45</v>
      </c>
      <c r="E2511" s="21" t="str">
        <f>VLOOKUP(Tableau1[[#This Row],[CODE_DEPT]],Libellés!$L$2:$M$102,2,FALSE)</f>
        <v>Loiret</v>
      </c>
      <c r="F2511" s="21" t="s">
        <v>55</v>
      </c>
      <c r="G2511" s="21" t="str">
        <f>VLOOKUP(Tableau1[[#This Row],[CODE_TYPE_DECHET]],Libellés!$A$1:$B$8,2,FALSE)</f>
        <v>Collectes séparées hors gravats</v>
      </c>
      <c r="H2511" s="21" t="s">
        <v>50</v>
      </c>
      <c r="I2511" s="21" t="str">
        <f>VLOOKUP(Tableau1[[#This Row],[CODE_DESTINATION]],Libellés!$E$2:$F$7,2,FALSE)</f>
        <v>Incinération avec récupération d'énergie</v>
      </c>
      <c r="J2511" s="21">
        <v>702</v>
      </c>
      <c r="K2511" s="21">
        <v>678105</v>
      </c>
      <c r="L2511" s="21">
        <f>Tableau1[[#This Row],[TONNE_DECHET]]*1000</f>
        <v>702000</v>
      </c>
      <c r="M2511" s="21">
        <f>Tableau1[[#This Row],[KG_DECHET]]/Tableau1[[#This Row],[Population]]</f>
        <v>1.0352379056340832</v>
      </c>
    </row>
    <row r="2512" spans="1:13" x14ac:dyDescent="0.3">
      <c r="A2512" s="21">
        <v>2017</v>
      </c>
      <c r="B2512" s="21">
        <v>24</v>
      </c>
      <c r="C2512" s="21" t="str">
        <f>VLOOKUP(Tableau1[[#This Row],[CODE_REGION]],Libellés!$I$2:$J$15,2,FALSE)</f>
        <v>Centre-Val de Loire</v>
      </c>
      <c r="D2512" s="21">
        <v>45</v>
      </c>
      <c r="E2512" s="21" t="str">
        <f>VLOOKUP(Tableau1[[#This Row],[CODE_DEPT]],Libellés!$L$2:$M$102,2,FALSE)</f>
        <v>Loiret</v>
      </c>
      <c r="F2512" s="21" t="s">
        <v>55</v>
      </c>
      <c r="G2512" s="21" t="str">
        <f>VLOOKUP(Tableau1[[#This Row],[CODE_TYPE_DECHET]],Libellés!$A$1:$B$8,2,FALSE)</f>
        <v>Collectes séparées hors gravats</v>
      </c>
      <c r="H2512" s="21" t="s">
        <v>52</v>
      </c>
      <c r="I2512" s="21" t="str">
        <f>VLOOKUP(Tableau1[[#This Row],[CODE_DESTINATION]],Libellés!$E$2:$F$7,2,FALSE)</f>
        <v>Non précisé</v>
      </c>
      <c r="J2512" s="21">
        <v>103</v>
      </c>
      <c r="K2512" s="21">
        <v>678105</v>
      </c>
      <c r="L2512" s="21">
        <f>Tableau1[[#This Row],[TONNE_DECHET]]*1000</f>
        <v>103000</v>
      </c>
      <c r="M2512" s="21">
        <f>Tableau1[[#This Row],[KG_DECHET]]/Tableau1[[#This Row],[Population]]</f>
        <v>0.15189388074118315</v>
      </c>
    </row>
    <row r="2513" spans="1:13" x14ac:dyDescent="0.3">
      <c r="A2513" s="21">
        <v>2009</v>
      </c>
      <c r="B2513" s="21">
        <v>76</v>
      </c>
      <c r="C2513" s="21" t="str">
        <f>VLOOKUP(Tableau1[[#This Row],[CODE_REGION]],Libellés!$I$2:$J$15,2,FALSE)</f>
        <v>Occitanie</v>
      </c>
      <c r="D2513" s="21">
        <v>46</v>
      </c>
      <c r="E2513" s="21" t="str">
        <f>VLOOKUP(Tableau1[[#This Row],[CODE_DEPT]],Libellés!$L$2:$M$102,2,FALSE)</f>
        <v>Lot</v>
      </c>
      <c r="F2513" s="21" t="s">
        <v>49</v>
      </c>
      <c r="G2513" s="21" t="str">
        <f>VLOOKUP(Tableau1[[#This Row],[CODE_TYPE_DECHET]],Libellés!$A$1:$B$8,2,FALSE)</f>
        <v>Ordures ménagères résiduelles</v>
      </c>
      <c r="H2513" s="21" t="s">
        <v>50</v>
      </c>
      <c r="I2513" s="21" t="str">
        <f>VLOOKUP(Tableau1[[#This Row],[CODE_DESTINATION]],Libellés!$E$2:$F$7,2,FALSE)</f>
        <v>Incinération avec récupération d'énergie</v>
      </c>
      <c r="J2513" s="21">
        <v>8423</v>
      </c>
      <c r="K2513" s="21">
        <v>173562</v>
      </c>
      <c r="L2513" s="21">
        <f>Tableau1[[#This Row],[TONNE_DECHET]]*1000</f>
        <v>8423000</v>
      </c>
      <c r="M2513" s="21">
        <f>Tableau1[[#This Row],[KG_DECHET]]/Tableau1[[#This Row],[Population]]</f>
        <v>48.530208225302772</v>
      </c>
    </row>
    <row r="2514" spans="1:13" x14ac:dyDescent="0.3">
      <c r="A2514" s="21">
        <v>2009</v>
      </c>
      <c r="B2514" s="21">
        <v>76</v>
      </c>
      <c r="C2514" s="21" t="str">
        <f>VLOOKUP(Tableau1[[#This Row],[CODE_REGION]],Libellés!$I$2:$J$15,2,FALSE)</f>
        <v>Occitanie</v>
      </c>
      <c r="D2514" s="21">
        <v>46</v>
      </c>
      <c r="E2514" s="21" t="str">
        <f>VLOOKUP(Tableau1[[#This Row],[CODE_DEPT]],Libellés!$L$2:$M$102,2,FALSE)</f>
        <v>Lot</v>
      </c>
      <c r="F2514" s="21" t="s">
        <v>49</v>
      </c>
      <c r="G2514" s="21" t="str">
        <f>VLOOKUP(Tableau1[[#This Row],[CODE_TYPE_DECHET]],Libellés!$A$1:$B$8,2,FALSE)</f>
        <v>Ordures ménagères résiduelles</v>
      </c>
      <c r="H2514" s="21" t="s">
        <v>51</v>
      </c>
      <c r="I2514" s="21" t="str">
        <f>VLOOKUP(Tableau1[[#This Row],[CODE_DESTINATION]],Libellés!$E$2:$F$7,2,FALSE)</f>
        <v>Stockage</v>
      </c>
      <c r="J2514" s="21">
        <v>34964.160510000002</v>
      </c>
      <c r="K2514" s="21">
        <v>173562</v>
      </c>
      <c r="L2514" s="21">
        <f>Tableau1[[#This Row],[TONNE_DECHET]]*1000</f>
        <v>34964160.509999998</v>
      </c>
      <c r="M2514" s="21">
        <f>Tableau1[[#This Row],[KG_DECHET]]/Tableau1[[#This Row],[Population]]</f>
        <v>201.45055086942995</v>
      </c>
    </row>
    <row r="2515" spans="1:13" x14ac:dyDescent="0.3">
      <c r="A2515" s="21">
        <v>2009</v>
      </c>
      <c r="B2515" s="21">
        <v>76</v>
      </c>
      <c r="C2515" s="21" t="str">
        <f>VLOOKUP(Tableau1[[#This Row],[CODE_REGION]],Libellés!$I$2:$J$15,2,FALSE)</f>
        <v>Occitanie</v>
      </c>
      <c r="D2515" s="21">
        <v>46</v>
      </c>
      <c r="E2515" s="21" t="str">
        <f>VLOOKUP(Tableau1[[#This Row],[CODE_DEPT]],Libellés!$L$2:$M$102,2,FALSE)</f>
        <v>Lot</v>
      </c>
      <c r="F2515" s="21" t="s">
        <v>49</v>
      </c>
      <c r="G2515" s="21" t="str">
        <f>VLOOKUP(Tableau1[[#This Row],[CODE_TYPE_DECHET]],Libellés!$A$1:$B$8,2,FALSE)</f>
        <v>Ordures ménagères résiduelles</v>
      </c>
      <c r="H2515" s="21" t="s">
        <v>52</v>
      </c>
      <c r="I2515" s="21" t="str">
        <f>VLOOKUP(Tableau1[[#This Row],[CODE_DESTINATION]],Libellés!$E$2:$F$7,2,FALSE)</f>
        <v>Non précisé</v>
      </c>
      <c r="J2515" s="21">
        <v>160.04127</v>
      </c>
      <c r="K2515" s="21">
        <v>173562</v>
      </c>
      <c r="L2515" s="21">
        <f>Tableau1[[#This Row],[TONNE_DECHET]]*1000</f>
        <v>160041.26999999999</v>
      </c>
      <c r="M2515" s="21">
        <f>Tableau1[[#This Row],[KG_DECHET]]/Tableau1[[#This Row],[Population]]</f>
        <v>0.92209855844021149</v>
      </c>
    </row>
    <row r="2516" spans="1:13" x14ac:dyDescent="0.3">
      <c r="A2516" s="21">
        <v>2009</v>
      </c>
      <c r="B2516" s="21">
        <v>76</v>
      </c>
      <c r="C2516" s="21" t="str">
        <f>VLOOKUP(Tableau1[[#This Row],[CODE_REGION]],Libellés!$I$2:$J$15,2,FALSE)</f>
        <v>Occitanie</v>
      </c>
      <c r="D2516" s="21">
        <v>46</v>
      </c>
      <c r="E2516" s="21" t="str">
        <f>VLOOKUP(Tableau1[[#This Row],[CODE_DEPT]],Libellés!$L$2:$M$102,2,FALSE)</f>
        <v>Lot</v>
      </c>
      <c r="F2516" s="21" t="s">
        <v>53</v>
      </c>
      <c r="G2516" s="21" t="str">
        <f>VLOOKUP(Tableau1[[#This Row],[CODE_TYPE_DECHET]],Libellés!$A$1:$B$8,2,FALSE)</f>
        <v>Déchets dangereux</v>
      </c>
      <c r="H2516" s="21" t="s">
        <v>53</v>
      </c>
      <c r="I2516" s="21" t="str">
        <f>VLOOKUP(Tableau1[[#This Row],[CODE_DESTINATION]],Libellés!$E$2:$F$7,2,FALSE)</f>
        <v>Incinération sans récupération d'énergie</v>
      </c>
      <c r="J2516" s="21">
        <v>2.7471000000000001</v>
      </c>
      <c r="K2516" s="21">
        <v>173562</v>
      </c>
      <c r="L2516" s="21">
        <f>Tableau1[[#This Row],[TONNE_DECHET]]*1000</f>
        <v>2747.1</v>
      </c>
      <c r="M2516" s="21">
        <f>Tableau1[[#This Row],[KG_DECHET]]/Tableau1[[#This Row],[Population]]</f>
        <v>1.5827773360528225E-2</v>
      </c>
    </row>
    <row r="2517" spans="1:13" x14ac:dyDescent="0.3">
      <c r="A2517" s="21">
        <v>2009</v>
      </c>
      <c r="B2517" s="21">
        <v>76</v>
      </c>
      <c r="C2517" s="21" t="str">
        <f>VLOOKUP(Tableau1[[#This Row],[CODE_REGION]],Libellés!$I$2:$J$15,2,FALSE)</f>
        <v>Occitanie</v>
      </c>
      <c r="D2517" s="21">
        <v>46</v>
      </c>
      <c r="E2517" s="21" t="str">
        <f>VLOOKUP(Tableau1[[#This Row],[CODE_DEPT]],Libellés!$L$2:$M$102,2,FALSE)</f>
        <v>Lot</v>
      </c>
      <c r="F2517" s="21" t="s">
        <v>51</v>
      </c>
      <c r="G2517" s="21" t="str">
        <f>VLOOKUP(Tableau1[[#This Row],[CODE_TYPE_DECHET]],Libellés!$A$1:$B$8,2,FALSE)</f>
        <v>Emballages et papier</v>
      </c>
      <c r="H2517" s="21" t="s">
        <v>49</v>
      </c>
      <c r="I2517" s="21" t="str">
        <f>VLOOKUP(Tableau1[[#This Row],[CODE_DESTINATION]],Libellés!$E$2:$F$7,2,FALSE)</f>
        <v>Valorisation matière</v>
      </c>
      <c r="J2517" s="21">
        <v>13618.83656</v>
      </c>
      <c r="K2517" s="21">
        <v>173562</v>
      </c>
      <c r="L2517" s="21">
        <f>Tableau1[[#This Row],[TONNE_DECHET]]*1000</f>
        <v>13618836.560000001</v>
      </c>
      <c r="M2517" s="21">
        <f>Tableau1[[#This Row],[KG_DECHET]]/Tableau1[[#This Row],[Population]]</f>
        <v>78.466695244350731</v>
      </c>
    </row>
    <row r="2518" spans="1:13" x14ac:dyDescent="0.3">
      <c r="A2518" s="21">
        <v>2009</v>
      </c>
      <c r="B2518" s="21">
        <v>76</v>
      </c>
      <c r="C2518" s="21" t="str">
        <f>VLOOKUP(Tableau1[[#This Row],[CODE_REGION]],Libellés!$I$2:$J$15,2,FALSE)</f>
        <v>Occitanie</v>
      </c>
      <c r="D2518" s="21">
        <v>46</v>
      </c>
      <c r="E2518" s="21" t="str">
        <f>VLOOKUP(Tableau1[[#This Row],[CODE_DEPT]],Libellés!$L$2:$M$102,2,FALSE)</f>
        <v>Lot</v>
      </c>
      <c r="F2518" s="21" t="s">
        <v>51</v>
      </c>
      <c r="G2518" s="21" t="str">
        <f>VLOOKUP(Tableau1[[#This Row],[CODE_TYPE_DECHET]],Libellés!$A$1:$B$8,2,FALSE)</f>
        <v>Emballages et papier</v>
      </c>
      <c r="H2518" s="21" t="s">
        <v>52</v>
      </c>
      <c r="I2518" s="21" t="str">
        <f>VLOOKUP(Tableau1[[#This Row],[CODE_DESTINATION]],Libellés!$E$2:$F$7,2,FALSE)</f>
        <v>Non précisé</v>
      </c>
      <c r="J2518" s="21">
        <v>792.74612999999999</v>
      </c>
      <c r="K2518" s="21">
        <v>173562</v>
      </c>
      <c r="L2518" s="21">
        <f>Tableau1[[#This Row],[TONNE_DECHET]]*1000</f>
        <v>792746.13</v>
      </c>
      <c r="M2518" s="21">
        <f>Tableau1[[#This Row],[KG_DECHET]]/Tableau1[[#This Row],[Population]]</f>
        <v>4.5675097659625958</v>
      </c>
    </row>
    <row r="2519" spans="1:13" x14ac:dyDescent="0.3">
      <c r="A2519" s="21">
        <v>2009</v>
      </c>
      <c r="B2519" s="21">
        <v>76</v>
      </c>
      <c r="C2519" s="21" t="str">
        <f>VLOOKUP(Tableau1[[#This Row],[CODE_REGION]],Libellés!$I$2:$J$15,2,FALSE)</f>
        <v>Occitanie</v>
      </c>
      <c r="D2519" s="21">
        <v>46</v>
      </c>
      <c r="E2519" s="21" t="str">
        <f>VLOOKUP(Tableau1[[#This Row],[CODE_DEPT]],Libellés!$L$2:$M$102,2,FALSE)</f>
        <v>Lot</v>
      </c>
      <c r="F2519" s="21" t="s">
        <v>56</v>
      </c>
      <c r="G2519" s="21" t="str">
        <f>VLOOKUP(Tableau1[[#This Row],[CODE_TYPE_DECHET]],Libellés!$A$1:$B$8,2,FALSE)</f>
        <v>Biodéchets</v>
      </c>
      <c r="H2519" s="21" t="s">
        <v>56</v>
      </c>
      <c r="I2519" s="21" t="str">
        <f>VLOOKUP(Tableau1[[#This Row],[CODE_DESTINATION]],Libellés!$E$2:$F$7,2,FALSE)</f>
        <v>Valorisation organique</v>
      </c>
      <c r="J2519" s="21">
        <v>182</v>
      </c>
      <c r="K2519" s="21">
        <v>173562</v>
      </c>
      <c r="L2519" s="21">
        <f>Tableau1[[#This Row],[TONNE_DECHET]]*1000</f>
        <v>182000</v>
      </c>
      <c r="M2519" s="21">
        <f>Tableau1[[#This Row],[KG_DECHET]]/Tableau1[[#This Row],[Population]]</f>
        <v>1.0486166326730506</v>
      </c>
    </row>
    <row r="2520" spans="1:13" x14ac:dyDescent="0.3">
      <c r="A2520" s="21">
        <v>2009</v>
      </c>
      <c r="B2520" s="21">
        <v>76</v>
      </c>
      <c r="C2520" s="21" t="str">
        <f>VLOOKUP(Tableau1[[#This Row],[CODE_REGION]],Libellés!$I$2:$J$15,2,FALSE)</f>
        <v>Occitanie</v>
      </c>
      <c r="D2520" s="21">
        <v>46</v>
      </c>
      <c r="E2520" s="21" t="str">
        <f>VLOOKUP(Tableau1[[#This Row],[CODE_DEPT]],Libellés!$L$2:$M$102,2,FALSE)</f>
        <v>Lot</v>
      </c>
      <c r="F2520" s="21" t="s">
        <v>54</v>
      </c>
      <c r="G2520" s="21" t="str">
        <f>VLOOKUP(Tableau1[[#This Row],[CODE_TYPE_DECHET]],Libellés!$A$1:$B$8,2,FALSE)</f>
        <v>Verre</v>
      </c>
      <c r="H2520" s="21" t="s">
        <v>49</v>
      </c>
      <c r="I2520" s="21" t="str">
        <f>VLOOKUP(Tableau1[[#This Row],[CODE_DESTINATION]],Libellés!$E$2:$F$7,2,FALSE)</f>
        <v>Valorisation matière</v>
      </c>
      <c r="J2520" s="21">
        <v>6689.7347</v>
      </c>
      <c r="K2520" s="21">
        <v>173562</v>
      </c>
      <c r="L2520" s="21">
        <f>Tableau1[[#This Row],[TONNE_DECHET]]*1000</f>
        <v>6689734.7000000002</v>
      </c>
      <c r="M2520" s="21">
        <f>Tableau1[[#This Row],[KG_DECHET]]/Tableau1[[#This Row],[Population]]</f>
        <v>38.543775135110224</v>
      </c>
    </row>
    <row r="2521" spans="1:13" x14ac:dyDescent="0.3">
      <c r="A2521" s="21">
        <v>2009</v>
      </c>
      <c r="B2521" s="21">
        <v>76</v>
      </c>
      <c r="C2521" s="21" t="str">
        <f>VLOOKUP(Tableau1[[#This Row],[CODE_REGION]],Libellés!$I$2:$J$15,2,FALSE)</f>
        <v>Occitanie</v>
      </c>
      <c r="D2521" s="21">
        <v>46</v>
      </c>
      <c r="E2521" s="21" t="str">
        <f>VLOOKUP(Tableau1[[#This Row],[CODE_DEPT]],Libellés!$L$2:$M$102,2,FALSE)</f>
        <v>Lot</v>
      </c>
      <c r="F2521" s="21" t="s">
        <v>54</v>
      </c>
      <c r="G2521" s="21" t="str">
        <f>VLOOKUP(Tableau1[[#This Row],[CODE_TYPE_DECHET]],Libellés!$A$1:$B$8,2,FALSE)</f>
        <v>Verre</v>
      </c>
      <c r="H2521" s="21" t="s">
        <v>52</v>
      </c>
      <c r="I2521" s="21" t="str">
        <f>VLOOKUP(Tableau1[[#This Row],[CODE_DESTINATION]],Libellés!$E$2:$F$7,2,FALSE)</f>
        <v>Non précisé</v>
      </c>
      <c r="J2521" s="21">
        <v>28.605650000000001</v>
      </c>
      <c r="K2521" s="21">
        <v>173562</v>
      </c>
      <c r="L2521" s="21">
        <f>Tableau1[[#This Row],[TONNE_DECHET]]*1000</f>
        <v>28605.65</v>
      </c>
      <c r="M2521" s="21">
        <f>Tableau1[[#This Row],[KG_DECHET]]/Tableau1[[#This Row],[Population]]</f>
        <v>0.16481516691441675</v>
      </c>
    </row>
    <row r="2522" spans="1:13" x14ac:dyDescent="0.3">
      <c r="A2522" s="21">
        <v>2009</v>
      </c>
      <c r="B2522" s="21">
        <v>76</v>
      </c>
      <c r="C2522" s="21" t="str">
        <f>VLOOKUP(Tableau1[[#This Row],[CODE_REGION]],Libellés!$I$2:$J$15,2,FALSE)</f>
        <v>Occitanie</v>
      </c>
      <c r="D2522" s="21">
        <v>46</v>
      </c>
      <c r="E2522" s="21" t="str">
        <f>VLOOKUP(Tableau1[[#This Row],[CODE_DEPT]],Libellés!$L$2:$M$102,2,FALSE)</f>
        <v>Lot</v>
      </c>
      <c r="F2522" s="21" t="s">
        <v>55</v>
      </c>
      <c r="G2522" s="21" t="str">
        <f>VLOOKUP(Tableau1[[#This Row],[CODE_TYPE_DECHET]],Libellés!$A$1:$B$8,2,FALSE)</f>
        <v>Collectes séparées hors gravats</v>
      </c>
      <c r="H2522" s="21" t="s">
        <v>49</v>
      </c>
      <c r="I2522" s="21" t="str">
        <f>VLOOKUP(Tableau1[[#This Row],[CODE_DESTINATION]],Libellés!$E$2:$F$7,2,FALSE)</f>
        <v>Valorisation matière</v>
      </c>
      <c r="J2522" s="21">
        <v>6.38</v>
      </c>
      <c r="K2522" s="21">
        <v>173562</v>
      </c>
      <c r="L2522" s="21">
        <f>Tableau1[[#This Row],[TONNE_DECHET]]*1000</f>
        <v>6380</v>
      </c>
      <c r="M2522" s="21">
        <f>Tableau1[[#This Row],[KG_DECHET]]/Tableau1[[#This Row],[Population]]</f>
        <v>3.6759198442055288E-2</v>
      </c>
    </row>
    <row r="2523" spans="1:13" x14ac:dyDescent="0.3">
      <c r="A2523" s="21">
        <v>2011</v>
      </c>
      <c r="B2523" s="21">
        <v>76</v>
      </c>
      <c r="C2523" s="21" t="str">
        <f>VLOOKUP(Tableau1[[#This Row],[CODE_REGION]],Libellés!$I$2:$J$15,2,FALSE)</f>
        <v>Occitanie</v>
      </c>
      <c r="D2523" s="21">
        <v>46</v>
      </c>
      <c r="E2523" s="21" t="str">
        <f>VLOOKUP(Tableau1[[#This Row],[CODE_DEPT]],Libellés!$L$2:$M$102,2,FALSE)</f>
        <v>Lot</v>
      </c>
      <c r="F2523" s="21" t="s">
        <v>49</v>
      </c>
      <c r="G2523" s="21" t="str">
        <f>VLOOKUP(Tableau1[[#This Row],[CODE_TYPE_DECHET]],Libellés!$A$1:$B$8,2,FALSE)</f>
        <v>Ordures ménagères résiduelles</v>
      </c>
      <c r="H2523" s="21" t="s">
        <v>50</v>
      </c>
      <c r="I2523" s="21" t="str">
        <f>VLOOKUP(Tableau1[[#This Row],[CODE_DESTINATION]],Libellés!$E$2:$F$7,2,FALSE)</f>
        <v>Incinération avec récupération d'énergie</v>
      </c>
      <c r="J2523" s="21">
        <v>9943</v>
      </c>
      <c r="K2523" s="21">
        <v>174754</v>
      </c>
      <c r="L2523" s="21">
        <f>Tableau1[[#This Row],[TONNE_DECHET]]*1000</f>
        <v>9943000</v>
      </c>
      <c r="M2523" s="21">
        <f>Tableau1[[#This Row],[KG_DECHET]]/Tableau1[[#This Row],[Population]]</f>
        <v>56.897123957105414</v>
      </c>
    </row>
    <row r="2524" spans="1:13" x14ac:dyDescent="0.3">
      <c r="A2524" s="21">
        <v>2011</v>
      </c>
      <c r="B2524" s="21">
        <v>76</v>
      </c>
      <c r="C2524" s="21" t="str">
        <f>VLOOKUP(Tableau1[[#This Row],[CODE_REGION]],Libellés!$I$2:$J$15,2,FALSE)</f>
        <v>Occitanie</v>
      </c>
      <c r="D2524" s="21">
        <v>46</v>
      </c>
      <c r="E2524" s="21" t="str">
        <f>VLOOKUP(Tableau1[[#This Row],[CODE_DEPT]],Libellés!$L$2:$M$102,2,FALSE)</f>
        <v>Lot</v>
      </c>
      <c r="F2524" s="21" t="s">
        <v>49</v>
      </c>
      <c r="G2524" s="21" t="str">
        <f>VLOOKUP(Tableau1[[#This Row],[CODE_TYPE_DECHET]],Libellés!$A$1:$B$8,2,FALSE)</f>
        <v>Ordures ménagères résiduelles</v>
      </c>
      <c r="H2524" s="21" t="s">
        <v>51</v>
      </c>
      <c r="I2524" s="21" t="str">
        <f>VLOOKUP(Tableau1[[#This Row],[CODE_DESTINATION]],Libellés!$E$2:$F$7,2,FALSE)</f>
        <v>Stockage</v>
      </c>
      <c r="J2524" s="21">
        <v>31907.19298</v>
      </c>
      <c r="K2524" s="21">
        <v>174754</v>
      </c>
      <c r="L2524" s="21">
        <f>Tableau1[[#This Row],[TONNE_DECHET]]*1000</f>
        <v>31907192.98</v>
      </c>
      <c r="M2524" s="21">
        <f>Tableau1[[#This Row],[KG_DECHET]]/Tableau1[[#This Row],[Population]]</f>
        <v>182.58347723085024</v>
      </c>
    </row>
    <row r="2525" spans="1:13" x14ac:dyDescent="0.3">
      <c r="A2525" s="21">
        <v>2011</v>
      </c>
      <c r="B2525" s="21">
        <v>76</v>
      </c>
      <c r="C2525" s="21" t="str">
        <f>VLOOKUP(Tableau1[[#This Row],[CODE_REGION]],Libellés!$I$2:$J$15,2,FALSE)</f>
        <v>Occitanie</v>
      </c>
      <c r="D2525" s="21">
        <v>46</v>
      </c>
      <c r="E2525" s="21" t="str">
        <f>VLOOKUP(Tableau1[[#This Row],[CODE_DEPT]],Libellés!$L$2:$M$102,2,FALSE)</f>
        <v>Lot</v>
      </c>
      <c r="F2525" s="21" t="s">
        <v>49</v>
      </c>
      <c r="G2525" s="21" t="str">
        <f>VLOOKUP(Tableau1[[#This Row],[CODE_TYPE_DECHET]],Libellés!$A$1:$B$8,2,FALSE)</f>
        <v>Ordures ménagères résiduelles</v>
      </c>
      <c r="H2525" s="21" t="s">
        <v>52</v>
      </c>
      <c r="I2525" s="21" t="str">
        <f>VLOOKUP(Tableau1[[#This Row],[CODE_DESTINATION]],Libellés!$E$2:$F$7,2,FALSE)</f>
        <v>Non précisé</v>
      </c>
      <c r="J2525" s="21">
        <v>163.16731999999999</v>
      </c>
      <c r="K2525" s="21">
        <v>174754</v>
      </c>
      <c r="L2525" s="21">
        <f>Tableau1[[#This Row],[TONNE_DECHET]]*1000</f>
        <v>163167.31999999998</v>
      </c>
      <c r="M2525" s="21">
        <f>Tableau1[[#This Row],[KG_DECHET]]/Tableau1[[#This Row],[Population]]</f>
        <v>0.9336971972029251</v>
      </c>
    </row>
    <row r="2526" spans="1:13" x14ac:dyDescent="0.3">
      <c r="A2526" s="21">
        <v>2011</v>
      </c>
      <c r="B2526" s="21">
        <v>76</v>
      </c>
      <c r="C2526" s="21" t="str">
        <f>VLOOKUP(Tableau1[[#This Row],[CODE_REGION]],Libellés!$I$2:$J$15,2,FALSE)</f>
        <v>Occitanie</v>
      </c>
      <c r="D2526" s="21">
        <v>46</v>
      </c>
      <c r="E2526" s="21" t="str">
        <f>VLOOKUP(Tableau1[[#This Row],[CODE_DEPT]],Libellés!$L$2:$M$102,2,FALSE)</f>
        <v>Lot</v>
      </c>
      <c r="F2526" s="21" t="s">
        <v>50</v>
      </c>
      <c r="G2526" s="21" t="str">
        <f>VLOOKUP(Tableau1[[#This Row],[CODE_TYPE_DECHET]],Libellés!$A$1:$B$8,2,FALSE)</f>
        <v>Encombrants</v>
      </c>
      <c r="H2526" s="21" t="s">
        <v>51</v>
      </c>
      <c r="I2526" s="21" t="str">
        <f>VLOOKUP(Tableau1[[#This Row],[CODE_DESTINATION]],Libellés!$E$2:$F$7,2,FALSE)</f>
        <v>Stockage</v>
      </c>
      <c r="J2526" s="21">
        <v>28.5</v>
      </c>
      <c r="K2526" s="21">
        <v>174754</v>
      </c>
      <c r="L2526" s="21">
        <f>Tableau1[[#This Row],[TONNE_DECHET]]*1000</f>
        <v>28500</v>
      </c>
      <c r="M2526" s="21">
        <f>Tableau1[[#This Row],[KG_DECHET]]/Tableau1[[#This Row],[Population]]</f>
        <v>0.16308639573343101</v>
      </c>
    </row>
    <row r="2527" spans="1:13" x14ac:dyDescent="0.3">
      <c r="A2527" s="21">
        <v>2011</v>
      </c>
      <c r="B2527" s="21">
        <v>76</v>
      </c>
      <c r="C2527" s="21" t="str">
        <f>VLOOKUP(Tableau1[[#This Row],[CODE_REGION]],Libellés!$I$2:$J$15,2,FALSE)</f>
        <v>Occitanie</v>
      </c>
      <c r="D2527" s="21">
        <v>46</v>
      </c>
      <c r="E2527" s="21" t="str">
        <f>VLOOKUP(Tableau1[[#This Row],[CODE_DEPT]],Libellés!$L$2:$M$102,2,FALSE)</f>
        <v>Lot</v>
      </c>
      <c r="F2527" s="21" t="s">
        <v>51</v>
      </c>
      <c r="G2527" s="21" t="str">
        <f>VLOOKUP(Tableau1[[#This Row],[CODE_TYPE_DECHET]],Libellés!$A$1:$B$8,2,FALSE)</f>
        <v>Emballages et papier</v>
      </c>
      <c r="H2527" s="21" t="s">
        <v>49</v>
      </c>
      <c r="I2527" s="21" t="str">
        <f>VLOOKUP(Tableau1[[#This Row],[CODE_DESTINATION]],Libellés!$E$2:$F$7,2,FALSE)</f>
        <v>Valorisation matière</v>
      </c>
      <c r="J2527" s="21">
        <v>14526.77061</v>
      </c>
      <c r="K2527" s="21">
        <v>174754</v>
      </c>
      <c r="L2527" s="21">
        <f>Tableau1[[#This Row],[TONNE_DECHET]]*1000</f>
        <v>14526770.609999999</v>
      </c>
      <c r="M2527" s="21">
        <f>Tableau1[[#This Row],[KG_DECHET]]/Tableau1[[#This Row],[Population]]</f>
        <v>83.126970541446823</v>
      </c>
    </row>
    <row r="2528" spans="1:13" x14ac:dyDescent="0.3">
      <c r="A2528" s="21">
        <v>2011</v>
      </c>
      <c r="B2528" s="21">
        <v>76</v>
      </c>
      <c r="C2528" s="21" t="str">
        <f>VLOOKUP(Tableau1[[#This Row],[CODE_REGION]],Libellés!$I$2:$J$15,2,FALSE)</f>
        <v>Occitanie</v>
      </c>
      <c r="D2528" s="21">
        <v>46</v>
      </c>
      <c r="E2528" s="21" t="str">
        <f>VLOOKUP(Tableau1[[#This Row],[CODE_DEPT]],Libellés!$L$2:$M$102,2,FALSE)</f>
        <v>Lot</v>
      </c>
      <c r="F2528" s="21" t="s">
        <v>51</v>
      </c>
      <c r="G2528" s="21" t="str">
        <f>VLOOKUP(Tableau1[[#This Row],[CODE_TYPE_DECHET]],Libellés!$A$1:$B$8,2,FALSE)</f>
        <v>Emballages et papier</v>
      </c>
      <c r="H2528" s="21" t="s">
        <v>52</v>
      </c>
      <c r="I2528" s="21" t="str">
        <f>VLOOKUP(Tableau1[[#This Row],[CODE_DESTINATION]],Libellés!$E$2:$F$7,2,FALSE)</f>
        <v>Non précisé</v>
      </c>
      <c r="J2528" s="21">
        <v>61.015979999999999</v>
      </c>
      <c r="K2528" s="21">
        <v>174754</v>
      </c>
      <c r="L2528" s="21">
        <f>Tableau1[[#This Row],[TONNE_DECHET]]*1000</f>
        <v>61015.979999999996</v>
      </c>
      <c r="M2528" s="21">
        <f>Tableau1[[#This Row],[KG_DECHET]]/Tableau1[[#This Row],[Population]]</f>
        <v>0.34915355299449508</v>
      </c>
    </row>
    <row r="2529" spans="1:13" x14ac:dyDescent="0.3">
      <c r="A2529" s="21">
        <v>2011</v>
      </c>
      <c r="B2529" s="21">
        <v>76</v>
      </c>
      <c r="C2529" s="21" t="str">
        <f>VLOOKUP(Tableau1[[#This Row],[CODE_REGION]],Libellés!$I$2:$J$15,2,FALSE)</f>
        <v>Occitanie</v>
      </c>
      <c r="D2529" s="21">
        <v>46</v>
      </c>
      <c r="E2529" s="21" t="str">
        <f>VLOOKUP(Tableau1[[#This Row],[CODE_DEPT]],Libellés!$L$2:$M$102,2,FALSE)</f>
        <v>Lot</v>
      </c>
      <c r="F2529" s="21" t="s">
        <v>56</v>
      </c>
      <c r="G2529" s="21" t="str">
        <f>VLOOKUP(Tableau1[[#This Row],[CODE_TYPE_DECHET]],Libellés!$A$1:$B$8,2,FALSE)</f>
        <v>Biodéchets</v>
      </c>
      <c r="H2529" s="21" t="s">
        <v>56</v>
      </c>
      <c r="I2529" s="21" t="str">
        <f>VLOOKUP(Tableau1[[#This Row],[CODE_DESTINATION]],Libellés!$E$2:$F$7,2,FALSE)</f>
        <v>Valorisation organique</v>
      </c>
      <c r="J2529" s="21">
        <v>1054</v>
      </c>
      <c r="K2529" s="21">
        <v>174754</v>
      </c>
      <c r="L2529" s="21">
        <f>Tableau1[[#This Row],[TONNE_DECHET]]*1000</f>
        <v>1054000</v>
      </c>
      <c r="M2529" s="21">
        <f>Tableau1[[#This Row],[KG_DECHET]]/Tableau1[[#This Row],[Population]]</f>
        <v>6.0313354772995185</v>
      </c>
    </row>
    <row r="2530" spans="1:13" x14ac:dyDescent="0.3">
      <c r="A2530" s="21">
        <v>2011</v>
      </c>
      <c r="B2530" s="21">
        <v>76</v>
      </c>
      <c r="C2530" s="21" t="str">
        <f>VLOOKUP(Tableau1[[#This Row],[CODE_REGION]],Libellés!$I$2:$J$15,2,FALSE)</f>
        <v>Occitanie</v>
      </c>
      <c r="D2530" s="21">
        <v>46</v>
      </c>
      <c r="E2530" s="21" t="str">
        <f>VLOOKUP(Tableau1[[#This Row],[CODE_DEPT]],Libellés!$L$2:$M$102,2,FALSE)</f>
        <v>Lot</v>
      </c>
      <c r="F2530" s="21" t="s">
        <v>54</v>
      </c>
      <c r="G2530" s="21" t="str">
        <f>VLOOKUP(Tableau1[[#This Row],[CODE_TYPE_DECHET]],Libellés!$A$1:$B$8,2,FALSE)</f>
        <v>Verre</v>
      </c>
      <c r="H2530" s="21" t="s">
        <v>49</v>
      </c>
      <c r="I2530" s="21" t="str">
        <f>VLOOKUP(Tableau1[[#This Row],[CODE_DESTINATION]],Libellés!$E$2:$F$7,2,FALSE)</f>
        <v>Valorisation matière</v>
      </c>
      <c r="J2530" s="21">
        <v>6558.7368500000002</v>
      </c>
      <c r="K2530" s="21">
        <v>174754</v>
      </c>
      <c r="L2530" s="21">
        <f>Tableau1[[#This Row],[TONNE_DECHET]]*1000</f>
        <v>6558736.8500000006</v>
      </c>
      <c r="M2530" s="21">
        <f>Tableau1[[#This Row],[KG_DECHET]]/Tableau1[[#This Row],[Population]]</f>
        <v>37.531254506334619</v>
      </c>
    </row>
    <row r="2531" spans="1:13" x14ac:dyDescent="0.3">
      <c r="A2531" s="21">
        <v>2011</v>
      </c>
      <c r="B2531" s="21">
        <v>76</v>
      </c>
      <c r="C2531" s="21" t="str">
        <f>VLOOKUP(Tableau1[[#This Row],[CODE_REGION]],Libellés!$I$2:$J$15,2,FALSE)</f>
        <v>Occitanie</v>
      </c>
      <c r="D2531" s="21">
        <v>46</v>
      </c>
      <c r="E2531" s="21" t="str">
        <f>VLOOKUP(Tableau1[[#This Row],[CODE_DEPT]],Libellés!$L$2:$M$102,2,FALSE)</f>
        <v>Lot</v>
      </c>
      <c r="F2531" s="21" t="s">
        <v>54</v>
      </c>
      <c r="G2531" s="21" t="str">
        <f>VLOOKUP(Tableau1[[#This Row],[CODE_TYPE_DECHET]],Libellés!$A$1:$B$8,2,FALSE)</f>
        <v>Verre</v>
      </c>
      <c r="H2531" s="21" t="s">
        <v>52</v>
      </c>
      <c r="I2531" s="21" t="str">
        <f>VLOOKUP(Tableau1[[#This Row],[CODE_DESTINATION]],Libellés!$E$2:$F$7,2,FALSE)</f>
        <v>Non précisé</v>
      </c>
      <c r="J2531" s="21">
        <v>28.042639999999999</v>
      </c>
      <c r="K2531" s="21">
        <v>174754</v>
      </c>
      <c r="L2531" s="21">
        <f>Tableau1[[#This Row],[TONNE_DECHET]]*1000</f>
        <v>28042.639999999999</v>
      </c>
      <c r="M2531" s="21">
        <f>Tableau1[[#This Row],[KG_DECHET]]/Tableau1[[#This Row],[Population]]</f>
        <v>0.16046923103333829</v>
      </c>
    </row>
    <row r="2532" spans="1:13" x14ac:dyDescent="0.3">
      <c r="A2532" s="21">
        <v>2013</v>
      </c>
      <c r="B2532" s="21">
        <v>76</v>
      </c>
      <c r="C2532" s="21" t="str">
        <f>VLOOKUP(Tableau1[[#This Row],[CODE_REGION]],Libellés!$I$2:$J$15,2,FALSE)</f>
        <v>Occitanie</v>
      </c>
      <c r="D2532" s="21">
        <v>46</v>
      </c>
      <c r="E2532" s="21" t="str">
        <f>VLOOKUP(Tableau1[[#This Row],[CODE_DEPT]],Libellés!$L$2:$M$102,2,FALSE)</f>
        <v>Lot</v>
      </c>
      <c r="F2532" s="21" t="s">
        <v>49</v>
      </c>
      <c r="G2532" s="21" t="str">
        <f>VLOOKUP(Tableau1[[#This Row],[CODE_TYPE_DECHET]],Libellés!$A$1:$B$8,2,FALSE)</f>
        <v>Ordures ménagères résiduelles</v>
      </c>
      <c r="H2532" s="21" t="s">
        <v>50</v>
      </c>
      <c r="I2532" s="21" t="str">
        <f>VLOOKUP(Tableau1[[#This Row],[CODE_DESTINATION]],Libellés!$E$2:$F$7,2,FALSE)</f>
        <v>Incinération avec récupération d'énergie</v>
      </c>
      <c r="J2532" s="21">
        <v>9817</v>
      </c>
      <c r="K2532" s="21">
        <v>173758</v>
      </c>
      <c r="L2532" s="21">
        <f>Tableau1[[#This Row],[TONNE_DECHET]]*1000</f>
        <v>9817000</v>
      </c>
      <c r="M2532" s="21">
        <f>Tableau1[[#This Row],[KG_DECHET]]/Tableau1[[#This Row],[Population]]</f>
        <v>56.49811807226142</v>
      </c>
    </row>
    <row r="2533" spans="1:13" x14ac:dyDescent="0.3">
      <c r="A2533" s="21">
        <v>2013</v>
      </c>
      <c r="B2533" s="21">
        <v>76</v>
      </c>
      <c r="C2533" s="21" t="str">
        <f>VLOOKUP(Tableau1[[#This Row],[CODE_REGION]],Libellés!$I$2:$J$15,2,FALSE)</f>
        <v>Occitanie</v>
      </c>
      <c r="D2533" s="21">
        <v>46</v>
      </c>
      <c r="E2533" s="21" t="str">
        <f>VLOOKUP(Tableau1[[#This Row],[CODE_DEPT]],Libellés!$L$2:$M$102,2,FALSE)</f>
        <v>Lot</v>
      </c>
      <c r="F2533" s="21" t="s">
        <v>49</v>
      </c>
      <c r="G2533" s="21" t="str">
        <f>VLOOKUP(Tableau1[[#This Row],[CODE_TYPE_DECHET]],Libellés!$A$1:$B$8,2,FALSE)</f>
        <v>Ordures ménagères résiduelles</v>
      </c>
      <c r="H2533" s="21" t="s">
        <v>51</v>
      </c>
      <c r="I2533" s="21" t="str">
        <f>VLOOKUP(Tableau1[[#This Row],[CODE_DESTINATION]],Libellés!$E$2:$F$7,2,FALSE)</f>
        <v>Stockage</v>
      </c>
      <c r="J2533" s="21">
        <v>30953.481970000001</v>
      </c>
      <c r="K2533" s="21">
        <v>173758</v>
      </c>
      <c r="L2533" s="21">
        <f>Tableau1[[#This Row],[TONNE_DECHET]]*1000</f>
        <v>30953481.970000003</v>
      </c>
      <c r="M2533" s="21">
        <f>Tableau1[[#This Row],[KG_DECHET]]/Tableau1[[#This Row],[Population]]</f>
        <v>178.14133432705259</v>
      </c>
    </row>
    <row r="2534" spans="1:13" x14ac:dyDescent="0.3">
      <c r="A2534" s="21">
        <v>2013</v>
      </c>
      <c r="B2534" s="21">
        <v>76</v>
      </c>
      <c r="C2534" s="21" t="str">
        <f>VLOOKUP(Tableau1[[#This Row],[CODE_REGION]],Libellés!$I$2:$J$15,2,FALSE)</f>
        <v>Occitanie</v>
      </c>
      <c r="D2534" s="21">
        <v>46</v>
      </c>
      <c r="E2534" s="21" t="str">
        <f>VLOOKUP(Tableau1[[#This Row],[CODE_DEPT]],Libellés!$L$2:$M$102,2,FALSE)</f>
        <v>Lot</v>
      </c>
      <c r="F2534" s="21" t="s">
        <v>49</v>
      </c>
      <c r="G2534" s="21" t="str">
        <f>VLOOKUP(Tableau1[[#This Row],[CODE_TYPE_DECHET]],Libellés!$A$1:$B$8,2,FALSE)</f>
        <v>Ordures ménagères résiduelles</v>
      </c>
      <c r="H2534" s="21" t="s">
        <v>52</v>
      </c>
      <c r="I2534" s="21" t="str">
        <f>VLOOKUP(Tableau1[[#This Row],[CODE_DESTINATION]],Libellés!$E$2:$F$7,2,FALSE)</f>
        <v>Non précisé</v>
      </c>
      <c r="J2534" s="21">
        <v>175.69635</v>
      </c>
      <c r="K2534" s="21">
        <v>173758</v>
      </c>
      <c r="L2534" s="21">
        <f>Tableau1[[#This Row],[TONNE_DECHET]]*1000</f>
        <v>175696.35</v>
      </c>
      <c r="M2534" s="21">
        <f>Tableau1[[#This Row],[KG_DECHET]]/Tableau1[[#This Row],[Population]]</f>
        <v>1.011155457590442</v>
      </c>
    </row>
    <row r="2535" spans="1:13" x14ac:dyDescent="0.3">
      <c r="A2535" s="21">
        <v>2013</v>
      </c>
      <c r="B2535" s="21">
        <v>76</v>
      </c>
      <c r="C2535" s="21" t="str">
        <f>VLOOKUP(Tableau1[[#This Row],[CODE_REGION]],Libellés!$I$2:$J$15,2,FALSE)</f>
        <v>Occitanie</v>
      </c>
      <c r="D2535" s="21">
        <v>46</v>
      </c>
      <c r="E2535" s="21" t="str">
        <f>VLOOKUP(Tableau1[[#This Row],[CODE_DEPT]],Libellés!$L$2:$M$102,2,FALSE)</f>
        <v>Lot</v>
      </c>
      <c r="F2535" s="21" t="s">
        <v>50</v>
      </c>
      <c r="G2535" s="21" t="str">
        <f>VLOOKUP(Tableau1[[#This Row],[CODE_TYPE_DECHET]],Libellés!$A$1:$B$8,2,FALSE)</f>
        <v>Encombrants</v>
      </c>
      <c r="H2535" s="21" t="s">
        <v>51</v>
      </c>
      <c r="I2535" s="21" t="str">
        <f>VLOOKUP(Tableau1[[#This Row],[CODE_DESTINATION]],Libellés!$E$2:$F$7,2,FALSE)</f>
        <v>Stockage</v>
      </c>
      <c r="J2535" s="21">
        <v>0.01</v>
      </c>
      <c r="K2535" s="21">
        <v>173758</v>
      </c>
      <c r="L2535" s="21">
        <f>Tableau1[[#This Row],[TONNE_DECHET]]*1000</f>
        <v>10</v>
      </c>
      <c r="M2535" s="21">
        <f>Tableau1[[#This Row],[KG_DECHET]]/Tableau1[[#This Row],[Population]]</f>
        <v>5.7551306990181748E-5</v>
      </c>
    </row>
    <row r="2536" spans="1:13" x14ac:dyDescent="0.3">
      <c r="A2536" s="21">
        <v>2013</v>
      </c>
      <c r="B2536" s="21">
        <v>76</v>
      </c>
      <c r="C2536" s="21" t="str">
        <f>VLOOKUP(Tableau1[[#This Row],[CODE_REGION]],Libellés!$I$2:$J$15,2,FALSE)</f>
        <v>Occitanie</v>
      </c>
      <c r="D2536" s="21">
        <v>46</v>
      </c>
      <c r="E2536" s="21" t="str">
        <f>VLOOKUP(Tableau1[[#This Row],[CODE_DEPT]],Libellés!$L$2:$M$102,2,FALSE)</f>
        <v>Lot</v>
      </c>
      <c r="F2536" s="21" t="s">
        <v>51</v>
      </c>
      <c r="G2536" s="21" t="str">
        <f>VLOOKUP(Tableau1[[#This Row],[CODE_TYPE_DECHET]],Libellés!$A$1:$B$8,2,FALSE)</f>
        <v>Emballages et papier</v>
      </c>
      <c r="H2536" s="21" t="s">
        <v>49</v>
      </c>
      <c r="I2536" s="21" t="str">
        <f>VLOOKUP(Tableau1[[#This Row],[CODE_DESTINATION]],Libellés!$E$2:$F$7,2,FALSE)</f>
        <v>Valorisation matière</v>
      </c>
      <c r="J2536" s="21">
        <v>15085.30783</v>
      </c>
      <c r="K2536" s="21">
        <v>173758</v>
      </c>
      <c r="L2536" s="21">
        <f>Tableau1[[#This Row],[TONNE_DECHET]]*1000</f>
        <v>15085307.83</v>
      </c>
      <c r="M2536" s="21">
        <f>Tableau1[[#This Row],[KG_DECHET]]/Tableau1[[#This Row],[Population]]</f>
        <v>86.817918196572251</v>
      </c>
    </row>
    <row r="2537" spans="1:13" x14ac:dyDescent="0.3">
      <c r="A2537" s="21">
        <v>2013</v>
      </c>
      <c r="B2537" s="21">
        <v>76</v>
      </c>
      <c r="C2537" s="21" t="str">
        <f>VLOOKUP(Tableau1[[#This Row],[CODE_REGION]],Libellés!$I$2:$J$15,2,FALSE)</f>
        <v>Occitanie</v>
      </c>
      <c r="D2537" s="21">
        <v>46</v>
      </c>
      <c r="E2537" s="21" t="str">
        <f>VLOOKUP(Tableau1[[#This Row],[CODE_DEPT]],Libellés!$L$2:$M$102,2,FALSE)</f>
        <v>Lot</v>
      </c>
      <c r="F2537" s="21" t="s">
        <v>51</v>
      </c>
      <c r="G2537" s="21" t="str">
        <f>VLOOKUP(Tableau1[[#This Row],[CODE_TYPE_DECHET]],Libellés!$A$1:$B$8,2,FALSE)</f>
        <v>Emballages et papier</v>
      </c>
      <c r="H2537" s="21" t="s">
        <v>52</v>
      </c>
      <c r="I2537" s="21" t="str">
        <f>VLOOKUP(Tableau1[[#This Row],[CODE_DESTINATION]],Libellés!$E$2:$F$7,2,FALSE)</f>
        <v>Non précisé</v>
      </c>
      <c r="J2537" s="21">
        <v>71.761870000000002</v>
      </c>
      <c r="K2537" s="21">
        <v>173758</v>
      </c>
      <c r="L2537" s="21">
        <f>Tableau1[[#This Row],[TONNE_DECHET]]*1000</f>
        <v>71761.87</v>
      </c>
      <c r="M2537" s="21">
        <f>Tableau1[[#This Row],[KG_DECHET]]/Tableau1[[#This Row],[Population]]</f>
        <v>0.41299894105595136</v>
      </c>
    </row>
    <row r="2538" spans="1:13" x14ac:dyDescent="0.3">
      <c r="A2538" s="21">
        <v>2013</v>
      </c>
      <c r="B2538" s="21">
        <v>76</v>
      </c>
      <c r="C2538" s="21" t="str">
        <f>VLOOKUP(Tableau1[[#This Row],[CODE_REGION]],Libellés!$I$2:$J$15,2,FALSE)</f>
        <v>Occitanie</v>
      </c>
      <c r="D2538" s="21">
        <v>46</v>
      </c>
      <c r="E2538" s="21" t="str">
        <f>VLOOKUP(Tableau1[[#This Row],[CODE_DEPT]],Libellés!$L$2:$M$102,2,FALSE)</f>
        <v>Lot</v>
      </c>
      <c r="F2538" s="21" t="s">
        <v>56</v>
      </c>
      <c r="G2538" s="21" t="str">
        <f>VLOOKUP(Tableau1[[#This Row],[CODE_TYPE_DECHET]],Libellés!$A$1:$B$8,2,FALSE)</f>
        <v>Biodéchets</v>
      </c>
      <c r="H2538" s="21" t="s">
        <v>56</v>
      </c>
      <c r="I2538" s="21" t="str">
        <f>VLOOKUP(Tableau1[[#This Row],[CODE_DESTINATION]],Libellés!$E$2:$F$7,2,FALSE)</f>
        <v>Valorisation organique</v>
      </c>
      <c r="J2538" s="21">
        <v>1761</v>
      </c>
      <c r="K2538" s="21">
        <v>173758</v>
      </c>
      <c r="L2538" s="21">
        <f>Tableau1[[#This Row],[TONNE_DECHET]]*1000</f>
        <v>1761000</v>
      </c>
      <c r="M2538" s="21">
        <f>Tableau1[[#This Row],[KG_DECHET]]/Tableau1[[#This Row],[Population]]</f>
        <v>10.134785160971006</v>
      </c>
    </row>
    <row r="2539" spans="1:13" x14ac:dyDescent="0.3">
      <c r="A2539" s="21">
        <v>2013</v>
      </c>
      <c r="B2539" s="21">
        <v>76</v>
      </c>
      <c r="C2539" s="21" t="str">
        <f>VLOOKUP(Tableau1[[#This Row],[CODE_REGION]],Libellés!$I$2:$J$15,2,FALSE)</f>
        <v>Occitanie</v>
      </c>
      <c r="D2539" s="21">
        <v>46</v>
      </c>
      <c r="E2539" s="21" t="str">
        <f>VLOOKUP(Tableau1[[#This Row],[CODE_DEPT]],Libellés!$L$2:$M$102,2,FALSE)</f>
        <v>Lot</v>
      </c>
      <c r="F2539" s="21" t="s">
        <v>54</v>
      </c>
      <c r="G2539" s="21" t="str">
        <f>VLOOKUP(Tableau1[[#This Row],[CODE_TYPE_DECHET]],Libellés!$A$1:$B$8,2,FALSE)</f>
        <v>Verre</v>
      </c>
      <c r="H2539" s="21" t="s">
        <v>49</v>
      </c>
      <c r="I2539" s="21" t="str">
        <f>VLOOKUP(Tableau1[[#This Row],[CODE_DESTINATION]],Libellés!$E$2:$F$7,2,FALSE)</f>
        <v>Valorisation matière</v>
      </c>
      <c r="J2539" s="21">
        <v>6723.9472599999999</v>
      </c>
      <c r="K2539" s="21">
        <v>173758</v>
      </c>
      <c r="L2539" s="21">
        <f>Tableau1[[#This Row],[TONNE_DECHET]]*1000</f>
        <v>6723947.2599999998</v>
      </c>
      <c r="M2539" s="21">
        <f>Tableau1[[#This Row],[KG_DECHET]]/Tableau1[[#This Row],[Population]]</f>
        <v>38.697195294605137</v>
      </c>
    </row>
    <row r="2540" spans="1:13" x14ac:dyDescent="0.3">
      <c r="A2540" s="21">
        <v>2013</v>
      </c>
      <c r="B2540" s="21">
        <v>76</v>
      </c>
      <c r="C2540" s="21" t="str">
        <f>VLOOKUP(Tableau1[[#This Row],[CODE_REGION]],Libellés!$I$2:$J$15,2,FALSE)</f>
        <v>Occitanie</v>
      </c>
      <c r="D2540" s="21">
        <v>46</v>
      </c>
      <c r="E2540" s="21" t="str">
        <f>VLOOKUP(Tableau1[[#This Row],[CODE_DEPT]],Libellés!$L$2:$M$102,2,FALSE)</f>
        <v>Lot</v>
      </c>
      <c r="F2540" s="21" t="s">
        <v>54</v>
      </c>
      <c r="G2540" s="21" t="str">
        <f>VLOOKUP(Tableau1[[#This Row],[CODE_TYPE_DECHET]],Libellés!$A$1:$B$8,2,FALSE)</f>
        <v>Verre</v>
      </c>
      <c r="H2540" s="21" t="s">
        <v>52</v>
      </c>
      <c r="I2540" s="21" t="str">
        <f>VLOOKUP(Tableau1[[#This Row],[CODE_DESTINATION]],Libellés!$E$2:$F$7,2,FALSE)</f>
        <v>Non précisé</v>
      </c>
      <c r="J2540" s="21">
        <v>28.786210000000001</v>
      </c>
      <c r="K2540" s="21">
        <v>173758</v>
      </c>
      <c r="L2540" s="21">
        <f>Tableau1[[#This Row],[TONNE_DECHET]]*1000</f>
        <v>28786.21</v>
      </c>
      <c r="M2540" s="21">
        <f>Tableau1[[#This Row],[KG_DECHET]]/Tableau1[[#This Row],[Population]]</f>
        <v>0.16566840087938398</v>
      </c>
    </row>
    <row r="2541" spans="1:13" x14ac:dyDescent="0.3">
      <c r="A2541" s="21">
        <v>2015</v>
      </c>
      <c r="B2541" s="21">
        <v>76</v>
      </c>
      <c r="C2541" s="21" t="str">
        <f>VLOOKUP(Tableau1[[#This Row],[CODE_REGION]],Libellés!$I$2:$J$15,2,FALSE)</f>
        <v>Occitanie</v>
      </c>
      <c r="D2541" s="21">
        <v>46</v>
      </c>
      <c r="E2541" s="21" t="str">
        <f>VLOOKUP(Tableau1[[#This Row],[CODE_DEPT]],Libellés!$L$2:$M$102,2,FALSE)</f>
        <v>Lot</v>
      </c>
      <c r="F2541" s="21" t="s">
        <v>49</v>
      </c>
      <c r="G2541" s="21" t="str">
        <f>VLOOKUP(Tableau1[[#This Row],[CODE_TYPE_DECHET]],Libellés!$A$1:$B$8,2,FALSE)</f>
        <v>Ordures ménagères résiduelles</v>
      </c>
      <c r="H2541" s="21" t="s">
        <v>50</v>
      </c>
      <c r="I2541" s="21" t="str">
        <f>VLOOKUP(Tableau1[[#This Row],[CODE_DESTINATION]],Libellés!$E$2:$F$7,2,FALSE)</f>
        <v>Incinération avec récupération d'énergie</v>
      </c>
      <c r="J2541" s="21">
        <v>9740.82</v>
      </c>
      <c r="K2541" s="21">
        <v>173400</v>
      </c>
      <c r="L2541" s="21">
        <f>Tableau1[[#This Row],[TONNE_DECHET]]*1000</f>
        <v>9740820</v>
      </c>
      <c r="M2541" s="21">
        <f>Tableau1[[#This Row],[KG_DECHET]]/Tableau1[[#This Row],[Population]]</f>
        <v>56.175432525951557</v>
      </c>
    </row>
    <row r="2542" spans="1:13" x14ac:dyDescent="0.3">
      <c r="A2542" s="21">
        <v>2015</v>
      </c>
      <c r="B2542" s="21">
        <v>76</v>
      </c>
      <c r="C2542" s="21" t="str">
        <f>VLOOKUP(Tableau1[[#This Row],[CODE_REGION]],Libellés!$I$2:$J$15,2,FALSE)</f>
        <v>Occitanie</v>
      </c>
      <c r="D2542" s="21">
        <v>46</v>
      </c>
      <c r="E2542" s="21" t="str">
        <f>VLOOKUP(Tableau1[[#This Row],[CODE_DEPT]],Libellés!$L$2:$M$102,2,FALSE)</f>
        <v>Lot</v>
      </c>
      <c r="F2542" s="21" t="s">
        <v>49</v>
      </c>
      <c r="G2542" s="21" t="str">
        <f>VLOOKUP(Tableau1[[#This Row],[CODE_TYPE_DECHET]],Libellés!$A$1:$B$8,2,FALSE)</f>
        <v>Ordures ménagères résiduelles</v>
      </c>
      <c r="H2542" s="21" t="s">
        <v>51</v>
      </c>
      <c r="I2542" s="21" t="str">
        <f>VLOOKUP(Tableau1[[#This Row],[CODE_DESTINATION]],Libellés!$E$2:$F$7,2,FALSE)</f>
        <v>Stockage</v>
      </c>
      <c r="J2542" s="21">
        <v>30553.524440000001</v>
      </c>
      <c r="K2542" s="21">
        <v>173400</v>
      </c>
      <c r="L2542" s="21">
        <f>Tableau1[[#This Row],[TONNE_DECHET]]*1000</f>
        <v>30553524.440000001</v>
      </c>
      <c r="M2542" s="21">
        <f>Tableau1[[#This Row],[KG_DECHET]]/Tableau1[[#This Row],[Population]]</f>
        <v>176.2025630911188</v>
      </c>
    </row>
    <row r="2543" spans="1:13" x14ac:dyDescent="0.3">
      <c r="A2543" s="21">
        <v>2015</v>
      </c>
      <c r="B2543" s="21">
        <v>76</v>
      </c>
      <c r="C2543" s="21" t="str">
        <f>VLOOKUP(Tableau1[[#This Row],[CODE_REGION]],Libellés!$I$2:$J$15,2,FALSE)</f>
        <v>Occitanie</v>
      </c>
      <c r="D2543" s="21">
        <v>46</v>
      </c>
      <c r="E2543" s="21" t="str">
        <f>VLOOKUP(Tableau1[[#This Row],[CODE_DEPT]],Libellés!$L$2:$M$102,2,FALSE)</f>
        <v>Lot</v>
      </c>
      <c r="F2543" s="21" t="s">
        <v>51</v>
      </c>
      <c r="G2543" s="21" t="str">
        <f>VLOOKUP(Tableau1[[#This Row],[CODE_TYPE_DECHET]],Libellés!$A$1:$B$8,2,FALSE)</f>
        <v>Emballages et papier</v>
      </c>
      <c r="H2543" s="21" t="s">
        <v>49</v>
      </c>
      <c r="I2543" s="21" t="str">
        <f>VLOOKUP(Tableau1[[#This Row],[CODE_DESTINATION]],Libellés!$E$2:$F$7,2,FALSE)</f>
        <v>Valorisation matière</v>
      </c>
      <c r="J2543" s="21">
        <v>15284.56791</v>
      </c>
      <c r="K2543" s="21">
        <v>173400</v>
      </c>
      <c r="L2543" s="21">
        <f>Tableau1[[#This Row],[TONNE_DECHET]]*1000</f>
        <v>15284567.91</v>
      </c>
      <c r="M2543" s="21">
        <f>Tableau1[[#This Row],[KG_DECHET]]/Tableau1[[#This Row],[Population]]</f>
        <v>88.146297058823535</v>
      </c>
    </row>
    <row r="2544" spans="1:13" x14ac:dyDescent="0.3">
      <c r="A2544" s="21">
        <v>2015</v>
      </c>
      <c r="B2544" s="21">
        <v>76</v>
      </c>
      <c r="C2544" s="21" t="str">
        <f>VLOOKUP(Tableau1[[#This Row],[CODE_REGION]],Libellés!$I$2:$J$15,2,FALSE)</f>
        <v>Occitanie</v>
      </c>
      <c r="D2544" s="21">
        <v>46</v>
      </c>
      <c r="E2544" s="21" t="str">
        <f>VLOOKUP(Tableau1[[#This Row],[CODE_DEPT]],Libellés!$L$2:$M$102,2,FALSE)</f>
        <v>Lot</v>
      </c>
      <c r="F2544" s="21" t="s">
        <v>56</v>
      </c>
      <c r="G2544" s="21" t="str">
        <f>VLOOKUP(Tableau1[[#This Row],[CODE_TYPE_DECHET]],Libellés!$A$1:$B$8,2,FALSE)</f>
        <v>Biodéchets</v>
      </c>
      <c r="H2544" s="21" t="s">
        <v>56</v>
      </c>
      <c r="I2544" s="21" t="str">
        <f>VLOOKUP(Tableau1[[#This Row],[CODE_DESTINATION]],Libellés!$E$2:$F$7,2,FALSE)</f>
        <v>Valorisation organique</v>
      </c>
      <c r="J2544" s="21">
        <v>1146</v>
      </c>
      <c r="K2544" s="21">
        <v>173400</v>
      </c>
      <c r="L2544" s="21">
        <f>Tableau1[[#This Row],[TONNE_DECHET]]*1000</f>
        <v>1146000</v>
      </c>
      <c r="M2544" s="21">
        <f>Tableau1[[#This Row],[KG_DECHET]]/Tableau1[[#This Row],[Population]]</f>
        <v>6.6089965397923871</v>
      </c>
    </row>
    <row r="2545" spans="1:13" x14ac:dyDescent="0.3">
      <c r="A2545" s="21">
        <v>2015</v>
      </c>
      <c r="B2545" s="21">
        <v>76</v>
      </c>
      <c r="C2545" s="21" t="str">
        <f>VLOOKUP(Tableau1[[#This Row],[CODE_REGION]],Libellés!$I$2:$J$15,2,FALSE)</f>
        <v>Occitanie</v>
      </c>
      <c r="D2545" s="21">
        <v>46</v>
      </c>
      <c r="E2545" s="21" t="str">
        <f>VLOOKUP(Tableau1[[#This Row],[CODE_DEPT]],Libellés!$L$2:$M$102,2,FALSE)</f>
        <v>Lot</v>
      </c>
      <c r="F2545" s="21" t="s">
        <v>54</v>
      </c>
      <c r="G2545" s="21" t="str">
        <f>VLOOKUP(Tableau1[[#This Row],[CODE_TYPE_DECHET]],Libellés!$A$1:$B$8,2,FALSE)</f>
        <v>Verre</v>
      </c>
      <c r="H2545" s="21" t="s">
        <v>49</v>
      </c>
      <c r="I2545" s="21" t="str">
        <f>VLOOKUP(Tableau1[[#This Row],[CODE_DESTINATION]],Libellés!$E$2:$F$7,2,FALSE)</f>
        <v>Valorisation matière</v>
      </c>
      <c r="J2545" s="21">
        <v>6959.2683100000004</v>
      </c>
      <c r="K2545" s="21">
        <v>173400</v>
      </c>
      <c r="L2545" s="21">
        <f>Tableau1[[#This Row],[TONNE_DECHET]]*1000</f>
        <v>6959268.3100000005</v>
      </c>
      <c r="M2545" s="21">
        <f>Tableau1[[#This Row],[KG_DECHET]]/Tableau1[[#This Row],[Population]]</f>
        <v>40.134188638985009</v>
      </c>
    </row>
    <row r="2546" spans="1:13" x14ac:dyDescent="0.3">
      <c r="A2546" s="21">
        <v>2015</v>
      </c>
      <c r="B2546" s="21">
        <v>76</v>
      </c>
      <c r="C2546" s="21" t="str">
        <f>VLOOKUP(Tableau1[[#This Row],[CODE_REGION]],Libellés!$I$2:$J$15,2,FALSE)</f>
        <v>Occitanie</v>
      </c>
      <c r="D2546" s="21">
        <v>46</v>
      </c>
      <c r="E2546" s="21" t="str">
        <f>VLOOKUP(Tableau1[[#This Row],[CODE_DEPT]],Libellés!$L$2:$M$102,2,FALSE)</f>
        <v>Lot</v>
      </c>
      <c r="F2546" s="21" t="s">
        <v>55</v>
      </c>
      <c r="G2546" s="21" t="str">
        <f>VLOOKUP(Tableau1[[#This Row],[CODE_TYPE_DECHET]],Libellés!$A$1:$B$8,2,FALSE)</f>
        <v>Collectes séparées hors gravats</v>
      </c>
      <c r="H2546" s="21" t="s">
        <v>49</v>
      </c>
      <c r="I2546" s="21" t="str">
        <f>VLOOKUP(Tableau1[[#This Row],[CODE_DESTINATION]],Libellés!$E$2:$F$7,2,FALSE)</f>
        <v>Valorisation matière</v>
      </c>
      <c r="J2546" s="21">
        <v>49.882359999999998</v>
      </c>
      <c r="K2546" s="21">
        <v>173400</v>
      </c>
      <c r="L2546" s="21">
        <f>Tableau1[[#This Row],[TONNE_DECHET]]*1000</f>
        <v>49882.36</v>
      </c>
      <c r="M2546" s="21">
        <f>Tableau1[[#This Row],[KG_DECHET]]/Tableau1[[#This Row],[Population]]</f>
        <v>0.2876722029988466</v>
      </c>
    </row>
    <row r="2547" spans="1:13" x14ac:dyDescent="0.3">
      <c r="A2547" s="21">
        <v>2017</v>
      </c>
      <c r="B2547" s="21">
        <v>76</v>
      </c>
      <c r="C2547" s="21" t="str">
        <f>VLOOKUP(Tableau1[[#This Row],[CODE_REGION]],Libellés!$I$2:$J$15,2,FALSE)</f>
        <v>Occitanie</v>
      </c>
      <c r="D2547" s="21">
        <v>46</v>
      </c>
      <c r="E2547" s="21" t="str">
        <f>VLOOKUP(Tableau1[[#This Row],[CODE_DEPT]],Libellés!$L$2:$M$102,2,FALSE)</f>
        <v>Lot</v>
      </c>
      <c r="F2547" s="21" t="s">
        <v>49</v>
      </c>
      <c r="G2547" s="21" t="str">
        <f>VLOOKUP(Tableau1[[#This Row],[CODE_TYPE_DECHET]],Libellés!$A$1:$B$8,2,FALSE)</f>
        <v>Ordures ménagères résiduelles</v>
      </c>
      <c r="H2547" s="21" t="s">
        <v>50</v>
      </c>
      <c r="I2547" s="21" t="str">
        <f>VLOOKUP(Tableau1[[#This Row],[CODE_DESTINATION]],Libellés!$E$2:$F$7,2,FALSE)</f>
        <v>Incinération avec récupération d'énergie</v>
      </c>
      <c r="J2547" s="21">
        <v>9416.3799999999992</v>
      </c>
      <c r="K2547" s="21">
        <v>173828</v>
      </c>
      <c r="L2547" s="21">
        <f>Tableau1[[#This Row],[TONNE_DECHET]]*1000</f>
        <v>9416380</v>
      </c>
      <c r="M2547" s="21">
        <f>Tableau1[[#This Row],[KG_DECHET]]/Tableau1[[#This Row],[Population]]</f>
        <v>54.170674459810847</v>
      </c>
    </row>
    <row r="2548" spans="1:13" x14ac:dyDescent="0.3">
      <c r="A2548" s="21">
        <v>2017</v>
      </c>
      <c r="B2548" s="21">
        <v>76</v>
      </c>
      <c r="C2548" s="21" t="str">
        <f>VLOOKUP(Tableau1[[#This Row],[CODE_REGION]],Libellés!$I$2:$J$15,2,FALSE)</f>
        <v>Occitanie</v>
      </c>
      <c r="D2548" s="21">
        <v>46</v>
      </c>
      <c r="E2548" s="21" t="str">
        <f>VLOOKUP(Tableau1[[#This Row],[CODE_DEPT]],Libellés!$L$2:$M$102,2,FALSE)</f>
        <v>Lot</v>
      </c>
      <c r="F2548" s="21" t="s">
        <v>49</v>
      </c>
      <c r="G2548" s="21" t="str">
        <f>VLOOKUP(Tableau1[[#This Row],[CODE_TYPE_DECHET]],Libellés!$A$1:$B$8,2,FALSE)</f>
        <v>Ordures ménagères résiduelles</v>
      </c>
      <c r="H2548" s="21" t="s">
        <v>51</v>
      </c>
      <c r="I2548" s="21" t="str">
        <f>VLOOKUP(Tableau1[[#This Row],[CODE_DESTINATION]],Libellés!$E$2:$F$7,2,FALSE)</f>
        <v>Stockage</v>
      </c>
      <c r="J2548" s="21">
        <v>29926.076819999998</v>
      </c>
      <c r="K2548" s="21">
        <v>173828</v>
      </c>
      <c r="L2548" s="21">
        <f>Tableau1[[#This Row],[TONNE_DECHET]]*1000</f>
        <v>29926076.819999997</v>
      </c>
      <c r="M2548" s="21">
        <f>Tableau1[[#This Row],[KG_DECHET]]/Tableau1[[#This Row],[Population]]</f>
        <v>172.15912752836135</v>
      </c>
    </row>
    <row r="2549" spans="1:13" x14ac:dyDescent="0.3">
      <c r="A2549" s="21">
        <v>2017</v>
      </c>
      <c r="B2549" s="21">
        <v>76</v>
      </c>
      <c r="C2549" s="21" t="str">
        <f>VLOOKUP(Tableau1[[#This Row],[CODE_REGION]],Libellés!$I$2:$J$15,2,FALSE)</f>
        <v>Occitanie</v>
      </c>
      <c r="D2549" s="21">
        <v>46</v>
      </c>
      <c r="E2549" s="21" t="str">
        <f>VLOOKUP(Tableau1[[#This Row],[CODE_DEPT]],Libellés!$L$2:$M$102,2,FALSE)</f>
        <v>Lot</v>
      </c>
      <c r="F2549" s="21" t="s">
        <v>51</v>
      </c>
      <c r="G2549" s="21" t="str">
        <f>VLOOKUP(Tableau1[[#This Row],[CODE_TYPE_DECHET]],Libellés!$A$1:$B$8,2,FALSE)</f>
        <v>Emballages et papier</v>
      </c>
      <c r="H2549" s="21" t="s">
        <v>49</v>
      </c>
      <c r="I2549" s="21" t="str">
        <f>VLOOKUP(Tableau1[[#This Row],[CODE_DESTINATION]],Libellés!$E$2:$F$7,2,FALSE)</f>
        <v>Valorisation matière</v>
      </c>
      <c r="J2549" s="21">
        <v>15713.209440000001</v>
      </c>
      <c r="K2549" s="21">
        <v>173828</v>
      </c>
      <c r="L2549" s="21">
        <f>Tableau1[[#This Row],[TONNE_DECHET]]*1000</f>
        <v>15713209.440000001</v>
      </c>
      <c r="M2549" s="21">
        <f>Tableau1[[#This Row],[KG_DECHET]]/Tableau1[[#This Row],[Population]]</f>
        <v>90.395157512023388</v>
      </c>
    </row>
    <row r="2550" spans="1:13" x14ac:dyDescent="0.3">
      <c r="A2550" s="21">
        <v>2017</v>
      </c>
      <c r="B2550" s="21">
        <v>76</v>
      </c>
      <c r="C2550" s="21" t="str">
        <f>VLOOKUP(Tableau1[[#This Row],[CODE_REGION]],Libellés!$I$2:$J$15,2,FALSE)</f>
        <v>Occitanie</v>
      </c>
      <c r="D2550" s="21">
        <v>46</v>
      </c>
      <c r="E2550" s="21" t="str">
        <f>VLOOKUP(Tableau1[[#This Row],[CODE_DEPT]],Libellés!$L$2:$M$102,2,FALSE)</f>
        <v>Lot</v>
      </c>
      <c r="F2550" s="21" t="s">
        <v>56</v>
      </c>
      <c r="G2550" s="21" t="str">
        <f>VLOOKUP(Tableau1[[#This Row],[CODE_TYPE_DECHET]],Libellés!$A$1:$B$8,2,FALSE)</f>
        <v>Biodéchets</v>
      </c>
      <c r="H2550" s="21" t="s">
        <v>56</v>
      </c>
      <c r="I2550" s="21" t="str">
        <f>VLOOKUP(Tableau1[[#This Row],[CODE_DESTINATION]],Libellés!$E$2:$F$7,2,FALSE)</f>
        <v>Valorisation organique</v>
      </c>
      <c r="J2550" s="21">
        <v>1393</v>
      </c>
      <c r="K2550" s="21">
        <v>173828</v>
      </c>
      <c r="L2550" s="21">
        <f>Tableau1[[#This Row],[TONNE_DECHET]]*1000</f>
        <v>1393000</v>
      </c>
      <c r="M2550" s="21">
        <f>Tableau1[[#This Row],[KG_DECHET]]/Tableau1[[#This Row],[Population]]</f>
        <v>8.0136686839864701</v>
      </c>
    </row>
    <row r="2551" spans="1:13" x14ac:dyDescent="0.3">
      <c r="A2551" s="21">
        <v>2017</v>
      </c>
      <c r="B2551" s="21">
        <v>76</v>
      </c>
      <c r="C2551" s="21" t="str">
        <f>VLOOKUP(Tableau1[[#This Row],[CODE_REGION]],Libellés!$I$2:$J$15,2,FALSE)</f>
        <v>Occitanie</v>
      </c>
      <c r="D2551" s="21">
        <v>46</v>
      </c>
      <c r="E2551" s="21" t="str">
        <f>VLOOKUP(Tableau1[[#This Row],[CODE_DEPT]],Libellés!$L$2:$M$102,2,FALSE)</f>
        <v>Lot</v>
      </c>
      <c r="F2551" s="21" t="s">
        <v>54</v>
      </c>
      <c r="G2551" s="21" t="str">
        <f>VLOOKUP(Tableau1[[#This Row],[CODE_TYPE_DECHET]],Libellés!$A$1:$B$8,2,FALSE)</f>
        <v>Verre</v>
      </c>
      <c r="H2551" s="21" t="s">
        <v>49</v>
      </c>
      <c r="I2551" s="21" t="str">
        <f>VLOOKUP(Tableau1[[#This Row],[CODE_DESTINATION]],Libellés!$E$2:$F$7,2,FALSE)</f>
        <v>Valorisation matière</v>
      </c>
      <c r="J2551" s="21">
        <v>7178.8791600000004</v>
      </c>
      <c r="K2551" s="21">
        <v>173828</v>
      </c>
      <c r="L2551" s="21">
        <f>Tableau1[[#This Row],[TONNE_DECHET]]*1000</f>
        <v>7178879.1600000001</v>
      </c>
      <c r="M2551" s="21">
        <f>Tableau1[[#This Row],[KG_DECHET]]/Tableau1[[#This Row],[Population]]</f>
        <v>41.298750258876595</v>
      </c>
    </row>
    <row r="2552" spans="1:13" x14ac:dyDescent="0.3">
      <c r="A2552" s="21">
        <v>2009</v>
      </c>
      <c r="B2552" s="21">
        <v>75</v>
      </c>
      <c r="C2552" s="21" t="str">
        <f>VLOOKUP(Tableau1[[#This Row],[CODE_REGION]],Libellés!$I$2:$J$15,2,FALSE)</f>
        <v>Nouvelle-Aquitaine</v>
      </c>
      <c r="D2552" s="21">
        <v>47</v>
      </c>
      <c r="E2552" s="21" t="str">
        <f>VLOOKUP(Tableau1[[#This Row],[CODE_DEPT]],Libellés!$L$2:$M$102,2,FALSE)</f>
        <v>Lot-et-Garonne</v>
      </c>
      <c r="F2552" s="21" t="s">
        <v>49</v>
      </c>
      <c r="G2552" s="21" t="str">
        <f>VLOOKUP(Tableau1[[#This Row],[CODE_TYPE_DECHET]],Libellés!$A$1:$B$8,2,FALSE)</f>
        <v>Ordures ménagères résiduelles</v>
      </c>
      <c r="H2552" s="21" t="s">
        <v>50</v>
      </c>
      <c r="I2552" s="21" t="str">
        <f>VLOOKUP(Tableau1[[#This Row],[CODE_DESTINATION]],Libellés!$E$2:$F$7,2,FALSE)</f>
        <v>Incinération avec récupération d'énergie</v>
      </c>
      <c r="J2552" s="21">
        <v>29902.373</v>
      </c>
      <c r="K2552" s="21">
        <v>329697</v>
      </c>
      <c r="L2552" s="21">
        <f>Tableau1[[#This Row],[TONNE_DECHET]]*1000</f>
        <v>29902373</v>
      </c>
      <c r="M2552" s="21">
        <f>Tableau1[[#This Row],[KG_DECHET]]/Tableau1[[#This Row],[Population]]</f>
        <v>90.696527417598588</v>
      </c>
    </row>
    <row r="2553" spans="1:13" x14ac:dyDescent="0.3">
      <c r="A2553" s="21">
        <v>2009</v>
      </c>
      <c r="B2553" s="21">
        <v>75</v>
      </c>
      <c r="C2553" s="21" t="str">
        <f>VLOOKUP(Tableau1[[#This Row],[CODE_REGION]],Libellés!$I$2:$J$15,2,FALSE)</f>
        <v>Nouvelle-Aquitaine</v>
      </c>
      <c r="D2553" s="21">
        <v>47</v>
      </c>
      <c r="E2553" s="21" t="str">
        <f>VLOOKUP(Tableau1[[#This Row],[CODE_DEPT]],Libellés!$L$2:$M$102,2,FALSE)</f>
        <v>Lot-et-Garonne</v>
      </c>
      <c r="F2553" s="21" t="s">
        <v>49</v>
      </c>
      <c r="G2553" s="21" t="str">
        <f>VLOOKUP(Tableau1[[#This Row],[CODE_TYPE_DECHET]],Libellés!$A$1:$B$8,2,FALSE)</f>
        <v>Ordures ménagères résiduelles</v>
      </c>
      <c r="H2553" s="21" t="s">
        <v>51</v>
      </c>
      <c r="I2553" s="21" t="str">
        <f>VLOOKUP(Tableau1[[#This Row],[CODE_DESTINATION]],Libellés!$E$2:$F$7,2,FALSE)</f>
        <v>Stockage</v>
      </c>
      <c r="J2553" s="21">
        <v>65283.06422</v>
      </c>
      <c r="K2553" s="21">
        <v>329697</v>
      </c>
      <c r="L2553" s="21">
        <f>Tableau1[[#This Row],[TONNE_DECHET]]*1000</f>
        <v>65283064.219999999</v>
      </c>
      <c r="M2553" s="21">
        <f>Tableau1[[#This Row],[KG_DECHET]]/Tableau1[[#This Row],[Population]]</f>
        <v>198.00927585025039</v>
      </c>
    </row>
    <row r="2554" spans="1:13" x14ac:dyDescent="0.3">
      <c r="A2554" s="21">
        <v>2009</v>
      </c>
      <c r="B2554" s="21">
        <v>75</v>
      </c>
      <c r="C2554" s="21" t="str">
        <f>VLOOKUP(Tableau1[[#This Row],[CODE_REGION]],Libellés!$I$2:$J$15,2,FALSE)</f>
        <v>Nouvelle-Aquitaine</v>
      </c>
      <c r="D2554" s="21">
        <v>47</v>
      </c>
      <c r="E2554" s="21" t="str">
        <f>VLOOKUP(Tableau1[[#This Row],[CODE_DEPT]],Libellés!$L$2:$M$102,2,FALSE)</f>
        <v>Lot-et-Garonne</v>
      </c>
      <c r="F2554" s="21" t="s">
        <v>50</v>
      </c>
      <c r="G2554" s="21" t="str">
        <f>VLOOKUP(Tableau1[[#This Row],[CODE_TYPE_DECHET]],Libellés!$A$1:$B$8,2,FALSE)</f>
        <v>Encombrants</v>
      </c>
      <c r="H2554" s="21" t="s">
        <v>51</v>
      </c>
      <c r="I2554" s="21" t="str">
        <f>VLOOKUP(Tableau1[[#This Row],[CODE_DESTINATION]],Libellés!$E$2:$F$7,2,FALSE)</f>
        <v>Stockage</v>
      </c>
      <c r="J2554" s="21">
        <v>251.74</v>
      </c>
      <c r="K2554" s="21">
        <v>329697</v>
      </c>
      <c r="L2554" s="21">
        <f>Tableau1[[#This Row],[TONNE_DECHET]]*1000</f>
        <v>251740</v>
      </c>
      <c r="M2554" s="21">
        <f>Tableau1[[#This Row],[KG_DECHET]]/Tableau1[[#This Row],[Population]]</f>
        <v>0.76354956217375347</v>
      </c>
    </row>
    <row r="2555" spans="1:13" x14ac:dyDescent="0.3">
      <c r="A2555" s="21">
        <v>2009</v>
      </c>
      <c r="B2555" s="21">
        <v>75</v>
      </c>
      <c r="C2555" s="21" t="str">
        <f>VLOOKUP(Tableau1[[#This Row],[CODE_REGION]],Libellés!$I$2:$J$15,2,FALSE)</f>
        <v>Nouvelle-Aquitaine</v>
      </c>
      <c r="D2555" s="21">
        <v>47</v>
      </c>
      <c r="E2555" s="21" t="str">
        <f>VLOOKUP(Tableau1[[#This Row],[CODE_DEPT]],Libellés!$L$2:$M$102,2,FALSE)</f>
        <v>Lot-et-Garonne</v>
      </c>
      <c r="F2555" s="21" t="s">
        <v>53</v>
      </c>
      <c r="G2555" s="21" t="str">
        <f>VLOOKUP(Tableau1[[#This Row],[CODE_TYPE_DECHET]],Libellés!$A$1:$B$8,2,FALSE)</f>
        <v>Déchets dangereux</v>
      </c>
      <c r="H2555" s="21" t="s">
        <v>50</v>
      </c>
      <c r="I2555" s="21" t="str">
        <f>VLOOKUP(Tableau1[[#This Row],[CODE_DESTINATION]],Libellés!$E$2:$F$7,2,FALSE)</f>
        <v>Incinération avec récupération d'énergie</v>
      </c>
      <c r="J2555" s="21">
        <v>0.35</v>
      </c>
      <c r="K2555" s="21">
        <v>329697</v>
      </c>
      <c r="L2555" s="21">
        <f>Tableau1[[#This Row],[TONNE_DECHET]]*1000</f>
        <v>350</v>
      </c>
      <c r="M2555" s="21">
        <f>Tableau1[[#This Row],[KG_DECHET]]/Tableau1[[#This Row],[Population]]</f>
        <v>1.0615807847811779E-3</v>
      </c>
    </row>
    <row r="2556" spans="1:13" x14ac:dyDescent="0.3">
      <c r="A2556" s="21">
        <v>2009</v>
      </c>
      <c r="B2556" s="21">
        <v>75</v>
      </c>
      <c r="C2556" s="21" t="str">
        <f>VLOOKUP(Tableau1[[#This Row],[CODE_REGION]],Libellés!$I$2:$J$15,2,FALSE)</f>
        <v>Nouvelle-Aquitaine</v>
      </c>
      <c r="D2556" s="21">
        <v>47</v>
      </c>
      <c r="E2556" s="21" t="str">
        <f>VLOOKUP(Tableau1[[#This Row],[CODE_DEPT]],Libellés!$L$2:$M$102,2,FALSE)</f>
        <v>Lot-et-Garonne</v>
      </c>
      <c r="F2556" s="21" t="s">
        <v>51</v>
      </c>
      <c r="G2556" s="21" t="str">
        <f>VLOOKUP(Tableau1[[#This Row],[CODE_TYPE_DECHET]],Libellés!$A$1:$B$8,2,FALSE)</f>
        <v>Emballages et papier</v>
      </c>
      <c r="H2556" s="21" t="s">
        <v>49</v>
      </c>
      <c r="I2556" s="21" t="str">
        <f>VLOOKUP(Tableau1[[#This Row],[CODE_DESTINATION]],Libellés!$E$2:$F$7,2,FALSE)</f>
        <v>Valorisation matière</v>
      </c>
      <c r="J2556" s="21">
        <v>14965.195250000001</v>
      </c>
      <c r="K2556" s="21">
        <v>329697</v>
      </c>
      <c r="L2556" s="21">
        <f>Tableau1[[#This Row],[TONNE_DECHET]]*1000</f>
        <v>14965195.25</v>
      </c>
      <c r="M2556" s="21">
        <f>Tableau1[[#This Row],[KG_DECHET]]/Tableau1[[#This Row],[Population]]</f>
        <v>45.390753479710156</v>
      </c>
    </row>
    <row r="2557" spans="1:13" x14ac:dyDescent="0.3">
      <c r="A2557" s="21">
        <v>2009</v>
      </c>
      <c r="B2557" s="21">
        <v>75</v>
      </c>
      <c r="C2557" s="21" t="str">
        <f>VLOOKUP(Tableau1[[#This Row],[CODE_REGION]],Libellés!$I$2:$J$15,2,FALSE)</f>
        <v>Nouvelle-Aquitaine</v>
      </c>
      <c r="D2557" s="21">
        <v>47</v>
      </c>
      <c r="E2557" s="21" t="str">
        <f>VLOOKUP(Tableau1[[#This Row],[CODE_DEPT]],Libellés!$L$2:$M$102,2,FALSE)</f>
        <v>Lot-et-Garonne</v>
      </c>
      <c r="F2557" s="21" t="s">
        <v>51</v>
      </c>
      <c r="G2557" s="21" t="str">
        <f>VLOOKUP(Tableau1[[#This Row],[CODE_TYPE_DECHET]],Libellés!$A$1:$B$8,2,FALSE)</f>
        <v>Emballages et papier</v>
      </c>
      <c r="H2557" s="21" t="s">
        <v>52</v>
      </c>
      <c r="I2557" s="21" t="str">
        <f>VLOOKUP(Tableau1[[#This Row],[CODE_DESTINATION]],Libellés!$E$2:$F$7,2,FALSE)</f>
        <v>Non précisé</v>
      </c>
      <c r="J2557" s="21">
        <v>872.36140999999998</v>
      </c>
      <c r="K2557" s="21">
        <v>329697</v>
      </c>
      <c r="L2557" s="21">
        <f>Tableau1[[#This Row],[TONNE_DECHET]]*1000</f>
        <v>872361.41</v>
      </c>
      <c r="M2557" s="21">
        <f>Tableau1[[#This Row],[KG_DECHET]]/Tableau1[[#This Row],[Population]]</f>
        <v>2.6459488864017571</v>
      </c>
    </row>
    <row r="2558" spans="1:13" x14ac:dyDescent="0.3">
      <c r="A2558" s="21">
        <v>2009</v>
      </c>
      <c r="B2558" s="21">
        <v>75</v>
      </c>
      <c r="C2558" s="21" t="str">
        <f>VLOOKUP(Tableau1[[#This Row],[CODE_REGION]],Libellés!$I$2:$J$15,2,FALSE)</f>
        <v>Nouvelle-Aquitaine</v>
      </c>
      <c r="D2558" s="21">
        <v>47</v>
      </c>
      <c r="E2558" s="21" t="str">
        <f>VLOOKUP(Tableau1[[#This Row],[CODE_DEPT]],Libellés!$L$2:$M$102,2,FALSE)</f>
        <v>Lot-et-Garonne</v>
      </c>
      <c r="F2558" s="21" t="s">
        <v>56</v>
      </c>
      <c r="G2558" s="21" t="str">
        <f>VLOOKUP(Tableau1[[#This Row],[CODE_TYPE_DECHET]],Libellés!$A$1:$B$8,2,FALSE)</f>
        <v>Biodéchets</v>
      </c>
      <c r="H2558" s="21" t="s">
        <v>56</v>
      </c>
      <c r="I2558" s="21" t="str">
        <f>VLOOKUP(Tableau1[[#This Row],[CODE_DESTINATION]],Libellés!$E$2:$F$7,2,FALSE)</f>
        <v>Valorisation organique</v>
      </c>
      <c r="J2558" s="21">
        <v>7780.33</v>
      </c>
      <c r="K2558" s="21">
        <v>329697</v>
      </c>
      <c r="L2558" s="21">
        <f>Tableau1[[#This Row],[TONNE_DECHET]]*1000</f>
        <v>7780330</v>
      </c>
      <c r="M2558" s="21">
        <f>Tableau1[[#This Row],[KG_DECHET]]/Tableau1[[#This Row],[Population]]</f>
        <v>23.598425220732977</v>
      </c>
    </row>
    <row r="2559" spans="1:13" x14ac:dyDescent="0.3">
      <c r="A2559" s="21">
        <v>2009</v>
      </c>
      <c r="B2559" s="21">
        <v>75</v>
      </c>
      <c r="C2559" s="21" t="str">
        <f>VLOOKUP(Tableau1[[#This Row],[CODE_REGION]],Libellés!$I$2:$J$15,2,FALSE)</f>
        <v>Nouvelle-Aquitaine</v>
      </c>
      <c r="D2559" s="21">
        <v>47</v>
      </c>
      <c r="E2559" s="21" t="str">
        <f>VLOOKUP(Tableau1[[#This Row],[CODE_DEPT]],Libellés!$L$2:$M$102,2,FALSE)</f>
        <v>Lot-et-Garonne</v>
      </c>
      <c r="F2559" s="21" t="s">
        <v>54</v>
      </c>
      <c r="G2559" s="21" t="str">
        <f>VLOOKUP(Tableau1[[#This Row],[CODE_TYPE_DECHET]],Libellés!$A$1:$B$8,2,FALSE)</f>
        <v>Verre</v>
      </c>
      <c r="H2559" s="21" t="s">
        <v>49</v>
      </c>
      <c r="I2559" s="21" t="str">
        <f>VLOOKUP(Tableau1[[#This Row],[CODE_DESTINATION]],Libellés!$E$2:$F$7,2,FALSE)</f>
        <v>Valorisation matière</v>
      </c>
      <c r="J2559" s="21">
        <v>9463.5704499999993</v>
      </c>
      <c r="K2559" s="21">
        <v>329697</v>
      </c>
      <c r="L2559" s="21">
        <f>Tableau1[[#This Row],[TONNE_DECHET]]*1000</f>
        <v>9463570.4499999993</v>
      </c>
      <c r="M2559" s="21">
        <f>Tableau1[[#This Row],[KG_DECHET]]/Tableau1[[#This Row],[Population]]</f>
        <v>28.703841557551325</v>
      </c>
    </row>
    <row r="2560" spans="1:13" x14ac:dyDescent="0.3">
      <c r="A2560" s="21">
        <v>2009</v>
      </c>
      <c r="B2560" s="21">
        <v>75</v>
      </c>
      <c r="C2560" s="21" t="str">
        <f>VLOOKUP(Tableau1[[#This Row],[CODE_REGION]],Libellés!$I$2:$J$15,2,FALSE)</f>
        <v>Nouvelle-Aquitaine</v>
      </c>
      <c r="D2560" s="21">
        <v>47</v>
      </c>
      <c r="E2560" s="21" t="str">
        <f>VLOOKUP(Tableau1[[#This Row],[CODE_DEPT]],Libellés!$L$2:$M$102,2,FALSE)</f>
        <v>Lot-et-Garonne</v>
      </c>
      <c r="F2560" s="21" t="s">
        <v>54</v>
      </c>
      <c r="G2560" s="21" t="str">
        <f>VLOOKUP(Tableau1[[#This Row],[CODE_TYPE_DECHET]],Libellés!$A$1:$B$8,2,FALSE)</f>
        <v>Verre</v>
      </c>
      <c r="H2560" s="21" t="s">
        <v>52</v>
      </c>
      <c r="I2560" s="21" t="str">
        <f>VLOOKUP(Tableau1[[#This Row],[CODE_DESTINATION]],Libellés!$E$2:$F$7,2,FALSE)</f>
        <v>Non précisé</v>
      </c>
      <c r="J2560" s="21">
        <v>21.179359999999999</v>
      </c>
      <c r="K2560" s="21">
        <v>329697</v>
      </c>
      <c r="L2560" s="21">
        <f>Tableau1[[#This Row],[TONNE_DECHET]]*1000</f>
        <v>21179.360000000001</v>
      </c>
      <c r="M2560" s="21">
        <f>Tableau1[[#This Row],[KG_DECHET]]/Tableau1[[#This Row],[Population]]</f>
        <v>6.4238861742751674E-2</v>
      </c>
    </row>
    <row r="2561" spans="1:13" x14ac:dyDescent="0.3">
      <c r="A2561" s="21">
        <v>2011</v>
      </c>
      <c r="B2561" s="21">
        <v>75</v>
      </c>
      <c r="C2561" s="21" t="str">
        <f>VLOOKUP(Tableau1[[#This Row],[CODE_REGION]],Libellés!$I$2:$J$15,2,FALSE)</f>
        <v>Nouvelle-Aquitaine</v>
      </c>
      <c r="D2561" s="21">
        <v>47</v>
      </c>
      <c r="E2561" s="21" t="str">
        <f>VLOOKUP(Tableau1[[#This Row],[CODE_DEPT]],Libellés!$L$2:$M$102,2,FALSE)</f>
        <v>Lot-et-Garonne</v>
      </c>
      <c r="F2561" s="21" t="s">
        <v>49</v>
      </c>
      <c r="G2561" s="21" t="str">
        <f>VLOOKUP(Tableau1[[#This Row],[CODE_TYPE_DECHET]],Libellés!$A$1:$B$8,2,FALSE)</f>
        <v>Ordures ménagères résiduelles</v>
      </c>
      <c r="H2561" s="21" t="s">
        <v>50</v>
      </c>
      <c r="I2561" s="21" t="str">
        <f>VLOOKUP(Tableau1[[#This Row],[CODE_DESTINATION]],Libellés!$E$2:$F$7,2,FALSE)</f>
        <v>Incinération avec récupération d'énergie</v>
      </c>
      <c r="J2561" s="21">
        <v>30665.46</v>
      </c>
      <c r="K2561" s="21">
        <v>330866</v>
      </c>
      <c r="L2561" s="21">
        <f>Tableau1[[#This Row],[TONNE_DECHET]]*1000</f>
        <v>30665460</v>
      </c>
      <c r="M2561" s="21">
        <f>Tableau1[[#This Row],[KG_DECHET]]/Tableau1[[#This Row],[Population]]</f>
        <v>92.682415237588629</v>
      </c>
    </row>
    <row r="2562" spans="1:13" x14ac:dyDescent="0.3">
      <c r="A2562" s="21">
        <v>2011</v>
      </c>
      <c r="B2562" s="21">
        <v>75</v>
      </c>
      <c r="C2562" s="21" t="str">
        <f>VLOOKUP(Tableau1[[#This Row],[CODE_REGION]],Libellés!$I$2:$J$15,2,FALSE)</f>
        <v>Nouvelle-Aquitaine</v>
      </c>
      <c r="D2562" s="21">
        <v>47</v>
      </c>
      <c r="E2562" s="21" t="str">
        <f>VLOOKUP(Tableau1[[#This Row],[CODE_DEPT]],Libellés!$L$2:$M$102,2,FALSE)</f>
        <v>Lot-et-Garonne</v>
      </c>
      <c r="F2562" s="21" t="s">
        <v>49</v>
      </c>
      <c r="G2562" s="21" t="str">
        <f>VLOOKUP(Tableau1[[#This Row],[CODE_TYPE_DECHET]],Libellés!$A$1:$B$8,2,FALSE)</f>
        <v>Ordures ménagères résiduelles</v>
      </c>
      <c r="H2562" s="21" t="s">
        <v>51</v>
      </c>
      <c r="I2562" s="21" t="str">
        <f>VLOOKUP(Tableau1[[#This Row],[CODE_DESTINATION]],Libellés!$E$2:$F$7,2,FALSE)</f>
        <v>Stockage</v>
      </c>
      <c r="J2562" s="21">
        <v>60125.191749999998</v>
      </c>
      <c r="K2562" s="21">
        <v>330866</v>
      </c>
      <c r="L2562" s="21">
        <f>Tableau1[[#This Row],[TONNE_DECHET]]*1000</f>
        <v>60125191.75</v>
      </c>
      <c r="M2562" s="21">
        <f>Tableau1[[#This Row],[KG_DECHET]]/Tableau1[[#This Row],[Population]]</f>
        <v>181.72067166163944</v>
      </c>
    </row>
    <row r="2563" spans="1:13" x14ac:dyDescent="0.3">
      <c r="A2563" s="21">
        <v>2011</v>
      </c>
      <c r="B2563" s="21">
        <v>75</v>
      </c>
      <c r="C2563" s="21" t="str">
        <f>VLOOKUP(Tableau1[[#This Row],[CODE_REGION]],Libellés!$I$2:$J$15,2,FALSE)</f>
        <v>Nouvelle-Aquitaine</v>
      </c>
      <c r="D2563" s="21">
        <v>47</v>
      </c>
      <c r="E2563" s="21" t="str">
        <f>VLOOKUP(Tableau1[[#This Row],[CODE_DEPT]],Libellés!$L$2:$M$102,2,FALSE)</f>
        <v>Lot-et-Garonne</v>
      </c>
      <c r="F2563" s="21" t="s">
        <v>50</v>
      </c>
      <c r="G2563" s="21" t="str">
        <f>VLOOKUP(Tableau1[[#This Row],[CODE_TYPE_DECHET]],Libellés!$A$1:$B$8,2,FALSE)</f>
        <v>Encombrants</v>
      </c>
      <c r="H2563" s="21" t="s">
        <v>51</v>
      </c>
      <c r="I2563" s="21" t="str">
        <f>VLOOKUP(Tableau1[[#This Row],[CODE_DESTINATION]],Libellés!$E$2:$F$7,2,FALSE)</f>
        <v>Stockage</v>
      </c>
      <c r="J2563" s="21">
        <v>130.26</v>
      </c>
      <c r="K2563" s="21">
        <v>330866</v>
      </c>
      <c r="L2563" s="21">
        <f>Tableau1[[#This Row],[TONNE_DECHET]]*1000</f>
        <v>130259.99999999999</v>
      </c>
      <c r="M2563" s="21">
        <f>Tableau1[[#This Row],[KG_DECHET]]/Tableau1[[#This Row],[Population]]</f>
        <v>0.39369412390514585</v>
      </c>
    </row>
    <row r="2564" spans="1:13" x14ac:dyDescent="0.3">
      <c r="A2564" s="21">
        <v>2011</v>
      </c>
      <c r="B2564" s="21">
        <v>75</v>
      </c>
      <c r="C2564" s="21" t="str">
        <f>VLOOKUP(Tableau1[[#This Row],[CODE_REGION]],Libellés!$I$2:$J$15,2,FALSE)</f>
        <v>Nouvelle-Aquitaine</v>
      </c>
      <c r="D2564" s="21">
        <v>47</v>
      </c>
      <c r="E2564" s="21" t="str">
        <f>VLOOKUP(Tableau1[[#This Row],[CODE_DEPT]],Libellés!$L$2:$M$102,2,FALSE)</f>
        <v>Lot-et-Garonne</v>
      </c>
      <c r="F2564" s="21" t="s">
        <v>53</v>
      </c>
      <c r="G2564" s="21" t="str">
        <f>VLOOKUP(Tableau1[[#This Row],[CODE_TYPE_DECHET]],Libellés!$A$1:$B$8,2,FALSE)</f>
        <v>Déchets dangereux</v>
      </c>
      <c r="H2564" s="21" t="s">
        <v>50</v>
      </c>
      <c r="I2564" s="21" t="str">
        <f>VLOOKUP(Tableau1[[#This Row],[CODE_DESTINATION]],Libellés!$E$2:$F$7,2,FALSE)</f>
        <v>Incinération avec récupération d'énergie</v>
      </c>
      <c r="J2564" s="21">
        <v>0.82799999999999996</v>
      </c>
      <c r="K2564" s="21">
        <v>330866</v>
      </c>
      <c r="L2564" s="21">
        <f>Tableau1[[#This Row],[TONNE_DECHET]]*1000</f>
        <v>828</v>
      </c>
      <c r="M2564" s="21">
        <f>Tableau1[[#This Row],[KG_DECHET]]/Tableau1[[#This Row],[Population]]</f>
        <v>2.5025236802814431E-3</v>
      </c>
    </row>
    <row r="2565" spans="1:13" x14ac:dyDescent="0.3">
      <c r="A2565" s="21">
        <v>2011</v>
      </c>
      <c r="B2565" s="21">
        <v>75</v>
      </c>
      <c r="C2565" s="21" t="str">
        <f>VLOOKUP(Tableau1[[#This Row],[CODE_REGION]],Libellés!$I$2:$J$15,2,FALSE)</f>
        <v>Nouvelle-Aquitaine</v>
      </c>
      <c r="D2565" s="21">
        <v>47</v>
      </c>
      <c r="E2565" s="21" t="str">
        <f>VLOOKUP(Tableau1[[#This Row],[CODE_DEPT]],Libellés!$L$2:$M$102,2,FALSE)</f>
        <v>Lot-et-Garonne</v>
      </c>
      <c r="F2565" s="21" t="s">
        <v>51</v>
      </c>
      <c r="G2565" s="21" t="str">
        <f>VLOOKUP(Tableau1[[#This Row],[CODE_TYPE_DECHET]],Libellés!$A$1:$B$8,2,FALSE)</f>
        <v>Emballages et papier</v>
      </c>
      <c r="H2565" s="21" t="s">
        <v>49</v>
      </c>
      <c r="I2565" s="21" t="str">
        <f>VLOOKUP(Tableau1[[#This Row],[CODE_DESTINATION]],Libellés!$E$2:$F$7,2,FALSE)</f>
        <v>Valorisation matière</v>
      </c>
      <c r="J2565" s="21">
        <v>14275.80609</v>
      </c>
      <c r="K2565" s="21">
        <v>330866</v>
      </c>
      <c r="L2565" s="21">
        <f>Tableau1[[#This Row],[TONNE_DECHET]]*1000</f>
        <v>14275806.09</v>
      </c>
      <c r="M2565" s="21">
        <f>Tableau1[[#This Row],[KG_DECHET]]/Tableau1[[#This Row],[Population]]</f>
        <v>43.146790815617202</v>
      </c>
    </row>
    <row r="2566" spans="1:13" x14ac:dyDescent="0.3">
      <c r="A2566" s="21">
        <v>2011</v>
      </c>
      <c r="B2566" s="21">
        <v>75</v>
      </c>
      <c r="C2566" s="21" t="str">
        <f>VLOOKUP(Tableau1[[#This Row],[CODE_REGION]],Libellés!$I$2:$J$15,2,FALSE)</f>
        <v>Nouvelle-Aquitaine</v>
      </c>
      <c r="D2566" s="21">
        <v>47</v>
      </c>
      <c r="E2566" s="21" t="str">
        <f>VLOOKUP(Tableau1[[#This Row],[CODE_DEPT]],Libellés!$L$2:$M$102,2,FALSE)</f>
        <v>Lot-et-Garonne</v>
      </c>
      <c r="F2566" s="21" t="s">
        <v>56</v>
      </c>
      <c r="G2566" s="21" t="str">
        <f>VLOOKUP(Tableau1[[#This Row],[CODE_TYPE_DECHET]],Libellés!$A$1:$B$8,2,FALSE)</f>
        <v>Biodéchets</v>
      </c>
      <c r="H2566" s="21" t="s">
        <v>56</v>
      </c>
      <c r="I2566" s="21" t="str">
        <f>VLOOKUP(Tableau1[[#This Row],[CODE_DESTINATION]],Libellés!$E$2:$F$7,2,FALSE)</f>
        <v>Valorisation organique</v>
      </c>
      <c r="J2566" s="21">
        <v>7379.82</v>
      </c>
      <c r="K2566" s="21">
        <v>330866</v>
      </c>
      <c r="L2566" s="21">
        <f>Tableau1[[#This Row],[TONNE_DECHET]]*1000</f>
        <v>7379820</v>
      </c>
      <c r="M2566" s="21">
        <f>Tableau1[[#This Row],[KG_DECHET]]/Tableau1[[#This Row],[Population]]</f>
        <v>22.304558340838888</v>
      </c>
    </row>
    <row r="2567" spans="1:13" x14ac:dyDescent="0.3">
      <c r="A2567" s="21">
        <v>2011</v>
      </c>
      <c r="B2567" s="21">
        <v>75</v>
      </c>
      <c r="C2567" s="21" t="str">
        <f>VLOOKUP(Tableau1[[#This Row],[CODE_REGION]],Libellés!$I$2:$J$15,2,FALSE)</f>
        <v>Nouvelle-Aquitaine</v>
      </c>
      <c r="D2567" s="21">
        <v>47</v>
      </c>
      <c r="E2567" s="21" t="str">
        <f>VLOOKUP(Tableau1[[#This Row],[CODE_DEPT]],Libellés!$L$2:$M$102,2,FALSE)</f>
        <v>Lot-et-Garonne</v>
      </c>
      <c r="F2567" s="21" t="s">
        <v>54</v>
      </c>
      <c r="G2567" s="21" t="str">
        <f>VLOOKUP(Tableau1[[#This Row],[CODE_TYPE_DECHET]],Libellés!$A$1:$B$8,2,FALSE)</f>
        <v>Verre</v>
      </c>
      <c r="H2567" s="21" t="s">
        <v>49</v>
      </c>
      <c r="I2567" s="21" t="str">
        <f>VLOOKUP(Tableau1[[#This Row],[CODE_DESTINATION]],Libellés!$E$2:$F$7,2,FALSE)</f>
        <v>Valorisation matière</v>
      </c>
      <c r="J2567" s="21">
        <v>9423.4187000000002</v>
      </c>
      <c r="K2567" s="21">
        <v>330866</v>
      </c>
      <c r="L2567" s="21">
        <f>Tableau1[[#This Row],[TONNE_DECHET]]*1000</f>
        <v>9423418.6999999993</v>
      </c>
      <c r="M2567" s="21">
        <f>Tableau1[[#This Row],[KG_DECHET]]/Tableau1[[#This Row],[Population]]</f>
        <v>28.481073002363491</v>
      </c>
    </row>
    <row r="2568" spans="1:13" x14ac:dyDescent="0.3">
      <c r="A2568" s="21">
        <v>2011</v>
      </c>
      <c r="B2568" s="21">
        <v>75</v>
      </c>
      <c r="C2568" s="21" t="str">
        <f>VLOOKUP(Tableau1[[#This Row],[CODE_REGION]],Libellés!$I$2:$J$15,2,FALSE)</f>
        <v>Nouvelle-Aquitaine</v>
      </c>
      <c r="D2568" s="21">
        <v>47</v>
      </c>
      <c r="E2568" s="21" t="str">
        <f>VLOOKUP(Tableau1[[#This Row],[CODE_DEPT]],Libellés!$L$2:$M$102,2,FALSE)</f>
        <v>Lot-et-Garonne</v>
      </c>
      <c r="F2568" s="21" t="s">
        <v>55</v>
      </c>
      <c r="G2568" s="21" t="str">
        <f>VLOOKUP(Tableau1[[#This Row],[CODE_TYPE_DECHET]],Libellés!$A$1:$B$8,2,FALSE)</f>
        <v>Collectes séparées hors gravats</v>
      </c>
      <c r="H2568" s="21" t="s">
        <v>49</v>
      </c>
      <c r="I2568" s="21" t="str">
        <f>VLOOKUP(Tableau1[[#This Row],[CODE_DESTINATION]],Libellés!$E$2:$F$7,2,FALSE)</f>
        <v>Valorisation matière</v>
      </c>
      <c r="J2568" s="21">
        <v>66.78</v>
      </c>
      <c r="K2568" s="21">
        <v>330866</v>
      </c>
      <c r="L2568" s="21">
        <f>Tableau1[[#This Row],[TONNE_DECHET]]*1000</f>
        <v>66780</v>
      </c>
      <c r="M2568" s="21">
        <f>Tableau1[[#This Row],[KG_DECHET]]/Tableau1[[#This Row],[Population]]</f>
        <v>0.20183397508356857</v>
      </c>
    </row>
    <row r="2569" spans="1:13" x14ac:dyDescent="0.3">
      <c r="A2569" s="21">
        <v>2013</v>
      </c>
      <c r="B2569" s="21">
        <v>75</v>
      </c>
      <c r="C2569" s="21" t="str">
        <f>VLOOKUP(Tableau1[[#This Row],[CODE_REGION]],Libellés!$I$2:$J$15,2,FALSE)</f>
        <v>Nouvelle-Aquitaine</v>
      </c>
      <c r="D2569" s="21">
        <v>47</v>
      </c>
      <c r="E2569" s="21" t="str">
        <f>VLOOKUP(Tableau1[[#This Row],[CODE_DEPT]],Libellés!$L$2:$M$102,2,FALSE)</f>
        <v>Lot-et-Garonne</v>
      </c>
      <c r="F2569" s="21" t="s">
        <v>49</v>
      </c>
      <c r="G2569" s="21" t="str">
        <f>VLOOKUP(Tableau1[[#This Row],[CODE_TYPE_DECHET]],Libellés!$A$1:$B$8,2,FALSE)</f>
        <v>Ordures ménagères résiduelles</v>
      </c>
      <c r="H2569" s="21" t="s">
        <v>50</v>
      </c>
      <c r="I2569" s="21" t="str">
        <f>VLOOKUP(Tableau1[[#This Row],[CODE_DESTINATION]],Libellés!$E$2:$F$7,2,FALSE)</f>
        <v>Incinération avec récupération d'énergie</v>
      </c>
      <c r="J2569" s="21">
        <v>25624.42</v>
      </c>
      <c r="K2569" s="21">
        <v>333180</v>
      </c>
      <c r="L2569" s="21">
        <f>Tableau1[[#This Row],[TONNE_DECHET]]*1000</f>
        <v>25624420</v>
      </c>
      <c r="M2569" s="21">
        <f>Tableau1[[#This Row],[KG_DECHET]]/Tableau1[[#This Row],[Population]]</f>
        <v>76.908637973467791</v>
      </c>
    </row>
    <row r="2570" spans="1:13" x14ac:dyDescent="0.3">
      <c r="A2570" s="21">
        <v>2013</v>
      </c>
      <c r="B2570" s="21">
        <v>75</v>
      </c>
      <c r="C2570" s="21" t="str">
        <f>VLOOKUP(Tableau1[[#This Row],[CODE_REGION]],Libellés!$I$2:$J$15,2,FALSE)</f>
        <v>Nouvelle-Aquitaine</v>
      </c>
      <c r="D2570" s="21">
        <v>47</v>
      </c>
      <c r="E2570" s="21" t="str">
        <f>VLOOKUP(Tableau1[[#This Row],[CODE_DEPT]],Libellés!$L$2:$M$102,2,FALSE)</f>
        <v>Lot-et-Garonne</v>
      </c>
      <c r="F2570" s="21" t="s">
        <v>49</v>
      </c>
      <c r="G2570" s="21" t="str">
        <f>VLOOKUP(Tableau1[[#This Row],[CODE_TYPE_DECHET]],Libellés!$A$1:$B$8,2,FALSE)</f>
        <v>Ordures ménagères résiduelles</v>
      </c>
      <c r="H2570" s="21" t="s">
        <v>51</v>
      </c>
      <c r="I2570" s="21" t="str">
        <f>VLOOKUP(Tableau1[[#This Row],[CODE_DESTINATION]],Libellés!$E$2:$F$7,2,FALSE)</f>
        <v>Stockage</v>
      </c>
      <c r="J2570" s="21">
        <v>61563.256630000003</v>
      </c>
      <c r="K2570" s="21">
        <v>333180</v>
      </c>
      <c r="L2570" s="21">
        <f>Tableau1[[#This Row],[TONNE_DECHET]]*1000</f>
        <v>61563256.630000003</v>
      </c>
      <c r="M2570" s="21">
        <f>Tableau1[[#This Row],[KG_DECHET]]/Tableau1[[#This Row],[Population]]</f>
        <v>184.77476628248996</v>
      </c>
    </row>
    <row r="2571" spans="1:13" x14ac:dyDescent="0.3">
      <c r="A2571" s="21">
        <v>2013</v>
      </c>
      <c r="B2571" s="21">
        <v>75</v>
      </c>
      <c r="C2571" s="21" t="str">
        <f>VLOOKUP(Tableau1[[#This Row],[CODE_REGION]],Libellés!$I$2:$J$15,2,FALSE)</f>
        <v>Nouvelle-Aquitaine</v>
      </c>
      <c r="D2571" s="21">
        <v>47</v>
      </c>
      <c r="E2571" s="21" t="str">
        <f>VLOOKUP(Tableau1[[#This Row],[CODE_DEPT]],Libellés!$L$2:$M$102,2,FALSE)</f>
        <v>Lot-et-Garonne</v>
      </c>
      <c r="F2571" s="21" t="s">
        <v>50</v>
      </c>
      <c r="G2571" s="21" t="str">
        <f>VLOOKUP(Tableau1[[#This Row],[CODE_TYPE_DECHET]],Libellés!$A$1:$B$8,2,FALSE)</f>
        <v>Encombrants</v>
      </c>
      <c r="H2571" s="21" t="s">
        <v>49</v>
      </c>
      <c r="I2571" s="21" t="str">
        <f>VLOOKUP(Tableau1[[#This Row],[CODE_DESTINATION]],Libellés!$E$2:$F$7,2,FALSE)</f>
        <v>Valorisation matière</v>
      </c>
      <c r="J2571" s="21">
        <v>12.33</v>
      </c>
      <c r="K2571" s="21">
        <v>333180</v>
      </c>
      <c r="L2571" s="21">
        <f>Tableau1[[#This Row],[TONNE_DECHET]]*1000</f>
        <v>12330</v>
      </c>
      <c r="M2571" s="21">
        <f>Tableau1[[#This Row],[KG_DECHET]]/Tableau1[[#This Row],[Population]]</f>
        <v>3.7007023230686116E-2</v>
      </c>
    </row>
    <row r="2572" spans="1:13" x14ac:dyDescent="0.3">
      <c r="A2572" s="21">
        <v>2013</v>
      </c>
      <c r="B2572" s="21">
        <v>75</v>
      </c>
      <c r="C2572" s="21" t="str">
        <f>VLOOKUP(Tableau1[[#This Row],[CODE_REGION]],Libellés!$I$2:$J$15,2,FALSE)</f>
        <v>Nouvelle-Aquitaine</v>
      </c>
      <c r="D2572" s="21">
        <v>47</v>
      </c>
      <c r="E2572" s="21" t="str">
        <f>VLOOKUP(Tableau1[[#This Row],[CODE_DEPT]],Libellés!$L$2:$M$102,2,FALSE)</f>
        <v>Lot-et-Garonne</v>
      </c>
      <c r="F2572" s="21" t="s">
        <v>50</v>
      </c>
      <c r="G2572" s="21" t="str">
        <f>VLOOKUP(Tableau1[[#This Row],[CODE_TYPE_DECHET]],Libellés!$A$1:$B$8,2,FALSE)</f>
        <v>Encombrants</v>
      </c>
      <c r="H2572" s="21" t="s">
        <v>51</v>
      </c>
      <c r="I2572" s="21" t="str">
        <f>VLOOKUP(Tableau1[[#This Row],[CODE_DESTINATION]],Libellés!$E$2:$F$7,2,FALSE)</f>
        <v>Stockage</v>
      </c>
      <c r="J2572" s="21">
        <v>215.46199999999999</v>
      </c>
      <c r="K2572" s="21">
        <v>333180</v>
      </c>
      <c r="L2572" s="21">
        <f>Tableau1[[#This Row],[TONNE_DECHET]]*1000</f>
        <v>215462</v>
      </c>
      <c r="M2572" s="21">
        <f>Tableau1[[#This Row],[KG_DECHET]]/Tableau1[[#This Row],[Population]]</f>
        <v>0.64668347439822316</v>
      </c>
    </row>
    <row r="2573" spans="1:13" x14ac:dyDescent="0.3">
      <c r="A2573" s="21">
        <v>2013</v>
      </c>
      <c r="B2573" s="21">
        <v>75</v>
      </c>
      <c r="C2573" s="21" t="str">
        <f>VLOOKUP(Tableau1[[#This Row],[CODE_REGION]],Libellés!$I$2:$J$15,2,FALSE)</f>
        <v>Nouvelle-Aquitaine</v>
      </c>
      <c r="D2573" s="21">
        <v>47</v>
      </c>
      <c r="E2573" s="21" t="str">
        <f>VLOOKUP(Tableau1[[#This Row],[CODE_DEPT]],Libellés!$L$2:$M$102,2,FALSE)</f>
        <v>Lot-et-Garonne</v>
      </c>
      <c r="F2573" s="21" t="s">
        <v>53</v>
      </c>
      <c r="G2573" s="21" t="str">
        <f>VLOOKUP(Tableau1[[#This Row],[CODE_TYPE_DECHET]],Libellés!$A$1:$B$8,2,FALSE)</f>
        <v>Déchets dangereux</v>
      </c>
      <c r="H2573" s="21" t="s">
        <v>50</v>
      </c>
      <c r="I2573" s="21" t="str">
        <f>VLOOKUP(Tableau1[[#This Row],[CODE_DESTINATION]],Libellés!$E$2:$F$7,2,FALSE)</f>
        <v>Incinération avec récupération d'énergie</v>
      </c>
      <c r="J2573" s="21">
        <v>0.66500000000000004</v>
      </c>
      <c r="K2573" s="21">
        <v>333180</v>
      </c>
      <c r="L2573" s="21">
        <f>Tableau1[[#This Row],[TONNE_DECHET]]*1000</f>
        <v>665</v>
      </c>
      <c r="M2573" s="21">
        <f>Tableau1[[#This Row],[KG_DECHET]]/Tableau1[[#This Row],[Population]]</f>
        <v>1.9959181223362745E-3</v>
      </c>
    </row>
    <row r="2574" spans="1:13" x14ac:dyDescent="0.3">
      <c r="A2574" s="21">
        <v>2013</v>
      </c>
      <c r="B2574" s="21">
        <v>75</v>
      </c>
      <c r="C2574" s="21" t="str">
        <f>VLOOKUP(Tableau1[[#This Row],[CODE_REGION]],Libellés!$I$2:$J$15,2,FALSE)</f>
        <v>Nouvelle-Aquitaine</v>
      </c>
      <c r="D2574" s="21">
        <v>47</v>
      </c>
      <c r="E2574" s="21" t="str">
        <f>VLOOKUP(Tableau1[[#This Row],[CODE_DEPT]],Libellés!$L$2:$M$102,2,FALSE)</f>
        <v>Lot-et-Garonne</v>
      </c>
      <c r="F2574" s="21" t="s">
        <v>51</v>
      </c>
      <c r="G2574" s="21" t="str">
        <f>VLOOKUP(Tableau1[[#This Row],[CODE_TYPE_DECHET]],Libellés!$A$1:$B$8,2,FALSE)</f>
        <v>Emballages et papier</v>
      </c>
      <c r="H2574" s="21" t="s">
        <v>49</v>
      </c>
      <c r="I2574" s="21" t="str">
        <f>VLOOKUP(Tableau1[[#This Row],[CODE_DESTINATION]],Libellés!$E$2:$F$7,2,FALSE)</f>
        <v>Valorisation matière</v>
      </c>
      <c r="J2574" s="21">
        <v>14917.594510000001</v>
      </c>
      <c r="K2574" s="21">
        <v>333180</v>
      </c>
      <c r="L2574" s="21">
        <f>Tableau1[[#This Row],[TONNE_DECHET]]*1000</f>
        <v>14917594.510000002</v>
      </c>
      <c r="M2574" s="21">
        <f>Tableau1[[#This Row],[KG_DECHET]]/Tableau1[[#This Row],[Population]]</f>
        <v>44.773379284470863</v>
      </c>
    </row>
    <row r="2575" spans="1:13" x14ac:dyDescent="0.3">
      <c r="A2575" s="21">
        <v>2013</v>
      </c>
      <c r="B2575" s="21">
        <v>75</v>
      </c>
      <c r="C2575" s="21" t="str">
        <f>VLOOKUP(Tableau1[[#This Row],[CODE_REGION]],Libellés!$I$2:$J$15,2,FALSE)</f>
        <v>Nouvelle-Aquitaine</v>
      </c>
      <c r="D2575" s="21">
        <v>47</v>
      </c>
      <c r="E2575" s="21" t="str">
        <f>VLOOKUP(Tableau1[[#This Row],[CODE_DEPT]],Libellés!$L$2:$M$102,2,FALSE)</f>
        <v>Lot-et-Garonne</v>
      </c>
      <c r="F2575" s="21" t="s">
        <v>56</v>
      </c>
      <c r="G2575" s="21" t="str">
        <f>VLOOKUP(Tableau1[[#This Row],[CODE_TYPE_DECHET]],Libellés!$A$1:$B$8,2,FALSE)</f>
        <v>Biodéchets</v>
      </c>
      <c r="H2575" s="21" t="s">
        <v>56</v>
      </c>
      <c r="I2575" s="21" t="str">
        <f>VLOOKUP(Tableau1[[#This Row],[CODE_DESTINATION]],Libellés!$E$2:$F$7,2,FALSE)</f>
        <v>Valorisation organique</v>
      </c>
      <c r="J2575" s="21">
        <v>8626.4009999999998</v>
      </c>
      <c r="K2575" s="21">
        <v>333180</v>
      </c>
      <c r="L2575" s="21">
        <f>Tableau1[[#This Row],[TONNE_DECHET]]*1000</f>
        <v>8626401</v>
      </c>
      <c r="M2575" s="21">
        <f>Tableau1[[#This Row],[KG_DECHET]]/Tableau1[[#This Row],[Population]]</f>
        <v>25.891112911939491</v>
      </c>
    </row>
    <row r="2576" spans="1:13" x14ac:dyDescent="0.3">
      <c r="A2576" s="21">
        <v>2013</v>
      </c>
      <c r="B2576" s="21">
        <v>75</v>
      </c>
      <c r="C2576" s="21" t="str">
        <f>VLOOKUP(Tableau1[[#This Row],[CODE_REGION]],Libellés!$I$2:$J$15,2,FALSE)</f>
        <v>Nouvelle-Aquitaine</v>
      </c>
      <c r="D2576" s="21">
        <v>47</v>
      </c>
      <c r="E2576" s="21" t="str">
        <f>VLOOKUP(Tableau1[[#This Row],[CODE_DEPT]],Libellés!$L$2:$M$102,2,FALSE)</f>
        <v>Lot-et-Garonne</v>
      </c>
      <c r="F2576" s="21" t="s">
        <v>54</v>
      </c>
      <c r="G2576" s="21" t="str">
        <f>VLOOKUP(Tableau1[[#This Row],[CODE_TYPE_DECHET]],Libellés!$A$1:$B$8,2,FALSE)</f>
        <v>Verre</v>
      </c>
      <c r="H2576" s="21" t="s">
        <v>49</v>
      </c>
      <c r="I2576" s="21" t="str">
        <f>VLOOKUP(Tableau1[[#This Row],[CODE_DESTINATION]],Libellés!$E$2:$F$7,2,FALSE)</f>
        <v>Valorisation matière</v>
      </c>
      <c r="J2576" s="21">
        <v>9287.1693200000009</v>
      </c>
      <c r="K2576" s="21">
        <v>333180</v>
      </c>
      <c r="L2576" s="21">
        <f>Tableau1[[#This Row],[TONNE_DECHET]]*1000</f>
        <v>9287169.3200000003</v>
      </c>
      <c r="M2576" s="21">
        <f>Tableau1[[#This Row],[KG_DECHET]]/Tableau1[[#This Row],[Population]]</f>
        <v>27.874330151869859</v>
      </c>
    </row>
    <row r="2577" spans="1:13" x14ac:dyDescent="0.3">
      <c r="A2577" s="21">
        <v>2013</v>
      </c>
      <c r="B2577" s="21">
        <v>75</v>
      </c>
      <c r="C2577" s="21" t="str">
        <f>VLOOKUP(Tableau1[[#This Row],[CODE_REGION]],Libellés!$I$2:$J$15,2,FALSE)</f>
        <v>Nouvelle-Aquitaine</v>
      </c>
      <c r="D2577" s="21">
        <v>47</v>
      </c>
      <c r="E2577" s="21" t="str">
        <f>VLOOKUP(Tableau1[[#This Row],[CODE_DEPT]],Libellés!$L$2:$M$102,2,FALSE)</f>
        <v>Lot-et-Garonne</v>
      </c>
      <c r="F2577" s="21" t="s">
        <v>55</v>
      </c>
      <c r="G2577" s="21" t="str">
        <f>VLOOKUP(Tableau1[[#This Row],[CODE_TYPE_DECHET]],Libellés!$A$1:$B$8,2,FALSE)</f>
        <v>Collectes séparées hors gravats</v>
      </c>
      <c r="H2577" s="21" t="s">
        <v>49</v>
      </c>
      <c r="I2577" s="21" t="str">
        <f>VLOOKUP(Tableau1[[#This Row],[CODE_DESTINATION]],Libellés!$E$2:$F$7,2,FALSE)</f>
        <v>Valorisation matière</v>
      </c>
      <c r="J2577" s="21">
        <v>787.47684000000004</v>
      </c>
      <c r="K2577" s="21">
        <v>333180</v>
      </c>
      <c r="L2577" s="21">
        <f>Tableau1[[#This Row],[TONNE_DECHET]]*1000</f>
        <v>787476.84000000008</v>
      </c>
      <c r="M2577" s="21">
        <f>Tableau1[[#This Row],[KG_DECHET]]/Tableau1[[#This Row],[Population]]</f>
        <v>2.3635177381595538</v>
      </c>
    </row>
    <row r="2578" spans="1:13" x14ac:dyDescent="0.3">
      <c r="A2578" s="21">
        <v>2013</v>
      </c>
      <c r="B2578" s="21">
        <v>75</v>
      </c>
      <c r="C2578" s="21" t="str">
        <f>VLOOKUP(Tableau1[[#This Row],[CODE_REGION]],Libellés!$I$2:$J$15,2,FALSE)</f>
        <v>Nouvelle-Aquitaine</v>
      </c>
      <c r="D2578" s="21">
        <v>47</v>
      </c>
      <c r="E2578" s="21" t="str">
        <f>VLOOKUP(Tableau1[[#This Row],[CODE_DEPT]],Libellés!$L$2:$M$102,2,FALSE)</f>
        <v>Lot-et-Garonne</v>
      </c>
      <c r="F2578" s="21" t="s">
        <v>55</v>
      </c>
      <c r="G2578" s="21" t="str">
        <f>VLOOKUP(Tableau1[[#This Row],[CODE_TYPE_DECHET]],Libellés!$A$1:$B$8,2,FALSE)</f>
        <v>Collectes séparées hors gravats</v>
      </c>
      <c r="H2578" s="21" t="s">
        <v>50</v>
      </c>
      <c r="I2578" s="21" t="str">
        <f>VLOOKUP(Tableau1[[#This Row],[CODE_DESTINATION]],Libellés!$E$2:$F$7,2,FALSE)</f>
        <v>Incinération avec récupération d'énergie</v>
      </c>
      <c r="J2578" s="21">
        <v>17.399000000000001</v>
      </c>
      <c r="K2578" s="21">
        <v>333180</v>
      </c>
      <c r="L2578" s="21">
        <f>Tableau1[[#This Row],[TONNE_DECHET]]*1000</f>
        <v>17399</v>
      </c>
      <c r="M2578" s="21">
        <f>Tableau1[[#This Row],[KG_DECHET]]/Tableau1[[#This Row],[Population]]</f>
        <v>5.2221021669968185E-2</v>
      </c>
    </row>
    <row r="2579" spans="1:13" x14ac:dyDescent="0.3">
      <c r="A2579" s="21">
        <v>2013</v>
      </c>
      <c r="B2579" s="21">
        <v>75</v>
      </c>
      <c r="C2579" s="21" t="str">
        <f>VLOOKUP(Tableau1[[#This Row],[CODE_REGION]],Libellés!$I$2:$J$15,2,FALSE)</f>
        <v>Nouvelle-Aquitaine</v>
      </c>
      <c r="D2579" s="21">
        <v>47</v>
      </c>
      <c r="E2579" s="21" t="str">
        <f>VLOOKUP(Tableau1[[#This Row],[CODE_DEPT]],Libellés!$L$2:$M$102,2,FALSE)</f>
        <v>Lot-et-Garonne</v>
      </c>
      <c r="F2579" s="21" t="s">
        <v>55</v>
      </c>
      <c r="G2579" s="21" t="str">
        <f>VLOOKUP(Tableau1[[#This Row],[CODE_TYPE_DECHET]],Libellés!$A$1:$B$8,2,FALSE)</f>
        <v>Collectes séparées hors gravats</v>
      </c>
      <c r="H2579" s="21" t="s">
        <v>52</v>
      </c>
      <c r="I2579" s="21" t="str">
        <f>VLOOKUP(Tableau1[[#This Row],[CODE_DESTINATION]],Libellés!$E$2:$F$7,2,FALSE)</f>
        <v>Non précisé</v>
      </c>
      <c r="J2579" s="21">
        <v>7.5179999999999998</v>
      </c>
      <c r="K2579" s="21">
        <v>333180</v>
      </c>
      <c r="L2579" s="21">
        <f>Tableau1[[#This Row],[TONNE_DECHET]]*1000</f>
        <v>7518</v>
      </c>
      <c r="M2579" s="21">
        <f>Tableau1[[#This Row],[KG_DECHET]]/Tableau1[[#This Row],[Population]]</f>
        <v>2.2564379614622727E-2</v>
      </c>
    </row>
    <row r="2580" spans="1:13" x14ac:dyDescent="0.3">
      <c r="A2580" s="21">
        <v>2015</v>
      </c>
      <c r="B2580" s="21">
        <v>75</v>
      </c>
      <c r="C2580" s="21" t="str">
        <f>VLOOKUP(Tableau1[[#This Row],[CODE_REGION]],Libellés!$I$2:$J$15,2,FALSE)</f>
        <v>Nouvelle-Aquitaine</v>
      </c>
      <c r="D2580" s="21">
        <v>47</v>
      </c>
      <c r="E2580" s="21" t="str">
        <f>VLOOKUP(Tableau1[[#This Row],[CODE_DEPT]],Libellés!$L$2:$M$102,2,FALSE)</f>
        <v>Lot-et-Garonne</v>
      </c>
      <c r="F2580" s="21" t="s">
        <v>49</v>
      </c>
      <c r="G2580" s="21" t="str">
        <f>VLOOKUP(Tableau1[[#This Row],[CODE_TYPE_DECHET]],Libellés!$A$1:$B$8,2,FALSE)</f>
        <v>Ordures ménagères résiduelles</v>
      </c>
      <c r="H2580" s="21" t="s">
        <v>50</v>
      </c>
      <c r="I2580" s="21" t="str">
        <f>VLOOKUP(Tableau1[[#This Row],[CODE_DESTINATION]],Libellés!$E$2:$F$7,2,FALSE)</f>
        <v>Incinération avec récupération d'énergie</v>
      </c>
      <c r="J2580" s="21">
        <v>24158</v>
      </c>
      <c r="K2580" s="21">
        <v>333417</v>
      </c>
      <c r="L2580" s="21">
        <f>Tableau1[[#This Row],[TONNE_DECHET]]*1000</f>
        <v>24158000</v>
      </c>
      <c r="M2580" s="21">
        <f>Tableau1[[#This Row],[KG_DECHET]]/Tableau1[[#This Row],[Population]]</f>
        <v>72.455813590788708</v>
      </c>
    </row>
    <row r="2581" spans="1:13" x14ac:dyDescent="0.3">
      <c r="A2581" s="21">
        <v>2015</v>
      </c>
      <c r="B2581" s="21">
        <v>75</v>
      </c>
      <c r="C2581" s="21" t="str">
        <f>VLOOKUP(Tableau1[[#This Row],[CODE_REGION]],Libellés!$I$2:$J$15,2,FALSE)</f>
        <v>Nouvelle-Aquitaine</v>
      </c>
      <c r="D2581" s="21">
        <v>47</v>
      </c>
      <c r="E2581" s="21" t="str">
        <f>VLOOKUP(Tableau1[[#This Row],[CODE_DEPT]],Libellés!$L$2:$M$102,2,FALSE)</f>
        <v>Lot-et-Garonne</v>
      </c>
      <c r="F2581" s="21" t="s">
        <v>49</v>
      </c>
      <c r="G2581" s="21" t="str">
        <f>VLOOKUP(Tableau1[[#This Row],[CODE_TYPE_DECHET]],Libellés!$A$1:$B$8,2,FALSE)</f>
        <v>Ordures ménagères résiduelles</v>
      </c>
      <c r="H2581" s="21" t="s">
        <v>51</v>
      </c>
      <c r="I2581" s="21" t="str">
        <f>VLOOKUP(Tableau1[[#This Row],[CODE_DESTINATION]],Libellés!$E$2:$F$7,2,FALSE)</f>
        <v>Stockage</v>
      </c>
      <c r="J2581" s="21">
        <v>63008.005440000001</v>
      </c>
      <c r="K2581" s="21">
        <v>333417</v>
      </c>
      <c r="L2581" s="21">
        <f>Tableau1[[#This Row],[TONNE_DECHET]]*1000</f>
        <v>63008005.439999998</v>
      </c>
      <c r="M2581" s="21">
        <f>Tableau1[[#This Row],[KG_DECHET]]/Tableau1[[#This Row],[Population]]</f>
        <v>188.9765831976174</v>
      </c>
    </row>
    <row r="2582" spans="1:13" x14ac:dyDescent="0.3">
      <c r="A2582" s="21">
        <v>2015</v>
      </c>
      <c r="B2582" s="21">
        <v>75</v>
      </c>
      <c r="C2582" s="21" t="str">
        <f>VLOOKUP(Tableau1[[#This Row],[CODE_REGION]],Libellés!$I$2:$J$15,2,FALSE)</f>
        <v>Nouvelle-Aquitaine</v>
      </c>
      <c r="D2582" s="21">
        <v>47</v>
      </c>
      <c r="E2582" s="21" t="str">
        <f>VLOOKUP(Tableau1[[#This Row],[CODE_DEPT]],Libellés!$L$2:$M$102,2,FALSE)</f>
        <v>Lot-et-Garonne</v>
      </c>
      <c r="F2582" s="21" t="s">
        <v>50</v>
      </c>
      <c r="G2582" s="21" t="str">
        <f>VLOOKUP(Tableau1[[#This Row],[CODE_TYPE_DECHET]],Libellés!$A$1:$B$8,2,FALSE)</f>
        <v>Encombrants</v>
      </c>
      <c r="H2582" s="21" t="s">
        <v>51</v>
      </c>
      <c r="I2582" s="21" t="str">
        <f>VLOOKUP(Tableau1[[#This Row],[CODE_DESTINATION]],Libellés!$E$2:$F$7,2,FALSE)</f>
        <v>Stockage</v>
      </c>
      <c r="J2582" s="21">
        <v>30.004999999999999</v>
      </c>
      <c r="K2582" s="21">
        <v>333417</v>
      </c>
      <c r="L2582" s="21">
        <f>Tableau1[[#This Row],[TONNE_DECHET]]*1000</f>
        <v>30005</v>
      </c>
      <c r="M2582" s="21">
        <f>Tableau1[[#This Row],[KG_DECHET]]/Tableau1[[#This Row],[Population]]</f>
        <v>8.9992411904611949E-2</v>
      </c>
    </row>
    <row r="2583" spans="1:13" x14ac:dyDescent="0.3">
      <c r="A2583" s="21">
        <v>2015</v>
      </c>
      <c r="B2583" s="21">
        <v>75</v>
      </c>
      <c r="C2583" s="21" t="str">
        <f>VLOOKUP(Tableau1[[#This Row],[CODE_REGION]],Libellés!$I$2:$J$15,2,FALSE)</f>
        <v>Nouvelle-Aquitaine</v>
      </c>
      <c r="D2583" s="21">
        <v>47</v>
      </c>
      <c r="E2583" s="21" t="str">
        <f>VLOOKUP(Tableau1[[#This Row],[CODE_DEPT]],Libellés!$L$2:$M$102,2,FALSE)</f>
        <v>Lot-et-Garonne</v>
      </c>
      <c r="F2583" s="21" t="s">
        <v>53</v>
      </c>
      <c r="G2583" s="21" t="str">
        <f>VLOOKUP(Tableau1[[#This Row],[CODE_TYPE_DECHET]],Libellés!$A$1:$B$8,2,FALSE)</f>
        <v>Déchets dangereux</v>
      </c>
      <c r="H2583" s="21" t="s">
        <v>50</v>
      </c>
      <c r="I2583" s="21" t="str">
        <f>VLOOKUP(Tableau1[[#This Row],[CODE_DESTINATION]],Libellés!$E$2:$F$7,2,FALSE)</f>
        <v>Incinération avec récupération d'énergie</v>
      </c>
      <c r="J2583" s="21">
        <v>0.25700000000000001</v>
      </c>
      <c r="K2583" s="21">
        <v>333417</v>
      </c>
      <c r="L2583" s="21">
        <f>Tableau1[[#This Row],[TONNE_DECHET]]*1000</f>
        <v>257</v>
      </c>
      <c r="M2583" s="21">
        <f>Tableau1[[#This Row],[KG_DECHET]]/Tableau1[[#This Row],[Population]]</f>
        <v>7.7080652756158206E-4</v>
      </c>
    </row>
    <row r="2584" spans="1:13" x14ac:dyDescent="0.3">
      <c r="A2584" s="21">
        <v>2015</v>
      </c>
      <c r="B2584" s="21">
        <v>75</v>
      </c>
      <c r="C2584" s="21" t="str">
        <f>VLOOKUP(Tableau1[[#This Row],[CODE_REGION]],Libellés!$I$2:$J$15,2,FALSE)</f>
        <v>Nouvelle-Aquitaine</v>
      </c>
      <c r="D2584" s="21">
        <v>47</v>
      </c>
      <c r="E2584" s="21" t="str">
        <f>VLOOKUP(Tableau1[[#This Row],[CODE_DEPT]],Libellés!$L$2:$M$102,2,FALSE)</f>
        <v>Lot-et-Garonne</v>
      </c>
      <c r="F2584" s="21" t="s">
        <v>51</v>
      </c>
      <c r="G2584" s="21" t="str">
        <f>VLOOKUP(Tableau1[[#This Row],[CODE_TYPE_DECHET]],Libellés!$A$1:$B$8,2,FALSE)</f>
        <v>Emballages et papier</v>
      </c>
      <c r="H2584" s="21" t="s">
        <v>49</v>
      </c>
      <c r="I2584" s="21" t="str">
        <f>VLOOKUP(Tableau1[[#This Row],[CODE_DESTINATION]],Libellés!$E$2:$F$7,2,FALSE)</f>
        <v>Valorisation matière</v>
      </c>
      <c r="J2584" s="21">
        <v>14655.64524</v>
      </c>
      <c r="K2584" s="21">
        <v>333417</v>
      </c>
      <c r="L2584" s="21">
        <f>Tableau1[[#This Row],[TONNE_DECHET]]*1000</f>
        <v>14655645.24</v>
      </c>
      <c r="M2584" s="21">
        <f>Tableau1[[#This Row],[KG_DECHET]]/Tableau1[[#This Row],[Population]]</f>
        <v>43.95590278840011</v>
      </c>
    </row>
    <row r="2585" spans="1:13" x14ac:dyDescent="0.3">
      <c r="A2585" s="21">
        <v>2015</v>
      </c>
      <c r="B2585" s="21">
        <v>75</v>
      </c>
      <c r="C2585" s="21" t="str">
        <f>VLOOKUP(Tableau1[[#This Row],[CODE_REGION]],Libellés!$I$2:$J$15,2,FALSE)</f>
        <v>Nouvelle-Aquitaine</v>
      </c>
      <c r="D2585" s="21">
        <v>47</v>
      </c>
      <c r="E2585" s="21" t="str">
        <f>VLOOKUP(Tableau1[[#This Row],[CODE_DEPT]],Libellés!$L$2:$M$102,2,FALSE)</f>
        <v>Lot-et-Garonne</v>
      </c>
      <c r="F2585" s="21" t="s">
        <v>56</v>
      </c>
      <c r="G2585" s="21" t="str">
        <f>VLOOKUP(Tableau1[[#This Row],[CODE_TYPE_DECHET]],Libellés!$A$1:$B$8,2,FALSE)</f>
        <v>Biodéchets</v>
      </c>
      <c r="H2585" s="21" t="s">
        <v>56</v>
      </c>
      <c r="I2585" s="21" t="str">
        <f>VLOOKUP(Tableau1[[#This Row],[CODE_DESTINATION]],Libellés!$E$2:$F$7,2,FALSE)</f>
        <v>Valorisation organique</v>
      </c>
      <c r="J2585" s="21">
        <v>6177.0619999999999</v>
      </c>
      <c r="K2585" s="21">
        <v>333417</v>
      </c>
      <c r="L2585" s="21">
        <f>Tableau1[[#This Row],[TONNE_DECHET]]*1000</f>
        <v>6177062</v>
      </c>
      <c r="M2585" s="21">
        <f>Tableau1[[#This Row],[KG_DECHET]]/Tableau1[[#This Row],[Population]]</f>
        <v>18.526535839504284</v>
      </c>
    </row>
    <row r="2586" spans="1:13" x14ac:dyDescent="0.3">
      <c r="A2586" s="21">
        <v>2015</v>
      </c>
      <c r="B2586" s="21">
        <v>75</v>
      </c>
      <c r="C2586" s="21" t="str">
        <f>VLOOKUP(Tableau1[[#This Row],[CODE_REGION]],Libellés!$I$2:$J$15,2,FALSE)</f>
        <v>Nouvelle-Aquitaine</v>
      </c>
      <c r="D2586" s="21">
        <v>47</v>
      </c>
      <c r="E2586" s="21" t="str">
        <f>VLOOKUP(Tableau1[[#This Row],[CODE_DEPT]],Libellés!$L$2:$M$102,2,FALSE)</f>
        <v>Lot-et-Garonne</v>
      </c>
      <c r="F2586" s="21" t="s">
        <v>54</v>
      </c>
      <c r="G2586" s="21" t="str">
        <f>VLOOKUP(Tableau1[[#This Row],[CODE_TYPE_DECHET]],Libellés!$A$1:$B$8,2,FALSE)</f>
        <v>Verre</v>
      </c>
      <c r="H2586" s="21" t="s">
        <v>49</v>
      </c>
      <c r="I2586" s="21" t="str">
        <f>VLOOKUP(Tableau1[[#This Row],[CODE_DESTINATION]],Libellés!$E$2:$F$7,2,FALSE)</f>
        <v>Valorisation matière</v>
      </c>
      <c r="J2586" s="21">
        <v>9175.76613</v>
      </c>
      <c r="K2586" s="21">
        <v>333417</v>
      </c>
      <c r="L2586" s="21">
        <f>Tableau1[[#This Row],[TONNE_DECHET]]*1000</f>
        <v>9175766.1300000008</v>
      </c>
      <c r="M2586" s="21">
        <f>Tableau1[[#This Row],[KG_DECHET]]/Tableau1[[#This Row],[Population]]</f>
        <v>27.520390771916251</v>
      </c>
    </row>
    <row r="2587" spans="1:13" x14ac:dyDescent="0.3">
      <c r="A2587" s="21">
        <v>2015</v>
      </c>
      <c r="B2587" s="21">
        <v>75</v>
      </c>
      <c r="C2587" s="21" t="str">
        <f>VLOOKUP(Tableau1[[#This Row],[CODE_REGION]],Libellés!$I$2:$J$15,2,FALSE)</f>
        <v>Nouvelle-Aquitaine</v>
      </c>
      <c r="D2587" s="21">
        <v>47</v>
      </c>
      <c r="E2587" s="21" t="str">
        <f>VLOOKUP(Tableau1[[#This Row],[CODE_DEPT]],Libellés!$L$2:$M$102,2,FALSE)</f>
        <v>Lot-et-Garonne</v>
      </c>
      <c r="F2587" s="21" t="s">
        <v>55</v>
      </c>
      <c r="G2587" s="21" t="str">
        <f>VLOOKUP(Tableau1[[#This Row],[CODE_TYPE_DECHET]],Libellés!$A$1:$B$8,2,FALSE)</f>
        <v>Collectes séparées hors gravats</v>
      </c>
      <c r="H2587" s="21" t="s">
        <v>49</v>
      </c>
      <c r="I2587" s="21" t="str">
        <f>VLOOKUP(Tableau1[[#This Row],[CODE_DESTINATION]],Libellés!$E$2:$F$7,2,FALSE)</f>
        <v>Valorisation matière</v>
      </c>
      <c r="J2587" s="21">
        <v>849.75332000000003</v>
      </c>
      <c r="K2587" s="21">
        <v>333417</v>
      </c>
      <c r="L2587" s="21">
        <f>Tableau1[[#This Row],[TONNE_DECHET]]*1000</f>
        <v>849753.32000000007</v>
      </c>
      <c r="M2587" s="21">
        <f>Tableau1[[#This Row],[KG_DECHET]]/Tableau1[[#This Row],[Population]]</f>
        <v>2.5486202563156648</v>
      </c>
    </row>
    <row r="2588" spans="1:13" x14ac:dyDescent="0.3">
      <c r="A2588" s="21">
        <v>2015</v>
      </c>
      <c r="B2588" s="21">
        <v>75</v>
      </c>
      <c r="C2588" s="21" t="str">
        <f>VLOOKUP(Tableau1[[#This Row],[CODE_REGION]],Libellés!$I$2:$J$15,2,FALSE)</f>
        <v>Nouvelle-Aquitaine</v>
      </c>
      <c r="D2588" s="21">
        <v>47</v>
      </c>
      <c r="E2588" s="21" t="str">
        <f>VLOOKUP(Tableau1[[#This Row],[CODE_DEPT]],Libellés!$L$2:$M$102,2,FALSE)</f>
        <v>Lot-et-Garonne</v>
      </c>
      <c r="F2588" s="21" t="s">
        <v>55</v>
      </c>
      <c r="G2588" s="21" t="str">
        <f>VLOOKUP(Tableau1[[#This Row],[CODE_TYPE_DECHET]],Libellés!$A$1:$B$8,2,FALSE)</f>
        <v>Collectes séparées hors gravats</v>
      </c>
      <c r="H2588" s="21" t="s">
        <v>50</v>
      </c>
      <c r="I2588" s="21" t="str">
        <f>VLOOKUP(Tableau1[[#This Row],[CODE_DESTINATION]],Libellés!$E$2:$F$7,2,FALSE)</f>
        <v>Incinération avec récupération d'énergie</v>
      </c>
      <c r="J2588" s="21">
        <v>22.72</v>
      </c>
      <c r="K2588" s="21">
        <v>333417</v>
      </c>
      <c r="L2588" s="21">
        <f>Tableau1[[#This Row],[TONNE_DECHET]]*1000</f>
        <v>22720</v>
      </c>
      <c r="M2588" s="21">
        <f>Tableau1[[#This Row],[KG_DECHET]]/Tableau1[[#This Row],[Population]]</f>
        <v>6.8142896133070605E-2</v>
      </c>
    </row>
    <row r="2589" spans="1:13" x14ac:dyDescent="0.3">
      <c r="A2589" s="21">
        <v>2017</v>
      </c>
      <c r="B2589" s="21">
        <v>75</v>
      </c>
      <c r="C2589" s="21" t="str">
        <f>VLOOKUP(Tableau1[[#This Row],[CODE_REGION]],Libellés!$I$2:$J$15,2,FALSE)</f>
        <v>Nouvelle-Aquitaine</v>
      </c>
      <c r="D2589" s="21">
        <v>47</v>
      </c>
      <c r="E2589" s="21" t="str">
        <f>VLOOKUP(Tableau1[[#This Row],[CODE_DEPT]],Libellés!$L$2:$M$102,2,FALSE)</f>
        <v>Lot-et-Garonne</v>
      </c>
      <c r="F2589" s="21" t="s">
        <v>49</v>
      </c>
      <c r="G2589" s="21" t="str">
        <f>VLOOKUP(Tableau1[[#This Row],[CODE_TYPE_DECHET]],Libellés!$A$1:$B$8,2,FALSE)</f>
        <v>Ordures ménagères résiduelles</v>
      </c>
      <c r="H2589" s="21" t="s">
        <v>50</v>
      </c>
      <c r="I2589" s="21" t="str">
        <f>VLOOKUP(Tableau1[[#This Row],[CODE_DESTINATION]],Libellés!$E$2:$F$7,2,FALSE)</f>
        <v>Incinération avec récupération d'énergie</v>
      </c>
      <c r="J2589" s="21">
        <v>24911</v>
      </c>
      <c r="K2589" s="21">
        <v>332842</v>
      </c>
      <c r="L2589" s="21">
        <f>Tableau1[[#This Row],[TONNE_DECHET]]*1000</f>
        <v>24911000</v>
      </c>
      <c r="M2589" s="21">
        <f>Tableau1[[#This Row],[KG_DECHET]]/Tableau1[[#This Row],[Population]]</f>
        <v>74.843319052283064</v>
      </c>
    </row>
    <row r="2590" spans="1:13" x14ac:dyDescent="0.3">
      <c r="A2590" s="21">
        <v>2017</v>
      </c>
      <c r="B2590" s="21">
        <v>75</v>
      </c>
      <c r="C2590" s="21" t="str">
        <f>VLOOKUP(Tableau1[[#This Row],[CODE_REGION]],Libellés!$I$2:$J$15,2,FALSE)</f>
        <v>Nouvelle-Aquitaine</v>
      </c>
      <c r="D2590" s="21">
        <v>47</v>
      </c>
      <c r="E2590" s="21" t="str">
        <f>VLOOKUP(Tableau1[[#This Row],[CODE_DEPT]],Libellés!$L$2:$M$102,2,FALSE)</f>
        <v>Lot-et-Garonne</v>
      </c>
      <c r="F2590" s="21" t="s">
        <v>49</v>
      </c>
      <c r="G2590" s="21" t="str">
        <f>VLOOKUP(Tableau1[[#This Row],[CODE_TYPE_DECHET]],Libellés!$A$1:$B$8,2,FALSE)</f>
        <v>Ordures ménagères résiduelles</v>
      </c>
      <c r="H2590" s="21" t="s">
        <v>51</v>
      </c>
      <c r="I2590" s="21" t="str">
        <f>VLOOKUP(Tableau1[[#This Row],[CODE_DESTINATION]],Libellés!$E$2:$F$7,2,FALSE)</f>
        <v>Stockage</v>
      </c>
      <c r="J2590" s="21">
        <v>60343.707479999997</v>
      </c>
      <c r="K2590" s="21">
        <v>332842</v>
      </c>
      <c r="L2590" s="21">
        <f>Tableau1[[#This Row],[TONNE_DECHET]]*1000</f>
        <v>60343707.479999997</v>
      </c>
      <c r="M2590" s="21">
        <f>Tableau1[[#This Row],[KG_DECHET]]/Tableau1[[#This Row],[Population]]</f>
        <v>181.29835621706394</v>
      </c>
    </row>
    <row r="2591" spans="1:13" x14ac:dyDescent="0.3">
      <c r="A2591" s="21">
        <v>2017</v>
      </c>
      <c r="B2591" s="21">
        <v>75</v>
      </c>
      <c r="C2591" s="21" t="str">
        <f>VLOOKUP(Tableau1[[#This Row],[CODE_REGION]],Libellés!$I$2:$J$15,2,FALSE)</f>
        <v>Nouvelle-Aquitaine</v>
      </c>
      <c r="D2591" s="21">
        <v>47</v>
      </c>
      <c r="E2591" s="21" t="str">
        <f>VLOOKUP(Tableau1[[#This Row],[CODE_DEPT]],Libellés!$L$2:$M$102,2,FALSE)</f>
        <v>Lot-et-Garonne</v>
      </c>
      <c r="F2591" s="21" t="s">
        <v>51</v>
      </c>
      <c r="G2591" s="21" t="str">
        <f>VLOOKUP(Tableau1[[#This Row],[CODE_TYPE_DECHET]],Libellés!$A$1:$B$8,2,FALSE)</f>
        <v>Emballages et papier</v>
      </c>
      <c r="H2591" s="21" t="s">
        <v>49</v>
      </c>
      <c r="I2591" s="21" t="str">
        <f>VLOOKUP(Tableau1[[#This Row],[CODE_DESTINATION]],Libellés!$E$2:$F$7,2,FALSE)</f>
        <v>Valorisation matière</v>
      </c>
      <c r="J2591" s="21">
        <v>15763.738939999999</v>
      </c>
      <c r="K2591" s="21">
        <v>332842</v>
      </c>
      <c r="L2591" s="21">
        <f>Tableau1[[#This Row],[TONNE_DECHET]]*1000</f>
        <v>15763738.939999999</v>
      </c>
      <c r="M2591" s="21">
        <f>Tableau1[[#This Row],[KG_DECHET]]/Tableau1[[#This Row],[Population]]</f>
        <v>47.361026973759323</v>
      </c>
    </row>
    <row r="2592" spans="1:13" x14ac:dyDescent="0.3">
      <c r="A2592" s="21">
        <v>2017</v>
      </c>
      <c r="B2592" s="21">
        <v>75</v>
      </c>
      <c r="C2592" s="21" t="str">
        <f>VLOOKUP(Tableau1[[#This Row],[CODE_REGION]],Libellés!$I$2:$J$15,2,FALSE)</f>
        <v>Nouvelle-Aquitaine</v>
      </c>
      <c r="D2592" s="21">
        <v>47</v>
      </c>
      <c r="E2592" s="21" t="str">
        <f>VLOOKUP(Tableau1[[#This Row],[CODE_DEPT]],Libellés!$L$2:$M$102,2,FALSE)</f>
        <v>Lot-et-Garonne</v>
      </c>
      <c r="F2592" s="21" t="s">
        <v>56</v>
      </c>
      <c r="G2592" s="21" t="str">
        <f>VLOOKUP(Tableau1[[#This Row],[CODE_TYPE_DECHET]],Libellés!$A$1:$B$8,2,FALSE)</f>
        <v>Biodéchets</v>
      </c>
      <c r="H2592" s="21" t="s">
        <v>56</v>
      </c>
      <c r="I2592" s="21" t="str">
        <f>VLOOKUP(Tableau1[[#This Row],[CODE_DESTINATION]],Libellés!$E$2:$F$7,2,FALSE)</f>
        <v>Valorisation organique</v>
      </c>
      <c r="J2592" s="21">
        <v>6859.1</v>
      </c>
      <c r="K2592" s="21">
        <v>332842</v>
      </c>
      <c r="L2592" s="21">
        <f>Tableau1[[#This Row],[TONNE_DECHET]]*1000</f>
        <v>6859100</v>
      </c>
      <c r="M2592" s="21">
        <f>Tableau1[[#This Row],[KG_DECHET]]/Tableau1[[#This Row],[Population]]</f>
        <v>20.60767571400244</v>
      </c>
    </row>
    <row r="2593" spans="1:13" x14ac:dyDescent="0.3">
      <c r="A2593" s="21">
        <v>2017</v>
      </c>
      <c r="B2593" s="21">
        <v>75</v>
      </c>
      <c r="C2593" s="21" t="str">
        <f>VLOOKUP(Tableau1[[#This Row],[CODE_REGION]],Libellés!$I$2:$J$15,2,FALSE)</f>
        <v>Nouvelle-Aquitaine</v>
      </c>
      <c r="D2593" s="21">
        <v>47</v>
      </c>
      <c r="E2593" s="21" t="str">
        <f>VLOOKUP(Tableau1[[#This Row],[CODE_DEPT]],Libellés!$L$2:$M$102,2,FALSE)</f>
        <v>Lot-et-Garonne</v>
      </c>
      <c r="F2593" s="21" t="s">
        <v>54</v>
      </c>
      <c r="G2593" s="21" t="str">
        <f>VLOOKUP(Tableau1[[#This Row],[CODE_TYPE_DECHET]],Libellés!$A$1:$B$8,2,FALSE)</f>
        <v>Verre</v>
      </c>
      <c r="H2593" s="21" t="s">
        <v>49</v>
      </c>
      <c r="I2593" s="21" t="str">
        <f>VLOOKUP(Tableau1[[#This Row],[CODE_DESTINATION]],Libellés!$E$2:$F$7,2,FALSE)</f>
        <v>Valorisation matière</v>
      </c>
      <c r="J2593" s="21">
        <v>9886.9005199999992</v>
      </c>
      <c r="K2593" s="21">
        <v>332842</v>
      </c>
      <c r="L2593" s="21">
        <f>Tableau1[[#This Row],[TONNE_DECHET]]*1000</f>
        <v>9886900.5199999996</v>
      </c>
      <c r="M2593" s="21">
        <f>Tableau1[[#This Row],[KG_DECHET]]/Tableau1[[#This Row],[Population]]</f>
        <v>29.704485972323202</v>
      </c>
    </row>
    <row r="2594" spans="1:13" x14ac:dyDescent="0.3">
      <c r="A2594" s="21">
        <v>2017</v>
      </c>
      <c r="B2594" s="21">
        <v>75</v>
      </c>
      <c r="C2594" s="21" t="str">
        <f>VLOOKUP(Tableau1[[#This Row],[CODE_REGION]],Libellés!$I$2:$J$15,2,FALSE)</f>
        <v>Nouvelle-Aquitaine</v>
      </c>
      <c r="D2594" s="21">
        <v>47</v>
      </c>
      <c r="E2594" s="21" t="str">
        <f>VLOOKUP(Tableau1[[#This Row],[CODE_DEPT]],Libellés!$L$2:$M$102,2,FALSE)</f>
        <v>Lot-et-Garonne</v>
      </c>
      <c r="F2594" s="21" t="s">
        <v>55</v>
      </c>
      <c r="G2594" s="21" t="str">
        <f>VLOOKUP(Tableau1[[#This Row],[CODE_TYPE_DECHET]],Libellés!$A$1:$B$8,2,FALSE)</f>
        <v>Collectes séparées hors gravats</v>
      </c>
      <c r="H2594" s="21" t="s">
        <v>49</v>
      </c>
      <c r="I2594" s="21" t="str">
        <f>VLOOKUP(Tableau1[[#This Row],[CODE_DESTINATION]],Libellés!$E$2:$F$7,2,FALSE)</f>
        <v>Valorisation matière</v>
      </c>
      <c r="J2594" s="21">
        <v>929.55136000000005</v>
      </c>
      <c r="K2594" s="21">
        <v>332842</v>
      </c>
      <c r="L2594" s="21">
        <f>Tableau1[[#This Row],[TONNE_DECHET]]*1000</f>
        <v>929551.3600000001</v>
      </c>
      <c r="M2594" s="21">
        <f>Tableau1[[#This Row],[KG_DECHET]]/Tableau1[[#This Row],[Population]]</f>
        <v>2.7927706238996284</v>
      </c>
    </row>
    <row r="2595" spans="1:13" x14ac:dyDescent="0.3">
      <c r="A2595" s="21">
        <v>2009</v>
      </c>
      <c r="B2595" s="21">
        <v>76</v>
      </c>
      <c r="C2595" s="21" t="str">
        <f>VLOOKUP(Tableau1[[#This Row],[CODE_REGION]],Libellés!$I$2:$J$15,2,FALSE)</f>
        <v>Occitanie</v>
      </c>
      <c r="D2595" s="21">
        <v>48</v>
      </c>
      <c r="E2595" s="21" t="str">
        <f>VLOOKUP(Tableau1[[#This Row],[CODE_DEPT]],Libellés!$L$2:$M$102,2,FALSE)</f>
        <v>Lozère</v>
      </c>
      <c r="F2595" s="21" t="s">
        <v>49</v>
      </c>
      <c r="G2595" s="21" t="str">
        <f>VLOOKUP(Tableau1[[#This Row],[CODE_TYPE_DECHET]],Libellés!$A$1:$B$8,2,FALSE)</f>
        <v>Ordures ménagères résiduelles</v>
      </c>
      <c r="H2595" s="21" t="s">
        <v>51</v>
      </c>
      <c r="I2595" s="21" t="str">
        <f>VLOOKUP(Tableau1[[#This Row],[CODE_DESTINATION]],Libellés!$E$2:$F$7,2,FALSE)</f>
        <v>Stockage</v>
      </c>
      <c r="J2595" s="21">
        <v>22068.11232</v>
      </c>
      <c r="K2595" s="21">
        <v>77163</v>
      </c>
      <c r="L2595" s="21">
        <f>Tableau1[[#This Row],[TONNE_DECHET]]*1000</f>
        <v>22068112.32</v>
      </c>
      <c r="M2595" s="21">
        <f>Tableau1[[#This Row],[KG_DECHET]]/Tableau1[[#This Row],[Population]]</f>
        <v>285.99344660005443</v>
      </c>
    </row>
    <row r="2596" spans="1:13" x14ac:dyDescent="0.3">
      <c r="A2596" s="21">
        <v>2009</v>
      </c>
      <c r="B2596" s="21">
        <v>76</v>
      </c>
      <c r="C2596" s="21" t="str">
        <f>VLOOKUP(Tableau1[[#This Row],[CODE_REGION]],Libellés!$I$2:$J$15,2,FALSE)</f>
        <v>Occitanie</v>
      </c>
      <c r="D2596" s="21">
        <v>48</v>
      </c>
      <c r="E2596" s="21" t="str">
        <f>VLOOKUP(Tableau1[[#This Row],[CODE_DEPT]],Libellés!$L$2:$M$102,2,FALSE)</f>
        <v>Lozère</v>
      </c>
      <c r="F2596" s="21" t="s">
        <v>49</v>
      </c>
      <c r="G2596" s="21" t="str">
        <f>VLOOKUP(Tableau1[[#This Row],[CODE_TYPE_DECHET]],Libellés!$A$1:$B$8,2,FALSE)</f>
        <v>Ordures ménagères résiduelles</v>
      </c>
      <c r="H2596" s="21" t="s">
        <v>52</v>
      </c>
      <c r="I2596" s="21" t="str">
        <f>VLOOKUP(Tableau1[[#This Row],[CODE_DESTINATION]],Libellés!$E$2:$F$7,2,FALSE)</f>
        <v>Non précisé</v>
      </c>
      <c r="J2596" s="21">
        <v>324.94319999999999</v>
      </c>
      <c r="K2596" s="21">
        <v>77163</v>
      </c>
      <c r="L2596" s="21">
        <f>Tableau1[[#This Row],[TONNE_DECHET]]*1000</f>
        <v>324943.2</v>
      </c>
      <c r="M2596" s="21">
        <f>Tableau1[[#This Row],[KG_DECHET]]/Tableau1[[#This Row],[Population]]</f>
        <v>4.2111270945919674</v>
      </c>
    </row>
    <row r="2597" spans="1:13" x14ac:dyDescent="0.3">
      <c r="A2597" s="21">
        <v>2009</v>
      </c>
      <c r="B2597" s="21">
        <v>76</v>
      </c>
      <c r="C2597" s="21" t="str">
        <f>VLOOKUP(Tableau1[[#This Row],[CODE_REGION]],Libellés!$I$2:$J$15,2,FALSE)</f>
        <v>Occitanie</v>
      </c>
      <c r="D2597" s="21">
        <v>48</v>
      </c>
      <c r="E2597" s="21" t="str">
        <f>VLOOKUP(Tableau1[[#This Row],[CODE_DEPT]],Libellés!$L$2:$M$102,2,FALSE)</f>
        <v>Lozère</v>
      </c>
      <c r="F2597" s="21" t="s">
        <v>51</v>
      </c>
      <c r="G2597" s="21" t="str">
        <f>VLOOKUP(Tableau1[[#This Row],[CODE_TYPE_DECHET]],Libellés!$A$1:$B$8,2,FALSE)</f>
        <v>Emballages et papier</v>
      </c>
      <c r="H2597" s="21" t="s">
        <v>49</v>
      </c>
      <c r="I2597" s="21" t="str">
        <f>VLOOKUP(Tableau1[[#This Row],[CODE_DESTINATION]],Libellés!$E$2:$F$7,2,FALSE)</f>
        <v>Valorisation matière</v>
      </c>
      <c r="J2597" s="21">
        <v>3158.1808799999999</v>
      </c>
      <c r="K2597" s="21">
        <v>77163</v>
      </c>
      <c r="L2597" s="21">
        <f>Tableau1[[#This Row],[TONNE_DECHET]]*1000</f>
        <v>3158180.88</v>
      </c>
      <c r="M2597" s="21">
        <f>Tableau1[[#This Row],[KG_DECHET]]/Tableau1[[#This Row],[Population]]</f>
        <v>40.928694840791572</v>
      </c>
    </row>
    <row r="2598" spans="1:13" x14ac:dyDescent="0.3">
      <c r="A2598" s="21">
        <v>2009</v>
      </c>
      <c r="B2598" s="21">
        <v>76</v>
      </c>
      <c r="C2598" s="21" t="str">
        <f>VLOOKUP(Tableau1[[#This Row],[CODE_REGION]],Libellés!$I$2:$J$15,2,FALSE)</f>
        <v>Occitanie</v>
      </c>
      <c r="D2598" s="21">
        <v>48</v>
      </c>
      <c r="E2598" s="21" t="str">
        <f>VLOOKUP(Tableau1[[#This Row],[CODE_DEPT]],Libellés!$L$2:$M$102,2,FALSE)</f>
        <v>Lozère</v>
      </c>
      <c r="F2598" s="21" t="s">
        <v>51</v>
      </c>
      <c r="G2598" s="21" t="str">
        <f>VLOOKUP(Tableau1[[#This Row],[CODE_TYPE_DECHET]],Libellés!$A$1:$B$8,2,FALSE)</f>
        <v>Emballages et papier</v>
      </c>
      <c r="H2598" s="21" t="s">
        <v>52</v>
      </c>
      <c r="I2598" s="21" t="str">
        <f>VLOOKUP(Tableau1[[#This Row],[CODE_DESTINATION]],Libellés!$E$2:$F$7,2,FALSE)</f>
        <v>Non précisé</v>
      </c>
      <c r="J2598" s="21">
        <v>34.970590000000001</v>
      </c>
      <c r="K2598" s="21">
        <v>77163</v>
      </c>
      <c r="L2598" s="21">
        <f>Tableau1[[#This Row],[TONNE_DECHET]]*1000</f>
        <v>34970.590000000004</v>
      </c>
      <c r="M2598" s="21">
        <f>Tableau1[[#This Row],[KG_DECHET]]/Tableau1[[#This Row],[Population]]</f>
        <v>0.45320412632997686</v>
      </c>
    </row>
    <row r="2599" spans="1:13" x14ac:dyDescent="0.3">
      <c r="A2599" s="21">
        <v>2009</v>
      </c>
      <c r="B2599" s="21">
        <v>76</v>
      </c>
      <c r="C2599" s="21" t="str">
        <f>VLOOKUP(Tableau1[[#This Row],[CODE_REGION]],Libellés!$I$2:$J$15,2,FALSE)</f>
        <v>Occitanie</v>
      </c>
      <c r="D2599" s="21">
        <v>48</v>
      </c>
      <c r="E2599" s="21" t="str">
        <f>VLOOKUP(Tableau1[[#This Row],[CODE_DEPT]],Libellés!$L$2:$M$102,2,FALSE)</f>
        <v>Lozère</v>
      </c>
      <c r="F2599" s="21" t="s">
        <v>54</v>
      </c>
      <c r="G2599" s="21" t="str">
        <f>VLOOKUP(Tableau1[[#This Row],[CODE_TYPE_DECHET]],Libellés!$A$1:$B$8,2,FALSE)</f>
        <v>Verre</v>
      </c>
      <c r="H2599" s="21" t="s">
        <v>49</v>
      </c>
      <c r="I2599" s="21" t="str">
        <f>VLOOKUP(Tableau1[[#This Row],[CODE_DESTINATION]],Libellés!$E$2:$F$7,2,FALSE)</f>
        <v>Valorisation matière</v>
      </c>
      <c r="J2599" s="21">
        <v>2608.6692600000001</v>
      </c>
      <c r="K2599" s="21">
        <v>77163</v>
      </c>
      <c r="L2599" s="21">
        <f>Tableau1[[#This Row],[TONNE_DECHET]]*1000</f>
        <v>2608669.2600000002</v>
      </c>
      <c r="M2599" s="21">
        <f>Tableau1[[#This Row],[KG_DECHET]]/Tableau1[[#This Row],[Population]]</f>
        <v>33.80725554993974</v>
      </c>
    </row>
    <row r="2600" spans="1:13" x14ac:dyDescent="0.3">
      <c r="A2600" s="21">
        <v>2009</v>
      </c>
      <c r="B2600" s="21">
        <v>76</v>
      </c>
      <c r="C2600" s="21" t="str">
        <f>VLOOKUP(Tableau1[[#This Row],[CODE_REGION]],Libellés!$I$2:$J$15,2,FALSE)</f>
        <v>Occitanie</v>
      </c>
      <c r="D2600" s="21">
        <v>48</v>
      </c>
      <c r="E2600" s="21" t="str">
        <f>VLOOKUP(Tableau1[[#This Row],[CODE_DEPT]],Libellés!$L$2:$M$102,2,FALSE)</f>
        <v>Lozère</v>
      </c>
      <c r="F2600" s="21" t="s">
        <v>54</v>
      </c>
      <c r="G2600" s="21" t="str">
        <f>VLOOKUP(Tableau1[[#This Row],[CODE_TYPE_DECHET]],Libellés!$A$1:$B$8,2,FALSE)</f>
        <v>Verre</v>
      </c>
      <c r="H2600" s="21" t="s">
        <v>52</v>
      </c>
      <c r="I2600" s="21" t="str">
        <f>VLOOKUP(Tableau1[[#This Row],[CODE_DESTINATION]],Libellés!$E$2:$F$7,2,FALSE)</f>
        <v>Non précisé</v>
      </c>
      <c r="J2600" s="21">
        <v>55.730609999999999</v>
      </c>
      <c r="K2600" s="21">
        <v>77163</v>
      </c>
      <c r="L2600" s="21">
        <f>Tableau1[[#This Row],[TONNE_DECHET]]*1000</f>
        <v>55730.61</v>
      </c>
      <c r="M2600" s="21">
        <f>Tableau1[[#This Row],[KG_DECHET]]/Tableau1[[#This Row],[Population]]</f>
        <v>0.72224524707437499</v>
      </c>
    </row>
    <row r="2601" spans="1:13" x14ac:dyDescent="0.3">
      <c r="A2601" s="21">
        <v>2011</v>
      </c>
      <c r="B2601" s="21">
        <v>76</v>
      </c>
      <c r="C2601" s="21" t="str">
        <f>VLOOKUP(Tableau1[[#This Row],[CODE_REGION]],Libellés!$I$2:$J$15,2,FALSE)</f>
        <v>Occitanie</v>
      </c>
      <c r="D2601" s="21">
        <v>48</v>
      </c>
      <c r="E2601" s="21" t="str">
        <f>VLOOKUP(Tableau1[[#This Row],[CODE_DEPT]],Libellés!$L$2:$M$102,2,FALSE)</f>
        <v>Lozère</v>
      </c>
      <c r="F2601" s="21" t="s">
        <v>49</v>
      </c>
      <c r="G2601" s="21" t="str">
        <f>VLOOKUP(Tableau1[[#This Row],[CODE_TYPE_DECHET]],Libellés!$A$1:$B$8,2,FALSE)</f>
        <v>Ordures ménagères résiduelles</v>
      </c>
      <c r="H2601" s="21" t="s">
        <v>49</v>
      </c>
      <c r="I2601" s="21" t="str">
        <f>VLOOKUP(Tableau1[[#This Row],[CODE_DESTINATION]],Libellés!$E$2:$F$7,2,FALSE)</f>
        <v>Valorisation matière</v>
      </c>
      <c r="J2601" s="21">
        <v>2299.0100000000002</v>
      </c>
      <c r="K2601" s="21">
        <v>77156</v>
      </c>
      <c r="L2601" s="21">
        <f>Tableau1[[#This Row],[TONNE_DECHET]]*1000</f>
        <v>2299010</v>
      </c>
      <c r="M2601" s="21">
        <f>Tableau1[[#This Row],[KG_DECHET]]/Tableau1[[#This Row],[Population]]</f>
        <v>29.796904971745555</v>
      </c>
    </row>
    <row r="2602" spans="1:13" x14ac:dyDescent="0.3">
      <c r="A2602" s="21">
        <v>2011</v>
      </c>
      <c r="B2602" s="21">
        <v>76</v>
      </c>
      <c r="C2602" s="21" t="str">
        <f>VLOOKUP(Tableau1[[#This Row],[CODE_REGION]],Libellés!$I$2:$J$15,2,FALSE)</f>
        <v>Occitanie</v>
      </c>
      <c r="D2602" s="21">
        <v>48</v>
      </c>
      <c r="E2602" s="21" t="str">
        <f>VLOOKUP(Tableau1[[#This Row],[CODE_DEPT]],Libellés!$L$2:$M$102,2,FALSE)</f>
        <v>Lozère</v>
      </c>
      <c r="F2602" s="21" t="s">
        <v>49</v>
      </c>
      <c r="G2602" s="21" t="str">
        <f>VLOOKUP(Tableau1[[#This Row],[CODE_TYPE_DECHET]],Libellés!$A$1:$B$8,2,FALSE)</f>
        <v>Ordures ménagères résiduelles</v>
      </c>
      <c r="H2602" s="21" t="s">
        <v>51</v>
      </c>
      <c r="I2602" s="21" t="str">
        <f>VLOOKUP(Tableau1[[#This Row],[CODE_DESTINATION]],Libellés!$E$2:$F$7,2,FALSE)</f>
        <v>Stockage</v>
      </c>
      <c r="J2602" s="21">
        <v>13598.78</v>
      </c>
      <c r="K2602" s="21">
        <v>77156</v>
      </c>
      <c r="L2602" s="21">
        <f>Tableau1[[#This Row],[TONNE_DECHET]]*1000</f>
        <v>13598780</v>
      </c>
      <c r="M2602" s="21">
        <f>Tableau1[[#This Row],[KG_DECHET]]/Tableau1[[#This Row],[Population]]</f>
        <v>176.25045362641922</v>
      </c>
    </row>
    <row r="2603" spans="1:13" x14ac:dyDescent="0.3">
      <c r="A2603" s="21">
        <v>2011</v>
      </c>
      <c r="B2603" s="21">
        <v>76</v>
      </c>
      <c r="C2603" s="21" t="str">
        <f>VLOOKUP(Tableau1[[#This Row],[CODE_REGION]],Libellés!$I$2:$J$15,2,FALSE)</f>
        <v>Occitanie</v>
      </c>
      <c r="D2603" s="21">
        <v>48</v>
      </c>
      <c r="E2603" s="21" t="str">
        <f>VLOOKUP(Tableau1[[#This Row],[CODE_DEPT]],Libellés!$L$2:$M$102,2,FALSE)</f>
        <v>Lozère</v>
      </c>
      <c r="F2603" s="21" t="s">
        <v>49</v>
      </c>
      <c r="G2603" s="21" t="str">
        <f>VLOOKUP(Tableau1[[#This Row],[CODE_TYPE_DECHET]],Libellés!$A$1:$B$8,2,FALSE)</f>
        <v>Ordures ménagères résiduelles</v>
      </c>
      <c r="H2603" s="21" t="s">
        <v>52</v>
      </c>
      <c r="I2603" s="21" t="str">
        <f>VLOOKUP(Tableau1[[#This Row],[CODE_DESTINATION]],Libellés!$E$2:$F$7,2,FALSE)</f>
        <v>Non précisé</v>
      </c>
      <c r="J2603" s="21">
        <v>5790.86</v>
      </c>
      <c r="K2603" s="21">
        <v>77156</v>
      </c>
      <c r="L2603" s="21">
        <f>Tableau1[[#This Row],[TONNE_DECHET]]*1000</f>
        <v>5790860</v>
      </c>
      <c r="M2603" s="21">
        <f>Tableau1[[#This Row],[KG_DECHET]]/Tableau1[[#This Row],[Population]]</f>
        <v>75.053916740110949</v>
      </c>
    </row>
    <row r="2604" spans="1:13" x14ac:dyDescent="0.3">
      <c r="A2604" s="21">
        <v>2011</v>
      </c>
      <c r="B2604" s="21">
        <v>76</v>
      </c>
      <c r="C2604" s="21" t="str">
        <f>VLOOKUP(Tableau1[[#This Row],[CODE_REGION]],Libellés!$I$2:$J$15,2,FALSE)</f>
        <v>Occitanie</v>
      </c>
      <c r="D2604" s="21">
        <v>48</v>
      </c>
      <c r="E2604" s="21" t="str">
        <f>VLOOKUP(Tableau1[[#This Row],[CODE_DEPT]],Libellés!$L$2:$M$102,2,FALSE)</f>
        <v>Lozère</v>
      </c>
      <c r="F2604" s="21" t="s">
        <v>53</v>
      </c>
      <c r="G2604" s="21" t="str">
        <f>VLOOKUP(Tableau1[[#This Row],[CODE_TYPE_DECHET]],Libellés!$A$1:$B$8,2,FALSE)</f>
        <v>Déchets dangereux</v>
      </c>
      <c r="H2604" s="21" t="s">
        <v>52</v>
      </c>
      <c r="I2604" s="21" t="str">
        <f>VLOOKUP(Tableau1[[#This Row],[CODE_DESTINATION]],Libellés!$E$2:$F$7,2,FALSE)</f>
        <v>Non précisé</v>
      </c>
      <c r="J2604" s="21">
        <v>1.0929899999999999</v>
      </c>
      <c r="K2604" s="21">
        <v>77156</v>
      </c>
      <c r="L2604" s="21">
        <f>Tableau1[[#This Row],[TONNE_DECHET]]*1000</f>
        <v>1092.99</v>
      </c>
      <c r="M2604" s="21">
        <f>Tableau1[[#This Row],[KG_DECHET]]/Tableau1[[#This Row],[Population]]</f>
        <v>1.4165975426408834E-2</v>
      </c>
    </row>
    <row r="2605" spans="1:13" x14ac:dyDescent="0.3">
      <c r="A2605" s="21">
        <v>2011</v>
      </c>
      <c r="B2605" s="21">
        <v>76</v>
      </c>
      <c r="C2605" s="21" t="str">
        <f>VLOOKUP(Tableau1[[#This Row],[CODE_REGION]],Libellés!$I$2:$J$15,2,FALSE)</f>
        <v>Occitanie</v>
      </c>
      <c r="D2605" s="21">
        <v>48</v>
      </c>
      <c r="E2605" s="21" t="str">
        <f>VLOOKUP(Tableau1[[#This Row],[CODE_DEPT]],Libellés!$L$2:$M$102,2,FALSE)</f>
        <v>Lozère</v>
      </c>
      <c r="F2605" s="21" t="s">
        <v>51</v>
      </c>
      <c r="G2605" s="21" t="str">
        <f>VLOOKUP(Tableau1[[#This Row],[CODE_TYPE_DECHET]],Libellés!$A$1:$B$8,2,FALSE)</f>
        <v>Emballages et papier</v>
      </c>
      <c r="H2605" s="21" t="s">
        <v>49</v>
      </c>
      <c r="I2605" s="21" t="str">
        <f>VLOOKUP(Tableau1[[#This Row],[CODE_DESTINATION]],Libellés!$E$2:$F$7,2,FALSE)</f>
        <v>Valorisation matière</v>
      </c>
      <c r="J2605" s="21">
        <v>3284.0378700000001</v>
      </c>
      <c r="K2605" s="21">
        <v>77156</v>
      </c>
      <c r="L2605" s="21">
        <f>Tableau1[[#This Row],[TONNE_DECHET]]*1000</f>
        <v>3284037.87</v>
      </c>
      <c r="M2605" s="21">
        <f>Tableau1[[#This Row],[KG_DECHET]]/Tableau1[[#This Row],[Population]]</f>
        <v>42.563609699828916</v>
      </c>
    </row>
    <row r="2606" spans="1:13" x14ac:dyDescent="0.3">
      <c r="A2606" s="21">
        <v>2011</v>
      </c>
      <c r="B2606" s="21">
        <v>76</v>
      </c>
      <c r="C2606" s="21" t="str">
        <f>VLOOKUP(Tableau1[[#This Row],[CODE_REGION]],Libellés!$I$2:$J$15,2,FALSE)</f>
        <v>Occitanie</v>
      </c>
      <c r="D2606" s="21">
        <v>48</v>
      </c>
      <c r="E2606" s="21" t="str">
        <f>VLOOKUP(Tableau1[[#This Row],[CODE_DEPT]],Libellés!$L$2:$M$102,2,FALSE)</f>
        <v>Lozère</v>
      </c>
      <c r="F2606" s="21" t="s">
        <v>54</v>
      </c>
      <c r="G2606" s="21" t="str">
        <f>VLOOKUP(Tableau1[[#This Row],[CODE_TYPE_DECHET]],Libellés!$A$1:$B$8,2,FALSE)</f>
        <v>Verre</v>
      </c>
      <c r="H2606" s="21" t="s">
        <v>49</v>
      </c>
      <c r="I2606" s="21" t="str">
        <f>VLOOKUP(Tableau1[[#This Row],[CODE_DESTINATION]],Libellés!$E$2:$F$7,2,FALSE)</f>
        <v>Valorisation matière</v>
      </c>
      <c r="J2606" s="21">
        <v>2356.8863500000002</v>
      </c>
      <c r="K2606" s="21">
        <v>77156</v>
      </c>
      <c r="L2606" s="21">
        <f>Tableau1[[#This Row],[TONNE_DECHET]]*1000</f>
        <v>2356886.35</v>
      </c>
      <c r="M2606" s="21">
        <f>Tableau1[[#This Row],[KG_DECHET]]/Tableau1[[#This Row],[Population]]</f>
        <v>30.547026154803255</v>
      </c>
    </row>
    <row r="2607" spans="1:13" x14ac:dyDescent="0.3">
      <c r="A2607" s="21">
        <v>2011</v>
      </c>
      <c r="B2607" s="21">
        <v>76</v>
      </c>
      <c r="C2607" s="21" t="str">
        <f>VLOOKUP(Tableau1[[#This Row],[CODE_REGION]],Libellés!$I$2:$J$15,2,FALSE)</f>
        <v>Occitanie</v>
      </c>
      <c r="D2607" s="21">
        <v>48</v>
      </c>
      <c r="E2607" s="21" t="str">
        <f>VLOOKUP(Tableau1[[#This Row],[CODE_DEPT]],Libellés!$L$2:$M$102,2,FALSE)</f>
        <v>Lozère</v>
      </c>
      <c r="F2607" s="21" t="s">
        <v>55</v>
      </c>
      <c r="G2607" s="21" t="str">
        <f>VLOOKUP(Tableau1[[#This Row],[CODE_TYPE_DECHET]],Libellés!$A$1:$B$8,2,FALSE)</f>
        <v>Collectes séparées hors gravats</v>
      </c>
      <c r="H2607" s="21" t="s">
        <v>52</v>
      </c>
      <c r="I2607" s="21" t="str">
        <f>VLOOKUP(Tableau1[[#This Row],[CODE_DESTINATION]],Libellés!$E$2:$F$7,2,FALSE)</f>
        <v>Non précisé</v>
      </c>
      <c r="J2607" s="21">
        <v>268.77699999999999</v>
      </c>
      <c r="K2607" s="21">
        <v>77156</v>
      </c>
      <c r="L2607" s="21">
        <f>Tableau1[[#This Row],[TONNE_DECHET]]*1000</f>
        <v>268777</v>
      </c>
      <c r="M2607" s="21">
        <f>Tableau1[[#This Row],[KG_DECHET]]/Tableau1[[#This Row],[Population]]</f>
        <v>3.4835528021151951</v>
      </c>
    </row>
    <row r="2608" spans="1:13" x14ac:dyDescent="0.3">
      <c r="A2608" s="21">
        <v>2013</v>
      </c>
      <c r="B2608" s="21">
        <v>76</v>
      </c>
      <c r="C2608" s="21" t="str">
        <f>VLOOKUP(Tableau1[[#This Row],[CODE_REGION]],Libellés!$I$2:$J$15,2,FALSE)</f>
        <v>Occitanie</v>
      </c>
      <c r="D2608" s="21">
        <v>48</v>
      </c>
      <c r="E2608" s="21" t="str">
        <f>VLOOKUP(Tableau1[[#This Row],[CODE_DEPT]],Libellés!$L$2:$M$102,2,FALSE)</f>
        <v>Lozère</v>
      </c>
      <c r="F2608" s="21" t="s">
        <v>49</v>
      </c>
      <c r="G2608" s="21" t="str">
        <f>VLOOKUP(Tableau1[[#This Row],[CODE_TYPE_DECHET]],Libellés!$A$1:$B$8,2,FALSE)</f>
        <v>Ordures ménagères résiduelles</v>
      </c>
      <c r="H2608" s="21" t="s">
        <v>49</v>
      </c>
      <c r="I2608" s="21" t="str">
        <f>VLOOKUP(Tableau1[[#This Row],[CODE_DESTINATION]],Libellés!$E$2:$F$7,2,FALSE)</f>
        <v>Valorisation matière</v>
      </c>
      <c r="J2608" s="21">
        <v>1883.7</v>
      </c>
      <c r="K2608" s="21">
        <v>76607</v>
      </c>
      <c r="L2608" s="21">
        <f>Tableau1[[#This Row],[TONNE_DECHET]]*1000</f>
        <v>1883700</v>
      </c>
      <c r="M2608" s="21">
        <f>Tableau1[[#This Row],[KG_DECHET]]/Tableau1[[#This Row],[Population]]</f>
        <v>24.589136762958997</v>
      </c>
    </row>
    <row r="2609" spans="1:13" x14ac:dyDescent="0.3">
      <c r="A2609" s="21">
        <v>2013</v>
      </c>
      <c r="B2609" s="21">
        <v>76</v>
      </c>
      <c r="C2609" s="21" t="str">
        <f>VLOOKUP(Tableau1[[#This Row],[CODE_REGION]],Libellés!$I$2:$J$15,2,FALSE)</f>
        <v>Occitanie</v>
      </c>
      <c r="D2609" s="21">
        <v>48</v>
      </c>
      <c r="E2609" s="21" t="str">
        <f>VLOOKUP(Tableau1[[#This Row],[CODE_DEPT]],Libellés!$L$2:$M$102,2,FALSE)</f>
        <v>Lozère</v>
      </c>
      <c r="F2609" s="21" t="s">
        <v>49</v>
      </c>
      <c r="G2609" s="21" t="str">
        <f>VLOOKUP(Tableau1[[#This Row],[CODE_TYPE_DECHET]],Libellés!$A$1:$B$8,2,FALSE)</f>
        <v>Ordures ménagères résiduelles</v>
      </c>
      <c r="H2609" s="21" t="s">
        <v>51</v>
      </c>
      <c r="I2609" s="21" t="str">
        <f>VLOOKUP(Tableau1[[#This Row],[CODE_DESTINATION]],Libellés!$E$2:$F$7,2,FALSE)</f>
        <v>Stockage</v>
      </c>
      <c r="J2609" s="21">
        <v>13713.944810000001</v>
      </c>
      <c r="K2609" s="21">
        <v>76607</v>
      </c>
      <c r="L2609" s="21">
        <f>Tableau1[[#This Row],[TONNE_DECHET]]*1000</f>
        <v>13713944.810000001</v>
      </c>
      <c r="M2609" s="21">
        <f>Tableau1[[#This Row],[KG_DECHET]]/Tableau1[[#This Row],[Population]]</f>
        <v>179.01686281932461</v>
      </c>
    </row>
    <row r="2610" spans="1:13" x14ac:dyDescent="0.3">
      <c r="A2610" s="21">
        <v>2013</v>
      </c>
      <c r="B2610" s="21">
        <v>76</v>
      </c>
      <c r="C2610" s="21" t="str">
        <f>VLOOKUP(Tableau1[[#This Row],[CODE_REGION]],Libellés!$I$2:$J$15,2,FALSE)</f>
        <v>Occitanie</v>
      </c>
      <c r="D2610" s="21">
        <v>48</v>
      </c>
      <c r="E2610" s="21" t="str">
        <f>VLOOKUP(Tableau1[[#This Row],[CODE_DEPT]],Libellés!$L$2:$M$102,2,FALSE)</f>
        <v>Lozère</v>
      </c>
      <c r="F2610" s="21" t="s">
        <v>49</v>
      </c>
      <c r="G2610" s="21" t="str">
        <f>VLOOKUP(Tableau1[[#This Row],[CODE_TYPE_DECHET]],Libellés!$A$1:$B$8,2,FALSE)</f>
        <v>Ordures ménagères résiduelles</v>
      </c>
      <c r="H2610" s="21" t="s">
        <v>52</v>
      </c>
      <c r="I2610" s="21" t="str">
        <f>VLOOKUP(Tableau1[[#This Row],[CODE_DESTINATION]],Libellés!$E$2:$F$7,2,FALSE)</f>
        <v>Non précisé</v>
      </c>
      <c r="J2610" s="21">
        <v>5817.0324000000001</v>
      </c>
      <c r="K2610" s="21">
        <v>76607</v>
      </c>
      <c r="L2610" s="21">
        <f>Tableau1[[#This Row],[TONNE_DECHET]]*1000</f>
        <v>5817032.4000000004</v>
      </c>
      <c r="M2610" s="21">
        <f>Tableau1[[#This Row],[KG_DECHET]]/Tableau1[[#This Row],[Population]]</f>
        <v>75.933431670735061</v>
      </c>
    </row>
    <row r="2611" spans="1:13" x14ac:dyDescent="0.3">
      <c r="A2611" s="21">
        <v>2013</v>
      </c>
      <c r="B2611" s="21">
        <v>76</v>
      </c>
      <c r="C2611" s="21" t="str">
        <f>VLOOKUP(Tableau1[[#This Row],[CODE_REGION]],Libellés!$I$2:$J$15,2,FALSE)</f>
        <v>Occitanie</v>
      </c>
      <c r="D2611" s="21">
        <v>48</v>
      </c>
      <c r="E2611" s="21" t="str">
        <f>VLOOKUP(Tableau1[[#This Row],[CODE_DEPT]],Libellés!$L$2:$M$102,2,FALSE)</f>
        <v>Lozère</v>
      </c>
      <c r="F2611" s="21" t="s">
        <v>53</v>
      </c>
      <c r="G2611" s="21" t="str">
        <f>VLOOKUP(Tableau1[[#This Row],[CODE_TYPE_DECHET]],Libellés!$A$1:$B$8,2,FALSE)</f>
        <v>Déchets dangereux</v>
      </c>
      <c r="H2611" s="21" t="s">
        <v>49</v>
      </c>
      <c r="I2611" s="21" t="str">
        <f>VLOOKUP(Tableau1[[#This Row],[CODE_DESTINATION]],Libellés!$E$2:$F$7,2,FALSE)</f>
        <v>Valorisation matière</v>
      </c>
      <c r="J2611" s="21">
        <v>8.77E-3</v>
      </c>
      <c r="K2611" s="21">
        <v>76607</v>
      </c>
      <c r="L2611" s="21">
        <f>Tableau1[[#This Row],[TONNE_DECHET]]*1000</f>
        <v>8.77</v>
      </c>
      <c r="M2611" s="21">
        <f>Tableau1[[#This Row],[KG_DECHET]]/Tableau1[[#This Row],[Population]]</f>
        <v>1.1448039996344981E-4</v>
      </c>
    </row>
    <row r="2612" spans="1:13" x14ac:dyDescent="0.3">
      <c r="A2612" s="21">
        <v>2013</v>
      </c>
      <c r="B2612" s="21">
        <v>76</v>
      </c>
      <c r="C2612" s="21" t="str">
        <f>VLOOKUP(Tableau1[[#This Row],[CODE_REGION]],Libellés!$I$2:$J$15,2,FALSE)</f>
        <v>Occitanie</v>
      </c>
      <c r="D2612" s="21">
        <v>48</v>
      </c>
      <c r="E2612" s="21" t="str">
        <f>VLOOKUP(Tableau1[[#This Row],[CODE_DEPT]],Libellés!$L$2:$M$102,2,FALSE)</f>
        <v>Lozère</v>
      </c>
      <c r="F2612" s="21" t="s">
        <v>51</v>
      </c>
      <c r="G2612" s="21" t="str">
        <f>VLOOKUP(Tableau1[[#This Row],[CODE_TYPE_DECHET]],Libellés!$A$1:$B$8,2,FALSE)</f>
        <v>Emballages et papier</v>
      </c>
      <c r="H2612" s="21" t="s">
        <v>49</v>
      </c>
      <c r="I2612" s="21" t="str">
        <f>VLOOKUP(Tableau1[[#This Row],[CODE_DESTINATION]],Libellés!$E$2:$F$7,2,FALSE)</f>
        <v>Valorisation matière</v>
      </c>
      <c r="J2612" s="21">
        <v>2657.5272399999999</v>
      </c>
      <c r="K2612" s="21">
        <v>76607</v>
      </c>
      <c r="L2612" s="21">
        <f>Tableau1[[#This Row],[TONNE_DECHET]]*1000</f>
        <v>2657527.2399999998</v>
      </c>
      <c r="M2612" s="21">
        <f>Tableau1[[#This Row],[KG_DECHET]]/Tableau1[[#This Row],[Population]]</f>
        <v>34.690396961113208</v>
      </c>
    </row>
    <row r="2613" spans="1:13" x14ac:dyDescent="0.3">
      <c r="A2613" s="21">
        <v>2013</v>
      </c>
      <c r="B2613" s="21">
        <v>76</v>
      </c>
      <c r="C2613" s="21" t="str">
        <f>VLOOKUP(Tableau1[[#This Row],[CODE_REGION]],Libellés!$I$2:$J$15,2,FALSE)</f>
        <v>Occitanie</v>
      </c>
      <c r="D2613" s="21">
        <v>48</v>
      </c>
      <c r="E2613" s="21" t="str">
        <f>VLOOKUP(Tableau1[[#This Row],[CODE_DEPT]],Libellés!$L$2:$M$102,2,FALSE)</f>
        <v>Lozère</v>
      </c>
      <c r="F2613" s="21" t="s">
        <v>54</v>
      </c>
      <c r="G2613" s="21" t="str">
        <f>VLOOKUP(Tableau1[[#This Row],[CODE_TYPE_DECHET]],Libellés!$A$1:$B$8,2,FALSE)</f>
        <v>Verre</v>
      </c>
      <c r="H2613" s="21" t="s">
        <v>49</v>
      </c>
      <c r="I2613" s="21" t="str">
        <f>VLOOKUP(Tableau1[[#This Row],[CODE_DESTINATION]],Libellés!$E$2:$F$7,2,FALSE)</f>
        <v>Valorisation matière</v>
      </c>
      <c r="J2613" s="21">
        <v>2420.9476300000001</v>
      </c>
      <c r="K2613" s="21">
        <v>76607</v>
      </c>
      <c r="L2613" s="21">
        <f>Tableau1[[#This Row],[TONNE_DECHET]]*1000</f>
        <v>2420947.63</v>
      </c>
      <c r="M2613" s="21">
        <f>Tableau1[[#This Row],[KG_DECHET]]/Tableau1[[#This Row],[Population]]</f>
        <v>31.602172516871825</v>
      </c>
    </row>
    <row r="2614" spans="1:13" x14ac:dyDescent="0.3">
      <c r="A2614" s="21">
        <v>2015</v>
      </c>
      <c r="B2614" s="21">
        <v>76</v>
      </c>
      <c r="C2614" s="21" t="str">
        <f>VLOOKUP(Tableau1[[#This Row],[CODE_REGION]],Libellés!$I$2:$J$15,2,FALSE)</f>
        <v>Occitanie</v>
      </c>
      <c r="D2614" s="21">
        <v>48</v>
      </c>
      <c r="E2614" s="21" t="str">
        <f>VLOOKUP(Tableau1[[#This Row],[CODE_DEPT]],Libellés!$L$2:$M$102,2,FALSE)</f>
        <v>Lozère</v>
      </c>
      <c r="F2614" s="21" t="s">
        <v>49</v>
      </c>
      <c r="G2614" s="21" t="str">
        <f>VLOOKUP(Tableau1[[#This Row],[CODE_TYPE_DECHET]],Libellés!$A$1:$B$8,2,FALSE)</f>
        <v>Ordures ménagères résiduelles</v>
      </c>
      <c r="H2614" s="21" t="s">
        <v>49</v>
      </c>
      <c r="I2614" s="21" t="str">
        <f>VLOOKUP(Tableau1[[#This Row],[CODE_DESTINATION]],Libellés!$E$2:$F$7,2,FALSE)</f>
        <v>Valorisation matière</v>
      </c>
      <c r="J2614" s="21">
        <v>3264.55</v>
      </c>
      <c r="K2614" s="21">
        <v>76309</v>
      </c>
      <c r="L2614" s="21">
        <f>Tableau1[[#This Row],[TONNE_DECHET]]*1000</f>
        <v>3264550</v>
      </c>
      <c r="M2614" s="21">
        <f>Tableau1[[#This Row],[KG_DECHET]]/Tableau1[[#This Row],[Population]]</f>
        <v>42.780668073228583</v>
      </c>
    </row>
    <row r="2615" spans="1:13" x14ac:dyDescent="0.3">
      <c r="A2615" s="21">
        <v>2015</v>
      </c>
      <c r="B2615" s="21">
        <v>76</v>
      </c>
      <c r="C2615" s="21" t="str">
        <f>VLOOKUP(Tableau1[[#This Row],[CODE_REGION]],Libellés!$I$2:$J$15,2,FALSE)</f>
        <v>Occitanie</v>
      </c>
      <c r="D2615" s="21">
        <v>48</v>
      </c>
      <c r="E2615" s="21" t="str">
        <f>VLOOKUP(Tableau1[[#This Row],[CODE_DEPT]],Libellés!$L$2:$M$102,2,FALSE)</f>
        <v>Lozère</v>
      </c>
      <c r="F2615" s="21" t="s">
        <v>49</v>
      </c>
      <c r="G2615" s="21" t="str">
        <f>VLOOKUP(Tableau1[[#This Row],[CODE_TYPE_DECHET]],Libellés!$A$1:$B$8,2,FALSE)</f>
        <v>Ordures ménagères résiduelles</v>
      </c>
      <c r="H2615" s="21" t="s">
        <v>50</v>
      </c>
      <c r="I2615" s="21" t="str">
        <f>VLOOKUP(Tableau1[[#This Row],[CODE_DESTINATION]],Libellés!$E$2:$F$7,2,FALSE)</f>
        <v>Incinération avec récupération d'énergie</v>
      </c>
      <c r="J2615" s="21">
        <v>47.912750000000003</v>
      </c>
      <c r="K2615" s="21">
        <v>76309</v>
      </c>
      <c r="L2615" s="21">
        <f>Tableau1[[#This Row],[TONNE_DECHET]]*1000</f>
        <v>47912.75</v>
      </c>
      <c r="M2615" s="21">
        <f>Tableau1[[#This Row],[KG_DECHET]]/Tableau1[[#This Row],[Population]]</f>
        <v>0.62787810087931961</v>
      </c>
    </row>
    <row r="2616" spans="1:13" x14ac:dyDescent="0.3">
      <c r="A2616" s="21">
        <v>2015</v>
      </c>
      <c r="B2616" s="21">
        <v>76</v>
      </c>
      <c r="C2616" s="21" t="str">
        <f>VLOOKUP(Tableau1[[#This Row],[CODE_REGION]],Libellés!$I$2:$J$15,2,FALSE)</f>
        <v>Occitanie</v>
      </c>
      <c r="D2616" s="21">
        <v>48</v>
      </c>
      <c r="E2616" s="21" t="str">
        <f>VLOOKUP(Tableau1[[#This Row],[CODE_DEPT]],Libellés!$L$2:$M$102,2,FALSE)</f>
        <v>Lozère</v>
      </c>
      <c r="F2616" s="21" t="s">
        <v>49</v>
      </c>
      <c r="G2616" s="21" t="str">
        <f>VLOOKUP(Tableau1[[#This Row],[CODE_TYPE_DECHET]],Libellés!$A$1:$B$8,2,FALSE)</f>
        <v>Ordures ménagères résiduelles</v>
      </c>
      <c r="H2616" s="21" t="s">
        <v>51</v>
      </c>
      <c r="I2616" s="21" t="str">
        <f>VLOOKUP(Tableau1[[#This Row],[CODE_DESTINATION]],Libellés!$E$2:$F$7,2,FALSE)</f>
        <v>Stockage</v>
      </c>
      <c r="J2616" s="21">
        <v>11785.52</v>
      </c>
      <c r="K2616" s="21">
        <v>76309</v>
      </c>
      <c r="L2616" s="21">
        <f>Tableau1[[#This Row],[TONNE_DECHET]]*1000</f>
        <v>11785520</v>
      </c>
      <c r="M2616" s="21">
        <f>Tableau1[[#This Row],[KG_DECHET]]/Tableau1[[#This Row],[Population]]</f>
        <v>154.44469197604477</v>
      </c>
    </row>
    <row r="2617" spans="1:13" x14ac:dyDescent="0.3">
      <c r="A2617" s="21">
        <v>2015</v>
      </c>
      <c r="B2617" s="21">
        <v>76</v>
      </c>
      <c r="C2617" s="21" t="str">
        <f>VLOOKUP(Tableau1[[#This Row],[CODE_REGION]],Libellés!$I$2:$J$15,2,FALSE)</f>
        <v>Occitanie</v>
      </c>
      <c r="D2617" s="21">
        <v>48</v>
      </c>
      <c r="E2617" s="21" t="str">
        <f>VLOOKUP(Tableau1[[#This Row],[CODE_DEPT]],Libellés!$L$2:$M$102,2,FALSE)</f>
        <v>Lozère</v>
      </c>
      <c r="F2617" s="21" t="s">
        <v>49</v>
      </c>
      <c r="G2617" s="21" t="str">
        <f>VLOOKUP(Tableau1[[#This Row],[CODE_TYPE_DECHET]],Libellés!$A$1:$B$8,2,FALSE)</f>
        <v>Ordures ménagères résiduelles</v>
      </c>
      <c r="H2617" s="21" t="s">
        <v>56</v>
      </c>
      <c r="I2617" s="21" t="str">
        <f>VLOOKUP(Tableau1[[#This Row],[CODE_DESTINATION]],Libellés!$E$2:$F$7,2,FALSE)</f>
        <v>Valorisation organique</v>
      </c>
      <c r="J2617" s="21">
        <v>71.869129999999998</v>
      </c>
      <c r="K2617" s="21">
        <v>76309</v>
      </c>
      <c r="L2617" s="21">
        <f>Tableau1[[#This Row],[TONNE_DECHET]]*1000</f>
        <v>71869.13</v>
      </c>
      <c r="M2617" s="21">
        <f>Tableau1[[#This Row],[KG_DECHET]]/Tableau1[[#This Row],[Population]]</f>
        <v>0.94181721684205011</v>
      </c>
    </row>
    <row r="2618" spans="1:13" x14ac:dyDescent="0.3">
      <c r="A2618" s="21">
        <v>2015</v>
      </c>
      <c r="B2618" s="21">
        <v>76</v>
      </c>
      <c r="C2618" s="21" t="str">
        <f>VLOOKUP(Tableau1[[#This Row],[CODE_REGION]],Libellés!$I$2:$J$15,2,FALSE)</f>
        <v>Occitanie</v>
      </c>
      <c r="D2618" s="21">
        <v>48</v>
      </c>
      <c r="E2618" s="21" t="str">
        <f>VLOOKUP(Tableau1[[#This Row],[CODE_DEPT]],Libellés!$L$2:$M$102,2,FALSE)</f>
        <v>Lozère</v>
      </c>
      <c r="F2618" s="21" t="s">
        <v>49</v>
      </c>
      <c r="G2618" s="21" t="str">
        <f>VLOOKUP(Tableau1[[#This Row],[CODE_TYPE_DECHET]],Libellés!$A$1:$B$8,2,FALSE)</f>
        <v>Ordures ménagères résiduelles</v>
      </c>
      <c r="H2618" s="21" t="s">
        <v>52</v>
      </c>
      <c r="I2618" s="21" t="str">
        <f>VLOOKUP(Tableau1[[#This Row],[CODE_DESTINATION]],Libellés!$E$2:$F$7,2,FALSE)</f>
        <v>Non précisé</v>
      </c>
      <c r="J2618" s="21">
        <v>5616.5227599999998</v>
      </c>
      <c r="K2618" s="21">
        <v>76309</v>
      </c>
      <c r="L2618" s="21">
        <f>Tableau1[[#This Row],[TONNE_DECHET]]*1000</f>
        <v>5616522.7599999998</v>
      </c>
      <c r="M2618" s="21">
        <f>Tableau1[[#This Row],[KG_DECHET]]/Tableau1[[#This Row],[Population]]</f>
        <v>73.602363548205318</v>
      </c>
    </row>
    <row r="2619" spans="1:13" x14ac:dyDescent="0.3">
      <c r="A2619" s="21">
        <v>2015</v>
      </c>
      <c r="B2619" s="21">
        <v>76</v>
      </c>
      <c r="C2619" s="21" t="str">
        <f>VLOOKUP(Tableau1[[#This Row],[CODE_REGION]],Libellés!$I$2:$J$15,2,FALSE)</f>
        <v>Occitanie</v>
      </c>
      <c r="D2619" s="21">
        <v>48</v>
      </c>
      <c r="E2619" s="21" t="str">
        <f>VLOOKUP(Tableau1[[#This Row],[CODE_DEPT]],Libellés!$L$2:$M$102,2,FALSE)</f>
        <v>Lozère</v>
      </c>
      <c r="F2619" s="21" t="s">
        <v>50</v>
      </c>
      <c r="G2619" s="21" t="str">
        <f>VLOOKUP(Tableau1[[#This Row],[CODE_TYPE_DECHET]],Libellés!$A$1:$B$8,2,FALSE)</f>
        <v>Encombrants</v>
      </c>
      <c r="H2619" s="21" t="s">
        <v>51</v>
      </c>
      <c r="I2619" s="21" t="str">
        <f>VLOOKUP(Tableau1[[#This Row],[CODE_DESTINATION]],Libellés!$E$2:$F$7,2,FALSE)</f>
        <v>Stockage</v>
      </c>
      <c r="J2619" s="21">
        <v>3.9647000000000001</v>
      </c>
      <c r="K2619" s="21">
        <v>76309</v>
      </c>
      <c r="L2619" s="21">
        <f>Tableau1[[#This Row],[TONNE_DECHET]]*1000</f>
        <v>3964.7000000000003</v>
      </c>
      <c r="M2619" s="21">
        <f>Tableau1[[#This Row],[KG_DECHET]]/Tableau1[[#This Row],[Population]]</f>
        <v>5.1955863659594544E-2</v>
      </c>
    </row>
    <row r="2620" spans="1:13" x14ac:dyDescent="0.3">
      <c r="A2620" s="21">
        <v>2015</v>
      </c>
      <c r="B2620" s="21">
        <v>76</v>
      </c>
      <c r="C2620" s="21" t="str">
        <f>VLOOKUP(Tableau1[[#This Row],[CODE_REGION]],Libellés!$I$2:$J$15,2,FALSE)</f>
        <v>Occitanie</v>
      </c>
      <c r="D2620" s="21">
        <v>48</v>
      </c>
      <c r="E2620" s="21" t="str">
        <f>VLOOKUP(Tableau1[[#This Row],[CODE_DEPT]],Libellés!$L$2:$M$102,2,FALSE)</f>
        <v>Lozère</v>
      </c>
      <c r="F2620" s="21" t="s">
        <v>51</v>
      </c>
      <c r="G2620" s="21" t="str">
        <f>VLOOKUP(Tableau1[[#This Row],[CODE_TYPE_DECHET]],Libellés!$A$1:$B$8,2,FALSE)</f>
        <v>Emballages et papier</v>
      </c>
      <c r="H2620" s="21" t="s">
        <v>49</v>
      </c>
      <c r="I2620" s="21" t="str">
        <f>VLOOKUP(Tableau1[[#This Row],[CODE_DESTINATION]],Libellés!$E$2:$F$7,2,FALSE)</f>
        <v>Valorisation matière</v>
      </c>
      <c r="J2620" s="21">
        <v>4141.9865</v>
      </c>
      <c r="K2620" s="21">
        <v>76309</v>
      </c>
      <c r="L2620" s="21">
        <f>Tableau1[[#This Row],[TONNE_DECHET]]*1000</f>
        <v>4141986.5</v>
      </c>
      <c r="M2620" s="21">
        <f>Tableau1[[#This Row],[KG_DECHET]]/Tableau1[[#This Row],[Population]]</f>
        <v>54.279134833374833</v>
      </c>
    </row>
    <row r="2621" spans="1:13" x14ac:dyDescent="0.3">
      <c r="A2621" s="21">
        <v>2015</v>
      </c>
      <c r="B2621" s="21">
        <v>76</v>
      </c>
      <c r="C2621" s="21" t="str">
        <f>VLOOKUP(Tableau1[[#This Row],[CODE_REGION]],Libellés!$I$2:$J$15,2,FALSE)</f>
        <v>Occitanie</v>
      </c>
      <c r="D2621" s="21">
        <v>48</v>
      </c>
      <c r="E2621" s="21" t="str">
        <f>VLOOKUP(Tableau1[[#This Row],[CODE_DEPT]],Libellés!$L$2:$M$102,2,FALSE)</f>
        <v>Lozère</v>
      </c>
      <c r="F2621" s="21" t="s">
        <v>54</v>
      </c>
      <c r="G2621" s="21" t="str">
        <f>VLOOKUP(Tableau1[[#This Row],[CODE_TYPE_DECHET]],Libellés!$A$1:$B$8,2,FALSE)</f>
        <v>Verre</v>
      </c>
      <c r="H2621" s="21" t="s">
        <v>49</v>
      </c>
      <c r="I2621" s="21" t="str">
        <f>VLOOKUP(Tableau1[[#This Row],[CODE_DESTINATION]],Libellés!$E$2:$F$7,2,FALSE)</f>
        <v>Valorisation matière</v>
      </c>
      <c r="J2621" s="21">
        <v>2447.01163</v>
      </c>
      <c r="K2621" s="21">
        <v>76309</v>
      </c>
      <c r="L2621" s="21">
        <f>Tableau1[[#This Row],[TONNE_DECHET]]*1000</f>
        <v>2447011.63</v>
      </c>
      <c r="M2621" s="21">
        <f>Tableau1[[#This Row],[KG_DECHET]]/Tableau1[[#This Row],[Population]]</f>
        <v>32.06714319411865</v>
      </c>
    </row>
    <row r="2622" spans="1:13" x14ac:dyDescent="0.3">
      <c r="A2622" s="21">
        <v>2015</v>
      </c>
      <c r="B2622" s="21">
        <v>76</v>
      </c>
      <c r="C2622" s="21" t="str">
        <f>VLOOKUP(Tableau1[[#This Row],[CODE_REGION]],Libellés!$I$2:$J$15,2,FALSE)</f>
        <v>Occitanie</v>
      </c>
      <c r="D2622" s="21">
        <v>48</v>
      </c>
      <c r="E2622" s="21" t="str">
        <f>VLOOKUP(Tableau1[[#This Row],[CODE_DEPT]],Libellés!$L$2:$M$102,2,FALSE)</f>
        <v>Lozère</v>
      </c>
      <c r="F2622" s="21" t="s">
        <v>55</v>
      </c>
      <c r="G2622" s="21" t="str">
        <f>VLOOKUP(Tableau1[[#This Row],[CODE_TYPE_DECHET]],Libellés!$A$1:$B$8,2,FALSE)</f>
        <v>Collectes séparées hors gravats</v>
      </c>
      <c r="H2622" s="21" t="s">
        <v>49</v>
      </c>
      <c r="I2622" s="21" t="str">
        <f>VLOOKUP(Tableau1[[#This Row],[CODE_DESTINATION]],Libellés!$E$2:$F$7,2,FALSE)</f>
        <v>Valorisation matière</v>
      </c>
      <c r="J2622" s="21">
        <v>0.46845999999999999</v>
      </c>
      <c r="K2622" s="21">
        <v>76309</v>
      </c>
      <c r="L2622" s="21">
        <f>Tableau1[[#This Row],[TONNE_DECHET]]*1000</f>
        <v>468.46</v>
      </c>
      <c r="M2622" s="21">
        <f>Tableau1[[#This Row],[KG_DECHET]]/Tableau1[[#This Row],[Population]]</f>
        <v>6.1389875375119579E-3</v>
      </c>
    </row>
    <row r="2623" spans="1:13" x14ac:dyDescent="0.3">
      <c r="A2623" s="21">
        <v>2015</v>
      </c>
      <c r="B2623" s="21">
        <v>76</v>
      </c>
      <c r="C2623" s="21" t="str">
        <f>VLOOKUP(Tableau1[[#This Row],[CODE_REGION]],Libellés!$I$2:$J$15,2,FALSE)</f>
        <v>Occitanie</v>
      </c>
      <c r="D2623" s="21">
        <v>48</v>
      </c>
      <c r="E2623" s="21" t="str">
        <f>VLOOKUP(Tableau1[[#This Row],[CODE_DEPT]],Libellés!$L$2:$M$102,2,FALSE)</f>
        <v>Lozère</v>
      </c>
      <c r="F2623" s="21" t="s">
        <v>55</v>
      </c>
      <c r="G2623" s="21" t="str">
        <f>VLOOKUP(Tableau1[[#This Row],[CODE_TYPE_DECHET]],Libellés!$A$1:$B$8,2,FALSE)</f>
        <v>Collectes séparées hors gravats</v>
      </c>
      <c r="H2623" s="21" t="s">
        <v>52</v>
      </c>
      <c r="I2623" s="21" t="str">
        <f>VLOOKUP(Tableau1[[#This Row],[CODE_DESTINATION]],Libellés!$E$2:$F$7,2,FALSE)</f>
        <v>Non précisé</v>
      </c>
      <c r="J2623" s="21">
        <v>191.99999</v>
      </c>
      <c r="K2623" s="21">
        <v>76309</v>
      </c>
      <c r="L2623" s="21">
        <f>Tableau1[[#This Row],[TONNE_DECHET]]*1000</f>
        <v>191999.99</v>
      </c>
      <c r="M2623" s="21">
        <f>Tableau1[[#This Row],[KG_DECHET]]/Tableau1[[#This Row],[Population]]</f>
        <v>2.5160857828041254</v>
      </c>
    </row>
    <row r="2624" spans="1:13" x14ac:dyDescent="0.3">
      <c r="A2624" s="21">
        <v>2017</v>
      </c>
      <c r="B2624" s="21">
        <v>76</v>
      </c>
      <c r="C2624" s="21" t="str">
        <f>VLOOKUP(Tableau1[[#This Row],[CODE_REGION]],Libellés!$I$2:$J$15,2,FALSE)</f>
        <v>Occitanie</v>
      </c>
      <c r="D2624" s="21">
        <v>48</v>
      </c>
      <c r="E2624" s="21" t="str">
        <f>VLOOKUP(Tableau1[[#This Row],[CODE_DEPT]],Libellés!$L$2:$M$102,2,FALSE)</f>
        <v>Lozère</v>
      </c>
      <c r="F2624" s="21" t="s">
        <v>49</v>
      </c>
      <c r="G2624" s="21" t="str">
        <f>VLOOKUP(Tableau1[[#This Row],[CODE_TYPE_DECHET]],Libellés!$A$1:$B$8,2,FALSE)</f>
        <v>Ordures ménagères résiduelles</v>
      </c>
      <c r="H2624" s="21" t="s">
        <v>51</v>
      </c>
      <c r="I2624" s="21" t="str">
        <f>VLOOKUP(Tableau1[[#This Row],[CODE_DESTINATION]],Libellés!$E$2:$F$7,2,FALSE)</f>
        <v>Stockage</v>
      </c>
      <c r="J2624" s="21">
        <v>30.720109999999998</v>
      </c>
      <c r="K2624" s="21">
        <v>76601</v>
      </c>
      <c r="L2624" s="21">
        <f>Tableau1[[#This Row],[TONNE_DECHET]]*1000</f>
        <v>30720.109999999997</v>
      </c>
      <c r="M2624" s="21">
        <f>Tableau1[[#This Row],[KG_DECHET]]/Tableau1[[#This Row],[Population]]</f>
        <v>0.40104058693750733</v>
      </c>
    </row>
    <row r="2625" spans="1:13" x14ac:dyDescent="0.3">
      <c r="A2625" s="21">
        <v>2017</v>
      </c>
      <c r="B2625" s="21">
        <v>76</v>
      </c>
      <c r="C2625" s="21" t="str">
        <f>VLOOKUP(Tableau1[[#This Row],[CODE_REGION]],Libellés!$I$2:$J$15,2,FALSE)</f>
        <v>Occitanie</v>
      </c>
      <c r="D2625" s="21">
        <v>48</v>
      </c>
      <c r="E2625" s="21" t="str">
        <f>VLOOKUP(Tableau1[[#This Row],[CODE_DEPT]],Libellés!$L$2:$M$102,2,FALSE)</f>
        <v>Lozère</v>
      </c>
      <c r="F2625" s="21" t="s">
        <v>49</v>
      </c>
      <c r="G2625" s="21" t="str">
        <f>VLOOKUP(Tableau1[[#This Row],[CODE_TYPE_DECHET]],Libellés!$A$1:$B$8,2,FALSE)</f>
        <v>Ordures ménagères résiduelles</v>
      </c>
      <c r="H2625" s="21" t="s">
        <v>52</v>
      </c>
      <c r="I2625" s="21" t="str">
        <f>VLOOKUP(Tableau1[[#This Row],[CODE_DESTINATION]],Libellés!$E$2:$F$7,2,FALSE)</f>
        <v>Non précisé</v>
      </c>
      <c r="J2625" s="21">
        <v>20227.706399999999</v>
      </c>
      <c r="K2625" s="21">
        <v>76601</v>
      </c>
      <c r="L2625" s="21">
        <f>Tableau1[[#This Row],[TONNE_DECHET]]*1000</f>
        <v>20227706.399999999</v>
      </c>
      <c r="M2625" s="21">
        <f>Tableau1[[#This Row],[KG_DECHET]]/Tableau1[[#This Row],[Population]]</f>
        <v>264.06582681688229</v>
      </c>
    </row>
    <row r="2626" spans="1:13" x14ac:dyDescent="0.3">
      <c r="A2626" s="21">
        <v>2017</v>
      </c>
      <c r="B2626" s="21">
        <v>76</v>
      </c>
      <c r="C2626" s="21" t="str">
        <f>VLOOKUP(Tableau1[[#This Row],[CODE_REGION]],Libellés!$I$2:$J$15,2,FALSE)</f>
        <v>Occitanie</v>
      </c>
      <c r="D2626" s="21">
        <v>48</v>
      </c>
      <c r="E2626" s="21" t="str">
        <f>VLOOKUP(Tableau1[[#This Row],[CODE_DEPT]],Libellés!$L$2:$M$102,2,FALSE)</f>
        <v>Lozère</v>
      </c>
      <c r="F2626" s="21" t="s">
        <v>51</v>
      </c>
      <c r="G2626" s="21" t="str">
        <f>VLOOKUP(Tableau1[[#This Row],[CODE_TYPE_DECHET]],Libellés!$A$1:$B$8,2,FALSE)</f>
        <v>Emballages et papier</v>
      </c>
      <c r="H2626" s="21" t="s">
        <v>49</v>
      </c>
      <c r="I2626" s="21" t="str">
        <f>VLOOKUP(Tableau1[[#This Row],[CODE_DESTINATION]],Libellés!$E$2:$F$7,2,FALSE)</f>
        <v>Valorisation matière</v>
      </c>
      <c r="J2626" s="21">
        <v>3063.75504</v>
      </c>
      <c r="K2626" s="21">
        <v>76601</v>
      </c>
      <c r="L2626" s="21">
        <f>Tableau1[[#This Row],[TONNE_DECHET]]*1000</f>
        <v>3063755.04</v>
      </c>
      <c r="M2626" s="21">
        <f>Tableau1[[#This Row],[KG_DECHET]]/Tableau1[[#This Row],[Population]]</f>
        <v>39.996279944126059</v>
      </c>
    </row>
    <row r="2627" spans="1:13" x14ac:dyDescent="0.3">
      <c r="A2627" s="21">
        <v>2017</v>
      </c>
      <c r="B2627" s="21">
        <v>76</v>
      </c>
      <c r="C2627" s="21" t="str">
        <f>VLOOKUP(Tableau1[[#This Row],[CODE_REGION]],Libellés!$I$2:$J$15,2,FALSE)</f>
        <v>Occitanie</v>
      </c>
      <c r="D2627" s="21">
        <v>48</v>
      </c>
      <c r="E2627" s="21" t="str">
        <f>VLOOKUP(Tableau1[[#This Row],[CODE_DEPT]],Libellés!$L$2:$M$102,2,FALSE)</f>
        <v>Lozère</v>
      </c>
      <c r="F2627" s="21" t="s">
        <v>56</v>
      </c>
      <c r="G2627" s="21" t="str">
        <f>VLOOKUP(Tableau1[[#This Row],[CODE_TYPE_DECHET]],Libellés!$A$1:$B$8,2,FALSE)</f>
        <v>Biodéchets</v>
      </c>
      <c r="H2627" s="21" t="s">
        <v>49</v>
      </c>
      <c r="I2627" s="21" t="str">
        <f>VLOOKUP(Tableau1[[#This Row],[CODE_DESTINATION]],Libellés!$E$2:$F$7,2,FALSE)</f>
        <v>Valorisation matière</v>
      </c>
      <c r="J2627" s="21">
        <v>179.2</v>
      </c>
      <c r="K2627" s="21">
        <v>76601</v>
      </c>
      <c r="L2627" s="21">
        <f>Tableau1[[#This Row],[TONNE_DECHET]]*1000</f>
        <v>179200</v>
      </c>
      <c r="M2627" s="21">
        <f>Tableau1[[#This Row],[KG_DECHET]]/Tableau1[[#This Row],[Population]]</f>
        <v>2.3393950470620486</v>
      </c>
    </row>
    <row r="2628" spans="1:13" x14ac:dyDescent="0.3">
      <c r="A2628" s="21">
        <v>2017</v>
      </c>
      <c r="B2628" s="21">
        <v>76</v>
      </c>
      <c r="C2628" s="21" t="str">
        <f>VLOOKUP(Tableau1[[#This Row],[CODE_REGION]],Libellés!$I$2:$J$15,2,FALSE)</f>
        <v>Occitanie</v>
      </c>
      <c r="D2628" s="21">
        <v>48</v>
      </c>
      <c r="E2628" s="21" t="str">
        <f>VLOOKUP(Tableau1[[#This Row],[CODE_DEPT]],Libellés!$L$2:$M$102,2,FALSE)</f>
        <v>Lozère</v>
      </c>
      <c r="F2628" s="21" t="s">
        <v>54</v>
      </c>
      <c r="G2628" s="21" t="str">
        <f>VLOOKUP(Tableau1[[#This Row],[CODE_TYPE_DECHET]],Libellés!$A$1:$B$8,2,FALSE)</f>
        <v>Verre</v>
      </c>
      <c r="H2628" s="21" t="s">
        <v>49</v>
      </c>
      <c r="I2628" s="21" t="str">
        <f>VLOOKUP(Tableau1[[#This Row],[CODE_DESTINATION]],Libellés!$E$2:$F$7,2,FALSE)</f>
        <v>Valorisation matière</v>
      </c>
      <c r="J2628" s="21">
        <v>2354.6731399999999</v>
      </c>
      <c r="K2628" s="21">
        <v>76601</v>
      </c>
      <c r="L2628" s="21">
        <f>Tableau1[[#This Row],[TONNE_DECHET]]*1000</f>
        <v>2354673.1399999997</v>
      </c>
      <c r="M2628" s="21">
        <f>Tableau1[[#This Row],[KG_DECHET]]/Tableau1[[#This Row],[Population]]</f>
        <v>30.739456926149785</v>
      </c>
    </row>
    <row r="2629" spans="1:13" x14ac:dyDescent="0.3">
      <c r="A2629" s="21">
        <v>2017</v>
      </c>
      <c r="B2629" s="21">
        <v>76</v>
      </c>
      <c r="C2629" s="21" t="str">
        <f>VLOOKUP(Tableau1[[#This Row],[CODE_REGION]],Libellés!$I$2:$J$15,2,FALSE)</f>
        <v>Occitanie</v>
      </c>
      <c r="D2629" s="21">
        <v>48</v>
      </c>
      <c r="E2629" s="21" t="str">
        <f>VLOOKUP(Tableau1[[#This Row],[CODE_DEPT]],Libellés!$L$2:$M$102,2,FALSE)</f>
        <v>Lozère</v>
      </c>
      <c r="F2629" s="21" t="s">
        <v>55</v>
      </c>
      <c r="G2629" s="21" t="str">
        <f>VLOOKUP(Tableau1[[#This Row],[CODE_TYPE_DECHET]],Libellés!$A$1:$B$8,2,FALSE)</f>
        <v>Collectes séparées hors gravats</v>
      </c>
      <c r="H2629" s="21" t="s">
        <v>49</v>
      </c>
      <c r="I2629" s="21" t="str">
        <f>VLOOKUP(Tableau1[[#This Row],[CODE_DESTINATION]],Libellés!$E$2:$F$7,2,FALSE)</f>
        <v>Valorisation matière</v>
      </c>
      <c r="J2629" s="21">
        <v>260.10048</v>
      </c>
      <c r="K2629" s="21">
        <v>76601</v>
      </c>
      <c r="L2629" s="21">
        <f>Tableau1[[#This Row],[TONNE_DECHET]]*1000</f>
        <v>260100.48000000001</v>
      </c>
      <c r="M2629" s="21">
        <f>Tableau1[[#This Row],[KG_DECHET]]/Tableau1[[#This Row],[Population]]</f>
        <v>3.3955232960405217</v>
      </c>
    </row>
    <row r="2630" spans="1:13" x14ac:dyDescent="0.3">
      <c r="A2630" s="21">
        <v>2009</v>
      </c>
      <c r="B2630" s="21">
        <v>52</v>
      </c>
      <c r="C2630" s="21" t="str">
        <f>VLOOKUP(Tableau1[[#This Row],[CODE_REGION]],Libellés!$I$2:$J$15,2,FALSE)</f>
        <v>Pays de la Loire</v>
      </c>
      <c r="D2630" s="21">
        <v>49</v>
      </c>
      <c r="E2630" s="21" t="str">
        <f>VLOOKUP(Tableau1[[#This Row],[CODE_DEPT]],Libellés!$L$2:$M$102,2,FALSE)</f>
        <v>Maine-et-Loire</v>
      </c>
      <c r="F2630" s="21" t="s">
        <v>49</v>
      </c>
      <c r="G2630" s="21" t="str">
        <f>VLOOKUP(Tableau1[[#This Row],[CODE_TYPE_DECHET]],Libellés!$A$1:$B$8,2,FALSE)</f>
        <v>Ordures ménagères résiduelles</v>
      </c>
      <c r="H2630" s="21" t="s">
        <v>50</v>
      </c>
      <c r="I2630" s="21" t="str">
        <f>VLOOKUP(Tableau1[[#This Row],[CODE_DESTINATION]],Libellés!$E$2:$F$7,2,FALSE)</f>
        <v>Incinération avec récupération d'énergie</v>
      </c>
      <c r="J2630" s="21">
        <v>113759.24</v>
      </c>
      <c r="K2630" s="21">
        <v>780082</v>
      </c>
      <c r="L2630" s="21">
        <f>Tableau1[[#This Row],[TONNE_DECHET]]*1000</f>
        <v>113759240</v>
      </c>
      <c r="M2630" s="21">
        <f>Tableau1[[#This Row],[KG_DECHET]]/Tableau1[[#This Row],[Population]]</f>
        <v>145.82984865693606</v>
      </c>
    </row>
    <row r="2631" spans="1:13" x14ac:dyDescent="0.3">
      <c r="A2631" s="21">
        <v>2009</v>
      </c>
      <c r="B2631" s="21">
        <v>52</v>
      </c>
      <c r="C2631" s="21" t="str">
        <f>VLOOKUP(Tableau1[[#This Row],[CODE_REGION]],Libellés!$I$2:$J$15,2,FALSE)</f>
        <v>Pays de la Loire</v>
      </c>
      <c r="D2631" s="21">
        <v>49</v>
      </c>
      <c r="E2631" s="21" t="str">
        <f>VLOOKUP(Tableau1[[#This Row],[CODE_DEPT]],Libellés!$L$2:$M$102,2,FALSE)</f>
        <v>Maine-et-Loire</v>
      </c>
      <c r="F2631" s="21" t="s">
        <v>49</v>
      </c>
      <c r="G2631" s="21" t="str">
        <f>VLOOKUP(Tableau1[[#This Row],[CODE_TYPE_DECHET]],Libellés!$A$1:$B$8,2,FALSE)</f>
        <v>Ordures ménagères résiduelles</v>
      </c>
      <c r="H2631" s="21" t="s">
        <v>51</v>
      </c>
      <c r="I2631" s="21" t="str">
        <f>VLOOKUP(Tableau1[[#This Row],[CODE_DESTINATION]],Libellés!$E$2:$F$7,2,FALSE)</f>
        <v>Stockage</v>
      </c>
      <c r="J2631" s="21">
        <v>23453.81</v>
      </c>
      <c r="K2631" s="21">
        <v>780082</v>
      </c>
      <c r="L2631" s="21">
        <f>Tableau1[[#This Row],[TONNE_DECHET]]*1000</f>
        <v>23453810</v>
      </c>
      <c r="M2631" s="21">
        <f>Tableau1[[#This Row],[KG_DECHET]]/Tableau1[[#This Row],[Population]]</f>
        <v>30.065826413120671</v>
      </c>
    </row>
    <row r="2632" spans="1:13" x14ac:dyDescent="0.3">
      <c r="A2632" s="21">
        <v>2009</v>
      </c>
      <c r="B2632" s="21">
        <v>52</v>
      </c>
      <c r="C2632" s="21" t="str">
        <f>VLOOKUP(Tableau1[[#This Row],[CODE_REGION]],Libellés!$I$2:$J$15,2,FALSE)</f>
        <v>Pays de la Loire</v>
      </c>
      <c r="D2632" s="21">
        <v>49</v>
      </c>
      <c r="E2632" s="21" t="str">
        <f>VLOOKUP(Tableau1[[#This Row],[CODE_DEPT]],Libellés!$L$2:$M$102,2,FALSE)</f>
        <v>Maine-et-Loire</v>
      </c>
      <c r="F2632" s="21" t="s">
        <v>49</v>
      </c>
      <c r="G2632" s="21" t="str">
        <f>VLOOKUP(Tableau1[[#This Row],[CODE_TYPE_DECHET]],Libellés!$A$1:$B$8,2,FALSE)</f>
        <v>Ordures ménagères résiduelles</v>
      </c>
      <c r="H2632" s="21" t="s">
        <v>56</v>
      </c>
      <c r="I2632" s="21" t="str">
        <f>VLOOKUP(Tableau1[[#This Row],[CODE_DESTINATION]],Libellés!$E$2:$F$7,2,FALSE)</f>
        <v>Valorisation organique</v>
      </c>
      <c r="J2632" s="21">
        <v>16290.11692</v>
      </c>
      <c r="K2632" s="21">
        <v>780082</v>
      </c>
      <c r="L2632" s="21">
        <f>Tableau1[[#This Row],[TONNE_DECHET]]*1000</f>
        <v>16290116.92</v>
      </c>
      <c r="M2632" s="21">
        <f>Tableau1[[#This Row],[KG_DECHET]]/Tableau1[[#This Row],[Population]]</f>
        <v>20.882569934955555</v>
      </c>
    </row>
    <row r="2633" spans="1:13" x14ac:dyDescent="0.3">
      <c r="A2633" s="21">
        <v>2009</v>
      </c>
      <c r="B2633" s="21">
        <v>52</v>
      </c>
      <c r="C2633" s="21" t="str">
        <f>VLOOKUP(Tableau1[[#This Row],[CODE_REGION]],Libellés!$I$2:$J$15,2,FALSE)</f>
        <v>Pays de la Loire</v>
      </c>
      <c r="D2633" s="21">
        <v>49</v>
      </c>
      <c r="E2633" s="21" t="str">
        <f>VLOOKUP(Tableau1[[#This Row],[CODE_DEPT]],Libellés!$L$2:$M$102,2,FALSE)</f>
        <v>Maine-et-Loire</v>
      </c>
      <c r="F2633" s="21" t="s">
        <v>49</v>
      </c>
      <c r="G2633" s="21" t="str">
        <f>VLOOKUP(Tableau1[[#This Row],[CODE_TYPE_DECHET]],Libellés!$A$1:$B$8,2,FALSE)</f>
        <v>Ordures ménagères résiduelles</v>
      </c>
      <c r="H2633" s="21" t="s">
        <v>52</v>
      </c>
      <c r="I2633" s="21" t="str">
        <f>VLOOKUP(Tableau1[[#This Row],[CODE_DESTINATION]],Libellés!$E$2:$F$7,2,FALSE)</f>
        <v>Non précisé</v>
      </c>
      <c r="J2633" s="21">
        <v>2460.80386</v>
      </c>
      <c r="K2633" s="21">
        <v>780082</v>
      </c>
      <c r="L2633" s="21">
        <f>Tableau1[[#This Row],[TONNE_DECHET]]*1000</f>
        <v>2460803.86</v>
      </c>
      <c r="M2633" s="21">
        <f>Tableau1[[#This Row],[KG_DECHET]]/Tableau1[[#This Row],[Population]]</f>
        <v>3.154545111924131</v>
      </c>
    </row>
    <row r="2634" spans="1:13" x14ac:dyDescent="0.3">
      <c r="A2634" s="21">
        <v>2009</v>
      </c>
      <c r="B2634" s="21">
        <v>52</v>
      </c>
      <c r="C2634" s="21" t="str">
        <f>VLOOKUP(Tableau1[[#This Row],[CODE_REGION]],Libellés!$I$2:$J$15,2,FALSE)</f>
        <v>Pays de la Loire</v>
      </c>
      <c r="D2634" s="21">
        <v>49</v>
      </c>
      <c r="E2634" s="21" t="str">
        <f>VLOOKUP(Tableau1[[#This Row],[CODE_DEPT]],Libellés!$L$2:$M$102,2,FALSE)</f>
        <v>Maine-et-Loire</v>
      </c>
      <c r="F2634" s="21" t="s">
        <v>50</v>
      </c>
      <c r="G2634" s="21" t="str">
        <f>VLOOKUP(Tableau1[[#This Row],[CODE_TYPE_DECHET]],Libellés!$A$1:$B$8,2,FALSE)</f>
        <v>Encombrants</v>
      </c>
      <c r="H2634" s="21" t="s">
        <v>50</v>
      </c>
      <c r="I2634" s="21" t="str">
        <f>VLOOKUP(Tableau1[[#This Row],[CODE_DESTINATION]],Libellés!$E$2:$F$7,2,FALSE)</f>
        <v>Incinération avec récupération d'énergie</v>
      </c>
      <c r="J2634" s="21">
        <v>105.93608999999999</v>
      </c>
      <c r="K2634" s="21">
        <v>780082</v>
      </c>
      <c r="L2634" s="21">
        <f>Tableau1[[#This Row],[TONNE_DECHET]]*1000</f>
        <v>105936.09</v>
      </c>
      <c r="M2634" s="21">
        <f>Tableau1[[#This Row],[KG_DECHET]]/Tableau1[[#This Row],[Population]]</f>
        <v>0.1358012234611233</v>
      </c>
    </row>
    <row r="2635" spans="1:13" x14ac:dyDescent="0.3">
      <c r="A2635" s="21">
        <v>2009</v>
      </c>
      <c r="B2635" s="21">
        <v>52</v>
      </c>
      <c r="C2635" s="21" t="str">
        <f>VLOOKUP(Tableau1[[#This Row],[CODE_REGION]],Libellés!$I$2:$J$15,2,FALSE)</f>
        <v>Pays de la Loire</v>
      </c>
      <c r="D2635" s="21">
        <v>49</v>
      </c>
      <c r="E2635" s="21" t="str">
        <f>VLOOKUP(Tableau1[[#This Row],[CODE_DEPT]],Libellés!$L$2:$M$102,2,FALSE)</f>
        <v>Maine-et-Loire</v>
      </c>
      <c r="F2635" s="21" t="s">
        <v>53</v>
      </c>
      <c r="G2635" s="21" t="str">
        <f>VLOOKUP(Tableau1[[#This Row],[CODE_TYPE_DECHET]],Libellés!$A$1:$B$8,2,FALSE)</f>
        <v>Déchets dangereux</v>
      </c>
      <c r="H2635" s="21" t="s">
        <v>49</v>
      </c>
      <c r="I2635" s="21" t="str">
        <f>VLOOKUP(Tableau1[[#This Row],[CODE_DESTINATION]],Libellés!$E$2:$F$7,2,FALSE)</f>
        <v>Valorisation matière</v>
      </c>
      <c r="J2635" s="21">
        <v>11.21</v>
      </c>
      <c r="K2635" s="21">
        <v>780082</v>
      </c>
      <c r="L2635" s="21">
        <f>Tableau1[[#This Row],[TONNE_DECHET]]*1000</f>
        <v>11210</v>
      </c>
      <c r="M2635" s="21">
        <f>Tableau1[[#This Row],[KG_DECHET]]/Tableau1[[#This Row],[Population]]</f>
        <v>1.437028414961504E-2</v>
      </c>
    </row>
    <row r="2636" spans="1:13" x14ac:dyDescent="0.3">
      <c r="A2636" s="21">
        <v>2009</v>
      </c>
      <c r="B2636" s="21">
        <v>52</v>
      </c>
      <c r="C2636" s="21" t="str">
        <f>VLOOKUP(Tableau1[[#This Row],[CODE_REGION]],Libellés!$I$2:$J$15,2,FALSE)</f>
        <v>Pays de la Loire</v>
      </c>
      <c r="D2636" s="21">
        <v>49</v>
      </c>
      <c r="E2636" s="21" t="str">
        <f>VLOOKUP(Tableau1[[#This Row],[CODE_DEPT]],Libellés!$L$2:$M$102,2,FALSE)</f>
        <v>Maine-et-Loire</v>
      </c>
      <c r="F2636" s="21" t="s">
        <v>53</v>
      </c>
      <c r="G2636" s="21" t="str">
        <f>VLOOKUP(Tableau1[[#This Row],[CODE_TYPE_DECHET]],Libellés!$A$1:$B$8,2,FALSE)</f>
        <v>Déchets dangereux</v>
      </c>
      <c r="H2636" s="21" t="s">
        <v>52</v>
      </c>
      <c r="I2636" s="21" t="str">
        <f>VLOOKUP(Tableau1[[#This Row],[CODE_DESTINATION]],Libellés!$E$2:$F$7,2,FALSE)</f>
        <v>Non précisé</v>
      </c>
      <c r="J2636" s="21">
        <v>1</v>
      </c>
      <c r="K2636" s="21">
        <v>780082</v>
      </c>
      <c r="L2636" s="21">
        <f>Tableau1[[#This Row],[TONNE_DECHET]]*1000</f>
        <v>1000</v>
      </c>
      <c r="M2636" s="21">
        <f>Tableau1[[#This Row],[KG_DECHET]]/Tableau1[[#This Row],[Population]]</f>
        <v>1.2819165164687815E-3</v>
      </c>
    </row>
    <row r="2637" spans="1:13" x14ac:dyDescent="0.3">
      <c r="A2637" s="21">
        <v>2009</v>
      </c>
      <c r="B2637" s="21">
        <v>52</v>
      </c>
      <c r="C2637" s="21" t="str">
        <f>VLOOKUP(Tableau1[[#This Row],[CODE_REGION]],Libellés!$I$2:$J$15,2,FALSE)</f>
        <v>Pays de la Loire</v>
      </c>
      <c r="D2637" s="21">
        <v>49</v>
      </c>
      <c r="E2637" s="21" t="str">
        <f>VLOOKUP(Tableau1[[#This Row],[CODE_DEPT]],Libellés!$L$2:$M$102,2,FALSE)</f>
        <v>Maine-et-Loire</v>
      </c>
      <c r="F2637" s="21" t="s">
        <v>51</v>
      </c>
      <c r="G2637" s="21" t="str">
        <f>VLOOKUP(Tableau1[[#This Row],[CODE_TYPE_DECHET]],Libellés!$A$1:$B$8,2,FALSE)</f>
        <v>Emballages et papier</v>
      </c>
      <c r="H2637" s="21" t="s">
        <v>49</v>
      </c>
      <c r="I2637" s="21" t="str">
        <f>VLOOKUP(Tableau1[[#This Row],[CODE_DESTINATION]],Libellés!$E$2:$F$7,2,FALSE)</f>
        <v>Valorisation matière</v>
      </c>
      <c r="J2637" s="21">
        <v>43486.827749999997</v>
      </c>
      <c r="K2637" s="21">
        <v>780082</v>
      </c>
      <c r="L2637" s="21">
        <f>Tableau1[[#This Row],[TONNE_DECHET]]*1000</f>
        <v>43486827.75</v>
      </c>
      <c r="M2637" s="21">
        <f>Tableau1[[#This Row],[KG_DECHET]]/Tableau1[[#This Row],[Population]]</f>
        <v>55.746482741557941</v>
      </c>
    </row>
    <row r="2638" spans="1:13" x14ac:dyDescent="0.3">
      <c r="A2638" s="21">
        <v>2009</v>
      </c>
      <c r="B2638" s="21">
        <v>52</v>
      </c>
      <c r="C2638" s="21" t="str">
        <f>VLOOKUP(Tableau1[[#This Row],[CODE_REGION]],Libellés!$I$2:$J$15,2,FALSE)</f>
        <v>Pays de la Loire</v>
      </c>
      <c r="D2638" s="21">
        <v>49</v>
      </c>
      <c r="E2638" s="21" t="str">
        <f>VLOOKUP(Tableau1[[#This Row],[CODE_DEPT]],Libellés!$L$2:$M$102,2,FALSE)</f>
        <v>Maine-et-Loire</v>
      </c>
      <c r="F2638" s="21" t="s">
        <v>51</v>
      </c>
      <c r="G2638" s="21" t="str">
        <f>VLOOKUP(Tableau1[[#This Row],[CODE_TYPE_DECHET]],Libellés!$A$1:$B$8,2,FALSE)</f>
        <v>Emballages et papier</v>
      </c>
      <c r="H2638" s="21" t="s">
        <v>52</v>
      </c>
      <c r="I2638" s="21" t="str">
        <f>VLOOKUP(Tableau1[[#This Row],[CODE_DESTINATION]],Libellés!$E$2:$F$7,2,FALSE)</f>
        <v>Non précisé</v>
      </c>
      <c r="J2638" s="21">
        <v>249.97162</v>
      </c>
      <c r="K2638" s="21">
        <v>780082</v>
      </c>
      <c r="L2638" s="21">
        <f>Tableau1[[#This Row],[TONNE_DECHET]]*1000</f>
        <v>249971.62</v>
      </c>
      <c r="M2638" s="21">
        <f>Tableau1[[#This Row],[KG_DECHET]]/Tableau1[[#This Row],[Population]]</f>
        <v>0.32044274832645797</v>
      </c>
    </row>
    <row r="2639" spans="1:13" x14ac:dyDescent="0.3">
      <c r="A2639" s="21">
        <v>2009</v>
      </c>
      <c r="B2639" s="21">
        <v>52</v>
      </c>
      <c r="C2639" s="21" t="str">
        <f>VLOOKUP(Tableau1[[#This Row],[CODE_REGION]],Libellés!$I$2:$J$15,2,FALSE)</f>
        <v>Pays de la Loire</v>
      </c>
      <c r="D2639" s="21">
        <v>49</v>
      </c>
      <c r="E2639" s="21" t="str">
        <f>VLOOKUP(Tableau1[[#This Row],[CODE_DEPT]],Libellés!$L$2:$M$102,2,FALSE)</f>
        <v>Maine-et-Loire</v>
      </c>
      <c r="F2639" s="21" t="s">
        <v>56</v>
      </c>
      <c r="G2639" s="21" t="str">
        <f>VLOOKUP(Tableau1[[#This Row],[CODE_TYPE_DECHET]],Libellés!$A$1:$B$8,2,FALSE)</f>
        <v>Biodéchets</v>
      </c>
      <c r="H2639" s="21" t="s">
        <v>49</v>
      </c>
      <c r="I2639" s="21" t="str">
        <f>VLOOKUP(Tableau1[[#This Row],[CODE_DESTINATION]],Libellés!$E$2:$F$7,2,FALSE)</f>
        <v>Valorisation matière</v>
      </c>
      <c r="J2639" s="21">
        <v>20</v>
      </c>
      <c r="K2639" s="21">
        <v>780082</v>
      </c>
      <c r="L2639" s="21">
        <f>Tableau1[[#This Row],[TONNE_DECHET]]*1000</f>
        <v>20000</v>
      </c>
      <c r="M2639" s="21">
        <f>Tableau1[[#This Row],[KG_DECHET]]/Tableau1[[#This Row],[Population]]</f>
        <v>2.5638330329375628E-2</v>
      </c>
    </row>
    <row r="2640" spans="1:13" x14ac:dyDescent="0.3">
      <c r="A2640" s="21">
        <v>2009</v>
      </c>
      <c r="B2640" s="21">
        <v>52</v>
      </c>
      <c r="C2640" s="21" t="str">
        <f>VLOOKUP(Tableau1[[#This Row],[CODE_REGION]],Libellés!$I$2:$J$15,2,FALSE)</f>
        <v>Pays de la Loire</v>
      </c>
      <c r="D2640" s="21">
        <v>49</v>
      </c>
      <c r="E2640" s="21" t="str">
        <f>VLOOKUP(Tableau1[[#This Row],[CODE_DEPT]],Libellés!$L$2:$M$102,2,FALSE)</f>
        <v>Maine-et-Loire</v>
      </c>
      <c r="F2640" s="21" t="s">
        <v>56</v>
      </c>
      <c r="G2640" s="21" t="str">
        <f>VLOOKUP(Tableau1[[#This Row],[CODE_TYPE_DECHET]],Libellés!$A$1:$B$8,2,FALSE)</f>
        <v>Biodéchets</v>
      </c>
      <c r="H2640" s="21" t="s">
        <v>56</v>
      </c>
      <c r="I2640" s="21" t="str">
        <f>VLOOKUP(Tableau1[[#This Row],[CODE_DESTINATION]],Libellés!$E$2:$F$7,2,FALSE)</f>
        <v>Valorisation organique</v>
      </c>
      <c r="J2640" s="21">
        <v>2932.72</v>
      </c>
      <c r="K2640" s="21">
        <v>780082</v>
      </c>
      <c r="L2640" s="21">
        <f>Tableau1[[#This Row],[TONNE_DECHET]]*1000</f>
        <v>2932720</v>
      </c>
      <c r="M2640" s="21">
        <f>Tableau1[[#This Row],[KG_DECHET]]/Tableau1[[#This Row],[Population]]</f>
        <v>3.759502206178325</v>
      </c>
    </row>
    <row r="2641" spans="1:13" x14ac:dyDescent="0.3">
      <c r="A2641" s="21">
        <v>2009</v>
      </c>
      <c r="B2641" s="21">
        <v>52</v>
      </c>
      <c r="C2641" s="21" t="str">
        <f>VLOOKUP(Tableau1[[#This Row],[CODE_REGION]],Libellés!$I$2:$J$15,2,FALSE)</f>
        <v>Pays de la Loire</v>
      </c>
      <c r="D2641" s="21">
        <v>49</v>
      </c>
      <c r="E2641" s="21" t="str">
        <f>VLOOKUP(Tableau1[[#This Row],[CODE_DEPT]],Libellés!$L$2:$M$102,2,FALSE)</f>
        <v>Maine-et-Loire</v>
      </c>
      <c r="F2641" s="21" t="s">
        <v>54</v>
      </c>
      <c r="G2641" s="21" t="str">
        <f>VLOOKUP(Tableau1[[#This Row],[CODE_TYPE_DECHET]],Libellés!$A$1:$B$8,2,FALSE)</f>
        <v>Verre</v>
      </c>
      <c r="H2641" s="21" t="s">
        <v>49</v>
      </c>
      <c r="I2641" s="21" t="str">
        <f>VLOOKUP(Tableau1[[#This Row],[CODE_DESTINATION]],Libellés!$E$2:$F$7,2,FALSE)</f>
        <v>Valorisation matière</v>
      </c>
      <c r="J2641" s="21">
        <v>29304.941470000002</v>
      </c>
      <c r="K2641" s="21">
        <v>780082</v>
      </c>
      <c r="L2641" s="21">
        <f>Tableau1[[#This Row],[TONNE_DECHET]]*1000</f>
        <v>29304941.470000003</v>
      </c>
      <c r="M2641" s="21">
        <f>Tableau1[[#This Row],[KG_DECHET]]/Tableau1[[#This Row],[Population]]</f>
        <v>37.566488484543939</v>
      </c>
    </row>
    <row r="2642" spans="1:13" x14ac:dyDescent="0.3">
      <c r="A2642" s="21">
        <v>2009</v>
      </c>
      <c r="B2642" s="21">
        <v>52</v>
      </c>
      <c r="C2642" s="21" t="str">
        <f>VLOOKUP(Tableau1[[#This Row],[CODE_REGION]],Libellés!$I$2:$J$15,2,FALSE)</f>
        <v>Pays de la Loire</v>
      </c>
      <c r="D2642" s="21">
        <v>49</v>
      </c>
      <c r="E2642" s="21" t="str">
        <f>VLOOKUP(Tableau1[[#This Row],[CODE_DEPT]],Libellés!$L$2:$M$102,2,FALSE)</f>
        <v>Maine-et-Loire</v>
      </c>
      <c r="F2642" s="21" t="s">
        <v>54</v>
      </c>
      <c r="G2642" s="21" t="str">
        <f>VLOOKUP(Tableau1[[#This Row],[CODE_TYPE_DECHET]],Libellés!$A$1:$B$8,2,FALSE)</f>
        <v>Verre</v>
      </c>
      <c r="H2642" s="21" t="s">
        <v>52</v>
      </c>
      <c r="I2642" s="21" t="str">
        <f>VLOOKUP(Tableau1[[#This Row],[CODE_DESTINATION]],Libellés!$E$2:$F$7,2,FALSE)</f>
        <v>Non précisé</v>
      </c>
      <c r="J2642" s="21">
        <v>336.33260000000001</v>
      </c>
      <c r="K2642" s="21">
        <v>780082</v>
      </c>
      <c r="L2642" s="21">
        <f>Tableau1[[#This Row],[TONNE_DECHET]]*1000</f>
        <v>336332.60000000003</v>
      </c>
      <c r="M2642" s="21">
        <f>Tableau1[[#This Row],[KG_DECHET]]/Tableau1[[#This Row],[Population]]</f>
        <v>0.43115031496688816</v>
      </c>
    </row>
    <row r="2643" spans="1:13" x14ac:dyDescent="0.3">
      <c r="A2643" s="21">
        <v>2009</v>
      </c>
      <c r="B2643" s="21">
        <v>52</v>
      </c>
      <c r="C2643" s="21" t="str">
        <f>VLOOKUP(Tableau1[[#This Row],[CODE_REGION]],Libellés!$I$2:$J$15,2,FALSE)</f>
        <v>Pays de la Loire</v>
      </c>
      <c r="D2643" s="21">
        <v>49</v>
      </c>
      <c r="E2643" s="21" t="str">
        <f>VLOOKUP(Tableau1[[#This Row],[CODE_DEPT]],Libellés!$L$2:$M$102,2,FALSE)</f>
        <v>Maine-et-Loire</v>
      </c>
      <c r="F2643" s="21" t="s">
        <v>55</v>
      </c>
      <c r="G2643" s="21" t="str">
        <f>VLOOKUP(Tableau1[[#This Row],[CODE_TYPE_DECHET]],Libellés!$A$1:$B$8,2,FALSE)</f>
        <v>Collectes séparées hors gravats</v>
      </c>
      <c r="H2643" s="21" t="s">
        <v>49</v>
      </c>
      <c r="I2643" s="21" t="str">
        <f>VLOOKUP(Tableau1[[#This Row],[CODE_DESTINATION]],Libellés!$E$2:$F$7,2,FALSE)</f>
        <v>Valorisation matière</v>
      </c>
      <c r="J2643" s="21">
        <v>451</v>
      </c>
      <c r="K2643" s="21">
        <v>780082</v>
      </c>
      <c r="L2643" s="21">
        <f>Tableau1[[#This Row],[TONNE_DECHET]]*1000</f>
        <v>451000</v>
      </c>
      <c r="M2643" s="21">
        <f>Tableau1[[#This Row],[KG_DECHET]]/Tableau1[[#This Row],[Population]]</f>
        <v>0.5781443489274205</v>
      </c>
    </row>
    <row r="2644" spans="1:13" x14ac:dyDescent="0.3">
      <c r="A2644" s="21">
        <v>2011</v>
      </c>
      <c r="B2644" s="21">
        <v>52</v>
      </c>
      <c r="C2644" s="21" t="str">
        <f>VLOOKUP(Tableau1[[#This Row],[CODE_REGION]],Libellés!$I$2:$J$15,2,FALSE)</f>
        <v>Pays de la Loire</v>
      </c>
      <c r="D2644" s="21">
        <v>49</v>
      </c>
      <c r="E2644" s="21" t="str">
        <f>VLOOKUP(Tableau1[[#This Row],[CODE_DEPT]],Libellés!$L$2:$M$102,2,FALSE)</f>
        <v>Maine-et-Loire</v>
      </c>
      <c r="F2644" s="21" t="s">
        <v>49</v>
      </c>
      <c r="G2644" s="21" t="str">
        <f>VLOOKUP(Tableau1[[#This Row],[CODE_TYPE_DECHET]],Libellés!$A$1:$B$8,2,FALSE)</f>
        <v>Ordures ménagères résiduelles</v>
      </c>
      <c r="H2644" s="21" t="s">
        <v>50</v>
      </c>
      <c r="I2644" s="21" t="str">
        <f>VLOOKUP(Tableau1[[#This Row],[CODE_DESTINATION]],Libellés!$E$2:$F$7,2,FALSE)</f>
        <v>Incinération avec récupération d'énergie</v>
      </c>
      <c r="J2644" s="21">
        <v>105563.62</v>
      </c>
      <c r="K2644" s="21">
        <v>790343</v>
      </c>
      <c r="L2644" s="21">
        <f>Tableau1[[#This Row],[TONNE_DECHET]]*1000</f>
        <v>105563620</v>
      </c>
      <c r="M2644" s="21">
        <f>Tableau1[[#This Row],[KG_DECHET]]/Tableau1[[#This Row],[Population]]</f>
        <v>133.56684376277136</v>
      </c>
    </row>
    <row r="2645" spans="1:13" x14ac:dyDescent="0.3">
      <c r="A2645" s="21">
        <v>2011</v>
      </c>
      <c r="B2645" s="21">
        <v>52</v>
      </c>
      <c r="C2645" s="21" t="str">
        <f>VLOOKUP(Tableau1[[#This Row],[CODE_REGION]],Libellés!$I$2:$J$15,2,FALSE)</f>
        <v>Pays de la Loire</v>
      </c>
      <c r="D2645" s="21">
        <v>49</v>
      </c>
      <c r="E2645" s="21" t="str">
        <f>VLOOKUP(Tableau1[[#This Row],[CODE_DEPT]],Libellés!$L$2:$M$102,2,FALSE)</f>
        <v>Maine-et-Loire</v>
      </c>
      <c r="F2645" s="21" t="s">
        <v>49</v>
      </c>
      <c r="G2645" s="21" t="str">
        <f>VLOOKUP(Tableau1[[#This Row],[CODE_TYPE_DECHET]],Libellés!$A$1:$B$8,2,FALSE)</f>
        <v>Ordures ménagères résiduelles</v>
      </c>
      <c r="H2645" s="21" t="s">
        <v>51</v>
      </c>
      <c r="I2645" s="21" t="str">
        <f>VLOOKUP(Tableau1[[#This Row],[CODE_DESTINATION]],Libellés!$E$2:$F$7,2,FALSE)</f>
        <v>Stockage</v>
      </c>
      <c r="J2645" s="21">
        <v>30338.029989999999</v>
      </c>
      <c r="K2645" s="21">
        <v>790343</v>
      </c>
      <c r="L2645" s="21">
        <f>Tableau1[[#This Row],[TONNE_DECHET]]*1000</f>
        <v>30338029.989999998</v>
      </c>
      <c r="M2645" s="21">
        <f>Tableau1[[#This Row],[KG_DECHET]]/Tableau1[[#This Row],[Population]]</f>
        <v>38.385903322987609</v>
      </c>
    </row>
    <row r="2646" spans="1:13" x14ac:dyDescent="0.3">
      <c r="A2646" s="21">
        <v>2011</v>
      </c>
      <c r="B2646" s="21">
        <v>52</v>
      </c>
      <c r="C2646" s="21" t="str">
        <f>VLOOKUP(Tableau1[[#This Row],[CODE_REGION]],Libellés!$I$2:$J$15,2,FALSE)</f>
        <v>Pays de la Loire</v>
      </c>
      <c r="D2646" s="21">
        <v>49</v>
      </c>
      <c r="E2646" s="21" t="str">
        <f>VLOOKUP(Tableau1[[#This Row],[CODE_DEPT]],Libellés!$L$2:$M$102,2,FALSE)</f>
        <v>Maine-et-Loire</v>
      </c>
      <c r="F2646" s="21" t="s">
        <v>49</v>
      </c>
      <c r="G2646" s="21" t="str">
        <f>VLOOKUP(Tableau1[[#This Row],[CODE_TYPE_DECHET]],Libellés!$A$1:$B$8,2,FALSE)</f>
        <v>Ordures ménagères résiduelles</v>
      </c>
      <c r="H2646" s="21" t="s">
        <v>56</v>
      </c>
      <c r="I2646" s="21" t="str">
        <f>VLOOKUP(Tableau1[[#This Row],[CODE_DESTINATION]],Libellés!$E$2:$F$7,2,FALSE)</f>
        <v>Valorisation organique</v>
      </c>
      <c r="J2646" s="21">
        <v>6992.9891100000004</v>
      </c>
      <c r="K2646" s="21">
        <v>790343</v>
      </c>
      <c r="L2646" s="21">
        <f>Tableau1[[#This Row],[TONNE_DECHET]]*1000</f>
        <v>6992989.1100000003</v>
      </c>
      <c r="M2646" s="21">
        <f>Tableau1[[#This Row],[KG_DECHET]]/Tableau1[[#This Row],[Population]]</f>
        <v>8.8480433305539492</v>
      </c>
    </row>
    <row r="2647" spans="1:13" x14ac:dyDescent="0.3">
      <c r="A2647" s="21">
        <v>2011</v>
      </c>
      <c r="B2647" s="21">
        <v>52</v>
      </c>
      <c r="C2647" s="21" t="str">
        <f>VLOOKUP(Tableau1[[#This Row],[CODE_REGION]],Libellés!$I$2:$J$15,2,FALSE)</f>
        <v>Pays de la Loire</v>
      </c>
      <c r="D2647" s="21">
        <v>49</v>
      </c>
      <c r="E2647" s="21" t="str">
        <f>VLOOKUP(Tableau1[[#This Row],[CODE_DEPT]],Libellés!$L$2:$M$102,2,FALSE)</f>
        <v>Maine-et-Loire</v>
      </c>
      <c r="F2647" s="21" t="s">
        <v>49</v>
      </c>
      <c r="G2647" s="21" t="str">
        <f>VLOOKUP(Tableau1[[#This Row],[CODE_TYPE_DECHET]],Libellés!$A$1:$B$8,2,FALSE)</f>
        <v>Ordures ménagères résiduelles</v>
      </c>
      <c r="H2647" s="21" t="s">
        <v>52</v>
      </c>
      <c r="I2647" s="21" t="str">
        <f>VLOOKUP(Tableau1[[#This Row],[CODE_DESTINATION]],Libellés!$E$2:$F$7,2,FALSE)</f>
        <v>Non précisé</v>
      </c>
      <c r="J2647" s="21">
        <v>284.42358000000002</v>
      </c>
      <c r="K2647" s="21">
        <v>790343</v>
      </c>
      <c r="L2647" s="21">
        <f>Tableau1[[#This Row],[TONNE_DECHET]]*1000</f>
        <v>284423.58</v>
      </c>
      <c r="M2647" s="21">
        <f>Tableau1[[#This Row],[KG_DECHET]]/Tableau1[[#This Row],[Population]]</f>
        <v>0.35987359918415174</v>
      </c>
    </row>
    <row r="2648" spans="1:13" x14ac:dyDescent="0.3">
      <c r="A2648" s="21">
        <v>2011</v>
      </c>
      <c r="B2648" s="21">
        <v>52</v>
      </c>
      <c r="C2648" s="21" t="str">
        <f>VLOOKUP(Tableau1[[#This Row],[CODE_REGION]],Libellés!$I$2:$J$15,2,FALSE)</f>
        <v>Pays de la Loire</v>
      </c>
      <c r="D2648" s="21">
        <v>49</v>
      </c>
      <c r="E2648" s="21" t="str">
        <f>VLOOKUP(Tableau1[[#This Row],[CODE_DEPT]],Libellés!$L$2:$M$102,2,FALSE)</f>
        <v>Maine-et-Loire</v>
      </c>
      <c r="F2648" s="21" t="s">
        <v>50</v>
      </c>
      <c r="G2648" s="21" t="str">
        <f>VLOOKUP(Tableau1[[#This Row],[CODE_TYPE_DECHET]],Libellés!$A$1:$B$8,2,FALSE)</f>
        <v>Encombrants</v>
      </c>
      <c r="H2648" s="21" t="s">
        <v>50</v>
      </c>
      <c r="I2648" s="21" t="str">
        <f>VLOOKUP(Tableau1[[#This Row],[CODE_DESTINATION]],Libellés!$E$2:$F$7,2,FALSE)</f>
        <v>Incinération avec récupération d'énergie</v>
      </c>
      <c r="J2648" s="21">
        <v>0.78517999999999999</v>
      </c>
      <c r="K2648" s="21">
        <v>790343</v>
      </c>
      <c r="L2648" s="21">
        <f>Tableau1[[#This Row],[TONNE_DECHET]]*1000</f>
        <v>785.18</v>
      </c>
      <c r="M2648" s="21">
        <f>Tableau1[[#This Row],[KG_DECHET]]/Tableau1[[#This Row],[Population]]</f>
        <v>9.9346739327102278E-4</v>
      </c>
    </row>
    <row r="2649" spans="1:13" x14ac:dyDescent="0.3">
      <c r="A2649" s="21">
        <v>2011</v>
      </c>
      <c r="B2649" s="21">
        <v>52</v>
      </c>
      <c r="C2649" s="21" t="str">
        <f>VLOOKUP(Tableau1[[#This Row],[CODE_REGION]],Libellés!$I$2:$J$15,2,FALSE)</f>
        <v>Pays de la Loire</v>
      </c>
      <c r="D2649" s="21">
        <v>49</v>
      </c>
      <c r="E2649" s="21" t="str">
        <f>VLOOKUP(Tableau1[[#This Row],[CODE_DEPT]],Libellés!$L$2:$M$102,2,FALSE)</f>
        <v>Maine-et-Loire</v>
      </c>
      <c r="F2649" s="21" t="s">
        <v>53</v>
      </c>
      <c r="G2649" s="21" t="str">
        <f>VLOOKUP(Tableau1[[#This Row],[CODE_TYPE_DECHET]],Libellés!$A$1:$B$8,2,FALSE)</f>
        <v>Déchets dangereux</v>
      </c>
      <c r="H2649" s="21" t="s">
        <v>50</v>
      </c>
      <c r="I2649" s="21" t="str">
        <f>VLOOKUP(Tableau1[[#This Row],[CODE_DESTINATION]],Libellés!$E$2:$F$7,2,FALSE)</f>
        <v>Incinération avec récupération d'énergie</v>
      </c>
      <c r="J2649" s="21">
        <v>1.36799</v>
      </c>
      <c r="K2649" s="21">
        <v>790343</v>
      </c>
      <c r="L2649" s="21">
        <f>Tableau1[[#This Row],[TONNE_DECHET]]*1000</f>
        <v>1367.99</v>
      </c>
      <c r="M2649" s="21">
        <f>Tableau1[[#This Row],[KG_DECHET]]/Tableau1[[#This Row],[Population]]</f>
        <v>1.7308814021254064E-3</v>
      </c>
    </row>
    <row r="2650" spans="1:13" x14ac:dyDescent="0.3">
      <c r="A2650" s="21">
        <v>2011</v>
      </c>
      <c r="B2650" s="21">
        <v>52</v>
      </c>
      <c r="C2650" s="21" t="str">
        <f>VLOOKUP(Tableau1[[#This Row],[CODE_REGION]],Libellés!$I$2:$J$15,2,FALSE)</f>
        <v>Pays de la Loire</v>
      </c>
      <c r="D2650" s="21">
        <v>49</v>
      </c>
      <c r="E2650" s="21" t="str">
        <f>VLOOKUP(Tableau1[[#This Row],[CODE_DEPT]],Libellés!$L$2:$M$102,2,FALSE)</f>
        <v>Maine-et-Loire</v>
      </c>
      <c r="F2650" s="21" t="s">
        <v>53</v>
      </c>
      <c r="G2650" s="21" t="str">
        <f>VLOOKUP(Tableau1[[#This Row],[CODE_TYPE_DECHET]],Libellés!$A$1:$B$8,2,FALSE)</f>
        <v>Déchets dangereux</v>
      </c>
      <c r="H2650" s="21" t="s">
        <v>53</v>
      </c>
      <c r="I2650" s="21" t="str">
        <f>VLOOKUP(Tableau1[[#This Row],[CODE_DESTINATION]],Libellés!$E$2:$F$7,2,FALSE)</f>
        <v>Incinération sans récupération d'énergie</v>
      </c>
      <c r="J2650" s="21">
        <v>1.4</v>
      </c>
      <c r="K2650" s="21">
        <v>790343</v>
      </c>
      <c r="L2650" s="21">
        <f>Tableau1[[#This Row],[TONNE_DECHET]]*1000</f>
        <v>1400</v>
      </c>
      <c r="M2650" s="21">
        <f>Tableau1[[#This Row],[KG_DECHET]]/Tableau1[[#This Row],[Population]]</f>
        <v>1.7713828046810056E-3</v>
      </c>
    </row>
    <row r="2651" spans="1:13" x14ac:dyDescent="0.3">
      <c r="A2651" s="21">
        <v>2011</v>
      </c>
      <c r="B2651" s="21">
        <v>52</v>
      </c>
      <c r="C2651" s="21" t="str">
        <f>VLOOKUP(Tableau1[[#This Row],[CODE_REGION]],Libellés!$I$2:$J$15,2,FALSE)</f>
        <v>Pays de la Loire</v>
      </c>
      <c r="D2651" s="21">
        <v>49</v>
      </c>
      <c r="E2651" s="21" t="str">
        <f>VLOOKUP(Tableau1[[#This Row],[CODE_DEPT]],Libellés!$L$2:$M$102,2,FALSE)</f>
        <v>Maine-et-Loire</v>
      </c>
      <c r="F2651" s="21" t="s">
        <v>51</v>
      </c>
      <c r="G2651" s="21" t="str">
        <f>VLOOKUP(Tableau1[[#This Row],[CODE_TYPE_DECHET]],Libellés!$A$1:$B$8,2,FALSE)</f>
        <v>Emballages et papier</v>
      </c>
      <c r="H2651" s="21" t="s">
        <v>49</v>
      </c>
      <c r="I2651" s="21" t="str">
        <f>VLOOKUP(Tableau1[[#This Row],[CODE_DESTINATION]],Libellés!$E$2:$F$7,2,FALSE)</f>
        <v>Valorisation matière</v>
      </c>
      <c r="J2651" s="21">
        <v>42771.655480000001</v>
      </c>
      <c r="K2651" s="21">
        <v>790343</v>
      </c>
      <c r="L2651" s="21">
        <f>Tableau1[[#This Row],[TONNE_DECHET]]*1000</f>
        <v>42771655.480000004</v>
      </c>
      <c r="M2651" s="21">
        <f>Tableau1[[#This Row],[KG_DECHET]]/Tableau1[[#This Row],[Population]]</f>
        <v>54.117839317865794</v>
      </c>
    </row>
    <row r="2652" spans="1:13" x14ac:dyDescent="0.3">
      <c r="A2652" s="21">
        <v>2011</v>
      </c>
      <c r="B2652" s="21">
        <v>52</v>
      </c>
      <c r="C2652" s="21" t="str">
        <f>VLOOKUP(Tableau1[[#This Row],[CODE_REGION]],Libellés!$I$2:$J$15,2,FALSE)</f>
        <v>Pays de la Loire</v>
      </c>
      <c r="D2652" s="21">
        <v>49</v>
      </c>
      <c r="E2652" s="21" t="str">
        <f>VLOOKUP(Tableau1[[#This Row],[CODE_DEPT]],Libellés!$L$2:$M$102,2,FALSE)</f>
        <v>Maine-et-Loire</v>
      </c>
      <c r="F2652" s="21" t="s">
        <v>51</v>
      </c>
      <c r="G2652" s="21" t="str">
        <f>VLOOKUP(Tableau1[[#This Row],[CODE_TYPE_DECHET]],Libellés!$A$1:$B$8,2,FALSE)</f>
        <v>Emballages et papier</v>
      </c>
      <c r="H2652" s="21" t="s">
        <v>52</v>
      </c>
      <c r="I2652" s="21" t="str">
        <f>VLOOKUP(Tableau1[[#This Row],[CODE_DESTINATION]],Libellés!$E$2:$F$7,2,FALSE)</f>
        <v>Non précisé</v>
      </c>
      <c r="J2652" s="21">
        <v>1234.2875200000001</v>
      </c>
      <c r="K2652" s="21">
        <v>790343</v>
      </c>
      <c r="L2652" s="21">
        <f>Tableau1[[#This Row],[TONNE_DECHET]]*1000</f>
        <v>1234287.52</v>
      </c>
      <c r="M2652" s="21">
        <f>Tableau1[[#This Row],[KG_DECHET]]/Tableau1[[#This Row],[Population]]</f>
        <v>1.5617112064002592</v>
      </c>
    </row>
    <row r="2653" spans="1:13" x14ac:dyDescent="0.3">
      <c r="A2653" s="21">
        <v>2011</v>
      </c>
      <c r="B2653" s="21">
        <v>52</v>
      </c>
      <c r="C2653" s="21" t="str">
        <f>VLOOKUP(Tableau1[[#This Row],[CODE_REGION]],Libellés!$I$2:$J$15,2,FALSE)</f>
        <v>Pays de la Loire</v>
      </c>
      <c r="D2653" s="21">
        <v>49</v>
      </c>
      <c r="E2653" s="21" t="str">
        <f>VLOOKUP(Tableau1[[#This Row],[CODE_DEPT]],Libellés!$L$2:$M$102,2,FALSE)</f>
        <v>Maine-et-Loire</v>
      </c>
      <c r="F2653" s="21" t="s">
        <v>56</v>
      </c>
      <c r="G2653" s="21" t="str">
        <f>VLOOKUP(Tableau1[[#This Row],[CODE_TYPE_DECHET]],Libellés!$A$1:$B$8,2,FALSE)</f>
        <v>Biodéchets</v>
      </c>
      <c r="H2653" s="21" t="s">
        <v>56</v>
      </c>
      <c r="I2653" s="21" t="str">
        <f>VLOOKUP(Tableau1[[#This Row],[CODE_DESTINATION]],Libellés!$E$2:$F$7,2,FALSE)</f>
        <v>Valorisation organique</v>
      </c>
      <c r="J2653" s="21">
        <v>95.68</v>
      </c>
      <c r="K2653" s="21">
        <v>790343</v>
      </c>
      <c r="L2653" s="21">
        <f>Tableau1[[#This Row],[TONNE_DECHET]]*1000</f>
        <v>95680</v>
      </c>
      <c r="M2653" s="21">
        <f>Tableau1[[#This Row],[KG_DECHET]]/Tableau1[[#This Row],[Population]]</f>
        <v>0.12106136196562758</v>
      </c>
    </row>
    <row r="2654" spans="1:13" x14ac:dyDescent="0.3">
      <c r="A2654" s="21">
        <v>2011</v>
      </c>
      <c r="B2654" s="21">
        <v>52</v>
      </c>
      <c r="C2654" s="21" t="str">
        <f>VLOOKUP(Tableau1[[#This Row],[CODE_REGION]],Libellés!$I$2:$J$15,2,FALSE)</f>
        <v>Pays de la Loire</v>
      </c>
      <c r="D2654" s="21">
        <v>49</v>
      </c>
      <c r="E2654" s="21" t="str">
        <f>VLOOKUP(Tableau1[[#This Row],[CODE_DEPT]],Libellés!$L$2:$M$102,2,FALSE)</f>
        <v>Maine-et-Loire</v>
      </c>
      <c r="F2654" s="21" t="s">
        <v>54</v>
      </c>
      <c r="G2654" s="21" t="str">
        <f>VLOOKUP(Tableau1[[#This Row],[CODE_TYPE_DECHET]],Libellés!$A$1:$B$8,2,FALSE)</f>
        <v>Verre</v>
      </c>
      <c r="H2654" s="21" t="s">
        <v>49</v>
      </c>
      <c r="I2654" s="21" t="str">
        <f>VLOOKUP(Tableau1[[#This Row],[CODE_DESTINATION]],Libellés!$E$2:$F$7,2,FALSE)</f>
        <v>Valorisation matière</v>
      </c>
      <c r="J2654" s="21">
        <v>29418.24523</v>
      </c>
      <c r="K2654" s="21">
        <v>790343</v>
      </c>
      <c r="L2654" s="21">
        <f>Tableau1[[#This Row],[TONNE_DECHET]]*1000</f>
        <v>29418245.23</v>
      </c>
      <c r="M2654" s="21">
        <f>Tableau1[[#This Row],[KG_DECHET]]/Tableau1[[#This Row],[Population]]</f>
        <v>37.222124103079295</v>
      </c>
    </row>
    <row r="2655" spans="1:13" x14ac:dyDescent="0.3">
      <c r="A2655" s="21">
        <v>2011</v>
      </c>
      <c r="B2655" s="21">
        <v>52</v>
      </c>
      <c r="C2655" s="21" t="str">
        <f>VLOOKUP(Tableau1[[#This Row],[CODE_REGION]],Libellés!$I$2:$J$15,2,FALSE)</f>
        <v>Pays de la Loire</v>
      </c>
      <c r="D2655" s="21">
        <v>49</v>
      </c>
      <c r="E2655" s="21" t="str">
        <f>VLOOKUP(Tableau1[[#This Row],[CODE_DEPT]],Libellés!$L$2:$M$102,2,FALSE)</f>
        <v>Maine-et-Loire</v>
      </c>
      <c r="F2655" s="21" t="s">
        <v>55</v>
      </c>
      <c r="G2655" s="21" t="str">
        <f>VLOOKUP(Tableau1[[#This Row],[CODE_TYPE_DECHET]],Libellés!$A$1:$B$8,2,FALSE)</f>
        <v>Collectes séparées hors gravats</v>
      </c>
      <c r="H2655" s="21" t="s">
        <v>49</v>
      </c>
      <c r="I2655" s="21" t="str">
        <f>VLOOKUP(Tableau1[[#This Row],[CODE_DESTINATION]],Libellés!$E$2:$F$7,2,FALSE)</f>
        <v>Valorisation matière</v>
      </c>
      <c r="J2655" s="21">
        <v>337.24</v>
      </c>
      <c r="K2655" s="21">
        <v>790343</v>
      </c>
      <c r="L2655" s="21">
        <f>Tableau1[[#This Row],[TONNE_DECHET]]*1000</f>
        <v>337240</v>
      </c>
      <c r="M2655" s="21">
        <f>Tableau1[[#This Row],[KG_DECHET]]/Tableau1[[#This Row],[Population]]</f>
        <v>0.42670081217901595</v>
      </c>
    </row>
    <row r="2656" spans="1:13" x14ac:dyDescent="0.3">
      <c r="A2656" s="21">
        <v>2013</v>
      </c>
      <c r="B2656" s="21">
        <v>52</v>
      </c>
      <c r="C2656" s="21" t="str">
        <f>VLOOKUP(Tableau1[[#This Row],[CODE_REGION]],Libellés!$I$2:$J$15,2,FALSE)</f>
        <v>Pays de la Loire</v>
      </c>
      <c r="D2656" s="21">
        <v>49</v>
      </c>
      <c r="E2656" s="21" t="str">
        <f>VLOOKUP(Tableau1[[#This Row],[CODE_DEPT]],Libellés!$L$2:$M$102,2,FALSE)</f>
        <v>Maine-et-Loire</v>
      </c>
      <c r="F2656" s="21" t="s">
        <v>49</v>
      </c>
      <c r="G2656" s="21" t="str">
        <f>VLOOKUP(Tableau1[[#This Row],[CODE_TYPE_DECHET]],Libellés!$A$1:$B$8,2,FALSE)</f>
        <v>Ordures ménagères résiduelles</v>
      </c>
      <c r="H2656" s="21" t="s">
        <v>50</v>
      </c>
      <c r="I2656" s="21" t="str">
        <f>VLOOKUP(Tableau1[[#This Row],[CODE_DESTINATION]],Libellés!$E$2:$F$7,2,FALSE)</f>
        <v>Incinération avec récupération d'énergie</v>
      </c>
      <c r="J2656" s="21">
        <v>50915.98</v>
      </c>
      <c r="K2656" s="21">
        <v>800191</v>
      </c>
      <c r="L2656" s="21">
        <f>Tableau1[[#This Row],[TONNE_DECHET]]*1000</f>
        <v>50915980</v>
      </c>
      <c r="M2656" s="21">
        <f>Tableau1[[#This Row],[KG_DECHET]]/Tableau1[[#This Row],[Population]]</f>
        <v>63.629783389215824</v>
      </c>
    </row>
    <row r="2657" spans="1:13" x14ac:dyDescent="0.3">
      <c r="A2657" s="21">
        <v>2013</v>
      </c>
      <c r="B2657" s="21">
        <v>52</v>
      </c>
      <c r="C2657" s="21" t="str">
        <f>VLOOKUP(Tableau1[[#This Row],[CODE_REGION]],Libellés!$I$2:$J$15,2,FALSE)</f>
        <v>Pays de la Loire</v>
      </c>
      <c r="D2657" s="21">
        <v>49</v>
      </c>
      <c r="E2657" s="21" t="str">
        <f>VLOOKUP(Tableau1[[#This Row],[CODE_DEPT]],Libellés!$L$2:$M$102,2,FALSE)</f>
        <v>Maine-et-Loire</v>
      </c>
      <c r="F2657" s="21" t="s">
        <v>49</v>
      </c>
      <c r="G2657" s="21" t="str">
        <f>VLOOKUP(Tableau1[[#This Row],[CODE_TYPE_DECHET]],Libellés!$A$1:$B$8,2,FALSE)</f>
        <v>Ordures ménagères résiduelles</v>
      </c>
      <c r="H2657" s="21" t="s">
        <v>51</v>
      </c>
      <c r="I2657" s="21" t="str">
        <f>VLOOKUP(Tableau1[[#This Row],[CODE_DESTINATION]],Libellés!$E$2:$F$7,2,FALSE)</f>
        <v>Stockage</v>
      </c>
      <c r="J2657" s="21">
        <v>12070.95</v>
      </c>
      <c r="K2657" s="21">
        <v>800191</v>
      </c>
      <c r="L2657" s="21">
        <f>Tableau1[[#This Row],[TONNE_DECHET]]*1000</f>
        <v>12070950</v>
      </c>
      <c r="M2657" s="21">
        <f>Tableau1[[#This Row],[KG_DECHET]]/Tableau1[[#This Row],[Population]]</f>
        <v>15.085085935732844</v>
      </c>
    </row>
    <row r="2658" spans="1:13" x14ac:dyDescent="0.3">
      <c r="A2658" s="21">
        <v>2013</v>
      </c>
      <c r="B2658" s="21">
        <v>52</v>
      </c>
      <c r="C2658" s="21" t="str">
        <f>VLOOKUP(Tableau1[[#This Row],[CODE_REGION]],Libellés!$I$2:$J$15,2,FALSE)</f>
        <v>Pays de la Loire</v>
      </c>
      <c r="D2658" s="21">
        <v>49</v>
      </c>
      <c r="E2658" s="21" t="str">
        <f>VLOOKUP(Tableau1[[#This Row],[CODE_DEPT]],Libellés!$L$2:$M$102,2,FALSE)</f>
        <v>Maine-et-Loire</v>
      </c>
      <c r="F2658" s="21" t="s">
        <v>49</v>
      </c>
      <c r="G2658" s="21" t="str">
        <f>VLOOKUP(Tableau1[[#This Row],[CODE_TYPE_DECHET]],Libellés!$A$1:$B$8,2,FALSE)</f>
        <v>Ordures ménagères résiduelles</v>
      </c>
      <c r="H2658" s="21" t="s">
        <v>56</v>
      </c>
      <c r="I2658" s="21" t="str">
        <f>VLOOKUP(Tableau1[[#This Row],[CODE_DESTINATION]],Libellés!$E$2:$F$7,2,FALSE)</f>
        <v>Valorisation organique</v>
      </c>
      <c r="J2658" s="21">
        <v>66039.77</v>
      </c>
      <c r="K2658" s="21">
        <v>800191</v>
      </c>
      <c r="L2658" s="21">
        <f>Tableau1[[#This Row],[TONNE_DECHET]]*1000</f>
        <v>66039770.000000007</v>
      </c>
      <c r="M2658" s="21">
        <f>Tableau1[[#This Row],[KG_DECHET]]/Tableau1[[#This Row],[Population]]</f>
        <v>82.530008460480076</v>
      </c>
    </row>
    <row r="2659" spans="1:13" x14ac:dyDescent="0.3">
      <c r="A2659" s="21">
        <v>2013</v>
      </c>
      <c r="B2659" s="21">
        <v>52</v>
      </c>
      <c r="C2659" s="21" t="str">
        <f>VLOOKUP(Tableau1[[#This Row],[CODE_REGION]],Libellés!$I$2:$J$15,2,FALSE)</f>
        <v>Pays de la Loire</v>
      </c>
      <c r="D2659" s="21">
        <v>49</v>
      </c>
      <c r="E2659" s="21" t="str">
        <f>VLOOKUP(Tableau1[[#This Row],[CODE_DEPT]],Libellés!$L$2:$M$102,2,FALSE)</f>
        <v>Maine-et-Loire</v>
      </c>
      <c r="F2659" s="21" t="s">
        <v>49</v>
      </c>
      <c r="G2659" s="21" t="str">
        <f>VLOOKUP(Tableau1[[#This Row],[CODE_TYPE_DECHET]],Libellés!$A$1:$B$8,2,FALSE)</f>
        <v>Ordures ménagères résiduelles</v>
      </c>
      <c r="H2659" s="21" t="s">
        <v>52</v>
      </c>
      <c r="I2659" s="21" t="str">
        <f>VLOOKUP(Tableau1[[#This Row],[CODE_DESTINATION]],Libellés!$E$2:$F$7,2,FALSE)</f>
        <v>Non précisé</v>
      </c>
      <c r="J2659" s="21">
        <v>4381.7379300000002</v>
      </c>
      <c r="K2659" s="21">
        <v>800191</v>
      </c>
      <c r="L2659" s="21">
        <f>Tableau1[[#This Row],[TONNE_DECHET]]*1000</f>
        <v>4381737.9300000006</v>
      </c>
      <c r="M2659" s="21">
        <f>Tableau1[[#This Row],[KG_DECHET]]/Tableau1[[#This Row],[Population]]</f>
        <v>5.4758650497193804</v>
      </c>
    </row>
    <row r="2660" spans="1:13" x14ac:dyDescent="0.3">
      <c r="A2660" s="21">
        <v>2013</v>
      </c>
      <c r="B2660" s="21">
        <v>52</v>
      </c>
      <c r="C2660" s="21" t="str">
        <f>VLOOKUP(Tableau1[[#This Row],[CODE_REGION]],Libellés!$I$2:$J$15,2,FALSE)</f>
        <v>Pays de la Loire</v>
      </c>
      <c r="D2660" s="21">
        <v>49</v>
      </c>
      <c r="E2660" s="21" t="str">
        <f>VLOOKUP(Tableau1[[#This Row],[CODE_DEPT]],Libellés!$L$2:$M$102,2,FALSE)</f>
        <v>Maine-et-Loire</v>
      </c>
      <c r="F2660" s="21" t="s">
        <v>53</v>
      </c>
      <c r="G2660" s="21" t="str">
        <f>VLOOKUP(Tableau1[[#This Row],[CODE_TYPE_DECHET]],Libellés!$A$1:$B$8,2,FALSE)</f>
        <v>Déchets dangereux</v>
      </c>
      <c r="H2660" s="21" t="s">
        <v>49</v>
      </c>
      <c r="I2660" s="21" t="str">
        <f>VLOOKUP(Tableau1[[#This Row],[CODE_DESTINATION]],Libellés!$E$2:$F$7,2,FALSE)</f>
        <v>Valorisation matière</v>
      </c>
      <c r="J2660" s="21">
        <v>2.0680000000000001</v>
      </c>
      <c r="K2660" s="21">
        <v>800191</v>
      </c>
      <c r="L2660" s="21">
        <f>Tableau1[[#This Row],[TONNE_DECHET]]*1000</f>
        <v>2068</v>
      </c>
      <c r="M2660" s="21">
        <f>Tableau1[[#This Row],[KG_DECHET]]/Tableau1[[#This Row],[Population]]</f>
        <v>2.584382978563868E-3</v>
      </c>
    </row>
    <row r="2661" spans="1:13" x14ac:dyDescent="0.3">
      <c r="A2661" s="21">
        <v>2013</v>
      </c>
      <c r="B2661" s="21">
        <v>52</v>
      </c>
      <c r="C2661" s="21" t="str">
        <f>VLOOKUP(Tableau1[[#This Row],[CODE_REGION]],Libellés!$I$2:$J$15,2,FALSE)</f>
        <v>Pays de la Loire</v>
      </c>
      <c r="D2661" s="21">
        <v>49</v>
      </c>
      <c r="E2661" s="21" t="str">
        <f>VLOOKUP(Tableau1[[#This Row],[CODE_DEPT]],Libellés!$L$2:$M$102,2,FALSE)</f>
        <v>Maine-et-Loire</v>
      </c>
      <c r="F2661" s="21" t="s">
        <v>51</v>
      </c>
      <c r="G2661" s="21" t="str">
        <f>VLOOKUP(Tableau1[[#This Row],[CODE_TYPE_DECHET]],Libellés!$A$1:$B$8,2,FALSE)</f>
        <v>Emballages et papier</v>
      </c>
      <c r="H2661" s="21" t="s">
        <v>49</v>
      </c>
      <c r="I2661" s="21" t="str">
        <f>VLOOKUP(Tableau1[[#This Row],[CODE_DESTINATION]],Libellés!$E$2:$F$7,2,FALSE)</f>
        <v>Valorisation matière</v>
      </c>
      <c r="J2661" s="21">
        <v>42848.43</v>
      </c>
      <c r="K2661" s="21">
        <v>800191</v>
      </c>
      <c r="L2661" s="21">
        <f>Tableau1[[#This Row],[TONNE_DECHET]]*1000</f>
        <v>42848430</v>
      </c>
      <c r="M2661" s="21">
        <f>Tableau1[[#This Row],[KG_DECHET]]/Tableau1[[#This Row],[Population]]</f>
        <v>53.54775297397746</v>
      </c>
    </row>
    <row r="2662" spans="1:13" x14ac:dyDescent="0.3">
      <c r="A2662" s="21">
        <v>2013</v>
      </c>
      <c r="B2662" s="21">
        <v>52</v>
      </c>
      <c r="C2662" s="21" t="str">
        <f>VLOOKUP(Tableau1[[#This Row],[CODE_REGION]],Libellés!$I$2:$J$15,2,FALSE)</f>
        <v>Pays de la Loire</v>
      </c>
      <c r="D2662" s="21">
        <v>49</v>
      </c>
      <c r="E2662" s="21" t="str">
        <f>VLOOKUP(Tableau1[[#This Row],[CODE_DEPT]],Libellés!$L$2:$M$102,2,FALSE)</f>
        <v>Maine-et-Loire</v>
      </c>
      <c r="F2662" s="21" t="s">
        <v>51</v>
      </c>
      <c r="G2662" s="21" t="str">
        <f>VLOOKUP(Tableau1[[#This Row],[CODE_TYPE_DECHET]],Libellés!$A$1:$B$8,2,FALSE)</f>
        <v>Emballages et papier</v>
      </c>
      <c r="H2662" s="21" t="s">
        <v>52</v>
      </c>
      <c r="I2662" s="21" t="str">
        <f>VLOOKUP(Tableau1[[#This Row],[CODE_DESTINATION]],Libellés!$E$2:$F$7,2,FALSE)</f>
        <v>Non précisé</v>
      </c>
      <c r="J2662" s="21">
        <v>2006.9528600000001</v>
      </c>
      <c r="K2662" s="21">
        <v>800191</v>
      </c>
      <c r="L2662" s="21">
        <f>Tableau1[[#This Row],[TONNE_DECHET]]*1000</f>
        <v>2006952.86</v>
      </c>
      <c r="M2662" s="21">
        <f>Tableau1[[#This Row],[KG_DECHET]]/Tableau1[[#This Row],[Population]]</f>
        <v>2.5080922679710222</v>
      </c>
    </row>
    <row r="2663" spans="1:13" x14ac:dyDescent="0.3">
      <c r="A2663" s="21">
        <v>2013</v>
      </c>
      <c r="B2663" s="21">
        <v>52</v>
      </c>
      <c r="C2663" s="21" t="str">
        <f>VLOOKUP(Tableau1[[#This Row],[CODE_REGION]],Libellés!$I$2:$J$15,2,FALSE)</f>
        <v>Pays de la Loire</v>
      </c>
      <c r="D2663" s="21">
        <v>49</v>
      </c>
      <c r="E2663" s="21" t="str">
        <f>VLOOKUP(Tableau1[[#This Row],[CODE_DEPT]],Libellés!$L$2:$M$102,2,FALSE)</f>
        <v>Maine-et-Loire</v>
      </c>
      <c r="F2663" s="21" t="s">
        <v>56</v>
      </c>
      <c r="G2663" s="21" t="str">
        <f>VLOOKUP(Tableau1[[#This Row],[CODE_TYPE_DECHET]],Libellés!$A$1:$B$8,2,FALSE)</f>
        <v>Biodéchets</v>
      </c>
      <c r="H2663" s="21" t="s">
        <v>56</v>
      </c>
      <c r="I2663" s="21" t="str">
        <f>VLOOKUP(Tableau1[[#This Row],[CODE_DESTINATION]],Libellés!$E$2:$F$7,2,FALSE)</f>
        <v>Valorisation organique</v>
      </c>
      <c r="J2663" s="21">
        <v>770.78</v>
      </c>
      <c r="K2663" s="21">
        <v>800191</v>
      </c>
      <c r="L2663" s="21">
        <f>Tableau1[[#This Row],[TONNE_DECHET]]*1000</f>
        <v>770780</v>
      </c>
      <c r="M2663" s="21">
        <f>Tableau1[[#This Row],[KG_DECHET]]/Tableau1[[#This Row],[Population]]</f>
        <v>0.96324502525022149</v>
      </c>
    </row>
    <row r="2664" spans="1:13" x14ac:dyDescent="0.3">
      <c r="A2664" s="21">
        <v>2013</v>
      </c>
      <c r="B2664" s="21">
        <v>52</v>
      </c>
      <c r="C2664" s="21" t="str">
        <f>VLOOKUP(Tableau1[[#This Row],[CODE_REGION]],Libellés!$I$2:$J$15,2,FALSE)</f>
        <v>Pays de la Loire</v>
      </c>
      <c r="D2664" s="21">
        <v>49</v>
      </c>
      <c r="E2664" s="21" t="str">
        <f>VLOOKUP(Tableau1[[#This Row],[CODE_DEPT]],Libellés!$L$2:$M$102,2,FALSE)</f>
        <v>Maine-et-Loire</v>
      </c>
      <c r="F2664" s="21" t="s">
        <v>54</v>
      </c>
      <c r="G2664" s="21" t="str">
        <f>VLOOKUP(Tableau1[[#This Row],[CODE_TYPE_DECHET]],Libellés!$A$1:$B$8,2,FALSE)</f>
        <v>Verre</v>
      </c>
      <c r="H2664" s="21" t="s">
        <v>49</v>
      </c>
      <c r="I2664" s="21" t="str">
        <f>VLOOKUP(Tableau1[[#This Row],[CODE_DESTINATION]],Libellés!$E$2:$F$7,2,FALSE)</f>
        <v>Valorisation matière</v>
      </c>
      <c r="J2664" s="21">
        <v>29266.424999999999</v>
      </c>
      <c r="K2664" s="21">
        <v>800191</v>
      </c>
      <c r="L2664" s="21">
        <f>Tableau1[[#This Row],[TONNE_DECHET]]*1000</f>
        <v>29266425</v>
      </c>
      <c r="M2664" s="21">
        <f>Tableau1[[#This Row],[KG_DECHET]]/Tableau1[[#This Row],[Population]]</f>
        <v>36.574299136081258</v>
      </c>
    </row>
    <row r="2665" spans="1:13" x14ac:dyDescent="0.3">
      <c r="A2665" s="21">
        <v>2013</v>
      </c>
      <c r="B2665" s="21">
        <v>52</v>
      </c>
      <c r="C2665" s="21" t="str">
        <f>VLOOKUP(Tableau1[[#This Row],[CODE_REGION]],Libellés!$I$2:$J$15,2,FALSE)</f>
        <v>Pays de la Loire</v>
      </c>
      <c r="D2665" s="21">
        <v>49</v>
      </c>
      <c r="E2665" s="21" t="str">
        <f>VLOOKUP(Tableau1[[#This Row],[CODE_DEPT]],Libellés!$L$2:$M$102,2,FALSE)</f>
        <v>Maine-et-Loire</v>
      </c>
      <c r="F2665" s="21" t="s">
        <v>54</v>
      </c>
      <c r="G2665" s="21" t="str">
        <f>VLOOKUP(Tableau1[[#This Row],[CODE_TYPE_DECHET]],Libellés!$A$1:$B$8,2,FALSE)</f>
        <v>Verre</v>
      </c>
      <c r="H2665" s="21" t="s">
        <v>52</v>
      </c>
      <c r="I2665" s="21" t="str">
        <f>VLOOKUP(Tableau1[[#This Row],[CODE_DESTINATION]],Libellés!$E$2:$F$7,2,FALSE)</f>
        <v>Non précisé</v>
      </c>
      <c r="J2665" s="21">
        <v>993.68068000000005</v>
      </c>
      <c r="K2665" s="21">
        <v>800191</v>
      </c>
      <c r="L2665" s="21">
        <f>Tableau1[[#This Row],[TONNE_DECHET]]*1000</f>
        <v>993680.68</v>
      </c>
      <c r="M2665" s="21">
        <f>Tableau1[[#This Row],[KG_DECHET]]/Tableau1[[#This Row],[Population]]</f>
        <v>1.2418043692068519</v>
      </c>
    </row>
    <row r="2666" spans="1:13" x14ac:dyDescent="0.3">
      <c r="A2666" s="21">
        <v>2013</v>
      </c>
      <c r="B2666" s="21">
        <v>52</v>
      </c>
      <c r="C2666" s="21" t="str">
        <f>VLOOKUP(Tableau1[[#This Row],[CODE_REGION]],Libellés!$I$2:$J$15,2,FALSE)</f>
        <v>Pays de la Loire</v>
      </c>
      <c r="D2666" s="21">
        <v>49</v>
      </c>
      <c r="E2666" s="21" t="str">
        <f>VLOOKUP(Tableau1[[#This Row],[CODE_DEPT]],Libellés!$L$2:$M$102,2,FALSE)</f>
        <v>Maine-et-Loire</v>
      </c>
      <c r="F2666" s="21" t="s">
        <v>55</v>
      </c>
      <c r="G2666" s="21" t="str">
        <f>VLOOKUP(Tableau1[[#This Row],[CODE_TYPE_DECHET]],Libellés!$A$1:$B$8,2,FALSE)</f>
        <v>Collectes séparées hors gravats</v>
      </c>
      <c r="H2666" s="21" t="s">
        <v>49</v>
      </c>
      <c r="I2666" s="21" t="str">
        <f>VLOOKUP(Tableau1[[#This Row],[CODE_DESTINATION]],Libellés!$E$2:$F$7,2,FALSE)</f>
        <v>Valorisation matière</v>
      </c>
      <c r="J2666" s="21">
        <v>1521.6559999999999</v>
      </c>
      <c r="K2666" s="21">
        <v>800191</v>
      </c>
      <c r="L2666" s="21">
        <f>Tableau1[[#This Row],[TONNE_DECHET]]*1000</f>
        <v>1521656</v>
      </c>
      <c r="M2666" s="21">
        <f>Tableau1[[#This Row],[KG_DECHET]]/Tableau1[[#This Row],[Population]]</f>
        <v>1.9016159891825826</v>
      </c>
    </row>
    <row r="2667" spans="1:13" x14ac:dyDescent="0.3">
      <c r="A2667" s="21">
        <v>2015</v>
      </c>
      <c r="B2667" s="21">
        <v>52</v>
      </c>
      <c r="C2667" s="21" t="str">
        <f>VLOOKUP(Tableau1[[#This Row],[CODE_REGION]],Libellés!$I$2:$J$15,2,FALSE)</f>
        <v>Pays de la Loire</v>
      </c>
      <c r="D2667" s="21">
        <v>49</v>
      </c>
      <c r="E2667" s="21" t="str">
        <f>VLOOKUP(Tableau1[[#This Row],[CODE_DEPT]],Libellés!$L$2:$M$102,2,FALSE)</f>
        <v>Maine-et-Loire</v>
      </c>
      <c r="F2667" s="21" t="s">
        <v>49</v>
      </c>
      <c r="G2667" s="21" t="str">
        <f>VLOOKUP(Tableau1[[#This Row],[CODE_TYPE_DECHET]],Libellés!$A$1:$B$8,2,FALSE)</f>
        <v>Ordures ménagères résiduelles</v>
      </c>
      <c r="H2667" s="21" t="s">
        <v>50</v>
      </c>
      <c r="I2667" s="21" t="str">
        <f>VLOOKUP(Tableau1[[#This Row],[CODE_DESTINATION]],Libellés!$E$2:$F$7,2,FALSE)</f>
        <v>Incinération avec récupération d'énergie</v>
      </c>
      <c r="J2667" s="21">
        <v>50667.295030000001</v>
      </c>
      <c r="K2667" s="21">
        <v>809210</v>
      </c>
      <c r="L2667" s="21">
        <f>Tableau1[[#This Row],[TONNE_DECHET]]*1000</f>
        <v>50667295.030000001</v>
      </c>
      <c r="M2667" s="21">
        <f>Tableau1[[#This Row],[KG_DECHET]]/Tableau1[[#This Row],[Population]]</f>
        <v>62.613283362785928</v>
      </c>
    </row>
    <row r="2668" spans="1:13" x14ac:dyDescent="0.3">
      <c r="A2668" s="21">
        <v>2015</v>
      </c>
      <c r="B2668" s="21">
        <v>52</v>
      </c>
      <c r="C2668" s="21" t="str">
        <f>VLOOKUP(Tableau1[[#This Row],[CODE_REGION]],Libellés!$I$2:$J$15,2,FALSE)</f>
        <v>Pays de la Loire</v>
      </c>
      <c r="D2668" s="21">
        <v>49</v>
      </c>
      <c r="E2668" s="21" t="str">
        <f>VLOOKUP(Tableau1[[#This Row],[CODE_DEPT]],Libellés!$L$2:$M$102,2,FALSE)</f>
        <v>Maine-et-Loire</v>
      </c>
      <c r="F2668" s="21" t="s">
        <v>49</v>
      </c>
      <c r="G2668" s="21" t="str">
        <f>VLOOKUP(Tableau1[[#This Row],[CODE_TYPE_DECHET]],Libellés!$A$1:$B$8,2,FALSE)</f>
        <v>Ordures ménagères résiduelles</v>
      </c>
      <c r="H2668" s="21" t="s">
        <v>51</v>
      </c>
      <c r="I2668" s="21" t="str">
        <f>VLOOKUP(Tableau1[[#This Row],[CODE_DESTINATION]],Libellés!$E$2:$F$7,2,FALSE)</f>
        <v>Stockage</v>
      </c>
      <c r="J2668" s="21">
        <v>10016.35</v>
      </c>
      <c r="K2668" s="21">
        <v>809210</v>
      </c>
      <c r="L2668" s="21">
        <f>Tableau1[[#This Row],[TONNE_DECHET]]*1000</f>
        <v>10016350</v>
      </c>
      <c r="M2668" s="21">
        <f>Tableau1[[#This Row],[KG_DECHET]]/Tableau1[[#This Row],[Population]]</f>
        <v>12.377936505974963</v>
      </c>
    </row>
    <row r="2669" spans="1:13" x14ac:dyDescent="0.3">
      <c r="A2669" s="21">
        <v>2015</v>
      </c>
      <c r="B2669" s="21">
        <v>52</v>
      </c>
      <c r="C2669" s="21" t="str">
        <f>VLOOKUP(Tableau1[[#This Row],[CODE_REGION]],Libellés!$I$2:$J$15,2,FALSE)</f>
        <v>Pays de la Loire</v>
      </c>
      <c r="D2669" s="21">
        <v>49</v>
      </c>
      <c r="E2669" s="21" t="str">
        <f>VLOOKUP(Tableau1[[#This Row],[CODE_DEPT]],Libellés!$L$2:$M$102,2,FALSE)</f>
        <v>Maine-et-Loire</v>
      </c>
      <c r="F2669" s="21" t="s">
        <v>49</v>
      </c>
      <c r="G2669" s="21" t="str">
        <f>VLOOKUP(Tableau1[[#This Row],[CODE_TYPE_DECHET]],Libellés!$A$1:$B$8,2,FALSE)</f>
        <v>Ordures ménagères résiduelles</v>
      </c>
      <c r="H2669" s="21" t="s">
        <v>56</v>
      </c>
      <c r="I2669" s="21" t="str">
        <f>VLOOKUP(Tableau1[[#This Row],[CODE_DESTINATION]],Libellés!$E$2:$F$7,2,FALSE)</f>
        <v>Valorisation organique</v>
      </c>
      <c r="J2669" s="21">
        <v>63129.94</v>
      </c>
      <c r="K2669" s="21">
        <v>809210</v>
      </c>
      <c r="L2669" s="21">
        <f>Tableau1[[#This Row],[TONNE_DECHET]]*1000</f>
        <v>63129940</v>
      </c>
      <c r="M2669" s="21">
        <f>Tableau1[[#This Row],[KG_DECHET]]/Tableau1[[#This Row],[Population]]</f>
        <v>78.014285537746687</v>
      </c>
    </row>
    <row r="2670" spans="1:13" x14ac:dyDescent="0.3">
      <c r="A2670" s="21">
        <v>2015</v>
      </c>
      <c r="B2670" s="21">
        <v>52</v>
      </c>
      <c r="C2670" s="21" t="str">
        <f>VLOOKUP(Tableau1[[#This Row],[CODE_REGION]],Libellés!$I$2:$J$15,2,FALSE)</f>
        <v>Pays de la Loire</v>
      </c>
      <c r="D2670" s="21">
        <v>49</v>
      </c>
      <c r="E2670" s="21" t="str">
        <f>VLOOKUP(Tableau1[[#This Row],[CODE_DEPT]],Libellés!$L$2:$M$102,2,FALSE)</f>
        <v>Maine-et-Loire</v>
      </c>
      <c r="F2670" s="21" t="s">
        <v>49</v>
      </c>
      <c r="G2670" s="21" t="str">
        <f>VLOOKUP(Tableau1[[#This Row],[CODE_TYPE_DECHET]],Libellés!$A$1:$B$8,2,FALSE)</f>
        <v>Ordures ménagères résiduelles</v>
      </c>
      <c r="H2670" s="21" t="s">
        <v>52</v>
      </c>
      <c r="I2670" s="21" t="str">
        <f>VLOOKUP(Tableau1[[#This Row],[CODE_DESTINATION]],Libellés!$E$2:$F$7,2,FALSE)</f>
        <v>Non précisé</v>
      </c>
      <c r="J2670" s="21">
        <v>6479.7344499999999</v>
      </c>
      <c r="K2670" s="21">
        <v>809210</v>
      </c>
      <c r="L2670" s="21">
        <f>Tableau1[[#This Row],[TONNE_DECHET]]*1000</f>
        <v>6479734.4500000002</v>
      </c>
      <c r="M2670" s="21">
        <f>Tableau1[[#This Row],[KG_DECHET]]/Tableau1[[#This Row],[Population]]</f>
        <v>8.0074819268175137</v>
      </c>
    </row>
    <row r="2671" spans="1:13" x14ac:dyDescent="0.3">
      <c r="A2671" s="21">
        <v>2015</v>
      </c>
      <c r="B2671" s="21">
        <v>52</v>
      </c>
      <c r="C2671" s="21" t="str">
        <f>VLOOKUP(Tableau1[[#This Row],[CODE_REGION]],Libellés!$I$2:$J$15,2,FALSE)</f>
        <v>Pays de la Loire</v>
      </c>
      <c r="D2671" s="21">
        <v>49</v>
      </c>
      <c r="E2671" s="21" t="str">
        <f>VLOOKUP(Tableau1[[#This Row],[CODE_DEPT]],Libellés!$L$2:$M$102,2,FALSE)</f>
        <v>Maine-et-Loire</v>
      </c>
      <c r="F2671" s="21" t="s">
        <v>50</v>
      </c>
      <c r="G2671" s="21" t="str">
        <f>VLOOKUP(Tableau1[[#This Row],[CODE_TYPE_DECHET]],Libellés!$A$1:$B$8,2,FALSE)</f>
        <v>Encombrants</v>
      </c>
      <c r="H2671" s="21" t="s">
        <v>50</v>
      </c>
      <c r="I2671" s="21" t="str">
        <f>VLOOKUP(Tableau1[[#This Row],[CODE_DESTINATION]],Libellés!$E$2:$F$7,2,FALSE)</f>
        <v>Incinération avec récupération d'énergie</v>
      </c>
      <c r="J2671" s="21">
        <v>4.2999999999999999E-4</v>
      </c>
      <c r="K2671" s="21">
        <v>809210</v>
      </c>
      <c r="L2671" s="21">
        <f>Tableau1[[#This Row],[TONNE_DECHET]]*1000</f>
        <v>0.43</v>
      </c>
      <c r="M2671" s="21">
        <f>Tableau1[[#This Row],[KG_DECHET]]/Tableau1[[#This Row],[Population]]</f>
        <v>5.3138245943574595E-7</v>
      </c>
    </row>
    <row r="2672" spans="1:13" x14ac:dyDescent="0.3">
      <c r="A2672" s="21">
        <v>2015</v>
      </c>
      <c r="B2672" s="21">
        <v>52</v>
      </c>
      <c r="C2672" s="21" t="str">
        <f>VLOOKUP(Tableau1[[#This Row],[CODE_REGION]],Libellés!$I$2:$J$15,2,FALSE)</f>
        <v>Pays de la Loire</v>
      </c>
      <c r="D2672" s="21">
        <v>49</v>
      </c>
      <c r="E2672" s="21" t="str">
        <f>VLOOKUP(Tableau1[[#This Row],[CODE_DEPT]],Libellés!$L$2:$M$102,2,FALSE)</f>
        <v>Maine-et-Loire</v>
      </c>
      <c r="F2672" s="21" t="s">
        <v>51</v>
      </c>
      <c r="G2672" s="21" t="str">
        <f>VLOOKUP(Tableau1[[#This Row],[CODE_TYPE_DECHET]],Libellés!$A$1:$B$8,2,FALSE)</f>
        <v>Emballages et papier</v>
      </c>
      <c r="H2672" s="21" t="s">
        <v>49</v>
      </c>
      <c r="I2672" s="21" t="str">
        <f>VLOOKUP(Tableau1[[#This Row],[CODE_DESTINATION]],Libellés!$E$2:$F$7,2,FALSE)</f>
        <v>Valorisation matière</v>
      </c>
      <c r="J2672" s="21">
        <v>39731.653140000002</v>
      </c>
      <c r="K2672" s="21">
        <v>809210</v>
      </c>
      <c r="L2672" s="21">
        <f>Tableau1[[#This Row],[TONNE_DECHET]]*1000</f>
        <v>39731653.140000001</v>
      </c>
      <c r="M2672" s="21">
        <f>Tableau1[[#This Row],[KG_DECHET]]/Tableau1[[#This Row],[Population]]</f>
        <v>49.099310611584137</v>
      </c>
    </row>
    <row r="2673" spans="1:13" x14ac:dyDescent="0.3">
      <c r="A2673" s="21">
        <v>2015</v>
      </c>
      <c r="B2673" s="21">
        <v>52</v>
      </c>
      <c r="C2673" s="21" t="str">
        <f>VLOOKUP(Tableau1[[#This Row],[CODE_REGION]],Libellés!$I$2:$J$15,2,FALSE)</f>
        <v>Pays de la Loire</v>
      </c>
      <c r="D2673" s="21">
        <v>49</v>
      </c>
      <c r="E2673" s="21" t="str">
        <f>VLOOKUP(Tableau1[[#This Row],[CODE_DEPT]],Libellés!$L$2:$M$102,2,FALSE)</f>
        <v>Maine-et-Loire</v>
      </c>
      <c r="F2673" s="21" t="s">
        <v>51</v>
      </c>
      <c r="G2673" s="21" t="str">
        <f>VLOOKUP(Tableau1[[#This Row],[CODE_TYPE_DECHET]],Libellés!$A$1:$B$8,2,FALSE)</f>
        <v>Emballages et papier</v>
      </c>
      <c r="H2673" s="21" t="s">
        <v>52</v>
      </c>
      <c r="I2673" s="21" t="str">
        <f>VLOOKUP(Tableau1[[#This Row],[CODE_DESTINATION]],Libellés!$E$2:$F$7,2,FALSE)</f>
        <v>Non précisé</v>
      </c>
      <c r="J2673" s="21">
        <v>3489.4530399999999</v>
      </c>
      <c r="K2673" s="21">
        <v>809210</v>
      </c>
      <c r="L2673" s="21">
        <f>Tableau1[[#This Row],[TONNE_DECHET]]*1000</f>
        <v>3489453.04</v>
      </c>
      <c r="M2673" s="21">
        <f>Tableau1[[#This Row],[KG_DECHET]]/Tableau1[[#This Row],[Population]]</f>
        <v>4.3121724150714895</v>
      </c>
    </row>
    <row r="2674" spans="1:13" x14ac:dyDescent="0.3">
      <c r="A2674" s="21">
        <v>2015</v>
      </c>
      <c r="B2674" s="21">
        <v>52</v>
      </c>
      <c r="C2674" s="21" t="str">
        <f>VLOOKUP(Tableau1[[#This Row],[CODE_REGION]],Libellés!$I$2:$J$15,2,FALSE)</f>
        <v>Pays de la Loire</v>
      </c>
      <c r="D2674" s="21">
        <v>49</v>
      </c>
      <c r="E2674" s="21" t="str">
        <f>VLOOKUP(Tableau1[[#This Row],[CODE_DEPT]],Libellés!$L$2:$M$102,2,FALSE)</f>
        <v>Maine-et-Loire</v>
      </c>
      <c r="F2674" s="21" t="s">
        <v>56</v>
      </c>
      <c r="G2674" s="21" t="str">
        <f>VLOOKUP(Tableau1[[#This Row],[CODE_TYPE_DECHET]],Libellés!$A$1:$B$8,2,FALSE)</f>
        <v>Biodéchets</v>
      </c>
      <c r="H2674" s="21" t="s">
        <v>49</v>
      </c>
      <c r="I2674" s="21" t="str">
        <f>VLOOKUP(Tableau1[[#This Row],[CODE_DESTINATION]],Libellés!$E$2:$F$7,2,FALSE)</f>
        <v>Valorisation matière</v>
      </c>
      <c r="J2674" s="21">
        <v>600.6</v>
      </c>
      <c r="K2674" s="21">
        <v>809210</v>
      </c>
      <c r="L2674" s="21">
        <f>Tableau1[[#This Row],[TONNE_DECHET]]*1000</f>
        <v>600600</v>
      </c>
      <c r="M2674" s="21">
        <f>Tableau1[[#This Row],[KG_DECHET]]/Tableau1[[#This Row],[Population]]</f>
        <v>0.74220536078397448</v>
      </c>
    </row>
    <row r="2675" spans="1:13" x14ac:dyDescent="0.3">
      <c r="A2675" s="21">
        <v>2015</v>
      </c>
      <c r="B2675" s="21">
        <v>52</v>
      </c>
      <c r="C2675" s="21" t="str">
        <f>VLOOKUP(Tableau1[[#This Row],[CODE_REGION]],Libellés!$I$2:$J$15,2,FALSE)</f>
        <v>Pays de la Loire</v>
      </c>
      <c r="D2675" s="21">
        <v>49</v>
      </c>
      <c r="E2675" s="21" t="str">
        <f>VLOOKUP(Tableau1[[#This Row],[CODE_DEPT]],Libellés!$L$2:$M$102,2,FALSE)</f>
        <v>Maine-et-Loire</v>
      </c>
      <c r="F2675" s="21" t="s">
        <v>56</v>
      </c>
      <c r="G2675" s="21" t="str">
        <f>VLOOKUP(Tableau1[[#This Row],[CODE_TYPE_DECHET]],Libellés!$A$1:$B$8,2,FALSE)</f>
        <v>Biodéchets</v>
      </c>
      <c r="H2675" s="21" t="s">
        <v>56</v>
      </c>
      <c r="I2675" s="21" t="str">
        <f>VLOOKUP(Tableau1[[#This Row],[CODE_DESTINATION]],Libellés!$E$2:$F$7,2,FALSE)</f>
        <v>Valorisation organique</v>
      </c>
      <c r="J2675" s="21">
        <v>152</v>
      </c>
      <c r="K2675" s="21">
        <v>809210</v>
      </c>
      <c r="L2675" s="21">
        <f>Tableau1[[#This Row],[TONNE_DECHET]]*1000</f>
        <v>152000</v>
      </c>
      <c r="M2675" s="21">
        <f>Tableau1[[#This Row],[KG_DECHET]]/Tableau1[[#This Row],[Population]]</f>
        <v>0.1878375205447288</v>
      </c>
    </row>
    <row r="2676" spans="1:13" x14ac:dyDescent="0.3">
      <c r="A2676" s="21">
        <v>2015</v>
      </c>
      <c r="B2676" s="21">
        <v>52</v>
      </c>
      <c r="C2676" s="21" t="str">
        <f>VLOOKUP(Tableau1[[#This Row],[CODE_REGION]],Libellés!$I$2:$J$15,2,FALSE)</f>
        <v>Pays de la Loire</v>
      </c>
      <c r="D2676" s="21">
        <v>49</v>
      </c>
      <c r="E2676" s="21" t="str">
        <f>VLOOKUP(Tableau1[[#This Row],[CODE_DEPT]],Libellés!$L$2:$M$102,2,FALSE)</f>
        <v>Maine-et-Loire</v>
      </c>
      <c r="F2676" s="21" t="s">
        <v>54</v>
      </c>
      <c r="G2676" s="21" t="str">
        <f>VLOOKUP(Tableau1[[#This Row],[CODE_TYPE_DECHET]],Libellés!$A$1:$B$8,2,FALSE)</f>
        <v>Verre</v>
      </c>
      <c r="H2676" s="21" t="s">
        <v>49</v>
      </c>
      <c r="I2676" s="21" t="str">
        <f>VLOOKUP(Tableau1[[#This Row],[CODE_DESTINATION]],Libellés!$E$2:$F$7,2,FALSE)</f>
        <v>Valorisation matière</v>
      </c>
      <c r="J2676" s="21">
        <v>28880.468010000001</v>
      </c>
      <c r="K2676" s="21">
        <v>809210</v>
      </c>
      <c r="L2676" s="21">
        <f>Tableau1[[#This Row],[TONNE_DECHET]]*1000</f>
        <v>28880468.010000002</v>
      </c>
      <c r="M2676" s="21">
        <f>Tableau1[[#This Row],[KG_DECHET]]/Tableau1[[#This Row],[Population]]</f>
        <v>35.68970725769578</v>
      </c>
    </row>
    <row r="2677" spans="1:13" x14ac:dyDescent="0.3">
      <c r="A2677" s="21">
        <v>2015</v>
      </c>
      <c r="B2677" s="21">
        <v>52</v>
      </c>
      <c r="C2677" s="21" t="str">
        <f>VLOOKUP(Tableau1[[#This Row],[CODE_REGION]],Libellés!$I$2:$J$15,2,FALSE)</f>
        <v>Pays de la Loire</v>
      </c>
      <c r="D2677" s="21">
        <v>49</v>
      </c>
      <c r="E2677" s="21" t="str">
        <f>VLOOKUP(Tableau1[[#This Row],[CODE_DEPT]],Libellés!$L$2:$M$102,2,FALSE)</f>
        <v>Maine-et-Loire</v>
      </c>
      <c r="F2677" s="21" t="s">
        <v>54</v>
      </c>
      <c r="G2677" s="21" t="str">
        <f>VLOOKUP(Tableau1[[#This Row],[CODE_TYPE_DECHET]],Libellés!$A$1:$B$8,2,FALSE)</f>
        <v>Verre</v>
      </c>
      <c r="H2677" s="21" t="s">
        <v>52</v>
      </c>
      <c r="I2677" s="21" t="str">
        <f>VLOOKUP(Tableau1[[#This Row],[CODE_DESTINATION]],Libellés!$E$2:$F$7,2,FALSE)</f>
        <v>Non précisé</v>
      </c>
      <c r="J2677" s="21">
        <v>1621.07161</v>
      </c>
      <c r="K2677" s="21">
        <v>809210</v>
      </c>
      <c r="L2677" s="21">
        <f>Tableau1[[#This Row],[TONNE_DECHET]]*1000</f>
        <v>1621071.6099999999</v>
      </c>
      <c r="M2677" s="21">
        <f>Tableau1[[#This Row],[KG_DECHET]]/Tableau1[[#This Row],[Population]]</f>
        <v>2.0032767884727076</v>
      </c>
    </row>
    <row r="2678" spans="1:13" x14ac:dyDescent="0.3">
      <c r="A2678" s="21">
        <v>2015</v>
      </c>
      <c r="B2678" s="21">
        <v>52</v>
      </c>
      <c r="C2678" s="21" t="str">
        <f>VLOOKUP(Tableau1[[#This Row],[CODE_REGION]],Libellés!$I$2:$J$15,2,FALSE)</f>
        <v>Pays de la Loire</v>
      </c>
      <c r="D2678" s="21">
        <v>49</v>
      </c>
      <c r="E2678" s="21" t="str">
        <f>VLOOKUP(Tableau1[[#This Row],[CODE_DEPT]],Libellés!$L$2:$M$102,2,FALSE)</f>
        <v>Maine-et-Loire</v>
      </c>
      <c r="F2678" s="21" t="s">
        <v>55</v>
      </c>
      <c r="G2678" s="21" t="str">
        <f>VLOOKUP(Tableau1[[#This Row],[CODE_TYPE_DECHET]],Libellés!$A$1:$B$8,2,FALSE)</f>
        <v>Collectes séparées hors gravats</v>
      </c>
      <c r="H2678" s="21" t="s">
        <v>49</v>
      </c>
      <c r="I2678" s="21" t="str">
        <f>VLOOKUP(Tableau1[[#This Row],[CODE_DESTINATION]],Libellés!$E$2:$F$7,2,FALSE)</f>
        <v>Valorisation matière</v>
      </c>
      <c r="J2678" s="21">
        <v>2274.4899999999998</v>
      </c>
      <c r="K2678" s="21">
        <v>809210</v>
      </c>
      <c r="L2678" s="21">
        <f>Tableau1[[#This Row],[TONNE_DECHET]]*1000</f>
        <v>2274490</v>
      </c>
      <c r="M2678" s="21">
        <f>Tableau1[[#This Row],[KG_DECHET]]/Tableau1[[#This Row],[Population]]</f>
        <v>2.8107536980511858</v>
      </c>
    </row>
    <row r="2679" spans="1:13" x14ac:dyDescent="0.3">
      <c r="A2679" s="21">
        <v>2015</v>
      </c>
      <c r="B2679" s="21">
        <v>52</v>
      </c>
      <c r="C2679" s="21" t="str">
        <f>VLOOKUP(Tableau1[[#This Row],[CODE_REGION]],Libellés!$I$2:$J$15,2,FALSE)</f>
        <v>Pays de la Loire</v>
      </c>
      <c r="D2679" s="21">
        <v>49</v>
      </c>
      <c r="E2679" s="21" t="str">
        <f>VLOOKUP(Tableau1[[#This Row],[CODE_DEPT]],Libellés!$L$2:$M$102,2,FALSE)</f>
        <v>Maine-et-Loire</v>
      </c>
      <c r="F2679" s="21" t="s">
        <v>55</v>
      </c>
      <c r="G2679" s="21" t="str">
        <f>VLOOKUP(Tableau1[[#This Row],[CODE_TYPE_DECHET]],Libellés!$A$1:$B$8,2,FALSE)</f>
        <v>Collectes séparées hors gravats</v>
      </c>
      <c r="H2679" s="21" t="s">
        <v>52</v>
      </c>
      <c r="I2679" s="21" t="str">
        <f>VLOOKUP(Tableau1[[#This Row],[CODE_DESTINATION]],Libellés!$E$2:$F$7,2,FALSE)</f>
        <v>Non précisé</v>
      </c>
      <c r="J2679" s="21">
        <v>90.156000000000006</v>
      </c>
      <c r="K2679" s="21">
        <v>809210</v>
      </c>
      <c r="L2679" s="21">
        <f>Tableau1[[#This Row],[TONNE_DECHET]]*1000</f>
        <v>90156</v>
      </c>
      <c r="M2679" s="21">
        <f>Tableau1[[#This Row],[KG_DECHET]]/Tableau1[[#This Row],[Population]]</f>
        <v>0.11141236514625376</v>
      </c>
    </row>
    <row r="2680" spans="1:13" x14ac:dyDescent="0.3">
      <c r="A2680" s="21">
        <v>2017</v>
      </c>
      <c r="B2680" s="21">
        <v>52</v>
      </c>
      <c r="C2680" s="21" t="str">
        <f>VLOOKUP(Tableau1[[#This Row],[CODE_REGION]],Libellés!$I$2:$J$15,2,FALSE)</f>
        <v>Pays de la Loire</v>
      </c>
      <c r="D2680" s="21">
        <v>49</v>
      </c>
      <c r="E2680" s="21" t="str">
        <f>VLOOKUP(Tableau1[[#This Row],[CODE_DEPT]],Libellés!$L$2:$M$102,2,FALSE)</f>
        <v>Maine-et-Loire</v>
      </c>
      <c r="F2680" s="21" t="s">
        <v>49</v>
      </c>
      <c r="G2680" s="21" t="str">
        <f>VLOOKUP(Tableau1[[#This Row],[CODE_TYPE_DECHET]],Libellés!$A$1:$B$8,2,FALSE)</f>
        <v>Ordures ménagères résiduelles</v>
      </c>
      <c r="H2680" s="21" t="s">
        <v>50</v>
      </c>
      <c r="I2680" s="21" t="str">
        <f>VLOOKUP(Tableau1[[#This Row],[CODE_DESTINATION]],Libellés!$E$2:$F$7,2,FALSE)</f>
        <v>Incinération avec récupération d'énergie</v>
      </c>
      <c r="J2680" s="21">
        <v>96904.612349999996</v>
      </c>
      <c r="K2680" s="21">
        <v>813619</v>
      </c>
      <c r="L2680" s="21">
        <f>Tableau1[[#This Row],[TONNE_DECHET]]*1000</f>
        <v>96904612.349999994</v>
      </c>
      <c r="M2680" s="21">
        <f>Tableau1[[#This Row],[KG_DECHET]]/Tableau1[[#This Row],[Population]]</f>
        <v>119.10318263216566</v>
      </c>
    </row>
    <row r="2681" spans="1:13" x14ac:dyDescent="0.3">
      <c r="A2681" s="21">
        <v>2017</v>
      </c>
      <c r="B2681" s="21">
        <v>52</v>
      </c>
      <c r="C2681" s="21" t="str">
        <f>VLOOKUP(Tableau1[[#This Row],[CODE_REGION]],Libellés!$I$2:$J$15,2,FALSE)</f>
        <v>Pays de la Loire</v>
      </c>
      <c r="D2681" s="21">
        <v>49</v>
      </c>
      <c r="E2681" s="21" t="str">
        <f>VLOOKUP(Tableau1[[#This Row],[CODE_DEPT]],Libellés!$L$2:$M$102,2,FALSE)</f>
        <v>Maine-et-Loire</v>
      </c>
      <c r="F2681" s="21" t="s">
        <v>49</v>
      </c>
      <c r="G2681" s="21" t="str">
        <f>VLOOKUP(Tableau1[[#This Row],[CODE_TYPE_DECHET]],Libellés!$A$1:$B$8,2,FALSE)</f>
        <v>Ordures ménagères résiduelles</v>
      </c>
      <c r="H2681" s="21" t="s">
        <v>51</v>
      </c>
      <c r="I2681" s="21" t="str">
        <f>VLOOKUP(Tableau1[[#This Row],[CODE_DESTINATION]],Libellés!$E$2:$F$7,2,FALSE)</f>
        <v>Stockage</v>
      </c>
      <c r="J2681" s="21">
        <v>14164.88</v>
      </c>
      <c r="K2681" s="21">
        <v>813619</v>
      </c>
      <c r="L2681" s="21">
        <f>Tableau1[[#This Row],[TONNE_DECHET]]*1000</f>
        <v>14164880</v>
      </c>
      <c r="M2681" s="21">
        <f>Tableau1[[#This Row],[KG_DECHET]]/Tableau1[[#This Row],[Population]]</f>
        <v>17.409721257738575</v>
      </c>
    </row>
    <row r="2682" spans="1:13" x14ac:dyDescent="0.3">
      <c r="A2682" s="21">
        <v>2017</v>
      </c>
      <c r="B2682" s="21">
        <v>52</v>
      </c>
      <c r="C2682" s="21" t="str">
        <f>VLOOKUP(Tableau1[[#This Row],[CODE_REGION]],Libellés!$I$2:$J$15,2,FALSE)</f>
        <v>Pays de la Loire</v>
      </c>
      <c r="D2682" s="21">
        <v>49</v>
      </c>
      <c r="E2682" s="21" t="str">
        <f>VLOOKUP(Tableau1[[#This Row],[CODE_DEPT]],Libellés!$L$2:$M$102,2,FALSE)</f>
        <v>Maine-et-Loire</v>
      </c>
      <c r="F2682" s="21" t="s">
        <v>49</v>
      </c>
      <c r="G2682" s="21" t="str">
        <f>VLOOKUP(Tableau1[[#This Row],[CODE_TYPE_DECHET]],Libellés!$A$1:$B$8,2,FALSE)</f>
        <v>Ordures ménagères résiduelles</v>
      </c>
      <c r="H2682" s="21" t="s">
        <v>56</v>
      </c>
      <c r="I2682" s="21" t="str">
        <f>VLOOKUP(Tableau1[[#This Row],[CODE_DESTINATION]],Libellés!$E$2:$F$7,2,FALSE)</f>
        <v>Valorisation organique</v>
      </c>
      <c r="J2682" s="21">
        <v>18609.68</v>
      </c>
      <c r="K2682" s="21">
        <v>813619</v>
      </c>
      <c r="L2682" s="21">
        <f>Tableau1[[#This Row],[TONNE_DECHET]]*1000</f>
        <v>18609680</v>
      </c>
      <c r="M2682" s="21">
        <f>Tableau1[[#This Row],[KG_DECHET]]/Tableau1[[#This Row],[Population]]</f>
        <v>22.872720523979897</v>
      </c>
    </row>
    <row r="2683" spans="1:13" x14ac:dyDescent="0.3">
      <c r="A2683" s="21">
        <v>2017</v>
      </c>
      <c r="B2683" s="21">
        <v>52</v>
      </c>
      <c r="C2683" s="21" t="str">
        <f>VLOOKUP(Tableau1[[#This Row],[CODE_REGION]],Libellés!$I$2:$J$15,2,FALSE)</f>
        <v>Pays de la Loire</v>
      </c>
      <c r="D2683" s="21">
        <v>49</v>
      </c>
      <c r="E2683" s="21" t="str">
        <f>VLOOKUP(Tableau1[[#This Row],[CODE_DEPT]],Libellés!$L$2:$M$102,2,FALSE)</f>
        <v>Maine-et-Loire</v>
      </c>
      <c r="F2683" s="21" t="s">
        <v>50</v>
      </c>
      <c r="G2683" s="21" t="str">
        <f>VLOOKUP(Tableau1[[#This Row],[CODE_TYPE_DECHET]],Libellés!$A$1:$B$8,2,FALSE)</f>
        <v>Encombrants</v>
      </c>
      <c r="H2683" s="21" t="s">
        <v>52</v>
      </c>
      <c r="I2683" s="21" t="str">
        <f>VLOOKUP(Tableau1[[#This Row],[CODE_DESTINATION]],Libellés!$E$2:$F$7,2,FALSE)</f>
        <v>Non précisé</v>
      </c>
      <c r="J2683" s="21">
        <v>2.8948100000000001</v>
      </c>
      <c r="K2683" s="21">
        <v>813619</v>
      </c>
      <c r="L2683" s="21">
        <f>Tableau1[[#This Row],[TONNE_DECHET]]*1000</f>
        <v>2894.81</v>
      </c>
      <c r="M2683" s="21">
        <f>Tableau1[[#This Row],[KG_DECHET]]/Tableau1[[#This Row],[Population]]</f>
        <v>3.5579429683918395E-3</v>
      </c>
    </row>
    <row r="2684" spans="1:13" x14ac:dyDescent="0.3">
      <c r="A2684" s="21">
        <v>2017</v>
      </c>
      <c r="B2684" s="21">
        <v>52</v>
      </c>
      <c r="C2684" s="21" t="str">
        <f>VLOOKUP(Tableau1[[#This Row],[CODE_REGION]],Libellés!$I$2:$J$15,2,FALSE)</f>
        <v>Pays de la Loire</v>
      </c>
      <c r="D2684" s="21">
        <v>49</v>
      </c>
      <c r="E2684" s="21" t="str">
        <f>VLOOKUP(Tableau1[[#This Row],[CODE_DEPT]],Libellés!$L$2:$M$102,2,FALSE)</f>
        <v>Maine-et-Loire</v>
      </c>
      <c r="F2684" s="21" t="s">
        <v>51</v>
      </c>
      <c r="G2684" s="21" t="str">
        <f>VLOOKUP(Tableau1[[#This Row],[CODE_TYPE_DECHET]],Libellés!$A$1:$B$8,2,FALSE)</f>
        <v>Emballages et papier</v>
      </c>
      <c r="H2684" s="21" t="s">
        <v>49</v>
      </c>
      <c r="I2684" s="21" t="str">
        <f>VLOOKUP(Tableau1[[#This Row],[CODE_DESTINATION]],Libellés!$E$2:$F$7,2,FALSE)</f>
        <v>Valorisation matière</v>
      </c>
      <c r="J2684" s="21">
        <v>45481.381840000002</v>
      </c>
      <c r="K2684" s="21">
        <v>813619</v>
      </c>
      <c r="L2684" s="21">
        <f>Tableau1[[#This Row],[TONNE_DECHET]]*1000</f>
        <v>45481381.840000004</v>
      </c>
      <c r="M2684" s="21">
        <f>Tableau1[[#This Row],[KG_DECHET]]/Tableau1[[#This Row],[Population]]</f>
        <v>55.900098006560818</v>
      </c>
    </row>
    <row r="2685" spans="1:13" x14ac:dyDescent="0.3">
      <c r="A2685" s="21">
        <v>2017</v>
      </c>
      <c r="B2685" s="21">
        <v>52</v>
      </c>
      <c r="C2685" s="21" t="str">
        <f>VLOOKUP(Tableau1[[#This Row],[CODE_REGION]],Libellés!$I$2:$J$15,2,FALSE)</f>
        <v>Pays de la Loire</v>
      </c>
      <c r="D2685" s="21">
        <v>49</v>
      </c>
      <c r="E2685" s="21" t="str">
        <f>VLOOKUP(Tableau1[[#This Row],[CODE_DEPT]],Libellés!$L$2:$M$102,2,FALSE)</f>
        <v>Maine-et-Loire</v>
      </c>
      <c r="F2685" s="21" t="s">
        <v>51</v>
      </c>
      <c r="G2685" s="21" t="str">
        <f>VLOOKUP(Tableau1[[#This Row],[CODE_TYPE_DECHET]],Libellés!$A$1:$B$8,2,FALSE)</f>
        <v>Emballages et papier</v>
      </c>
      <c r="H2685" s="21" t="s">
        <v>52</v>
      </c>
      <c r="I2685" s="21" t="str">
        <f>VLOOKUP(Tableau1[[#This Row],[CODE_DESTINATION]],Libellés!$E$2:$F$7,2,FALSE)</f>
        <v>Non précisé</v>
      </c>
      <c r="J2685" s="21">
        <v>250</v>
      </c>
      <c r="K2685" s="21">
        <v>813619</v>
      </c>
      <c r="L2685" s="21">
        <f>Tableau1[[#This Row],[TONNE_DECHET]]*1000</f>
        <v>250000</v>
      </c>
      <c r="M2685" s="21">
        <f>Tableau1[[#This Row],[KG_DECHET]]/Tableau1[[#This Row],[Population]]</f>
        <v>0.30726912719589883</v>
      </c>
    </row>
    <row r="2686" spans="1:13" x14ac:dyDescent="0.3">
      <c r="A2686" s="21">
        <v>2017</v>
      </c>
      <c r="B2686" s="21">
        <v>52</v>
      </c>
      <c r="C2686" s="21" t="str">
        <f>VLOOKUP(Tableau1[[#This Row],[CODE_REGION]],Libellés!$I$2:$J$15,2,FALSE)</f>
        <v>Pays de la Loire</v>
      </c>
      <c r="D2686" s="21">
        <v>49</v>
      </c>
      <c r="E2686" s="21" t="str">
        <f>VLOOKUP(Tableau1[[#This Row],[CODE_DEPT]],Libellés!$L$2:$M$102,2,FALSE)</f>
        <v>Maine-et-Loire</v>
      </c>
      <c r="F2686" s="21" t="s">
        <v>56</v>
      </c>
      <c r="G2686" s="21" t="str">
        <f>VLOOKUP(Tableau1[[#This Row],[CODE_TYPE_DECHET]],Libellés!$A$1:$B$8,2,FALSE)</f>
        <v>Biodéchets</v>
      </c>
      <c r="H2686" s="21" t="s">
        <v>56</v>
      </c>
      <c r="I2686" s="21" t="str">
        <f>VLOOKUP(Tableau1[[#This Row],[CODE_DESTINATION]],Libellés!$E$2:$F$7,2,FALSE)</f>
        <v>Valorisation organique</v>
      </c>
      <c r="J2686" s="21">
        <v>668.66</v>
      </c>
      <c r="K2686" s="21">
        <v>813619</v>
      </c>
      <c r="L2686" s="21">
        <f>Tableau1[[#This Row],[TONNE_DECHET]]*1000</f>
        <v>668660</v>
      </c>
      <c r="M2686" s="21">
        <f>Tableau1[[#This Row],[KG_DECHET]]/Tableau1[[#This Row],[Population]]</f>
        <v>0.82183429836323885</v>
      </c>
    </row>
    <row r="2687" spans="1:13" x14ac:dyDescent="0.3">
      <c r="A2687" s="21">
        <v>2017</v>
      </c>
      <c r="B2687" s="21">
        <v>52</v>
      </c>
      <c r="C2687" s="21" t="str">
        <f>VLOOKUP(Tableau1[[#This Row],[CODE_REGION]],Libellés!$I$2:$J$15,2,FALSE)</f>
        <v>Pays de la Loire</v>
      </c>
      <c r="D2687" s="21">
        <v>49</v>
      </c>
      <c r="E2687" s="21" t="str">
        <f>VLOOKUP(Tableau1[[#This Row],[CODE_DEPT]],Libellés!$L$2:$M$102,2,FALSE)</f>
        <v>Maine-et-Loire</v>
      </c>
      <c r="F2687" s="21" t="s">
        <v>54</v>
      </c>
      <c r="G2687" s="21" t="str">
        <f>VLOOKUP(Tableau1[[#This Row],[CODE_TYPE_DECHET]],Libellés!$A$1:$B$8,2,FALSE)</f>
        <v>Verre</v>
      </c>
      <c r="H2687" s="21" t="s">
        <v>49</v>
      </c>
      <c r="I2687" s="21" t="str">
        <f>VLOOKUP(Tableau1[[#This Row],[CODE_DESTINATION]],Libellés!$E$2:$F$7,2,FALSE)</f>
        <v>Valorisation matière</v>
      </c>
      <c r="J2687" s="21">
        <v>32941.888279999999</v>
      </c>
      <c r="K2687" s="21">
        <v>813619</v>
      </c>
      <c r="L2687" s="21">
        <f>Tableau1[[#This Row],[TONNE_DECHET]]*1000</f>
        <v>32941888.279999997</v>
      </c>
      <c r="M2687" s="21">
        <f>Tableau1[[#This Row],[KG_DECHET]]/Tableau1[[#This Row],[Population]]</f>
        <v>40.488101039921631</v>
      </c>
    </row>
    <row r="2688" spans="1:13" x14ac:dyDescent="0.3">
      <c r="A2688" s="21">
        <v>2017</v>
      </c>
      <c r="B2688" s="21">
        <v>52</v>
      </c>
      <c r="C2688" s="21" t="str">
        <f>VLOOKUP(Tableau1[[#This Row],[CODE_REGION]],Libellés!$I$2:$J$15,2,FALSE)</f>
        <v>Pays de la Loire</v>
      </c>
      <c r="D2688" s="21">
        <v>49</v>
      </c>
      <c r="E2688" s="21" t="str">
        <f>VLOOKUP(Tableau1[[#This Row],[CODE_DEPT]],Libellés!$L$2:$M$102,2,FALSE)</f>
        <v>Maine-et-Loire</v>
      </c>
      <c r="F2688" s="21" t="s">
        <v>54</v>
      </c>
      <c r="G2688" s="21" t="str">
        <f>VLOOKUP(Tableau1[[#This Row],[CODE_TYPE_DECHET]],Libellés!$A$1:$B$8,2,FALSE)</f>
        <v>Verre</v>
      </c>
      <c r="H2688" s="21" t="s">
        <v>52</v>
      </c>
      <c r="I2688" s="21" t="str">
        <f>VLOOKUP(Tableau1[[#This Row],[CODE_DESTINATION]],Libellés!$E$2:$F$7,2,FALSE)</f>
        <v>Non précisé</v>
      </c>
      <c r="J2688" s="21">
        <v>460</v>
      </c>
      <c r="K2688" s="21">
        <v>813619</v>
      </c>
      <c r="L2688" s="21">
        <f>Tableau1[[#This Row],[TONNE_DECHET]]*1000</f>
        <v>460000</v>
      </c>
      <c r="M2688" s="21">
        <f>Tableau1[[#This Row],[KG_DECHET]]/Tableau1[[#This Row],[Population]]</f>
        <v>0.56537519404045378</v>
      </c>
    </row>
    <row r="2689" spans="1:13" x14ac:dyDescent="0.3">
      <c r="A2689" s="21">
        <v>2017</v>
      </c>
      <c r="B2689" s="21">
        <v>52</v>
      </c>
      <c r="C2689" s="21" t="str">
        <f>VLOOKUP(Tableau1[[#This Row],[CODE_REGION]],Libellés!$I$2:$J$15,2,FALSE)</f>
        <v>Pays de la Loire</v>
      </c>
      <c r="D2689" s="21">
        <v>49</v>
      </c>
      <c r="E2689" s="21" t="str">
        <f>VLOOKUP(Tableau1[[#This Row],[CODE_DEPT]],Libellés!$L$2:$M$102,2,FALSE)</f>
        <v>Maine-et-Loire</v>
      </c>
      <c r="F2689" s="21" t="s">
        <v>55</v>
      </c>
      <c r="G2689" s="21" t="str">
        <f>VLOOKUP(Tableau1[[#This Row],[CODE_TYPE_DECHET]],Libellés!$A$1:$B$8,2,FALSE)</f>
        <v>Collectes séparées hors gravats</v>
      </c>
      <c r="H2689" s="21" t="s">
        <v>49</v>
      </c>
      <c r="I2689" s="21" t="str">
        <f>VLOOKUP(Tableau1[[#This Row],[CODE_DESTINATION]],Libellés!$E$2:$F$7,2,FALSE)</f>
        <v>Valorisation matière</v>
      </c>
      <c r="J2689" s="21">
        <v>1624.9849999999999</v>
      </c>
      <c r="K2689" s="21">
        <v>813619</v>
      </c>
      <c r="L2689" s="21">
        <f>Tableau1[[#This Row],[TONNE_DECHET]]*1000</f>
        <v>1624985</v>
      </c>
      <c r="M2689" s="21">
        <f>Tableau1[[#This Row],[KG_DECHET]]/Tableau1[[#This Row],[Population]]</f>
        <v>1.9972308906257106</v>
      </c>
    </row>
    <row r="2690" spans="1:13" x14ac:dyDescent="0.3">
      <c r="A2690" s="21">
        <v>2009</v>
      </c>
      <c r="B2690" s="21">
        <v>28</v>
      </c>
      <c r="C2690" s="21" t="str">
        <f>VLOOKUP(Tableau1[[#This Row],[CODE_REGION]],Libellés!$I$2:$J$15,2,FALSE)</f>
        <v>Normandie</v>
      </c>
      <c r="D2690" s="21">
        <v>50</v>
      </c>
      <c r="E2690" s="21" t="str">
        <f>VLOOKUP(Tableau1[[#This Row],[CODE_DEPT]],Libellés!$L$2:$M$102,2,FALSE)</f>
        <v>Manche</v>
      </c>
      <c r="F2690" s="21" t="s">
        <v>49</v>
      </c>
      <c r="G2690" s="21" t="str">
        <f>VLOOKUP(Tableau1[[#This Row],[CODE_TYPE_DECHET]],Libellés!$A$1:$B$8,2,FALSE)</f>
        <v>Ordures ménagères résiduelles</v>
      </c>
      <c r="H2690" s="21" t="s">
        <v>49</v>
      </c>
      <c r="I2690" s="21" t="str">
        <f>VLOOKUP(Tableau1[[#This Row],[CODE_DESTINATION]],Libellés!$E$2:$F$7,2,FALSE)</f>
        <v>Valorisation matière</v>
      </c>
      <c r="J2690" s="21">
        <v>4105</v>
      </c>
      <c r="K2690" s="21">
        <v>497762</v>
      </c>
      <c r="L2690" s="21">
        <f>Tableau1[[#This Row],[TONNE_DECHET]]*1000</f>
        <v>4105000</v>
      </c>
      <c r="M2690" s="21">
        <f>Tableau1[[#This Row],[KG_DECHET]]/Tableau1[[#This Row],[Population]]</f>
        <v>8.2469131834089389</v>
      </c>
    </row>
    <row r="2691" spans="1:13" x14ac:dyDescent="0.3">
      <c r="A2691" s="21">
        <v>2009</v>
      </c>
      <c r="B2691" s="21">
        <v>28</v>
      </c>
      <c r="C2691" s="21" t="str">
        <f>VLOOKUP(Tableau1[[#This Row],[CODE_REGION]],Libellés!$I$2:$J$15,2,FALSE)</f>
        <v>Normandie</v>
      </c>
      <c r="D2691" s="21">
        <v>50</v>
      </c>
      <c r="E2691" s="21" t="str">
        <f>VLOOKUP(Tableau1[[#This Row],[CODE_DEPT]],Libellés!$L$2:$M$102,2,FALSE)</f>
        <v>Manche</v>
      </c>
      <c r="F2691" s="21" t="s">
        <v>49</v>
      </c>
      <c r="G2691" s="21" t="str">
        <f>VLOOKUP(Tableau1[[#This Row],[CODE_TYPE_DECHET]],Libellés!$A$1:$B$8,2,FALSE)</f>
        <v>Ordures ménagères résiduelles</v>
      </c>
      <c r="H2691" s="21" t="s">
        <v>50</v>
      </c>
      <c r="I2691" s="21" t="str">
        <f>VLOOKUP(Tableau1[[#This Row],[CODE_DESTINATION]],Libellés!$E$2:$F$7,2,FALSE)</f>
        <v>Incinération avec récupération d'énergie</v>
      </c>
      <c r="J2691" s="21">
        <v>5112.22</v>
      </c>
      <c r="K2691" s="21">
        <v>497762</v>
      </c>
      <c r="L2691" s="21">
        <f>Tableau1[[#This Row],[TONNE_DECHET]]*1000</f>
        <v>5112220</v>
      </c>
      <c r="M2691" s="21">
        <f>Tableau1[[#This Row],[KG_DECHET]]/Tableau1[[#This Row],[Population]]</f>
        <v>10.270410356756843</v>
      </c>
    </row>
    <row r="2692" spans="1:13" x14ac:dyDescent="0.3">
      <c r="A2692" s="21">
        <v>2009</v>
      </c>
      <c r="B2692" s="21">
        <v>28</v>
      </c>
      <c r="C2692" s="21" t="str">
        <f>VLOOKUP(Tableau1[[#This Row],[CODE_REGION]],Libellés!$I$2:$J$15,2,FALSE)</f>
        <v>Normandie</v>
      </c>
      <c r="D2692" s="21">
        <v>50</v>
      </c>
      <c r="E2692" s="21" t="str">
        <f>VLOOKUP(Tableau1[[#This Row],[CODE_DEPT]],Libellés!$L$2:$M$102,2,FALSE)</f>
        <v>Manche</v>
      </c>
      <c r="F2692" s="21" t="s">
        <v>49</v>
      </c>
      <c r="G2692" s="21" t="str">
        <f>VLOOKUP(Tableau1[[#This Row],[CODE_TYPE_DECHET]],Libellés!$A$1:$B$8,2,FALSE)</f>
        <v>Ordures ménagères résiduelles</v>
      </c>
      <c r="H2692" s="21" t="s">
        <v>51</v>
      </c>
      <c r="I2692" s="21" t="str">
        <f>VLOOKUP(Tableau1[[#This Row],[CODE_DESTINATION]],Libellés!$E$2:$F$7,2,FALSE)</f>
        <v>Stockage</v>
      </c>
      <c r="J2692" s="21">
        <v>106612.34</v>
      </c>
      <c r="K2692" s="21">
        <v>497762</v>
      </c>
      <c r="L2692" s="21">
        <f>Tableau1[[#This Row],[TONNE_DECHET]]*1000</f>
        <v>106612340</v>
      </c>
      <c r="M2692" s="21">
        <f>Tableau1[[#This Row],[KG_DECHET]]/Tableau1[[#This Row],[Population]]</f>
        <v>214.18336474057884</v>
      </c>
    </row>
    <row r="2693" spans="1:13" x14ac:dyDescent="0.3">
      <c r="A2693" s="21">
        <v>2009</v>
      </c>
      <c r="B2693" s="21">
        <v>28</v>
      </c>
      <c r="C2693" s="21" t="str">
        <f>VLOOKUP(Tableau1[[#This Row],[CODE_REGION]],Libellés!$I$2:$J$15,2,FALSE)</f>
        <v>Normandie</v>
      </c>
      <c r="D2693" s="21">
        <v>50</v>
      </c>
      <c r="E2693" s="21" t="str">
        <f>VLOOKUP(Tableau1[[#This Row],[CODE_DEPT]],Libellés!$L$2:$M$102,2,FALSE)</f>
        <v>Manche</v>
      </c>
      <c r="F2693" s="21" t="s">
        <v>49</v>
      </c>
      <c r="G2693" s="21" t="str">
        <f>VLOOKUP(Tableau1[[#This Row],[CODE_TYPE_DECHET]],Libellés!$A$1:$B$8,2,FALSE)</f>
        <v>Ordures ménagères résiduelles</v>
      </c>
      <c r="H2693" s="21" t="s">
        <v>56</v>
      </c>
      <c r="I2693" s="21" t="str">
        <f>VLOOKUP(Tableau1[[#This Row],[CODE_DESTINATION]],Libellés!$E$2:$F$7,2,FALSE)</f>
        <v>Valorisation organique</v>
      </c>
      <c r="J2693" s="21">
        <v>14130.06</v>
      </c>
      <c r="K2693" s="21">
        <v>497762</v>
      </c>
      <c r="L2693" s="21">
        <f>Tableau1[[#This Row],[TONNE_DECHET]]*1000</f>
        <v>14130060</v>
      </c>
      <c r="M2693" s="21">
        <f>Tableau1[[#This Row],[KG_DECHET]]/Tableau1[[#This Row],[Population]]</f>
        <v>28.387181022255618</v>
      </c>
    </row>
    <row r="2694" spans="1:13" x14ac:dyDescent="0.3">
      <c r="A2694" s="21">
        <v>2009</v>
      </c>
      <c r="B2694" s="21">
        <v>28</v>
      </c>
      <c r="C2694" s="21" t="str">
        <f>VLOOKUP(Tableau1[[#This Row],[CODE_REGION]],Libellés!$I$2:$J$15,2,FALSE)</f>
        <v>Normandie</v>
      </c>
      <c r="D2694" s="21">
        <v>50</v>
      </c>
      <c r="E2694" s="21" t="str">
        <f>VLOOKUP(Tableau1[[#This Row],[CODE_DEPT]],Libellés!$L$2:$M$102,2,FALSE)</f>
        <v>Manche</v>
      </c>
      <c r="F2694" s="21" t="s">
        <v>49</v>
      </c>
      <c r="G2694" s="21" t="str">
        <f>VLOOKUP(Tableau1[[#This Row],[CODE_TYPE_DECHET]],Libellés!$A$1:$B$8,2,FALSE)</f>
        <v>Ordures ménagères résiduelles</v>
      </c>
      <c r="H2694" s="21" t="s">
        <v>52</v>
      </c>
      <c r="I2694" s="21" t="str">
        <f>VLOOKUP(Tableau1[[#This Row],[CODE_DESTINATION]],Libellés!$E$2:$F$7,2,FALSE)</f>
        <v>Non précisé</v>
      </c>
      <c r="J2694" s="21">
        <v>7545.5581499999998</v>
      </c>
      <c r="K2694" s="21">
        <v>497762</v>
      </c>
      <c r="L2694" s="21">
        <f>Tableau1[[#This Row],[TONNE_DECHET]]*1000</f>
        <v>7545558.1499999994</v>
      </c>
      <c r="M2694" s="21">
        <f>Tableau1[[#This Row],[KG_DECHET]]/Tableau1[[#This Row],[Population]]</f>
        <v>15.158967840052071</v>
      </c>
    </row>
    <row r="2695" spans="1:13" x14ac:dyDescent="0.3">
      <c r="A2695" s="21">
        <v>2009</v>
      </c>
      <c r="B2695" s="21">
        <v>28</v>
      </c>
      <c r="C2695" s="21" t="str">
        <f>VLOOKUP(Tableau1[[#This Row],[CODE_REGION]],Libellés!$I$2:$J$15,2,FALSE)</f>
        <v>Normandie</v>
      </c>
      <c r="D2695" s="21">
        <v>50</v>
      </c>
      <c r="E2695" s="21" t="str">
        <f>VLOOKUP(Tableau1[[#This Row],[CODE_DEPT]],Libellés!$L$2:$M$102,2,FALSE)</f>
        <v>Manche</v>
      </c>
      <c r="F2695" s="21" t="s">
        <v>50</v>
      </c>
      <c r="G2695" s="21" t="str">
        <f>VLOOKUP(Tableau1[[#This Row],[CODE_TYPE_DECHET]],Libellés!$A$1:$B$8,2,FALSE)</f>
        <v>Encombrants</v>
      </c>
      <c r="H2695" s="21" t="s">
        <v>51</v>
      </c>
      <c r="I2695" s="21" t="str">
        <f>VLOOKUP(Tableau1[[#This Row],[CODE_DESTINATION]],Libellés!$E$2:$F$7,2,FALSE)</f>
        <v>Stockage</v>
      </c>
      <c r="J2695" s="21">
        <v>169.12</v>
      </c>
      <c r="K2695" s="21">
        <v>497762</v>
      </c>
      <c r="L2695" s="21">
        <f>Tableau1[[#This Row],[TONNE_DECHET]]*1000</f>
        <v>169120</v>
      </c>
      <c r="M2695" s="21">
        <f>Tableau1[[#This Row],[KG_DECHET]]/Tableau1[[#This Row],[Population]]</f>
        <v>0.3397607692029524</v>
      </c>
    </row>
    <row r="2696" spans="1:13" x14ac:dyDescent="0.3">
      <c r="A2696" s="21">
        <v>2009</v>
      </c>
      <c r="B2696" s="21">
        <v>28</v>
      </c>
      <c r="C2696" s="21" t="str">
        <f>VLOOKUP(Tableau1[[#This Row],[CODE_REGION]],Libellés!$I$2:$J$15,2,FALSE)</f>
        <v>Normandie</v>
      </c>
      <c r="D2696" s="21">
        <v>50</v>
      </c>
      <c r="E2696" s="21" t="str">
        <f>VLOOKUP(Tableau1[[#This Row],[CODE_DEPT]],Libellés!$L$2:$M$102,2,FALSE)</f>
        <v>Manche</v>
      </c>
      <c r="F2696" s="21" t="s">
        <v>50</v>
      </c>
      <c r="G2696" s="21" t="str">
        <f>VLOOKUP(Tableau1[[#This Row],[CODE_TYPE_DECHET]],Libellés!$A$1:$B$8,2,FALSE)</f>
        <v>Encombrants</v>
      </c>
      <c r="H2696" s="21" t="s">
        <v>52</v>
      </c>
      <c r="I2696" s="21" t="str">
        <f>VLOOKUP(Tableau1[[#This Row],[CODE_DESTINATION]],Libellés!$E$2:$F$7,2,FALSE)</f>
        <v>Non précisé</v>
      </c>
      <c r="J2696" s="21">
        <v>12.26</v>
      </c>
      <c r="K2696" s="21">
        <v>497762</v>
      </c>
      <c r="L2696" s="21">
        <f>Tableau1[[#This Row],[TONNE_DECHET]]*1000</f>
        <v>12260</v>
      </c>
      <c r="M2696" s="21">
        <f>Tableau1[[#This Row],[KG_DECHET]]/Tableau1[[#This Row],[Population]]</f>
        <v>2.4630244976514882E-2</v>
      </c>
    </row>
    <row r="2697" spans="1:13" x14ac:dyDescent="0.3">
      <c r="A2697" s="21">
        <v>2009</v>
      </c>
      <c r="B2697" s="21">
        <v>28</v>
      </c>
      <c r="C2697" s="21" t="str">
        <f>VLOOKUP(Tableau1[[#This Row],[CODE_REGION]],Libellés!$I$2:$J$15,2,FALSE)</f>
        <v>Normandie</v>
      </c>
      <c r="D2697" s="21">
        <v>50</v>
      </c>
      <c r="E2697" s="21" t="str">
        <f>VLOOKUP(Tableau1[[#This Row],[CODE_DEPT]],Libellés!$L$2:$M$102,2,FALSE)</f>
        <v>Manche</v>
      </c>
      <c r="F2697" s="21" t="s">
        <v>53</v>
      </c>
      <c r="G2697" s="21" t="str">
        <f>VLOOKUP(Tableau1[[#This Row],[CODE_TYPE_DECHET]],Libellés!$A$1:$B$8,2,FALSE)</f>
        <v>Déchets dangereux</v>
      </c>
      <c r="H2697" s="21" t="s">
        <v>49</v>
      </c>
      <c r="I2697" s="21" t="str">
        <f>VLOOKUP(Tableau1[[#This Row],[CODE_DESTINATION]],Libellés!$E$2:$F$7,2,FALSE)</f>
        <v>Valorisation matière</v>
      </c>
      <c r="J2697" s="21">
        <v>50</v>
      </c>
      <c r="K2697" s="21">
        <v>497762</v>
      </c>
      <c r="L2697" s="21">
        <f>Tableau1[[#This Row],[TONNE_DECHET]]*1000</f>
        <v>50000</v>
      </c>
      <c r="M2697" s="21">
        <f>Tableau1[[#This Row],[KG_DECHET]]/Tableau1[[#This Row],[Population]]</f>
        <v>0.10044961246539511</v>
      </c>
    </row>
    <row r="2698" spans="1:13" x14ac:dyDescent="0.3">
      <c r="A2698" s="21">
        <v>2009</v>
      </c>
      <c r="B2698" s="21">
        <v>28</v>
      </c>
      <c r="C2698" s="21" t="str">
        <f>VLOOKUP(Tableau1[[#This Row],[CODE_REGION]],Libellés!$I$2:$J$15,2,FALSE)</f>
        <v>Normandie</v>
      </c>
      <c r="D2698" s="21">
        <v>50</v>
      </c>
      <c r="E2698" s="21" t="str">
        <f>VLOOKUP(Tableau1[[#This Row],[CODE_DEPT]],Libellés!$L$2:$M$102,2,FALSE)</f>
        <v>Manche</v>
      </c>
      <c r="F2698" s="21" t="s">
        <v>51</v>
      </c>
      <c r="G2698" s="21" t="str">
        <f>VLOOKUP(Tableau1[[#This Row],[CODE_TYPE_DECHET]],Libellés!$A$1:$B$8,2,FALSE)</f>
        <v>Emballages et papier</v>
      </c>
      <c r="H2698" s="21" t="s">
        <v>49</v>
      </c>
      <c r="I2698" s="21" t="str">
        <f>VLOOKUP(Tableau1[[#This Row],[CODE_DESTINATION]],Libellés!$E$2:$F$7,2,FALSE)</f>
        <v>Valorisation matière</v>
      </c>
      <c r="J2698" s="21">
        <v>28249.333989999999</v>
      </c>
      <c r="K2698" s="21">
        <v>497762</v>
      </c>
      <c r="L2698" s="21">
        <f>Tableau1[[#This Row],[TONNE_DECHET]]*1000</f>
        <v>28249333.989999998</v>
      </c>
      <c r="M2698" s="21">
        <f>Tableau1[[#This Row],[KG_DECHET]]/Tableau1[[#This Row],[Population]]</f>
        <v>56.752693034020268</v>
      </c>
    </row>
    <row r="2699" spans="1:13" x14ac:dyDescent="0.3">
      <c r="A2699" s="21">
        <v>2009</v>
      </c>
      <c r="B2699" s="21">
        <v>28</v>
      </c>
      <c r="C2699" s="21" t="str">
        <f>VLOOKUP(Tableau1[[#This Row],[CODE_REGION]],Libellés!$I$2:$J$15,2,FALSE)</f>
        <v>Normandie</v>
      </c>
      <c r="D2699" s="21">
        <v>50</v>
      </c>
      <c r="E2699" s="21" t="str">
        <f>VLOOKUP(Tableau1[[#This Row],[CODE_DEPT]],Libellés!$L$2:$M$102,2,FALSE)</f>
        <v>Manche</v>
      </c>
      <c r="F2699" s="21" t="s">
        <v>51</v>
      </c>
      <c r="G2699" s="21" t="str">
        <f>VLOOKUP(Tableau1[[#This Row],[CODE_TYPE_DECHET]],Libellés!$A$1:$B$8,2,FALSE)</f>
        <v>Emballages et papier</v>
      </c>
      <c r="H2699" s="21" t="s">
        <v>56</v>
      </c>
      <c r="I2699" s="21" t="str">
        <f>VLOOKUP(Tableau1[[#This Row],[CODE_DESTINATION]],Libellés!$E$2:$F$7,2,FALSE)</f>
        <v>Valorisation organique</v>
      </c>
      <c r="J2699" s="21">
        <v>844</v>
      </c>
      <c r="K2699" s="21">
        <v>497762</v>
      </c>
      <c r="L2699" s="21">
        <f>Tableau1[[#This Row],[TONNE_DECHET]]*1000</f>
        <v>844000</v>
      </c>
      <c r="M2699" s="21">
        <f>Tableau1[[#This Row],[KG_DECHET]]/Tableau1[[#This Row],[Population]]</f>
        <v>1.6955894584158695</v>
      </c>
    </row>
    <row r="2700" spans="1:13" x14ac:dyDescent="0.3">
      <c r="A2700" s="21">
        <v>2009</v>
      </c>
      <c r="B2700" s="21">
        <v>28</v>
      </c>
      <c r="C2700" s="21" t="str">
        <f>VLOOKUP(Tableau1[[#This Row],[CODE_REGION]],Libellés!$I$2:$J$15,2,FALSE)</f>
        <v>Normandie</v>
      </c>
      <c r="D2700" s="21">
        <v>50</v>
      </c>
      <c r="E2700" s="21" t="str">
        <f>VLOOKUP(Tableau1[[#This Row],[CODE_DEPT]],Libellés!$L$2:$M$102,2,FALSE)</f>
        <v>Manche</v>
      </c>
      <c r="F2700" s="21" t="s">
        <v>51</v>
      </c>
      <c r="G2700" s="21" t="str">
        <f>VLOOKUP(Tableau1[[#This Row],[CODE_TYPE_DECHET]],Libellés!$A$1:$B$8,2,FALSE)</f>
        <v>Emballages et papier</v>
      </c>
      <c r="H2700" s="21" t="s">
        <v>52</v>
      </c>
      <c r="I2700" s="21" t="str">
        <f>VLOOKUP(Tableau1[[#This Row],[CODE_DESTINATION]],Libellés!$E$2:$F$7,2,FALSE)</f>
        <v>Non précisé</v>
      </c>
      <c r="J2700" s="21">
        <v>649.15102000000002</v>
      </c>
      <c r="K2700" s="21">
        <v>497762</v>
      </c>
      <c r="L2700" s="21">
        <f>Tableau1[[#This Row],[TONNE_DECHET]]*1000</f>
        <v>649151.02</v>
      </c>
      <c r="M2700" s="21">
        <f>Tableau1[[#This Row],[KG_DECHET]]/Tableau1[[#This Row],[Population]]</f>
        <v>1.304139367810319</v>
      </c>
    </row>
    <row r="2701" spans="1:13" x14ac:dyDescent="0.3">
      <c r="A2701" s="21">
        <v>2009</v>
      </c>
      <c r="B2701" s="21">
        <v>28</v>
      </c>
      <c r="C2701" s="21" t="str">
        <f>VLOOKUP(Tableau1[[#This Row],[CODE_REGION]],Libellés!$I$2:$J$15,2,FALSE)</f>
        <v>Normandie</v>
      </c>
      <c r="D2701" s="21">
        <v>50</v>
      </c>
      <c r="E2701" s="21" t="str">
        <f>VLOOKUP(Tableau1[[#This Row],[CODE_DEPT]],Libellés!$L$2:$M$102,2,FALSE)</f>
        <v>Manche</v>
      </c>
      <c r="F2701" s="21" t="s">
        <v>56</v>
      </c>
      <c r="G2701" s="21" t="str">
        <f>VLOOKUP(Tableau1[[#This Row],[CODE_TYPE_DECHET]],Libellés!$A$1:$B$8,2,FALSE)</f>
        <v>Biodéchets</v>
      </c>
      <c r="H2701" s="21" t="s">
        <v>56</v>
      </c>
      <c r="I2701" s="21" t="str">
        <f>VLOOKUP(Tableau1[[#This Row],[CODE_DESTINATION]],Libellés!$E$2:$F$7,2,FALSE)</f>
        <v>Valorisation organique</v>
      </c>
      <c r="J2701" s="21">
        <v>5513.42</v>
      </c>
      <c r="K2701" s="21">
        <v>497762</v>
      </c>
      <c r="L2701" s="21">
        <f>Tableau1[[#This Row],[TONNE_DECHET]]*1000</f>
        <v>5513420</v>
      </c>
      <c r="M2701" s="21">
        <f>Tableau1[[#This Row],[KG_DECHET]]/Tableau1[[#This Row],[Population]]</f>
        <v>11.076418047179175</v>
      </c>
    </row>
    <row r="2702" spans="1:13" x14ac:dyDescent="0.3">
      <c r="A2702" s="21">
        <v>2009</v>
      </c>
      <c r="B2702" s="21">
        <v>28</v>
      </c>
      <c r="C2702" s="21" t="str">
        <f>VLOOKUP(Tableau1[[#This Row],[CODE_REGION]],Libellés!$I$2:$J$15,2,FALSE)</f>
        <v>Normandie</v>
      </c>
      <c r="D2702" s="21">
        <v>50</v>
      </c>
      <c r="E2702" s="21" t="str">
        <f>VLOOKUP(Tableau1[[#This Row],[CODE_DEPT]],Libellés!$L$2:$M$102,2,FALSE)</f>
        <v>Manche</v>
      </c>
      <c r="F2702" s="21" t="s">
        <v>54</v>
      </c>
      <c r="G2702" s="21" t="str">
        <f>VLOOKUP(Tableau1[[#This Row],[CODE_TYPE_DECHET]],Libellés!$A$1:$B$8,2,FALSE)</f>
        <v>Verre</v>
      </c>
      <c r="H2702" s="21" t="s">
        <v>49</v>
      </c>
      <c r="I2702" s="21" t="str">
        <f>VLOOKUP(Tableau1[[#This Row],[CODE_DESTINATION]],Libellés!$E$2:$F$7,2,FALSE)</f>
        <v>Valorisation matière</v>
      </c>
      <c r="J2702" s="21">
        <v>21940.625</v>
      </c>
      <c r="K2702" s="21">
        <v>497762</v>
      </c>
      <c r="L2702" s="21">
        <f>Tableau1[[#This Row],[TONNE_DECHET]]*1000</f>
        <v>21940625</v>
      </c>
      <c r="M2702" s="21">
        <f>Tableau1[[#This Row],[KG_DECHET]]/Tableau1[[#This Row],[Population]]</f>
        <v>44.07854556997119</v>
      </c>
    </row>
    <row r="2703" spans="1:13" x14ac:dyDescent="0.3">
      <c r="A2703" s="21">
        <v>2009</v>
      </c>
      <c r="B2703" s="21">
        <v>28</v>
      </c>
      <c r="C2703" s="21" t="str">
        <f>VLOOKUP(Tableau1[[#This Row],[CODE_REGION]],Libellés!$I$2:$J$15,2,FALSE)</f>
        <v>Normandie</v>
      </c>
      <c r="D2703" s="21">
        <v>50</v>
      </c>
      <c r="E2703" s="21" t="str">
        <f>VLOOKUP(Tableau1[[#This Row],[CODE_DEPT]],Libellés!$L$2:$M$102,2,FALSE)</f>
        <v>Manche</v>
      </c>
      <c r="F2703" s="21" t="s">
        <v>54</v>
      </c>
      <c r="G2703" s="21" t="str">
        <f>VLOOKUP(Tableau1[[#This Row],[CODE_TYPE_DECHET]],Libellés!$A$1:$B$8,2,FALSE)</f>
        <v>Verre</v>
      </c>
      <c r="H2703" s="21" t="s">
        <v>52</v>
      </c>
      <c r="I2703" s="21" t="str">
        <f>VLOOKUP(Tableau1[[#This Row],[CODE_DESTINATION]],Libellés!$E$2:$F$7,2,FALSE)</f>
        <v>Non précisé</v>
      </c>
      <c r="J2703" s="21">
        <v>706.09452999999996</v>
      </c>
      <c r="K2703" s="21">
        <v>497762</v>
      </c>
      <c r="L2703" s="21">
        <f>Tableau1[[#This Row],[TONNE_DECHET]]*1000</f>
        <v>706094.52999999991</v>
      </c>
      <c r="M2703" s="21">
        <f>Tableau1[[#This Row],[KG_DECHET]]/Tableau1[[#This Row],[Population]]</f>
        <v>1.4185384380487058</v>
      </c>
    </row>
    <row r="2704" spans="1:13" x14ac:dyDescent="0.3">
      <c r="A2704" s="21">
        <v>2011</v>
      </c>
      <c r="B2704" s="21">
        <v>28</v>
      </c>
      <c r="C2704" s="21" t="str">
        <f>VLOOKUP(Tableau1[[#This Row],[CODE_REGION]],Libellés!$I$2:$J$15,2,FALSE)</f>
        <v>Normandie</v>
      </c>
      <c r="D2704" s="21">
        <v>50</v>
      </c>
      <c r="E2704" s="21" t="str">
        <f>VLOOKUP(Tableau1[[#This Row],[CODE_DEPT]],Libellés!$L$2:$M$102,2,FALSE)</f>
        <v>Manche</v>
      </c>
      <c r="F2704" s="21" t="s">
        <v>49</v>
      </c>
      <c r="G2704" s="21" t="str">
        <f>VLOOKUP(Tableau1[[#This Row],[CODE_TYPE_DECHET]],Libellés!$A$1:$B$8,2,FALSE)</f>
        <v>Ordures ménagères résiduelles</v>
      </c>
      <c r="H2704" s="21" t="s">
        <v>49</v>
      </c>
      <c r="I2704" s="21" t="str">
        <f>VLOOKUP(Tableau1[[#This Row],[CODE_DESTINATION]],Libellés!$E$2:$F$7,2,FALSE)</f>
        <v>Valorisation matière</v>
      </c>
      <c r="J2704" s="21">
        <v>204</v>
      </c>
      <c r="K2704" s="21">
        <v>499531</v>
      </c>
      <c r="L2704" s="21">
        <f>Tableau1[[#This Row],[TONNE_DECHET]]*1000</f>
        <v>204000</v>
      </c>
      <c r="M2704" s="21">
        <f>Tableau1[[#This Row],[KG_DECHET]]/Tableau1[[#This Row],[Population]]</f>
        <v>0.40838306331338797</v>
      </c>
    </row>
    <row r="2705" spans="1:13" x14ac:dyDescent="0.3">
      <c r="A2705" s="21">
        <v>2011</v>
      </c>
      <c r="B2705" s="21">
        <v>28</v>
      </c>
      <c r="C2705" s="21" t="str">
        <f>VLOOKUP(Tableau1[[#This Row],[CODE_REGION]],Libellés!$I$2:$J$15,2,FALSE)</f>
        <v>Normandie</v>
      </c>
      <c r="D2705" s="21">
        <v>50</v>
      </c>
      <c r="E2705" s="21" t="str">
        <f>VLOOKUP(Tableau1[[#This Row],[CODE_DEPT]],Libellés!$L$2:$M$102,2,FALSE)</f>
        <v>Manche</v>
      </c>
      <c r="F2705" s="21" t="s">
        <v>49</v>
      </c>
      <c r="G2705" s="21" t="str">
        <f>VLOOKUP(Tableau1[[#This Row],[CODE_TYPE_DECHET]],Libellés!$A$1:$B$8,2,FALSE)</f>
        <v>Ordures ménagères résiduelles</v>
      </c>
      <c r="H2705" s="21" t="s">
        <v>50</v>
      </c>
      <c r="I2705" s="21" t="str">
        <f>VLOOKUP(Tableau1[[#This Row],[CODE_DESTINATION]],Libellés!$E$2:$F$7,2,FALSE)</f>
        <v>Incinération avec récupération d'énergie</v>
      </c>
      <c r="J2705" s="21">
        <v>5108.12</v>
      </c>
      <c r="K2705" s="21">
        <v>499531</v>
      </c>
      <c r="L2705" s="21">
        <f>Tableau1[[#This Row],[TONNE_DECHET]]*1000</f>
        <v>5108120</v>
      </c>
      <c r="M2705" s="21">
        <f>Tableau1[[#This Row],[KG_DECHET]]/Tableau1[[#This Row],[Population]]</f>
        <v>10.22583183025678</v>
      </c>
    </row>
    <row r="2706" spans="1:13" x14ac:dyDescent="0.3">
      <c r="A2706" s="21">
        <v>2011</v>
      </c>
      <c r="B2706" s="21">
        <v>28</v>
      </c>
      <c r="C2706" s="21" t="str">
        <f>VLOOKUP(Tableau1[[#This Row],[CODE_REGION]],Libellés!$I$2:$J$15,2,FALSE)</f>
        <v>Normandie</v>
      </c>
      <c r="D2706" s="21">
        <v>50</v>
      </c>
      <c r="E2706" s="21" t="str">
        <f>VLOOKUP(Tableau1[[#This Row],[CODE_DEPT]],Libellés!$L$2:$M$102,2,FALSE)</f>
        <v>Manche</v>
      </c>
      <c r="F2706" s="21" t="s">
        <v>49</v>
      </c>
      <c r="G2706" s="21" t="str">
        <f>VLOOKUP(Tableau1[[#This Row],[CODE_TYPE_DECHET]],Libellés!$A$1:$B$8,2,FALSE)</f>
        <v>Ordures ménagères résiduelles</v>
      </c>
      <c r="H2706" s="21" t="s">
        <v>51</v>
      </c>
      <c r="I2706" s="21" t="str">
        <f>VLOOKUP(Tableau1[[#This Row],[CODE_DESTINATION]],Libellés!$E$2:$F$7,2,FALSE)</f>
        <v>Stockage</v>
      </c>
      <c r="J2706" s="21">
        <v>106755.26</v>
      </c>
      <c r="K2706" s="21">
        <v>499531</v>
      </c>
      <c r="L2706" s="21">
        <f>Tableau1[[#This Row],[TONNE_DECHET]]*1000</f>
        <v>106755260</v>
      </c>
      <c r="M2706" s="21">
        <f>Tableau1[[#This Row],[KG_DECHET]]/Tableau1[[#This Row],[Population]]</f>
        <v>213.71098090008428</v>
      </c>
    </row>
    <row r="2707" spans="1:13" x14ac:dyDescent="0.3">
      <c r="A2707" s="21">
        <v>2011</v>
      </c>
      <c r="B2707" s="21">
        <v>28</v>
      </c>
      <c r="C2707" s="21" t="str">
        <f>VLOOKUP(Tableau1[[#This Row],[CODE_REGION]],Libellés!$I$2:$J$15,2,FALSE)</f>
        <v>Normandie</v>
      </c>
      <c r="D2707" s="21">
        <v>50</v>
      </c>
      <c r="E2707" s="21" t="str">
        <f>VLOOKUP(Tableau1[[#This Row],[CODE_DEPT]],Libellés!$L$2:$M$102,2,FALSE)</f>
        <v>Manche</v>
      </c>
      <c r="F2707" s="21" t="s">
        <v>49</v>
      </c>
      <c r="G2707" s="21" t="str">
        <f>VLOOKUP(Tableau1[[#This Row],[CODE_TYPE_DECHET]],Libellés!$A$1:$B$8,2,FALSE)</f>
        <v>Ordures ménagères résiduelles</v>
      </c>
      <c r="H2707" s="21" t="s">
        <v>56</v>
      </c>
      <c r="I2707" s="21" t="str">
        <f>VLOOKUP(Tableau1[[#This Row],[CODE_DESTINATION]],Libellés!$E$2:$F$7,2,FALSE)</f>
        <v>Valorisation organique</v>
      </c>
      <c r="J2707" s="21">
        <v>16576.584999999999</v>
      </c>
      <c r="K2707" s="21">
        <v>499531</v>
      </c>
      <c r="L2707" s="21">
        <f>Tableau1[[#This Row],[TONNE_DECHET]]*1000</f>
        <v>16576585</v>
      </c>
      <c r="M2707" s="21">
        <f>Tableau1[[#This Row],[KG_DECHET]]/Tableau1[[#This Row],[Population]]</f>
        <v>33.184296870464493</v>
      </c>
    </row>
    <row r="2708" spans="1:13" x14ac:dyDescent="0.3">
      <c r="A2708" s="21">
        <v>2011</v>
      </c>
      <c r="B2708" s="21">
        <v>28</v>
      </c>
      <c r="C2708" s="21" t="str">
        <f>VLOOKUP(Tableau1[[#This Row],[CODE_REGION]],Libellés!$I$2:$J$15,2,FALSE)</f>
        <v>Normandie</v>
      </c>
      <c r="D2708" s="21">
        <v>50</v>
      </c>
      <c r="E2708" s="21" t="str">
        <f>VLOOKUP(Tableau1[[#This Row],[CODE_DEPT]],Libellés!$L$2:$M$102,2,FALSE)</f>
        <v>Manche</v>
      </c>
      <c r="F2708" s="21" t="s">
        <v>49</v>
      </c>
      <c r="G2708" s="21" t="str">
        <f>VLOOKUP(Tableau1[[#This Row],[CODE_TYPE_DECHET]],Libellés!$A$1:$B$8,2,FALSE)</f>
        <v>Ordures ménagères résiduelles</v>
      </c>
      <c r="H2708" s="21" t="s">
        <v>52</v>
      </c>
      <c r="I2708" s="21" t="str">
        <f>VLOOKUP(Tableau1[[#This Row],[CODE_DESTINATION]],Libellés!$E$2:$F$7,2,FALSE)</f>
        <v>Non précisé</v>
      </c>
      <c r="J2708" s="21">
        <v>16300.94572</v>
      </c>
      <c r="K2708" s="21">
        <v>499531</v>
      </c>
      <c r="L2708" s="21">
        <f>Tableau1[[#This Row],[TONNE_DECHET]]*1000</f>
        <v>16300945.719999999</v>
      </c>
      <c r="M2708" s="21">
        <f>Tableau1[[#This Row],[KG_DECHET]]/Tableau1[[#This Row],[Population]]</f>
        <v>32.632500725680686</v>
      </c>
    </row>
    <row r="2709" spans="1:13" x14ac:dyDescent="0.3">
      <c r="A2709" s="21">
        <v>2011</v>
      </c>
      <c r="B2709" s="21">
        <v>28</v>
      </c>
      <c r="C2709" s="21" t="str">
        <f>VLOOKUP(Tableau1[[#This Row],[CODE_REGION]],Libellés!$I$2:$J$15,2,FALSE)</f>
        <v>Normandie</v>
      </c>
      <c r="D2709" s="21">
        <v>50</v>
      </c>
      <c r="E2709" s="21" t="str">
        <f>VLOOKUP(Tableau1[[#This Row],[CODE_DEPT]],Libellés!$L$2:$M$102,2,FALSE)</f>
        <v>Manche</v>
      </c>
      <c r="F2709" s="21" t="s">
        <v>50</v>
      </c>
      <c r="G2709" s="21" t="str">
        <f>VLOOKUP(Tableau1[[#This Row],[CODE_TYPE_DECHET]],Libellés!$A$1:$B$8,2,FALSE)</f>
        <v>Encombrants</v>
      </c>
      <c r="H2709" s="21" t="s">
        <v>51</v>
      </c>
      <c r="I2709" s="21" t="str">
        <f>VLOOKUP(Tableau1[[#This Row],[CODE_DESTINATION]],Libellés!$E$2:$F$7,2,FALSE)</f>
        <v>Stockage</v>
      </c>
      <c r="J2709" s="21">
        <v>121.51</v>
      </c>
      <c r="K2709" s="21">
        <v>499531</v>
      </c>
      <c r="L2709" s="21">
        <f>Tableau1[[#This Row],[TONNE_DECHET]]*1000</f>
        <v>121510</v>
      </c>
      <c r="M2709" s="21">
        <f>Tableau1[[#This Row],[KG_DECHET]]/Tableau1[[#This Row],[Population]]</f>
        <v>0.24324816678044006</v>
      </c>
    </row>
    <row r="2710" spans="1:13" x14ac:dyDescent="0.3">
      <c r="A2710" s="21">
        <v>2011</v>
      </c>
      <c r="B2710" s="21">
        <v>28</v>
      </c>
      <c r="C2710" s="21" t="str">
        <f>VLOOKUP(Tableau1[[#This Row],[CODE_REGION]],Libellés!$I$2:$J$15,2,FALSE)</f>
        <v>Normandie</v>
      </c>
      <c r="D2710" s="21">
        <v>50</v>
      </c>
      <c r="E2710" s="21" t="str">
        <f>VLOOKUP(Tableau1[[#This Row],[CODE_DEPT]],Libellés!$L$2:$M$102,2,FALSE)</f>
        <v>Manche</v>
      </c>
      <c r="F2710" s="21" t="s">
        <v>53</v>
      </c>
      <c r="G2710" s="21" t="str">
        <f>VLOOKUP(Tableau1[[#This Row],[CODE_TYPE_DECHET]],Libellés!$A$1:$B$8,2,FALSE)</f>
        <v>Déchets dangereux</v>
      </c>
      <c r="H2710" s="21" t="s">
        <v>50</v>
      </c>
      <c r="I2710" s="21" t="str">
        <f>VLOOKUP(Tableau1[[#This Row],[CODE_DESTINATION]],Libellés!$E$2:$F$7,2,FALSE)</f>
        <v>Incinération avec récupération d'énergie</v>
      </c>
      <c r="J2710" s="21">
        <v>6.3E-2</v>
      </c>
      <c r="K2710" s="21">
        <v>499531</v>
      </c>
      <c r="L2710" s="21">
        <f>Tableau1[[#This Row],[TONNE_DECHET]]*1000</f>
        <v>63</v>
      </c>
      <c r="M2710" s="21">
        <f>Tableau1[[#This Row],[KG_DECHET]]/Tableau1[[#This Row],[Population]]</f>
        <v>1.2611829896442864E-4</v>
      </c>
    </row>
    <row r="2711" spans="1:13" x14ac:dyDescent="0.3">
      <c r="A2711" s="21">
        <v>2011</v>
      </c>
      <c r="B2711" s="21">
        <v>28</v>
      </c>
      <c r="C2711" s="21" t="str">
        <f>VLOOKUP(Tableau1[[#This Row],[CODE_REGION]],Libellés!$I$2:$J$15,2,FALSE)</f>
        <v>Normandie</v>
      </c>
      <c r="D2711" s="21">
        <v>50</v>
      </c>
      <c r="E2711" s="21" t="str">
        <f>VLOOKUP(Tableau1[[#This Row],[CODE_DEPT]],Libellés!$L$2:$M$102,2,FALSE)</f>
        <v>Manche</v>
      </c>
      <c r="F2711" s="21" t="s">
        <v>53</v>
      </c>
      <c r="G2711" s="21" t="str">
        <f>VLOOKUP(Tableau1[[#This Row],[CODE_TYPE_DECHET]],Libellés!$A$1:$B$8,2,FALSE)</f>
        <v>Déchets dangereux</v>
      </c>
      <c r="H2711" s="21" t="s">
        <v>53</v>
      </c>
      <c r="I2711" s="21" t="str">
        <f>VLOOKUP(Tableau1[[#This Row],[CODE_DESTINATION]],Libellés!$E$2:$F$7,2,FALSE)</f>
        <v>Incinération sans récupération d'énergie</v>
      </c>
      <c r="J2711" s="21">
        <v>4.9000000000000002E-2</v>
      </c>
      <c r="K2711" s="21">
        <v>499531</v>
      </c>
      <c r="L2711" s="21">
        <f>Tableau1[[#This Row],[TONNE_DECHET]]*1000</f>
        <v>49</v>
      </c>
      <c r="M2711" s="21">
        <f>Tableau1[[#This Row],[KG_DECHET]]/Tableau1[[#This Row],[Population]]</f>
        <v>9.8092010305666716E-5</v>
      </c>
    </row>
    <row r="2712" spans="1:13" x14ac:dyDescent="0.3">
      <c r="A2712" s="21">
        <v>2011</v>
      </c>
      <c r="B2712" s="21">
        <v>28</v>
      </c>
      <c r="C2712" s="21" t="str">
        <f>VLOOKUP(Tableau1[[#This Row],[CODE_REGION]],Libellés!$I$2:$J$15,2,FALSE)</f>
        <v>Normandie</v>
      </c>
      <c r="D2712" s="21">
        <v>50</v>
      </c>
      <c r="E2712" s="21" t="str">
        <f>VLOOKUP(Tableau1[[#This Row],[CODE_DEPT]],Libellés!$L$2:$M$102,2,FALSE)</f>
        <v>Manche</v>
      </c>
      <c r="F2712" s="21" t="s">
        <v>53</v>
      </c>
      <c r="G2712" s="21" t="str">
        <f>VLOOKUP(Tableau1[[#This Row],[CODE_TYPE_DECHET]],Libellés!$A$1:$B$8,2,FALSE)</f>
        <v>Déchets dangereux</v>
      </c>
      <c r="H2712" s="21" t="s">
        <v>51</v>
      </c>
      <c r="I2712" s="21" t="str">
        <f>VLOOKUP(Tableau1[[#This Row],[CODE_DESTINATION]],Libellés!$E$2:$F$7,2,FALSE)</f>
        <v>Stockage</v>
      </c>
      <c r="J2712" s="21">
        <v>0.24399999999999999</v>
      </c>
      <c r="K2712" s="21">
        <v>499531</v>
      </c>
      <c r="L2712" s="21">
        <f>Tableau1[[#This Row],[TONNE_DECHET]]*1000</f>
        <v>244</v>
      </c>
      <c r="M2712" s="21">
        <f>Tableau1[[#This Row],[KG_DECHET]]/Tableau1[[#This Row],[Population]]</f>
        <v>4.8845817376699341E-4</v>
      </c>
    </row>
    <row r="2713" spans="1:13" x14ac:dyDescent="0.3">
      <c r="A2713" s="21">
        <v>2011</v>
      </c>
      <c r="B2713" s="21">
        <v>28</v>
      </c>
      <c r="C2713" s="21" t="str">
        <f>VLOOKUP(Tableau1[[#This Row],[CODE_REGION]],Libellés!$I$2:$J$15,2,FALSE)</f>
        <v>Normandie</v>
      </c>
      <c r="D2713" s="21">
        <v>50</v>
      </c>
      <c r="E2713" s="21" t="str">
        <f>VLOOKUP(Tableau1[[#This Row],[CODE_DEPT]],Libellés!$L$2:$M$102,2,FALSE)</f>
        <v>Manche</v>
      </c>
      <c r="F2713" s="21" t="s">
        <v>51</v>
      </c>
      <c r="G2713" s="21" t="str">
        <f>VLOOKUP(Tableau1[[#This Row],[CODE_TYPE_DECHET]],Libellés!$A$1:$B$8,2,FALSE)</f>
        <v>Emballages et papier</v>
      </c>
      <c r="H2713" s="21" t="s">
        <v>49</v>
      </c>
      <c r="I2713" s="21" t="str">
        <f>VLOOKUP(Tableau1[[#This Row],[CODE_DESTINATION]],Libellés!$E$2:$F$7,2,FALSE)</f>
        <v>Valorisation matière</v>
      </c>
      <c r="J2713" s="21">
        <v>27581.48098</v>
      </c>
      <c r="K2713" s="21">
        <v>499531</v>
      </c>
      <c r="L2713" s="21">
        <f>Tableau1[[#This Row],[TONNE_DECHET]]*1000</f>
        <v>27581480.98</v>
      </c>
      <c r="M2713" s="21">
        <f>Tableau1[[#This Row],[KG_DECHET]]/Tableau1[[#This Row],[Population]]</f>
        <v>55.214753398687968</v>
      </c>
    </row>
    <row r="2714" spans="1:13" x14ac:dyDescent="0.3">
      <c r="A2714" s="21">
        <v>2011</v>
      </c>
      <c r="B2714" s="21">
        <v>28</v>
      </c>
      <c r="C2714" s="21" t="str">
        <f>VLOOKUP(Tableau1[[#This Row],[CODE_REGION]],Libellés!$I$2:$J$15,2,FALSE)</f>
        <v>Normandie</v>
      </c>
      <c r="D2714" s="21">
        <v>50</v>
      </c>
      <c r="E2714" s="21" t="str">
        <f>VLOOKUP(Tableau1[[#This Row],[CODE_DEPT]],Libellés!$L$2:$M$102,2,FALSE)</f>
        <v>Manche</v>
      </c>
      <c r="F2714" s="21" t="s">
        <v>51</v>
      </c>
      <c r="G2714" s="21" t="str">
        <f>VLOOKUP(Tableau1[[#This Row],[CODE_TYPE_DECHET]],Libellés!$A$1:$B$8,2,FALSE)</f>
        <v>Emballages et papier</v>
      </c>
      <c r="H2714" s="21" t="s">
        <v>56</v>
      </c>
      <c r="I2714" s="21" t="str">
        <f>VLOOKUP(Tableau1[[#This Row],[CODE_DESTINATION]],Libellés!$E$2:$F$7,2,FALSE)</f>
        <v>Valorisation organique</v>
      </c>
      <c r="J2714" s="21">
        <v>661</v>
      </c>
      <c r="K2714" s="21">
        <v>499531</v>
      </c>
      <c r="L2714" s="21">
        <f>Tableau1[[#This Row],[TONNE_DECHET]]*1000</f>
        <v>661000</v>
      </c>
      <c r="M2714" s="21">
        <f>Tableau1[[#This Row],[KG_DECHET]]/Tableau1[[#This Row],[Population]]</f>
        <v>1.3232412002458307</v>
      </c>
    </row>
    <row r="2715" spans="1:13" x14ac:dyDescent="0.3">
      <c r="A2715" s="21">
        <v>2011</v>
      </c>
      <c r="B2715" s="21">
        <v>28</v>
      </c>
      <c r="C2715" s="21" t="str">
        <f>VLOOKUP(Tableau1[[#This Row],[CODE_REGION]],Libellés!$I$2:$J$15,2,FALSE)</f>
        <v>Normandie</v>
      </c>
      <c r="D2715" s="21">
        <v>50</v>
      </c>
      <c r="E2715" s="21" t="str">
        <f>VLOOKUP(Tableau1[[#This Row],[CODE_DEPT]],Libellés!$L$2:$M$102,2,FALSE)</f>
        <v>Manche</v>
      </c>
      <c r="F2715" s="21" t="s">
        <v>51</v>
      </c>
      <c r="G2715" s="21" t="str">
        <f>VLOOKUP(Tableau1[[#This Row],[CODE_TYPE_DECHET]],Libellés!$A$1:$B$8,2,FALSE)</f>
        <v>Emballages et papier</v>
      </c>
      <c r="H2715" s="21" t="s">
        <v>52</v>
      </c>
      <c r="I2715" s="21" t="str">
        <f>VLOOKUP(Tableau1[[#This Row],[CODE_DESTINATION]],Libellés!$E$2:$F$7,2,FALSE)</f>
        <v>Non précisé</v>
      </c>
      <c r="J2715" s="21">
        <v>1239.8623700000001</v>
      </c>
      <c r="K2715" s="21">
        <v>499531</v>
      </c>
      <c r="L2715" s="21">
        <f>Tableau1[[#This Row],[TONNE_DECHET]]*1000</f>
        <v>1239862.3700000001</v>
      </c>
      <c r="M2715" s="21">
        <f>Tableau1[[#This Row],[KG_DECHET]]/Tableau1[[#This Row],[Population]]</f>
        <v>2.4820529056254768</v>
      </c>
    </row>
    <row r="2716" spans="1:13" x14ac:dyDescent="0.3">
      <c r="A2716" s="21">
        <v>2011</v>
      </c>
      <c r="B2716" s="21">
        <v>28</v>
      </c>
      <c r="C2716" s="21" t="str">
        <f>VLOOKUP(Tableau1[[#This Row],[CODE_REGION]],Libellés!$I$2:$J$15,2,FALSE)</f>
        <v>Normandie</v>
      </c>
      <c r="D2716" s="21">
        <v>50</v>
      </c>
      <c r="E2716" s="21" t="str">
        <f>VLOOKUP(Tableau1[[#This Row],[CODE_DEPT]],Libellés!$L$2:$M$102,2,FALSE)</f>
        <v>Manche</v>
      </c>
      <c r="F2716" s="21" t="s">
        <v>56</v>
      </c>
      <c r="G2716" s="21" t="str">
        <f>VLOOKUP(Tableau1[[#This Row],[CODE_TYPE_DECHET]],Libellés!$A$1:$B$8,2,FALSE)</f>
        <v>Biodéchets</v>
      </c>
      <c r="H2716" s="21" t="s">
        <v>56</v>
      </c>
      <c r="I2716" s="21" t="str">
        <f>VLOOKUP(Tableau1[[#This Row],[CODE_DESTINATION]],Libellés!$E$2:$F$7,2,FALSE)</f>
        <v>Valorisation organique</v>
      </c>
      <c r="J2716" s="21">
        <v>3519.04</v>
      </c>
      <c r="K2716" s="21">
        <v>499531</v>
      </c>
      <c r="L2716" s="21">
        <f>Tableau1[[#This Row],[TONNE_DECHET]]*1000</f>
        <v>3519040</v>
      </c>
      <c r="M2716" s="21">
        <f>Tableau1[[#This Row],[KG_DECHET]]/Tableau1[[#This Row],[Population]]</f>
        <v>7.0446879172663959</v>
      </c>
    </row>
    <row r="2717" spans="1:13" x14ac:dyDescent="0.3">
      <c r="A2717" s="21">
        <v>2011</v>
      </c>
      <c r="B2717" s="21">
        <v>28</v>
      </c>
      <c r="C2717" s="21" t="str">
        <f>VLOOKUP(Tableau1[[#This Row],[CODE_REGION]],Libellés!$I$2:$J$15,2,FALSE)</f>
        <v>Normandie</v>
      </c>
      <c r="D2717" s="21">
        <v>50</v>
      </c>
      <c r="E2717" s="21" t="str">
        <f>VLOOKUP(Tableau1[[#This Row],[CODE_DEPT]],Libellés!$L$2:$M$102,2,FALSE)</f>
        <v>Manche</v>
      </c>
      <c r="F2717" s="21" t="s">
        <v>54</v>
      </c>
      <c r="G2717" s="21" t="str">
        <f>VLOOKUP(Tableau1[[#This Row],[CODE_TYPE_DECHET]],Libellés!$A$1:$B$8,2,FALSE)</f>
        <v>Verre</v>
      </c>
      <c r="H2717" s="21" t="s">
        <v>49</v>
      </c>
      <c r="I2717" s="21" t="str">
        <f>VLOOKUP(Tableau1[[#This Row],[CODE_DESTINATION]],Libellés!$E$2:$F$7,2,FALSE)</f>
        <v>Valorisation matière</v>
      </c>
      <c r="J2717" s="21">
        <v>19921.483990000001</v>
      </c>
      <c r="K2717" s="21">
        <v>499531</v>
      </c>
      <c r="L2717" s="21">
        <f>Tableau1[[#This Row],[TONNE_DECHET]]*1000</f>
        <v>19921483.990000002</v>
      </c>
      <c r="M2717" s="21">
        <f>Tableau1[[#This Row],[KG_DECHET]]/Tableau1[[#This Row],[Population]]</f>
        <v>39.880375772474586</v>
      </c>
    </row>
    <row r="2718" spans="1:13" x14ac:dyDescent="0.3">
      <c r="A2718" s="21">
        <v>2011</v>
      </c>
      <c r="B2718" s="21">
        <v>28</v>
      </c>
      <c r="C2718" s="21" t="str">
        <f>VLOOKUP(Tableau1[[#This Row],[CODE_REGION]],Libellés!$I$2:$J$15,2,FALSE)</f>
        <v>Normandie</v>
      </c>
      <c r="D2718" s="21">
        <v>50</v>
      </c>
      <c r="E2718" s="21" t="str">
        <f>VLOOKUP(Tableau1[[#This Row],[CODE_DEPT]],Libellés!$L$2:$M$102,2,FALSE)</f>
        <v>Manche</v>
      </c>
      <c r="F2718" s="21" t="s">
        <v>54</v>
      </c>
      <c r="G2718" s="21" t="str">
        <f>VLOOKUP(Tableau1[[#This Row],[CODE_TYPE_DECHET]],Libellés!$A$1:$B$8,2,FALSE)</f>
        <v>Verre</v>
      </c>
      <c r="H2718" s="21" t="s">
        <v>52</v>
      </c>
      <c r="I2718" s="21" t="str">
        <f>VLOOKUP(Tableau1[[#This Row],[CODE_DESTINATION]],Libellés!$E$2:$F$7,2,FALSE)</f>
        <v>Non précisé</v>
      </c>
      <c r="J2718" s="21">
        <v>1731.8740299999999</v>
      </c>
      <c r="K2718" s="21">
        <v>499531</v>
      </c>
      <c r="L2718" s="21">
        <f>Tableau1[[#This Row],[TONNE_DECHET]]*1000</f>
        <v>1731874.03</v>
      </c>
      <c r="M2718" s="21">
        <f>Tableau1[[#This Row],[KG_DECHET]]/Tableau1[[#This Row],[Population]]</f>
        <v>3.4670001060995213</v>
      </c>
    </row>
    <row r="2719" spans="1:13" x14ac:dyDescent="0.3">
      <c r="A2719" s="21">
        <v>2011</v>
      </c>
      <c r="B2719" s="21">
        <v>28</v>
      </c>
      <c r="C2719" s="21" t="str">
        <f>VLOOKUP(Tableau1[[#This Row],[CODE_REGION]],Libellés!$I$2:$J$15,2,FALSE)</f>
        <v>Normandie</v>
      </c>
      <c r="D2719" s="21">
        <v>50</v>
      </c>
      <c r="E2719" s="21" t="str">
        <f>VLOOKUP(Tableau1[[#This Row],[CODE_DEPT]],Libellés!$L$2:$M$102,2,FALSE)</f>
        <v>Manche</v>
      </c>
      <c r="F2719" s="21" t="s">
        <v>55</v>
      </c>
      <c r="G2719" s="21" t="str">
        <f>VLOOKUP(Tableau1[[#This Row],[CODE_TYPE_DECHET]],Libellés!$A$1:$B$8,2,FALSE)</f>
        <v>Collectes séparées hors gravats</v>
      </c>
      <c r="H2719" s="21" t="s">
        <v>49</v>
      </c>
      <c r="I2719" s="21" t="str">
        <f>VLOOKUP(Tableau1[[#This Row],[CODE_DESTINATION]],Libellés!$E$2:$F$7,2,FALSE)</f>
        <v>Valorisation matière</v>
      </c>
      <c r="J2719" s="21">
        <v>21.018000000000001</v>
      </c>
      <c r="K2719" s="21">
        <v>499531</v>
      </c>
      <c r="L2719" s="21">
        <f>Tableau1[[#This Row],[TONNE_DECHET]]*1000</f>
        <v>21018</v>
      </c>
      <c r="M2719" s="21">
        <f>Tableau1[[#This Row],[KG_DECHET]]/Tableau1[[#This Row],[Population]]</f>
        <v>4.2075466787847002E-2</v>
      </c>
    </row>
    <row r="2720" spans="1:13" x14ac:dyDescent="0.3">
      <c r="A2720" s="21">
        <v>2013</v>
      </c>
      <c r="B2720" s="21">
        <v>28</v>
      </c>
      <c r="C2720" s="21" t="str">
        <f>VLOOKUP(Tableau1[[#This Row],[CODE_REGION]],Libellés!$I$2:$J$15,2,FALSE)</f>
        <v>Normandie</v>
      </c>
      <c r="D2720" s="21">
        <v>50</v>
      </c>
      <c r="E2720" s="21" t="str">
        <f>VLOOKUP(Tableau1[[#This Row],[CODE_DEPT]],Libellés!$L$2:$M$102,2,FALSE)</f>
        <v>Manche</v>
      </c>
      <c r="F2720" s="21" t="s">
        <v>49</v>
      </c>
      <c r="G2720" s="21" t="str">
        <f>VLOOKUP(Tableau1[[#This Row],[CODE_TYPE_DECHET]],Libellés!$A$1:$B$8,2,FALSE)</f>
        <v>Ordures ménagères résiduelles</v>
      </c>
      <c r="H2720" s="21" t="s">
        <v>50</v>
      </c>
      <c r="I2720" s="21" t="str">
        <f>VLOOKUP(Tableau1[[#This Row],[CODE_DESTINATION]],Libellés!$E$2:$F$7,2,FALSE)</f>
        <v>Incinération avec récupération d'énergie</v>
      </c>
      <c r="J2720" s="21">
        <v>6724</v>
      </c>
      <c r="K2720" s="21">
        <v>499919</v>
      </c>
      <c r="L2720" s="21">
        <f>Tableau1[[#This Row],[TONNE_DECHET]]*1000</f>
        <v>6724000</v>
      </c>
      <c r="M2720" s="21">
        <f>Tableau1[[#This Row],[KG_DECHET]]/Tableau1[[#This Row],[Population]]</f>
        <v>13.450178928986496</v>
      </c>
    </row>
    <row r="2721" spans="1:13" x14ac:dyDescent="0.3">
      <c r="A2721" s="21">
        <v>2013</v>
      </c>
      <c r="B2721" s="21">
        <v>28</v>
      </c>
      <c r="C2721" s="21" t="str">
        <f>VLOOKUP(Tableau1[[#This Row],[CODE_REGION]],Libellés!$I$2:$J$15,2,FALSE)</f>
        <v>Normandie</v>
      </c>
      <c r="D2721" s="21">
        <v>50</v>
      </c>
      <c r="E2721" s="21" t="str">
        <f>VLOOKUP(Tableau1[[#This Row],[CODE_DEPT]],Libellés!$L$2:$M$102,2,FALSE)</f>
        <v>Manche</v>
      </c>
      <c r="F2721" s="21" t="s">
        <v>49</v>
      </c>
      <c r="G2721" s="21" t="str">
        <f>VLOOKUP(Tableau1[[#This Row],[CODE_TYPE_DECHET]],Libellés!$A$1:$B$8,2,FALSE)</f>
        <v>Ordures ménagères résiduelles</v>
      </c>
      <c r="H2721" s="21" t="s">
        <v>51</v>
      </c>
      <c r="I2721" s="21" t="str">
        <f>VLOOKUP(Tableau1[[#This Row],[CODE_DESTINATION]],Libellés!$E$2:$F$7,2,FALSE)</f>
        <v>Stockage</v>
      </c>
      <c r="J2721" s="21">
        <v>55066.17</v>
      </c>
      <c r="K2721" s="21">
        <v>499919</v>
      </c>
      <c r="L2721" s="21">
        <f>Tableau1[[#This Row],[TONNE_DECHET]]*1000</f>
        <v>55066170</v>
      </c>
      <c r="M2721" s="21">
        <f>Tableau1[[#This Row],[KG_DECHET]]/Tableau1[[#This Row],[Population]]</f>
        <v>110.15018432986143</v>
      </c>
    </row>
    <row r="2722" spans="1:13" x14ac:dyDescent="0.3">
      <c r="A2722" s="21">
        <v>2013</v>
      </c>
      <c r="B2722" s="21">
        <v>28</v>
      </c>
      <c r="C2722" s="21" t="str">
        <f>VLOOKUP(Tableau1[[#This Row],[CODE_REGION]],Libellés!$I$2:$J$15,2,FALSE)</f>
        <v>Normandie</v>
      </c>
      <c r="D2722" s="21">
        <v>50</v>
      </c>
      <c r="E2722" s="21" t="str">
        <f>VLOOKUP(Tableau1[[#This Row],[CODE_DEPT]],Libellés!$L$2:$M$102,2,FALSE)</f>
        <v>Manche</v>
      </c>
      <c r="F2722" s="21" t="s">
        <v>49</v>
      </c>
      <c r="G2722" s="21" t="str">
        <f>VLOOKUP(Tableau1[[#This Row],[CODE_TYPE_DECHET]],Libellés!$A$1:$B$8,2,FALSE)</f>
        <v>Ordures ménagères résiduelles</v>
      </c>
      <c r="H2722" s="21" t="s">
        <v>56</v>
      </c>
      <c r="I2722" s="21" t="str">
        <f>VLOOKUP(Tableau1[[#This Row],[CODE_DESTINATION]],Libellés!$E$2:$F$7,2,FALSE)</f>
        <v>Valorisation organique</v>
      </c>
      <c r="J2722" s="21">
        <v>51230.080000000002</v>
      </c>
      <c r="K2722" s="21">
        <v>499919</v>
      </c>
      <c r="L2722" s="21">
        <f>Tableau1[[#This Row],[TONNE_DECHET]]*1000</f>
        <v>51230080</v>
      </c>
      <c r="M2722" s="21">
        <f>Tableau1[[#This Row],[KG_DECHET]]/Tableau1[[#This Row],[Population]]</f>
        <v>102.47676123532013</v>
      </c>
    </row>
    <row r="2723" spans="1:13" x14ac:dyDescent="0.3">
      <c r="A2723" s="21">
        <v>2013</v>
      </c>
      <c r="B2723" s="21">
        <v>28</v>
      </c>
      <c r="C2723" s="21" t="str">
        <f>VLOOKUP(Tableau1[[#This Row],[CODE_REGION]],Libellés!$I$2:$J$15,2,FALSE)</f>
        <v>Normandie</v>
      </c>
      <c r="D2723" s="21">
        <v>50</v>
      </c>
      <c r="E2723" s="21" t="str">
        <f>VLOOKUP(Tableau1[[#This Row],[CODE_DEPT]],Libellés!$L$2:$M$102,2,FALSE)</f>
        <v>Manche</v>
      </c>
      <c r="F2723" s="21" t="s">
        <v>49</v>
      </c>
      <c r="G2723" s="21" t="str">
        <f>VLOOKUP(Tableau1[[#This Row],[CODE_TYPE_DECHET]],Libellés!$A$1:$B$8,2,FALSE)</f>
        <v>Ordures ménagères résiduelles</v>
      </c>
      <c r="H2723" s="21" t="s">
        <v>52</v>
      </c>
      <c r="I2723" s="21" t="str">
        <f>VLOOKUP(Tableau1[[#This Row],[CODE_DESTINATION]],Libellés!$E$2:$F$7,2,FALSE)</f>
        <v>Non précisé</v>
      </c>
      <c r="J2723" s="21">
        <v>3614.9873400000001</v>
      </c>
      <c r="K2723" s="21">
        <v>499919</v>
      </c>
      <c r="L2723" s="21">
        <f>Tableau1[[#This Row],[TONNE_DECHET]]*1000</f>
        <v>3614987.3400000003</v>
      </c>
      <c r="M2723" s="21">
        <f>Tableau1[[#This Row],[KG_DECHET]]/Tableau1[[#This Row],[Population]]</f>
        <v>7.2311461256723595</v>
      </c>
    </row>
    <row r="2724" spans="1:13" x14ac:dyDescent="0.3">
      <c r="A2724" s="21">
        <v>2013</v>
      </c>
      <c r="B2724" s="21">
        <v>28</v>
      </c>
      <c r="C2724" s="21" t="str">
        <f>VLOOKUP(Tableau1[[#This Row],[CODE_REGION]],Libellés!$I$2:$J$15,2,FALSE)</f>
        <v>Normandie</v>
      </c>
      <c r="D2724" s="21">
        <v>50</v>
      </c>
      <c r="E2724" s="21" t="str">
        <f>VLOOKUP(Tableau1[[#This Row],[CODE_DEPT]],Libellés!$L$2:$M$102,2,FALSE)</f>
        <v>Manche</v>
      </c>
      <c r="F2724" s="21" t="s">
        <v>50</v>
      </c>
      <c r="G2724" s="21" t="str">
        <f>VLOOKUP(Tableau1[[#This Row],[CODE_TYPE_DECHET]],Libellés!$A$1:$B$8,2,FALSE)</f>
        <v>Encombrants</v>
      </c>
      <c r="H2724" s="21" t="s">
        <v>51</v>
      </c>
      <c r="I2724" s="21" t="str">
        <f>VLOOKUP(Tableau1[[#This Row],[CODE_DESTINATION]],Libellés!$E$2:$F$7,2,FALSE)</f>
        <v>Stockage</v>
      </c>
      <c r="J2724" s="21">
        <v>501.661</v>
      </c>
      <c r="K2724" s="21">
        <v>499919</v>
      </c>
      <c r="L2724" s="21">
        <f>Tableau1[[#This Row],[TONNE_DECHET]]*1000</f>
        <v>501661</v>
      </c>
      <c r="M2724" s="21">
        <f>Tableau1[[#This Row],[KG_DECHET]]/Tableau1[[#This Row],[Population]]</f>
        <v>1.003484564499449</v>
      </c>
    </row>
    <row r="2725" spans="1:13" x14ac:dyDescent="0.3">
      <c r="A2725" s="21">
        <v>2013</v>
      </c>
      <c r="B2725" s="21">
        <v>28</v>
      </c>
      <c r="C2725" s="21" t="str">
        <f>VLOOKUP(Tableau1[[#This Row],[CODE_REGION]],Libellés!$I$2:$J$15,2,FALSE)</f>
        <v>Normandie</v>
      </c>
      <c r="D2725" s="21">
        <v>50</v>
      </c>
      <c r="E2725" s="21" t="str">
        <f>VLOOKUP(Tableau1[[#This Row],[CODE_DEPT]],Libellés!$L$2:$M$102,2,FALSE)</f>
        <v>Manche</v>
      </c>
      <c r="F2725" s="21" t="s">
        <v>53</v>
      </c>
      <c r="G2725" s="21" t="str">
        <f>VLOOKUP(Tableau1[[#This Row],[CODE_TYPE_DECHET]],Libellés!$A$1:$B$8,2,FALSE)</f>
        <v>Déchets dangereux</v>
      </c>
      <c r="H2725" s="21" t="s">
        <v>49</v>
      </c>
      <c r="I2725" s="21" t="str">
        <f>VLOOKUP(Tableau1[[#This Row],[CODE_DESTINATION]],Libellés!$E$2:$F$7,2,FALSE)</f>
        <v>Valorisation matière</v>
      </c>
      <c r="J2725" s="21">
        <v>0.48699999999999999</v>
      </c>
      <c r="K2725" s="21">
        <v>499919</v>
      </c>
      <c r="L2725" s="21">
        <f>Tableau1[[#This Row],[TONNE_DECHET]]*1000</f>
        <v>487</v>
      </c>
      <c r="M2725" s="21">
        <f>Tableau1[[#This Row],[KG_DECHET]]/Tableau1[[#This Row],[Population]]</f>
        <v>9.7415781356579765E-4</v>
      </c>
    </row>
    <row r="2726" spans="1:13" x14ac:dyDescent="0.3">
      <c r="A2726" s="21">
        <v>2013</v>
      </c>
      <c r="B2726" s="21">
        <v>28</v>
      </c>
      <c r="C2726" s="21" t="str">
        <f>VLOOKUP(Tableau1[[#This Row],[CODE_REGION]],Libellés!$I$2:$J$15,2,FALSE)</f>
        <v>Normandie</v>
      </c>
      <c r="D2726" s="21">
        <v>50</v>
      </c>
      <c r="E2726" s="21" t="str">
        <f>VLOOKUP(Tableau1[[#This Row],[CODE_DEPT]],Libellés!$L$2:$M$102,2,FALSE)</f>
        <v>Manche</v>
      </c>
      <c r="F2726" s="21" t="s">
        <v>53</v>
      </c>
      <c r="G2726" s="21" t="str">
        <f>VLOOKUP(Tableau1[[#This Row],[CODE_TYPE_DECHET]],Libellés!$A$1:$B$8,2,FALSE)</f>
        <v>Déchets dangereux</v>
      </c>
      <c r="H2726" s="21" t="s">
        <v>50</v>
      </c>
      <c r="I2726" s="21" t="str">
        <f>VLOOKUP(Tableau1[[#This Row],[CODE_DESTINATION]],Libellés!$E$2:$F$7,2,FALSE)</f>
        <v>Incinération avec récupération d'énergie</v>
      </c>
      <c r="J2726" s="21">
        <v>0.04</v>
      </c>
      <c r="K2726" s="21">
        <v>499919</v>
      </c>
      <c r="L2726" s="21">
        <f>Tableau1[[#This Row],[TONNE_DECHET]]*1000</f>
        <v>40</v>
      </c>
      <c r="M2726" s="21">
        <f>Tableau1[[#This Row],[KG_DECHET]]/Tableau1[[#This Row],[Population]]</f>
        <v>8.0012962099860181E-5</v>
      </c>
    </row>
    <row r="2727" spans="1:13" x14ac:dyDescent="0.3">
      <c r="A2727" s="21">
        <v>2013</v>
      </c>
      <c r="B2727" s="21">
        <v>28</v>
      </c>
      <c r="C2727" s="21" t="str">
        <f>VLOOKUP(Tableau1[[#This Row],[CODE_REGION]],Libellés!$I$2:$J$15,2,FALSE)</f>
        <v>Normandie</v>
      </c>
      <c r="D2727" s="21">
        <v>50</v>
      </c>
      <c r="E2727" s="21" t="str">
        <f>VLOOKUP(Tableau1[[#This Row],[CODE_DEPT]],Libellés!$L$2:$M$102,2,FALSE)</f>
        <v>Manche</v>
      </c>
      <c r="F2727" s="21" t="s">
        <v>51</v>
      </c>
      <c r="G2727" s="21" t="str">
        <f>VLOOKUP(Tableau1[[#This Row],[CODE_TYPE_DECHET]],Libellés!$A$1:$B$8,2,FALSE)</f>
        <v>Emballages et papier</v>
      </c>
      <c r="H2727" s="21" t="s">
        <v>49</v>
      </c>
      <c r="I2727" s="21" t="str">
        <f>VLOOKUP(Tableau1[[#This Row],[CODE_DESTINATION]],Libellés!$E$2:$F$7,2,FALSE)</f>
        <v>Valorisation matière</v>
      </c>
      <c r="J2727" s="21">
        <v>30128.120999999999</v>
      </c>
      <c r="K2727" s="21">
        <v>499919</v>
      </c>
      <c r="L2727" s="21">
        <f>Tableau1[[#This Row],[TONNE_DECHET]]*1000</f>
        <v>30128121</v>
      </c>
      <c r="M2727" s="21">
        <f>Tableau1[[#This Row],[KG_DECHET]]/Tableau1[[#This Row],[Population]]</f>
        <v>60.26600509282504</v>
      </c>
    </row>
    <row r="2728" spans="1:13" x14ac:dyDescent="0.3">
      <c r="A2728" s="21">
        <v>2013</v>
      </c>
      <c r="B2728" s="21">
        <v>28</v>
      </c>
      <c r="C2728" s="21" t="str">
        <f>VLOOKUP(Tableau1[[#This Row],[CODE_REGION]],Libellés!$I$2:$J$15,2,FALSE)</f>
        <v>Normandie</v>
      </c>
      <c r="D2728" s="21">
        <v>50</v>
      </c>
      <c r="E2728" s="21" t="str">
        <f>VLOOKUP(Tableau1[[#This Row],[CODE_DEPT]],Libellés!$L$2:$M$102,2,FALSE)</f>
        <v>Manche</v>
      </c>
      <c r="F2728" s="21" t="s">
        <v>51</v>
      </c>
      <c r="G2728" s="21" t="str">
        <f>VLOOKUP(Tableau1[[#This Row],[CODE_TYPE_DECHET]],Libellés!$A$1:$B$8,2,FALSE)</f>
        <v>Emballages et papier</v>
      </c>
      <c r="H2728" s="21" t="s">
        <v>52</v>
      </c>
      <c r="I2728" s="21" t="str">
        <f>VLOOKUP(Tableau1[[#This Row],[CODE_DESTINATION]],Libellés!$E$2:$F$7,2,FALSE)</f>
        <v>Non précisé</v>
      </c>
      <c r="J2728" s="21">
        <v>1287.6735200000001</v>
      </c>
      <c r="K2728" s="21">
        <v>499919</v>
      </c>
      <c r="L2728" s="21">
        <f>Tableau1[[#This Row],[TONNE_DECHET]]*1000</f>
        <v>1287673.52</v>
      </c>
      <c r="M2728" s="21">
        <f>Tableau1[[#This Row],[KG_DECHET]]/Tableau1[[#This Row],[Population]]</f>
        <v>2.5757643138188389</v>
      </c>
    </row>
    <row r="2729" spans="1:13" x14ac:dyDescent="0.3">
      <c r="A2729" s="21">
        <v>2013</v>
      </c>
      <c r="B2729" s="21">
        <v>28</v>
      </c>
      <c r="C2729" s="21" t="str">
        <f>VLOOKUP(Tableau1[[#This Row],[CODE_REGION]],Libellés!$I$2:$J$15,2,FALSE)</f>
        <v>Normandie</v>
      </c>
      <c r="D2729" s="21">
        <v>50</v>
      </c>
      <c r="E2729" s="21" t="str">
        <f>VLOOKUP(Tableau1[[#This Row],[CODE_DEPT]],Libellés!$L$2:$M$102,2,FALSE)</f>
        <v>Manche</v>
      </c>
      <c r="F2729" s="21" t="s">
        <v>56</v>
      </c>
      <c r="G2729" s="21" t="str">
        <f>VLOOKUP(Tableau1[[#This Row],[CODE_TYPE_DECHET]],Libellés!$A$1:$B$8,2,FALSE)</f>
        <v>Biodéchets</v>
      </c>
      <c r="H2729" s="21" t="s">
        <v>56</v>
      </c>
      <c r="I2729" s="21" t="str">
        <f>VLOOKUP(Tableau1[[#This Row],[CODE_DESTINATION]],Libellés!$E$2:$F$7,2,FALSE)</f>
        <v>Valorisation organique</v>
      </c>
      <c r="J2729" s="21">
        <v>1650</v>
      </c>
      <c r="K2729" s="21">
        <v>499919</v>
      </c>
      <c r="L2729" s="21">
        <f>Tableau1[[#This Row],[TONNE_DECHET]]*1000</f>
        <v>1650000</v>
      </c>
      <c r="M2729" s="21">
        <f>Tableau1[[#This Row],[KG_DECHET]]/Tableau1[[#This Row],[Population]]</f>
        <v>3.3005346866192324</v>
      </c>
    </row>
    <row r="2730" spans="1:13" x14ac:dyDescent="0.3">
      <c r="A2730" s="21">
        <v>2013</v>
      </c>
      <c r="B2730" s="21">
        <v>28</v>
      </c>
      <c r="C2730" s="21" t="str">
        <f>VLOOKUP(Tableau1[[#This Row],[CODE_REGION]],Libellés!$I$2:$J$15,2,FALSE)</f>
        <v>Normandie</v>
      </c>
      <c r="D2730" s="21">
        <v>50</v>
      </c>
      <c r="E2730" s="21" t="str">
        <f>VLOOKUP(Tableau1[[#This Row],[CODE_DEPT]],Libellés!$L$2:$M$102,2,FALSE)</f>
        <v>Manche</v>
      </c>
      <c r="F2730" s="21" t="s">
        <v>54</v>
      </c>
      <c r="G2730" s="21" t="str">
        <f>VLOOKUP(Tableau1[[#This Row],[CODE_TYPE_DECHET]],Libellés!$A$1:$B$8,2,FALSE)</f>
        <v>Verre</v>
      </c>
      <c r="H2730" s="21" t="s">
        <v>49</v>
      </c>
      <c r="I2730" s="21" t="str">
        <f>VLOOKUP(Tableau1[[#This Row],[CODE_DESTINATION]],Libellés!$E$2:$F$7,2,FALSE)</f>
        <v>Valorisation matière</v>
      </c>
      <c r="J2730" s="21">
        <v>20909.206999999999</v>
      </c>
      <c r="K2730" s="21">
        <v>499919</v>
      </c>
      <c r="L2730" s="21">
        <f>Tableau1[[#This Row],[TONNE_DECHET]]*1000</f>
        <v>20909207</v>
      </c>
      <c r="M2730" s="21">
        <f>Tableau1[[#This Row],[KG_DECHET]]/Tableau1[[#This Row],[Population]]</f>
        <v>41.825189680728279</v>
      </c>
    </row>
    <row r="2731" spans="1:13" x14ac:dyDescent="0.3">
      <c r="A2731" s="21">
        <v>2013</v>
      </c>
      <c r="B2731" s="21">
        <v>28</v>
      </c>
      <c r="C2731" s="21" t="str">
        <f>VLOOKUP(Tableau1[[#This Row],[CODE_REGION]],Libellés!$I$2:$J$15,2,FALSE)</f>
        <v>Normandie</v>
      </c>
      <c r="D2731" s="21">
        <v>50</v>
      </c>
      <c r="E2731" s="21" t="str">
        <f>VLOOKUP(Tableau1[[#This Row],[CODE_DEPT]],Libellés!$L$2:$M$102,2,FALSE)</f>
        <v>Manche</v>
      </c>
      <c r="F2731" s="21" t="s">
        <v>54</v>
      </c>
      <c r="G2731" s="21" t="str">
        <f>VLOOKUP(Tableau1[[#This Row],[CODE_TYPE_DECHET]],Libellés!$A$1:$B$8,2,FALSE)</f>
        <v>Verre</v>
      </c>
      <c r="H2731" s="21" t="s">
        <v>52</v>
      </c>
      <c r="I2731" s="21" t="str">
        <f>VLOOKUP(Tableau1[[#This Row],[CODE_DESTINATION]],Libellés!$E$2:$F$7,2,FALSE)</f>
        <v>Non précisé</v>
      </c>
      <c r="J2731" s="21">
        <v>1516.78251</v>
      </c>
      <c r="K2731" s="21">
        <v>499919</v>
      </c>
      <c r="L2731" s="21">
        <f>Tableau1[[#This Row],[TONNE_DECHET]]*1000</f>
        <v>1516782.51</v>
      </c>
      <c r="M2731" s="21">
        <f>Tableau1[[#This Row],[KG_DECHET]]/Tableau1[[#This Row],[Population]]</f>
        <v>3.0340565371590196</v>
      </c>
    </row>
    <row r="2732" spans="1:13" x14ac:dyDescent="0.3">
      <c r="A2732" s="21">
        <v>2013</v>
      </c>
      <c r="B2732" s="21">
        <v>28</v>
      </c>
      <c r="C2732" s="21" t="str">
        <f>VLOOKUP(Tableau1[[#This Row],[CODE_REGION]],Libellés!$I$2:$J$15,2,FALSE)</f>
        <v>Normandie</v>
      </c>
      <c r="D2732" s="21">
        <v>50</v>
      </c>
      <c r="E2732" s="21" t="str">
        <f>VLOOKUP(Tableau1[[#This Row],[CODE_DEPT]],Libellés!$L$2:$M$102,2,FALSE)</f>
        <v>Manche</v>
      </c>
      <c r="F2732" s="21" t="s">
        <v>55</v>
      </c>
      <c r="G2732" s="21" t="str">
        <f>VLOOKUP(Tableau1[[#This Row],[CODE_TYPE_DECHET]],Libellés!$A$1:$B$8,2,FALSE)</f>
        <v>Collectes séparées hors gravats</v>
      </c>
      <c r="H2732" s="21" t="s">
        <v>49</v>
      </c>
      <c r="I2732" s="21" t="str">
        <f>VLOOKUP(Tableau1[[#This Row],[CODE_DESTINATION]],Libellés!$E$2:$F$7,2,FALSE)</f>
        <v>Valorisation matière</v>
      </c>
      <c r="J2732" s="21">
        <v>479.98399999999998</v>
      </c>
      <c r="K2732" s="21">
        <v>499919</v>
      </c>
      <c r="L2732" s="21">
        <f>Tableau1[[#This Row],[TONNE_DECHET]]*1000</f>
        <v>479984</v>
      </c>
      <c r="M2732" s="21">
        <f>Tableau1[[#This Row],[KG_DECHET]]/Tableau1[[#This Row],[Population]]</f>
        <v>0.96012354001348221</v>
      </c>
    </row>
    <row r="2733" spans="1:13" x14ac:dyDescent="0.3">
      <c r="A2733" s="21">
        <v>2013</v>
      </c>
      <c r="B2733" s="21">
        <v>28</v>
      </c>
      <c r="C2733" s="21" t="str">
        <f>VLOOKUP(Tableau1[[#This Row],[CODE_REGION]],Libellés!$I$2:$J$15,2,FALSE)</f>
        <v>Normandie</v>
      </c>
      <c r="D2733" s="21">
        <v>50</v>
      </c>
      <c r="E2733" s="21" t="str">
        <f>VLOOKUP(Tableau1[[#This Row],[CODE_DEPT]],Libellés!$L$2:$M$102,2,FALSE)</f>
        <v>Manche</v>
      </c>
      <c r="F2733" s="21" t="s">
        <v>55</v>
      </c>
      <c r="G2733" s="21" t="str">
        <f>VLOOKUP(Tableau1[[#This Row],[CODE_TYPE_DECHET]],Libellés!$A$1:$B$8,2,FALSE)</f>
        <v>Collectes séparées hors gravats</v>
      </c>
      <c r="H2733" s="21" t="s">
        <v>51</v>
      </c>
      <c r="I2733" s="21" t="str">
        <f>VLOOKUP(Tableau1[[#This Row],[CODE_DESTINATION]],Libellés!$E$2:$F$7,2,FALSE)</f>
        <v>Stockage</v>
      </c>
      <c r="J2733" s="21">
        <v>436</v>
      </c>
      <c r="K2733" s="21">
        <v>499919</v>
      </c>
      <c r="L2733" s="21">
        <f>Tableau1[[#This Row],[TONNE_DECHET]]*1000</f>
        <v>436000</v>
      </c>
      <c r="M2733" s="21">
        <f>Tableau1[[#This Row],[KG_DECHET]]/Tableau1[[#This Row],[Population]]</f>
        <v>0.87214128688847592</v>
      </c>
    </row>
    <row r="2734" spans="1:13" x14ac:dyDescent="0.3">
      <c r="A2734" s="21">
        <v>2015</v>
      </c>
      <c r="B2734" s="21">
        <v>28</v>
      </c>
      <c r="C2734" s="21" t="str">
        <f>VLOOKUP(Tableau1[[#This Row],[CODE_REGION]],Libellés!$I$2:$J$15,2,FALSE)</f>
        <v>Normandie</v>
      </c>
      <c r="D2734" s="21">
        <v>50</v>
      </c>
      <c r="E2734" s="21" t="str">
        <f>VLOOKUP(Tableau1[[#This Row],[CODE_DEPT]],Libellés!$L$2:$M$102,2,FALSE)</f>
        <v>Manche</v>
      </c>
      <c r="F2734" s="21" t="s">
        <v>49</v>
      </c>
      <c r="G2734" s="21" t="str">
        <f>VLOOKUP(Tableau1[[#This Row],[CODE_TYPE_DECHET]],Libellés!$A$1:$B$8,2,FALSE)</f>
        <v>Ordures ménagères résiduelles</v>
      </c>
      <c r="H2734" s="21" t="s">
        <v>50</v>
      </c>
      <c r="I2734" s="21" t="str">
        <f>VLOOKUP(Tableau1[[#This Row],[CODE_DESTINATION]],Libellés!$E$2:$F$7,2,FALSE)</f>
        <v>Incinération avec récupération d'énergie</v>
      </c>
      <c r="J2734" s="21">
        <v>3184</v>
      </c>
      <c r="K2734" s="21">
        <v>499287</v>
      </c>
      <c r="L2734" s="21">
        <f>Tableau1[[#This Row],[TONNE_DECHET]]*1000</f>
        <v>3184000</v>
      </c>
      <c r="M2734" s="21">
        <f>Tableau1[[#This Row],[KG_DECHET]]/Tableau1[[#This Row],[Population]]</f>
        <v>6.3770937356670609</v>
      </c>
    </row>
    <row r="2735" spans="1:13" x14ac:dyDescent="0.3">
      <c r="A2735" s="21">
        <v>2015</v>
      </c>
      <c r="B2735" s="21">
        <v>28</v>
      </c>
      <c r="C2735" s="21" t="str">
        <f>VLOOKUP(Tableau1[[#This Row],[CODE_REGION]],Libellés!$I$2:$J$15,2,FALSE)</f>
        <v>Normandie</v>
      </c>
      <c r="D2735" s="21">
        <v>50</v>
      </c>
      <c r="E2735" s="21" t="str">
        <f>VLOOKUP(Tableau1[[#This Row],[CODE_DEPT]],Libellés!$L$2:$M$102,2,FALSE)</f>
        <v>Manche</v>
      </c>
      <c r="F2735" s="21" t="s">
        <v>49</v>
      </c>
      <c r="G2735" s="21" t="str">
        <f>VLOOKUP(Tableau1[[#This Row],[CODE_TYPE_DECHET]],Libellés!$A$1:$B$8,2,FALSE)</f>
        <v>Ordures ménagères résiduelles</v>
      </c>
      <c r="H2735" s="21" t="s">
        <v>51</v>
      </c>
      <c r="I2735" s="21" t="str">
        <f>VLOOKUP(Tableau1[[#This Row],[CODE_DESTINATION]],Libellés!$E$2:$F$7,2,FALSE)</f>
        <v>Stockage</v>
      </c>
      <c r="J2735" s="21">
        <v>83659.86</v>
      </c>
      <c r="K2735" s="21">
        <v>499287</v>
      </c>
      <c r="L2735" s="21">
        <f>Tableau1[[#This Row],[TONNE_DECHET]]*1000</f>
        <v>83659860</v>
      </c>
      <c r="M2735" s="21">
        <f>Tableau1[[#This Row],[KG_DECHET]]/Tableau1[[#This Row],[Population]]</f>
        <v>167.55865864723094</v>
      </c>
    </row>
    <row r="2736" spans="1:13" x14ac:dyDescent="0.3">
      <c r="A2736" s="21">
        <v>2015</v>
      </c>
      <c r="B2736" s="21">
        <v>28</v>
      </c>
      <c r="C2736" s="21" t="str">
        <f>VLOOKUP(Tableau1[[#This Row],[CODE_REGION]],Libellés!$I$2:$J$15,2,FALSE)</f>
        <v>Normandie</v>
      </c>
      <c r="D2736" s="21">
        <v>50</v>
      </c>
      <c r="E2736" s="21" t="str">
        <f>VLOOKUP(Tableau1[[#This Row],[CODE_DEPT]],Libellés!$L$2:$M$102,2,FALSE)</f>
        <v>Manche</v>
      </c>
      <c r="F2736" s="21" t="s">
        <v>49</v>
      </c>
      <c r="G2736" s="21" t="str">
        <f>VLOOKUP(Tableau1[[#This Row],[CODE_TYPE_DECHET]],Libellés!$A$1:$B$8,2,FALSE)</f>
        <v>Ordures ménagères résiduelles</v>
      </c>
      <c r="H2736" s="21" t="s">
        <v>56</v>
      </c>
      <c r="I2736" s="21" t="str">
        <f>VLOOKUP(Tableau1[[#This Row],[CODE_DESTINATION]],Libellés!$E$2:$F$7,2,FALSE)</f>
        <v>Valorisation organique</v>
      </c>
      <c r="J2736" s="21">
        <v>36505.800000000003</v>
      </c>
      <c r="K2736" s="21">
        <v>499287</v>
      </c>
      <c r="L2736" s="21">
        <f>Tableau1[[#This Row],[TONNE_DECHET]]*1000</f>
        <v>36505800</v>
      </c>
      <c r="M2736" s="21">
        <f>Tableau1[[#This Row],[KG_DECHET]]/Tableau1[[#This Row],[Population]]</f>
        <v>73.115863220953074</v>
      </c>
    </row>
    <row r="2737" spans="1:13" x14ac:dyDescent="0.3">
      <c r="A2737" s="21">
        <v>2015</v>
      </c>
      <c r="B2737" s="21">
        <v>28</v>
      </c>
      <c r="C2737" s="21" t="str">
        <f>VLOOKUP(Tableau1[[#This Row],[CODE_REGION]],Libellés!$I$2:$J$15,2,FALSE)</f>
        <v>Normandie</v>
      </c>
      <c r="D2737" s="21">
        <v>50</v>
      </c>
      <c r="E2737" s="21" t="str">
        <f>VLOOKUP(Tableau1[[#This Row],[CODE_DEPT]],Libellés!$L$2:$M$102,2,FALSE)</f>
        <v>Manche</v>
      </c>
      <c r="F2737" s="21" t="s">
        <v>49</v>
      </c>
      <c r="G2737" s="21" t="str">
        <f>VLOOKUP(Tableau1[[#This Row],[CODE_TYPE_DECHET]],Libellés!$A$1:$B$8,2,FALSE)</f>
        <v>Ordures ménagères résiduelles</v>
      </c>
      <c r="H2737" s="21" t="s">
        <v>52</v>
      </c>
      <c r="I2737" s="21" t="str">
        <f>VLOOKUP(Tableau1[[#This Row],[CODE_DESTINATION]],Libellés!$E$2:$F$7,2,FALSE)</f>
        <v>Non précisé</v>
      </c>
      <c r="J2737" s="21">
        <v>7763.8255300000001</v>
      </c>
      <c r="K2737" s="21">
        <v>499287</v>
      </c>
      <c r="L2737" s="21">
        <f>Tableau1[[#This Row],[TONNE_DECHET]]*1000</f>
        <v>7763825.5300000003</v>
      </c>
      <c r="M2737" s="21">
        <f>Tableau1[[#This Row],[KG_DECHET]]/Tableau1[[#This Row],[Population]]</f>
        <v>15.549825110607728</v>
      </c>
    </row>
    <row r="2738" spans="1:13" x14ac:dyDescent="0.3">
      <c r="A2738" s="21">
        <v>2015</v>
      </c>
      <c r="B2738" s="21">
        <v>28</v>
      </c>
      <c r="C2738" s="21" t="str">
        <f>VLOOKUP(Tableau1[[#This Row],[CODE_REGION]],Libellés!$I$2:$J$15,2,FALSE)</f>
        <v>Normandie</v>
      </c>
      <c r="D2738" s="21">
        <v>50</v>
      </c>
      <c r="E2738" s="21" t="str">
        <f>VLOOKUP(Tableau1[[#This Row],[CODE_DEPT]],Libellés!$L$2:$M$102,2,FALSE)</f>
        <v>Manche</v>
      </c>
      <c r="F2738" s="21" t="s">
        <v>50</v>
      </c>
      <c r="G2738" s="21" t="str">
        <f>VLOOKUP(Tableau1[[#This Row],[CODE_TYPE_DECHET]],Libellés!$A$1:$B$8,2,FALSE)</f>
        <v>Encombrants</v>
      </c>
      <c r="H2738" s="21" t="s">
        <v>51</v>
      </c>
      <c r="I2738" s="21" t="str">
        <f>VLOOKUP(Tableau1[[#This Row],[CODE_DESTINATION]],Libellés!$E$2:$F$7,2,FALSE)</f>
        <v>Stockage</v>
      </c>
      <c r="J2738" s="21">
        <v>3.0000000000000001E-3</v>
      </c>
      <c r="K2738" s="21">
        <v>499287</v>
      </c>
      <c r="L2738" s="21">
        <f>Tableau1[[#This Row],[TONNE_DECHET]]*1000</f>
        <v>3</v>
      </c>
      <c r="M2738" s="21">
        <f>Tableau1[[#This Row],[KG_DECHET]]/Tableau1[[#This Row],[Population]]</f>
        <v>6.008568218279266E-6</v>
      </c>
    </row>
    <row r="2739" spans="1:13" x14ac:dyDescent="0.3">
      <c r="A2739" s="21">
        <v>2015</v>
      </c>
      <c r="B2739" s="21">
        <v>28</v>
      </c>
      <c r="C2739" s="21" t="str">
        <f>VLOOKUP(Tableau1[[#This Row],[CODE_REGION]],Libellés!$I$2:$J$15,2,FALSE)</f>
        <v>Normandie</v>
      </c>
      <c r="D2739" s="21">
        <v>50</v>
      </c>
      <c r="E2739" s="21" t="str">
        <f>VLOOKUP(Tableau1[[#This Row],[CODE_DEPT]],Libellés!$L$2:$M$102,2,FALSE)</f>
        <v>Manche</v>
      </c>
      <c r="F2739" s="21" t="s">
        <v>53</v>
      </c>
      <c r="G2739" s="21" t="str">
        <f>VLOOKUP(Tableau1[[#This Row],[CODE_TYPE_DECHET]],Libellés!$A$1:$B$8,2,FALSE)</f>
        <v>Déchets dangereux</v>
      </c>
      <c r="H2739" s="21" t="s">
        <v>49</v>
      </c>
      <c r="I2739" s="21" t="str">
        <f>VLOOKUP(Tableau1[[#This Row],[CODE_DESTINATION]],Libellés!$E$2:$F$7,2,FALSE)</f>
        <v>Valorisation matière</v>
      </c>
      <c r="J2739" s="21">
        <v>50</v>
      </c>
      <c r="K2739" s="21">
        <v>499287</v>
      </c>
      <c r="L2739" s="21">
        <f>Tableau1[[#This Row],[TONNE_DECHET]]*1000</f>
        <v>50000</v>
      </c>
      <c r="M2739" s="21">
        <f>Tableau1[[#This Row],[KG_DECHET]]/Tableau1[[#This Row],[Population]]</f>
        <v>0.10014280363798778</v>
      </c>
    </row>
    <row r="2740" spans="1:13" x14ac:dyDescent="0.3">
      <c r="A2740" s="21">
        <v>2015</v>
      </c>
      <c r="B2740" s="21">
        <v>28</v>
      </c>
      <c r="C2740" s="21" t="str">
        <f>VLOOKUP(Tableau1[[#This Row],[CODE_REGION]],Libellés!$I$2:$J$15,2,FALSE)</f>
        <v>Normandie</v>
      </c>
      <c r="D2740" s="21">
        <v>50</v>
      </c>
      <c r="E2740" s="21" t="str">
        <f>VLOOKUP(Tableau1[[#This Row],[CODE_DEPT]],Libellés!$L$2:$M$102,2,FALSE)</f>
        <v>Manche</v>
      </c>
      <c r="F2740" s="21" t="s">
        <v>53</v>
      </c>
      <c r="G2740" s="21" t="str">
        <f>VLOOKUP(Tableau1[[#This Row],[CODE_TYPE_DECHET]],Libellés!$A$1:$B$8,2,FALSE)</f>
        <v>Déchets dangereux</v>
      </c>
      <c r="H2740" s="21" t="s">
        <v>50</v>
      </c>
      <c r="I2740" s="21" t="str">
        <f>VLOOKUP(Tableau1[[#This Row],[CODE_DESTINATION]],Libellés!$E$2:$F$7,2,FALSE)</f>
        <v>Incinération avec récupération d'énergie</v>
      </c>
      <c r="J2740" s="21">
        <v>0.14099999999999999</v>
      </c>
      <c r="K2740" s="21">
        <v>499287</v>
      </c>
      <c r="L2740" s="21">
        <f>Tableau1[[#This Row],[TONNE_DECHET]]*1000</f>
        <v>141</v>
      </c>
      <c r="M2740" s="21">
        <f>Tableau1[[#This Row],[KG_DECHET]]/Tableau1[[#This Row],[Population]]</f>
        <v>2.8240270625912552E-4</v>
      </c>
    </row>
    <row r="2741" spans="1:13" x14ac:dyDescent="0.3">
      <c r="A2741" s="21">
        <v>2015</v>
      </c>
      <c r="B2741" s="21">
        <v>28</v>
      </c>
      <c r="C2741" s="21" t="str">
        <f>VLOOKUP(Tableau1[[#This Row],[CODE_REGION]],Libellés!$I$2:$J$15,2,FALSE)</f>
        <v>Normandie</v>
      </c>
      <c r="D2741" s="21">
        <v>50</v>
      </c>
      <c r="E2741" s="21" t="str">
        <f>VLOOKUP(Tableau1[[#This Row],[CODE_DEPT]],Libellés!$L$2:$M$102,2,FALSE)</f>
        <v>Manche</v>
      </c>
      <c r="F2741" s="21" t="s">
        <v>51</v>
      </c>
      <c r="G2741" s="21" t="str">
        <f>VLOOKUP(Tableau1[[#This Row],[CODE_TYPE_DECHET]],Libellés!$A$1:$B$8,2,FALSE)</f>
        <v>Emballages et papier</v>
      </c>
      <c r="H2741" s="21" t="s">
        <v>49</v>
      </c>
      <c r="I2741" s="21" t="str">
        <f>VLOOKUP(Tableau1[[#This Row],[CODE_DESTINATION]],Libellés!$E$2:$F$7,2,FALSE)</f>
        <v>Valorisation matière</v>
      </c>
      <c r="J2741" s="21">
        <v>27599.045989999999</v>
      </c>
      <c r="K2741" s="21">
        <v>499287</v>
      </c>
      <c r="L2741" s="21">
        <f>Tableau1[[#This Row],[TONNE_DECHET]]*1000</f>
        <v>27599045.989999998</v>
      </c>
      <c r="M2741" s="21">
        <f>Tableau1[[#This Row],[KG_DECHET]]/Tableau1[[#This Row],[Population]]</f>
        <v>55.276916863447269</v>
      </c>
    </row>
    <row r="2742" spans="1:13" x14ac:dyDescent="0.3">
      <c r="A2742" s="21">
        <v>2015</v>
      </c>
      <c r="B2742" s="21">
        <v>28</v>
      </c>
      <c r="C2742" s="21" t="str">
        <f>VLOOKUP(Tableau1[[#This Row],[CODE_REGION]],Libellés!$I$2:$J$15,2,FALSE)</f>
        <v>Normandie</v>
      </c>
      <c r="D2742" s="21">
        <v>50</v>
      </c>
      <c r="E2742" s="21" t="str">
        <f>VLOOKUP(Tableau1[[#This Row],[CODE_DEPT]],Libellés!$L$2:$M$102,2,FALSE)</f>
        <v>Manche</v>
      </c>
      <c r="F2742" s="21" t="s">
        <v>51</v>
      </c>
      <c r="G2742" s="21" t="str">
        <f>VLOOKUP(Tableau1[[#This Row],[CODE_TYPE_DECHET]],Libellés!$A$1:$B$8,2,FALSE)</f>
        <v>Emballages et papier</v>
      </c>
      <c r="H2742" s="21" t="s">
        <v>52</v>
      </c>
      <c r="I2742" s="21" t="str">
        <f>VLOOKUP(Tableau1[[#This Row],[CODE_DESTINATION]],Libellés!$E$2:$F$7,2,FALSE)</f>
        <v>Non précisé</v>
      </c>
      <c r="J2742" s="21">
        <v>938.23270000000002</v>
      </c>
      <c r="K2742" s="21">
        <v>499287</v>
      </c>
      <c r="L2742" s="21">
        <f>Tableau1[[#This Row],[TONNE_DECHET]]*1000</f>
        <v>938232.70000000007</v>
      </c>
      <c r="M2742" s="21">
        <f>Tableau1[[#This Row],[KG_DECHET]]/Tableau1[[#This Row],[Population]]</f>
        <v>1.8791450608567819</v>
      </c>
    </row>
    <row r="2743" spans="1:13" x14ac:dyDescent="0.3">
      <c r="A2743" s="21">
        <v>2015</v>
      </c>
      <c r="B2743" s="21">
        <v>28</v>
      </c>
      <c r="C2743" s="21" t="str">
        <f>VLOOKUP(Tableau1[[#This Row],[CODE_REGION]],Libellés!$I$2:$J$15,2,FALSE)</f>
        <v>Normandie</v>
      </c>
      <c r="D2743" s="21">
        <v>50</v>
      </c>
      <c r="E2743" s="21" t="str">
        <f>VLOOKUP(Tableau1[[#This Row],[CODE_DEPT]],Libellés!$L$2:$M$102,2,FALSE)</f>
        <v>Manche</v>
      </c>
      <c r="F2743" s="21" t="s">
        <v>56</v>
      </c>
      <c r="G2743" s="21" t="str">
        <f>VLOOKUP(Tableau1[[#This Row],[CODE_TYPE_DECHET]],Libellés!$A$1:$B$8,2,FALSE)</f>
        <v>Biodéchets</v>
      </c>
      <c r="H2743" s="21" t="s">
        <v>52</v>
      </c>
      <c r="I2743" s="21" t="str">
        <f>VLOOKUP(Tableau1[[#This Row],[CODE_DESTINATION]],Libellés!$E$2:$F$7,2,FALSE)</f>
        <v>Non précisé</v>
      </c>
      <c r="J2743" s="21">
        <v>1926</v>
      </c>
      <c r="K2743" s="21">
        <v>499287</v>
      </c>
      <c r="L2743" s="21">
        <f>Tableau1[[#This Row],[TONNE_DECHET]]*1000</f>
        <v>1926000</v>
      </c>
      <c r="M2743" s="21">
        <f>Tableau1[[#This Row],[KG_DECHET]]/Tableau1[[#This Row],[Population]]</f>
        <v>3.8575007961352887</v>
      </c>
    </row>
    <row r="2744" spans="1:13" x14ac:dyDescent="0.3">
      <c r="A2744" s="21">
        <v>2015</v>
      </c>
      <c r="B2744" s="21">
        <v>28</v>
      </c>
      <c r="C2744" s="21" t="str">
        <f>VLOOKUP(Tableau1[[#This Row],[CODE_REGION]],Libellés!$I$2:$J$15,2,FALSE)</f>
        <v>Normandie</v>
      </c>
      <c r="D2744" s="21">
        <v>50</v>
      </c>
      <c r="E2744" s="21" t="str">
        <f>VLOOKUP(Tableau1[[#This Row],[CODE_DEPT]],Libellés!$L$2:$M$102,2,FALSE)</f>
        <v>Manche</v>
      </c>
      <c r="F2744" s="21" t="s">
        <v>54</v>
      </c>
      <c r="G2744" s="21" t="str">
        <f>VLOOKUP(Tableau1[[#This Row],[CODE_TYPE_DECHET]],Libellés!$A$1:$B$8,2,FALSE)</f>
        <v>Verre</v>
      </c>
      <c r="H2744" s="21" t="s">
        <v>49</v>
      </c>
      <c r="I2744" s="21" t="str">
        <f>VLOOKUP(Tableau1[[#This Row],[CODE_DESTINATION]],Libellés!$E$2:$F$7,2,FALSE)</f>
        <v>Valorisation matière</v>
      </c>
      <c r="J2744" s="21">
        <v>20511.669999999998</v>
      </c>
      <c r="K2744" s="21">
        <v>499287</v>
      </c>
      <c r="L2744" s="21">
        <f>Tableau1[[#This Row],[TONNE_DECHET]]*1000</f>
        <v>20511670</v>
      </c>
      <c r="M2744" s="21">
        <f>Tableau1[[#This Row],[KG_DECHET]]/Tableau1[[#This Row],[Population]]</f>
        <v>41.08192282194409</v>
      </c>
    </row>
    <row r="2745" spans="1:13" x14ac:dyDescent="0.3">
      <c r="A2745" s="21">
        <v>2015</v>
      </c>
      <c r="B2745" s="21">
        <v>28</v>
      </c>
      <c r="C2745" s="21" t="str">
        <f>VLOOKUP(Tableau1[[#This Row],[CODE_REGION]],Libellés!$I$2:$J$15,2,FALSE)</f>
        <v>Normandie</v>
      </c>
      <c r="D2745" s="21">
        <v>50</v>
      </c>
      <c r="E2745" s="21" t="str">
        <f>VLOOKUP(Tableau1[[#This Row],[CODE_DEPT]],Libellés!$L$2:$M$102,2,FALSE)</f>
        <v>Manche</v>
      </c>
      <c r="F2745" s="21" t="s">
        <v>54</v>
      </c>
      <c r="G2745" s="21" t="str">
        <f>VLOOKUP(Tableau1[[#This Row],[CODE_TYPE_DECHET]],Libellés!$A$1:$B$8,2,FALSE)</f>
        <v>Verre</v>
      </c>
      <c r="H2745" s="21" t="s">
        <v>52</v>
      </c>
      <c r="I2745" s="21" t="str">
        <f>VLOOKUP(Tableau1[[#This Row],[CODE_DESTINATION]],Libellés!$E$2:$F$7,2,FALSE)</f>
        <v>Non précisé</v>
      </c>
      <c r="J2745" s="21">
        <v>1381.9539600000001</v>
      </c>
      <c r="K2745" s="21">
        <v>499287</v>
      </c>
      <c r="L2745" s="21">
        <f>Tableau1[[#This Row],[TONNE_DECHET]]*1000</f>
        <v>1381953.96</v>
      </c>
      <c r="M2745" s="21">
        <f>Tableau1[[#This Row],[KG_DECHET]]/Tableau1[[#This Row],[Population]]</f>
        <v>2.767854881060392</v>
      </c>
    </row>
    <row r="2746" spans="1:13" x14ac:dyDescent="0.3">
      <c r="A2746" s="21">
        <v>2015</v>
      </c>
      <c r="B2746" s="21">
        <v>28</v>
      </c>
      <c r="C2746" s="21" t="str">
        <f>VLOOKUP(Tableau1[[#This Row],[CODE_REGION]],Libellés!$I$2:$J$15,2,FALSE)</f>
        <v>Normandie</v>
      </c>
      <c r="D2746" s="21">
        <v>50</v>
      </c>
      <c r="E2746" s="21" t="str">
        <f>VLOOKUP(Tableau1[[#This Row],[CODE_DEPT]],Libellés!$L$2:$M$102,2,FALSE)</f>
        <v>Manche</v>
      </c>
      <c r="F2746" s="21" t="s">
        <v>55</v>
      </c>
      <c r="G2746" s="21" t="str">
        <f>VLOOKUP(Tableau1[[#This Row],[CODE_TYPE_DECHET]],Libellés!$A$1:$B$8,2,FALSE)</f>
        <v>Collectes séparées hors gravats</v>
      </c>
      <c r="H2746" s="21" t="s">
        <v>49</v>
      </c>
      <c r="I2746" s="21" t="str">
        <f>VLOOKUP(Tableau1[[#This Row],[CODE_DESTINATION]],Libellés!$E$2:$F$7,2,FALSE)</f>
        <v>Valorisation matière</v>
      </c>
      <c r="J2746" s="21">
        <v>773.43899999999996</v>
      </c>
      <c r="K2746" s="21">
        <v>499287</v>
      </c>
      <c r="L2746" s="21">
        <f>Tableau1[[#This Row],[TONNE_DECHET]]*1000</f>
        <v>773439</v>
      </c>
      <c r="M2746" s="21">
        <f>Tableau1[[#This Row],[KG_DECHET]]/Tableau1[[#This Row],[Population]]</f>
        <v>1.5490869980592326</v>
      </c>
    </row>
    <row r="2747" spans="1:13" x14ac:dyDescent="0.3">
      <c r="A2747" s="21">
        <v>2015</v>
      </c>
      <c r="B2747" s="21">
        <v>28</v>
      </c>
      <c r="C2747" s="21" t="str">
        <f>VLOOKUP(Tableau1[[#This Row],[CODE_REGION]],Libellés!$I$2:$J$15,2,FALSE)</f>
        <v>Normandie</v>
      </c>
      <c r="D2747" s="21">
        <v>50</v>
      </c>
      <c r="E2747" s="21" t="str">
        <f>VLOOKUP(Tableau1[[#This Row],[CODE_DEPT]],Libellés!$L$2:$M$102,2,FALSE)</f>
        <v>Manche</v>
      </c>
      <c r="F2747" s="21" t="s">
        <v>55</v>
      </c>
      <c r="G2747" s="21" t="str">
        <f>VLOOKUP(Tableau1[[#This Row],[CODE_TYPE_DECHET]],Libellés!$A$1:$B$8,2,FALSE)</f>
        <v>Collectes séparées hors gravats</v>
      </c>
      <c r="H2747" s="21" t="s">
        <v>56</v>
      </c>
      <c r="I2747" s="21" t="str">
        <f>VLOOKUP(Tableau1[[#This Row],[CODE_DESTINATION]],Libellés!$E$2:$F$7,2,FALSE)</f>
        <v>Valorisation organique</v>
      </c>
      <c r="J2747" s="21">
        <v>1113.83</v>
      </c>
      <c r="K2747" s="21">
        <v>499287</v>
      </c>
      <c r="L2747" s="21">
        <f>Tableau1[[#This Row],[TONNE_DECHET]]*1000</f>
        <v>1113830</v>
      </c>
      <c r="M2747" s="21">
        <f>Tableau1[[#This Row],[KG_DECHET]]/Tableau1[[#This Row],[Population]]</f>
        <v>2.2308411795219985</v>
      </c>
    </row>
    <row r="2748" spans="1:13" x14ac:dyDescent="0.3">
      <c r="A2748" s="21">
        <v>2017</v>
      </c>
      <c r="B2748" s="21">
        <v>28</v>
      </c>
      <c r="C2748" s="21" t="str">
        <f>VLOOKUP(Tableau1[[#This Row],[CODE_REGION]],Libellés!$I$2:$J$15,2,FALSE)</f>
        <v>Normandie</v>
      </c>
      <c r="D2748" s="21">
        <v>50</v>
      </c>
      <c r="E2748" s="21" t="str">
        <f>VLOOKUP(Tableau1[[#This Row],[CODE_DEPT]],Libellés!$L$2:$M$102,2,FALSE)</f>
        <v>Manche</v>
      </c>
      <c r="F2748" s="21" t="s">
        <v>49</v>
      </c>
      <c r="G2748" s="21" t="str">
        <f>VLOOKUP(Tableau1[[#This Row],[CODE_TYPE_DECHET]],Libellés!$A$1:$B$8,2,FALSE)</f>
        <v>Ordures ménagères résiduelles</v>
      </c>
      <c r="H2748" s="21" t="s">
        <v>50</v>
      </c>
      <c r="I2748" s="21" t="str">
        <f>VLOOKUP(Tableau1[[#This Row],[CODE_DESTINATION]],Libellés!$E$2:$F$7,2,FALSE)</f>
        <v>Incinération avec récupération d'énergie</v>
      </c>
      <c r="J2748" s="21">
        <v>3161.7</v>
      </c>
      <c r="K2748" s="21">
        <v>496351</v>
      </c>
      <c r="L2748" s="21">
        <f>Tableau1[[#This Row],[TONNE_DECHET]]*1000</f>
        <v>3161700</v>
      </c>
      <c r="M2748" s="21">
        <f>Tableau1[[#This Row],[KG_DECHET]]/Tableau1[[#This Row],[Population]]</f>
        <v>6.3698874385263657</v>
      </c>
    </row>
    <row r="2749" spans="1:13" x14ac:dyDescent="0.3">
      <c r="A2749" s="21">
        <v>2017</v>
      </c>
      <c r="B2749" s="21">
        <v>28</v>
      </c>
      <c r="C2749" s="21" t="str">
        <f>VLOOKUP(Tableau1[[#This Row],[CODE_REGION]],Libellés!$I$2:$J$15,2,FALSE)</f>
        <v>Normandie</v>
      </c>
      <c r="D2749" s="21">
        <v>50</v>
      </c>
      <c r="E2749" s="21" t="str">
        <f>VLOOKUP(Tableau1[[#This Row],[CODE_DEPT]],Libellés!$L$2:$M$102,2,FALSE)</f>
        <v>Manche</v>
      </c>
      <c r="F2749" s="21" t="s">
        <v>49</v>
      </c>
      <c r="G2749" s="21" t="str">
        <f>VLOOKUP(Tableau1[[#This Row],[CODE_TYPE_DECHET]],Libellés!$A$1:$B$8,2,FALSE)</f>
        <v>Ordures ménagères résiduelles</v>
      </c>
      <c r="H2749" s="21" t="s">
        <v>51</v>
      </c>
      <c r="I2749" s="21" t="str">
        <f>VLOOKUP(Tableau1[[#This Row],[CODE_DESTINATION]],Libellés!$E$2:$F$7,2,FALSE)</f>
        <v>Stockage</v>
      </c>
      <c r="J2749" s="21">
        <v>70517.789999999994</v>
      </c>
      <c r="K2749" s="21">
        <v>496351</v>
      </c>
      <c r="L2749" s="21">
        <f>Tableau1[[#This Row],[TONNE_DECHET]]*1000</f>
        <v>70517790</v>
      </c>
      <c r="M2749" s="21">
        <f>Tableau1[[#This Row],[KG_DECHET]]/Tableau1[[#This Row],[Population]]</f>
        <v>142.072424554398</v>
      </c>
    </row>
    <row r="2750" spans="1:13" x14ac:dyDescent="0.3">
      <c r="A2750" s="21">
        <v>2017</v>
      </c>
      <c r="B2750" s="21">
        <v>28</v>
      </c>
      <c r="C2750" s="21" t="str">
        <f>VLOOKUP(Tableau1[[#This Row],[CODE_REGION]],Libellés!$I$2:$J$15,2,FALSE)</f>
        <v>Normandie</v>
      </c>
      <c r="D2750" s="21">
        <v>50</v>
      </c>
      <c r="E2750" s="21" t="str">
        <f>VLOOKUP(Tableau1[[#This Row],[CODE_DEPT]],Libellés!$L$2:$M$102,2,FALSE)</f>
        <v>Manche</v>
      </c>
      <c r="F2750" s="21" t="s">
        <v>49</v>
      </c>
      <c r="G2750" s="21" t="str">
        <f>VLOOKUP(Tableau1[[#This Row],[CODE_TYPE_DECHET]],Libellés!$A$1:$B$8,2,FALSE)</f>
        <v>Ordures ménagères résiduelles</v>
      </c>
      <c r="H2750" s="21" t="s">
        <v>56</v>
      </c>
      <c r="I2750" s="21" t="str">
        <f>VLOOKUP(Tableau1[[#This Row],[CODE_DESTINATION]],Libellés!$E$2:$F$7,2,FALSE)</f>
        <v>Valorisation organique</v>
      </c>
      <c r="J2750" s="21">
        <v>40486.92</v>
      </c>
      <c r="K2750" s="21">
        <v>496351</v>
      </c>
      <c r="L2750" s="21">
        <f>Tableau1[[#This Row],[TONNE_DECHET]]*1000</f>
        <v>40486920</v>
      </c>
      <c r="M2750" s="21">
        <f>Tableau1[[#This Row],[KG_DECHET]]/Tableau1[[#This Row],[Population]]</f>
        <v>81.56913152184643</v>
      </c>
    </row>
    <row r="2751" spans="1:13" x14ac:dyDescent="0.3">
      <c r="A2751" s="21">
        <v>2017</v>
      </c>
      <c r="B2751" s="21">
        <v>28</v>
      </c>
      <c r="C2751" s="21" t="str">
        <f>VLOOKUP(Tableau1[[#This Row],[CODE_REGION]],Libellés!$I$2:$J$15,2,FALSE)</f>
        <v>Normandie</v>
      </c>
      <c r="D2751" s="21">
        <v>50</v>
      </c>
      <c r="E2751" s="21" t="str">
        <f>VLOOKUP(Tableau1[[#This Row],[CODE_DEPT]],Libellés!$L$2:$M$102,2,FALSE)</f>
        <v>Manche</v>
      </c>
      <c r="F2751" s="21" t="s">
        <v>49</v>
      </c>
      <c r="G2751" s="21" t="str">
        <f>VLOOKUP(Tableau1[[#This Row],[CODE_TYPE_DECHET]],Libellés!$A$1:$B$8,2,FALSE)</f>
        <v>Ordures ménagères résiduelles</v>
      </c>
      <c r="H2751" s="21" t="s">
        <v>52</v>
      </c>
      <c r="I2751" s="21" t="str">
        <f>VLOOKUP(Tableau1[[#This Row],[CODE_DESTINATION]],Libellés!$E$2:$F$7,2,FALSE)</f>
        <v>Non précisé</v>
      </c>
      <c r="J2751" s="21">
        <v>48.622329999999998</v>
      </c>
      <c r="K2751" s="21">
        <v>496351</v>
      </c>
      <c r="L2751" s="21">
        <f>Tableau1[[#This Row],[TONNE_DECHET]]*1000</f>
        <v>48622.329999999994</v>
      </c>
      <c r="M2751" s="21">
        <f>Tableau1[[#This Row],[KG_DECHET]]/Tableau1[[#This Row],[Population]]</f>
        <v>9.7959568934080907E-2</v>
      </c>
    </row>
    <row r="2752" spans="1:13" x14ac:dyDescent="0.3">
      <c r="A2752" s="21">
        <v>2017</v>
      </c>
      <c r="B2752" s="21">
        <v>28</v>
      </c>
      <c r="C2752" s="21" t="str">
        <f>VLOOKUP(Tableau1[[#This Row],[CODE_REGION]],Libellés!$I$2:$J$15,2,FALSE)</f>
        <v>Normandie</v>
      </c>
      <c r="D2752" s="21">
        <v>50</v>
      </c>
      <c r="E2752" s="21" t="str">
        <f>VLOOKUP(Tableau1[[#This Row],[CODE_DEPT]],Libellés!$L$2:$M$102,2,FALSE)</f>
        <v>Manche</v>
      </c>
      <c r="F2752" s="21" t="s">
        <v>50</v>
      </c>
      <c r="G2752" s="21" t="str">
        <f>VLOOKUP(Tableau1[[#This Row],[CODE_TYPE_DECHET]],Libellés!$A$1:$B$8,2,FALSE)</f>
        <v>Encombrants</v>
      </c>
      <c r="H2752" s="21" t="s">
        <v>51</v>
      </c>
      <c r="I2752" s="21" t="str">
        <f>VLOOKUP(Tableau1[[#This Row],[CODE_DESTINATION]],Libellés!$E$2:$F$7,2,FALSE)</f>
        <v>Stockage</v>
      </c>
      <c r="J2752" s="21">
        <v>26</v>
      </c>
      <c r="K2752" s="21">
        <v>496351</v>
      </c>
      <c r="L2752" s="21">
        <f>Tableau1[[#This Row],[TONNE_DECHET]]*1000</f>
        <v>26000</v>
      </c>
      <c r="M2752" s="21">
        <f>Tableau1[[#This Row],[KG_DECHET]]/Tableau1[[#This Row],[Population]]</f>
        <v>5.2382285922663599E-2</v>
      </c>
    </row>
    <row r="2753" spans="1:13" x14ac:dyDescent="0.3">
      <c r="A2753" s="21">
        <v>2017</v>
      </c>
      <c r="B2753" s="21">
        <v>28</v>
      </c>
      <c r="C2753" s="21" t="str">
        <f>VLOOKUP(Tableau1[[#This Row],[CODE_REGION]],Libellés!$I$2:$J$15,2,FALSE)</f>
        <v>Normandie</v>
      </c>
      <c r="D2753" s="21">
        <v>50</v>
      </c>
      <c r="E2753" s="21" t="str">
        <f>VLOOKUP(Tableau1[[#This Row],[CODE_DEPT]],Libellés!$L$2:$M$102,2,FALSE)</f>
        <v>Manche</v>
      </c>
      <c r="F2753" s="21" t="s">
        <v>51</v>
      </c>
      <c r="G2753" s="21" t="str">
        <f>VLOOKUP(Tableau1[[#This Row],[CODE_TYPE_DECHET]],Libellés!$A$1:$B$8,2,FALSE)</f>
        <v>Emballages et papier</v>
      </c>
      <c r="H2753" s="21" t="s">
        <v>49</v>
      </c>
      <c r="I2753" s="21" t="str">
        <f>VLOOKUP(Tableau1[[#This Row],[CODE_DESTINATION]],Libellés!$E$2:$F$7,2,FALSE)</f>
        <v>Valorisation matière</v>
      </c>
      <c r="J2753" s="21">
        <v>29380.52</v>
      </c>
      <c r="K2753" s="21">
        <v>496351</v>
      </c>
      <c r="L2753" s="21">
        <f>Tableau1[[#This Row],[TONNE_DECHET]]*1000</f>
        <v>29380520</v>
      </c>
      <c r="M2753" s="21">
        <f>Tableau1[[#This Row],[KG_DECHET]]/Tableau1[[#This Row],[Population]]</f>
        <v>59.193030738328318</v>
      </c>
    </row>
    <row r="2754" spans="1:13" x14ac:dyDescent="0.3">
      <c r="A2754" s="21">
        <v>2017</v>
      </c>
      <c r="B2754" s="21">
        <v>28</v>
      </c>
      <c r="C2754" s="21" t="str">
        <f>VLOOKUP(Tableau1[[#This Row],[CODE_REGION]],Libellés!$I$2:$J$15,2,FALSE)</f>
        <v>Normandie</v>
      </c>
      <c r="D2754" s="21">
        <v>50</v>
      </c>
      <c r="E2754" s="21" t="str">
        <f>VLOOKUP(Tableau1[[#This Row],[CODE_DEPT]],Libellés!$L$2:$M$102,2,FALSE)</f>
        <v>Manche</v>
      </c>
      <c r="F2754" s="21" t="s">
        <v>51</v>
      </c>
      <c r="G2754" s="21" t="str">
        <f>VLOOKUP(Tableau1[[#This Row],[CODE_TYPE_DECHET]],Libellés!$A$1:$B$8,2,FALSE)</f>
        <v>Emballages et papier</v>
      </c>
      <c r="H2754" s="21" t="s">
        <v>52</v>
      </c>
      <c r="I2754" s="21" t="str">
        <f>VLOOKUP(Tableau1[[#This Row],[CODE_DESTINATION]],Libellés!$E$2:$F$7,2,FALSE)</f>
        <v>Non précisé</v>
      </c>
      <c r="J2754" s="21">
        <v>7.0723099999999999</v>
      </c>
      <c r="K2754" s="21">
        <v>496351</v>
      </c>
      <c r="L2754" s="21">
        <f>Tableau1[[#This Row],[TONNE_DECHET]]*1000</f>
        <v>7072.3099999999995</v>
      </c>
      <c r="M2754" s="21">
        <f>Tableau1[[#This Row],[KG_DECHET]]/Tableau1[[#This Row],[Population]]</f>
        <v>1.424860632898896E-2</v>
      </c>
    </row>
    <row r="2755" spans="1:13" x14ac:dyDescent="0.3">
      <c r="A2755" s="21">
        <v>2017</v>
      </c>
      <c r="B2755" s="21">
        <v>28</v>
      </c>
      <c r="C2755" s="21" t="str">
        <f>VLOOKUP(Tableau1[[#This Row],[CODE_REGION]],Libellés!$I$2:$J$15,2,FALSE)</f>
        <v>Normandie</v>
      </c>
      <c r="D2755" s="21">
        <v>50</v>
      </c>
      <c r="E2755" s="21" t="str">
        <f>VLOOKUP(Tableau1[[#This Row],[CODE_DEPT]],Libellés!$L$2:$M$102,2,FALSE)</f>
        <v>Manche</v>
      </c>
      <c r="F2755" s="21" t="s">
        <v>56</v>
      </c>
      <c r="G2755" s="21" t="str">
        <f>VLOOKUP(Tableau1[[#This Row],[CODE_TYPE_DECHET]],Libellés!$A$1:$B$8,2,FALSE)</f>
        <v>Biodéchets</v>
      </c>
      <c r="H2755" s="21" t="s">
        <v>56</v>
      </c>
      <c r="I2755" s="21" t="str">
        <f>VLOOKUP(Tableau1[[#This Row],[CODE_DESTINATION]],Libellés!$E$2:$F$7,2,FALSE)</f>
        <v>Valorisation organique</v>
      </c>
      <c r="J2755" s="21">
        <v>2450</v>
      </c>
      <c r="K2755" s="21">
        <v>496351</v>
      </c>
      <c r="L2755" s="21">
        <f>Tableau1[[#This Row],[TONNE_DECHET]]*1000</f>
        <v>2450000</v>
      </c>
      <c r="M2755" s="21">
        <f>Tableau1[[#This Row],[KG_DECHET]]/Tableau1[[#This Row],[Population]]</f>
        <v>4.9360230965586851</v>
      </c>
    </row>
    <row r="2756" spans="1:13" x14ac:dyDescent="0.3">
      <c r="A2756" s="21">
        <v>2017</v>
      </c>
      <c r="B2756" s="21">
        <v>28</v>
      </c>
      <c r="C2756" s="21" t="str">
        <f>VLOOKUP(Tableau1[[#This Row],[CODE_REGION]],Libellés!$I$2:$J$15,2,FALSE)</f>
        <v>Normandie</v>
      </c>
      <c r="D2756" s="21">
        <v>50</v>
      </c>
      <c r="E2756" s="21" t="str">
        <f>VLOOKUP(Tableau1[[#This Row],[CODE_DEPT]],Libellés!$L$2:$M$102,2,FALSE)</f>
        <v>Manche</v>
      </c>
      <c r="F2756" s="21" t="s">
        <v>54</v>
      </c>
      <c r="G2756" s="21" t="str">
        <f>VLOOKUP(Tableau1[[#This Row],[CODE_TYPE_DECHET]],Libellés!$A$1:$B$8,2,FALSE)</f>
        <v>Verre</v>
      </c>
      <c r="H2756" s="21" t="s">
        <v>49</v>
      </c>
      <c r="I2756" s="21" t="str">
        <f>VLOOKUP(Tableau1[[#This Row],[CODE_DESTINATION]],Libellés!$E$2:$F$7,2,FALSE)</f>
        <v>Valorisation matière</v>
      </c>
      <c r="J2756" s="21">
        <v>21956.03</v>
      </c>
      <c r="K2756" s="21">
        <v>496351</v>
      </c>
      <c r="L2756" s="21">
        <f>Tableau1[[#This Row],[TONNE_DECHET]]*1000</f>
        <v>21956030</v>
      </c>
      <c r="M2756" s="21">
        <f>Tableau1[[#This Row],[KG_DECHET]]/Tableau1[[#This Row],[Population]]</f>
        <v>44.234886199483832</v>
      </c>
    </row>
    <row r="2757" spans="1:13" x14ac:dyDescent="0.3">
      <c r="A2757" s="21">
        <v>2017</v>
      </c>
      <c r="B2757" s="21">
        <v>28</v>
      </c>
      <c r="C2757" s="21" t="str">
        <f>VLOOKUP(Tableau1[[#This Row],[CODE_REGION]],Libellés!$I$2:$J$15,2,FALSE)</f>
        <v>Normandie</v>
      </c>
      <c r="D2757" s="21">
        <v>50</v>
      </c>
      <c r="E2757" s="21" t="str">
        <f>VLOOKUP(Tableau1[[#This Row],[CODE_DEPT]],Libellés!$L$2:$M$102,2,FALSE)</f>
        <v>Manche</v>
      </c>
      <c r="F2757" s="21" t="s">
        <v>54</v>
      </c>
      <c r="G2757" s="21" t="str">
        <f>VLOOKUP(Tableau1[[#This Row],[CODE_TYPE_DECHET]],Libellés!$A$1:$B$8,2,FALSE)</f>
        <v>Verre</v>
      </c>
      <c r="H2757" s="21" t="s">
        <v>52</v>
      </c>
      <c r="I2757" s="21" t="str">
        <f>VLOOKUP(Tableau1[[#This Row],[CODE_DESTINATION]],Libellés!$E$2:$F$7,2,FALSE)</f>
        <v>Non précisé</v>
      </c>
      <c r="J2757" s="21">
        <v>13.34948</v>
      </c>
      <c r="K2757" s="21">
        <v>496351</v>
      </c>
      <c r="L2757" s="21">
        <f>Tableau1[[#This Row],[TONNE_DECHET]]*1000</f>
        <v>13349.48</v>
      </c>
      <c r="M2757" s="21">
        <f>Tableau1[[#This Row],[KG_DECHET]]/Tableau1[[#This Row],[Population]]</f>
        <v>2.6895241472264585E-2</v>
      </c>
    </row>
    <row r="2758" spans="1:13" x14ac:dyDescent="0.3">
      <c r="A2758" s="21">
        <v>2017</v>
      </c>
      <c r="B2758" s="21">
        <v>28</v>
      </c>
      <c r="C2758" s="21" t="str">
        <f>VLOOKUP(Tableau1[[#This Row],[CODE_REGION]],Libellés!$I$2:$J$15,2,FALSE)</f>
        <v>Normandie</v>
      </c>
      <c r="D2758" s="21">
        <v>50</v>
      </c>
      <c r="E2758" s="21" t="str">
        <f>VLOOKUP(Tableau1[[#This Row],[CODE_DEPT]],Libellés!$L$2:$M$102,2,FALSE)</f>
        <v>Manche</v>
      </c>
      <c r="F2758" s="21" t="s">
        <v>55</v>
      </c>
      <c r="G2758" s="21" t="str">
        <f>VLOOKUP(Tableau1[[#This Row],[CODE_TYPE_DECHET]],Libellés!$A$1:$B$8,2,FALSE)</f>
        <v>Collectes séparées hors gravats</v>
      </c>
      <c r="H2758" s="21" t="s">
        <v>49</v>
      </c>
      <c r="I2758" s="21" t="str">
        <f>VLOOKUP(Tableau1[[#This Row],[CODE_DESTINATION]],Libellés!$E$2:$F$7,2,FALSE)</f>
        <v>Valorisation matière</v>
      </c>
      <c r="J2758" s="21">
        <v>469</v>
      </c>
      <c r="K2758" s="21">
        <v>496351</v>
      </c>
      <c r="L2758" s="21">
        <f>Tableau1[[#This Row],[TONNE_DECHET]]*1000</f>
        <v>469000</v>
      </c>
      <c r="M2758" s="21">
        <f>Tableau1[[#This Row],[KG_DECHET]]/Tableau1[[#This Row],[Population]]</f>
        <v>0.94489584991266262</v>
      </c>
    </row>
    <row r="2759" spans="1:13" x14ac:dyDescent="0.3">
      <c r="A2759" s="21">
        <v>2009</v>
      </c>
      <c r="B2759" s="21">
        <v>44</v>
      </c>
      <c r="C2759" s="21" t="str">
        <f>VLOOKUP(Tableau1[[#This Row],[CODE_REGION]],Libellés!$I$2:$J$15,2,FALSE)</f>
        <v>Grand-Est</v>
      </c>
      <c r="D2759" s="21">
        <v>51</v>
      </c>
      <c r="E2759" s="21" t="str">
        <f>VLOOKUP(Tableau1[[#This Row],[CODE_DEPT]],Libellés!$L$2:$M$102,2,FALSE)</f>
        <v>Marne</v>
      </c>
      <c r="F2759" s="21" t="s">
        <v>49</v>
      </c>
      <c r="G2759" s="21" t="str">
        <f>VLOOKUP(Tableau1[[#This Row],[CODE_TYPE_DECHET]],Libellés!$A$1:$B$8,2,FALSE)</f>
        <v>Ordures ménagères résiduelles</v>
      </c>
      <c r="H2759" s="21" t="s">
        <v>50</v>
      </c>
      <c r="I2759" s="21" t="str">
        <f>VLOOKUP(Tableau1[[#This Row],[CODE_DESTINATION]],Libellés!$E$2:$F$7,2,FALSE)</f>
        <v>Incinération avec récupération d'énergie</v>
      </c>
      <c r="J2759" s="21">
        <v>149350.66271999999</v>
      </c>
      <c r="K2759" s="21">
        <v>566145</v>
      </c>
      <c r="L2759" s="21">
        <f>Tableau1[[#This Row],[TONNE_DECHET]]*1000</f>
        <v>149350662.72</v>
      </c>
      <c r="M2759" s="21">
        <f>Tableau1[[#This Row],[KG_DECHET]]/Tableau1[[#This Row],[Population]]</f>
        <v>263.80284683252523</v>
      </c>
    </row>
    <row r="2760" spans="1:13" x14ac:dyDescent="0.3">
      <c r="A2760" s="21">
        <v>2009</v>
      </c>
      <c r="B2760" s="21">
        <v>44</v>
      </c>
      <c r="C2760" s="21" t="str">
        <f>VLOOKUP(Tableau1[[#This Row],[CODE_REGION]],Libellés!$I$2:$J$15,2,FALSE)</f>
        <v>Grand-Est</v>
      </c>
      <c r="D2760" s="21">
        <v>51</v>
      </c>
      <c r="E2760" s="21" t="str">
        <f>VLOOKUP(Tableau1[[#This Row],[CODE_DEPT]],Libellés!$L$2:$M$102,2,FALSE)</f>
        <v>Marne</v>
      </c>
      <c r="F2760" s="21" t="s">
        <v>49</v>
      </c>
      <c r="G2760" s="21" t="str">
        <f>VLOOKUP(Tableau1[[#This Row],[CODE_TYPE_DECHET]],Libellés!$A$1:$B$8,2,FALSE)</f>
        <v>Ordures ménagères résiduelles</v>
      </c>
      <c r="H2760" s="21" t="s">
        <v>52</v>
      </c>
      <c r="I2760" s="21" t="str">
        <f>VLOOKUP(Tableau1[[#This Row],[CODE_DESTINATION]],Libellés!$E$2:$F$7,2,FALSE)</f>
        <v>Non précisé</v>
      </c>
      <c r="J2760" s="21">
        <v>843.65454</v>
      </c>
      <c r="K2760" s="21">
        <v>566145</v>
      </c>
      <c r="L2760" s="21">
        <f>Tableau1[[#This Row],[TONNE_DECHET]]*1000</f>
        <v>843654.54</v>
      </c>
      <c r="M2760" s="21">
        <f>Tableau1[[#This Row],[KG_DECHET]]/Tableau1[[#This Row],[Population]]</f>
        <v>1.4901739660334368</v>
      </c>
    </row>
    <row r="2761" spans="1:13" x14ac:dyDescent="0.3">
      <c r="A2761" s="21">
        <v>2009</v>
      </c>
      <c r="B2761" s="21">
        <v>44</v>
      </c>
      <c r="C2761" s="21" t="str">
        <f>VLOOKUP(Tableau1[[#This Row],[CODE_REGION]],Libellés!$I$2:$J$15,2,FALSE)</f>
        <v>Grand-Est</v>
      </c>
      <c r="D2761" s="21">
        <v>51</v>
      </c>
      <c r="E2761" s="21" t="str">
        <f>VLOOKUP(Tableau1[[#This Row],[CODE_DEPT]],Libellés!$L$2:$M$102,2,FALSE)</f>
        <v>Marne</v>
      </c>
      <c r="F2761" s="21" t="s">
        <v>50</v>
      </c>
      <c r="G2761" s="21" t="str">
        <f>VLOOKUP(Tableau1[[#This Row],[CODE_TYPE_DECHET]],Libellés!$A$1:$B$8,2,FALSE)</f>
        <v>Encombrants</v>
      </c>
      <c r="H2761" s="21" t="s">
        <v>49</v>
      </c>
      <c r="I2761" s="21" t="str">
        <f>VLOOKUP(Tableau1[[#This Row],[CODE_DESTINATION]],Libellés!$E$2:$F$7,2,FALSE)</f>
        <v>Valorisation matière</v>
      </c>
      <c r="J2761" s="21">
        <v>6.2179900000000004</v>
      </c>
      <c r="K2761" s="21">
        <v>566145</v>
      </c>
      <c r="L2761" s="21">
        <f>Tableau1[[#This Row],[TONNE_DECHET]]*1000</f>
        <v>6217.9900000000007</v>
      </c>
      <c r="M2761" s="21">
        <f>Tableau1[[#This Row],[KG_DECHET]]/Tableau1[[#This Row],[Population]]</f>
        <v>1.0983034381651345E-2</v>
      </c>
    </row>
    <row r="2762" spans="1:13" x14ac:dyDescent="0.3">
      <c r="A2762" s="21">
        <v>2009</v>
      </c>
      <c r="B2762" s="21">
        <v>44</v>
      </c>
      <c r="C2762" s="21" t="str">
        <f>VLOOKUP(Tableau1[[#This Row],[CODE_REGION]],Libellés!$I$2:$J$15,2,FALSE)</f>
        <v>Grand-Est</v>
      </c>
      <c r="D2762" s="21">
        <v>51</v>
      </c>
      <c r="E2762" s="21" t="str">
        <f>VLOOKUP(Tableau1[[#This Row],[CODE_DEPT]],Libellés!$L$2:$M$102,2,FALSE)</f>
        <v>Marne</v>
      </c>
      <c r="F2762" s="21" t="s">
        <v>50</v>
      </c>
      <c r="G2762" s="21" t="str">
        <f>VLOOKUP(Tableau1[[#This Row],[CODE_TYPE_DECHET]],Libellés!$A$1:$B$8,2,FALSE)</f>
        <v>Encombrants</v>
      </c>
      <c r="H2762" s="21" t="s">
        <v>50</v>
      </c>
      <c r="I2762" s="21" t="str">
        <f>VLOOKUP(Tableau1[[#This Row],[CODE_DESTINATION]],Libellés!$E$2:$F$7,2,FALSE)</f>
        <v>Incinération avec récupération d'énergie</v>
      </c>
      <c r="J2762" s="21">
        <v>1214</v>
      </c>
      <c r="K2762" s="21">
        <v>566145</v>
      </c>
      <c r="L2762" s="21">
        <f>Tableau1[[#This Row],[TONNE_DECHET]]*1000</f>
        <v>1214000</v>
      </c>
      <c r="M2762" s="21">
        <f>Tableau1[[#This Row],[KG_DECHET]]/Tableau1[[#This Row],[Population]]</f>
        <v>2.1443269833699845</v>
      </c>
    </row>
    <row r="2763" spans="1:13" x14ac:dyDescent="0.3">
      <c r="A2763" s="21">
        <v>2009</v>
      </c>
      <c r="B2763" s="21">
        <v>44</v>
      </c>
      <c r="C2763" s="21" t="str">
        <f>VLOOKUP(Tableau1[[#This Row],[CODE_REGION]],Libellés!$I$2:$J$15,2,FALSE)</f>
        <v>Grand-Est</v>
      </c>
      <c r="D2763" s="21">
        <v>51</v>
      </c>
      <c r="E2763" s="21" t="str">
        <f>VLOOKUP(Tableau1[[#This Row],[CODE_DEPT]],Libellés!$L$2:$M$102,2,FALSE)</f>
        <v>Marne</v>
      </c>
      <c r="F2763" s="21" t="s">
        <v>50</v>
      </c>
      <c r="G2763" s="21" t="str">
        <f>VLOOKUP(Tableau1[[#This Row],[CODE_TYPE_DECHET]],Libellés!$A$1:$B$8,2,FALSE)</f>
        <v>Encombrants</v>
      </c>
      <c r="H2763" s="21" t="s">
        <v>51</v>
      </c>
      <c r="I2763" s="21" t="str">
        <f>VLOOKUP(Tableau1[[#This Row],[CODE_DESTINATION]],Libellés!$E$2:$F$7,2,FALSE)</f>
        <v>Stockage</v>
      </c>
      <c r="J2763" s="21">
        <v>1202.19364</v>
      </c>
      <c r="K2763" s="21">
        <v>566145</v>
      </c>
      <c r="L2763" s="21">
        <f>Tableau1[[#This Row],[TONNE_DECHET]]*1000</f>
        <v>1202193.6399999999</v>
      </c>
      <c r="M2763" s="21">
        <f>Tableau1[[#This Row],[KG_DECHET]]/Tableau1[[#This Row],[Population]]</f>
        <v>2.1234730325270026</v>
      </c>
    </row>
    <row r="2764" spans="1:13" x14ac:dyDescent="0.3">
      <c r="A2764" s="21">
        <v>2009</v>
      </c>
      <c r="B2764" s="21">
        <v>44</v>
      </c>
      <c r="C2764" s="21" t="str">
        <f>VLOOKUP(Tableau1[[#This Row],[CODE_REGION]],Libellés!$I$2:$J$15,2,FALSE)</f>
        <v>Grand-Est</v>
      </c>
      <c r="D2764" s="21">
        <v>51</v>
      </c>
      <c r="E2764" s="21" t="str">
        <f>VLOOKUP(Tableau1[[#This Row],[CODE_DEPT]],Libellés!$L$2:$M$102,2,FALSE)</f>
        <v>Marne</v>
      </c>
      <c r="F2764" s="21" t="s">
        <v>51</v>
      </c>
      <c r="G2764" s="21" t="str">
        <f>VLOOKUP(Tableau1[[#This Row],[CODE_TYPE_DECHET]],Libellés!$A$1:$B$8,2,FALSE)</f>
        <v>Emballages et papier</v>
      </c>
      <c r="H2764" s="21" t="s">
        <v>49</v>
      </c>
      <c r="I2764" s="21" t="str">
        <f>VLOOKUP(Tableau1[[#This Row],[CODE_DESTINATION]],Libellés!$E$2:$F$7,2,FALSE)</f>
        <v>Valorisation matière</v>
      </c>
      <c r="J2764" s="21">
        <v>30264.627209999999</v>
      </c>
      <c r="K2764" s="21">
        <v>566145</v>
      </c>
      <c r="L2764" s="21">
        <f>Tableau1[[#This Row],[TONNE_DECHET]]*1000</f>
        <v>30264627.209999997</v>
      </c>
      <c r="M2764" s="21">
        <f>Tableau1[[#This Row],[KG_DECHET]]/Tableau1[[#This Row],[Population]]</f>
        <v>53.457377897888342</v>
      </c>
    </row>
    <row r="2765" spans="1:13" x14ac:dyDescent="0.3">
      <c r="A2765" s="21">
        <v>2009</v>
      </c>
      <c r="B2765" s="21">
        <v>44</v>
      </c>
      <c r="C2765" s="21" t="str">
        <f>VLOOKUP(Tableau1[[#This Row],[CODE_REGION]],Libellés!$I$2:$J$15,2,FALSE)</f>
        <v>Grand-Est</v>
      </c>
      <c r="D2765" s="21">
        <v>51</v>
      </c>
      <c r="E2765" s="21" t="str">
        <f>VLOOKUP(Tableau1[[#This Row],[CODE_DEPT]],Libellés!$L$2:$M$102,2,FALSE)</f>
        <v>Marne</v>
      </c>
      <c r="F2765" s="21" t="s">
        <v>51</v>
      </c>
      <c r="G2765" s="21" t="str">
        <f>VLOOKUP(Tableau1[[#This Row],[CODE_TYPE_DECHET]],Libellés!$A$1:$B$8,2,FALSE)</f>
        <v>Emballages et papier</v>
      </c>
      <c r="H2765" s="21" t="s">
        <v>52</v>
      </c>
      <c r="I2765" s="21" t="str">
        <f>VLOOKUP(Tableau1[[#This Row],[CODE_DESTINATION]],Libellés!$E$2:$F$7,2,FALSE)</f>
        <v>Non précisé</v>
      </c>
      <c r="J2765" s="21">
        <v>161.58738</v>
      </c>
      <c r="K2765" s="21">
        <v>566145</v>
      </c>
      <c r="L2765" s="21">
        <f>Tableau1[[#This Row],[TONNE_DECHET]]*1000</f>
        <v>161587.38</v>
      </c>
      <c r="M2765" s="21">
        <f>Tableau1[[#This Row],[KG_DECHET]]/Tableau1[[#This Row],[Population]]</f>
        <v>0.28541695148769308</v>
      </c>
    </row>
    <row r="2766" spans="1:13" x14ac:dyDescent="0.3">
      <c r="A2766" s="21">
        <v>2009</v>
      </c>
      <c r="B2766" s="21">
        <v>44</v>
      </c>
      <c r="C2766" s="21" t="str">
        <f>VLOOKUP(Tableau1[[#This Row],[CODE_REGION]],Libellés!$I$2:$J$15,2,FALSE)</f>
        <v>Grand-Est</v>
      </c>
      <c r="D2766" s="21">
        <v>51</v>
      </c>
      <c r="E2766" s="21" t="str">
        <f>VLOOKUP(Tableau1[[#This Row],[CODE_DEPT]],Libellés!$L$2:$M$102,2,FALSE)</f>
        <v>Marne</v>
      </c>
      <c r="F2766" s="21" t="s">
        <v>56</v>
      </c>
      <c r="G2766" s="21" t="str">
        <f>VLOOKUP(Tableau1[[#This Row],[CODE_TYPE_DECHET]],Libellés!$A$1:$B$8,2,FALSE)</f>
        <v>Biodéchets</v>
      </c>
      <c r="H2766" s="21" t="s">
        <v>50</v>
      </c>
      <c r="I2766" s="21" t="str">
        <f>VLOOKUP(Tableau1[[#This Row],[CODE_DESTINATION]],Libellés!$E$2:$F$7,2,FALSE)</f>
        <v>Incinération avec récupération d'énergie</v>
      </c>
      <c r="J2766" s="21">
        <v>147.93</v>
      </c>
      <c r="K2766" s="21">
        <v>566145</v>
      </c>
      <c r="L2766" s="21">
        <f>Tableau1[[#This Row],[TONNE_DECHET]]*1000</f>
        <v>147930</v>
      </c>
      <c r="M2766" s="21">
        <f>Tableau1[[#This Row],[KG_DECHET]]/Tableau1[[#This Row],[Population]]</f>
        <v>0.26129348488461435</v>
      </c>
    </row>
    <row r="2767" spans="1:13" x14ac:dyDescent="0.3">
      <c r="A2767" s="21">
        <v>2009</v>
      </c>
      <c r="B2767" s="21">
        <v>44</v>
      </c>
      <c r="C2767" s="21" t="str">
        <f>VLOOKUP(Tableau1[[#This Row],[CODE_REGION]],Libellés!$I$2:$J$15,2,FALSE)</f>
        <v>Grand-Est</v>
      </c>
      <c r="D2767" s="21">
        <v>51</v>
      </c>
      <c r="E2767" s="21" t="str">
        <f>VLOOKUP(Tableau1[[#This Row],[CODE_DEPT]],Libellés!$L$2:$M$102,2,FALSE)</f>
        <v>Marne</v>
      </c>
      <c r="F2767" s="21" t="s">
        <v>56</v>
      </c>
      <c r="G2767" s="21" t="str">
        <f>VLOOKUP(Tableau1[[#This Row],[CODE_TYPE_DECHET]],Libellés!$A$1:$B$8,2,FALSE)</f>
        <v>Biodéchets</v>
      </c>
      <c r="H2767" s="21" t="s">
        <v>56</v>
      </c>
      <c r="I2767" s="21" t="str">
        <f>VLOOKUP(Tableau1[[#This Row],[CODE_DESTINATION]],Libellés!$E$2:$F$7,2,FALSE)</f>
        <v>Valorisation organique</v>
      </c>
      <c r="J2767" s="21">
        <v>9016.36</v>
      </c>
      <c r="K2767" s="21">
        <v>566145</v>
      </c>
      <c r="L2767" s="21">
        <f>Tableau1[[#This Row],[TONNE_DECHET]]*1000</f>
        <v>9016360</v>
      </c>
      <c r="M2767" s="21">
        <f>Tableau1[[#This Row],[KG_DECHET]]/Tableau1[[#This Row],[Population]]</f>
        <v>15.925884711513834</v>
      </c>
    </row>
    <row r="2768" spans="1:13" x14ac:dyDescent="0.3">
      <c r="A2768" s="21">
        <v>2009</v>
      </c>
      <c r="B2768" s="21">
        <v>44</v>
      </c>
      <c r="C2768" s="21" t="str">
        <f>VLOOKUP(Tableau1[[#This Row],[CODE_REGION]],Libellés!$I$2:$J$15,2,FALSE)</f>
        <v>Grand-Est</v>
      </c>
      <c r="D2768" s="21">
        <v>51</v>
      </c>
      <c r="E2768" s="21" t="str">
        <f>VLOOKUP(Tableau1[[#This Row],[CODE_DEPT]],Libellés!$L$2:$M$102,2,FALSE)</f>
        <v>Marne</v>
      </c>
      <c r="F2768" s="21" t="s">
        <v>54</v>
      </c>
      <c r="G2768" s="21" t="str">
        <f>VLOOKUP(Tableau1[[#This Row],[CODE_TYPE_DECHET]],Libellés!$A$1:$B$8,2,FALSE)</f>
        <v>Verre</v>
      </c>
      <c r="H2768" s="21" t="s">
        <v>49</v>
      </c>
      <c r="I2768" s="21" t="str">
        <f>VLOOKUP(Tableau1[[#This Row],[CODE_DESTINATION]],Libellés!$E$2:$F$7,2,FALSE)</f>
        <v>Valorisation matière</v>
      </c>
      <c r="J2768" s="21">
        <v>23252.29451</v>
      </c>
      <c r="K2768" s="21">
        <v>566145</v>
      </c>
      <c r="L2768" s="21">
        <f>Tableau1[[#This Row],[TONNE_DECHET]]*1000</f>
        <v>23252294.509999998</v>
      </c>
      <c r="M2768" s="21">
        <f>Tableau1[[#This Row],[KG_DECHET]]/Tableau1[[#This Row],[Population]]</f>
        <v>41.071270628549222</v>
      </c>
    </row>
    <row r="2769" spans="1:13" x14ac:dyDescent="0.3">
      <c r="A2769" s="21">
        <v>2009</v>
      </c>
      <c r="B2769" s="21">
        <v>44</v>
      </c>
      <c r="C2769" s="21" t="str">
        <f>VLOOKUP(Tableau1[[#This Row],[CODE_REGION]],Libellés!$I$2:$J$15,2,FALSE)</f>
        <v>Grand-Est</v>
      </c>
      <c r="D2769" s="21">
        <v>51</v>
      </c>
      <c r="E2769" s="21" t="str">
        <f>VLOOKUP(Tableau1[[#This Row],[CODE_DEPT]],Libellés!$L$2:$M$102,2,FALSE)</f>
        <v>Marne</v>
      </c>
      <c r="F2769" s="21" t="s">
        <v>54</v>
      </c>
      <c r="G2769" s="21" t="str">
        <f>VLOOKUP(Tableau1[[#This Row],[CODE_TYPE_DECHET]],Libellés!$A$1:$B$8,2,FALSE)</f>
        <v>Verre</v>
      </c>
      <c r="H2769" s="21" t="s">
        <v>52</v>
      </c>
      <c r="I2769" s="21" t="str">
        <f>VLOOKUP(Tableau1[[#This Row],[CODE_DESTINATION]],Libellés!$E$2:$F$7,2,FALSE)</f>
        <v>Non précisé</v>
      </c>
      <c r="J2769" s="21">
        <v>114.45860999999999</v>
      </c>
      <c r="K2769" s="21">
        <v>566145</v>
      </c>
      <c r="L2769" s="21">
        <f>Tableau1[[#This Row],[TONNE_DECHET]]*1000</f>
        <v>114458.60999999999</v>
      </c>
      <c r="M2769" s="21">
        <f>Tableau1[[#This Row],[KG_DECHET]]/Tableau1[[#This Row],[Population]]</f>
        <v>0.20217189942505892</v>
      </c>
    </row>
    <row r="2770" spans="1:13" x14ac:dyDescent="0.3">
      <c r="A2770" s="21">
        <v>2011</v>
      </c>
      <c r="B2770" s="21">
        <v>44</v>
      </c>
      <c r="C2770" s="21" t="str">
        <f>VLOOKUP(Tableau1[[#This Row],[CODE_REGION]],Libellés!$I$2:$J$15,2,FALSE)</f>
        <v>Grand-Est</v>
      </c>
      <c r="D2770" s="21">
        <v>51</v>
      </c>
      <c r="E2770" s="21" t="str">
        <f>VLOOKUP(Tableau1[[#This Row],[CODE_DEPT]],Libellés!$L$2:$M$102,2,FALSE)</f>
        <v>Marne</v>
      </c>
      <c r="F2770" s="21" t="s">
        <v>49</v>
      </c>
      <c r="G2770" s="21" t="str">
        <f>VLOOKUP(Tableau1[[#This Row],[CODE_TYPE_DECHET]],Libellés!$A$1:$B$8,2,FALSE)</f>
        <v>Ordures ménagères résiduelles</v>
      </c>
      <c r="H2770" s="21" t="s">
        <v>50</v>
      </c>
      <c r="I2770" s="21" t="str">
        <f>VLOOKUP(Tableau1[[#This Row],[CODE_DESTINATION]],Libellés!$E$2:$F$7,2,FALSE)</f>
        <v>Incinération avec récupération d'énergie</v>
      </c>
      <c r="J2770" s="21">
        <v>114520.98023</v>
      </c>
      <c r="K2770" s="21">
        <v>566571</v>
      </c>
      <c r="L2770" s="21">
        <f>Tableau1[[#This Row],[TONNE_DECHET]]*1000</f>
        <v>114520980.23</v>
      </c>
      <c r="M2770" s="21">
        <f>Tableau1[[#This Row],[KG_DECHET]]/Tableau1[[#This Row],[Population]]</f>
        <v>202.12997175993831</v>
      </c>
    </row>
    <row r="2771" spans="1:13" x14ac:dyDescent="0.3">
      <c r="A2771" s="21">
        <v>2011</v>
      </c>
      <c r="B2771" s="21">
        <v>44</v>
      </c>
      <c r="C2771" s="21" t="str">
        <f>VLOOKUP(Tableau1[[#This Row],[CODE_REGION]],Libellés!$I$2:$J$15,2,FALSE)</f>
        <v>Grand-Est</v>
      </c>
      <c r="D2771" s="21">
        <v>51</v>
      </c>
      <c r="E2771" s="21" t="str">
        <f>VLOOKUP(Tableau1[[#This Row],[CODE_DEPT]],Libellés!$L$2:$M$102,2,FALSE)</f>
        <v>Marne</v>
      </c>
      <c r="F2771" s="21" t="s">
        <v>49</v>
      </c>
      <c r="G2771" s="21" t="str">
        <f>VLOOKUP(Tableau1[[#This Row],[CODE_TYPE_DECHET]],Libellés!$A$1:$B$8,2,FALSE)</f>
        <v>Ordures ménagères résiduelles</v>
      </c>
      <c r="H2771" s="21" t="s">
        <v>51</v>
      </c>
      <c r="I2771" s="21" t="str">
        <f>VLOOKUP(Tableau1[[#This Row],[CODE_DESTINATION]],Libellés!$E$2:$F$7,2,FALSE)</f>
        <v>Stockage</v>
      </c>
      <c r="J2771" s="21">
        <v>29680</v>
      </c>
      <c r="K2771" s="21">
        <v>566571</v>
      </c>
      <c r="L2771" s="21">
        <f>Tableau1[[#This Row],[TONNE_DECHET]]*1000</f>
        <v>29680000</v>
      </c>
      <c r="M2771" s="21">
        <f>Tableau1[[#This Row],[KG_DECHET]]/Tableau1[[#This Row],[Population]]</f>
        <v>52.385314461912103</v>
      </c>
    </row>
    <row r="2772" spans="1:13" x14ac:dyDescent="0.3">
      <c r="A2772" s="21">
        <v>2011</v>
      </c>
      <c r="B2772" s="21">
        <v>44</v>
      </c>
      <c r="C2772" s="21" t="str">
        <f>VLOOKUP(Tableau1[[#This Row],[CODE_REGION]],Libellés!$I$2:$J$15,2,FALSE)</f>
        <v>Grand-Est</v>
      </c>
      <c r="D2772" s="21">
        <v>51</v>
      </c>
      <c r="E2772" s="21" t="str">
        <f>VLOOKUP(Tableau1[[#This Row],[CODE_DEPT]],Libellés!$L$2:$M$102,2,FALSE)</f>
        <v>Marne</v>
      </c>
      <c r="F2772" s="21" t="s">
        <v>49</v>
      </c>
      <c r="G2772" s="21" t="str">
        <f>VLOOKUP(Tableau1[[#This Row],[CODE_TYPE_DECHET]],Libellés!$A$1:$B$8,2,FALSE)</f>
        <v>Ordures ménagères résiduelles</v>
      </c>
      <c r="H2772" s="21" t="s">
        <v>52</v>
      </c>
      <c r="I2772" s="21" t="str">
        <f>VLOOKUP(Tableau1[[#This Row],[CODE_DESTINATION]],Libellés!$E$2:$F$7,2,FALSE)</f>
        <v>Non précisé</v>
      </c>
      <c r="J2772" s="21">
        <v>1431.0526</v>
      </c>
      <c r="K2772" s="21">
        <v>566571</v>
      </c>
      <c r="L2772" s="21">
        <f>Tableau1[[#This Row],[TONNE_DECHET]]*1000</f>
        <v>1431052.6</v>
      </c>
      <c r="M2772" s="21">
        <f>Tableau1[[#This Row],[KG_DECHET]]/Tableau1[[#This Row],[Population]]</f>
        <v>2.5258133579021873</v>
      </c>
    </row>
    <row r="2773" spans="1:13" x14ac:dyDescent="0.3">
      <c r="A2773" s="21">
        <v>2011</v>
      </c>
      <c r="B2773" s="21">
        <v>44</v>
      </c>
      <c r="C2773" s="21" t="str">
        <f>VLOOKUP(Tableau1[[#This Row],[CODE_REGION]],Libellés!$I$2:$J$15,2,FALSE)</f>
        <v>Grand-Est</v>
      </c>
      <c r="D2773" s="21">
        <v>51</v>
      </c>
      <c r="E2773" s="21" t="str">
        <f>VLOOKUP(Tableau1[[#This Row],[CODE_DEPT]],Libellés!$L$2:$M$102,2,FALSE)</f>
        <v>Marne</v>
      </c>
      <c r="F2773" s="21" t="s">
        <v>50</v>
      </c>
      <c r="G2773" s="21" t="str">
        <f>VLOOKUP(Tableau1[[#This Row],[CODE_TYPE_DECHET]],Libellés!$A$1:$B$8,2,FALSE)</f>
        <v>Encombrants</v>
      </c>
      <c r="H2773" s="21" t="s">
        <v>50</v>
      </c>
      <c r="I2773" s="21" t="str">
        <f>VLOOKUP(Tableau1[[#This Row],[CODE_DESTINATION]],Libellés!$E$2:$F$7,2,FALSE)</f>
        <v>Incinération avec récupération d'énergie</v>
      </c>
      <c r="J2773" s="21">
        <v>112.17206</v>
      </c>
      <c r="K2773" s="21">
        <v>566571</v>
      </c>
      <c r="L2773" s="21">
        <f>Tableau1[[#This Row],[TONNE_DECHET]]*1000</f>
        <v>112172.06</v>
      </c>
      <c r="M2773" s="21">
        <f>Tableau1[[#This Row],[KG_DECHET]]/Tableau1[[#This Row],[Population]]</f>
        <v>0.1979841184952989</v>
      </c>
    </row>
    <row r="2774" spans="1:13" x14ac:dyDescent="0.3">
      <c r="A2774" s="21">
        <v>2011</v>
      </c>
      <c r="B2774" s="21">
        <v>44</v>
      </c>
      <c r="C2774" s="21" t="str">
        <f>VLOOKUP(Tableau1[[#This Row],[CODE_REGION]],Libellés!$I$2:$J$15,2,FALSE)</f>
        <v>Grand-Est</v>
      </c>
      <c r="D2774" s="21">
        <v>51</v>
      </c>
      <c r="E2774" s="21" t="str">
        <f>VLOOKUP(Tableau1[[#This Row],[CODE_DEPT]],Libellés!$L$2:$M$102,2,FALSE)</f>
        <v>Marne</v>
      </c>
      <c r="F2774" s="21" t="s">
        <v>50</v>
      </c>
      <c r="G2774" s="21" t="str">
        <f>VLOOKUP(Tableau1[[#This Row],[CODE_TYPE_DECHET]],Libellés!$A$1:$B$8,2,FALSE)</f>
        <v>Encombrants</v>
      </c>
      <c r="H2774" s="21" t="s">
        <v>51</v>
      </c>
      <c r="I2774" s="21" t="str">
        <f>VLOOKUP(Tableau1[[#This Row],[CODE_DESTINATION]],Libellés!$E$2:$F$7,2,FALSE)</f>
        <v>Stockage</v>
      </c>
      <c r="J2774" s="21">
        <v>957.03</v>
      </c>
      <c r="K2774" s="21">
        <v>566571</v>
      </c>
      <c r="L2774" s="21">
        <f>Tableau1[[#This Row],[TONNE_DECHET]]*1000</f>
        <v>957030</v>
      </c>
      <c r="M2774" s="21">
        <f>Tableau1[[#This Row],[KG_DECHET]]/Tableau1[[#This Row],[Population]]</f>
        <v>1.6891616408181851</v>
      </c>
    </row>
    <row r="2775" spans="1:13" x14ac:dyDescent="0.3">
      <c r="A2775" s="21">
        <v>2011</v>
      </c>
      <c r="B2775" s="21">
        <v>44</v>
      </c>
      <c r="C2775" s="21" t="str">
        <f>VLOOKUP(Tableau1[[#This Row],[CODE_REGION]],Libellés!$I$2:$J$15,2,FALSE)</f>
        <v>Grand-Est</v>
      </c>
      <c r="D2775" s="21">
        <v>51</v>
      </c>
      <c r="E2775" s="21" t="str">
        <f>VLOOKUP(Tableau1[[#This Row],[CODE_DEPT]],Libellés!$L$2:$M$102,2,FALSE)</f>
        <v>Marne</v>
      </c>
      <c r="F2775" s="21" t="s">
        <v>53</v>
      </c>
      <c r="G2775" s="21" t="str">
        <f>VLOOKUP(Tableau1[[#This Row],[CODE_TYPE_DECHET]],Libellés!$A$1:$B$8,2,FALSE)</f>
        <v>Déchets dangereux</v>
      </c>
      <c r="H2775" s="21" t="s">
        <v>50</v>
      </c>
      <c r="I2775" s="21" t="str">
        <f>VLOOKUP(Tableau1[[#This Row],[CODE_DESTINATION]],Libellés!$E$2:$F$7,2,FALSE)</f>
        <v>Incinération avec récupération d'énergie</v>
      </c>
      <c r="J2775" s="21">
        <v>3.5</v>
      </c>
      <c r="K2775" s="21">
        <v>566571</v>
      </c>
      <c r="L2775" s="21">
        <f>Tableau1[[#This Row],[TONNE_DECHET]]*1000</f>
        <v>3500</v>
      </c>
      <c r="M2775" s="21">
        <f>Tableau1[[#This Row],[KG_DECHET]]/Tableau1[[#This Row],[Population]]</f>
        <v>6.1775134978669932E-3</v>
      </c>
    </row>
    <row r="2776" spans="1:13" x14ac:dyDescent="0.3">
      <c r="A2776" s="21">
        <v>2011</v>
      </c>
      <c r="B2776" s="21">
        <v>44</v>
      </c>
      <c r="C2776" s="21" t="str">
        <f>VLOOKUP(Tableau1[[#This Row],[CODE_REGION]],Libellés!$I$2:$J$15,2,FALSE)</f>
        <v>Grand-Est</v>
      </c>
      <c r="D2776" s="21">
        <v>51</v>
      </c>
      <c r="E2776" s="21" t="str">
        <f>VLOOKUP(Tableau1[[#This Row],[CODE_DEPT]],Libellés!$L$2:$M$102,2,FALSE)</f>
        <v>Marne</v>
      </c>
      <c r="F2776" s="21" t="s">
        <v>51</v>
      </c>
      <c r="G2776" s="21" t="str">
        <f>VLOOKUP(Tableau1[[#This Row],[CODE_TYPE_DECHET]],Libellés!$A$1:$B$8,2,FALSE)</f>
        <v>Emballages et papier</v>
      </c>
      <c r="H2776" s="21" t="s">
        <v>49</v>
      </c>
      <c r="I2776" s="21" t="str">
        <f>VLOOKUP(Tableau1[[#This Row],[CODE_DESTINATION]],Libellés!$E$2:$F$7,2,FALSE)</f>
        <v>Valorisation matière</v>
      </c>
      <c r="J2776" s="21">
        <v>29511.119449999998</v>
      </c>
      <c r="K2776" s="21">
        <v>566571</v>
      </c>
      <c r="L2776" s="21">
        <f>Tableau1[[#This Row],[TONNE_DECHET]]*1000</f>
        <v>29511119.449999999</v>
      </c>
      <c r="M2776" s="21">
        <f>Tableau1[[#This Row],[KG_DECHET]]/Tableau1[[#This Row],[Population]]</f>
        <v>52.087239639868613</v>
      </c>
    </row>
    <row r="2777" spans="1:13" x14ac:dyDescent="0.3">
      <c r="A2777" s="21">
        <v>2011</v>
      </c>
      <c r="B2777" s="21">
        <v>44</v>
      </c>
      <c r="C2777" s="21" t="str">
        <f>VLOOKUP(Tableau1[[#This Row],[CODE_REGION]],Libellés!$I$2:$J$15,2,FALSE)</f>
        <v>Grand-Est</v>
      </c>
      <c r="D2777" s="21">
        <v>51</v>
      </c>
      <c r="E2777" s="21" t="str">
        <f>VLOOKUP(Tableau1[[#This Row],[CODE_DEPT]],Libellés!$L$2:$M$102,2,FALSE)</f>
        <v>Marne</v>
      </c>
      <c r="F2777" s="21" t="s">
        <v>51</v>
      </c>
      <c r="G2777" s="21" t="str">
        <f>VLOOKUP(Tableau1[[#This Row],[CODE_TYPE_DECHET]],Libellés!$A$1:$B$8,2,FALSE)</f>
        <v>Emballages et papier</v>
      </c>
      <c r="H2777" s="21" t="s">
        <v>52</v>
      </c>
      <c r="I2777" s="21" t="str">
        <f>VLOOKUP(Tableau1[[#This Row],[CODE_DESTINATION]],Libellés!$E$2:$F$7,2,FALSE)</f>
        <v>Non précisé</v>
      </c>
      <c r="J2777" s="21">
        <v>266.34563000000003</v>
      </c>
      <c r="K2777" s="21">
        <v>566571</v>
      </c>
      <c r="L2777" s="21">
        <f>Tableau1[[#This Row],[TONNE_DECHET]]*1000</f>
        <v>266345.63</v>
      </c>
      <c r="M2777" s="21">
        <f>Tableau1[[#This Row],[KG_DECHET]]/Tableau1[[#This Row],[Population]]</f>
        <v>0.47010106412082509</v>
      </c>
    </row>
    <row r="2778" spans="1:13" x14ac:dyDescent="0.3">
      <c r="A2778" s="21">
        <v>2011</v>
      </c>
      <c r="B2778" s="21">
        <v>44</v>
      </c>
      <c r="C2778" s="21" t="str">
        <f>VLOOKUP(Tableau1[[#This Row],[CODE_REGION]],Libellés!$I$2:$J$15,2,FALSE)</f>
        <v>Grand-Est</v>
      </c>
      <c r="D2778" s="21">
        <v>51</v>
      </c>
      <c r="E2778" s="21" t="str">
        <f>VLOOKUP(Tableau1[[#This Row],[CODE_DEPT]],Libellés!$L$2:$M$102,2,FALSE)</f>
        <v>Marne</v>
      </c>
      <c r="F2778" s="21" t="s">
        <v>56</v>
      </c>
      <c r="G2778" s="21" t="str">
        <f>VLOOKUP(Tableau1[[#This Row],[CODE_TYPE_DECHET]],Libellés!$A$1:$B$8,2,FALSE)</f>
        <v>Biodéchets</v>
      </c>
      <c r="H2778" s="21" t="s">
        <v>50</v>
      </c>
      <c r="I2778" s="21" t="str">
        <f>VLOOKUP(Tableau1[[#This Row],[CODE_DESTINATION]],Libellés!$E$2:$F$7,2,FALSE)</f>
        <v>Incinération avec récupération d'énergie</v>
      </c>
      <c r="J2778" s="21">
        <v>48.65</v>
      </c>
      <c r="K2778" s="21">
        <v>566571</v>
      </c>
      <c r="L2778" s="21">
        <f>Tableau1[[#This Row],[TONNE_DECHET]]*1000</f>
        <v>48650</v>
      </c>
      <c r="M2778" s="21">
        <f>Tableau1[[#This Row],[KG_DECHET]]/Tableau1[[#This Row],[Population]]</f>
        <v>8.5867437620351206E-2</v>
      </c>
    </row>
    <row r="2779" spans="1:13" x14ac:dyDescent="0.3">
      <c r="A2779" s="21">
        <v>2011</v>
      </c>
      <c r="B2779" s="21">
        <v>44</v>
      </c>
      <c r="C2779" s="21" t="str">
        <f>VLOOKUP(Tableau1[[#This Row],[CODE_REGION]],Libellés!$I$2:$J$15,2,FALSE)</f>
        <v>Grand-Est</v>
      </c>
      <c r="D2779" s="21">
        <v>51</v>
      </c>
      <c r="E2779" s="21" t="str">
        <f>VLOOKUP(Tableau1[[#This Row],[CODE_DEPT]],Libellés!$L$2:$M$102,2,FALSE)</f>
        <v>Marne</v>
      </c>
      <c r="F2779" s="21" t="s">
        <v>56</v>
      </c>
      <c r="G2779" s="21" t="str">
        <f>VLOOKUP(Tableau1[[#This Row],[CODE_TYPE_DECHET]],Libellés!$A$1:$B$8,2,FALSE)</f>
        <v>Biodéchets</v>
      </c>
      <c r="H2779" s="21" t="s">
        <v>56</v>
      </c>
      <c r="I2779" s="21" t="str">
        <f>VLOOKUP(Tableau1[[#This Row],[CODE_DESTINATION]],Libellés!$E$2:$F$7,2,FALSE)</f>
        <v>Valorisation organique</v>
      </c>
      <c r="J2779" s="21">
        <v>7151.1607700000004</v>
      </c>
      <c r="K2779" s="21">
        <v>566571</v>
      </c>
      <c r="L2779" s="21">
        <f>Tableau1[[#This Row],[TONNE_DECHET]]*1000</f>
        <v>7151160.7700000005</v>
      </c>
      <c r="M2779" s="21">
        <f>Tableau1[[#This Row],[KG_DECHET]]/Tableau1[[#This Row],[Population]]</f>
        <v>12.621826337740549</v>
      </c>
    </row>
    <row r="2780" spans="1:13" x14ac:dyDescent="0.3">
      <c r="A2780" s="21">
        <v>2011</v>
      </c>
      <c r="B2780" s="21">
        <v>44</v>
      </c>
      <c r="C2780" s="21" t="str">
        <f>VLOOKUP(Tableau1[[#This Row],[CODE_REGION]],Libellés!$I$2:$J$15,2,FALSE)</f>
        <v>Grand-Est</v>
      </c>
      <c r="D2780" s="21">
        <v>51</v>
      </c>
      <c r="E2780" s="21" t="str">
        <f>VLOOKUP(Tableau1[[#This Row],[CODE_DEPT]],Libellés!$L$2:$M$102,2,FALSE)</f>
        <v>Marne</v>
      </c>
      <c r="F2780" s="21" t="s">
        <v>54</v>
      </c>
      <c r="G2780" s="21" t="str">
        <f>VLOOKUP(Tableau1[[#This Row],[CODE_TYPE_DECHET]],Libellés!$A$1:$B$8,2,FALSE)</f>
        <v>Verre</v>
      </c>
      <c r="H2780" s="21" t="s">
        <v>49</v>
      </c>
      <c r="I2780" s="21" t="str">
        <f>VLOOKUP(Tableau1[[#This Row],[CODE_DESTINATION]],Libellés!$E$2:$F$7,2,FALSE)</f>
        <v>Valorisation matière</v>
      </c>
      <c r="J2780" s="21">
        <v>22332.703140000001</v>
      </c>
      <c r="K2780" s="21">
        <v>566571</v>
      </c>
      <c r="L2780" s="21">
        <f>Tableau1[[#This Row],[TONNE_DECHET]]*1000</f>
        <v>22332703.140000001</v>
      </c>
      <c r="M2780" s="21">
        <f>Tableau1[[#This Row],[KG_DECHET]]/Tableau1[[#This Row],[Population]]</f>
        <v>39.417307168916167</v>
      </c>
    </row>
    <row r="2781" spans="1:13" x14ac:dyDescent="0.3">
      <c r="A2781" s="21">
        <v>2011</v>
      </c>
      <c r="B2781" s="21">
        <v>44</v>
      </c>
      <c r="C2781" s="21" t="str">
        <f>VLOOKUP(Tableau1[[#This Row],[CODE_REGION]],Libellés!$I$2:$J$15,2,FALSE)</f>
        <v>Grand-Est</v>
      </c>
      <c r="D2781" s="21">
        <v>51</v>
      </c>
      <c r="E2781" s="21" t="str">
        <f>VLOOKUP(Tableau1[[#This Row],[CODE_DEPT]],Libellés!$L$2:$M$102,2,FALSE)</f>
        <v>Marne</v>
      </c>
      <c r="F2781" s="21" t="s">
        <v>54</v>
      </c>
      <c r="G2781" s="21" t="str">
        <f>VLOOKUP(Tableau1[[#This Row],[CODE_TYPE_DECHET]],Libellés!$A$1:$B$8,2,FALSE)</f>
        <v>Verre</v>
      </c>
      <c r="H2781" s="21" t="s">
        <v>52</v>
      </c>
      <c r="I2781" s="21" t="str">
        <f>VLOOKUP(Tableau1[[#This Row],[CODE_DESTINATION]],Libellés!$E$2:$F$7,2,FALSE)</f>
        <v>Non précisé</v>
      </c>
      <c r="J2781" s="21">
        <v>87.650310000000005</v>
      </c>
      <c r="K2781" s="21">
        <v>566571</v>
      </c>
      <c r="L2781" s="21">
        <f>Tableau1[[#This Row],[TONNE_DECHET]]*1000</f>
        <v>87650.31</v>
      </c>
      <c r="M2781" s="21">
        <f>Tableau1[[#This Row],[KG_DECHET]]/Tableau1[[#This Row],[Population]]</f>
        <v>0.15470313517635034</v>
      </c>
    </row>
    <row r="2782" spans="1:13" x14ac:dyDescent="0.3">
      <c r="A2782" s="21">
        <v>2011</v>
      </c>
      <c r="B2782" s="21">
        <v>44</v>
      </c>
      <c r="C2782" s="21" t="str">
        <f>VLOOKUP(Tableau1[[#This Row],[CODE_REGION]],Libellés!$I$2:$J$15,2,FALSE)</f>
        <v>Grand-Est</v>
      </c>
      <c r="D2782" s="21">
        <v>51</v>
      </c>
      <c r="E2782" s="21" t="str">
        <f>VLOOKUP(Tableau1[[#This Row],[CODE_DEPT]],Libellés!$L$2:$M$102,2,FALSE)</f>
        <v>Marne</v>
      </c>
      <c r="F2782" s="21" t="s">
        <v>55</v>
      </c>
      <c r="G2782" s="21" t="str">
        <f>VLOOKUP(Tableau1[[#This Row],[CODE_TYPE_DECHET]],Libellés!$A$1:$B$8,2,FALSE)</f>
        <v>Collectes séparées hors gravats</v>
      </c>
      <c r="H2782" s="21" t="s">
        <v>49</v>
      </c>
      <c r="I2782" s="21" t="str">
        <f>VLOOKUP(Tableau1[[#This Row],[CODE_DESTINATION]],Libellés!$E$2:$F$7,2,FALSE)</f>
        <v>Valorisation matière</v>
      </c>
      <c r="J2782" s="21">
        <v>0.33683999999999997</v>
      </c>
      <c r="K2782" s="21">
        <v>566571</v>
      </c>
      <c r="L2782" s="21">
        <f>Tableau1[[#This Row],[TONNE_DECHET]]*1000</f>
        <v>336.84</v>
      </c>
      <c r="M2782" s="21">
        <f>Tableau1[[#This Row],[KG_DECHET]]/Tableau1[[#This Row],[Population]]</f>
        <v>5.945238990347193E-4</v>
      </c>
    </row>
    <row r="2783" spans="1:13" x14ac:dyDescent="0.3">
      <c r="A2783" s="21">
        <v>2013</v>
      </c>
      <c r="B2783" s="21">
        <v>44</v>
      </c>
      <c r="C2783" s="21" t="str">
        <f>VLOOKUP(Tableau1[[#This Row],[CODE_REGION]],Libellés!$I$2:$J$15,2,FALSE)</f>
        <v>Grand-Est</v>
      </c>
      <c r="D2783" s="21">
        <v>51</v>
      </c>
      <c r="E2783" s="21" t="str">
        <f>VLOOKUP(Tableau1[[#This Row],[CODE_DEPT]],Libellés!$L$2:$M$102,2,FALSE)</f>
        <v>Marne</v>
      </c>
      <c r="F2783" s="21" t="s">
        <v>49</v>
      </c>
      <c r="G2783" s="21" t="str">
        <f>VLOOKUP(Tableau1[[#This Row],[CODE_TYPE_DECHET]],Libellés!$A$1:$B$8,2,FALSE)</f>
        <v>Ordures ménagères résiduelles</v>
      </c>
      <c r="H2783" s="21" t="s">
        <v>50</v>
      </c>
      <c r="I2783" s="21" t="str">
        <f>VLOOKUP(Tableau1[[#This Row],[CODE_DESTINATION]],Libellés!$E$2:$F$7,2,FALSE)</f>
        <v>Incinération avec récupération d'énergie</v>
      </c>
      <c r="J2783" s="21">
        <v>141004.38936999999</v>
      </c>
      <c r="K2783" s="21">
        <v>569999</v>
      </c>
      <c r="L2783" s="21">
        <f>Tableau1[[#This Row],[TONNE_DECHET]]*1000</f>
        <v>141004389.37</v>
      </c>
      <c r="M2783" s="21">
        <f>Tableau1[[#This Row],[KG_DECHET]]/Tableau1[[#This Row],[Population]]</f>
        <v>247.37655569571174</v>
      </c>
    </row>
    <row r="2784" spans="1:13" x14ac:dyDescent="0.3">
      <c r="A2784" s="21">
        <v>2013</v>
      </c>
      <c r="B2784" s="21">
        <v>44</v>
      </c>
      <c r="C2784" s="21" t="str">
        <f>VLOOKUP(Tableau1[[#This Row],[CODE_REGION]],Libellés!$I$2:$J$15,2,FALSE)</f>
        <v>Grand-Est</v>
      </c>
      <c r="D2784" s="21">
        <v>51</v>
      </c>
      <c r="E2784" s="21" t="str">
        <f>VLOOKUP(Tableau1[[#This Row],[CODE_DEPT]],Libellés!$L$2:$M$102,2,FALSE)</f>
        <v>Marne</v>
      </c>
      <c r="F2784" s="21" t="s">
        <v>49</v>
      </c>
      <c r="G2784" s="21" t="str">
        <f>VLOOKUP(Tableau1[[#This Row],[CODE_TYPE_DECHET]],Libellés!$A$1:$B$8,2,FALSE)</f>
        <v>Ordures ménagères résiduelles</v>
      </c>
      <c r="H2784" s="21" t="s">
        <v>52</v>
      </c>
      <c r="I2784" s="21" t="str">
        <f>VLOOKUP(Tableau1[[#This Row],[CODE_DESTINATION]],Libellés!$E$2:$F$7,2,FALSE)</f>
        <v>Non précisé</v>
      </c>
      <c r="J2784" s="21">
        <v>81.477000000000004</v>
      </c>
      <c r="K2784" s="21">
        <v>569999</v>
      </c>
      <c r="L2784" s="21">
        <f>Tableau1[[#This Row],[TONNE_DECHET]]*1000</f>
        <v>81477</v>
      </c>
      <c r="M2784" s="21">
        <f>Tableau1[[#This Row],[KG_DECHET]]/Tableau1[[#This Row],[Population]]</f>
        <v>0.14294235603922112</v>
      </c>
    </row>
    <row r="2785" spans="1:13" x14ac:dyDescent="0.3">
      <c r="A2785" s="21">
        <v>2013</v>
      </c>
      <c r="B2785" s="21">
        <v>44</v>
      </c>
      <c r="C2785" s="21" t="str">
        <f>VLOOKUP(Tableau1[[#This Row],[CODE_REGION]],Libellés!$I$2:$J$15,2,FALSE)</f>
        <v>Grand-Est</v>
      </c>
      <c r="D2785" s="21">
        <v>51</v>
      </c>
      <c r="E2785" s="21" t="str">
        <f>VLOOKUP(Tableau1[[#This Row],[CODE_DEPT]],Libellés!$L$2:$M$102,2,FALSE)</f>
        <v>Marne</v>
      </c>
      <c r="F2785" s="21" t="s">
        <v>50</v>
      </c>
      <c r="G2785" s="21" t="str">
        <f>VLOOKUP(Tableau1[[#This Row],[CODE_TYPE_DECHET]],Libellés!$A$1:$B$8,2,FALSE)</f>
        <v>Encombrants</v>
      </c>
      <c r="H2785" s="21" t="s">
        <v>49</v>
      </c>
      <c r="I2785" s="21" t="str">
        <f>VLOOKUP(Tableau1[[#This Row],[CODE_DESTINATION]],Libellés!$E$2:$F$7,2,FALSE)</f>
        <v>Valorisation matière</v>
      </c>
      <c r="J2785" s="21">
        <v>54</v>
      </c>
      <c r="K2785" s="21">
        <v>569999</v>
      </c>
      <c r="L2785" s="21">
        <f>Tableau1[[#This Row],[TONNE_DECHET]]*1000</f>
        <v>54000</v>
      </c>
      <c r="M2785" s="21">
        <f>Tableau1[[#This Row],[KG_DECHET]]/Tableau1[[#This Row],[Population]]</f>
        <v>9.4737008310540896E-2</v>
      </c>
    </row>
    <row r="2786" spans="1:13" x14ac:dyDescent="0.3">
      <c r="A2786" s="21">
        <v>2013</v>
      </c>
      <c r="B2786" s="21">
        <v>44</v>
      </c>
      <c r="C2786" s="21" t="str">
        <f>VLOOKUP(Tableau1[[#This Row],[CODE_REGION]],Libellés!$I$2:$J$15,2,FALSE)</f>
        <v>Grand-Est</v>
      </c>
      <c r="D2786" s="21">
        <v>51</v>
      </c>
      <c r="E2786" s="21" t="str">
        <f>VLOOKUP(Tableau1[[#This Row],[CODE_DEPT]],Libellés!$L$2:$M$102,2,FALSE)</f>
        <v>Marne</v>
      </c>
      <c r="F2786" s="21" t="s">
        <v>50</v>
      </c>
      <c r="G2786" s="21" t="str">
        <f>VLOOKUP(Tableau1[[#This Row],[CODE_TYPE_DECHET]],Libellés!$A$1:$B$8,2,FALSE)</f>
        <v>Encombrants</v>
      </c>
      <c r="H2786" s="21" t="s">
        <v>50</v>
      </c>
      <c r="I2786" s="21" t="str">
        <f>VLOOKUP(Tableau1[[#This Row],[CODE_DESTINATION]],Libellés!$E$2:$F$7,2,FALSE)</f>
        <v>Incinération avec récupération d'énergie</v>
      </c>
      <c r="J2786" s="21">
        <v>62</v>
      </c>
      <c r="K2786" s="21">
        <v>569999</v>
      </c>
      <c r="L2786" s="21">
        <f>Tableau1[[#This Row],[TONNE_DECHET]]*1000</f>
        <v>62000</v>
      </c>
      <c r="M2786" s="21">
        <f>Tableau1[[#This Row],[KG_DECHET]]/Tableau1[[#This Row],[Population]]</f>
        <v>0.10877212065284325</v>
      </c>
    </row>
    <row r="2787" spans="1:13" x14ac:dyDescent="0.3">
      <c r="A2787" s="21">
        <v>2013</v>
      </c>
      <c r="B2787" s="21">
        <v>44</v>
      </c>
      <c r="C2787" s="21" t="str">
        <f>VLOOKUP(Tableau1[[#This Row],[CODE_REGION]],Libellés!$I$2:$J$15,2,FALSE)</f>
        <v>Grand-Est</v>
      </c>
      <c r="D2787" s="21">
        <v>51</v>
      </c>
      <c r="E2787" s="21" t="str">
        <f>VLOOKUP(Tableau1[[#This Row],[CODE_DEPT]],Libellés!$L$2:$M$102,2,FALSE)</f>
        <v>Marne</v>
      </c>
      <c r="F2787" s="21" t="s">
        <v>50</v>
      </c>
      <c r="G2787" s="21" t="str">
        <f>VLOOKUP(Tableau1[[#This Row],[CODE_TYPE_DECHET]],Libellés!$A$1:$B$8,2,FALSE)</f>
        <v>Encombrants</v>
      </c>
      <c r="H2787" s="21" t="s">
        <v>51</v>
      </c>
      <c r="I2787" s="21" t="str">
        <f>VLOOKUP(Tableau1[[#This Row],[CODE_DESTINATION]],Libellés!$E$2:$F$7,2,FALSE)</f>
        <v>Stockage</v>
      </c>
      <c r="J2787" s="21">
        <v>784.48</v>
      </c>
      <c r="K2787" s="21">
        <v>569999</v>
      </c>
      <c r="L2787" s="21">
        <f>Tableau1[[#This Row],[TONNE_DECHET]]*1000</f>
        <v>784480</v>
      </c>
      <c r="M2787" s="21">
        <f>Tableau1[[#This Row],[KG_DECHET]]/Tableau1[[#This Row],[Population]]</f>
        <v>1.3762831162861688</v>
      </c>
    </row>
    <row r="2788" spans="1:13" x14ac:dyDescent="0.3">
      <c r="A2788" s="21">
        <v>2013</v>
      </c>
      <c r="B2788" s="21">
        <v>44</v>
      </c>
      <c r="C2788" s="21" t="str">
        <f>VLOOKUP(Tableau1[[#This Row],[CODE_REGION]],Libellés!$I$2:$J$15,2,FALSE)</f>
        <v>Grand-Est</v>
      </c>
      <c r="D2788" s="21">
        <v>51</v>
      </c>
      <c r="E2788" s="21" t="str">
        <f>VLOOKUP(Tableau1[[#This Row],[CODE_DEPT]],Libellés!$L$2:$M$102,2,FALSE)</f>
        <v>Marne</v>
      </c>
      <c r="F2788" s="21" t="s">
        <v>53</v>
      </c>
      <c r="G2788" s="21" t="str">
        <f>VLOOKUP(Tableau1[[#This Row],[CODE_TYPE_DECHET]],Libellés!$A$1:$B$8,2,FALSE)</f>
        <v>Déchets dangereux</v>
      </c>
      <c r="H2788" s="21" t="s">
        <v>50</v>
      </c>
      <c r="I2788" s="21" t="str">
        <f>VLOOKUP(Tableau1[[#This Row],[CODE_DESTINATION]],Libellés!$E$2:$F$7,2,FALSE)</f>
        <v>Incinération avec récupération d'énergie</v>
      </c>
      <c r="J2788" s="21">
        <v>3.45</v>
      </c>
      <c r="K2788" s="21">
        <v>569999</v>
      </c>
      <c r="L2788" s="21">
        <f>Tableau1[[#This Row],[TONNE_DECHET]]*1000</f>
        <v>3450</v>
      </c>
      <c r="M2788" s="21">
        <f>Tableau1[[#This Row],[KG_DECHET]]/Tableau1[[#This Row],[Population]]</f>
        <v>6.0526421976178904E-3</v>
      </c>
    </row>
    <row r="2789" spans="1:13" x14ac:dyDescent="0.3">
      <c r="A2789" s="21">
        <v>2013</v>
      </c>
      <c r="B2789" s="21">
        <v>44</v>
      </c>
      <c r="C2789" s="21" t="str">
        <f>VLOOKUP(Tableau1[[#This Row],[CODE_REGION]],Libellés!$I$2:$J$15,2,FALSE)</f>
        <v>Grand-Est</v>
      </c>
      <c r="D2789" s="21">
        <v>51</v>
      </c>
      <c r="E2789" s="21" t="str">
        <f>VLOOKUP(Tableau1[[#This Row],[CODE_DEPT]],Libellés!$L$2:$M$102,2,FALSE)</f>
        <v>Marne</v>
      </c>
      <c r="F2789" s="21" t="s">
        <v>51</v>
      </c>
      <c r="G2789" s="21" t="str">
        <f>VLOOKUP(Tableau1[[#This Row],[CODE_TYPE_DECHET]],Libellés!$A$1:$B$8,2,FALSE)</f>
        <v>Emballages et papier</v>
      </c>
      <c r="H2789" s="21" t="s">
        <v>49</v>
      </c>
      <c r="I2789" s="21" t="str">
        <f>VLOOKUP(Tableau1[[#This Row],[CODE_DESTINATION]],Libellés!$E$2:$F$7,2,FALSE)</f>
        <v>Valorisation matière</v>
      </c>
      <c r="J2789" s="21">
        <v>29058.941459999998</v>
      </c>
      <c r="K2789" s="21">
        <v>569999</v>
      </c>
      <c r="L2789" s="21">
        <f>Tableau1[[#This Row],[TONNE_DECHET]]*1000</f>
        <v>29058941.459999997</v>
      </c>
      <c r="M2789" s="21">
        <f>Tableau1[[#This Row],[KG_DECHET]]/Tableau1[[#This Row],[Population]]</f>
        <v>50.980688492435945</v>
      </c>
    </row>
    <row r="2790" spans="1:13" x14ac:dyDescent="0.3">
      <c r="A2790" s="21">
        <v>2013</v>
      </c>
      <c r="B2790" s="21">
        <v>44</v>
      </c>
      <c r="C2790" s="21" t="str">
        <f>VLOOKUP(Tableau1[[#This Row],[CODE_REGION]],Libellés!$I$2:$J$15,2,FALSE)</f>
        <v>Grand-Est</v>
      </c>
      <c r="D2790" s="21">
        <v>51</v>
      </c>
      <c r="E2790" s="21" t="str">
        <f>VLOOKUP(Tableau1[[#This Row],[CODE_DEPT]],Libellés!$L$2:$M$102,2,FALSE)</f>
        <v>Marne</v>
      </c>
      <c r="F2790" s="21" t="s">
        <v>51</v>
      </c>
      <c r="G2790" s="21" t="str">
        <f>VLOOKUP(Tableau1[[#This Row],[CODE_TYPE_DECHET]],Libellés!$A$1:$B$8,2,FALSE)</f>
        <v>Emballages et papier</v>
      </c>
      <c r="H2790" s="21" t="s">
        <v>52</v>
      </c>
      <c r="I2790" s="21" t="str">
        <f>VLOOKUP(Tableau1[[#This Row],[CODE_DESTINATION]],Libellés!$E$2:$F$7,2,FALSE)</f>
        <v>Non précisé</v>
      </c>
      <c r="J2790" s="21">
        <v>53.948180000000001</v>
      </c>
      <c r="K2790" s="21">
        <v>569999</v>
      </c>
      <c r="L2790" s="21">
        <f>Tableau1[[#This Row],[TONNE_DECHET]]*1000</f>
        <v>53948.18</v>
      </c>
      <c r="M2790" s="21">
        <f>Tableau1[[#This Row],[KG_DECHET]]/Tableau1[[#This Row],[Population]]</f>
        <v>9.464609587034363E-2</v>
      </c>
    </row>
    <row r="2791" spans="1:13" x14ac:dyDescent="0.3">
      <c r="A2791" s="21">
        <v>2013</v>
      </c>
      <c r="B2791" s="21">
        <v>44</v>
      </c>
      <c r="C2791" s="21" t="str">
        <f>VLOOKUP(Tableau1[[#This Row],[CODE_REGION]],Libellés!$I$2:$J$15,2,FALSE)</f>
        <v>Grand-Est</v>
      </c>
      <c r="D2791" s="21">
        <v>51</v>
      </c>
      <c r="E2791" s="21" t="str">
        <f>VLOOKUP(Tableau1[[#This Row],[CODE_DEPT]],Libellés!$L$2:$M$102,2,FALSE)</f>
        <v>Marne</v>
      </c>
      <c r="F2791" s="21" t="s">
        <v>56</v>
      </c>
      <c r="G2791" s="21" t="str">
        <f>VLOOKUP(Tableau1[[#This Row],[CODE_TYPE_DECHET]],Libellés!$A$1:$B$8,2,FALSE)</f>
        <v>Biodéchets</v>
      </c>
      <c r="H2791" s="21" t="s">
        <v>56</v>
      </c>
      <c r="I2791" s="21" t="str">
        <f>VLOOKUP(Tableau1[[#This Row],[CODE_DESTINATION]],Libellés!$E$2:$F$7,2,FALSE)</f>
        <v>Valorisation organique</v>
      </c>
      <c r="J2791" s="21">
        <v>7253.79</v>
      </c>
      <c r="K2791" s="21">
        <v>569999</v>
      </c>
      <c r="L2791" s="21">
        <f>Tableau1[[#This Row],[TONNE_DECHET]]*1000</f>
        <v>7253790</v>
      </c>
      <c r="M2791" s="21">
        <f>Tableau1[[#This Row],[KG_DECHET]]/Tableau1[[#This Row],[Population]]</f>
        <v>12.725969694683675</v>
      </c>
    </row>
    <row r="2792" spans="1:13" x14ac:dyDescent="0.3">
      <c r="A2792" s="21">
        <v>2013</v>
      </c>
      <c r="B2792" s="21">
        <v>44</v>
      </c>
      <c r="C2792" s="21" t="str">
        <f>VLOOKUP(Tableau1[[#This Row],[CODE_REGION]],Libellés!$I$2:$J$15,2,FALSE)</f>
        <v>Grand-Est</v>
      </c>
      <c r="D2792" s="21">
        <v>51</v>
      </c>
      <c r="E2792" s="21" t="str">
        <f>VLOOKUP(Tableau1[[#This Row],[CODE_DEPT]],Libellés!$L$2:$M$102,2,FALSE)</f>
        <v>Marne</v>
      </c>
      <c r="F2792" s="21" t="s">
        <v>54</v>
      </c>
      <c r="G2792" s="21" t="str">
        <f>VLOOKUP(Tableau1[[#This Row],[CODE_TYPE_DECHET]],Libellés!$A$1:$B$8,2,FALSE)</f>
        <v>Verre</v>
      </c>
      <c r="H2792" s="21" t="s">
        <v>49</v>
      </c>
      <c r="I2792" s="21" t="str">
        <f>VLOOKUP(Tableau1[[#This Row],[CODE_DESTINATION]],Libellés!$E$2:$F$7,2,FALSE)</f>
        <v>Valorisation matière</v>
      </c>
      <c r="J2792" s="21">
        <v>21974.42988</v>
      </c>
      <c r="K2792" s="21">
        <v>569999</v>
      </c>
      <c r="L2792" s="21">
        <f>Tableau1[[#This Row],[TONNE_DECHET]]*1000</f>
        <v>21974429.879999999</v>
      </c>
      <c r="M2792" s="21">
        <f>Tableau1[[#This Row],[KG_DECHET]]/Tableau1[[#This Row],[Population]]</f>
        <v>38.551699002980705</v>
      </c>
    </row>
    <row r="2793" spans="1:13" x14ac:dyDescent="0.3">
      <c r="A2793" s="21">
        <v>2013</v>
      </c>
      <c r="B2793" s="21">
        <v>44</v>
      </c>
      <c r="C2793" s="21" t="str">
        <f>VLOOKUP(Tableau1[[#This Row],[CODE_REGION]],Libellés!$I$2:$J$15,2,FALSE)</f>
        <v>Grand-Est</v>
      </c>
      <c r="D2793" s="21">
        <v>51</v>
      </c>
      <c r="E2793" s="21" t="str">
        <f>VLOOKUP(Tableau1[[#This Row],[CODE_DEPT]],Libellés!$L$2:$M$102,2,FALSE)</f>
        <v>Marne</v>
      </c>
      <c r="F2793" s="21" t="s">
        <v>54</v>
      </c>
      <c r="G2793" s="21" t="str">
        <f>VLOOKUP(Tableau1[[#This Row],[CODE_TYPE_DECHET]],Libellés!$A$1:$B$8,2,FALSE)</f>
        <v>Verre</v>
      </c>
      <c r="H2793" s="21" t="s">
        <v>52</v>
      </c>
      <c r="I2793" s="21" t="str">
        <f>VLOOKUP(Tableau1[[#This Row],[CODE_DESTINATION]],Libellés!$E$2:$F$7,2,FALSE)</f>
        <v>Non précisé</v>
      </c>
      <c r="J2793" s="21">
        <v>26.705100000000002</v>
      </c>
      <c r="K2793" s="21">
        <v>569999</v>
      </c>
      <c r="L2793" s="21">
        <f>Tableau1[[#This Row],[TONNE_DECHET]]*1000</f>
        <v>26705.100000000002</v>
      </c>
      <c r="M2793" s="21">
        <f>Tableau1[[#This Row],[KG_DECHET]]/Tableau1[[#This Row],[Population]]</f>
        <v>4.6851134826552329E-2</v>
      </c>
    </row>
    <row r="2794" spans="1:13" x14ac:dyDescent="0.3">
      <c r="A2794" s="21">
        <v>2013</v>
      </c>
      <c r="B2794" s="21">
        <v>44</v>
      </c>
      <c r="C2794" s="21" t="str">
        <f>VLOOKUP(Tableau1[[#This Row],[CODE_REGION]],Libellés!$I$2:$J$15,2,FALSE)</f>
        <v>Grand-Est</v>
      </c>
      <c r="D2794" s="21">
        <v>51</v>
      </c>
      <c r="E2794" s="21" t="str">
        <f>VLOOKUP(Tableau1[[#This Row],[CODE_DEPT]],Libellés!$L$2:$M$102,2,FALSE)</f>
        <v>Marne</v>
      </c>
      <c r="F2794" s="21" t="s">
        <v>55</v>
      </c>
      <c r="G2794" s="21" t="str">
        <f>VLOOKUP(Tableau1[[#This Row],[CODE_TYPE_DECHET]],Libellés!$A$1:$B$8,2,FALSE)</f>
        <v>Collectes séparées hors gravats</v>
      </c>
      <c r="H2794" s="21" t="s">
        <v>49</v>
      </c>
      <c r="I2794" s="21" t="str">
        <f>VLOOKUP(Tableau1[[#This Row],[CODE_DESTINATION]],Libellés!$E$2:$F$7,2,FALSE)</f>
        <v>Valorisation matière</v>
      </c>
      <c r="J2794" s="21">
        <v>0.62856999999999996</v>
      </c>
      <c r="K2794" s="21">
        <v>569999</v>
      </c>
      <c r="L2794" s="21">
        <f>Tableau1[[#This Row],[TONNE_DECHET]]*1000</f>
        <v>628.56999999999994</v>
      </c>
      <c r="M2794" s="21">
        <f>Tableau1[[#This Row],[KG_DECHET]]/Tableau1[[#This Row],[Population]]</f>
        <v>1.1027563206251238E-3</v>
      </c>
    </row>
    <row r="2795" spans="1:13" x14ac:dyDescent="0.3">
      <c r="A2795" s="21">
        <v>2013</v>
      </c>
      <c r="B2795" s="21">
        <v>44</v>
      </c>
      <c r="C2795" s="21" t="str">
        <f>VLOOKUP(Tableau1[[#This Row],[CODE_REGION]],Libellés!$I$2:$J$15,2,FALSE)</f>
        <v>Grand-Est</v>
      </c>
      <c r="D2795" s="21">
        <v>51</v>
      </c>
      <c r="E2795" s="21" t="str">
        <f>VLOOKUP(Tableau1[[#This Row],[CODE_DEPT]],Libellés!$L$2:$M$102,2,FALSE)</f>
        <v>Marne</v>
      </c>
      <c r="F2795" s="21" t="s">
        <v>55</v>
      </c>
      <c r="G2795" s="21" t="str">
        <f>VLOOKUP(Tableau1[[#This Row],[CODE_TYPE_DECHET]],Libellés!$A$1:$B$8,2,FALSE)</f>
        <v>Collectes séparées hors gravats</v>
      </c>
      <c r="H2795" s="21" t="s">
        <v>52</v>
      </c>
      <c r="I2795" s="21" t="str">
        <f>VLOOKUP(Tableau1[[#This Row],[CODE_DESTINATION]],Libellés!$E$2:$F$7,2,FALSE)</f>
        <v>Non précisé</v>
      </c>
      <c r="J2795" s="21">
        <v>450</v>
      </c>
      <c r="K2795" s="21">
        <v>569999</v>
      </c>
      <c r="L2795" s="21">
        <f>Tableau1[[#This Row],[TONNE_DECHET]]*1000</f>
        <v>450000</v>
      </c>
      <c r="M2795" s="21">
        <f>Tableau1[[#This Row],[KG_DECHET]]/Tableau1[[#This Row],[Population]]</f>
        <v>0.7894750692545075</v>
      </c>
    </row>
    <row r="2796" spans="1:13" x14ac:dyDescent="0.3">
      <c r="A2796" s="21">
        <v>2015</v>
      </c>
      <c r="B2796" s="21">
        <v>44</v>
      </c>
      <c r="C2796" s="21" t="str">
        <f>VLOOKUP(Tableau1[[#This Row],[CODE_REGION]],Libellés!$I$2:$J$15,2,FALSE)</f>
        <v>Grand-Est</v>
      </c>
      <c r="D2796" s="21">
        <v>51</v>
      </c>
      <c r="E2796" s="21" t="str">
        <f>VLOOKUP(Tableau1[[#This Row],[CODE_DEPT]],Libellés!$L$2:$M$102,2,FALSE)</f>
        <v>Marne</v>
      </c>
      <c r="F2796" s="21" t="s">
        <v>49</v>
      </c>
      <c r="G2796" s="21" t="str">
        <f>VLOOKUP(Tableau1[[#This Row],[CODE_TYPE_DECHET]],Libellés!$A$1:$B$8,2,FALSE)</f>
        <v>Ordures ménagères résiduelles</v>
      </c>
      <c r="H2796" s="21" t="s">
        <v>50</v>
      </c>
      <c r="I2796" s="21" t="str">
        <f>VLOOKUP(Tableau1[[#This Row],[CODE_DESTINATION]],Libellés!$E$2:$F$7,2,FALSE)</f>
        <v>Incinération avec récupération d'énergie</v>
      </c>
      <c r="J2796" s="21">
        <v>136440.60526000001</v>
      </c>
      <c r="K2796" s="21">
        <v>572245</v>
      </c>
      <c r="L2796" s="21">
        <f>Tableau1[[#This Row],[TONNE_DECHET]]*1000</f>
        <v>136440605.26000002</v>
      </c>
      <c r="M2796" s="21">
        <f>Tableau1[[#This Row],[KG_DECHET]]/Tableau1[[#This Row],[Population]]</f>
        <v>238.43040176847333</v>
      </c>
    </row>
    <row r="2797" spans="1:13" x14ac:dyDescent="0.3">
      <c r="A2797" s="21">
        <v>2015</v>
      </c>
      <c r="B2797" s="21">
        <v>44</v>
      </c>
      <c r="C2797" s="21" t="str">
        <f>VLOOKUP(Tableau1[[#This Row],[CODE_REGION]],Libellés!$I$2:$J$15,2,FALSE)</f>
        <v>Grand-Est</v>
      </c>
      <c r="D2797" s="21">
        <v>51</v>
      </c>
      <c r="E2797" s="21" t="str">
        <f>VLOOKUP(Tableau1[[#This Row],[CODE_DEPT]],Libellés!$L$2:$M$102,2,FALSE)</f>
        <v>Marne</v>
      </c>
      <c r="F2797" s="21" t="s">
        <v>50</v>
      </c>
      <c r="G2797" s="21" t="str">
        <f>VLOOKUP(Tableau1[[#This Row],[CODE_TYPE_DECHET]],Libellés!$A$1:$B$8,2,FALSE)</f>
        <v>Encombrants</v>
      </c>
      <c r="H2797" s="21" t="s">
        <v>49</v>
      </c>
      <c r="I2797" s="21" t="str">
        <f>VLOOKUP(Tableau1[[#This Row],[CODE_DESTINATION]],Libellés!$E$2:$F$7,2,FALSE)</f>
        <v>Valorisation matière</v>
      </c>
      <c r="J2797" s="21">
        <v>215.72</v>
      </c>
      <c r="K2797" s="21">
        <v>572245</v>
      </c>
      <c r="L2797" s="21">
        <f>Tableau1[[#This Row],[TONNE_DECHET]]*1000</f>
        <v>215720</v>
      </c>
      <c r="M2797" s="21">
        <f>Tableau1[[#This Row],[KG_DECHET]]/Tableau1[[#This Row],[Population]]</f>
        <v>0.37697140210923641</v>
      </c>
    </row>
    <row r="2798" spans="1:13" x14ac:dyDescent="0.3">
      <c r="A2798" s="21">
        <v>2015</v>
      </c>
      <c r="B2798" s="21">
        <v>44</v>
      </c>
      <c r="C2798" s="21" t="str">
        <f>VLOOKUP(Tableau1[[#This Row],[CODE_REGION]],Libellés!$I$2:$J$15,2,FALSE)</f>
        <v>Grand-Est</v>
      </c>
      <c r="D2798" s="21">
        <v>51</v>
      </c>
      <c r="E2798" s="21" t="str">
        <f>VLOOKUP(Tableau1[[#This Row],[CODE_DEPT]],Libellés!$L$2:$M$102,2,FALSE)</f>
        <v>Marne</v>
      </c>
      <c r="F2798" s="21" t="s">
        <v>50</v>
      </c>
      <c r="G2798" s="21" t="str">
        <f>VLOOKUP(Tableau1[[#This Row],[CODE_TYPE_DECHET]],Libellés!$A$1:$B$8,2,FALSE)</f>
        <v>Encombrants</v>
      </c>
      <c r="H2798" s="21" t="s">
        <v>50</v>
      </c>
      <c r="I2798" s="21" t="str">
        <f>VLOOKUP(Tableau1[[#This Row],[CODE_DESTINATION]],Libellés!$E$2:$F$7,2,FALSE)</f>
        <v>Incinération avec récupération d'énergie</v>
      </c>
      <c r="J2798" s="21">
        <v>50</v>
      </c>
      <c r="K2798" s="21">
        <v>572245</v>
      </c>
      <c r="L2798" s="21">
        <f>Tableau1[[#This Row],[TONNE_DECHET]]*1000</f>
        <v>50000</v>
      </c>
      <c r="M2798" s="21">
        <f>Tableau1[[#This Row],[KG_DECHET]]/Tableau1[[#This Row],[Population]]</f>
        <v>8.7375162736240602E-2</v>
      </c>
    </row>
    <row r="2799" spans="1:13" x14ac:dyDescent="0.3">
      <c r="A2799" s="21">
        <v>2015</v>
      </c>
      <c r="B2799" s="21">
        <v>44</v>
      </c>
      <c r="C2799" s="21" t="str">
        <f>VLOOKUP(Tableau1[[#This Row],[CODE_REGION]],Libellés!$I$2:$J$15,2,FALSE)</f>
        <v>Grand-Est</v>
      </c>
      <c r="D2799" s="21">
        <v>51</v>
      </c>
      <c r="E2799" s="21" t="str">
        <f>VLOOKUP(Tableau1[[#This Row],[CODE_DEPT]],Libellés!$L$2:$M$102,2,FALSE)</f>
        <v>Marne</v>
      </c>
      <c r="F2799" s="21" t="s">
        <v>50</v>
      </c>
      <c r="G2799" s="21" t="str">
        <f>VLOOKUP(Tableau1[[#This Row],[CODE_TYPE_DECHET]],Libellés!$A$1:$B$8,2,FALSE)</f>
        <v>Encombrants</v>
      </c>
      <c r="H2799" s="21" t="s">
        <v>51</v>
      </c>
      <c r="I2799" s="21" t="str">
        <f>VLOOKUP(Tableau1[[#This Row],[CODE_DESTINATION]],Libellés!$E$2:$F$7,2,FALSE)</f>
        <v>Stockage</v>
      </c>
      <c r="J2799" s="21">
        <v>826.38</v>
      </c>
      <c r="K2799" s="21">
        <v>572245</v>
      </c>
      <c r="L2799" s="21">
        <f>Tableau1[[#This Row],[TONNE_DECHET]]*1000</f>
        <v>826380</v>
      </c>
      <c r="M2799" s="21">
        <f>Tableau1[[#This Row],[KG_DECHET]]/Tableau1[[#This Row],[Population]]</f>
        <v>1.4441017396394902</v>
      </c>
    </row>
    <row r="2800" spans="1:13" x14ac:dyDescent="0.3">
      <c r="A2800" s="21">
        <v>2015</v>
      </c>
      <c r="B2800" s="21">
        <v>44</v>
      </c>
      <c r="C2800" s="21" t="str">
        <f>VLOOKUP(Tableau1[[#This Row],[CODE_REGION]],Libellés!$I$2:$J$15,2,FALSE)</f>
        <v>Grand-Est</v>
      </c>
      <c r="D2800" s="21">
        <v>51</v>
      </c>
      <c r="E2800" s="21" t="str">
        <f>VLOOKUP(Tableau1[[#This Row],[CODE_DEPT]],Libellés!$L$2:$M$102,2,FALSE)</f>
        <v>Marne</v>
      </c>
      <c r="F2800" s="21" t="s">
        <v>53</v>
      </c>
      <c r="G2800" s="21" t="str">
        <f>VLOOKUP(Tableau1[[#This Row],[CODE_TYPE_DECHET]],Libellés!$A$1:$B$8,2,FALSE)</f>
        <v>Déchets dangereux</v>
      </c>
      <c r="H2800" s="21" t="s">
        <v>50</v>
      </c>
      <c r="I2800" s="21" t="str">
        <f>VLOOKUP(Tableau1[[#This Row],[CODE_DESTINATION]],Libellés!$E$2:$F$7,2,FALSE)</f>
        <v>Incinération avec récupération d'énergie</v>
      </c>
      <c r="J2800" s="21">
        <v>3.04</v>
      </c>
      <c r="K2800" s="21">
        <v>572245</v>
      </c>
      <c r="L2800" s="21">
        <f>Tableau1[[#This Row],[TONNE_DECHET]]*1000</f>
        <v>3040</v>
      </c>
      <c r="M2800" s="21">
        <f>Tableau1[[#This Row],[KG_DECHET]]/Tableau1[[#This Row],[Population]]</f>
        <v>5.3124098943634285E-3</v>
      </c>
    </row>
    <row r="2801" spans="1:13" x14ac:dyDescent="0.3">
      <c r="A2801" s="21">
        <v>2015</v>
      </c>
      <c r="B2801" s="21">
        <v>44</v>
      </c>
      <c r="C2801" s="21" t="str">
        <f>VLOOKUP(Tableau1[[#This Row],[CODE_REGION]],Libellés!$I$2:$J$15,2,FALSE)</f>
        <v>Grand-Est</v>
      </c>
      <c r="D2801" s="21">
        <v>51</v>
      </c>
      <c r="E2801" s="21" t="str">
        <f>VLOOKUP(Tableau1[[#This Row],[CODE_DEPT]],Libellés!$L$2:$M$102,2,FALSE)</f>
        <v>Marne</v>
      </c>
      <c r="F2801" s="21" t="s">
        <v>51</v>
      </c>
      <c r="G2801" s="21" t="str">
        <f>VLOOKUP(Tableau1[[#This Row],[CODE_TYPE_DECHET]],Libellés!$A$1:$B$8,2,FALSE)</f>
        <v>Emballages et papier</v>
      </c>
      <c r="H2801" s="21" t="s">
        <v>49</v>
      </c>
      <c r="I2801" s="21" t="str">
        <f>VLOOKUP(Tableau1[[#This Row],[CODE_DESTINATION]],Libellés!$E$2:$F$7,2,FALSE)</f>
        <v>Valorisation matière</v>
      </c>
      <c r="J2801" s="21">
        <v>27709.095990000002</v>
      </c>
      <c r="K2801" s="21">
        <v>572245</v>
      </c>
      <c r="L2801" s="21">
        <f>Tableau1[[#This Row],[TONNE_DECHET]]*1000</f>
        <v>27709095.990000002</v>
      </c>
      <c r="M2801" s="21">
        <f>Tableau1[[#This Row],[KG_DECHET]]/Tableau1[[#This Row],[Population]]</f>
        <v>48.421735428007239</v>
      </c>
    </row>
    <row r="2802" spans="1:13" x14ac:dyDescent="0.3">
      <c r="A2802" s="21">
        <v>2015</v>
      </c>
      <c r="B2802" s="21">
        <v>44</v>
      </c>
      <c r="C2802" s="21" t="str">
        <f>VLOOKUP(Tableau1[[#This Row],[CODE_REGION]],Libellés!$I$2:$J$15,2,FALSE)</f>
        <v>Grand-Est</v>
      </c>
      <c r="D2802" s="21">
        <v>51</v>
      </c>
      <c r="E2802" s="21" t="str">
        <f>VLOOKUP(Tableau1[[#This Row],[CODE_DEPT]],Libellés!$L$2:$M$102,2,FALSE)</f>
        <v>Marne</v>
      </c>
      <c r="F2802" s="21" t="s">
        <v>56</v>
      </c>
      <c r="G2802" s="21" t="str">
        <f>VLOOKUP(Tableau1[[#This Row],[CODE_TYPE_DECHET]],Libellés!$A$1:$B$8,2,FALSE)</f>
        <v>Biodéchets</v>
      </c>
      <c r="H2802" s="21" t="s">
        <v>56</v>
      </c>
      <c r="I2802" s="21" t="str">
        <f>VLOOKUP(Tableau1[[#This Row],[CODE_DESTINATION]],Libellés!$E$2:$F$7,2,FALSE)</f>
        <v>Valorisation organique</v>
      </c>
      <c r="J2802" s="21">
        <v>6771.93</v>
      </c>
      <c r="K2802" s="21">
        <v>572245</v>
      </c>
      <c r="L2802" s="21">
        <f>Tableau1[[#This Row],[TONNE_DECHET]]*1000</f>
        <v>6771930</v>
      </c>
      <c r="M2802" s="21">
        <f>Tableau1[[#This Row],[KG_DECHET]]/Tableau1[[#This Row],[Population]]</f>
        <v>11.833969715768596</v>
      </c>
    </row>
    <row r="2803" spans="1:13" x14ac:dyDescent="0.3">
      <c r="A2803" s="21">
        <v>2015</v>
      </c>
      <c r="B2803" s="21">
        <v>44</v>
      </c>
      <c r="C2803" s="21" t="str">
        <f>VLOOKUP(Tableau1[[#This Row],[CODE_REGION]],Libellés!$I$2:$J$15,2,FALSE)</f>
        <v>Grand-Est</v>
      </c>
      <c r="D2803" s="21">
        <v>51</v>
      </c>
      <c r="E2803" s="21" t="str">
        <f>VLOOKUP(Tableau1[[#This Row],[CODE_DEPT]],Libellés!$L$2:$M$102,2,FALSE)</f>
        <v>Marne</v>
      </c>
      <c r="F2803" s="21" t="s">
        <v>54</v>
      </c>
      <c r="G2803" s="21" t="str">
        <f>VLOOKUP(Tableau1[[#This Row],[CODE_TYPE_DECHET]],Libellés!$A$1:$B$8,2,FALSE)</f>
        <v>Verre</v>
      </c>
      <c r="H2803" s="21" t="s">
        <v>49</v>
      </c>
      <c r="I2803" s="21" t="str">
        <f>VLOOKUP(Tableau1[[#This Row],[CODE_DESTINATION]],Libellés!$E$2:$F$7,2,FALSE)</f>
        <v>Valorisation matière</v>
      </c>
      <c r="J2803" s="21">
        <v>22245.787100000001</v>
      </c>
      <c r="K2803" s="21">
        <v>572245</v>
      </c>
      <c r="L2803" s="21">
        <f>Tableau1[[#This Row],[TONNE_DECHET]]*1000</f>
        <v>22245787.100000001</v>
      </c>
      <c r="M2803" s="21">
        <f>Tableau1[[#This Row],[KG_DECHET]]/Tableau1[[#This Row],[Population]]</f>
        <v>38.874585361165238</v>
      </c>
    </row>
    <row r="2804" spans="1:13" x14ac:dyDescent="0.3">
      <c r="A2804" s="21">
        <v>2015</v>
      </c>
      <c r="B2804" s="21">
        <v>44</v>
      </c>
      <c r="C2804" s="21" t="str">
        <f>VLOOKUP(Tableau1[[#This Row],[CODE_REGION]],Libellés!$I$2:$J$15,2,FALSE)</f>
        <v>Grand-Est</v>
      </c>
      <c r="D2804" s="21">
        <v>51</v>
      </c>
      <c r="E2804" s="21" t="str">
        <f>VLOOKUP(Tableau1[[#This Row],[CODE_DEPT]],Libellés!$L$2:$M$102,2,FALSE)</f>
        <v>Marne</v>
      </c>
      <c r="F2804" s="21" t="s">
        <v>55</v>
      </c>
      <c r="G2804" s="21" t="str">
        <f>VLOOKUP(Tableau1[[#This Row],[CODE_TYPE_DECHET]],Libellés!$A$1:$B$8,2,FALSE)</f>
        <v>Collectes séparées hors gravats</v>
      </c>
      <c r="H2804" s="21" t="s">
        <v>49</v>
      </c>
      <c r="I2804" s="21" t="str">
        <f>VLOOKUP(Tableau1[[#This Row],[CODE_DESTINATION]],Libellés!$E$2:$F$7,2,FALSE)</f>
        <v>Valorisation matière</v>
      </c>
      <c r="J2804" s="21">
        <v>0.83353999999999995</v>
      </c>
      <c r="K2804" s="21">
        <v>572245</v>
      </c>
      <c r="L2804" s="21">
        <f>Tableau1[[#This Row],[TONNE_DECHET]]*1000</f>
        <v>833.54</v>
      </c>
      <c r="M2804" s="21">
        <f>Tableau1[[#This Row],[KG_DECHET]]/Tableau1[[#This Row],[Population]]</f>
        <v>1.4566138629433197E-3</v>
      </c>
    </row>
    <row r="2805" spans="1:13" x14ac:dyDescent="0.3">
      <c r="A2805" s="21">
        <v>2017</v>
      </c>
      <c r="B2805" s="21">
        <v>44</v>
      </c>
      <c r="C2805" s="21" t="str">
        <f>VLOOKUP(Tableau1[[#This Row],[CODE_REGION]],Libellés!$I$2:$J$15,2,FALSE)</f>
        <v>Grand-Est</v>
      </c>
      <c r="D2805" s="21">
        <v>51</v>
      </c>
      <c r="E2805" s="21" t="str">
        <f>VLOOKUP(Tableau1[[#This Row],[CODE_DEPT]],Libellés!$L$2:$M$102,2,FALSE)</f>
        <v>Marne</v>
      </c>
      <c r="F2805" s="21" t="s">
        <v>49</v>
      </c>
      <c r="G2805" s="21" t="str">
        <f>VLOOKUP(Tableau1[[#This Row],[CODE_TYPE_DECHET]],Libellés!$A$1:$B$8,2,FALSE)</f>
        <v>Ordures ménagères résiduelles</v>
      </c>
      <c r="H2805" s="21" t="s">
        <v>50</v>
      </c>
      <c r="I2805" s="21" t="str">
        <f>VLOOKUP(Tableau1[[#This Row],[CODE_DESTINATION]],Libellés!$E$2:$F$7,2,FALSE)</f>
        <v>Incinération avec récupération d'énergie</v>
      </c>
      <c r="J2805" s="21">
        <v>135598.97644</v>
      </c>
      <c r="K2805" s="21">
        <v>568854</v>
      </c>
      <c r="L2805" s="21">
        <f>Tableau1[[#This Row],[TONNE_DECHET]]*1000</f>
        <v>135598976.44</v>
      </c>
      <c r="M2805" s="21">
        <f>Tableau1[[#This Row],[KG_DECHET]]/Tableau1[[#This Row],[Population]]</f>
        <v>238.37219469319015</v>
      </c>
    </row>
    <row r="2806" spans="1:13" x14ac:dyDescent="0.3">
      <c r="A2806" s="21">
        <v>2017</v>
      </c>
      <c r="B2806" s="21">
        <v>44</v>
      </c>
      <c r="C2806" s="21" t="str">
        <f>VLOOKUP(Tableau1[[#This Row],[CODE_REGION]],Libellés!$I$2:$J$15,2,FALSE)</f>
        <v>Grand-Est</v>
      </c>
      <c r="D2806" s="21">
        <v>51</v>
      </c>
      <c r="E2806" s="21" t="str">
        <f>VLOOKUP(Tableau1[[#This Row],[CODE_DEPT]],Libellés!$L$2:$M$102,2,FALSE)</f>
        <v>Marne</v>
      </c>
      <c r="F2806" s="21" t="s">
        <v>50</v>
      </c>
      <c r="G2806" s="21" t="str">
        <f>VLOOKUP(Tableau1[[#This Row],[CODE_TYPE_DECHET]],Libellés!$A$1:$B$8,2,FALSE)</f>
        <v>Encombrants</v>
      </c>
      <c r="H2806" s="21" t="s">
        <v>49</v>
      </c>
      <c r="I2806" s="21" t="str">
        <f>VLOOKUP(Tableau1[[#This Row],[CODE_DESTINATION]],Libellés!$E$2:$F$7,2,FALSE)</f>
        <v>Valorisation matière</v>
      </c>
      <c r="J2806" s="21">
        <v>60</v>
      </c>
      <c r="K2806" s="21">
        <v>568854</v>
      </c>
      <c r="L2806" s="21">
        <f>Tableau1[[#This Row],[TONNE_DECHET]]*1000</f>
        <v>60000</v>
      </c>
      <c r="M2806" s="21">
        <f>Tableau1[[#This Row],[KG_DECHET]]/Tableau1[[#This Row],[Population]]</f>
        <v>0.10547521859739055</v>
      </c>
    </row>
    <row r="2807" spans="1:13" x14ac:dyDescent="0.3">
      <c r="A2807" s="21">
        <v>2017</v>
      </c>
      <c r="B2807" s="21">
        <v>44</v>
      </c>
      <c r="C2807" s="21" t="str">
        <f>VLOOKUP(Tableau1[[#This Row],[CODE_REGION]],Libellés!$I$2:$J$15,2,FALSE)</f>
        <v>Grand-Est</v>
      </c>
      <c r="D2807" s="21">
        <v>51</v>
      </c>
      <c r="E2807" s="21" t="str">
        <f>VLOOKUP(Tableau1[[#This Row],[CODE_DEPT]],Libellés!$L$2:$M$102,2,FALSE)</f>
        <v>Marne</v>
      </c>
      <c r="F2807" s="21" t="s">
        <v>50</v>
      </c>
      <c r="G2807" s="21" t="str">
        <f>VLOOKUP(Tableau1[[#This Row],[CODE_TYPE_DECHET]],Libellés!$A$1:$B$8,2,FALSE)</f>
        <v>Encombrants</v>
      </c>
      <c r="H2807" s="21" t="s">
        <v>50</v>
      </c>
      <c r="I2807" s="21" t="str">
        <f>VLOOKUP(Tableau1[[#This Row],[CODE_DESTINATION]],Libellés!$E$2:$F$7,2,FALSE)</f>
        <v>Incinération avec récupération d'énergie</v>
      </c>
      <c r="J2807" s="21">
        <v>976.96</v>
      </c>
      <c r="K2807" s="21">
        <v>568854</v>
      </c>
      <c r="L2807" s="21">
        <f>Tableau1[[#This Row],[TONNE_DECHET]]*1000</f>
        <v>976960</v>
      </c>
      <c r="M2807" s="21">
        <f>Tableau1[[#This Row],[KG_DECHET]]/Tableau1[[#This Row],[Population]]</f>
        <v>1.7174178260151112</v>
      </c>
    </row>
    <row r="2808" spans="1:13" x14ac:dyDescent="0.3">
      <c r="A2808" s="21">
        <v>2017</v>
      </c>
      <c r="B2808" s="21">
        <v>44</v>
      </c>
      <c r="C2808" s="21" t="str">
        <f>VLOOKUP(Tableau1[[#This Row],[CODE_REGION]],Libellés!$I$2:$J$15,2,FALSE)</f>
        <v>Grand-Est</v>
      </c>
      <c r="D2808" s="21">
        <v>51</v>
      </c>
      <c r="E2808" s="21" t="str">
        <f>VLOOKUP(Tableau1[[#This Row],[CODE_DEPT]],Libellés!$L$2:$M$102,2,FALSE)</f>
        <v>Marne</v>
      </c>
      <c r="F2808" s="21" t="s">
        <v>53</v>
      </c>
      <c r="G2808" s="21" t="str">
        <f>VLOOKUP(Tableau1[[#This Row],[CODE_TYPE_DECHET]],Libellés!$A$1:$B$8,2,FALSE)</f>
        <v>Déchets dangereux</v>
      </c>
      <c r="H2808" s="21" t="s">
        <v>52</v>
      </c>
      <c r="I2808" s="21" t="str">
        <f>VLOOKUP(Tableau1[[#This Row],[CODE_DESTINATION]],Libellés!$E$2:$F$7,2,FALSE)</f>
        <v>Non précisé</v>
      </c>
      <c r="J2808" s="21">
        <v>2.9995799999999999</v>
      </c>
      <c r="K2808" s="21">
        <v>568854</v>
      </c>
      <c r="L2808" s="21">
        <f>Tableau1[[#This Row],[TONNE_DECHET]]*1000</f>
        <v>2999.58</v>
      </c>
      <c r="M2808" s="21">
        <f>Tableau1[[#This Row],[KG_DECHET]]/Tableau1[[#This Row],[Population]]</f>
        <v>5.2730226033393451E-3</v>
      </c>
    </row>
    <row r="2809" spans="1:13" x14ac:dyDescent="0.3">
      <c r="A2809" s="21">
        <v>2017</v>
      </c>
      <c r="B2809" s="21">
        <v>44</v>
      </c>
      <c r="C2809" s="21" t="str">
        <f>VLOOKUP(Tableau1[[#This Row],[CODE_REGION]],Libellés!$I$2:$J$15,2,FALSE)</f>
        <v>Grand-Est</v>
      </c>
      <c r="D2809" s="21">
        <v>51</v>
      </c>
      <c r="E2809" s="21" t="str">
        <f>VLOOKUP(Tableau1[[#This Row],[CODE_DEPT]],Libellés!$L$2:$M$102,2,FALSE)</f>
        <v>Marne</v>
      </c>
      <c r="F2809" s="21" t="s">
        <v>51</v>
      </c>
      <c r="G2809" s="21" t="str">
        <f>VLOOKUP(Tableau1[[#This Row],[CODE_TYPE_DECHET]],Libellés!$A$1:$B$8,2,FALSE)</f>
        <v>Emballages et papier</v>
      </c>
      <c r="H2809" s="21" t="s">
        <v>49</v>
      </c>
      <c r="I2809" s="21" t="str">
        <f>VLOOKUP(Tableau1[[#This Row],[CODE_DESTINATION]],Libellés!$E$2:$F$7,2,FALSE)</f>
        <v>Valorisation matière</v>
      </c>
      <c r="J2809" s="21">
        <v>26719.193650000001</v>
      </c>
      <c r="K2809" s="21">
        <v>568854</v>
      </c>
      <c r="L2809" s="21">
        <f>Tableau1[[#This Row],[TONNE_DECHET]]*1000</f>
        <v>26719193.650000002</v>
      </c>
      <c r="M2809" s="21">
        <f>Tableau1[[#This Row],[KG_DECHET]]/Tableau1[[#This Row],[Population]]</f>
        <v>46.970213182995991</v>
      </c>
    </row>
    <row r="2810" spans="1:13" x14ac:dyDescent="0.3">
      <c r="A2810" s="21">
        <v>2017</v>
      </c>
      <c r="B2810" s="21">
        <v>44</v>
      </c>
      <c r="C2810" s="21" t="str">
        <f>VLOOKUP(Tableau1[[#This Row],[CODE_REGION]],Libellés!$I$2:$J$15,2,FALSE)</f>
        <v>Grand-Est</v>
      </c>
      <c r="D2810" s="21">
        <v>51</v>
      </c>
      <c r="E2810" s="21" t="str">
        <f>VLOOKUP(Tableau1[[#This Row],[CODE_DEPT]],Libellés!$L$2:$M$102,2,FALSE)</f>
        <v>Marne</v>
      </c>
      <c r="F2810" s="21" t="s">
        <v>51</v>
      </c>
      <c r="G2810" s="21" t="str">
        <f>VLOOKUP(Tableau1[[#This Row],[CODE_TYPE_DECHET]],Libellés!$A$1:$B$8,2,FALSE)</f>
        <v>Emballages et papier</v>
      </c>
      <c r="H2810" s="21" t="s">
        <v>50</v>
      </c>
      <c r="I2810" s="21" t="str">
        <f>VLOOKUP(Tableau1[[#This Row],[CODE_DESTINATION]],Libellés!$E$2:$F$7,2,FALSE)</f>
        <v>Incinération avec récupération d'énergie</v>
      </c>
      <c r="J2810" s="21">
        <v>686.49</v>
      </c>
      <c r="K2810" s="21">
        <v>568854</v>
      </c>
      <c r="L2810" s="21">
        <f>Tableau1[[#This Row],[TONNE_DECHET]]*1000</f>
        <v>686490</v>
      </c>
      <c r="M2810" s="21">
        <f>Tableau1[[#This Row],[KG_DECHET]]/Tableau1[[#This Row],[Population]]</f>
        <v>1.2067947135820438</v>
      </c>
    </row>
    <row r="2811" spans="1:13" x14ac:dyDescent="0.3">
      <c r="A2811" s="21">
        <v>2017</v>
      </c>
      <c r="B2811" s="21">
        <v>44</v>
      </c>
      <c r="C2811" s="21" t="str">
        <f>VLOOKUP(Tableau1[[#This Row],[CODE_REGION]],Libellés!$I$2:$J$15,2,FALSE)</f>
        <v>Grand-Est</v>
      </c>
      <c r="D2811" s="21">
        <v>51</v>
      </c>
      <c r="E2811" s="21" t="str">
        <f>VLOOKUP(Tableau1[[#This Row],[CODE_DEPT]],Libellés!$L$2:$M$102,2,FALSE)</f>
        <v>Marne</v>
      </c>
      <c r="F2811" s="21" t="s">
        <v>56</v>
      </c>
      <c r="G2811" s="21" t="str">
        <f>VLOOKUP(Tableau1[[#This Row],[CODE_TYPE_DECHET]],Libellés!$A$1:$B$8,2,FALSE)</f>
        <v>Biodéchets</v>
      </c>
      <c r="H2811" s="21" t="s">
        <v>56</v>
      </c>
      <c r="I2811" s="21" t="str">
        <f>VLOOKUP(Tableau1[[#This Row],[CODE_DESTINATION]],Libellés!$E$2:$F$7,2,FALSE)</f>
        <v>Valorisation organique</v>
      </c>
      <c r="J2811" s="21">
        <v>6376.42</v>
      </c>
      <c r="K2811" s="21">
        <v>568854</v>
      </c>
      <c r="L2811" s="21">
        <f>Tableau1[[#This Row],[TONNE_DECHET]]*1000</f>
        <v>6376420</v>
      </c>
      <c r="M2811" s="21">
        <f>Tableau1[[#This Row],[KG_DECHET]]/Tableau1[[#This Row],[Population]]</f>
        <v>11.209238222812884</v>
      </c>
    </row>
    <row r="2812" spans="1:13" x14ac:dyDescent="0.3">
      <c r="A2812" s="21">
        <v>2017</v>
      </c>
      <c r="B2812" s="21">
        <v>44</v>
      </c>
      <c r="C2812" s="21" t="str">
        <f>VLOOKUP(Tableau1[[#This Row],[CODE_REGION]],Libellés!$I$2:$J$15,2,FALSE)</f>
        <v>Grand-Est</v>
      </c>
      <c r="D2812" s="21">
        <v>51</v>
      </c>
      <c r="E2812" s="21" t="str">
        <f>VLOOKUP(Tableau1[[#This Row],[CODE_DEPT]],Libellés!$L$2:$M$102,2,FALSE)</f>
        <v>Marne</v>
      </c>
      <c r="F2812" s="21" t="s">
        <v>54</v>
      </c>
      <c r="G2812" s="21" t="str">
        <f>VLOOKUP(Tableau1[[#This Row],[CODE_TYPE_DECHET]],Libellés!$A$1:$B$8,2,FALSE)</f>
        <v>Verre</v>
      </c>
      <c r="H2812" s="21" t="s">
        <v>49</v>
      </c>
      <c r="I2812" s="21" t="str">
        <f>VLOOKUP(Tableau1[[#This Row],[CODE_DESTINATION]],Libellés!$E$2:$F$7,2,FALSE)</f>
        <v>Valorisation matière</v>
      </c>
      <c r="J2812" s="21">
        <v>21442.689149999998</v>
      </c>
      <c r="K2812" s="21">
        <v>568854</v>
      </c>
      <c r="L2812" s="21">
        <f>Tableau1[[#This Row],[TONNE_DECHET]]*1000</f>
        <v>21442689.149999999</v>
      </c>
      <c r="M2812" s="21">
        <f>Tableau1[[#This Row],[KG_DECHET]]/Tableau1[[#This Row],[Population]]</f>
        <v>37.694538756869072</v>
      </c>
    </row>
    <row r="2813" spans="1:13" x14ac:dyDescent="0.3">
      <c r="A2813" s="21">
        <v>2017</v>
      </c>
      <c r="B2813" s="21">
        <v>44</v>
      </c>
      <c r="C2813" s="21" t="str">
        <f>VLOOKUP(Tableau1[[#This Row],[CODE_REGION]],Libellés!$I$2:$J$15,2,FALSE)</f>
        <v>Grand-Est</v>
      </c>
      <c r="D2813" s="21">
        <v>51</v>
      </c>
      <c r="E2813" s="21" t="str">
        <f>VLOOKUP(Tableau1[[#This Row],[CODE_DEPT]],Libellés!$L$2:$M$102,2,FALSE)</f>
        <v>Marne</v>
      </c>
      <c r="F2813" s="21" t="s">
        <v>54</v>
      </c>
      <c r="G2813" s="21" t="str">
        <f>VLOOKUP(Tableau1[[#This Row],[CODE_TYPE_DECHET]],Libellés!$A$1:$B$8,2,FALSE)</f>
        <v>Verre</v>
      </c>
      <c r="H2813" s="21" t="s">
        <v>52</v>
      </c>
      <c r="I2813" s="21" t="str">
        <f>VLOOKUP(Tableau1[[#This Row],[CODE_DESTINATION]],Libellés!$E$2:$F$7,2,FALSE)</f>
        <v>Non précisé</v>
      </c>
      <c r="J2813" s="21">
        <v>730.26379999999995</v>
      </c>
      <c r="K2813" s="21">
        <v>568854</v>
      </c>
      <c r="L2813" s="21">
        <f>Tableau1[[#This Row],[TONNE_DECHET]]*1000</f>
        <v>730263.79999999993</v>
      </c>
      <c r="M2813" s="21">
        <f>Tableau1[[#This Row],[KG_DECHET]]/Tableau1[[#This Row],[Population]]</f>
        <v>1.2837455656460179</v>
      </c>
    </row>
    <row r="2814" spans="1:13" x14ac:dyDescent="0.3">
      <c r="A2814" s="21">
        <v>2017</v>
      </c>
      <c r="B2814" s="21">
        <v>44</v>
      </c>
      <c r="C2814" s="21" t="str">
        <f>VLOOKUP(Tableau1[[#This Row],[CODE_REGION]],Libellés!$I$2:$J$15,2,FALSE)</f>
        <v>Grand-Est</v>
      </c>
      <c r="D2814" s="21">
        <v>51</v>
      </c>
      <c r="E2814" s="21" t="str">
        <f>VLOOKUP(Tableau1[[#This Row],[CODE_DEPT]],Libellés!$L$2:$M$102,2,FALSE)</f>
        <v>Marne</v>
      </c>
      <c r="F2814" s="21" t="s">
        <v>55</v>
      </c>
      <c r="G2814" s="21" t="str">
        <f>VLOOKUP(Tableau1[[#This Row],[CODE_TYPE_DECHET]],Libellés!$A$1:$B$8,2,FALSE)</f>
        <v>Collectes séparées hors gravats</v>
      </c>
      <c r="H2814" s="21" t="s">
        <v>49</v>
      </c>
      <c r="I2814" s="21" t="str">
        <f>VLOOKUP(Tableau1[[#This Row],[CODE_DESTINATION]],Libellés!$E$2:$F$7,2,FALSE)</f>
        <v>Valorisation matière</v>
      </c>
      <c r="J2814" s="21">
        <v>1160.91507</v>
      </c>
      <c r="K2814" s="21">
        <v>568854</v>
      </c>
      <c r="L2814" s="21">
        <f>Tableau1[[#This Row],[TONNE_DECHET]]*1000</f>
        <v>1160915.07</v>
      </c>
      <c r="M2814" s="21">
        <f>Tableau1[[#This Row],[KG_DECHET]]/Tableau1[[#This Row],[Population]]</f>
        <v>2.0407961796875824</v>
      </c>
    </row>
    <row r="2815" spans="1:13" x14ac:dyDescent="0.3">
      <c r="A2815" s="21">
        <v>2009</v>
      </c>
      <c r="B2815" s="21">
        <v>44</v>
      </c>
      <c r="C2815" s="21" t="str">
        <f>VLOOKUP(Tableau1[[#This Row],[CODE_REGION]],Libellés!$I$2:$J$15,2,FALSE)</f>
        <v>Grand-Est</v>
      </c>
      <c r="D2815" s="21">
        <v>52</v>
      </c>
      <c r="E2815" s="21" t="str">
        <f>VLOOKUP(Tableau1[[#This Row],[CODE_DEPT]],Libellés!$L$2:$M$102,2,FALSE)</f>
        <v>Haute-Marne</v>
      </c>
      <c r="F2815" s="21" t="s">
        <v>49</v>
      </c>
      <c r="G2815" s="21" t="str">
        <f>VLOOKUP(Tableau1[[#This Row],[CODE_TYPE_DECHET]],Libellés!$A$1:$B$8,2,FALSE)</f>
        <v>Ordures ménagères résiduelles</v>
      </c>
      <c r="H2815" s="21" t="s">
        <v>50</v>
      </c>
      <c r="I2815" s="21" t="str">
        <f>VLOOKUP(Tableau1[[#This Row],[CODE_DESTINATION]],Libellés!$E$2:$F$7,2,FALSE)</f>
        <v>Incinération avec récupération d'énergie</v>
      </c>
      <c r="J2815" s="21">
        <v>51681.425439999999</v>
      </c>
      <c r="K2815" s="21">
        <v>185214</v>
      </c>
      <c r="L2815" s="21">
        <f>Tableau1[[#This Row],[TONNE_DECHET]]*1000</f>
        <v>51681425.439999998</v>
      </c>
      <c r="M2815" s="21">
        <f>Tableau1[[#This Row],[KG_DECHET]]/Tableau1[[#This Row],[Population]]</f>
        <v>279.03627933093611</v>
      </c>
    </row>
    <row r="2816" spans="1:13" x14ac:dyDescent="0.3">
      <c r="A2816" s="21">
        <v>2009</v>
      </c>
      <c r="B2816" s="21">
        <v>44</v>
      </c>
      <c r="C2816" s="21" t="str">
        <f>VLOOKUP(Tableau1[[#This Row],[CODE_REGION]],Libellés!$I$2:$J$15,2,FALSE)</f>
        <v>Grand-Est</v>
      </c>
      <c r="D2816" s="21">
        <v>52</v>
      </c>
      <c r="E2816" s="21" t="str">
        <f>VLOOKUP(Tableau1[[#This Row],[CODE_DEPT]],Libellés!$L$2:$M$102,2,FALSE)</f>
        <v>Haute-Marne</v>
      </c>
      <c r="F2816" s="21" t="s">
        <v>49</v>
      </c>
      <c r="G2816" s="21" t="str">
        <f>VLOOKUP(Tableau1[[#This Row],[CODE_TYPE_DECHET]],Libellés!$A$1:$B$8,2,FALSE)</f>
        <v>Ordures ménagères résiduelles</v>
      </c>
      <c r="H2816" s="21" t="s">
        <v>51</v>
      </c>
      <c r="I2816" s="21" t="str">
        <f>VLOOKUP(Tableau1[[#This Row],[CODE_DESTINATION]],Libellés!$E$2:$F$7,2,FALSE)</f>
        <v>Stockage</v>
      </c>
      <c r="J2816" s="21">
        <v>57.720790000000001</v>
      </c>
      <c r="K2816" s="21">
        <v>185214</v>
      </c>
      <c r="L2816" s="21">
        <f>Tableau1[[#This Row],[TONNE_DECHET]]*1000</f>
        <v>57720.79</v>
      </c>
      <c r="M2816" s="21">
        <f>Tableau1[[#This Row],[KG_DECHET]]/Tableau1[[#This Row],[Population]]</f>
        <v>0.31164377422873002</v>
      </c>
    </row>
    <row r="2817" spans="1:13" x14ac:dyDescent="0.3">
      <c r="A2817" s="21">
        <v>2009</v>
      </c>
      <c r="B2817" s="21">
        <v>44</v>
      </c>
      <c r="C2817" s="21" t="str">
        <f>VLOOKUP(Tableau1[[#This Row],[CODE_REGION]],Libellés!$I$2:$J$15,2,FALSE)</f>
        <v>Grand-Est</v>
      </c>
      <c r="D2817" s="21">
        <v>52</v>
      </c>
      <c r="E2817" s="21" t="str">
        <f>VLOOKUP(Tableau1[[#This Row],[CODE_DEPT]],Libellés!$L$2:$M$102,2,FALSE)</f>
        <v>Haute-Marne</v>
      </c>
      <c r="F2817" s="21" t="s">
        <v>49</v>
      </c>
      <c r="G2817" s="21" t="str">
        <f>VLOOKUP(Tableau1[[#This Row],[CODE_TYPE_DECHET]],Libellés!$A$1:$B$8,2,FALSE)</f>
        <v>Ordures ménagères résiduelles</v>
      </c>
      <c r="H2817" s="21" t="s">
        <v>52</v>
      </c>
      <c r="I2817" s="21" t="str">
        <f>VLOOKUP(Tableau1[[#This Row],[CODE_DESTINATION]],Libellés!$E$2:$F$7,2,FALSE)</f>
        <v>Non précisé</v>
      </c>
      <c r="J2817" s="21">
        <v>1452.0206800000001</v>
      </c>
      <c r="K2817" s="21">
        <v>185214</v>
      </c>
      <c r="L2817" s="21">
        <f>Tableau1[[#This Row],[TONNE_DECHET]]*1000</f>
        <v>1452020.6800000002</v>
      </c>
      <c r="M2817" s="21">
        <f>Tableau1[[#This Row],[KG_DECHET]]/Tableau1[[#This Row],[Population]]</f>
        <v>7.8396918159534383</v>
      </c>
    </row>
    <row r="2818" spans="1:13" x14ac:dyDescent="0.3">
      <c r="A2818" s="21">
        <v>2009</v>
      </c>
      <c r="B2818" s="21">
        <v>44</v>
      </c>
      <c r="C2818" s="21" t="str">
        <f>VLOOKUP(Tableau1[[#This Row],[CODE_REGION]],Libellés!$I$2:$J$15,2,FALSE)</f>
        <v>Grand-Est</v>
      </c>
      <c r="D2818" s="21">
        <v>52</v>
      </c>
      <c r="E2818" s="21" t="str">
        <f>VLOOKUP(Tableau1[[#This Row],[CODE_DEPT]],Libellés!$L$2:$M$102,2,FALSE)</f>
        <v>Haute-Marne</v>
      </c>
      <c r="F2818" s="21" t="s">
        <v>50</v>
      </c>
      <c r="G2818" s="21" t="str">
        <f>VLOOKUP(Tableau1[[#This Row],[CODE_TYPE_DECHET]],Libellés!$A$1:$B$8,2,FALSE)</f>
        <v>Encombrants</v>
      </c>
      <c r="H2818" s="21" t="s">
        <v>50</v>
      </c>
      <c r="I2818" s="21" t="str">
        <f>VLOOKUP(Tableau1[[#This Row],[CODE_DESTINATION]],Libellés!$E$2:$F$7,2,FALSE)</f>
        <v>Incinération avec récupération d'énergie</v>
      </c>
      <c r="J2818" s="21">
        <v>153</v>
      </c>
      <c r="K2818" s="21">
        <v>185214</v>
      </c>
      <c r="L2818" s="21">
        <f>Tableau1[[#This Row],[TONNE_DECHET]]*1000</f>
        <v>153000</v>
      </c>
      <c r="M2818" s="21">
        <f>Tableau1[[#This Row],[KG_DECHET]]/Tableau1[[#This Row],[Population]]</f>
        <v>0.82607146328031356</v>
      </c>
    </row>
    <row r="2819" spans="1:13" x14ac:dyDescent="0.3">
      <c r="A2819" s="21">
        <v>2009</v>
      </c>
      <c r="B2819" s="21">
        <v>44</v>
      </c>
      <c r="C2819" s="21" t="str">
        <f>VLOOKUP(Tableau1[[#This Row],[CODE_REGION]],Libellés!$I$2:$J$15,2,FALSE)</f>
        <v>Grand-Est</v>
      </c>
      <c r="D2819" s="21">
        <v>52</v>
      </c>
      <c r="E2819" s="21" t="str">
        <f>VLOOKUP(Tableau1[[#This Row],[CODE_DEPT]],Libellés!$L$2:$M$102,2,FALSE)</f>
        <v>Haute-Marne</v>
      </c>
      <c r="F2819" s="21" t="s">
        <v>50</v>
      </c>
      <c r="G2819" s="21" t="str">
        <f>VLOOKUP(Tableau1[[#This Row],[CODE_TYPE_DECHET]],Libellés!$A$1:$B$8,2,FALSE)</f>
        <v>Encombrants</v>
      </c>
      <c r="H2819" s="21" t="s">
        <v>51</v>
      </c>
      <c r="I2819" s="21" t="str">
        <f>VLOOKUP(Tableau1[[#This Row],[CODE_DESTINATION]],Libellés!$E$2:$F$7,2,FALSE)</f>
        <v>Stockage</v>
      </c>
      <c r="J2819" s="21">
        <v>378.15519</v>
      </c>
      <c r="K2819" s="21">
        <v>185214</v>
      </c>
      <c r="L2819" s="21">
        <f>Tableau1[[#This Row],[TONNE_DECHET]]*1000</f>
        <v>378155.19</v>
      </c>
      <c r="M2819" s="21">
        <f>Tableau1[[#This Row],[KG_DECHET]]/Tableau1[[#This Row],[Population]]</f>
        <v>2.0417203343159804</v>
      </c>
    </row>
    <row r="2820" spans="1:13" x14ac:dyDescent="0.3">
      <c r="A2820" s="21">
        <v>2009</v>
      </c>
      <c r="B2820" s="21">
        <v>44</v>
      </c>
      <c r="C2820" s="21" t="str">
        <f>VLOOKUP(Tableau1[[#This Row],[CODE_REGION]],Libellés!$I$2:$J$15,2,FALSE)</f>
        <v>Grand-Est</v>
      </c>
      <c r="D2820" s="21">
        <v>52</v>
      </c>
      <c r="E2820" s="21" t="str">
        <f>VLOOKUP(Tableau1[[#This Row],[CODE_DEPT]],Libellés!$L$2:$M$102,2,FALSE)</f>
        <v>Haute-Marne</v>
      </c>
      <c r="F2820" s="21" t="s">
        <v>51</v>
      </c>
      <c r="G2820" s="21" t="str">
        <f>VLOOKUP(Tableau1[[#This Row],[CODE_TYPE_DECHET]],Libellés!$A$1:$B$8,2,FALSE)</f>
        <v>Emballages et papier</v>
      </c>
      <c r="H2820" s="21" t="s">
        <v>49</v>
      </c>
      <c r="I2820" s="21" t="str">
        <f>VLOOKUP(Tableau1[[#This Row],[CODE_DESTINATION]],Libellés!$E$2:$F$7,2,FALSE)</f>
        <v>Valorisation matière</v>
      </c>
      <c r="J2820" s="21">
        <v>8364.0051299999996</v>
      </c>
      <c r="K2820" s="21">
        <v>185214</v>
      </c>
      <c r="L2820" s="21">
        <f>Tableau1[[#This Row],[TONNE_DECHET]]*1000</f>
        <v>8364005.1299999999</v>
      </c>
      <c r="M2820" s="21">
        <f>Tableau1[[#This Row],[KG_DECHET]]/Tableau1[[#This Row],[Population]]</f>
        <v>45.158601023680717</v>
      </c>
    </row>
    <row r="2821" spans="1:13" x14ac:dyDescent="0.3">
      <c r="A2821" s="21">
        <v>2009</v>
      </c>
      <c r="B2821" s="21">
        <v>44</v>
      </c>
      <c r="C2821" s="21" t="str">
        <f>VLOOKUP(Tableau1[[#This Row],[CODE_REGION]],Libellés!$I$2:$J$15,2,FALSE)</f>
        <v>Grand-Est</v>
      </c>
      <c r="D2821" s="21">
        <v>52</v>
      </c>
      <c r="E2821" s="21" t="str">
        <f>VLOOKUP(Tableau1[[#This Row],[CODE_DEPT]],Libellés!$L$2:$M$102,2,FALSE)</f>
        <v>Haute-Marne</v>
      </c>
      <c r="F2821" s="21" t="s">
        <v>51</v>
      </c>
      <c r="G2821" s="21" t="str">
        <f>VLOOKUP(Tableau1[[#This Row],[CODE_TYPE_DECHET]],Libellés!$A$1:$B$8,2,FALSE)</f>
        <v>Emballages et papier</v>
      </c>
      <c r="H2821" s="21" t="s">
        <v>52</v>
      </c>
      <c r="I2821" s="21" t="str">
        <f>VLOOKUP(Tableau1[[#This Row],[CODE_DESTINATION]],Libellés!$E$2:$F$7,2,FALSE)</f>
        <v>Non précisé</v>
      </c>
      <c r="J2821" s="21">
        <v>120.76791</v>
      </c>
      <c r="K2821" s="21">
        <v>185214</v>
      </c>
      <c r="L2821" s="21">
        <f>Tableau1[[#This Row],[TONNE_DECHET]]*1000</f>
        <v>120767.91</v>
      </c>
      <c r="M2821" s="21">
        <f>Tableau1[[#This Row],[KG_DECHET]]/Tableau1[[#This Row],[Population]]</f>
        <v>0.65204525575820405</v>
      </c>
    </row>
    <row r="2822" spans="1:13" x14ac:dyDescent="0.3">
      <c r="A2822" s="21">
        <v>2009</v>
      </c>
      <c r="B2822" s="21">
        <v>44</v>
      </c>
      <c r="C2822" s="21" t="str">
        <f>VLOOKUP(Tableau1[[#This Row],[CODE_REGION]],Libellés!$I$2:$J$15,2,FALSE)</f>
        <v>Grand-Est</v>
      </c>
      <c r="D2822" s="21">
        <v>52</v>
      </c>
      <c r="E2822" s="21" t="str">
        <f>VLOOKUP(Tableau1[[#This Row],[CODE_DEPT]],Libellés!$L$2:$M$102,2,FALSE)</f>
        <v>Haute-Marne</v>
      </c>
      <c r="F2822" s="21" t="s">
        <v>54</v>
      </c>
      <c r="G2822" s="21" t="str">
        <f>VLOOKUP(Tableau1[[#This Row],[CODE_TYPE_DECHET]],Libellés!$A$1:$B$8,2,FALSE)</f>
        <v>Verre</v>
      </c>
      <c r="H2822" s="21" t="s">
        <v>49</v>
      </c>
      <c r="I2822" s="21" t="str">
        <f>VLOOKUP(Tableau1[[#This Row],[CODE_DESTINATION]],Libellés!$E$2:$F$7,2,FALSE)</f>
        <v>Valorisation matière</v>
      </c>
      <c r="J2822" s="21">
        <v>5183.1485199999997</v>
      </c>
      <c r="K2822" s="21">
        <v>185214</v>
      </c>
      <c r="L2822" s="21">
        <f>Tableau1[[#This Row],[TONNE_DECHET]]*1000</f>
        <v>5183148.5199999996</v>
      </c>
      <c r="M2822" s="21">
        <f>Tableau1[[#This Row],[KG_DECHET]]/Tableau1[[#This Row],[Population]]</f>
        <v>27.984647596833931</v>
      </c>
    </row>
    <row r="2823" spans="1:13" x14ac:dyDescent="0.3">
      <c r="A2823" s="21">
        <v>2009</v>
      </c>
      <c r="B2823" s="21">
        <v>44</v>
      </c>
      <c r="C2823" s="21" t="str">
        <f>VLOOKUP(Tableau1[[#This Row],[CODE_REGION]],Libellés!$I$2:$J$15,2,FALSE)</f>
        <v>Grand-Est</v>
      </c>
      <c r="D2823" s="21">
        <v>52</v>
      </c>
      <c r="E2823" s="21" t="str">
        <f>VLOOKUP(Tableau1[[#This Row],[CODE_DEPT]],Libellés!$L$2:$M$102,2,FALSE)</f>
        <v>Haute-Marne</v>
      </c>
      <c r="F2823" s="21" t="s">
        <v>54</v>
      </c>
      <c r="G2823" s="21" t="str">
        <f>VLOOKUP(Tableau1[[#This Row],[CODE_TYPE_DECHET]],Libellés!$A$1:$B$8,2,FALSE)</f>
        <v>Verre</v>
      </c>
      <c r="H2823" s="21" t="s">
        <v>50</v>
      </c>
      <c r="I2823" s="21" t="str">
        <f>VLOOKUP(Tableau1[[#This Row],[CODE_DESTINATION]],Libellés!$E$2:$F$7,2,FALSE)</f>
        <v>Incinération avec récupération d'énergie</v>
      </c>
      <c r="J2823" s="21">
        <v>2162.23839</v>
      </c>
      <c r="K2823" s="21">
        <v>185214</v>
      </c>
      <c r="L2823" s="21">
        <f>Tableau1[[#This Row],[TONNE_DECHET]]*1000</f>
        <v>2162238.39</v>
      </c>
      <c r="M2823" s="21">
        <f>Tableau1[[#This Row],[KG_DECHET]]/Tableau1[[#This Row],[Population]]</f>
        <v>11.67427078946516</v>
      </c>
    </row>
    <row r="2824" spans="1:13" x14ac:dyDescent="0.3">
      <c r="A2824" s="21">
        <v>2009</v>
      </c>
      <c r="B2824" s="21">
        <v>44</v>
      </c>
      <c r="C2824" s="21" t="str">
        <f>VLOOKUP(Tableau1[[#This Row],[CODE_REGION]],Libellés!$I$2:$J$15,2,FALSE)</f>
        <v>Grand-Est</v>
      </c>
      <c r="D2824" s="21">
        <v>52</v>
      </c>
      <c r="E2824" s="21" t="str">
        <f>VLOOKUP(Tableau1[[#This Row],[CODE_DEPT]],Libellés!$L$2:$M$102,2,FALSE)</f>
        <v>Haute-Marne</v>
      </c>
      <c r="F2824" s="21" t="s">
        <v>54</v>
      </c>
      <c r="G2824" s="21" t="str">
        <f>VLOOKUP(Tableau1[[#This Row],[CODE_TYPE_DECHET]],Libellés!$A$1:$B$8,2,FALSE)</f>
        <v>Verre</v>
      </c>
      <c r="H2824" s="21" t="s">
        <v>52</v>
      </c>
      <c r="I2824" s="21" t="str">
        <f>VLOOKUP(Tableau1[[#This Row],[CODE_DESTINATION]],Libellés!$E$2:$F$7,2,FALSE)</f>
        <v>Non précisé</v>
      </c>
      <c r="J2824" s="21">
        <v>2.7371300000000001</v>
      </c>
      <c r="K2824" s="21">
        <v>185214</v>
      </c>
      <c r="L2824" s="21">
        <f>Tableau1[[#This Row],[TONNE_DECHET]]*1000</f>
        <v>2737.13</v>
      </c>
      <c r="M2824" s="21">
        <f>Tableau1[[#This Row],[KG_DECHET]]/Tableau1[[#This Row],[Population]]</f>
        <v>1.4778202511689181E-2</v>
      </c>
    </row>
    <row r="2825" spans="1:13" x14ac:dyDescent="0.3">
      <c r="A2825" s="21">
        <v>2011</v>
      </c>
      <c r="B2825" s="21">
        <v>44</v>
      </c>
      <c r="C2825" s="21" t="str">
        <f>VLOOKUP(Tableau1[[#This Row],[CODE_REGION]],Libellés!$I$2:$J$15,2,FALSE)</f>
        <v>Grand-Est</v>
      </c>
      <c r="D2825" s="21">
        <v>52</v>
      </c>
      <c r="E2825" s="21" t="str">
        <f>VLOOKUP(Tableau1[[#This Row],[CODE_DEPT]],Libellés!$L$2:$M$102,2,FALSE)</f>
        <v>Haute-Marne</v>
      </c>
      <c r="F2825" s="21" t="s">
        <v>49</v>
      </c>
      <c r="G2825" s="21" t="str">
        <f>VLOOKUP(Tableau1[[#This Row],[CODE_TYPE_DECHET]],Libellés!$A$1:$B$8,2,FALSE)</f>
        <v>Ordures ménagères résiduelles</v>
      </c>
      <c r="H2825" s="21" t="s">
        <v>50</v>
      </c>
      <c r="I2825" s="21" t="str">
        <f>VLOOKUP(Tableau1[[#This Row],[CODE_DESTINATION]],Libellés!$E$2:$F$7,2,FALSE)</f>
        <v>Incinération avec récupération d'énergie</v>
      </c>
      <c r="J2825" s="21">
        <v>47971.179759999999</v>
      </c>
      <c r="K2825" s="21">
        <v>182375</v>
      </c>
      <c r="L2825" s="21">
        <f>Tableau1[[#This Row],[TONNE_DECHET]]*1000</f>
        <v>47971179.759999998</v>
      </c>
      <c r="M2825" s="21">
        <f>Tableau1[[#This Row],[KG_DECHET]]/Tableau1[[#This Row],[Population]]</f>
        <v>263.03594111034954</v>
      </c>
    </row>
    <row r="2826" spans="1:13" x14ac:dyDescent="0.3">
      <c r="A2826" s="21">
        <v>2011</v>
      </c>
      <c r="B2826" s="21">
        <v>44</v>
      </c>
      <c r="C2826" s="21" t="str">
        <f>VLOOKUP(Tableau1[[#This Row],[CODE_REGION]],Libellés!$I$2:$J$15,2,FALSE)</f>
        <v>Grand-Est</v>
      </c>
      <c r="D2826" s="21">
        <v>52</v>
      </c>
      <c r="E2826" s="21" t="str">
        <f>VLOOKUP(Tableau1[[#This Row],[CODE_DEPT]],Libellés!$L$2:$M$102,2,FALSE)</f>
        <v>Haute-Marne</v>
      </c>
      <c r="F2826" s="21" t="s">
        <v>49</v>
      </c>
      <c r="G2826" s="21" t="str">
        <f>VLOOKUP(Tableau1[[#This Row],[CODE_TYPE_DECHET]],Libellés!$A$1:$B$8,2,FALSE)</f>
        <v>Ordures ménagères résiduelles</v>
      </c>
      <c r="H2826" s="21" t="s">
        <v>51</v>
      </c>
      <c r="I2826" s="21" t="str">
        <f>VLOOKUP(Tableau1[[#This Row],[CODE_DESTINATION]],Libellés!$E$2:$F$7,2,FALSE)</f>
        <v>Stockage</v>
      </c>
      <c r="J2826" s="21">
        <v>60.474229999999999</v>
      </c>
      <c r="K2826" s="21">
        <v>182375</v>
      </c>
      <c r="L2826" s="21">
        <f>Tableau1[[#This Row],[TONNE_DECHET]]*1000</f>
        <v>60474.229999999996</v>
      </c>
      <c r="M2826" s="21">
        <f>Tableau1[[#This Row],[KG_DECHET]]/Tableau1[[#This Row],[Population]]</f>
        <v>0.33159276216586703</v>
      </c>
    </row>
    <row r="2827" spans="1:13" x14ac:dyDescent="0.3">
      <c r="A2827" s="21">
        <v>2011</v>
      </c>
      <c r="B2827" s="21">
        <v>44</v>
      </c>
      <c r="C2827" s="21" t="str">
        <f>VLOOKUP(Tableau1[[#This Row],[CODE_REGION]],Libellés!$I$2:$J$15,2,FALSE)</f>
        <v>Grand-Est</v>
      </c>
      <c r="D2827" s="21">
        <v>52</v>
      </c>
      <c r="E2827" s="21" t="str">
        <f>VLOOKUP(Tableau1[[#This Row],[CODE_DEPT]],Libellés!$L$2:$M$102,2,FALSE)</f>
        <v>Haute-Marne</v>
      </c>
      <c r="F2827" s="21" t="s">
        <v>50</v>
      </c>
      <c r="G2827" s="21" t="str">
        <f>VLOOKUP(Tableau1[[#This Row],[CODE_TYPE_DECHET]],Libellés!$A$1:$B$8,2,FALSE)</f>
        <v>Encombrants</v>
      </c>
      <c r="H2827" s="21" t="s">
        <v>51</v>
      </c>
      <c r="I2827" s="21" t="str">
        <f>VLOOKUP(Tableau1[[#This Row],[CODE_DESTINATION]],Libellés!$E$2:$F$7,2,FALSE)</f>
        <v>Stockage</v>
      </c>
      <c r="J2827" s="21">
        <v>1.60256</v>
      </c>
      <c r="K2827" s="21">
        <v>182375</v>
      </c>
      <c r="L2827" s="21">
        <f>Tableau1[[#This Row],[TONNE_DECHET]]*1000</f>
        <v>1602.56</v>
      </c>
      <c r="M2827" s="21">
        <f>Tableau1[[#This Row],[KG_DECHET]]/Tableau1[[#This Row],[Population]]</f>
        <v>8.7871692940370109E-3</v>
      </c>
    </row>
    <row r="2828" spans="1:13" x14ac:dyDescent="0.3">
      <c r="A2828" s="21">
        <v>2011</v>
      </c>
      <c r="B2828" s="21">
        <v>44</v>
      </c>
      <c r="C2828" s="21" t="str">
        <f>VLOOKUP(Tableau1[[#This Row],[CODE_REGION]],Libellés!$I$2:$J$15,2,FALSE)</f>
        <v>Grand-Est</v>
      </c>
      <c r="D2828" s="21">
        <v>52</v>
      </c>
      <c r="E2828" s="21" t="str">
        <f>VLOOKUP(Tableau1[[#This Row],[CODE_DEPT]],Libellés!$L$2:$M$102,2,FALSE)</f>
        <v>Haute-Marne</v>
      </c>
      <c r="F2828" s="21" t="s">
        <v>51</v>
      </c>
      <c r="G2828" s="21" t="str">
        <f>VLOOKUP(Tableau1[[#This Row],[CODE_TYPE_DECHET]],Libellés!$A$1:$B$8,2,FALSE)</f>
        <v>Emballages et papier</v>
      </c>
      <c r="H2828" s="21" t="s">
        <v>49</v>
      </c>
      <c r="I2828" s="21" t="str">
        <f>VLOOKUP(Tableau1[[#This Row],[CODE_DESTINATION]],Libellés!$E$2:$F$7,2,FALSE)</f>
        <v>Valorisation matière</v>
      </c>
      <c r="J2828" s="21">
        <v>8712.8856599999999</v>
      </c>
      <c r="K2828" s="21">
        <v>182375</v>
      </c>
      <c r="L2828" s="21">
        <f>Tableau1[[#This Row],[TONNE_DECHET]]*1000</f>
        <v>8712885.6600000001</v>
      </c>
      <c r="M2828" s="21">
        <f>Tableau1[[#This Row],[KG_DECHET]]/Tableau1[[#This Row],[Population]]</f>
        <v>47.774561535298147</v>
      </c>
    </row>
    <row r="2829" spans="1:13" x14ac:dyDescent="0.3">
      <c r="A2829" s="21">
        <v>2011</v>
      </c>
      <c r="B2829" s="21">
        <v>44</v>
      </c>
      <c r="C2829" s="21" t="str">
        <f>VLOOKUP(Tableau1[[#This Row],[CODE_REGION]],Libellés!$I$2:$J$15,2,FALSE)</f>
        <v>Grand-Est</v>
      </c>
      <c r="D2829" s="21">
        <v>52</v>
      </c>
      <c r="E2829" s="21" t="str">
        <f>VLOOKUP(Tableau1[[#This Row],[CODE_DEPT]],Libellés!$L$2:$M$102,2,FALSE)</f>
        <v>Haute-Marne</v>
      </c>
      <c r="F2829" s="21" t="s">
        <v>51</v>
      </c>
      <c r="G2829" s="21" t="str">
        <f>VLOOKUP(Tableau1[[#This Row],[CODE_TYPE_DECHET]],Libellés!$A$1:$B$8,2,FALSE)</f>
        <v>Emballages et papier</v>
      </c>
      <c r="H2829" s="21" t="s">
        <v>50</v>
      </c>
      <c r="I2829" s="21" t="str">
        <f>VLOOKUP(Tableau1[[#This Row],[CODE_DESTINATION]],Libellés!$E$2:$F$7,2,FALSE)</f>
        <v>Incinération avec récupération d'énergie</v>
      </c>
      <c r="J2829" s="21">
        <v>7.4380000000000002E-2</v>
      </c>
      <c r="K2829" s="21">
        <v>182375</v>
      </c>
      <c r="L2829" s="21">
        <f>Tableau1[[#This Row],[TONNE_DECHET]]*1000</f>
        <v>74.38</v>
      </c>
      <c r="M2829" s="21">
        <f>Tableau1[[#This Row],[KG_DECHET]]/Tableau1[[#This Row],[Population]]</f>
        <v>4.0784098697738174E-4</v>
      </c>
    </row>
    <row r="2830" spans="1:13" x14ac:dyDescent="0.3">
      <c r="A2830" s="21">
        <v>2011</v>
      </c>
      <c r="B2830" s="21">
        <v>44</v>
      </c>
      <c r="C2830" s="21" t="str">
        <f>VLOOKUP(Tableau1[[#This Row],[CODE_REGION]],Libellés!$I$2:$J$15,2,FALSE)</f>
        <v>Grand-Est</v>
      </c>
      <c r="D2830" s="21">
        <v>52</v>
      </c>
      <c r="E2830" s="21" t="str">
        <f>VLOOKUP(Tableau1[[#This Row],[CODE_DEPT]],Libellés!$L$2:$M$102,2,FALSE)</f>
        <v>Haute-Marne</v>
      </c>
      <c r="F2830" s="21" t="s">
        <v>54</v>
      </c>
      <c r="G2830" s="21" t="str">
        <f>VLOOKUP(Tableau1[[#This Row],[CODE_TYPE_DECHET]],Libellés!$A$1:$B$8,2,FALSE)</f>
        <v>Verre</v>
      </c>
      <c r="H2830" s="21" t="s">
        <v>49</v>
      </c>
      <c r="I2830" s="21" t="str">
        <f>VLOOKUP(Tableau1[[#This Row],[CODE_DESTINATION]],Libellés!$E$2:$F$7,2,FALSE)</f>
        <v>Valorisation matière</v>
      </c>
      <c r="J2830" s="21">
        <v>5259.1458400000001</v>
      </c>
      <c r="K2830" s="21">
        <v>182375</v>
      </c>
      <c r="L2830" s="21">
        <f>Tableau1[[#This Row],[TONNE_DECHET]]*1000</f>
        <v>5259145.84</v>
      </c>
      <c r="M2830" s="21">
        <f>Tableau1[[#This Row],[KG_DECHET]]/Tableau1[[#This Row],[Population]]</f>
        <v>28.836988841672376</v>
      </c>
    </row>
    <row r="2831" spans="1:13" x14ac:dyDescent="0.3">
      <c r="A2831" s="21">
        <v>2013</v>
      </c>
      <c r="B2831" s="21">
        <v>44</v>
      </c>
      <c r="C2831" s="21" t="str">
        <f>VLOOKUP(Tableau1[[#This Row],[CODE_REGION]],Libellés!$I$2:$J$15,2,FALSE)</f>
        <v>Grand-Est</v>
      </c>
      <c r="D2831" s="21">
        <v>52</v>
      </c>
      <c r="E2831" s="21" t="str">
        <f>VLOOKUP(Tableau1[[#This Row],[CODE_DEPT]],Libellés!$L$2:$M$102,2,FALSE)</f>
        <v>Haute-Marne</v>
      </c>
      <c r="F2831" s="21" t="s">
        <v>49</v>
      </c>
      <c r="G2831" s="21" t="str">
        <f>VLOOKUP(Tableau1[[#This Row],[CODE_TYPE_DECHET]],Libellés!$A$1:$B$8,2,FALSE)</f>
        <v>Ordures ménagères résiduelles</v>
      </c>
      <c r="H2831" s="21" t="s">
        <v>50</v>
      </c>
      <c r="I2831" s="21" t="str">
        <f>VLOOKUP(Tableau1[[#This Row],[CODE_DESTINATION]],Libellés!$E$2:$F$7,2,FALSE)</f>
        <v>Incinération avec récupération d'énergie</v>
      </c>
      <c r="J2831" s="21">
        <v>44716.388160000002</v>
      </c>
      <c r="K2831" s="21">
        <v>181521</v>
      </c>
      <c r="L2831" s="21">
        <f>Tableau1[[#This Row],[TONNE_DECHET]]*1000</f>
        <v>44716388.160000004</v>
      </c>
      <c r="M2831" s="21">
        <f>Tableau1[[#This Row],[KG_DECHET]]/Tableau1[[#This Row],[Population]]</f>
        <v>246.34278215743635</v>
      </c>
    </row>
    <row r="2832" spans="1:13" x14ac:dyDescent="0.3">
      <c r="A2832" s="21">
        <v>2013</v>
      </c>
      <c r="B2832" s="21">
        <v>44</v>
      </c>
      <c r="C2832" s="21" t="str">
        <f>VLOOKUP(Tableau1[[#This Row],[CODE_REGION]],Libellés!$I$2:$J$15,2,FALSE)</f>
        <v>Grand-Est</v>
      </c>
      <c r="D2832" s="21">
        <v>52</v>
      </c>
      <c r="E2832" s="21" t="str">
        <f>VLOOKUP(Tableau1[[#This Row],[CODE_DEPT]],Libellés!$L$2:$M$102,2,FALSE)</f>
        <v>Haute-Marne</v>
      </c>
      <c r="F2832" s="21" t="s">
        <v>49</v>
      </c>
      <c r="G2832" s="21" t="str">
        <f>VLOOKUP(Tableau1[[#This Row],[CODE_TYPE_DECHET]],Libellés!$A$1:$B$8,2,FALSE)</f>
        <v>Ordures ménagères résiduelles</v>
      </c>
      <c r="H2832" s="21" t="s">
        <v>52</v>
      </c>
      <c r="I2832" s="21" t="str">
        <f>VLOOKUP(Tableau1[[#This Row],[CODE_DESTINATION]],Libellés!$E$2:$F$7,2,FALSE)</f>
        <v>Non précisé</v>
      </c>
      <c r="J2832" s="21">
        <v>5.4202000000000004</v>
      </c>
      <c r="K2832" s="21">
        <v>181521</v>
      </c>
      <c r="L2832" s="21">
        <f>Tableau1[[#This Row],[TONNE_DECHET]]*1000</f>
        <v>5420.2000000000007</v>
      </c>
      <c r="M2832" s="21">
        <f>Tableau1[[#This Row],[KG_DECHET]]/Tableau1[[#This Row],[Population]]</f>
        <v>2.9859906016383782E-2</v>
      </c>
    </row>
    <row r="2833" spans="1:13" x14ac:dyDescent="0.3">
      <c r="A2833" s="21">
        <v>2013</v>
      </c>
      <c r="B2833" s="21">
        <v>44</v>
      </c>
      <c r="C2833" s="21" t="str">
        <f>VLOOKUP(Tableau1[[#This Row],[CODE_REGION]],Libellés!$I$2:$J$15,2,FALSE)</f>
        <v>Grand-Est</v>
      </c>
      <c r="D2833" s="21">
        <v>52</v>
      </c>
      <c r="E2833" s="21" t="str">
        <f>VLOOKUP(Tableau1[[#This Row],[CODE_DEPT]],Libellés!$L$2:$M$102,2,FALSE)</f>
        <v>Haute-Marne</v>
      </c>
      <c r="F2833" s="21" t="s">
        <v>50</v>
      </c>
      <c r="G2833" s="21" t="str">
        <f>VLOOKUP(Tableau1[[#This Row],[CODE_TYPE_DECHET]],Libellés!$A$1:$B$8,2,FALSE)</f>
        <v>Encombrants</v>
      </c>
      <c r="H2833" s="21" t="s">
        <v>50</v>
      </c>
      <c r="I2833" s="21" t="str">
        <f>VLOOKUP(Tableau1[[#This Row],[CODE_DESTINATION]],Libellés!$E$2:$F$7,2,FALSE)</f>
        <v>Incinération avec récupération d'énergie</v>
      </c>
      <c r="J2833" s="21">
        <v>223.94</v>
      </c>
      <c r="K2833" s="21">
        <v>181521</v>
      </c>
      <c r="L2833" s="21">
        <f>Tableau1[[#This Row],[TONNE_DECHET]]*1000</f>
        <v>223940</v>
      </c>
      <c r="M2833" s="21">
        <f>Tableau1[[#This Row],[KG_DECHET]]/Tableau1[[#This Row],[Population]]</f>
        <v>1.2336864605197195</v>
      </c>
    </row>
    <row r="2834" spans="1:13" x14ac:dyDescent="0.3">
      <c r="A2834" s="21">
        <v>2013</v>
      </c>
      <c r="B2834" s="21">
        <v>44</v>
      </c>
      <c r="C2834" s="21" t="str">
        <f>VLOOKUP(Tableau1[[#This Row],[CODE_REGION]],Libellés!$I$2:$J$15,2,FALSE)</f>
        <v>Grand-Est</v>
      </c>
      <c r="D2834" s="21">
        <v>52</v>
      </c>
      <c r="E2834" s="21" t="str">
        <f>VLOOKUP(Tableau1[[#This Row],[CODE_DEPT]],Libellés!$L$2:$M$102,2,FALSE)</f>
        <v>Haute-Marne</v>
      </c>
      <c r="F2834" s="21" t="s">
        <v>51</v>
      </c>
      <c r="G2834" s="21" t="str">
        <f>VLOOKUP(Tableau1[[#This Row],[CODE_TYPE_DECHET]],Libellés!$A$1:$B$8,2,FALSE)</f>
        <v>Emballages et papier</v>
      </c>
      <c r="H2834" s="21" t="s">
        <v>49</v>
      </c>
      <c r="I2834" s="21" t="str">
        <f>VLOOKUP(Tableau1[[#This Row],[CODE_DESTINATION]],Libellés!$E$2:$F$7,2,FALSE)</f>
        <v>Valorisation matière</v>
      </c>
      <c r="J2834" s="21">
        <v>8113.0443299999997</v>
      </c>
      <c r="K2834" s="21">
        <v>181521</v>
      </c>
      <c r="L2834" s="21">
        <f>Tableau1[[#This Row],[TONNE_DECHET]]*1000</f>
        <v>8113044.3300000001</v>
      </c>
      <c r="M2834" s="21">
        <f>Tableau1[[#This Row],[KG_DECHET]]/Tableau1[[#This Row],[Population]]</f>
        <v>44.69479746145074</v>
      </c>
    </row>
    <row r="2835" spans="1:13" x14ac:dyDescent="0.3">
      <c r="A2835" s="21">
        <v>2013</v>
      </c>
      <c r="B2835" s="21">
        <v>44</v>
      </c>
      <c r="C2835" s="21" t="str">
        <f>VLOOKUP(Tableau1[[#This Row],[CODE_REGION]],Libellés!$I$2:$J$15,2,FALSE)</f>
        <v>Grand-Est</v>
      </c>
      <c r="D2835" s="21">
        <v>52</v>
      </c>
      <c r="E2835" s="21" t="str">
        <f>VLOOKUP(Tableau1[[#This Row],[CODE_DEPT]],Libellés!$L$2:$M$102,2,FALSE)</f>
        <v>Haute-Marne</v>
      </c>
      <c r="F2835" s="21" t="s">
        <v>51</v>
      </c>
      <c r="G2835" s="21" t="str">
        <f>VLOOKUP(Tableau1[[#This Row],[CODE_TYPE_DECHET]],Libellés!$A$1:$B$8,2,FALSE)</f>
        <v>Emballages et papier</v>
      </c>
      <c r="H2835" s="21" t="s">
        <v>52</v>
      </c>
      <c r="I2835" s="21" t="str">
        <f>VLOOKUP(Tableau1[[#This Row],[CODE_DESTINATION]],Libellés!$E$2:$F$7,2,FALSE)</f>
        <v>Non précisé</v>
      </c>
      <c r="J2835" s="21">
        <v>0.48949999999999999</v>
      </c>
      <c r="K2835" s="21">
        <v>181521</v>
      </c>
      <c r="L2835" s="21">
        <f>Tableau1[[#This Row],[TONNE_DECHET]]*1000</f>
        <v>489.5</v>
      </c>
      <c r="M2835" s="21">
        <f>Tableau1[[#This Row],[KG_DECHET]]/Tableau1[[#This Row],[Population]]</f>
        <v>2.6966576869893841E-3</v>
      </c>
    </row>
    <row r="2836" spans="1:13" x14ac:dyDescent="0.3">
      <c r="A2836" s="21">
        <v>2013</v>
      </c>
      <c r="B2836" s="21">
        <v>44</v>
      </c>
      <c r="C2836" s="21" t="str">
        <f>VLOOKUP(Tableau1[[#This Row],[CODE_REGION]],Libellés!$I$2:$J$15,2,FALSE)</f>
        <v>Grand-Est</v>
      </c>
      <c r="D2836" s="21">
        <v>52</v>
      </c>
      <c r="E2836" s="21" t="str">
        <f>VLOOKUP(Tableau1[[#This Row],[CODE_DEPT]],Libellés!$L$2:$M$102,2,FALSE)</f>
        <v>Haute-Marne</v>
      </c>
      <c r="F2836" s="21" t="s">
        <v>54</v>
      </c>
      <c r="G2836" s="21" t="str">
        <f>VLOOKUP(Tableau1[[#This Row],[CODE_TYPE_DECHET]],Libellés!$A$1:$B$8,2,FALSE)</f>
        <v>Verre</v>
      </c>
      <c r="H2836" s="21" t="s">
        <v>49</v>
      </c>
      <c r="I2836" s="21" t="str">
        <f>VLOOKUP(Tableau1[[#This Row],[CODE_DESTINATION]],Libellés!$E$2:$F$7,2,FALSE)</f>
        <v>Valorisation matière</v>
      </c>
      <c r="J2836" s="21">
        <v>6777.3820100000003</v>
      </c>
      <c r="K2836" s="21">
        <v>181521</v>
      </c>
      <c r="L2836" s="21">
        <f>Tableau1[[#This Row],[TONNE_DECHET]]*1000</f>
        <v>6777382.0100000007</v>
      </c>
      <c r="M2836" s="21">
        <f>Tableau1[[#This Row],[KG_DECHET]]/Tableau1[[#This Row],[Population]]</f>
        <v>37.336627773095131</v>
      </c>
    </row>
    <row r="2837" spans="1:13" x14ac:dyDescent="0.3">
      <c r="A2837" s="21">
        <v>2013</v>
      </c>
      <c r="B2837" s="21">
        <v>44</v>
      </c>
      <c r="C2837" s="21" t="str">
        <f>VLOOKUP(Tableau1[[#This Row],[CODE_REGION]],Libellés!$I$2:$J$15,2,FALSE)</f>
        <v>Grand-Est</v>
      </c>
      <c r="D2837" s="21">
        <v>52</v>
      </c>
      <c r="E2837" s="21" t="str">
        <f>VLOOKUP(Tableau1[[#This Row],[CODE_DEPT]],Libellés!$L$2:$M$102,2,FALSE)</f>
        <v>Haute-Marne</v>
      </c>
      <c r="F2837" s="21" t="s">
        <v>54</v>
      </c>
      <c r="G2837" s="21" t="str">
        <f>VLOOKUP(Tableau1[[#This Row],[CODE_TYPE_DECHET]],Libellés!$A$1:$B$8,2,FALSE)</f>
        <v>Verre</v>
      </c>
      <c r="H2837" s="21" t="s">
        <v>52</v>
      </c>
      <c r="I2837" s="21" t="str">
        <f>VLOOKUP(Tableau1[[#This Row],[CODE_DESTINATION]],Libellés!$E$2:$F$7,2,FALSE)</f>
        <v>Non précisé</v>
      </c>
      <c r="J2837" s="21">
        <v>0.82150999999999996</v>
      </c>
      <c r="K2837" s="21">
        <v>181521</v>
      </c>
      <c r="L2837" s="21">
        <f>Tableau1[[#This Row],[TONNE_DECHET]]*1000</f>
        <v>821.51</v>
      </c>
      <c r="M2837" s="21">
        <f>Tableau1[[#This Row],[KG_DECHET]]/Tableau1[[#This Row],[Population]]</f>
        <v>4.5257022603445328E-3</v>
      </c>
    </row>
    <row r="2838" spans="1:13" x14ac:dyDescent="0.3">
      <c r="A2838" s="21">
        <v>2013</v>
      </c>
      <c r="B2838" s="21">
        <v>44</v>
      </c>
      <c r="C2838" s="21" t="str">
        <f>VLOOKUP(Tableau1[[#This Row],[CODE_REGION]],Libellés!$I$2:$J$15,2,FALSE)</f>
        <v>Grand-Est</v>
      </c>
      <c r="D2838" s="21">
        <v>52</v>
      </c>
      <c r="E2838" s="21" t="str">
        <f>VLOOKUP(Tableau1[[#This Row],[CODE_DEPT]],Libellés!$L$2:$M$102,2,FALSE)</f>
        <v>Haute-Marne</v>
      </c>
      <c r="F2838" s="21" t="s">
        <v>55</v>
      </c>
      <c r="G2838" s="21" t="str">
        <f>VLOOKUP(Tableau1[[#This Row],[CODE_TYPE_DECHET]],Libellés!$A$1:$B$8,2,FALSE)</f>
        <v>Collectes séparées hors gravats</v>
      </c>
      <c r="H2838" s="21" t="s">
        <v>49</v>
      </c>
      <c r="I2838" s="21" t="str">
        <f>VLOOKUP(Tableau1[[#This Row],[CODE_DESTINATION]],Libellés!$E$2:$F$7,2,FALSE)</f>
        <v>Valorisation matière</v>
      </c>
      <c r="J2838" s="21">
        <v>168.46899999999999</v>
      </c>
      <c r="K2838" s="21">
        <v>181521</v>
      </c>
      <c r="L2838" s="21">
        <f>Tableau1[[#This Row],[TONNE_DECHET]]*1000</f>
        <v>168469</v>
      </c>
      <c r="M2838" s="21">
        <f>Tableau1[[#This Row],[KG_DECHET]]/Tableau1[[#This Row],[Population]]</f>
        <v>0.92809647368624015</v>
      </c>
    </row>
    <row r="2839" spans="1:13" x14ac:dyDescent="0.3">
      <c r="A2839" s="21">
        <v>2015</v>
      </c>
      <c r="B2839" s="21">
        <v>44</v>
      </c>
      <c r="C2839" s="21" t="str">
        <f>VLOOKUP(Tableau1[[#This Row],[CODE_REGION]],Libellés!$I$2:$J$15,2,FALSE)</f>
        <v>Grand-Est</v>
      </c>
      <c r="D2839" s="21">
        <v>52</v>
      </c>
      <c r="E2839" s="21" t="str">
        <f>VLOOKUP(Tableau1[[#This Row],[CODE_DEPT]],Libellés!$L$2:$M$102,2,FALSE)</f>
        <v>Haute-Marne</v>
      </c>
      <c r="F2839" s="21" t="s">
        <v>49</v>
      </c>
      <c r="G2839" s="21" t="str">
        <f>VLOOKUP(Tableau1[[#This Row],[CODE_TYPE_DECHET]],Libellés!$A$1:$B$8,2,FALSE)</f>
        <v>Ordures ménagères résiduelles</v>
      </c>
      <c r="H2839" s="21" t="s">
        <v>50</v>
      </c>
      <c r="I2839" s="21" t="str">
        <f>VLOOKUP(Tableau1[[#This Row],[CODE_DESTINATION]],Libellés!$E$2:$F$7,2,FALSE)</f>
        <v>Incinération avec récupération d'énergie</v>
      </c>
      <c r="J2839" s="21">
        <v>43456.721259999998</v>
      </c>
      <c r="K2839" s="21">
        <v>179154</v>
      </c>
      <c r="L2839" s="21">
        <f>Tableau1[[#This Row],[TONNE_DECHET]]*1000</f>
        <v>43456721.259999998</v>
      </c>
      <c r="M2839" s="21">
        <f>Tableau1[[#This Row],[KG_DECHET]]/Tableau1[[#This Row],[Population]]</f>
        <v>242.56629078893019</v>
      </c>
    </row>
    <row r="2840" spans="1:13" x14ac:dyDescent="0.3">
      <c r="A2840" s="21">
        <v>2015</v>
      </c>
      <c r="B2840" s="21">
        <v>44</v>
      </c>
      <c r="C2840" s="21" t="str">
        <f>VLOOKUP(Tableau1[[#This Row],[CODE_REGION]],Libellés!$I$2:$J$15,2,FALSE)</f>
        <v>Grand-Est</v>
      </c>
      <c r="D2840" s="21">
        <v>52</v>
      </c>
      <c r="E2840" s="21" t="str">
        <f>VLOOKUP(Tableau1[[#This Row],[CODE_DEPT]],Libellés!$L$2:$M$102,2,FALSE)</f>
        <v>Haute-Marne</v>
      </c>
      <c r="F2840" s="21" t="s">
        <v>49</v>
      </c>
      <c r="G2840" s="21" t="str">
        <f>VLOOKUP(Tableau1[[#This Row],[CODE_TYPE_DECHET]],Libellés!$A$1:$B$8,2,FALSE)</f>
        <v>Ordures ménagères résiduelles</v>
      </c>
      <c r="H2840" s="21" t="s">
        <v>51</v>
      </c>
      <c r="I2840" s="21" t="str">
        <f>VLOOKUP(Tableau1[[#This Row],[CODE_DESTINATION]],Libellés!$E$2:$F$7,2,FALSE)</f>
        <v>Stockage</v>
      </c>
      <c r="J2840" s="21">
        <v>17.126069999999999</v>
      </c>
      <c r="K2840" s="21">
        <v>179154</v>
      </c>
      <c r="L2840" s="21">
        <f>Tableau1[[#This Row],[TONNE_DECHET]]*1000</f>
        <v>17126.07</v>
      </c>
      <c r="M2840" s="21">
        <f>Tableau1[[#This Row],[KG_DECHET]]/Tableau1[[#This Row],[Population]]</f>
        <v>9.5594125724237242E-2</v>
      </c>
    </row>
    <row r="2841" spans="1:13" x14ac:dyDescent="0.3">
      <c r="A2841" s="21">
        <v>2015</v>
      </c>
      <c r="B2841" s="21">
        <v>44</v>
      </c>
      <c r="C2841" s="21" t="str">
        <f>VLOOKUP(Tableau1[[#This Row],[CODE_REGION]],Libellés!$I$2:$J$15,2,FALSE)</f>
        <v>Grand-Est</v>
      </c>
      <c r="D2841" s="21">
        <v>52</v>
      </c>
      <c r="E2841" s="21" t="str">
        <f>VLOOKUP(Tableau1[[#This Row],[CODE_DEPT]],Libellés!$L$2:$M$102,2,FALSE)</f>
        <v>Haute-Marne</v>
      </c>
      <c r="F2841" s="21" t="s">
        <v>50</v>
      </c>
      <c r="G2841" s="21" t="str">
        <f>VLOOKUP(Tableau1[[#This Row],[CODE_TYPE_DECHET]],Libellés!$A$1:$B$8,2,FALSE)</f>
        <v>Encombrants</v>
      </c>
      <c r="H2841" s="21" t="s">
        <v>51</v>
      </c>
      <c r="I2841" s="21" t="str">
        <f>VLOOKUP(Tableau1[[#This Row],[CODE_DESTINATION]],Libellés!$E$2:$F$7,2,FALSE)</f>
        <v>Stockage</v>
      </c>
      <c r="J2841" s="21">
        <v>1.7140500000000001</v>
      </c>
      <c r="K2841" s="21">
        <v>179154</v>
      </c>
      <c r="L2841" s="21">
        <f>Tableau1[[#This Row],[TONNE_DECHET]]*1000</f>
        <v>1714.0500000000002</v>
      </c>
      <c r="M2841" s="21">
        <f>Tableau1[[#This Row],[KG_DECHET]]/Tableau1[[#This Row],[Population]]</f>
        <v>9.567467095348137E-3</v>
      </c>
    </row>
    <row r="2842" spans="1:13" x14ac:dyDescent="0.3">
      <c r="A2842" s="21">
        <v>2015</v>
      </c>
      <c r="B2842" s="21">
        <v>44</v>
      </c>
      <c r="C2842" s="21" t="str">
        <f>VLOOKUP(Tableau1[[#This Row],[CODE_REGION]],Libellés!$I$2:$J$15,2,FALSE)</f>
        <v>Grand-Est</v>
      </c>
      <c r="D2842" s="21">
        <v>52</v>
      </c>
      <c r="E2842" s="21" t="str">
        <f>VLOOKUP(Tableau1[[#This Row],[CODE_DEPT]],Libellés!$L$2:$M$102,2,FALSE)</f>
        <v>Haute-Marne</v>
      </c>
      <c r="F2842" s="21" t="s">
        <v>51</v>
      </c>
      <c r="G2842" s="21" t="str">
        <f>VLOOKUP(Tableau1[[#This Row],[CODE_TYPE_DECHET]],Libellés!$A$1:$B$8,2,FALSE)</f>
        <v>Emballages et papier</v>
      </c>
      <c r="H2842" s="21" t="s">
        <v>49</v>
      </c>
      <c r="I2842" s="21" t="str">
        <f>VLOOKUP(Tableau1[[#This Row],[CODE_DESTINATION]],Libellés!$E$2:$F$7,2,FALSE)</f>
        <v>Valorisation matière</v>
      </c>
      <c r="J2842" s="21">
        <v>7936.0720199999996</v>
      </c>
      <c r="K2842" s="21">
        <v>179154</v>
      </c>
      <c r="L2842" s="21">
        <f>Tableau1[[#This Row],[TONNE_DECHET]]*1000</f>
        <v>7936072.0199999996</v>
      </c>
      <c r="M2842" s="21">
        <f>Tableau1[[#This Row],[KG_DECHET]]/Tableau1[[#This Row],[Population]]</f>
        <v>44.297487189792022</v>
      </c>
    </row>
    <row r="2843" spans="1:13" x14ac:dyDescent="0.3">
      <c r="A2843" s="21">
        <v>2015</v>
      </c>
      <c r="B2843" s="21">
        <v>44</v>
      </c>
      <c r="C2843" s="21" t="str">
        <f>VLOOKUP(Tableau1[[#This Row],[CODE_REGION]],Libellés!$I$2:$J$15,2,FALSE)</f>
        <v>Grand-Est</v>
      </c>
      <c r="D2843" s="21">
        <v>52</v>
      </c>
      <c r="E2843" s="21" t="str">
        <f>VLOOKUP(Tableau1[[#This Row],[CODE_DEPT]],Libellés!$L$2:$M$102,2,FALSE)</f>
        <v>Haute-Marne</v>
      </c>
      <c r="F2843" s="21" t="s">
        <v>54</v>
      </c>
      <c r="G2843" s="21" t="str">
        <f>VLOOKUP(Tableau1[[#This Row],[CODE_TYPE_DECHET]],Libellés!$A$1:$B$8,2,FALSE)</f>
        <v>Verre</v>
      </c>
      <c r="H2843" s="21" t="s">
        <v>49</v>
      </c>
      <c r="I2843" s="21" t="str">
        <f>VLOOKUP(Tableau1[[#This Row],[CODE_DESTINATION]],Libellés!$E$2:$F$7,2,FALSE)</f>
        <v>Valorisation matière</v>
      </c>
      <c r="J2843" s="21">
        <v>6733.2224500000002</v>
      </c>
      <c r="K2843" s="21">
        <v>179154</v>
      </c>
      <c r="L2843" s="21">
        <f>Tableau1[[#This Row],[TONNE_DECHET]]*1000</f>
        <v>6733222.4500000002</v>
      </c>
      <c r="M2843" s="21">
        <f>Tableau1[[#This Row],[KG_DECHET]]/Tableau1[[#This Row],[Population]]</f>
        <v>37.583433526463267</v>
      </c>
    </row>
    <row r="2844" spans="1:13" x14ac:dyDescent="0.3">
      <c r="A2844" s="21">
        <v>2015</v>
      </c>
      <c r="B2844" s="21">
        <v>44</v>
      </c>
      <c r="C2844" s="21" t="str">
        <f>VLOOKUP(Tableau1[[#This Row],[CODE_REGION]],Libellés!$I$2:$J$15,2,FALSE)</f>
        <v>Grand-Est</v>
      </c>
      <c r="D2844" s="21">
        <v>52</v>
      </c>
      <c r="E2844" s="21" t="str">
        <f>VLOOKUP(Tableau1[[#This Row],[CODE_DEPT]],Libellés!$L$2:$M$102,2,FALSE)</f>
        <v>Haute-Marne</v>
      </c>
      <c r="F2844" s="21" t="s">
        <v>55</v>
      </c>
      <c r="G2844" s="21" t="str">
        <f>VLOOKUP(Tableau1[[#This Row],[CODE_TYPE_DECHET]],Libellés!$A$1:$B$8,2,FALSE)</f>
        <v>Collectes séparées hors gravats</v>
      </c>
      <c r="H2844" s="21" t="s">
        <v>49</v>
      </c>
      <c r="I2844" s="21" t="str">
        <f>VLOOKUP(Tableau1[[#This Row],[CODE_DESTINATION]],Libellés!$E$2:$F$7,2,FALSE)</f>
        <v>Valorisation matière</v>
      </c>
      <c r="J2844" s="21">
        <v>221.79525000000001</v>
      </c>
      <c r="K2844" s="21">
        <v>179154</v>
      </c>
      <c r="L2844" s="21">
        <f>Tableau1[[#This Row],[TONNE_DECHET]]*1000</f>
        <v>221795.25</v>
      </c>
      <c r="M2844" s="21">
        <f>Tableau1[[#This Row],[KG_DECHET]]/Tableau1[[#This Row],[Population]]</f>
        <v>1.2380145014903379</v>
      </c>
    </row>
    <row r="2845" spans="1:13" x14ac:dyDescent="0.3">
      <c r="A2845" s="21">
        <v>2017</v>
      </c>
      <c r="B2845" s="21">
        <v>44</v>
      </c>
      <c r="C2845" s="21" t="str">
        <f>VLOOKUP(Tableau1[[#This Row],[CODE_REGION]],Libellés!$I$2:$J$15,2,FALSE)</f>
        <v>Grand-Est</v>
      </c>
      <c r="D2845" s="21">
        <v>52</v>
      </c>
      <c r="E2845" s="21" t="str">
        <f>VLOOKUP(Tableau1[[#This Row],[CODE_DEPT]],Libellés!$L$2:$M$102,2,FALSE)</f>
        <v>Haute-Marne</v>
      </c>
      <c r="F2845" s="21" t="s">
        <v>49</v>
      </c>
      <c r="G2845" s="21" t="str">
        <f>VLOOKUP(Tableau1[[#This Row],[CODE_TYPE_DECHET]],Libellés!$A$1:$B$8,2,FALSE)</f>
        <v>Ordures ménagères résiduelles</v>
      </c>
      <c r="H2845" s="21" t="s">
        <v>50</v>
      </c>
      <c r="I2845" s="21" t="str">
        <f>VLOOKUP(Tableau1[[#This Row],[CODE_DESTINATION]],Libellés!$E$2:$F$7,2,FALSE)</f>
        <v>Incinération avec récupération d'énergie</v>
      </c>
      <c r="J2845" s="21">
        <v>40647.742489999997</v>
      </c>
      <c r="K2845" s="21">
        <v>175640</v>
      </c>
      <c r="L2845" s="21">
        <f>Tableau1[[#This Row],[TONNE_DECHET]]*1000</f>
        <v>40647742.489999995</v>
      </c>
      <c r="M2845" s="21">
        <f>Tableau1[[#This Row],[KG_DECHET]]/Tableau1[[#This Row],[Population]]</f>
        <v>231.42645462309267</v>
      </c>
    </row>
    <row r="2846" spans="1:13" x14ac:dyDescent="0.3">
      <c r="A2846" s="21">
        <v>2017</v>
      </c>
      <c r="B2846" s="21">
        <v>44</v>
      </c>
      <c r="C2846" s="21" t="str">
        <f>VLOOKUP(Tableau1[[#This Row],[CODE_REGION]],Libellés!$I$2:$J$15,2,FALSE)</f>
        <v>Grand-Est</v>
      </c>
      <c r="D2846" s="21">
        <v>52</v>
      </c>
      <c r="E2846" s="21" t="str">
        <f>VLOOKUP(Tableau1[[#This Row],[CODE_DEPT]],Libellés!$L$2:$M$102,2,FALSE)</f>
        <v>Haute-Marne</v>
      </c>
      <c r="F2846" s="21" t="s">
        <v>49</v>
      </c>
      <c r="G2846" s="21" t="str">
        <f>VLOOKUP(Tableau1[[#This Row],[CODE_TYPE_DECHET]],Libellés!$A$1:$B$8,2,FALSE)</f>
        <v>Ordures ménagères résiduelles</v>
      </c>
      <c r="H2846" s="21" t="s">
        <v>51</v>
      </c>
      <c r="I2846" s="21" t="str">
        <f>VLOOKUP(Tableau1[[#This Row],[CODE_DESTINATION]],Libellés!$E$2:$F$7,2,FALSE)</f>
        <v>Stockage</v>
      </c>
      <c r="J2846" s="21">
        <v>26.21724</v>
      </c>
      <c r="K2846" s="21">
        <v>175640</v>
      </c>
      <c r="L2846" s="21">
        <f>Tableau1[[#This Row],[TONNE_DECHET]]*1000</f>
        <v>26217.24</v>
      </c>
      <c r="M2846" s="21">
        <f>Tableau1[[#This Row],[KG_DECHET]]/Tableau1[[#This Row],[Population]]</f>
        <v>0.14926690958779323</v>
      </c>
    </row>
    <row r="2847" spans="1:13" x14ac:dyDescent="0.3">
      <c r="A2847" s="21">
        <v>2017</v>
      </c>
      <c r="B2847" s="21">
        <v>44</v>
      </c>
      <c r="C2847" s="21" t="str">
        <f>VLOOKUP(Tableau1[[#This Row],[CODE_REGION]],Libellés!$I$2:$J$15,2,FALSE)</f>
        <v>Grand-Est</v>
      </c>
      <c r="D2847" s="21">
        <v>52</v>
      </c>
      <c r="E2847" s="21" t="str">
        <f>VLOOKUP(Tableau1[[#This Row],[CODE_DEPT]],Libellés!$L$2:$M$102,2,FALSE)</f>
        <v>Haute-Marne</v>
      </c>
      <c r="F2847" s="21" t="s">
        <v>51</v>
      </c>
      <c r="G2847" s="21" t="str">
        <f>VLOOKUP(Tableau1[[#This Row],[CODE_TYPE_DECHET]],Libellés!$A$1:$B$8,2,FALSE)</f>
        <v>Emballages et papier</v>
      </c>
      <c r="H2847" s="21" t="s">
        <v>49</v>
      </c>
      <c r="I2847" s="21" t="str">
        <f>VLOOKUP(Tableau1[[#This Row],[CODE_DESTINATION]],Libellés!$E$2:$F$7,2,FALSE)</f>
        <v>Valorisation matière</v>
      </c>
      <c r="J2847" s="21">
        <v>7918.5294299999996</v>
      </c>
      <c r="K2847" s="21">
        <v>175640</v>
      </c>
      <c r="L2847" s="21">
        <f>Tableau1[[#This Row],[TONNE_DECHET]]*1000</f>
        <v>7918529.4299999997</v>
      </c>
      <c r="M2847" s="21">
        <f>Tableau1[[#This Row],[KG_DECHET]]/Tableau1[[#This Row],[Population]]</f>
        <v>45.083861478023231</v>
      </c>
    </row>
    <row r="2848" spans="1:13" x14ac:dyDescent="0.3">
      <c r="A2848" s="21">
        <v>2017</v>
      </c>
      <c r="B2848" s="21">
        <v>44</v>
      </c>
      <c r="C2848" s="21" t="str">
        <f>VLOOKUP(Tableau1[[#This Row],[CODE_REGION]],Libellés!$I$2:$J$15,2,FALSE)</f>
        <v>Grand-Est</v>
      </c>
      <c r="D2848" s="21">
        <v>52</v>
      </c>
      <c r="E2848" s="21" t="str">
        <f>VLOOKUP(Tableau1[[#This Row],[CODE_DEPT]],Libellés!$L$2:$M$102,2,FALSE)</f>
        <v>Haute-Marne</v>
      </c>
      <c r="F2848" s="21" t="s">
        <v>54</v>
      </c>
      <c r="G2848" s="21" t="str">
        <f>VLOOKUP(Tableau1[[#This Row],[CODE_TYPE_DECHET]],Libellés!$A$1:$B$8,2,FALSE)</f>
        <v>Verre</v>
      </c>
      <c r="H2848" s="21" t="s">
        <v>49</v>
      </c>
      <c r="I2848" s="21" t="str">
        <f>VLOOKUP(Tableau1[[#This Row],[CODE_DESTINATION]],Libellés!$E$2:$F$7,2,FALSE)</f>
        <v>Valorisation matière</v>
      </c>
      <c r="J2848" s="21">
        <v>6917.7732999999998</v>
      </c>
      <c r="K2848" s="21">
        <v>175640</v>
      </c>
      <c r="L2848" s="21">
        <f>Tableau1[[#This Row],[TONNE_DECHET]]*1000</f>
        <v>6917773.2999999998</v>
      </c>
      <c r="M2848" s="21">
        <f>Tableau1[[#This Row],[KG_DECHET]]/Tableau1[[#This Row],[Population]]</f>
        <v>39.386092575723069</v>
      </c>
    </row>
    <row r="2849" spans="1:13" x14ac:dyDescent="0.3">
      <c r="A2849" s="21">
        <v>2017</v>
      </c>
      <c r="B2849" s="21">
        <v>44</v>
      </c>
      <c r="C2849" s="21" t="str">
        <f>VLOOKUP(Tableau1[[#This Row],[CODE_REGION]],Libellés!$I$2:$J$15,2,FALSE)</f>
        <v>Grand-Est</v>
      </c>
      <c r="D2849" s="21">
        <v>52</v>
      </c>
      <c r="E2849" s="21" t="str">
        <f>VLOOKUP(Tableau1[[#This Row],[CODE_DEPT]],Libellés!$L$2:$M$102,2,FALSE)</f>
        <v>Haute-Marne</v>
      </c>
      <c r="F2849" s="21" t="s">
        <v>54</v>
      </c>
      <c r="G2849" s="21" t="str">
        <f>VLOOKUP(Tableau1[[#This Row],[CODE_TYPE_DECHET]],Libellés!$A$1:$B$8,2,FALSE)</f>
        <v>Verre</v>
      </c>
      <c r="H2849" s="21" t="s">
        <v>52</v>
      </c>
      <c r="I2849" s="21" t="str">
        <f>VLOOKUP(Tableau1[[#This Row],[CODE_DESTINATION]],Libellés!$E$2:$F$7,2,FALSE)</f>
        <v>Non précisé</v>
      </c>
      <c r="J2849" s="21">
        <v>1.7334799999999999</v>
      </c>
      <c r="K2849" s="21">
        <v>175640</v>
      </c>
      <c r="L2849" s="21">
        <f>Tableau1[[#This Row],[TONNE_DECHET]]*1000</f>
        <v>1733.48</v>
      </c>
      <c r="M2849" s="21">
        <f>Tableau1[[#This Row],[KG_DECHET]]/Tableau1[[#This Row],[Population]]</f>
        <v>9.8695058073331818E-3</v>
      </c>
    </row>
    <row r="2850" spans="1:13" x14ac:dyDescent="0.3">
      <c r="A2850" s="21">
        <v>2017</v>
      </c>
      <c r="B2850" s="21">
        <v>44</v>
      </c>
      <c r="C2850" s="21" t="str">
        <f>VLOOKUP(Tableau1[[#This Row],[CODE_REGION]],Libellés!$I$2:$J$15,2,FALSE)</f>
        <v>Grand-Est</v>
      </c>
      <c r="D2850" s="21">
        <v>52</v>
      </c>
      <c r="E2850" s="21" t="str">
        <f>VLOOKUP(Tableau1[[#This Row],[CODE_DEPT]],Libellés!$L$2:$M$102,2,FALSE)</f>
        <v>Haute-Marne</v>
      </c>
      <c r="F2850" s="21" t="s">
        <v>55</v>
      </c>
      <c r="G2850" s="21" t="str">
        <f>VLOOKUP(Tableau1[[#This Row],[CODE_TYPE_DECHET]],Libellés!$A$1:$B$8,2,FALSE)</f>
        <v>Collectes séparées hors gravats</v>
      </c>
      <c r="H2850" s="21" t="s">
        <v>49</v>
      </c>
      <c r="I2850" s="21" t="str">
        <f>VLOOKUP(Tableau1[[#This Row],[CODE_DESTINATION]],Libellés!$E$2:$F$7,2,FALSE)</f>
        <v>Valorisation matière</v>
      </c>
      <c r="J2850" s="21">
        <v>301.06515999999999</v>
      </c>
      <c r="K2850" s="21">
        <v>175640</v>
      </c>
      <c r="L2850" s="21">
        <f>Tableau1[[#This Row],[TONNE_DECHET]]*1000</f>
        <v>301065.15999999997</v>
      </c>
      <c r="M2850" s="21">
        <f>Tableau1[[#This Row],[KG_DECHET]]/Tableau1[[#This Row],[Population]]</f>
        <v>1.7141036210430425</v>
      </c>
    </row>
    <row r="2851" spans="1:13" x14ac:dyDescent="0.3">
      <c r="A2851" s="21">
        <v>2009</v>
      </c>
      <c r="B2851" s="21">
        <v>52</v>
      </c>
      <c r="C2851" s="21" t="str">
        <f>VLOOKUP(Tableau1[[#This Row],[CODE_REGION]],Libellés!$I$2:$J$15,2,FALSE)</f>
        <v>Pays de la Loire</v>
      </c>
      <c r="D2851" s="21">
        <v>53</v>
      </c>
      <c r="E2851" s="21" t="str">
        <f>VLOOKUP(Tableau1[[#This Row],[CODE_DEPT]],Libellés!$L$2:$M$102,2,FALSE)</f>
        <v>Mayenne</v>
      </c>
      <c r="F2851" s="21" t="s">
        <v>49</v>
      </c>
      <c r="G2851" s="21" t="str">
        <f>VLOOKUP(Tableau1[[#This Row],[CODE_TYPE_DECHET]],Libellés!$A$1:$B$8,2,FALSE)</f>
        <v>Ordures ménagères résiduelles</v>
      </c>
      <c r="H2851" s="21" t="s">
        <v>50</v>
      </c>
      <c r="I2851" s="21" t="str">
        <f>VLOOKUP(Tableau1[[#This Row],[CODE_DESTINATION]],Libellés!$E$2:$F$7,2,FALSE)</f>
        <v>Incinération avec récupération d'énergie</v>
      </c>
      <c r="J2851" s="21">
        <v>28432.28</v>
      </c>
      <c r="K2851" s="21">
        <v>305147</v>
      </c>
      <c r="L2851" s="21">
        <f>Tableau1[[#This Row],[TONNE_DECHET]]*1000</f>
        <v>28432280</v>
      </c>
      <c r="M2851" s="21">
        <f>Tableau1[[#This Row],[KG_DECHET]]/Tableau1[[#This Row],[Population]]</f>
        <v>93.175682539890616</v>
      </c>
    </row>
    <row r="2852" spans="1:13" x14ac:dyDescent="0.3">
      <c r="A2852" s="21">
        <v>2009</v>
      </c>
      <c r="B2852" s="21">
        <v>52</v>
      </c>
      <c r="C2852" s="21" t="str">
        <f>VLOOKUP(Tableau1[[#This Row],[CODE_REGION]],Libellés!$I$2:$J$15,2,FALSE)</f>
        <v>Pays de la Loire</v>
      </c>
      <c r="D2852" s="21">
        <v>53</v>
      </c>
      <c r="E2852" s="21" t="str">
        <f>VLOOKUP(Tableau1[[#This Row],[CODE_DEPT]],Libellés!$L$2:$M$102,2,FALSE)</f>
        <v>Mayenne</v>
      </c>
      <c r="F2852" s="21" t="s">
        <v>49</v>
      </c>
      <c r="G2852" s="21" t="str">
        <f>VLOOKUP(Tableau1[[#This Row],[CODE_TYPE_DECHET]],Libellés!$A$1:$B$8,2,FALSE)</f>
        <v>Ordures ménagères résiduelles</v>
      </c>
      <c r="H2852" s="21" t="s">
        <v>51</v>
      </c>
      <c r="I2852" s="21" t="str">
        <f>VLOOKUP(Tableau1[[#This Row],[CODE_DESTINATION]],Libellés!$E$2:$F$7,2,FALSE)</f>
        <v>Stockage</v>
      </c>
      <c r="J2852" s="21">
        <v>42180.077559999998</v>
      </c>
      <c r="K2852" s="21">
        <v>305147</v>
      </c>
      <c r="L2852" s="21">
        <f>Tableau1[[#This Row],[TONNE_DECHET]]*1000</f>
        <v>42180077.559999995</v>
      </c>
      <c r="M2852" s="21">
        <f>Tableau1[[#This Row],[KG_DECHET]]/Tableau1[[#This Row],[Population]]</f>
        <v>138.22871455396904</v>
      </c>
    </row>
    <row r="2853" spans="1:13" x14ac:dyDescent="0.3">
      <c r="A2853" s="21">
        <v>2009</v>
      </c>
      <c r="B2853" s="21">
        <v>52</v>
      </c>
      <c r="C2853" s="21" t="str">
        <f>VLOOKUP(Tableau1[[#This Row],[CODE_REGION]],Libellés!$I$2:$J$15,2,FALSE)</f>
        <v>Pays de la Loire</v>
      </c>
      <c r="D2853" s="21">
        <v>53</v>
      </c>
      <c r="E2853" s="21" t="str">
        <f>VLOOKUP(Tableau1[[#This Row],[CODE_DEPT]],Libellés!$L$2:$M$102,2,FALSE)</f>
        <v>Mayenne</v>
      </c>
      <c r="F2853" s="21" t="s">
        <v>49</v>
      </c>
      <c r="G2853" s="21" t="str">
        <f>VLOOKUP(Tableau1[[#This Row],[CODE_TYPE_DECHET]],Libellés!$A$1:$B$8,2,FALSE)</f>
        <v>Ordures ménagères résiduelles</v>
      </c>
      <c r="H2853" s="21" t="s">
        <v>52</v>
      </c>
      <c r="I2853" s="21" t="str">
        <f>VLOOKUP(Tableau1[[#This Row],[CODE_DESTINATION]],Libellés!$E$2:$F$7,2,FALSE)</f>
        <v>Non précisé</v>
      </c>
      <c r="J2853" s="21">
        <v>772.29765999999995</v>
      </c>
      <c r="K2853" s="21">
        <v>305147</v>
      </c>
      <c r="L2853" s="21">
        <f>Tableau1[[#This Row],[TONNE_DECHET]]*1000</f>
        <v>772297.65999999992</v>
      </c>
      <c r="M2853" s="21">
        <f>Tableau1[[#This Row],[KG_DECHET]]/Tableau1[[#This Row],[Population]]</f>
        <v>2.5309036628248021</v>
      </c>
    </row>
    <row r="2854" spans="1:13" x14ac:dyDescent="0.3">
      <c r="A2854" s="21">
        <v>2009</v>
      </c>
      <c r="B2854" s="21">
        <v>52</v>
      </c>
      <c r="C2854" s="21" t="str">
        <f>VLOOKUP(Tableau1[[#This Row],[CODE_REGION]],Libellés!$I$2:$J$15,2,FALSE)</f>
        <v>Pays de la Loire</v>
      </c>
      <c r="D2854" s="21">
        <v>53</v>
      </c>
      <c r="E2854" s="21" t="str">
        <f>VLOOKUP(Tableau1[[#This Row],[CODE_DEPT]],Libellés!$L$2:$M$102,2,FALSE)</f>
        <v>Mayenne</v>
      </c>
      <c r="F2854" s="21" t="s">
        <v>50</v>
      </c>
      <c r="G2854" s="21" t="str">
        <f>VLOOKUP(Tableau1[[#This Row],[CODE_TYPE_DECHET]],Libellés!$A$1:$B$8,2,FALSE)</f>
        <v>Encombrants</v>
      </c>
      <c r="H2854" s="21" t="s">
        <v>51</v>
      </c>
      <c r="I2854" s="21" t="str">
        <f>VLOOKUP(Tableau1[[#This Row],[CODE_DESTINATION]],Libellés!$E$2:$F$7,2,FALSE)</f>
        <v>Stockage</v>
      </c>
      <c r="J2854" s="21">
        <v>210.9</v>
      </c>
      <c r="K2854" s="21">
        <v>305147</v>
      </c>
      <c r="L2854" s="21">
        <f>Tableau1[[#This Row],[TONNE_DECHET]]*1000</f>
        <v>210900</v>
      </c>
      <c r="M2854" s="21">
        <f>Tableau1[[#This Row],[KG_DECHET]]/Tableau1[[#This Row],[Population]]</f>
        <v>0.69114230190694981</v>
      </c>
    </row>
    <row r="2855" spans="1:13" x14ac:dyDescent="0.3">
      <c r="A2855" s="21">
        <v>2009</v>
      </c>
      <c r="B2855" s="21">
        <v>52</v>
      </c>
      <c r="C2855" s="21" t="str">
        <f>VLOOKUP(Tableau1[[#This Row],[CODE_REGION]],Libellés!$I$2:$J$15,2,FALSE)</f>
        <v>Pays de la Loire</v>
      </c>
      <c r="D2855" s="21">
        <v>53</v>
      </c>
      <c r="E2855" s="21" t="str">
        <f>VLOOKUP(Tableau1[[#This Row],[CODE_DEPT]],Libellés!$L$2:$M$102,2,FALSE)</f>
        <v>Mayenne</v>
      </c>
      <c r="F2855" s="21" t="s">
        <v>53</v>
      </c>
      <c r="G2855" s="21" t="str">
        <f>VLOOKUP(Tableau1[[#This Row],[CODE_TYPE_DECHET]],Libellés!$A$1:$B$8,2,FALSE)</f>
        <v>Déchets dangereux</v>
      </c>
      <c r="H2855" s="21" t="s">
        <v>49</v>
      </c>
      <c r="I2855" s="21" t="str">
        <f>VLOOKUP(Tableau1[[#This Row],[CODE_DESTINATION]],Libellés!$E$2:$F$7,2,FALSE)</f>
        <v>Valorisation matière</v>
      </c>
      <c r="J2855" s="21">
        <v>0.03</v>
      </c>
      <c r="K2855" s="21">
        <v>305147</v>
      </c>
      <c r="L2855" s="21">
        <f>Tableau1[[#This Row],[TONNE_DECHET]]*1000</f>
        <v>30</v>
      </c>
      <c r="M2855" s="21">
        <f>Tableau1[[#This Row],[KG_DECHET]]/Tableau1[[#This Row],[Population]]</f>
        <v>9.8313271964004233E-5</v>
      </c>
    </row>
    <row r="2856" spans="1:13" x14ac:dyDescent="0.3">
      <c r="A2856" s="21">
        <v>2009</v>
      </c>
      <c r="B2856" s="21">
        <v>52</v>
      </c>
      <c r="C2856" s="21" t="str">
        <f>VLOOKUP(Tableau1[[#This Row],[CODE_REGION]],Libellés!$I$2:$J$15,2,FALSE)</f>
        <v>Pays de la Loire</v>
      </c>
      <c r="D2856" s="21">
        <v>53</v>
      </c>
      <c r="E2856" s="21" t="str">
        <f>VLOOKUP(Tableau1[[#This Row],[CODE_DEPT]],Libellés!$L$2:$M$102,2,FALSE)</f>
        <v>Mayenne</v>
      </c>
      <c r="F2856" s="21" t="s">
        <v>53</v>
      </c>
      <c r="G2856" s="21" t="str">
        <f>VLOOKUP(Tableau1[[#This Row],[CODE_TYPE_DECHET]],Libellés!$A$1:$B$8,2,FALSE)</f>
        <v>Déchets dangereux</v>
      </c>
      <c r="H2856" s="21" t="s">
        <v>52</v>
      </c>
      <c r="I2856" s="21" t="str">
        <f>VLOOKUP(Tableau1[[#This Row],[CODE_DESTINATION]],Libellés!$E$2:$F$7,2,FALSE)</f>
        <v>Non précisé</v>
      </c>
      <c r="J2856" s="21">
        <v>1.1039999999999999E-2</v>
      </c>
      <c r="K2856" s="21">
        <v>305147</v>
      </c>
      <c r="L2856" s="21">
        <f>Tableau1[[#This Row],[TONNE_DECHET]]*1000</f>
        <v>11.04</v>
      </c>
      <c r="M2856" s="21">
        <f>Tableau1[[#This Row],[KG_DECHET]]/Tableau1[[#This Row],[Population]]</f>
        <v>3.6179284082753558E-5</v>
      </c>
    </row>
    <row r="2857" spans="1:13" x14ac:dyDescent="0.3">
      <c r="A2857" s="21">
        <v>2009</v>
      </c>
      <c r="B2857" s="21">
        <v>52</v>
      </c>
      <c r="C2857" s="21" t="str">
        <f>VLOOKUP(Tableau1[[#This Row],[CODE_REGION]],Libellés!$I$2:$J$15,2,FALSE)</f>
        <v>Pays de la Loire</v>
      </c>
      <c r="D2857" s="21">
        <v>53</v>
      </c>
      <c r="E2857" s="21" t="str">
        <f>VLOOKUP(Tableau1[[#This Row],[CODE_DEPT]],Libellés!$L$2:$M$102,2,FALSE)</f>
        <v>Mayenne</v>
      </c>
      <c r="F2857" s="21" t="s">
        <v>51</v>
      </c>
      <c r="G2857" s="21" t="str">
        <f>VLOOKUP(Tableau1[[#This Row],[CODE_TYPE_DECHET]],Libellés!$A$1:$B$8,2,FALSE)</f>
        <v>Emballages et papier</v>
      </c>
      <c r="H2857" s="21" t="s">
        <v>49</v>
      </c>
      <c r="I2857" s="21" t="str">
        <f>VLOOKUP(Tableau1[[#This Row],[CODE_DESTINATION]],Libellés!$E$2:$F$7,2,FALSE)</f>
        <v>Valorisation matière</v>
      </c>
      <c r="J2857" s="21">
        <v>11166.02973</v>
      </c>
      <c r="K2857" s="21">
        <v>305147</v>
      </c>
      <c r="L2857" s="21">
        <f>Tableau1[[#This Row],[TONNE_DECHET]]*1000</f>
        <v>11166029.73</v>
      </c>
      <c r="M2857" s="21">
        <f>Tableau1[[#This Row],[KG_DECHET]]/Tableau1[[#This Row],[Population]]</f>
        <v>36.592297253454895</v>
      </c>
    </row>
    <row r="2858" spans="1:13" x14ac:dyDescent="0.3">
      <c r="A2858" s="21">
        <v>2009</v>
      </c>
      <c r="B2858" s="21">
        <v>52</v>
      </c>
      <c r="C2858" s="21" t="str">
        <f>VLOOKUP(Tableau1[[#This Row],[CODE_REGION]],Libellés!$I$2:$J$15,2,FALSE)</f>
        <v>Pays de la Loire</v>
      </c>
      <c r="D2858" s="21">
        <v>53</v>
      </c>
      <c r="E2858" s="21" t="str">
        <f>VLOOKUP(Tableau1[[#This Row],[CODE_DEPT]],Libellés!$L$2:$M$102,2,FALSE)</f>
        <v>Mayenne</v>
      </c>
      <c r="F2858" s="21" t="s">
        <v>51</v>
      </c>
      <c r="G2858" s="21" t="str">
        <f>VLOOKUP(Tableau1[[#This Row],[CODE_TYPE_DECHET]],Libellés!$A$1:$B$8,2,FALSE)</f>
        <v>Emballages et papier</v>
      </c>
      <c r="H2858" s="21" t="s">
        <v>52</v>
      </c>
      <c r="I2858" s="21" t="str">
        <f>VLOOKUP(Tableau1[[#This Row],[CODE_DESTINATION]],Libellés!$E$2:$F$7,2,FALSE)</f>
        <v>Non précisé</v>
      </c>
      <c r="J2858" s="21">
        <v>62.104480000000002</v>
      </c>
      <c r="K2858" s="21">
        <v>305147</v>
      </c>
      <c r="L2858" s="21">
        <f>Tableau1[[#This Row],[TONNE_DECHET]]*1000</f>
        <v>62104.480000000003</v>
      </c>
      <c r="M2858" s="21">
        <f>Tableau1[[#This Row],[KG_DECHET]]/Tableau1[[#This Row],[Population]]</f>
        <v>0.20352315441410207</v>
      </c>
    </row>
    <row r="2859" spans="1:13" x14ac:dyDescent="0.3">
      <c r="A2859" s="21">
        <v>2009</v>
      </c>
      <c r="B2859" s="21">
        <v>52</v>
      </c>
      <c r="C2859" s="21" t="str">
        <f>VLOOKUP(Tableau1[[#This Row],[CODE_REGION]],Libellés!$I$2:$J$15,2,FALSE)</f>
        <v>Pays de la Loire</v>
      </c>
      <c r="D2859" s="21">
        <v>53</v>
      </c>
      <c r="E2859" s="21" t="str">
        <f>VLOOKUP(Tableau1[[#This Row],[CODE_DEPT]],Libellés!$L$2:$M$102,2,FALSE)</f>
        <v>Mayenne</v>
      </c>
      <c r="F2859" s="21" t="s">
        <v>56</v>
      </c>
      <c r="G2859" s="21" t="str">
        <f>VLOOKUP(Tableau1[[#This Row],[CODE_TYPE_DECHET]],Libellés!$A$1:$B$8,2,FALSE)</f>
        <v>Biodéchets</v>
      </c>
      <c r="H2859" s="21" t="s">
        <v>51</v>
      </c>
      <c r="I2859" s="21" t="str">
        <f>VLOOKUP(Tableau1[[#This Row],[CODE_DESTINATION]],Libellés!$E$2:$F$7,2,FALSE)</f>
        <v>Stockage</v>
      </c>
      <c r="J2859" s="21">
        <v>2814</v>
      </c>
      <c r="K2859" s="21">
        <v>305147</v>
      </c>
      <c r="L2859" s="21">
        <f>Tableau1[[#This Row],[TONNE_DECHET]]*1000</f>
        <v>2814000</v>
      </c>
      <c r="M2859" s="21">
        <f>Tableau1[[#This Row],[KG_DECHET]]/Tableau1[[#This Row],[Population]]</f>
        <v>9.2217849102235974</v>
      </c>
    </row>
    <row r="2860" spans="1:13" x14ac:dyDescent="0.3">
      <c r="A2860" s="21">
        <v>2009</v>
      </c>
      <c r="B2860" s="21">
        <v>52</v>
      </c>
      <c r="C2860" s="21" t="str">
        <f>VLOOKUP(Tableau1[[#This Row],[CODE_REGION]],Libellés!$I$2:$J$15,2,FALSE)</f>
        <v>Pays de la Loire</v>
      </c>
      <c r="D2860" s="21">
        <v>53</v>
      </c>
      <c r="E2860" s="21" t="str">
        <f>VLOOKUP(Tableau1[[#This Row],[CODE_DEPT]],Libellés!$L$2:$M$102,2,FALSE)</f>
        <v>Mayenne</v>
      </c>
      <c r="F2860" s="21" t="s">
        <v>56</v>
      </c>
      <c r="G2860" s="21" t="str">
        <f>VLOOKUP(Tableau1[[#This Row],[CODE_TYPE_DECHET]],Libellés!$A$1:$B$8,2,FALSE)</f>
        <v>Biodéchets</v>
      </c>
      <c r="H2860" s="21" t="s">
        <v>56</v>
      </c>
      <c r="I2860" s="21" t="str">
        <f>VLOOKUP(Tableau1[[#This Row],[CODE_DESTINATION]],Libellés!$E$2:$F$7,2,FALSE)</f>
        <v>Valorisation organique</v>
      </c>
      <c r="J2860" s="21">
        <v>1672.24</v>
      </c>
      <c r="K2860" s="21">
        <v>305147</v>
      </c>
      <c r="L2860" s="21">
        <f>Tableau1[[#This Row],[TONNE_DECHET]]*1000</f>
        <v>1672240</v>
      </c>
      <c r="M2860" s="21">
        <f>Tableau1[[#This Row],[KG_DECHET]]/Tableau1[[#This Row],[Population]]</f>
        <v>5.4801128636362151</v>
      </c>
    </row>
    <row r="2861" spans="1:13" x14ac:dyDescent="0.3">
      <c r="A2861" s="21">
        <v>2009</v>
      </c>
      <c r="B2861" s="21">
        <v>52</v>
      </c>
      <c r="C2861" s="21" t="str">
        <f>VLOOKUP(Tableau1[[#This Row],[CODE_REGION]],Libellés!$I$2:$J$15,2,FALSE)</f>
        <v>Pays de la Loire</v>
      </c>
      <c r="D2861" s="21">
        <v>53</v>
      </c>
      <c r="E2861" s="21" t="str">
        <f>VLOOKUP(Tableau1[[#This Row],[CODE_DEPT]],Libellés!$L$2:$M$102,2,FALSE)</f>
        <v>Mayenne</v>
      </c>
      <c r="F2861" s="21" t="s">
        <v>56</v>
      </c>
      <c r="G2861" s="21" t="str">
        <f>VLOOKUP(Tableau1[[#This Row],[CODE_TYPE_DECHET]],Libellés!$A$1:$B$8,2,FALSE)</f>
        <v>Biodéchets</v>
      </c>
      <c r="H2861" s="21" t="s">
        <v>52</v>
      </c>
      <c r="I2861" s="21" t="str">
        <f>VLOOKUP(Tableau1[[#This Row],[CODE_DESTINATION]],Libellés!$E$2:$F$7,2,FALSE)</f>
        <v>Non précisé</v>
      </c>
      <c r="J2861" s="21">
        <v>1542</v>
      </c>
      <c r="K2861" s="21">
        <v>305147</v>
      </c>
      <c r="L2861" s="21">
        <f>Tableau1[[#This Row],[TONNE_DECHET]]*1000</f>
        <v>1542000</v>
      </c>
      <c r="M2861" s="21">
        <f>Tableau1[[#This Row],[KG_DECHET]]/Tableau1[[#This Row],[Population]]</f>
        <v>5.053302178949818</v>
      </c>
    </row>
    <row r="2862" spans="1:13" x14ac:dyDescent="0.3">
      <c r="A2862" s="21">
        <v>2009</v>
      </c>
      <c r="B2862" s="21">
        <v>52</v>
      </c>
      <c r="C2862" s="21" t="str">
        <f>VLOOKUP(Tableau1[[#This Row],[CODE_REGION]],Libellés!$I$2:$J$15,2,FALSE)</f>
        <v>Pays de la Loire</v>
      </c>
      <c r="D2862" s="21">
        <v>53</v>
      </c>
      <c r="E2862" s="21" t="str">
        <f>VLOOKUP(Tableau1[[#This Row],[CODE_DEPT]],Libellés!$L$2:$M$102,2,FALSE)</f>
        <v>Mayenne</v>
      </c>
      <c r="F2862" s="21" t="s">
        <v>54</v>
      </c>
      <c r="G2862" s="21" t="str">
        <f>VLOOKUP(Tableau1[[#This Row],[CODE_TYPE_DECHET]],Libellés!$A$1:$B$8,2,FALSE)</f>
        <v>Verre</v>
      </c>
      <c r="H2862" s="21" t="s">
        <v>49</v>
      </c>
      <c r="I2862" s="21" t="str">
        <f>VLOOKUP(Tableau1[[#This Row],[CODE_DESTINATION]],Libellés!$E$2:$F$7,2,FALSE)</f>
        <v>Valorisation matière</v>
      </c>
      <c r="J2862" s="21">
        <v>9950.9038899999996</v>
      </c>
      <c r="K2862" s="21">
        <v>305147</v>
      </c>
      <c r="L2862" s="21">
        <f>Tableau1[[#This Row],[TONNE_DECHET]]*1000</f>
        <v>9950903.8899999987</v>
      </c>
      <c r="M2862" s="21">
        <f>Tableau1[[#This Row],[KG_DECHET]]/Tableau1[[#This Row],[Population]]</f>
        <v>32.610197347507921</v>
      </c>
    </row>
    <row r="2863" spans="1:13" x14ac:dyDescent="0.3">
      <c r="A2863" s="21">
        <v>2009</v>
      </c>
      <c r="B2863" s="21">
        <v>52</v>
      </c>
      <c r="C2863" s="21" t="str">
        <f>VLOOKUP(Tableau1[[#This Row],[CODE_REGION]],Libellés!$I$2:$J$15,2,FALSE)</f>
        <v>Pays de la Loire</v>
      </c>
      <c r="D2863" s="21">
        <v>53</v>
      </c>
      <c r="E2863" s="21" t="str">
        <f>VLOOKUP(Tableau1[[#This Row],[CODE_DEPT]],Libellés!$L$2:$M$102,2,FALSE)</f>
        <v>Mayenne</v>
      </c>
      <c r="F2863" s="21" t="s">
        <v>54</v>
      </c>
      <c r="G2863" s="21" t="str">
        <f>VLOOKUP(Tableau1[[#This Row],[CODE_TYPE_DECHET]],Libellés!$A$1:$B$8,2,FALSE)</f>
        <v>Verre</v>
      </c>
      <c r="H2863" s="21" t="s">
        <v>52</v>
      </c>
      <c r="I2863" s="21" t="str">
        <f>VLOOKUP(Tableau1[[#This Row],[CODE_DESTINATION]],Libellés!$E$2:$F$7,2,FALSE)</f>
        <v>Non précisé</v>
      </c>
      <c r="J2863" s="21">
        <v>120.51702</v>
      </c>
      <c r="K2863" s="21">
        <v>305147</v>
      </c>
      <c r="L2863" s="21">
        <f>Tableau1[[#This Row],[TONNE_DECHET]]*1000</f>
        <v>120517.02</v>
      </c>
      <c r="M2863" s="21">
        <f>Tableau1[[#This Row],[KG_DECHET]]/Tableau1[[#This Row],[Population]]</f>
        <v>0.39494741878504458</v>
      </c>
    </row>
    <row r="2864" spans="1:13" x14ac:dyDescent="0.3">
      <c r="A2864" s="21">
        <v>2009</v>
      </c>
      <c r="B2864" s="21">
        <v>52</v>
      </c>
      <c r="C2864" s="21" t="str">
        <f>VLOOKUP(Tableau1[[#This Row],[CODE_REGION]],Libellés!$I$2:$J$15,2,FALSE)</f>
        <v>Pays de la Loire</v>
      </c>
      <c r="D2864" s="21">
        <v>53</v>
      </c>
      <c r="E2864" s="21" t="str">
        <f>VLOOKUP(Tableau1[[#This Row],[CODE_DEPT]],Libellés!$L$2:$M$102,2,FALSE)</f>
        <v>Mayenne</v>
      </c>
      <c r="F2864" s="21" t="s">
        <v>55</v>
      </c>
      <c r="G2864" s="21" t="str">
        <f>VLOOKUP(Tableau1[[#This Row],[CODE_TYPE_DECHET]],Libellés!$A$1:$B$8,2,FALSE)</f>
        <v>Collectes séparées hors gravats</v>
      </c>
      <c r="H2864" s="21" t="s">
        <v>49</v>
      </c>
      <c r="I2864" s="21" t="str">
        <f>VLOOKUP(Tableau1[[#This Row],[CODE_DESTINATION]],Libellés!$E$2:$F$7,2,FALSE)</f>
        <v>Valorisation matière</v>
      </c>
      <c r="J2864" s="21">
        <v>59.17</v>
      </c>
      <c r="K2864" s="21">
        <v>305147</v>
      </c>
      <c r="L2864" s="21">
        <f>Tableau1[[#This Row],[TONNE_DECHET]]*1000</f>
        <v>59170</v>
      </c>
      <c r="M2864" s="21">
        <f>Tableau1[[#This Row],[KG_DECHET]]/Tableau1[[#This Row],[Population]]</f>
        <v>0.19390654340367103</v>
      </c>
    </row>
    <row r="2865" spans="1:13" x14ac:dyDescent="0.3">
      <c r="A2865" s="21">
        <v>2011</v>
      </c>
      <c r="B2865" s="21">
        <v>52</v>
      </c>
      <c r="C2865" s="21" t="str">
        <f>VLOOKUP(Tableau1[[#This Row],[CODE_REGION]],Libellés!$I$2:$J$15,2,FALSE)</f>
        <v>Pays de la Loire</v>
      </c>
      <c r="D2865" s="21">
        <v>53</v>
      </c>
      <c r="E2865" s="21" t="str">
        <f>VLOOKUP(Tableau1[[#This Row],[CODE_DEPT]],Libellés!$L$2:$M$102,2,FALSE)</f>
        <v>Mayenne</v>
      </c>
      <c r="F2865" s="21" t="s">
        <v>49</v>
      </c>
      <c r="G2865" s="21" t="str">
        <f>VLOOKUP(Tableau1[[#This Row],[CODE_TYPE_DECHET]],Libellés!$A$1:$B$8,2,FALSE)</f>
        <v>Ordures ménagères résiduelles</v>
      </c>
      <c r="H2865" s="21" t="s">
        <v>50</v>
      </c>
      <c r="I2865" s="21" t="str">
        <f>VLOOKUP(Tableau1[[#This Row],[CODE_DESTINATION]],Libellés!$E$2:$F$7,2,FALSE)</f>
        <v>Incinération avec récupération d'énergie</v>
      </c>
      <c r="J2865" s="21">
        <v>46655.290999999997</v>
      </c>
      <c r="K2865" s="21">
        <v>307031</v>
      </c>
      <c r="L2865" s="21">
        <f>Tableau1[[#This Row],[TONNE_DECHET]]*1000</f>
        <v>46655291</v>
      </c>
      <c r="M2865" s="21">
        <f>Tableau1[[#This Row],[KG_DECHET]]/Tableau1[[#This Row],[Population]]</f>
        <v>151.95628780155749</v>
      </c>
    </row>
    <row r="2866" spans="1:13" x14ac:dyDescent="0.3">
      <c r="A2866" s="21">
        <v>2011</v>
      </c>
      <c r="B2866" s="21">
        <v>52</v>
      </c>
      <c r="C2866" s="21" t="str">
        <f>VLOOKUP(Tableau1[[#This Row],[CODE_REGION]],Libellés!$I$2:$J$15,2,FALSE)</f>
        <v>Pays de la Loire</v>
      </c>
      <c r="D2866" s="21">
        <v>53</v>
      </c>
      <c r="E2866" s="21" t="str">
        <f>VLOOKUP(Tableau1[[#This Row],[CODE_DEPT]],Libellés!$L$2:$M$102,2,FALSE)</f>
        <v>Mayenne</v>
      </c>
      <c r="F2866" s="21" t="s">
        <v>49</v>
      </c>
      <c r="G2866" s="21" t="str">
        <f>VLOOKUP(Tableau1[[#This Row],[CODE_TYPE_DECHET]],Libellés!$A$1:$B$8,2,FALSE)</f>
        <v>Ordures ménagères résiduelles</v>
      </c>
      <c r="H2866" s="21" t="s">
        <v>51</v>
      </c>
      <c r="I2866" s="21" t="str">
        <f>VLOOKUP(Tableau1[[#This Row],[CODE_DESTINATION]],Libellés!$E$2:$F$7,2,FALSE)</f>
        <v>Stockage</v>
      </c>
      <c r="J2866" s="21">
        <v>17858.925309999999</v>
      </c>
      <c r="K2866" s="21">
        <v>307031</v>
      </c>
      <c r="L2866" s="21">
        <f>Tableau1[[#This Row],[TONNE_DECHET]]*1000</f>
        <v>17858925.309999999</v>
      </c>
      <c r="M2866" s="21">
        <f>Tableau1[[#This Row],[KG_DECHET]]/Tableau1[[#This Row],[Population]]</f>
        <v>58.166521654165209</v>
      </c>
    </row>
    <row r="2867" spans="1:13" x14ac:dyDescent="0.3">
      <c r="A2867" s="21">
        <v>2011</v>
      </c>
      <c r="B2867" s="21">
        <v>52</v>
      </c>
      <c r="C2867" s="21" t="str">
        <f>VLOOKUP(Tableau1[[#This Row],[CODE_REGION]],Libellés!$I$2:$J$15,2,FALSE)</f>
        <v>Pays de la Loire</v>
      </c>
      <c r="D2867" s="21">
        <v>53</v>
      </c>
      <c r="E2867" s="21" t="str">
        <f>VLOOKUP(Tableau1[[#This Row],[CODE_DEPT]],Libellés!$L$2:$M$102,2,FALSE)</f>
        <v>Mayenne</v>
      </c>
      <c r="F2867" s="21" t="s">
        <v>50</v>
      </c>
      <c r="G2867" s="21" t="str">
        <f>VLOOKUP(Tableau1[[#This Row],[CODE_TYPE_DECHET]],Libellés!$A$1:$B$8,2,FALSE)</f>
        <v>Encombrants</v>
      </c>
      <c r="H2867" s="21" t="s">
        <v>51</v>
      </c>
      <c r="I2867" s="21" t="str">
        <f>VLOOKUP(Tableau1[[#This Row],[CODE_DESTINATION]],Libellés!$E$2:$F$7,2,FALSE)</f>
        <v>Stockage</v>
      </c>
      <c r="J2867" s="21">
        <v>112.78155</v>
      </c>
      <c r="K2867" s="21">
        <v>307031</v>
      </c>
      <c r="L2867" s="21">
        <f>Tableau1[[#This Row],[TONNE_DECHET]]*1000</f>
        <v>112781.55</v>
      </c>
      <c r="M2867" s="21">
        <f>Tableau1[[#This Row],[KG_DECHET]]/Tableau1[[#This Row],[Population]]</f>
        <v>0.36732952047187417</v>
      </c>
    </row>
    <row r="2868" spans="1:13" x14ac:dyDescent="0.3">
      <c r="A2868" s="21">
        <v>2011</v>
      </c>
      <c r="B2868" s="21">
        <v>52</v>
      </c>
      <c r="C2868" s="21" t="str">
        <f>VLOOKUP(Tableau1[[#This Row],[CODE_REGION]],Libellés!$I$2:$J$15,2,FALSE)</f>
        <v>Pays de la Loire</v>
      </c>
      <c r="D2868" s="21">
        <v>53</v>
      </c>
      <c r="E2868" s="21" t="str">
        <f>VLOOKUP(Tableau1[[#This Row],[CODE_DEPT]],Libellés!$L$2:$M$102,2,FALSE)</f>
        <v>Mayenne</v>
      </c>
      <c r="F2868" s="21" t="s">
        <v>53</v>
      </c>
      <c r="G2868" s="21" t="str">
        <f>VLOOKUP(Tableau1[[#This Row],[CODE_TYPE_DECHET]],Libellés!$A$1:$B$8,2,FALSE)</f>
        <v>Déchets dangereux</v>
      </c>
      <c r="H2868" s="21" t="s">
        <v>50</v>
      </c>
      <c r="I2868" s="21" t="str">
        <f>VLOOKUP(Tableau1[[#This Row],[CODE_DESTINATION]],Libellés!$E$2:$F$7,2,FALSE)</f>
        <v>Incinération avec récupération d'énergie</v>
      </c>
      <c r="J2868" s="21">
        <v>0.31613000000000002</v>
      </c>
      <c r="K2868" s="21">
        <v>307031</v>
      </c>
      <c r="L2868" s="21">
        <f>Tableau1[[#This Row],[TONNE_DECHET]]*1000</f>
        <v>316.13</v>
      </c>
      <c r="M2868" s="21">
        <f>Tableau1[[#This Row],[KG_DECHET]]/Tableau1[[#This Row],[Population]]</f>
        <v>1.0296354439779697E-3</v>
      </c>
    </row>
    <row r="2869" spans="1:13" x14ac:dyDescent="0.3">
      <c r="A2869" s="21">
        <v>2011</v>
      </c>
      <c r="B2869" s="21">
        <v>52</v>
      </c>
      <c r="C2869" s="21" t="str">
        <f>VLOOKUP(Tableau1[[#This Row],[CODE_REGION]],Libellés!$I$2:$J$15,2,FALSE)</f>
        <v>Pays de la Loire</v>
      </c>
      <c r="D2869" s="21">
        <v>53</v>
      </c>
      <c r="E2869" s="21" t="str">
        <f>VLOOKUP(Tableau1[[#This Row],[CODE_DEPT]],Libellés!$L$2:$M$102,2,FALSE)</f>
        <v>Mayenne</v>
      </c>
      <c r="F2869" s="21" t="s">
        <v>51</v>
      </c>
      <c r="G2869" s="21" t="str">
        <f>VLOOKUP(Tableau1[[#This Row],[CODE_TYPE_DECHET]],Libellés!$A$1:$B$8,2,FALSE)</f>
        <v>Emballages et papier</v>
      </c>
      <c r="H2869" s="21" t="s">
        <v>49</v>
      </c>
      <c r="I2869" s="21" t="str">
        <f>VLOOKUP(Tableau1[[#This Row],[CODE_DESTINATION]],Libellés!$E$2:$F$7,2,FALSE)</f>
        <v>Valorisation matière</v>
      </c>
      <c r="J2869" s="21">
        <v>14326.58318</v>
      </c>
      <c r="K2869" s="21">
        <v>307031</v>
      </c>
      <c r="L2869" s="21">
        <f>Tableau1[[#This Row],[TONNE_DECHET]]*1000</f>
        <v>14326583.18</v>
      </c>
      <c r="M2869" s="21">
        <f>Tableau1[[#This Row],[KG_DECHET]]/Tableau1[[#This Row],[Population]]</f>
        <v>46.661682957095536</v>
      </c>
    </row>
    <row r="2870" spans="1:13" x14ac:dyDescent="0.3">
      <c r="A2870" s="21">
        <v>2011</v>
      </c>
      <c r="B2870" s="21">
        <v>52</v>
      </c>
      <c r="C2870" s="21" t="str">
        <f>VLOOKUP(Tableau1[[#This Row],[CODE_REGION]],Libellés!$I$2:$J$15,2,FALSE)</f>
        <v>Pays de la Loire</v>
      </c>
      <c r="D2870" s="21">
        <v>53</v>
      </c>
      <c r="E2870" s="21" t="str">
        <f>VLOOKUP(Tableau1[[#This Row],[CODE_DEPT]],Libellés!$L$2:$M$102,2,FALSE)</f>
        <v>Mayenne</v>
      </c>
      <c r="F2870" s="21" t="s">
        <v>56</v>
      </c>
      <c r="G2870" s="21" t="str">
        <f>VLOOKUP(Tableau1[[#This Row],[CODE_TYPE_DECHET]],Libellés!$A$1:$B$8,2,FALSE)</f>
        <v>Biodéchets</v>
      </c>
      <c r="H2870" s="21" t="s">
        <v>51</v>
      </c>
      <c r="I2870" s="21" t="str">
        <f>VLOOKUP(Tableau1[[#This Row],[CODE_DESTINATION]],Libellés!$E$2:$F$7,2,FALSE)</f>
        <v>Stockage</v>
      </c>
      <c r="J2870" s="21">
        <v>170</v>
      </c>
      <c r="K2870" s="21">
        <v>307031</v>
      </c>
      <c r="L2870" s="21">
        <f>Tableau1[[#This Row],[TONNE_DECHET]]*1000</f>
        <v>170000</v>
      </c>
      <c r="M2870" s="21">
        <f>Tableau1[[#This Row],[KG_DECHET]]/Tableau1[[#This Row],[Population]]</f>
        <v>0.55369001827177056</v>
      </c>
    </row>
    <row r="2871" spans="1:13" x14ac:dyDescent="0.3">
      <c r="A2871" s="21">
        <v>2011</v>
      </c>
      <c r="B2871" s="21">
        <v>52</v>
      </c>
      <c r="C2871" s="21" t="str">
        <f>VLOOKUP(Tableau1[[#This Row],[CODE_REGION]],Libellés!$I$2:$J$15,2,FALSE)</f>
        <v>Pays de la Loire</v>
      </c>
      <c r="D2871" s="21">
        <v>53</v>
      </c>
      <c r="E2871" s="21" t="str">
        <f>VLOOKUP(Tableau1[[#This Row],[CODE_DEPT]],Libellés!$L$2:$M$102,2,FALSE)</f>
        <v>Mayenne</v>
      </c>
      <c r="F2871" s="21" t="s">
        <v>56</v>
      </c>
      <c r="G2871" s="21" t="str">
        <f>VLOOKUP(Tableau1[[#This Row],[CODE_TYPE_DECHET]],Libellés!$A$1:$B$8,2,FALSE)</f>
        <v>Biodéchets</v>
      </c>
      <c r="H2871" s="21" t="s">
        <v>56</v>
      </c>
      <c r="I2871" s="21" t="str">
        <f>VLOOKUP(Tableau1[[#This Row],[CODE_DESTINATION]],Libellés!$E$2:$F$7,2,FALSE)</f>
        <v>Valorisation organique</v>
      </c>
      <c r="J2871" s="21">
        <v>4293.49</v>
      </c>
      <c r="K2871" s="21">
        <v>307031</v>
      </c>
      <c r="L2871" s="21">
        <f>Tableau1[[#This Row],[TONNE_DECHET]]*1000</f>
        <v>4293490</v>
      </c>
      <c r="M2871" s="21">
        <f>Tableau1[[#This Row],[KG_DECHET]]/Tableau1[[#This Row],[Population]]</f>
        <v>13.983897391468615</v>
      </c>
    </row>
    <row r="2872" spans="1:13" x14ac:dyDescent="0.3">
      <c r="A2872" s="21">
        <v>2011</v>
      </c>
      <c r="B2872" s="21">
        <v>52</v>
      </c>
      <c r="C2872" s="21" t="str">
        <f>VLOOKUP(Tableau1[[#This Row],[CODE_REGION]],Libellés!$I$2:$J$15,2,FALSE)</f>
        <v>Pays de la Loire</v>
      </c>
      <c r="D2872" s="21">
        <v>53</v>
      </c>
      <c r="E2872" s="21" t="str">
        <f>VLOOKUP(Tableau1[[#This Row],[CODE_DEPT]],Libellés!$L$2:$M$102,2,FALSE)</f>
        <v>Mayenne</v>
      </c>
      <c r="F2872" s="21" t="s">
        <v>54</v>
      </c>
      <c r="G2872" s="21" t="str">
        <f>VLOOKUP(Tableau1[[#This Row],[CODE_TYPE_DECHET]],Libellés!$A$1:$B$8,2,FALSE)</f>
        <v>Verre</v>
      </c>
      <c r="H2872" s="21" t="s">
        <v>49</v>
      </c>
      <c r="I2872" s="21" t="str">
        <f>VLOOKUP(Tableau1[[#This Row],[CODE_DESTINATION]],Libellés!$E$2:$F$7,2,FALSE)</f>
        <v>Valorisation matière</v>
      </c>
      <c r="J2872" s="21">
        <v>10090.47838</v>
      </c>
      <c r="K2872" s="21">
        <v>307031</v>
      </c>
      <c r="L2872" s="21">
        <f>Tableau1[[#This Row],[TONNE_DECHET]]*1000</f>
        <v>10090478.380000001</v>
      </c>
      <c r="M2872" s="21">
        <f>Tableau1[[#This Row],[KG_DECHET]]/Tableau1[[#This Row],[Population]]</f>
        <v>32.864689168194744</v>
      </c>
    </row>
    <row r="2873" spans="1:13" x14ac:dyDescent="0.3">
      <c r="A2873" s="21">
        <v>2011</v>
      </c>
      <c r="B2873" s="21">
        <v>52</v>
      </c>
      <c r="C2873" s="21" t="str">
        <f>VLOOKUP(Tableau1[[#This Row],[CODE_REGION]],Libellés!$I$2:$J$15,2,FALSE)</f>
        <v>Pays de la Loire</v>
      </c>
      <c r="D2873" s="21">
        <v>53</v>
      </c>
      <c r="E2873" s="21" t="str">
        <f>VLOOKUP(Tableau1[[#This Row],[CODE_DEPT]],Libellés!$L$2:$M$102,2,FALSE)</f>
        <v>Mayenne</v>
      </c>
      <c r="F2873" s="21" t="s">
        <v>55</v>
      </c>
      <c r="G2873" s="21" t="str">
        <f>VLOOKUP(Tableau1[[#This Row],[CODE_TYPE_DECHET]],Libellés!$A$1:$B$8,2,FALSE)</f>
        <v>Collectes séparées hors gravats</v>
      </c>
      <c r="H2873" s="21" t="s">
        <v>49</v>
      </c>
      <c r="I2873" s="21" t="str">
        <f>VLOOKUP(Tableau1[[#This Row],[CODE_DESTINATION]],Libellés!$E$2:$F$7,2,FALSE)</f>
        <v>Valorisation matière</v>
      </c>
      <c r="J2873" s="21">
        <v>576.92836</v>
      </c>
      <c r="K2873" s="21">
        <v>307031</v>
      </c>
      <c r="L2873" s="21">
        <f>Tableau1[[#This Row],[TONNE_DECHET]]*1000</f>
        <v>576928.36</v>
      </c>
      <c r="M2873" s="21">
        <f>Tableau1[[#This Row],[KG_DECHET]]/Tableau1[[#This Row],[Population]]</f>
        <v>1.8790557305288391</v>
      </c>
    </row>
    <row r="2874" spans="1:13" x14ac:dyDescent="0.3">
      <c r="A2874" s="21">
        <v>2013</v>
      </c>
      <c r="B2874" s="21">
        <v>52</v>
      </c>
      <c r="C2874" s="21" t="str">
        <f>VLOOKUP(Tableau1[[#This Row],[CODE_REGION]],Libellés!$I$2:$J$15,2,FALSE)</f>
        <v>Pays de la Loire</v>
      </c>
      <c r="D2874" s="21">
        <v>53</v>
      </c>
      <c r="E2874" s="21" t="str">
        <f>VLOOKUP(Tableau1[[#This Row],[CODE_DEPT]],Libellés!$L$2:$M$102,2,FALSE)</f>
        <v>Mayenne</v>
      </c>
      <c r="F2874" s="21" t="s">
        <v>49</v>
      </c>
      <c r="G2874" s="21" t="str">
        <f>VLOOKUP(Tableau1[[#This Row],[CODE_TYPE_DECHET]],Libellés!$A$1:$B$8,2,FALSE)</f>
        <v>Ordures ménagères résiduelles</v>
      </c>
      <c r="H2874" s="21" t="s">
        <v>50</v>
      </c>
      <c r="I2874" s="21" t="str">
        <f>VLOOKUP(Tableau1[[#This Row],[CODE_DESTINATION]],Libellés!$E$2:$F$7,2,FALSE)</f>
        <v>Incinération avec récupération d'énergie</v>
      </c>
      <c r="J2874" s="21">
        <v>50348.87</v>
      </c>
      <c r="K2874" s="21">
        <v>307500</v>
      </c>
      <c r="L2874" s="21">
        <f>Tableau1[[#This Row],[TONNE_DECHET]]*1000</f>
        <v>50348870</v>
      </c>
      <c r="M2874" s="21">
        <f>Tableau1[[#This Row],[KG_DECHET]]/Tableau1[[#This Row],[Population]]</f>
        <v>163.73616260162601</v>
      </c>
    </row>
    <row r="2875" spans="1:13" x14ac:dyDescent="0.3">
      <c r="A2875" s="21">
        <v>2013</v>
      </c>
      <c r="B2875" s="21">
        <v>52</v>
      </c>
      <c r="C2875" s="21" t="str">
        <f>VLOOKUP(Tableau1[[#This Row],[CODE_REGION]],Libellés!$I$2:$J$15,2,FALSE)</f>
        <v>Pays de la Loire</v>
      </c>
      <c r="D2875" s="21">
        <v>53</v>
      </c>
      <c r="E2875" s="21" t="str">
        <f>VLOOKUP(Tableau1[[#This Row],[CODE_DEPT]],Libellés!$L$2:$M$102,2,FALSE)</f>
        <v>Mayenne</v>
      </c>
      <c r="F2875" s="21" t="s">
        <v>49</v>
      </c>
      <c r="G2875" s="21" t="str">
        <f>VLOOKUP(Tableau1[[#This Row],[CODE_TYPE_DECHET]],Libellés!$A$1:$B$8,2,FALSE)</f>
        <v>Ordures ménagères résiduelles</v>
      </c>
      <c r="H2875" s="21" t="s">
        <v>51</v>
      </c>
      <c r="I2875" s="21" t="str">
        <f>VLOOKUP(Tableau1[[#This Row],[CODE_DESTINATION]],Libellés!$E$2:$F$7,2,FALSE)</f>
        <v>Stockage</v>
      </c>
      <c r="J2875" s="21">
        <v>8463.6880000000001</v>
      </c>
      <c r="K2875" s="21">
        <v>307500</v>
      </c>
      <c r="L2875" s="21">
        <f>Tableau1[[#This Row],[TONNE_DECHET]]*1000</f>
        <v>8463688</v>
      </c>
      <c r="M2875" s="21">
        <f>Tableau1[[#This Row],[KG_DECHET]]/Tableau1[[#This Row],[Population]]</f>
        <v>27.524188617886178</v>
      </c>
    </row>
    <row r="2876" spans="1:13" x14ac:dyDescent="0.3">
      <c r="A2876" s="21">
        <v>2013</v>
      </c>
      <c r="B2876" s="21">
        <v>52</v>
      </c>
      <c r="C2876" s="21" t="str">
        <f>VLOOKUP(Tableau1[[#This Row],[CODE_REGION]],Libellés!$I$2:$J$15,2,FALSE)</f>
        <v>Pays de la Loire</v>
      </c>
      <c r="D2876" s="21">
        <v>53</v>
      </c>
      <c r="E2876" s="21" t="str">
        <f>VLOOKUP(Tableau1[[#This Row],[CODE_DEPT]],Libellés!$L$2:$M$102,2,FALSE)</f>
        <v>Mayenne</v>
      </c>
      <c r="F2876" s="21" t="s">
        <v>50</v>
      </c>
      <c r="G2876" s="21" t="str">
        <f>VLOOKUP(Tableau1[[#This Row],[CODE_TYPE_DECHET]],Libellés!$A$1:$B$8,2,FALSE)</f>
        <v>Encombrants</v>
      </c>
      <c r="H2876" s="21" t="s">
        <v>49</v>
      </c>
      <c r="I2876" s="21" t="str">
        <f>VLOOKUP(Tableau1[[#This Row],[CODE_DESTINATION]],Libellés!$E$2:$F$7,2,FALSE)</f>
        <v>Valorisation matière</v>
      </c>
      <c r="J2876" s="21">
        <v>38.89</v>
      </c>
      <c r="K2876" s="21">
        <v>307500</v>
      </c>
      <c r="L2876" s="21">
        <f>Tableau1[[#This Row],[TONNE_DECHET]]*1000</f>
        <v>38890</v>
      </c>
      <c r="M2876" s="21">
        <f>Tableau1[[#This Row],[KG_DECHET]]/Tableau1[[#This Row],[Population]]</f>
        <v>0.12647154471544717</v>
      </c>
    </row>
    <row r="2877" spans="1:13" x14ac:dyDescent="0.3">
      <c r="A2877" s="21">
        <v>2013</v>
      </c>
      <c r="B2877" s="21">
        <v>52</v>
      </c>
      <c r="C2877" s="21" t="str">
        <f>VLOOKUP(Tableau1[[#This Row],[CODE_REGION]],Libellés!$I$2:$J$15,2,FALSE)</f>
        <v>Pays de la Loire</v>
      </c>
      <c r="D2877" s="21">
        <v>53</v>
      </c>
      <c r="E2877" s="21" t="str">
        <f>VLOOKUP(Tableau1[[#This Row],[CODE_DEPT]],Libellés!$L$2:$M$102,2,FALSE)</f>
        <v>Mayenne</v>
      </c>
      <c r="F2877" s="21" t="s">
        <v>50</v>
      </c>
      <c r="G2877" s="21" t="str">
        <f>VLOOKUP(Tableau1[[#This Row],[CODE_TYPE_DECHET]],Libellés!$A$1:$B$8,2,FALSE)</f>
        <v>Encombrants</v>
      </c>
      <c r="H2877" s="21" t="s">
        <v>51</v>
      </c>
      <c r="I2877" s="21" t="str">
        <f>VLOOKUP(Tableau1[[#This Row],[CODE_DESTINATION]],Libellés!$E$2:$F$7,2,FALSE)</f>
        <v>Stockage</v>
      </c>
      <c r="J2877" s="21">
        <v>1E-3</v>
      </c>
      <c r="K2877" s="21">
        <v>307500</v>
      </c>
      <c r="L2877" s="21">
        <f>Tableau1[[#This Row],[TONNE_DECHET]]*1000</f>
        <v>1</v>
      </c>
      <c r="M2877" s="21">
        <f>Tableau1[[#This Row],[KG_DECHET]]/Tableau1[[#This Row],[Population]]</f>
        <v>3.2520325203252032E-6</v>
      </c>
    </row>
    <row r="2878" spans="1:13" x14ac:dyDescent="0.3">
      <c r="A2878" s="21">
        <v>2013</v>
      </c>
      <c r="B2878" s="21">
        <v>52</v>
      </c>
      <c r="C2878" s="21" t="str">
        <f>VLOOKUP(Tableau1[[#This Row],[CODE_REGION]],Libellés!$I$2:$J$15,2,FALSE)</f>
        <v>Pays de la Loire</v>
      </c>
      <c r="D2878" s="21">
        <v>53</v>
      </c>
      <c r="E2878" s="21" t="str">
        <f>VLOOKUP(Tableau1[[#This Row],[CODE_DEPT]],Libellés!$L$2:$M$102,2,FALSE)</f>
        <v>Mayenne</v>
      </c>
      <c r="F2878" s="21" t="s">
        <v>53</v>
      </c>
      <c r="G2878" s="21" t="str">
        <f>VLOOKUP(Tableau1[[#This Row],[CODE_TYPE_DECHET]],Libellés!$A$1:$B$8,2,FALSE)</f>
        <v>Déchets dangereux</v>
      </c>
      <c r="H2878" s="21" t="s">
        <v>49</v>
      </c>
      <c r="I2878" s="21" t="str">
        <f>VLOOKUP(Tableau1[[#This Row],[CODE_DESTINATION]],Libellés!$E$2:$F$7,2,FALSE)</f>
        <v>Valorisation matière</v>
      </c>
      <c r="J2878" s="21">
        <v>5.70505</v>
      </c>
      <c r="K2878" s="21">
        <v>307500</v>
      </c>
      <c r="L2878" s="21">
        <f>Tableau1[[#This Row],[TONNE_DECHET]]*1000</f>
        <v>5705.05</v>
      </c>
      <c r="M2878" s="21">
        <f>Tableau1[[#This Row],[KG_DECHET]]/Tableau1[[#This Row],[Population]]</f>
        <v>1.8553008130081303E-2</v>
      </c>
    </row>
    <row r="2879" spans="1:13" x14ac:dyDescent="0.3">
      <c r="A2879" s="21">
        <v>2013</v>
      </c>
      <c r="B2879" s="21">
        <v>52</v>
      </c>
      <c r="C2879" s="21" t="str">
        <f>VLOOKUP(Tableau1[[#This Row],[CODE_REGION]],Libellés!$I$2:$J$15,2,FALSE)</f>
        <v>Pays de la Loire</v>
      </c>
      <c r="D2879" s="21">
        <v>53</v>
      </c>
      <c r="E2879" s="21" t="str">
        <f>VLOOKUP(Tableau1[[#This Row],[CODE_DEPT]],Libellés!$L$2:$M$102,2,FALSE)</f>
        <v>Mayenne</v>
      </c>
      <c r="F2879" s="21" t="s">
        <v>53</v>
      </c>
      <c r="G2879" s="21" t="str">
        <f>VLOOKUP(Tableau1[[#This Row],[CODE_TYPE_DECHET]],Libellés!$A$1:$B$8,2,FALSE)</f>
        <v>Déchets dangereux</v>
      </c>
      <c r="H2879" s="21" t="s">
        <v>50</v>
      </c>
      <c r="I2879" s="21" t="str">
        <f>VLOOKUP(Tableau1[[#This Row],[CODE_DESTINATION]],Libellés!$E$2:$F$7,2,FALSE)</f>
        <v>Incinération avec récupération d'énergie</v>
      </c>
      <c r="J2879" s="21">
        <v>2.1000000000000001E-2</v>
      </c>
      <c r="K2879" s="21">
        <v>307500</v>
      </c>
      <c r="L2879" s="21">
        <f>Tableau1[[#This Row],[TONNE_DECHET]]*1000</f>
        <v>21</v>
      </c>
      <c r="M2879" s="21">
        <f>Tableau1[[#This Row],[KG_DECHET]]/Tableau1[[#This Row],[Population]]</f>
        <v>6.8292682926829267E-5</v>
      </c>
    </row>
    <row r="2880" spans="1:13" x14ac:dyDescent="0.3">
      <c r="A2880" s="21">
        <v>2013</v>
      </c>
      <c r="B2880" s="21">
        <v>52</v>
      </c>
      <c r="C2880" s="21" t="str">
        <f>VLOOKUP(Tableau1[[#This Row],[CODE_REGION]],Libellés!$I$2:$J$15,2,FALSE)</f>
        <v>Pays de la Loire</v>
      </c>
      <c r="D2880" s="21">
        <v>53</v>
      </c>
      <c r="E2880" s="21" t="str">
        <f>VLOOKUP(Tableau1[[#This Row],[CODE_DEPT]],Libellés!$L$2:$M$102,2,FALSE)</f>
        <v>Mayenne</v>
      </c>
      <c r="F2880" s="21" t="s">
        <v>51</v>
      </c>
      <c r="G2880" s="21" t="str">
        <f>VLOOKUP(Tableau1[[#This Row],[CODE_TYPE_DECHET]],Libellés!$A$1:$B$8,2,FALSE)</f>
        <v>Emballages et papier</v>
      </c>
      <c r="H2880" s="21" t="s">
        <v>49</v>
      </c>
      <c r="I2880" s="21" t="str">
        <f>VLOOKUP(Tableau1[[#This Row],[CODE_DESTINATION]],Libellés!$E$2:$F$7,2,FALSE)</f>
        <v>Valorisation matière</v>
      </c>
      <c r="J2880" s="21">
        <v>13636.765509999999</v>
      </c>
      <c r="K2880" s="21">
        <v>307500</v>
      </c>
      <c r="L2880" s="21">
        <f>Tableau1[[#This Row],[TONNE_DECHET]]*1000</f>
        <v>13636765.51</v>
      </c>
      <c r="M2880" s="21">
        <f>Tableau1[[#This Row],[KG_DECHET]]/Tableau1[[#This Row],[Population]]</f>
        <v>44.347204910569104</v>
      </c>
    </row>
    <row r="2881" spans="1:13" x14ac:dyDescent="0.3">
      <c r="A2881" s="21">
        <v>2013</v>
      </c>
      <c r="B2881" s="21">
        <v>52</v>
      </c>
      <c r="C2881" s="21" t="str">
        <f>VLOOKUP(Tableau1[[#This Row],[CODE_REGION]],Libellés!$I$2:$J$15,2,FALSE)</f>
        <v>Pays de la Loire</v>
      </c>
      <c r="D2881" s="21">
        <v>53</v>
      </c>
      <c r="E2881" s="21" t="str">
        <f>VLOOKUP(Tableau1[[#This Row],[CODE_DEPT]],Libellés!$L$2:$M$102,2,FALSE)</f>
        <v>Mayenne</v>
      </c>
      <c r="F2881" s="21" t="s">
        <v>51</v>
      </c>
      <c r="G2881" s="21" t="str">
        <f>VLOOKUP(Tableau1[[#This Row],[CODE_TYPE_DECHET]],Libellés!$A$1:$B$8,2,FALSE)</f>
        <v>Emballages et papier</v>
      </c>
      <c r="H2881" s="21" t="s">
        <v>52</v>
      </c>
      <c r="I2881" s="21" t="str">
        <f>VLOOKUP(Tableau1[[#This Row],[CODE_DESTINATION]],Libellés!$E$2:$F$7,2,FALSE)</f>
        <v>Non précisé</v>
      </c>
      <c r="J2881" s="21">
        <v>1694.57</v>
      </c>
      <c r="K2881" s="21">
        <v>307500</v>
      </c>
      <c r="L2881" s="21">
        <f>Tableau1[[#This Row],[TONNE_DECHET]]*1000</f>
        <v>1694570</v>
      </c>
      <c r="M2881" s="21">
        <f>Tableau1[[#This Row],[KG_DECHET]]/Tableau1[[#This Row],[Population]]</f>
        <v>5.51079674796748</v>
      </c>
    </row>
    <row r="2882" spans="1:13" x14ac:dyDescent="0.3">
      <c r="A2882" s="21">
        <v>2013</v>
      </c>
      <c r="B2882" s="21">
        <v>52</v>
      </c>
      <c r="C2882" s="21" t="str">
        <f>VLOOKUP(Tableau1[[#This Row],[CODE_REGION]],Libellés!$I$2:$J$15,2,FALSE)</f>
        <v>Pays de la Loire</v>
      </c>
      <c r="D2882" s="21">
        <v>53</v>
      </c>
      <c r="E2882" s="21" t="str">
        <f>VLOOKUP(Tableau1[[#This Row],[CODE_DEPT]],Libellés!$L$2:$M$102,2,FALSE)</f>
        <v>Mayenne</v>
      </c>
      <c r="F2882" s="21" t="s">
        <v>56</v>
      </c>
      <c r="G2882" s="21" t="str">
        <f>VLOOKUP(Tableau1[[#This Row],[CODE_TYPE_DECHET]],Libellés!$A$1:$B$8,2,FALSE)</f>
        <v>Biodéchets</v>
      </c>
      <c r="H2882" s="21" t="s">
        <v>56</v>
      </c>
      <c r="I2882" s="21" t="str">
        <f>VLOOKUP(Tableau1[[#This Row],[CODE_DESTINATION]],Libellés!$E$2:$F$7,2,FALSE)</f>
        <v>Valorisation organique</v>
      </c>
      <c r="J2882" s="21">
        <v>1E-3</v>
      </c>
      <c r="K2882" s="21">
        <v>307500</v>
      </c>
      <c r="L2882" s="21">
        <f>Tableau1[[#This Row],[TONNE_DECHET]]*1000</f>
        <v>1</v>
      </c>
      <c r="M2882" s="21">
        <f>Tableau1[[#This Row],[KG_DECHET]]/Tableau1[[#This Row],[Population]]</f>
        <v>3.2520325203252032E-6</v>
      </c>
    </row>
    <row r="2883" spans="1:13" x14ac:dyDescent="0.3">
      <c r="A2883" s="21">
        <v>2013</v>
      </c>
      <c r="B2883" s="21">
        <v>52</v>
      </c>
      <c r="C2883" s="21" t="str">
        <f>VLOOKUP(Tableau1[[#This Row],[CODE_REGION]],Libellés!$I$2:$J$15,2,FALSE)</f>
        <v>Pays de la Loire</v>
      </c>
      <c r="D2883" s="21">
        <v>53</v>
      </c>
      <c r="E2883" s="21" t="str">
        <f>VLOOKUP(Tableau1[[#This Row],[CODE_DEPT]],Libellés!$L$2:$M$102,2,FALSE)</f>
        <v>Mayenne</v>
      </c>
      <c r="F2883" s="21" t="s">
        <v>54</v>
      </c>
      <c r="G2883" s="21" t="str">
        <f>VLOOKUP(Tableau1[[#This Row],[CODE_TYPE_DECHET]],Libellés!$A$1:$B$8,2,FALSE)</f>
        <v>Verre</v>
      </c>
      <c r="H2883" s="21" t="s">
        <v>49</v>
      </c>
      <c r="I2883" s="21" t="str">
        <f>VLOOKUP(Tableau1[[#This Row],[CODE_DESTINATION]],Libellés!$E$2:$F$7,2,FALSE)</f>
        <v>Valorisation matière</v>
      </c>
      <c r="J2883" s="21">
        <v>10442.439850000001</v>
      </c>
      <c r="K2883" s="21">
        <v>307500</v>
      </c>
      <c r="L2883" s="21">
        <f>Tableau1[[#This Row],[TONNE_DECHET]]*1000</f>
        <v>10442439.850000001</v>
      </c>
      <c r="M2883" s="21">
        <f>Tableau1[[#This Row],[KG_DECHET]]/Tableau1[[#This Row],[Population]]</f>
        <v>33.959153983739846</v>
      </c>
    </row>
    <row r="2884" spans="1:13" x14ac:dyDescent="0.3">
      <c r="A2884" s="21">
        <v>2013</v>
      </c>
      <c r="B2884" s="21">
        <v>52</v>
      </c>
      <c r="C2884" s="21" t="str">
        <f>VLOOKUP(Tableau1[[#This Row],[CODE_REGION]],Libellés!$I$2:$J$15,2,FALSE)</f>
        <v>Pays de la Loire</v>
      </c>
      <c r="D2884" s="21">
        <v>53</v>
      </c>
      <c r="E2884" s="21" t="str">
        <f>VLOOKUP(Tableau1[[#This Row],[CODE_DEPT]],Libellés!$L$2:$M$102,2,FALSE)</f>
        <v>Mayenne</v>
      </c>
      <c r="F2884" s="21" t="s">
        <v>55</v>
      </c>
      <c r="G2884" s="21" t="str">
        <f>VLOOKUP(Tableau1[[#This Row],[CODE_TYPE_DECHET]],Libellés!$A$1:$B$8,2,FALSE)</f>
        <v>Collectes séparées hors gravats</v>
      </c>
      <c r="H2884" s="21" t="s">
        <v>49</v>
      </c>
      <c r="I2884" s="21" t="str">
        <f>VLOOKUP(Tableau1[[#This Row],[CODE_DESTINATION]],Libellés!$E$2:$F$7,2,FALSE)</f>
        <v>Valorisation matière</v>
      </c>
      <c r="J2884" s="21">
        <v>755.04647999999997</v>
      </c>
      <c r="K2884" s="21">
        <v>307500</v>
      </c>
      <c r="L2884" s="21">
        <f>Tableau1[[#This Row],[TONNE_DECHET]]*1000</f>
        <v>755046.48</v>
      </c>
      <c r="M2884" s="21">
        <f>Tableau1[[#This Row],[KG_DECHET]]/Tableau1[[#This Row],[Population]]</f>
        <v>2.4554357073170729</v>
      </c>
    </row>
    <row r="2885" spans="1:13" x14ac:dyDescent="0.3">
      <c r="A2885" s="21">
        <v>2015</v>
      </c>
      <c r="B2885" s="21">
        <v>52</v>
      </c>
      <c r="C2885" s="21" t="str">
        <f>VLOOKUP(Tableau1[[#This Row],[CODE_REGION]],Libellés!$I$2:$J$15,2,FALSE)</f>
        <v>Pays de la Loire</v>
      </c>
      <c r="D2885" s="21">
        <v>53</v>
      </c>
      <c r="E2885" s="21" t="str">
        <f>VLOOKUP(Tableau1[[#This Row],[CODE_DEPT]],Libellés!$L$2:$M$102,2,FALSE)</f>
        <v>Mayenne</v>
      </c>
      <c r="F2885" s="21" t="s">
        <v>49</v>
      </c>
      <c r="G2885" s="21" t="str">
        <f>VLOOKUP(Tableau1[[#This Row],[CODE_TYPE_DECHET]],Libellés!$A$1:$B$8,2,FALSE)</f>
        <v>Ordures ménagères résiduelles</v>
      </c>
      <c r="H2885" s="21" t="s">
        <v>50</v>
      </c>
      <c r="I2885" s="21" t="str">
        <f>VLOOKUP(Tableau1[[#This Row],[CODE_DESTINATION]],Libellés!$E$2:$F$7,2,FALSE)</f>
        <v>Incinération avec récupération d'énergie</v>
      </c>
      <c r="J2885" s="21">
        <v>52468.78</v>
      </c>
      <c r="K2885" s="21">
        <v>307940</v>
      </c>
      <c r="L2885" s="21">
        <f>Tableau1[[#This Row],[TONNE_DECHET]]*1000</f>
        <v>52468780</v>
      </c>
      <c r="M2885" s="21">
        <f>Tableau1[[#This Row],[KG_DECHET]]/Tableau1[[#This Row],[Population]]</f>
        <v>170.38637396895498</v>
      </c>
    </row>
    <row r="2886" spans="1:13" x14ac:dyDescent="0.3">
      <c r="A2886" s="21">
        <v>2015</v>
      </c>
      <c r="B2886" s="21">
        <v>52</v>
      </c>
      <c r="C2886" s="21" t="str">
        <f>VLOOKUP(Tableau1[[#This Row],[CODE_REGION]],Libellés!$I$2:$J$15,2,FALSE)</f>
        <v>Pays de la Loire</v>
      </c>
      <c r="D2886" s="21">
        <v>53</v>
      </c>
      <c r="E2886" s="21" t="str">
        <f>VLOOKUP(Tableau1[[#This Row],[CODE_DEPT]],Libellés!$L$2:$M$102,2,FALSE)</f>
        <v>Mayenne</v>
      </c>
      <c r="F2886" s="21" t="s">
        <v>49</v>
      </c>
      <c r="G2886" s="21" t="str">
        <f>VLOOKUP(Tableau1[[#This Row],[CODE_TYPE_DECHET]],Libellés!$A$1:$B$8,2,FALSE)</f>
        <v>Ordures ménagères résiduelles</v>
      </c>
      <c r="H2886" s="21" t="s">
        <v>51</v>
      </c>
      <c r="I2886" s="21" t="str">
        <f>VLOOKUP(Tableau1[[#This Row],[CODE_DESTINATION]],Libellés!$E$2:$F$7,2,FALSE)</f>
        <v>Stockage</v>
      </c>
      <c r="J2886" s="21">
        <v>3665.9934899999998</v>
      </c>
      <c r="K2886" s="21">
        <v>307940</v>
      </c>
      <c r="L2886" s="21">
        <f>Tableau1[[#This Row],[TONNE_DECHET]]*1000</f>
        <v>3665993.4899999998</v>
      </c>
      <c r="M2886" s="21">
        <f>Tableau1[[#This Row],[KG_DECHET]]/Tableau1[[#This Row],[Population]]</f>
        <v>11.90489540170163</v>
      </c>
    </row>
    <row r="2887" spans="1:13" x14ac:dyDescent="0.3">
      <c r="A2887" s="21">
        <v>2015</v>
      </c>
      <c r="B2887" s="21">
        <v>52</v>
      </c>
      <c r="C2887" s="21" t="str">
        <f>VLOOKUP(Tableau1[[#This Row],[CODE_REGION]],Libellés!$I$2:$J$15,2,FALSE)</f>
        <v>Pays de la Loire</v>
      </c>
      <c r="D2887" s="21">
        <v>53</v>
      </c>
      <c r="E2887" s="21" t="str">
        <f>VLOOKUP(Tableau1[[#This Row],[CODE_DEPT]],Libellés!$L$2:$M$102,2,FALSE)</f>
        <v>Mayenne</v>
      </c>
      <c r="F2887" s="21" t="s">
        <v>50</v>
      </c>
      <c r="G2887" s="21" t="str">
        <f>VLOOKUP(Tableau1[[#This Row],[CODE_TYPE_DECHET]],Libellés!$A$1:$B$8,2,FALSE)</f>
        <v>Encombrants</v>
      </c>
      <c r="H2887" s="21" t="s">
        <v>49</v>
      </c>
      <c r="I2887" s="21" t="str">
        <f>VLOOKUP(Tableau1[[#This Row],[CODE_DESTINATION]],Libellés!$E$2:$F$7,2,FALSE)</f>
        <v>Valorisation matière</v>
      </c>
      <c r="J2887" s="21">
        <v>1E-3</v>
      </c>
      <c r="K2887" s="21">
        <v>307940</v>
      </c>
      <c r="L2887" s="21">
        <f>Tableau1[[#This Row],[TONNE_DECHET]]*1000</f>
        <v>1</v>
      </c>
      <c r="M2887" s="21">
        <f>Tableau1[[#This Row],[KG_DECHET]]/Tableau1[[#This Row],[Population]]</f>
        <v>3.2473858543872183E-6</v>
      </c>
    </row>
    <row r="2888" spans="1:13" x14ac:dyDescent="0.3">
      <c r="A2888" s="21">
        <v>2015</v>
      </c>
      <c r="B2888" s="21">
        <v>52</v>
      </c>
      <c r="C2888" s="21" t="str">
        <f>VLOOKUP(Tableau1[[#This Row],[CODE_REGION]],Libellés!$I$2:$J$15,2,FALSE)</f>
        <v>Pays de la Loire</v>
      </c>
      <c r="D2888" s="21">
        <v>53</v>
      </c>
      <c r="E2888" s="21" t="str">
        <f>VLOOKUP(Tableau1[[#This Row],[CODE_DEPT]],Libellés!$L$2:$M$102,2,FALSE)</f>
        <v>Mayenne</v>
      </c>
      <c r="F2888" s="21" t="s">
        <v>50</v>
      </c>
      <c r="G2888" s="21" t="str">
        <f>VLOOKUP(Tableau1[[#This Row],[CODE_TYPE_DECHET]],Libellés!$A$1:$B$8,2,FALSE)</f>
        <v>Encombrants</v>
      </c>
      <c r="H2888" s="21" t="s">
        <v>51</v>
      </c>
      <c r="I2888" s="21" t="str">
        <f>VLOOKUP(Tableau1[[#This Row],[CODE_DESTINATION]],Libellés!$E$2:$F$7,2,FALSE)</f>
        <v>Stockage</v>
      </c>
      <c r="J2888" s="21">
        <v>137.74100000000001</v>
      </c>
      <c r="K2888" s="21">
        <v>307940</v>
      </c>
      <c r="L2888" s="21">
        <f>Tableau1[[#This Row],[TONNE_DECHET]]*1000</f>
        <v>137741</v>
      </c>
      <c r="M2888" s="21">
        <f>Tableau1[[#This Row],[KG_DECHET]]/Tableau1[[#This Row],[Population]]</f>
        <v>0.44729817496914981</v>
      </c>
    </row>
    <row r="2889" spans="1:13" x14ac:dyDescent="0.3">
      <c r="A2889" s="21">
        <v>2015</v>
      </c>
      <c r="B2889" s="21">
        <v>52</v>
      </c>
      <c r="C2889" s="21" t="str">
        <f>VLOOKUP(Tableau1[[#This Row],[CODE_REGION]],Libellés!$I$2:$J$15,2,FALSE)</f>
        <v>Pays de la Loire</v>
      </c>
      <c r="D2889" s="21">
        <v>53</v>
      </c>
      <c r="E2889" s="21" t="str">
        <f>VLOOKUP(Tableau1[[#This Row],[CODE_DEPT]],Libellés!$L$2:$M$102,2,FALSE)</f>
        <v>Mayenne</v>
      </c>
      <c r="F2889" s="21" t="s">
        <v>53</v>
      </c>
      <c r="G2889" s="21" t="str">
        <f>VLOOKUP(Tableau1[[#This Row],[CODE_TYPE_DECHET]],Libellés!$A$1:$B$8,2,FALSE)</f>
        <v>Déchets dangereux</v>
      </c>
      <c r="H2889" s="21" t="s">
        <v>49</v>
      </c>
      <c r="I2889" s="21" t="str">
        <f>VLOOKUP(Tableau1[[#This Row],[CODE_DESTINATION]],Libellés!$E$2:$F$7,2,FALSE)</f>
        <v>Valorisation matière</v>
      </c>
      <c r="J2889" s="21">
        <v>257</v>
      </c>
      <c r="K2889" s="21">
        <v>307940</v>
      </c>
      <c r="L2889" s="21">
        <f>Tableau1[[#This Row],[TONNE_DECHET]]*1000</f>
        <v>257000</v>
      </c>
      <c r="M2889" s="21">
        <f>Tableau1[[#This Row],[KG_DECHET]]/Tableau1[[#This Row],[Population]]</f>
        <v>0.8345781645775151</v>
      </c>
    </row>
    <row r="2890" spans="1:13" x14ac:dyDescent="0.3">
      <c r="A2890" s="21">
        <v>2015</v>
      </c>
      <c r="B2890" s="21">
        <v>52</v>
      </c>
      <c r="C2890" s="21" t="str">
        <f>VLOOKUP(Tableau1[[#This Row],[CODE_REGION]],Libellés!$I$2:$J$15,2,FALSE)</f>
        <v>Pays de la Loire</v>
      </c>
      <c r="D2890" s="21">
        <v>53</v>
      </c>
      <c r="E2890" s="21" t="str">
        <f>VLOOKUP(Tableau1[[#This Row],[CODE_DEPT]],Libellés!$L$2:$M$102,2,FALSE)</f>
        <v>Mayenne</v>
      </c>
      <c r="F2890" s="21" t="s">
        <v>53</v>
      </c>
      <c r="G2890" s="21" t="str">
        <f>VLOOKUP(Tableau1[[#This Row],[CODE_TYPE_DECHET]],Libellés!$A$1:$B$8,2,FALSE)</f>
        <v>Déchets dangereux</v>
      </c>
      <c r="H2890" s="21" t="s">
        <v>50</v>
      </c>
      <c r="I2890" s="21" t="str">
        <f>VLOOKUP(Tableau1[[#This Row],[CODE_DESTINATION]],Libellés!$E$2:$F$7,2,FALSE)</f>
        <v>Incinération avec récupération d'énergie</v>
      </c>
      <c r="J2890" s="21">
        <v>0.3</v>
      </c>
      <c r="K2890" s="21">
        <v>307940</v>
      </c>
      <c r="L2890" s="21">
        <f>Tableau1[[#This Row],[TONNE_DECHET]]*1000</f>
        <v>300</v>
      </c>
      <c r="M2890" s="21">
        <f>Tableau1[[#This Row],[KG_DECHET]]/Tableau1[[#This Row],[Population]]</f>
        <v>9.7421575631616547E-4</v>
      </c>
    </row>
    <row r="2891" spans="1:13" x14ac:dyDescent="0.3">
      <c r="A2891" s="21">
        <v>2015</v>
      </c>
      <c r="B2891" s="21">
        <v>52</v>
      </c>
      <c r="C2891" s="21" t="str">
        <f>VLOOKUP(Tableau1[[#This Row],[CODE_REGION]],Libellés!$I$2:$J$15,2,FALSE)</f>
        <v>Pays de la Loire</v>
      </c>
      <c r="D2891" s="21">
        <v>53</v>
      </c>
      <c r="E2891" s="21" t="str">
        <f>VLOOKUP(Tableau1[[#This Row],[CODE_DEPT]],Libellés!$L$2:$M$102,2,FALSE)</f>
        <v>Mayenne</v>
      </c>
      <c r="F2891" s="21" t="s">
        <v>53</v>
      </c>
      <c r="G2891" s="21" t="str">
        <f>VLOOKUP(Tableau1[[#This Row],[CODE_TYPE_DECHET]],Libellés!$A$1:$B$8,2,FALSE)</f>
        <v>Déchets dangereux</v>
      </c>
      <c r="H2891" s="21" t="s">
        <v>52</v>
      </c>
      <c r="I2891" s="21" t="str">
        <f>VLOOKUP(Tableau1[[#This Row],[CODE_DESTINATION]],Libellés!$E$2:$F$7,2,FALSE)</f>
        <v>Non précisé</v>
      </c>
      <c r="J2891" s="21">
        <v>1E-3</v>
      </c>
      <c r="K2891" s="21">
        <v>307940</v>
      </c>
      <c r="L2891" s="21">
        <f>Tableau1[[#This Row],[TONNE_DECHET]]*1000</f>
        <v>1</v>
      </c>
      <c r="M2891" s="21">
        <f>Tableau1[[#This Row],[KG_DECHET]]/Tableau1[[#This Row],[Population]]</f>
        <v>3.2473858543872183E-6</v>
      </c>
    </row>
    <row r="2892" spans="1:13" x14ac:dyDescent="0.3">
      <c r="A2892" s="21">
        <v>2015</v>
      </c>
      <c r="B2892" s="21">
        <v>52</v>
      </c>
      <c r="C2892" s="21" t="str">
        <f>VLOOKUP(Tableau1[[#This Row],[CODE_REGION]],Libellés!$I$2:$J$15,2,FALSE)</f>
        <v>Pays de la Loire</v>
      </c>
      <c r="D2892" s="21">
        <v>53</v>
      </c>
      <c r="E2892" s="21" t="str">
        <f>VLOOKUP(Tableau1[[#This Row],[CODE_DEPT]],Libellés!$L$2:$M$102,2,FALSE)</f>
        <v>Mayenne</v>
      </c>
      <c r="F2892" s="21" t="s">
        <v>51</v>
      </c>
      <c r="G2892" s="21" t="str">
        <f>VLOOKUP(Tableau1[[#This Row],[CODE_TYPE_DECHET]],Libellés!$A$1:$B$8,2,FALSE)</f>
        <v>Emballages et papier</v>
      </c>
      <c r="H2892" s="21" t="s">
        <v>49</v>
      </c>
      <c r="I2892" s="21" t="str">
        <f>VLOOKUP(Tableau1[[#This Row],[CODE_DESTINATION]],Libellés!$E$2:$F$7,2,FALSE)</f>
        <v>Valorisation matière</v>
      </c>
      <c r="J2892" s="21">
        <v>13606.0692</v>
      </c>
      <c r="K2892" s="21">
        <v>307940</v>
      </c>
      <c r="L2892" s="21">
        <f>Tableau1[[#This Row],[TONNE_DECHET]]*1000</f>
        <v>13606069.199999999</v>
      </c>
      <c r="M2892" s="21">
        <f>Tableau1[[#This Row],[KG_DECHET]]/Tableau1[[#This Row],[Population]]</f>
        <v>44.184156653893616</v>
      </c>
    </row>
    <row r="2893" spans="1:13" x14ac:dyDescent="0.3">
      <c r="A2893" s="21">
        <v>2015</v>
      </c>
      <c r="B2893" s="21">
        <v>52</v>
      </c>
      <c r="C2893" s="21" t="str">
        <f>VLOOKUP(Tableau1[[#This Row],[CODE_REGION]],Libellés!$I$2:$J$15,2,FALSE)</f>
        <v>Pays de la Loire</v>
      </c>
      <c r="D2893" s="21">
        <v>53</v>
      </c>
      <c r="E2893" s="21" t="str">
        <f>VLOOKUP(Tableau1[[#This Row],[CODE_DEPT]],Libellés!$L$2:$M$102,2,FALSE)</f>
        <v>Mayenne</v>
      </c>
      <c r="F2893" s="21" t="s">
        <v>51</v>
      </c>
      <c r="G2893" s="21" t="str">
        <f>VLOOKUP(Tableau1[[#This Row],[CODE_TYPE_DECHET]],Libellés!$A$1:$B$8,2,FALSE)</f>
        <v>Emballages et papier</v>
      </c>
      <c r="H2893" s="21" t="s">
        <v>52</v>
      </c>
      <c r="I2893" s="21" t="str">
        <f>VLOOKUP(Tableau1[[#This Row],[CODE_DESTINATION]],Libellés!$E$2:$F$7,2,FALSE)</f>
        <v>Non précisé</v>
      </c>
      <c r="J2893" s="21">
        <v>1667.79</v>
      </c>
      <c r="K2893" s="21">
        <v>307940</v>
      </c>
      <c r="L2893" s="21">
        <f>Tableau1[[#This Row],[TONNE_DECHET]]*1000</f>
        <v>1667790</v>
      </c>
      <c r="M2893" s="21">
        <f>Tableau1[[#This Row],[KG_DECHET]]/Tableau1[[#This Row],[Population]]</f>
        <v>5.4159576540884586</v>
      </c>
    </row>
    <row r="2894" spans="1:13" x14ac:dyDescent="0.3">
      <c r="A2894" s="21">
        <v>2015</v>
      </c>
      <c r="B2894" s="21">
        <v>52</v>
      </c>
      <c r="C2894" s="21" t="str">
        <f>VLOOKUP(Tableau1[[#This Row],[CODE_REGION]],Libellés!$I$2:$J$15,2,FALSE)</f>
        <v>Pays de la Loire</v>
      </c>
      <c r="D2894" s="21">
        <v>53</v>
      </c>
      <c r="E2894" s="21" t="str">
        <f>VLOOKUP(Tableau1[[#This Row],[CODE_DEPT]],Libellés!$L$2:$M$102,2,FALSE)</f>
        <v>Mayenne</v>
      </c>
      <c r="F2894" s="21" t="s">
        <v>56</v>
      </c>
      <c r="G2894" s="21" t="str">
        <f>VLOOKUP(Tableau1[[#This Row],[CODE_TYPE_DECHET]],Libellés!$A$1:$B$8,2,FALSE)</f>
        <v>Biodéchets</v>
      </c>
      <c r="H2894" s="21" t="s">
        <v>56</v>
      </c>
      <c r="I2894" s="21" t="str">
        <f>VLOOKUP(Tableau1[[#This Row],[CODE_DESTINATION]],Libellés!$E$2:$F$7,2,FALSE)</f>
        <v>Valorisation organique</v>
      </c>
      <c r="J2894" s="21">
        <v>3760.92</v>
      </c>
      <c r="K2894" s="21">
        <v>307940</v>
      </c>
      <c r="L2894" s="21">
        <f>Tableau1[[#This Row],[TONNE_DECHET]]*1000</f>
        <v>3760920</v>
      </c>
      <c r="M2894" s="21">
        <f>Tableau1[[#This Row],[KG_DECHET]]/Tableau1[[#This Row],[Population]]</f>
        <v>12.213158407481977</v>
      </c>
    </row>
    <row r="2895" spans="1:13" x14ac:dyDescent="0.3">
      <c r="A2895" s="21">
        <v>2015</v>
      </c>
      <c r="B2895" s="21">
        <v>52</v>
      </c>
      <c r="C2895" s="21" t="str">
        <f>VLOOKUP(Tableau1[[#This Row],[CODE_REGION]],Libellés!$I$2:$J$15,2,FALSE)</f>
        <v>Pays de la Loire</v>
      </c>
      <c r="D2895" s="21">
        <v>53</v>
      </c>
      <c r="E2895" s="21" t="str">
        <f>VLOOKUP(Tableau1[[#This Row],[CODE_DEPT]],Libellés!$L$2:$M$102,2,FALSE)</f>
        <v>Mayenne</v>
      </c>
      <c r="F2895" s="21" t="s">
        <v>54</v>
      </c>
      <c r="G2895" s="21" t="str">
        <f>VLOOKUP(Tableau1[[#This Row],[CODE_TYPE_DECHET]],Libellés!$A$1:$B$8,2,FALSE)</f>
        <v>Verre</v>
      </c>
      <c r="H2895" s="21" t="s">
        <v>49</v>
      </c>
      <c r="I2895" s="21" t="str">
        <f>VLOOKUP(Tableau1[[#This Row],[CODE_DESTINATION]],Libellés!$E$2:$F$7,2,FALSE)</f>
        <v>Valorisation matière</v>
      </c>
      <c r="J2895" s="21">
        <v>10607.29002</v>
      </c>
      <c r="K2895" s="21">
        <v>307940</v>
      </c>
      <c r="L2895" s="21">
        <f>Tableau1[[#This Row],[TONNE_DECHET]]*1000</f>
        <v>10607290.02</v>
      </c>
      <c r="M2895" s="21">
        <f>Tableau1[[#This Row],[KG_DECHET]]/Tableau1[[#This Row],[Population]]</f>
        <v>34.445963564330711</v>
      </c>
    </row>
    <row r="2896" spans="1:13" x14ac:dyDescent="0.3">
      <c r="A2896" s="21">
        <v>2015</v>
      </c>
      <c r="B2896" s="21">
        <v>52</v>
      </c>
      <c r="C2896" s="21" t="str">
        <f>VLOOKUP(Tableau1[[#This Row],[CODE_REGION]],Libellés!$I$2:$J$15,2,FALSE)</f>
        <v>Pays de la Loire</v>
      </c>
      <c r="D2896" s="21">
        <v>53</v>
      </c>
      <c r="E2896" s="21" t="str">
        <f>VLOOKUP(Tableau1[[#This Row],[CODE_DEPT]],Libellés!$L$2:$M$102,2,FALSE)</f>
        <v>Mayenne</v>
      </c>
      <c r="F2896" s="21" t="s">
        <v>55</v>
      </c>
      <c r="G2896" s="21" t="str">
        <f>VLOOKUP(Tableau1[[#This Row],[CODE_TYPE_DECHET]],Libellés!$A$1:$B$8,2,FALSE)</f>
        <v>Collectes séparées hors gravats</v>
      </c>
      <c r="H2896" s="21" t="s">
        <v>49</v>
      </c>
      <c r="I2896" s="21" t="str">
        <f>VLOOKUP(Tableau1[[#This Row],[CODE_DESTINATION]],Libellés!$E$2:$F$7,2,FALSE)</f>
        <v>Valorisation matière</v>
      </c>
      <c r="J2896" s="21">
        <v>950.85104000000001</v>
      </c>
      <c r="K2896" s="21">
        <v>307940</v>
      </c>
      <c r="L2896" s="21">
        <f>Tableau1[[#This Row],[TONNE_DECHET]]*1000</f>
        <v>950851.04</v>
      </c>
      <c r="M2896" s="21">
        <f>Tableau1[[#This Row],[KG_DECHET]]/Tableau1[[#This Row],[Population]]</f>
        <v>3.0877802169253754</v>
      </c>
    </row>
    <row r="2897" spans="1:13" x14ac:dyDescent="0.3">
      <c r="A2897" s="21">
        <v>2017</v>
      </c>
      <c r="B2897" s="21">
        <v>52</v>
      </c>
      <c r="C2897" s="21" t="str">
        <f>VLOOKUP(Tableau1[[#This Row],[CODE_REGION]],Libellés!$I$2:$J$15,2,FALSE)</f>
        <v>Pays de la Loire</v>
      </c>
      <c r="D2897" s="21">
        <v>53</v>
      </c>
      <c r="E2897" s="21" t="str">
        <f>VLOOKUP(Tableau1[[#This Row],[CODE_DEPT]],Libellés!$L$2:$M$102,2,FALSE)</f>
        <v>Mayenne</v>
      </c>
      <c r="F2897" s="21" t="s">
        <v>49</v>
      </c>
      <c r="G2897" s="21" t="str">
        <f>VLOOKUP(Tableau1[[#This Row],[CODE_TYPE_DECHET]],Libellés!$A$1:$B$8,2,FALSE)</f>
        <v>Ordures ménagères résiduelles</v>
      </c>
      <c r="H2897" s="21" t="s">
        <v>50</v>
      </c>
      <c r="I2897" s="21" t="str">
        <f>VLOOKUP(Tableau1[[#This Row],[CODE_DESTINATION]],Libellés!$E$2:$F$7,2,FALSE)</f>
        <v>Incinération avec récupération d'énergie</v>
      </c>
      <c r="J2897" s="21">
        <v>51434.62</v>
      </c>
      <c r="K2897" s="21">
        <v>307445</v>
      </c>
      <c r="L2897" s="21">
        <f>Tableau1[[#This Row],[TONNE_DECHET]]*1000</f>
        <v>51434620</v>
      </c>
      <c r="M2897" s="21">
        <f>Tableau1[[#This Row],[KG_DECHET]]/Tableau1[[#This Row],[Population]]</f>
        <v>167.29697994763291</v>
      </c>
    </row>
    <row r="2898" spans="1:13" x14ac:dyDescent="0.3">
      <c r="A2898" s="21">
        <v>2017</v>
      </c>
      <c r="B2898" s="21">
        <v>52</v>
      </c>
      <c r="C2898" s="21" t="str">
        <f>VLOOKUP(Tableau1[[#This Row],[CODE_REGION]],Libellés!$I$2:$J$15,2,FALSE)</f>
        <v>Pays de la Loire</v>
      </c>
      <c r="D2898" s="21">
        <v>53</v>
      </c>
      <c r="E2898" s="21" t="str">
        <f>VLOOKUP(Tableau1[[#This Row],[CODE_DEPT]],Libellés!$L$2:$M$102,2,FALSE)</f>
        <v>Mayenne</v>
      </c>
      <c r="F2898" s="21" t="s">
        <v>49</v>
      </c>
      <c r="G2898" s="21" t="str">
        <f>VLOOKUP(Tableau1[[#This Row],[CODE_TYPE_DECHET]],Libellés!$A$1:$B$8,2,FALSE)</f>
        <v>Ordures ménagères résiduelles</v>
      </c>
      <c r="H2898" s="21" t="s">
        <v>51</v>
      </c>
      <c r="I2898" s="21" t="str">
        <f>VLOOKUP(Tableau1[[#This Row],[CODE_DESTINATION]],Libellés!$E$2:$F$7,2,FALSE)</f>
        <v>Stockage</v>
      </c>
      <c r="J2898" s="21">
        <v>1292.63553</v>
      </c>
      <c r="K2898" s="21">
        <v>307445</v>
      </c>
      <c r="L2898" s="21">
        <f>Tableau1[[#This Row],[TONNE_DECHET]]*1000</f>
        <v>1292635.53</v>
      </c>
      <c r="M2898" s="21">
        <f>Tableau1[[#This Row],[KG_DECHET]]/Tableau1[[#This Row],[Population]]</f>
        <v>4.2044447950039849</v>
      </c>
    </row>
    <row r="2899" spans="1:13" x14ac:dyDescent="0.3">
      <c r="A2899" s="21">
        <v>2017</v>
      </c>
      <c r="B2899" s="21">
        <v>52</v>
      </c>
      <c r="C2899" s="21" t="str">
        <f>VLOOKUP(Tableau1[[#This Row],[CODE_REGION]],Libellés!$I$2:$J$15,2,FALSE)</f>
        <v>Pays de la Loire</v>
      </c>
      <c r="D2899" s="21">
        <v>53</v>
      </c>
      <c r="E2899" s="21" t="str">
        <f>VLOOKUP(Tableau1[[#This Row],[CODE_DEPT]],Libellés!$L$2:$M$102,2,FALSE)</f>
        <v>Mayenne</v>
      </c>
      <c r="F2899" s="21" t="s">
        <v>50</v>
      </c>
      <c r="G2899" s="21" t="str">
        <f>VLOOKUP(Tableau1[[#This Row],[CODE_TYPE_DECHET]],Libellés!$A$1:$B$8,2,FALSE)</f>
        <v>Encombrants</v>
      </c>
      <c r="H2899" s="21" t="s">
        <v>51</v>
      </c>
      <c r="I2899" s="21" t="str">
        <f>VLOOKUP(Tableau1[[#This Row],[CODE_DESTINATION]],Libellés!$E$2:$F$7,2,FALSE)</f>
        <v>Stockage</v>
      </c>
      <c r="J2899" s="21">
        <v>344.44</v>
      </c>
      <c r="K2899" s="21">
        <v>307445</v>
      </c>
      <c r="L2899" s="21">
        <f>Tableau1[[#This Row],[TONNE_DECHET]]*1000</f>
        <v>344440</v>
      </c>
      <c r="M2899" s="21">
        <f>Tableau1[[#This Row],[KG_DECHET]]/Tableau1[[#This Row],[Population]]</f>
        <v>1.1203304656117354</v>
      </c>
    </row>
    <row r="2900" spans="1:13" x14ac:dyDescent="0.3">
      <c r="A2900" s="21">
        <v>2017</v>
      </c>
      <c r="B2900" s="21">
        <v>52</v>
      </c>
      <c r="C2900" s="21" t="str">
        <f>VLOOKUP(Tableau1[[#This Row],[CODE_REGION]],Libellés!$I$2:$J$15,2,FALSE)</f>
        <v>Pays de la Loire</v>
      </c>
      <c r="D2900" s="21">
        <v>53</v>
      </c>
      <c r="E2900" s="21" t="str">
        <f>VLOOKUP(Tableau1[[#This Row],[CODE_DEPT]],Libellés!$L$2:$M$102,2,FALSE)</f>
        <v>Mayenne</v>
      </c>
      <c r="F2900" s="21" t="s">
        <v>53</v>
      </c>
      <c r="G2900" s="21" t="str">
        <f>VLOOKUP(Tableau1[[#This Row],[CODE_TYPE_DECHET]],Libellés!$A$1:$B$8,2,FALSE)</f>
        <v>Déchets dangereux</v>
      </c>
      <c r="H2900" s="21" t="s">
        <v>49</v>
      </c>
      <c r="I2900" s="21" t="str">
        <f>VLOOKUP(Tableau1[[#This Row],[CODE_DESTINATION]],Libellés!$E$2:$F$7,2,FALSE)</f>
        <v>Valorisation matière</v>
      </c>
      <c r="J2900" s="21">
        <v>34.4</v>
      </c>
      <c r="K2900" s="21">
        <v>307445</v>
      </c>
      <c r="L2900" s="21">
        <f>Tableau1[[#This Row],[TONNE_DECHET]]*1000</f>
        <v>34400</v>
      </c>
      <c r="M2900" s="21">
        <f>Tableau1[[#This Row],[KG_DECHET]]/Tableau1[[#This Row],[Population]]</f>
        <v>0.11188993153246922</v>
      </c>
    </row>
    <row r="2901" spans="1:13" x14ac:dyDescent="0.3">
      <c r="A2901" s="21">
        <v>2017</v>
      </c>
      <c r="B2901" s="21">
        <v>52</v>
      </c>
      <c r="C2901" s="21" t="str">
        <f>VLOOKUP(Tableau1[[#This Row],[CODE_REGION]],Libellés!$I$2:$J$15,2,FALSE)</f>
        <v>Pays de la Loire</v>
      </c>
      <c r="D2901" s="21">
        <v>53</v>
      </c>
      <c r="E2901" s="21" t="str">
        <f>VLOOKUP(Tableau1[[#This Row],[CODE_DEPT]],Libellés!$L$2:$M$102,2,FALSE)</f>
        <v>Mayenne</v>
      </c>
      <c r="F2901" s="21" t="s">
        <v>51</v>
      </c>
      <c r="G2901" s="21" t="str">
        <f>VLOOKUP(Tableau1[[#This Row],[CODE_TYPE_DECHET]],Libellés!$A$1:$B$8,2,FALSE)</f>
        <v>Emballages et papier</v>
      </c>
      <c r="H2901" s="21" t="s">
        <v>49</v>
      </c>
      <c r="I2901" s="21" t="str">
        <f>VLOOKUP(Tableau1[[#This Row],[CODE_DESTINATION]],Libellés!$E$2:$F$7,2,FALSE)</f>
        <v>Valorisation matière</v>
      </c>
      <c r="J2901" s="21">
        <v>15116.27795</v>
      </c>
      <c r="K2901" s="21">
        <v>307445</v>
      </c>
      <c r="L2901" s="21">
        <f>Tableau1[[#This Row],[TONNE_DECHET]]*1000</f>
        <v>15116277.949999999</v>
      </c>
      <c r="M2901" s="21">
        <f>Tableau1[[#This Row],[KG_DECHET]]/Tableau1[[#This Row],[Population]]</f>
        <v>49.167421652653317</v>
      </c>
    </row>
    <row r="2902" spans="1:13" x14ac:dyDescent="0.3">
      <c r="A2902" s="21">
        <v>2017</v>
      </c>
      <c r="B2902" s="21">
        <v>52</v>
      </c>
      <c r="C2902" s="21" t="str">
        <f>VLOOKUP(Tableau1[[#This Row],[CODE_REGION]],Libellés!$I$2:$J$15,2,FALSE)</f>
        <v>Pays de la Loire</v>
      </c>
      <c r="D2902" s="21">
        <v>53</v>
      </c>
      <c r="E2902" s="21" t="str">
        <f>VLOOKUP(Tableau1[[#This Row],[CODE_DEPT]],Libellés!$L$2:$M$102,2,FALSE)</f>
        <v>Mayenne</v>
      </c>
      <c r="F2902" s="21" t="s">
        <v>51</v>
      </c>
      <c r="G2902" s="21" t="str">
        <f>VLOOKUP(Tableau1[[#This Row],[CODE_TYPE_DECHET]],Libellés!$A$1:$B$8,2,FALSE)</f>
        <v>Emballages et papier</v>
      </c>
      <c r="H2902" s="21" t="s">
        <v>52</v>
      </c>
      <c r="I2902" s="21" t="str">
        <f>VLOOKUP(Tableau1[[#This Row],[CODE_DESTINATION]],Libellés!$E$2:$F$7,2,FALSE)</f>
        <v>Non précisé</v>
      </c>
      <c r="J2902" s="21">
        <v>620.4</v>
      </c>
      <c r="K2902" s="21">
        <v>307445</v>
      </c>
      <c r="L2902" s="21">
        <f>Tableau1[[#This Row],[TONNE_DECHET]]*1000</f>
        <v>620400</v>
      </c>
      <c r="M2902" s="21">
        <f>Tableau1[[#This Row],[KG_DECHET]]/Tableau1[[#This Row],[Population]]</f>
        <v>2.0179219047309274</v>
      </c>
    </row>
    <row r="2903" spans="1:13" x14ac:dyDescent="0.3">
      <c r="A2903" s="21">
        <v>2017</v>
      </c>
      <c r="B2903" s="21">
        <v>52</v>
      </c>
      <c r="C2903" s="21" t="str">
        <f>VLOOKUP(Tableau1[[#This Row],[CODE_REGION]],Libellés!$I$2:$J$15,2,FALSE)</f>
        <v>Pays de la Loire</v>
      </c>
      <c r="D2903" s="21">
        <v>53</v>
      </c>
      <c r="E2903" s="21" t="str">
        <f>VLOOKUP(Tableau1[[#This Row],[CODE_DEPT]],Libellés!$L$2:$M$102,2,FALSE)</f>
        <v>Mayenne</v>
      </c>
      <c r="F2903" s="21" t="s">
        <v>56</v>
      </c>
      <c r="G2903" s="21" t="str">
        <f>VLOOKUP(Tableau1[[#This Row],[CODE_TYPE_DECHET]],Libellés!$A$1:$B$8,2,FALSE)</f>
        <v>Biodéchets</v>
      </c>
      <c r="H2903" s="21" t="s">
        <v>56</v>
      </c>
      <c r="I2903" s="21" t="str">
        <f>VLOOKUP(Tableau1[[#This Row],[CODE_DESTINATION]],Libellés!$E$2:$F$7,2,FALSE)</f>
        <v>Valorisation organique</v>
      </c>
      <c r="J2903" s="21">
        <v>3318.27</v>
      </c>
      <c r="K2903" s="21">
        <v>307445</v>
      </c>
      <c r="L2903" s="21">
        <f>Tableau1[[#This Row],[TONNE_DECHET]]*1000</f>
        <v>3318270</v>
      </c>
      <c r="M2903" s="21">
        <f>Tableau1[[#This Row],[KG_DECHET]]/Tableau1[[#This Row],[Population]]</f>
        <v>10.793052415879263</v>
      </c>
    </row>
    <row r="2904" spans="1:13" x14ac:dyDescent="0.3">
      <c r="A2904" s="21">
        <v>2017</v>
      </c>
      <c r="B2904" s="21">
        <v>52</v>
      </c>
      <c r="C2904" s="21" t="str">
        <f>VLOOKUP(Tableau1[[#This Row],[CODE_REGION]],Libellés!$I$2:$J$15,2,FALSE)</f>
        <v>Pays de la Loire</v>
      </c>
      <c r="D2904" s="21">
        <v>53</v>
      </c>
      <c r="E2904" s="21" t="str">
        <f>VLOOKUP(Tableau1[[#This Row],[CODE_DEPT]],Libellés!$L$2:$M$102,2,FALSE)</f>
        <v>Mayenne</v>
      </c>
      <c r="F2904" s="21" t="s">
        <v>54</v>
      </c>
      <c r="G2904" s="21" t="str">
        <f>VLOOKUP(Tableau1[[#This Row],[CODE_TYPE_DECHET]],Libellés!$A$1:$B$8,2,FALSE)</f>
        <v>Verre</v>
      </c>
      <c r="H2904" s="21" t="s">
        <v>49</v>
      </c>
      <c r="I2904" s="21" t="str">
        <f>VLOOKUP(Tableau1[[#This Row],[CODE_DESTINATION]],Libellés!$E$2:$F$7,2,FALSE)</f>
        <v>Valorisation matière</v>
      </c>
      <c r="J2904" s="21">
        <v>11260.340190000001</v>
      </c>
      <c r="K2904" s="21">
        <v>307445</v>
      </c>
      <c r="L2904" s="21">
        <f>Tableau1[[#This Row],[TONNE_DECHET]]*1000</f>
        <v>11260340.190000001</v>
      </c>
      <c r="M2904" s="21">
        <f>Tableau1[[#This Row],[KG_DECHET]]/Tableau1[[#This Row],[Population]]</f>
        <v>36.625543398006151</v>
      </c>
    </row>
    <row r="2905" spans="1:13" x14ac:dyDescent="0.3">
      <c r="A2905" s="21">
        <v>2017</v>
      </c>
      <c r="B2905" s="21">
        <v>52</v>
      </c>
      <c r="C2905" s="21" t="str">
        <f>VLOOKUP(Tableau1[[#This Row],[CODE_REGION]],Libellés!$I$2:$J$15,2,FALSE)</f>
        <v>Pays de la Loire</v>
      </c>
      <c r="D2905" s="21">
        <v>53</v>
      </c>
      <c r="E2905" s="21" t="str">
        <f>VLOOKUP(Tableau1[[#This Row],[CODE_DEPT]],Libellés!$L$2:$M$102,2,FALSE)</f>
        <v>Mayenne</v>
      </c>
      <c r="F2905" s="21" t="s">
        <v>55</v>
      </c>
      <c r="G2905" s="21" t="str">
        <f>VLOOKUP(Tableau1[[#This Row],[CODE_TYPE_DECHET]],Libellés!$A$1:$B$8,2,FALSE)</f>
        <v>Collectes séparées hors gravats</v>
      </c>
      <c r="H2905" s="21" t="s">
        <v>49</v>
      </c>
      <c r="I2905" s="21" t="str">
        <f>VLOOKUP(Tableau1[[#This Row],[CODE_DESTINATION]],Libellés!$E$2:$F$7,2,FALSE)</f>
        <v>Valorisation matière</v>
      </c>
      <c r="J2905" s="21">
        <v>1308.8472099999999</v>
      </c>
      <c r="K2905" s="21">
        <v>307445</v>
      </c>
      <c r="L2905" s="21">
        <f>Tableau1[[#This Row],[TONNE_DECHET]]*1000</f>
        <v>1308847.21</v>
      </c>
      <c r="M2905" s="21">
        <f>Tableau1[[#This Row],[KG_DECHET]]/Tableau1[[#This Row],[Population]]</f>
        <v>4.2571751370163771</v>
      </c>
    </row>
    <row r="2906" spans="1:13" x14ac:dyDescent="0.3">
      <c r="A2906" s="21">
        <v>2009</v>
      </c>
      <c r="B2906" s="21">
        <v>44</v>
      </c>
      <c r="C2906" s="21" t="str">
        <f>VLOOKUP(Tableau1[[#This Row],[CODE_REGION]],Libellés!$I$2:$J$15,2,FALSE)</f>
        <v>Grand-Est</v>
      </c>
      <c r="D2906" s="21">
        <v>54</v>
      </c>
      <c r="E2906" s="21" t="str">
        <f>VLOOKUP(Tableau1[[#This Row],[CODE_DEPT]],Libellés!$L$2:$M$102,2,FALSE)</f>
        <v>Meurthe-et-Moselle</v>
      </c>
      <c r="F2906" s="21" t="s">
        <v>49</v>
      </c>
      <c r="G2906" s="21" t="str">
        <f>VLOOKUP(Tableau1[[#This Row],[CODE_TYPE_DECHET]],Libellés!$A$1:$B$8,2,FALSE)</f>
        <v>Ordures ménagères résiduelles</v>
      </c>
      <c r="H2906" s="21" t="s">
        <v>49</v>
      </c>
      <c r="I2906" s="21" t="str">
        <f>VLOOKUP(Tableau1[[#This Row],[CODE_DESTINATION]],Libellés!$E$2:$F$7,2,FALSE)</f>
        <v>Valorisation matière</v>
      </c>
      <c r="J2906" s="21">
        <v>34.85</v>
      </c>
      <c r="K2906" s="21">
        <v>731019</v>
      </c>
      <c r="L2906" s="21">
        <f>Tableau1[[#This Row],[TONNE_DECHET]]*1000</f>
        <v>34850</v>
      </c>
      <c r="M2906" s="21">
        <f>Tableau1[[#This Row],[KG_DECHET]]/Tableau1[[#This Row],[Population]]</f>
        <v>4.7673179493282668E-2</v>
      </c>
    </row>
    <row r="2907" spans="1:13" x14ac:dyDescent="0.3">
      <c r="A2907" s="21">
        <v>2009</v>
      </c>
      <c r="B2907" s="21">
        <v>44</v>
      </c>
      <c r="C2907" s="21" t="str">
        <f>VLOOKUP(Tableau1[[#This Row],[CODE_REGION]],Libellés!$I$2:$J$15,2,FALSE)</f>
        <v>Grand-Est</v>
      </c>
      <c r="D2907" s="21">
        <v>54</v>
      </c>
      <c r="E2907" s="21" t="str">
        <f>VLOOKUP(Tableau1[[#This Row],[CODE_DEPT]],Libellés!$L$2:$M$102,2,FALSE)</f>
        <v>Meurthe-et-Moselle</v>
      </c>
      <c r="F2907" s="21" t="s">
        <v>49</v>
      </c>
      <c r="G2907" s="21" t="str">
        <f>VLOOKUP(Tableau1[[#This Row],[CODE_TYPE_DECHET]],Libellés!$A$1:$B$8,2,FALSE)</f>
        <v>Ordures ménagères résiduelles</v>
      </c>
      <c r="H2907" s="21" t="s">
        <v>50</v>
      </c>
      <c r="I2907" s="21" t="str">
        <f>VLOOKUP(Tableau1[[#This Row],[CODE_DESTINATION]],Libellés!$E$2:$F$7,2,FALSE)</f>
        <v>Incinération avec récupération d'énergie</v>
      </c>
      <c r="J2907" s="21">
        <v>100563.8365</v>
      </c>
      <c r="K2907" s="21">
        <v>731019</v>
      </c>
      <c r="L2907" s="21">
        <f>Tableau1[[#This Row],[TONNE_DECHET]]*1000</f>
        <v>100563836.5</v>
      </c>
      <c r="M2907" s="21">
        <f>Tableau1[[#This Row],[KG_DECHET]]/Tableau1[[#This Row],[Population]]</f>
        <v>137.56665216635957</v>
      </c>
    </row>
    <row r="2908" spans="1:13" x14ac:dyDescent="0.3">
      <c r="A2908" s="21">
        <v>2009</v>
      </c>
      <c r="B2908" s="21">
        <v>44</v>
      </c>
      <c r="C2908" s="21" t="str">
        <f>VLOOKUP(Tableau1[[#This Row],[CODE_REGION]],Libellés!$I$2:$J$15,2,FALSE)</f>
        <v>Grand-Est</v>
      </c>
      <c r="D2908" s="21">
        <v>54</v>
      </c>
      <c r="E2908" s="21" t="str">
        <f>VLOOKUP(Tableau1[[#This Row],[CODE_DEPT]],Libellés!$L$2:$M$102,2,FALSE)</f>
        <v>Meurthe-et-Moselle</v>
      </c>
      <c r="F2908" s="21" t="s">
        <v>49</v>
      </c>
      <c r="G2908" s="21" t="str">
        <f>VLOOKUP(Tableau1[[#This Row],[CODE_TYPE_DECHET]],Libellés!$A$1:$B$8,2,FALSE)</f>
        <v>Ordures ménagères résiduelles</v>
      </c>
      <c r="H2908" s="21" t="s">
        <v>51</v>
      </c>
      <c r="I2908" s="21" t="str">
        <f>VLOOKUP(Tableau1[[#This Row],[CODE_DESTINATION]],Libellés!$E$2:$F$7,2,FALSE)</f>
        <v>Stockage</v>
      </c>
      <c r="J2908" s="21">
        <v>114652.96648</v>
      </c>
      <c r="K2908" s="21">
        <v>731019</v>
      </c>
      <c r="L2908" s="21">
        <f>Tableau1[[#This Row],[TONNE_DECHET]]*1000</f>
        <v>114652966.48</v>
      </c>
      <c r="M2908" s="21">
        <f>Tableau1[[#This Row],[KG_DECHET]]/Tableau1[[#This Row],[Population]]</f>
        <v>156.83992684184679</v>
      </c>
    </row>
    <row r="2909" spans="1:13" x14ac:dyDescent="0.3">
      <c r="A2909" s="21">
        <v>2009</v>
      </c>
      <c r="B2909" s="21">
        <v>44</v>
      </c>
      <c r="C2909" s="21" t="str">
        <f>VLOOKUP(Tableau1[[#This Row],[CODE_REGION]],Libellés!$I$2:$J$15,2,FALSE)</f>
        <v>Grand-Est</v>
      </c>
      <c r="D2909" s="21">
        <v>54</v>
      </c>
      <c r="E2909" s="21" t="str">
        <f>VLOOKUP(Tableau1[[#This Row],[CODE_DEPT]],Libellés!$L$2:$M$102,2,FALSE)</f>
        <v>Meurthe-et-Moselle</v>
      </c>
      <c r="F2909" s="21" t="s">
        <v>49</v>
      </c>
      <c r="G2909" s="21" t="str">
        <f>VLOOKUP(Tableau1[[#This Row],[CODE_TYPE_DECHET]],Libellés!$A$1:$B$8,2,FALSE)</f>
        <v>Ordures ménagères résiduelles</v>
      </c>
      <c r="H2909" s="21" t="s">
        <v>52</v>
      </c>
      <c r="I2909" s="21" t="str">
        <f>VLOOKUP(Tableau1[[#This Row],[CODE_DESTINATION]],Libellés!$E$2:$F$7,2,FALSE)</f>
        <v>Non précisé</v>
      </c>
      <c r="J2909" s="21">
        <v>91.034899999999993</v>
      </c>
      <c r="K2909" s="21">
        <v>731019</v>
      </c>
      <c r="L2909" s="21">
        <f>Tableau1[[#This Row],[TONNE_DECHET]]*1000</f>
        <v>91034.9</v>
      </c>
      <c r="M2909" s="21">
        <f>Tableau1[[#This Row],[KG_DECHET]]/Tableau1[[#This Row],[Population]]</f>
        <v>0.12453151012490783</v>
      </c>
    </row>
    <row r="2910" spans="1:13" x14ac:dyDescent="0.3">
      <c r="A2910" s="21">
        <v>2009</v>
      </c>
      <c r="B2910" s="21">
        <v>44</v>
      </c>
      <c r="C2910" s="21" t="str">
        <f>VLOOKUP(Tableau1[[#This Row],[CODE_REGION]],Libellés!$I$2:$J$15,2,FALSE)</f>
        <v>Grand-Est</v>
      </c>
      <c r="D2910" s="21">
        <v>54</v>
      </c>
      <c r="E2910" s="21" t="str">
        <f>VLOOKUP(Tableau1[[#This Row],[CODE_DEPT]],Libellés!$L$2:$M$102,2,FALSE)</f>
        <v>Meurthe-et-Moselle</v>
      </c>
      <c r="F2910" s="21" t="s">
        <v>50</v>
      </c>
      <c r="G2910" s="21" t="str">
        <f>VLOOKUP(Tableau1[[#This Row],[CODE_TYPE_DECHET]],Libellés!$A$1:$B$8,2,FALSE)</f>
        <v>Encombrants</v>
      </c>
      <c r="H2910" s="21" t="s">
        <v>49</v>
      </c>
      <c r="I2910" s="21" t="str">
        <f>VLOOKUP(Tableau1[[#This Row],[CODE_DESTINATION]],Libellés!$E$2:$F$7,2,FALSE)</f>
        <v>Valorisation matière</v>
      </c>
      <c r="J2910" s="21">
        <v>79.94</v>
      </c>
      <c r="K2910" s="21">
        <v>731019</v>
      </c>
      <c r="L2910" s="21">
        <f>Tableau1[[#This Row],[TONNE_DECHET]]*1000</f>
        <v>79940</v>
      </c>
      <c r="M2910" s="21">
        <f>Tableau1[[#This Row],[KG_DECHET]]/Tableau1[[#This Row],[Population]]</f>
        <v>0.10935420283193734</v>
      </c>
    </row>
    <row r="2911" spans="1:13" x14ac:dyDescent="0.3">
      <c r="A2911" s="21">
        <v>2009</v>
      </c>
      <c r="B2911" s="21">
        <v>44</v>
      </c>
      <c r="C2911" s="21" t="str">
        <f>VLOOKUP(Tableau1[[#This Row],[CODE_REGION]],Libellés!$I$2:$J$15,2,FALSE)</f>
        <v>Grand-Est</v>
      </c>
      <c r="D2911" s="21">
        <v>54</v>
      </c>
      <c r="E2911" s="21" t="str">
        <f>VLOOKUP(Tableau1[[#This Row],[CODE_DEPT]],Libellés!$L$2:$M$102,2,FALSE)</f>
        <v>Meurthe-et-Moselle</v>
      </c>
      <c r="F2911" s="21" t="s">
        <v>50</v>
      </c>
      <c r="G2911" s="21" t="str">
        <f>VLOOKUP(Tableau1[[#This Row],[CODE_TYPE_DECHET]],Libellés!$A$1:$B$8,2,FALSE)</f>
        <v>Encombrants</v>
      </c>
      <c r="H2911" s="21" t="s">
        <v>51</v>
      </c>
      <c r="I2911" s="21" t="str">
        <f>VLOOKUP(Tableau1[[#This Row],[CODE_DESTINATION]],Libellés!$E$2:$F$7,2,FALSE)</f>
        <v>Stockage</v>
      </c>
      <c r="J2911" s="21">
        <v>6332.4280699999999</v>
      </c>
      <c r="K2911" s="21">
        <v>731019</v>
      </c>
      <c r="L2911" s="21">
        <f>Tableau1[[#This Row],[TONNE_DECHET]]*1000</f>
        <v>6332428.0700000003</v>
      </c>
      <c r="M2911" s="21">
        <f>Tableau1[[#This Row],[KG_DECHET]]/Tableau1[[#This Row],[Population]]</f>
        <v>8.6624671451768016</v>
      </c>
    </row>
    <row r="2912" spans="1:13" x14ac:dyDescent="0.3">
      <c r="A2912" s="21">
        <v>2009</v>
      </c>
      <c r="B2912" s="21">
        <v>44</v>
      </c>
      <c r="C2912" s="21" t="str">
        <f>VLOOKUP(Tableau1[[#This Row],[CODE_REGION]],Libellés!$I$2:$J$15,2,FALSE)</f>
        <v>Grand-Est</v>
      </c>
      <c r="D2912" s="21">
        <v>54</v>
      </c>
      <c r="E2912" s="21" t="str">
        <f>VLOOKUP(Tableau1[[#This Row],[CODE_DEPT]],Libellés!$L$2:$M$102,2,FALSE)</f>
        <v>Meurthe-et-Moselle</v>
      </c>
      <c r="F2912" s="21" t="s">
        <v>53</v>
      </c>
      <c r="G2912" s="21" t="str">
        <f>VLOOKUP(Tableau1[[#This Row],[CODE_TYPE_DECHET]],Libellés!$A$1:$B$8,2,FALSE)</f>
        <v>Déchets dangereux</v>
      </c>
      <c r="H2912" s="21" t="s">
        <v>50</v>
      </c>
      <c r="I2912" s="21" t="str">
        <f>VLOOKUP(Tableau1[[#This Row],[CODE_DESTINATION]],Libellés!$E$2:$F$7,2,FALSE)</f>
        <v>Incinération avec récupération d'énergie</v>
      </c>
      <c r="J2912" s="21">
        <v>3.4740000000000002</v>
      </c>
      <c r="K2912" s="21">
        <v>731019</v>
      </c>
      <c r="L2912" s="21">
        <f>Tableau1[[#This Row],[TONNE_DECHET]]*1000</f>
        <v>3474</v>
      </c>
      <c r="M2912" s="21">
        <f>Tableau1[[#This Row],[KG_DECHET]]/Tableau1[[#This Row],[Population]]</f>
        <v>4.7522704608224959E-3</v>
      </c>
    </row>
    <row r="2913" spans="1:13" x14ac:dyDescent="0.3">
      <c r="A2913" s="21">
        <v>2009</v>
      </c>
      <c r="B2913" s="21">
        <v>44</v>
      </c>
      <c r="C2913" s="21" t="str">
        <f>VLOOKUP(Tableau1[[#This Row],[CODE_REGION]],Libellés!$I$2:$J$15,2,FALSE)</f>
        <v>Grand-Est</v>
      </c>
      <c r="D2913" s="21">
        <v>54</v>
      </c>
      <c r="E2913" s="21" t="str">
        <f>VLOOKUP(Tableau1[[#This Row],[CODE_DEPT]],Libellés!$L$2:$M$102,2,FALSE)</f>
        <v>Meurthe-et-Moselle</v>
      </c>
      <c r="F2913" s="21" t="s">
        <v>51</v>
      </c>
      <c r="G2913" s="21" t="str">
        <f>VLOOKUP(Tableau1[[#This Row],[CODE_TYPE_DECHET]],Libellés!$A$1:$B$8,2,FALSE)</f>
        <v>Emballages et papier</v>
      </c>
      <c r="H2913" s="21" t="s">
        <v>49</v>
      </c>
      <c r="I2913" s="21" t="str">
        <f>VLOOKUP(Tableau1[[#This Row],[CODE_DESTINATION]],Libellés!$E$2:$F$7,2,FALSE)</f>
        <v>Valorisation matière</v>
      </c>
      <c r="J2913" s="21">
        <v>29763.66072</v>
      </c>
      <c r="K2913" s="21">
        <v>731019</v>
      </c>
      <c r="L2913" s="21">
        <f>Tableau1[[#This Row],[TONNE_DECHET]]*1000</f>
        <v>29763660.719999999</v>
      </c>
      <c r="M2913" s="21">
        <f>Tableau1[[#This Row],[KG_DECHET]]/Tableau1[[#This Row],[Population]]</f>
        <v>40.715303870350837</v>
      </c>
    </row>
    <row r="2914" spans="1:13" x14ac:dyDescent="0.3">
      <c r="A2914" s="21">
        <v>2009</v>
      </c>
      <c r="B2914" s="21">
        <v>44</v>
      </c>
      <c r="C2914" s="21" t="str">
        <f>VLOOKUP(Tableau1[[#This Row],[CODE_REGION]],Libellés!$I$2:$J$15,2,FALSE)</f>
        <v>Grand-Est</v>
      </c>
      <c r="D2914" s="21">
        <v>54</v>
      </c>
      <c r="E2914" s="21" t="str">
        <f>VLOOKUP(Tableau1[[#This Row],[CODE_DEPT]],Libellés!$L$2:$M$102,2,FALSE)</f>
        <v>Meurthe-et-Moselle</v>
      </c>
      <c r="F2914" s="21" t="s">
        <v>51</v>
      </c>
      <c r="G2914" s="21" t="str">
        <f>VLOOKUP(Tableau1[[#This Row],[CODE_TYPE_DECHET]],Libellés!$A$1:$B$8,2,FALSE)</f>
        <v>Emballages et papier</v>
      </c>
      <c r="H2914" s="21" t="s">
        <v>50</v>
      </c>
      <c r="I2914" s="21" t="str">
        <f>VLOOKUP(Tableau1[[#This Row],[CODE_DESTINATION]],Libellés!$E$2:$F$7,2,FALSE)</f>
        <v>Incinération avec récupération d'énergie</v>
      </c>
      <c r="J2914" s="21">
        <v>1280.047</v>
      </c>
      <c r="K2914" s="21">
        <v>731019</v>
      </c>
      <c r="L2914" s="21">
        <f>Tableau1[[#This Row],[TONNE_DECHET]]*1000</f>
        <v>1280047</v>
      </c>
      <c r="M2914" s="21">
        <f>Tableau1[[#This Row],[KG_DECHET]]/Tableau1[[#This Row],[Population]]</f>
        <v>1.7510447744860256</v>
      </c>
    </row>
    <row r="2915" spans="1:13" x14ac:dyDescent="0.3">
      <c r="A2915" s="21">
        <v>2009</v>
      </c>
      <c r="B2915" s="21">
        <v>44</v>
      </c>
      <c r="C2915" s="21" t="str">
        <f>VLOOKUP(Tableau1[[#This Row],[CODE_REGION]],Libellés!$I$2:$J$15,2,FALSE)</f>
        <v>Grand-Est</v>
      </c>
      <c r="D2915" s="21">
        <v>54</v>
      </c>
      <c r="E2915" s="21" t="str">
        <f>VLOOKUP(Tableau1[[#This Row],[CODE_DEPT]],Libellés!$L$2:$M$102,2,FALSE)</f>
        <v>Meurthe-et-Moselle</v>
      </c>
      <c r="F2915" s="21" t="s">
        <v>51</v>
      </c>
      <c r="G2915" s="21" t="str">
        <f>VLOOKUP(Tableau1[[#This Row],[CODE_TYPE_DECHET]],Libellés!$A$1:$B$8,2,FALSE)</f>
        <v>Emballages et papier</v>
      </c>
      <c r="H2915" s="21" t="s">
        <v>51</v>
      </c>
      <c r="I2915" s="21" t="str">
        <f>VLOOKUP(Tableau1[[#This Row],[CODE_DESTINATION]],Libellés!$E$2:$F$7,2,FALSE)</f>
        <v>Stockage</v>
      </c>
      <c r="J2915" s="21">
        <v>2090.6786099999999</v>
      </c>
      <c r="K2915" s="21">
        <v>731019</v>
      </c>
      <c r="L2915" s="21">
        <f>Tableau1[[#This Row],[TONNE_DECHET]]*1000</f>
        <v>2090678.6099999999</v>
      </c>
      <c r="M2915" s="21">
        <f>Tableau1[[#This Row],[KG_DECHET]]/Tableau1[[#This Row],[Population]]</f>
        <v>2.8599511230214261</v>
      </c>
    </row>
    <row r="2916" spans="1:13" x14ac:dyDescent="0.3">
      <c r="A2916" s="21">
        <v>2009</v>
      </c>
      <c r="B2916" s="21">
        <v>44</v>
      </c>
      <c r="C2916" s="21" t="str">
        <f>VLOOKUP(Tableau1[[#This Row],[CODE_REGION]],Libellés!$I$2:$J$15,2,FALSE)</f>
        <v>Grand-Est</v>
      </c>
      <c r="D2916" s="21">
        <v>54</v>
      </c>
      <c r="E2916" s="21" t="str">
        <f>VLOOKUP(Tableau1[[#This Row],[CODE_DEPT]],Libellés!$L$2:$M$102,2,FALSE)</f>
        <v>Meurthe-et-Moselle</v>
      </c>
      <c r="F2916" s="21" t="s">
        <v>51</v>
      </c>
      <c r="G2916" s="21" t="str">
        <f>VLOOKUP(Tableau1[[#This Row],[CODE_TYPE_DECHET]],Libellés!$A$1:$B$8,2,FALSE)</f>
        <v>Emballages et papier</v>
      </c>
      <c r="H2916" s="21" t="s">
        <v>52</v>
      </c>
      <c r="I2916" s="21" t="str">
        <f>VLOOKUP(Tableau1[[#This Row],[CODE_DESTINATION]],Libellés!$E$2:$F$7,2,FALSE)</f>
        <v>Non précisé</v>
      </c>
      <c r="J2916" s="21">
        <v>599.81645000000003</v>
      </c>
      <c r="K2916" s="21">
        <v>731019</v>
      </c>
      <c r="L2916" s="21">
        <f>Tableau1[[#This Row],[TONNE_DECHET]]*1000</f>
        <v>599816.45000000007</v>
      </c>
      <c r="M2916" s="21">
        <f>Tableau1[[#This Row],[KG_DECHET]]/Tableau1[[#This Row],[Population]]</f>
        <v>0.82052101244974496</v>
      </c>
    </row>
    <row r="2917" spans="1:13" x14ac:dyDescent="0.3">
      <c r="A2917" s="21">
        <v>2009</v>
      </c>
      <c r="B2917" s="21">
        <v>44</v>
      </c>
      <c r="C2917" s="21" t="str">
        <f>VLOOKUP(Tableau1[[#This Row],[CODE_REGION]],Libellés!$I$2:$J$15,2,FALSE)</f>
        <v>Grand-Est</v>
      </c>
      <c r="D2917" s="21">
        <v>54</v>
      </c>
      <c r="E2917" s="21" t="str">
        <f>VLOOKUP(Tableau1[[#This Row],[CODE_DEPT]],Libellés!$L$2:$M$102,2,FALSE)</f>
        <v>Meurthe-et-Moselle</v>
      </c>
      <c r="F2917" s="21" t="s">
        <v>56</v>
      </c>
      <c r="G2917" s="21" t="str">
        <f>VLOOKUP(Tableau1[[#This Row],[CODE_TYPE_DECHET]],Libellés!$A$1:$B$8,2,FALSE)</f>
        <v>Biodéchets</v>
      </c>
      <c r="H2917" s="21" t="s">
        <v>56</v>
      </c>
      <c r="I2917" s="21" t="str">
        <f>VLOOKUP(Tableau1[[#This Row],[CODE_DESTINATION]],Libellés!$E$2:$F$7,2,FALSE)</f>
        <v>Valorisation organique</v>
      </c>
      <c r="J2917" s="21">
        <v>14393.20383</v>
      </c>
      <c r="K2917" s="21">
        <v>731019</v>
      </c>
      <c r="L2917" s="21">
        <f>Tableau1[[#This Row],[TONNE_DECHET]]*1000</f>
        <v>14393203.83</v>
      </c>
      <c r="M2917" s="21">
        <f>Tableau1[[#This Row],[KG_DECHET]]/Tableau1[[#This Row],[Population]]</f>
        <v>19.689233563012728</v>
      </c>
    </row>
    <row r="2918" spans="1:13" x14ac:dyDescent="0.3">
      <c r="A2918" s="21">
        <v>2009</v>
      </c>
      <c r="B2918" s="21">
        <v>44</v>
      </c>
      <c r="C2918" s="21" t="str">
        <f>VLOOKUP(Tableau1[[#This Row],[CODE_REGION]],Libellés!$I$2:$J$15,2,FALSE)</f>
        <v>Grand-Est</v>
      </c>
      <c r="D2918" s="21">
        <v>54</v>
      </c>
      <c r="E2918" s="21" t="str">
        <f>VLOOKUP(Tableau1[[#This Row],[CODE_DEPT]],Libellés!$L$2:$M$102,2,FALSE)</f>
        <v>Meurthe-et-Moselle</v>
      </c>
      <c r="F2918" s="21" t="s">
        <v>54</v>
      </c>
      <c r="G2918" s="21" t="str">
        <f>VLOOKUP(Tableau1[[#This Row],[CODE_TYPE_DECHET]],Libellés!$A$1:$B$8,2,FALSE)</f>
        <v>Verre</v>
      </c>
      <c r="H2918" s="21" t="s">
        <v>49</v>
      </c>
      <c r="I2918" s="21" t="str">
        <f>VLOOKUP(Tableau1[[#This Row],[CODE_DESTINATION]],Libellés!$E$2:$F$7,2,FALSE)</f>
        <v>Valorisation matière</v>
      </c>
      <c r="J2918" s="21">
        <v>20506.432860000001</v>
      </c>
      <c r="K2918" s="21">
        <v>731019</v>
      </c>
      <c r="L2918" s="21">
        <f>Tableau1[[#This Row],[TONNE_DECHET]]*1000</f>
        <v>20506432.859999999</v>
      </c>
      <c r="M2918" s="21">
        <f>Tableau1[[#This Row],[KG_DECHET]]/Tableau1[[#This Row],[Population]]</f>
        <v>28.051846614109891</v>
      </c>
    </row>
    <row r="2919" spans="1:13" x14ac:dyDescent="0.3">
      <c r="A2919" s="21">
        <v>2009</v>
      </c>
      <c r="B2919" s="21">
        <v>44</v>
      </c>
      <c r="C2919" s="21" t="str">
        <f>VLOOKUP(Tableau1[[#This Row],[CODE_REGION]],Libellés!$I$2:$J$15,2,FALSE)</f>
        <v>Grand-Est</v>
      </c>
      <c r="D2919" s="21">
        <v>54</v>
      </c>
      <c r="E2919" s="21" t="str">
        <f>VLOOKUP(Tableau1[[#This Row],[CODE_DEPT]],Libellés!$L$2:$M$102,2,FALSE)</f>
        <v>Meurthe-et-Moselle</v>
      </c>
      <c r="F2919" s="21" t="s">
        <v>54</v>
      </c>
      <c r="G2919" s="21" t="str">
        <f>VLOOKUP(Tableau1[[#This Row],[CODE_TYPE_DECHET]],Libellés!$A$1:$B$8,2,FALSE)</f>
        <v>Verre</v>
      </c>
      <c r="H2919" s="21" t="s">
        <v>52</v>
      </c>
      <c r="I2919" s="21" t="str">
        <f>VLOOKUP(Tableau1[[#This Row],[CODE_DESTINATION]],Libellés!$E$2:$F$7,2,FALSE)</f>
        <v>Non précisé</v>
      </c>
      <c r="J2919" s="21">
        <v>256.96832000000001</v>
      </c>
      <c r="K2919" s="21">
        <v>731019</v>
      </c>
      <c r="L2919" s="21">
        <f>Tableau1[[#This Row],[TONNE_DECHET]]*1000</f>
        <v>256968.32000000001</v>
      </c>
      <c r="M2919" s="21">
        <f>Tableau1[[#This Row],[KG_DECHET]]/Tableau1[[#This Row],[Population]]</f>
        <v>0.35152071286792819</v>
      </c>
    </row>
    <row r="2920" spans="1:13" x14ac:dyDescent="0.3">
      <c r="A2920" s="21">
        <v>2009</v>
      </c>
      <c r="B2920" s="21">
        <v>44</v>
      </c>
      <c r="C2920" s="21" t="str">
        <f>VLOOKUP(Tableau1[[#This Row],[CODE_REGION]],Libellés!$I$2:$J$15,2,FALSE)</f>
        <v>Grand-Est</v>
      </c>
      <c r="D2920" s="21">
        <v>54</v>
      </c>
      <c r="E2920" s="21" t="str">
        <f>VLOOKUP(Tableau1[[#This Row],[CODE_DEPT]],Libellés!$L$2:$M$102,2,FALSE)</f>
        <v>Meurthe-et-Moselle</v>
      </c>
      <c r="F2920" s="21" t="s">
        <v>55</v>
      </c>
      <c r="G2920" s="21" t="str">
        <f>VLOOKUP(Tableau1[[#This Row],[CODE_TYPE_DECHET]],Libellés!$A$1:$B$8,2,FALSE)</f>
        <v>Collectes séparées hors gravats</v>
      </c>
      <c r="H2920" s="21" t="s">
        <v>49</v>
      </c>
      <c r="I2920" s="21" t="str">
        <f>VLOOKUP(Tableau1[[#This Row],[CODE_DESTINATION]],Libellés!$E$2:$F$7,2,FALSE)</f>
        <v>Valorisation matière</v>
      </c>
      <c r="J2920" s="21">
        <v>128.69999999999999</v>
      </c>
      <c r="K2920" s="21">
        <v>731019</v>
      </c>
      <c r="L2920" s="21">
        <f>Tableau1[[#This Row],[TONNE_DECHET]]*1000</f>
        <v>128699.99999999999</v>
      </c>
      <c r="M2920" s="21">
        <f>Tableau1[[#This Row],[KG_DECHET]]/Tableau1[[#This Row],[Population]]</f>
        <v>0.17605561551751731</v>
      </c>
    </row>
    <row r="2921" spans="1:13" x14ac:dyDescent="0.3">
      <c r="A2921" s="21">
        <v>2011</v>
      </c>
      <c r="B2921" s="21">
        <v>44</v>
      </c>
      <c r="C2921" s="21" t="str">
        <f>VLOOKUP(Tableau1[[#This Row],[CODE_REGION]],Libellés!$I$2:$J$15,2,FALSE)</f>
        <v>Grand-Est</v>
      </c>
      <c r="D2921" s="21">
        <v>54</v>
      </c>
      <c r="E2921" s="21" t="str">
        <f>VLOOKUP(Tableau1[[#This Row],[CODE_DEPT]],Libellés!$L$2:$M$102,2,FALSE)</f>
        <v>Meurthe-et-Moselle</v>
      </c>
      <c r="F2921" s="21" t="s">
        <v>49</v>
      </c>
      <c r="G2921" s="21" t="str">
        <f>VLOOKUP(Tableau1[[#This Row],[CODE_TYPE_DECHET]],Libellés!$A$1:$B$8,2,FALSE)</f>
        <v>Ordures ménagères résiduelles</v>
      </c>
      <c r="H2921" s="21" t="s">
        <v>50</v>
      </c>
      <c r="I2921" s="21" t="str">
        <f>VLOOKUP(Tableau1[[#This Row],[CODE_DESTINATION]],Libellés!$E$2:$F$7,2,FALSE)</f>
        <v>Incinération avec récupération d'énergie</v>
      </c>
      <c r="J2921" s="21">
        <v>103494.19656</v>
      </c>
      <c r="K2921" s="21">
        <v>733124</v>
      </c>
      <c r="L2921" s="21">
        <f>Tableau1[[#This Row],[TONNE_DECHET]]*1000</f>
        <v>103494196.56</v>
      </c>
      <c r="M2921" s="21">
        <f>Tableau1[[#This Row],[KG_DECHET]]/Tableau1[[#This Row],[Population]]</f>
        <v>141.16874711508558</v>
      </c>
    </row>
    <row r="2922" spans="1:13" x14ac:dyDescent="0.3">
      <c r="A2922" s="21">
        <v>2011</v>
      </c>
      <c r="B2922" s="21">
        <v>44</v>
      </c>
      <c r="C2922" s="21" t="str">
        <f>VLOOKUP(Tableau1[[#This Row],[CODE_REGION]],Libellés!$I$2:$J$15,2,FALSE)</f>
        <v>Grand-Est</v>
      </c>
      <c r="D2922" s="21">
        <v>54</v>
      </c>
      <c r="E2922" s="21" t="str">
        <f>VLOOKUP(Tableau1[[#This Row],[CODE_DEPT]],Libellés!$L$2:$M$102,2,FALSE)</f>
        <v>Meurthe-et-Moselle</v>
      </c>
      <c r="F2922" s="21" t="s">
        <v>49</v>
      </c>
      <c r="G2922" s="21" t="str">
        <f>VLOOKUP(Tableau1[[#This Row],[CODE_TYPE_DECHET]],Libellés!$A$1:$B$8,2,FALSE)</f>
        <v>Ordures ménagères résiduelles</v>
      </c>
      <c r="H2922" s="21" t="s">
        <v>51</v>
      </c>
      <c r="I2922" s="21" t="str">
        <f>VLOOKUP(Tableau1[[#This Row],[CODE_DESTINATION]],Libellés!$E$2:$F$7,2,FALSE)</f>
        <v>Stockage</v>
      </c>
      <c r="J2922" s="21">
        <v>71254.842239999998</v>
      </c>
      <c r="K2922" s="21">
        <v>733124</v>
      </c>
      <c r="L2922" s="21">
        <f>Tableau1[[#This Row],[TONNE_DECHET]]*1000</f>
        <v>71254842.239999995</v>
      </c>
      <c r="M2922" s="21">
        <f>Tableau1[[#This Row],[KG_DECHET]]/Tableau1[[#This Row],[Population]]</f>
        <v>97.193438272379566</v>
      </c>
    </row>
    <row r="2923" spans="1:13" x14ac:dyDescent="0.3">
      <c r="A2923" s="21">
        <v>2011</v>
      </c>
      <c r="B2923" s="21">
        <v>44</v>
      </c>
      <c r="C2923" s="21" t="str">
        <f>VLOOKUP(Tableau1[[#This Row],[CODE_REGION]],Libellés!$I$2:$J$15,2,FALSE)</f>
        <v>Grand-Est</v>
      </c>
      <c r="D2923" s="21">
        <v>54</v>
      </c>
      <c r="E2923" s="21" t="str">
        <f>VLOOKUP(Tableau1[[#This Row],[CODE_DEPT]],Libellés!$L$2:$M$102,2,FALSE)</f>
        <v>Meurthe-et-Moselle</v>
      </c>
      <c r="F2923" s="21" t="s">
        <v>49</v>
      </c>
      <c r="G2923" s="21" t="str">
        <f>VLOOKUP(Tableau1[[#This Row],[CODE_TYPE_DECHET]],Libellés!$A$1:$B$8,2,FALSE)</f>
        <v>Ordures ménagères résiduelles</v>
      </c>
      <c r="H2923" s="21" t="s">
        <v>56</v>
      </c>
      <c r="I2923" s="21" t="str">
        <f>VLOOKUP(Tableau1[[#This Row],[CODE_DESTINATION]],Libellés!$E$2:$F$7,2,FALSE)</f>
        <v>Valorisation organique</v>
      </c>
      <c r="J2923" s="21">
        <v>28797.270069999999</v>
      </c>
      <c r="K2923" s="21">
        <v>733124</v>
      </c>
      <c r="L2923" s="21">
        <f>Tableau1[[#This Row],[TONNE_DECHET]]*1000</f>
        <v>28797270.07</v>
      </c>
      <c r="M2923" s="21">
        <f>Tableau1[[#This Row],[KG_DECHET]]/Tableau1[[#This Row],[Population]]</f>
        <v>39.280217357500234</v>
      </c>
    </row>
    <row r="2924" spans="1:13" x14ac:dyDescent="0.3">
      <c r="A2924" s="21">
        <v>2011</v>
      </c>
      <c r="B2924" s="21">
        <v>44</v>
      </c>
      <c r="C2924" s="21" t="str">
        <f>VLOOKUP(Tableau1[[#This Row],[CODE_REGION]],Libellés!$I$2:$J$15,2,FALSE)</f>
        <v>Grand-Est</v>
      </c>
      <c r="D2924" s="21">
        <v>54</v>
      </c>
      <c r="E2924" s="21" t="str">
        <f>VLOOKUP(Tableau1[[#This Row],[CODE_DEPT]],Libellés!$L$2:$M$102,2,FALSE)</f>
        <v>Meurthe-et-Moselle</v>
      </c>
      <c r="F2924" s="21" t="s">
        <v>49</v>
      </c>
      <c r="G2924" s="21" t="str">
        <f>VLOOKUP(Tableau1[[#This Row],[CODE_TYPE_DECHET]],Libellés!$A$1:$B$8,2,FALSE)</f>
        <v>Ordures ménagères résiduelles</v>
      </c>
      <c r="H2924" s="21" t="s">
        <v>52</v>
      </c>
      <c r="I2924" s="21" t="str">
        <f>VLOOKUP(Tableau1[[#This Row],[CODE_DESTINATION]],Libellés!$E$2:$F$7,2,FALSE)</f>
        <v>Non précisé</v>
      </c>
      <c r="J2924" s="21">
        <v>70.216710000000006</v>
      </c>
      <c r="K2924" s="21">
        <v>733124</v>
      </c>
      <c r="L2924" s="21">
        <f>Tableau1[[#This Row],[TONNE_DECHET]]*1000</f>
        <v>70216.710000000006</v>
      </c>
      <c r="M2924" s="21">
        <f>Tableau1[[#This Row],[KG_DECHET]]/Tableau1[[#This Row],[Population]]</f>
        <v>9.5777399184858225E-2</v>
      </c>
    </row>
    <row r="2925" spans="1:13" x14ac:dyDescent="0.3">
      <c r="A2925" s="21">
        <v>2011</v>
      </c>
      <c r="B2925" s="21">
        <v>44</v>
      </c>
      <c r="C2925" s="21" t="str">
        <f>VLOOKUP(Tableau1[[#This Row],[CODE_REGION]],Libellés!$I$2:$J$15,2,FALSE)</f>
        <v>Grand-Est</v>
      </c>
      <c r="D2925" s="21">
        <v>54</v>
      </c>
      <c r="E2925" s="21" t="str">
        <f>VLOOKUP(Tableau1[[#This Row],[CODE_DEPT]],Libellés!$L$2:$M$102,2,FALSE)</f>
        <v>Meurthe-et-Moselle</v>
      </c>
      <c r="F2925" s="21" t="s">
        <v>50</v>
      </c>
      <c r="G2925" s="21" t="str">
        <f>VLOOKUP(Tableau1[[#This Row],[CODE_TYPE_DECHET]],Libellés!$A$1:$B$8,2,FALSE)</f>
        <v>Encombrants</v>
      </c>
      <c r="H2925" s="21" t="s">
        <v>49</v>
      </c>
      <c r="I2925" s="21" t="str">
        <f>VLOOKUP(Tableau1[[#This Row],[CODE_DESTINATION]],Libellés!$E$2:$F$7,2,FALSE)</f>
        <v>Valorisation matière</v>
      </c>
      <c r="J2925" s="21">
        <v>5570.21</v>
      </c>
      <c r="K2925" s="21">
        <v>733124</v>
      </c>
      <c r="L2925" s="21">
        <f>Tableau1[[#This Row],[TONNE_DECHET]]*1000</f>
        <v>5570210</v>
      </c>
      <c r="M2925" s="21">
        <f>Tableau1[[#This Row],[KG_DECHET]]/Tableau1[[#This Row],[Population]]</f>
        <v>7.5979097669698445</v>
      </c>
    </row>
    <row r="2926" spans="1:13" x14ac:dyDescent="0.3">
      <c r="A2926" s="21">
        <v>2011</v>
      </c>
      <c r="B2926" s="21">
        <v>44</v>
      </c>
      <c r="C2926" s="21" t="str">
        <f>VLOOKUP(Tableau1[[#This Row],[CODE_REGION]],Libellés!$I$2:$J$15,2,FALSE)</f>
        <v>Grand-Est</v>
      </c>
      <c r="D2926" s="21">
        <v>54</v>
      </c>
      <c r="E2926" s="21" t="str">
        <f>VLOOKUP(Tableau1[[#This Row],[CODE_DEPT]],Libellés!$L$2:$M$102,2,FALSE)</f>
        <v>Meurthe-et-Moselle</v>
      </c>
      <c r="F2926" s="21" t="s">
        <v>50</v>
      </c>
      <c r="G2926" s="21" t="str">
        <f>VLOOKUP(Tableau1[[#This Row],[CODE_TYPE_DECHET]],Libellés!$A$1:$B$8,2,FALSE)</f>
        <v>Encombrants</v>
      </c>
      <c r="H2926" s="21" t="s">
        <v>51</v>
      </c>
      <c r="I2926" s="21" t="str">
        <f>VLOOKUP(Tableau1[[#This Row],[CODE_DESTINATION]],Libellés!$E$2:$F$7,2,FALSE)</f>
        <v>Stockage</v>
      </c>
      <c r="J2926" s="21">
        <v>1367.57</v>
      </c>
      <c r="K2926" s="21">
        <v>733124</v>
      </c>
      <c r="L2926" s="21">
        <f>Tableau1[[#This Row],[TONNE_DECHET]]*1000</f>
        <v>1367570</v>
      </c>
      <c r="M2926" s="21">
        <f>Tableau1[[#This Row],[KG_DECHET]]/Tableau1[[#This Row],[Population]]</f>
        <v>1.8654006689182185</v>
      </c>
    </row>
    <row r="2927" spans="1:13" x14ac:dyDescent="0.3">
      <c r="A2927" s="21">
        <v>2011</v>
      </c>
      <c r="B2927" s="21">
        <v>44</v>
      </c>
      <c r="C2927" s="21" t="str">
        <f>VLOOKUP(Tableau1[[#This Row],[CODE_REGION]],Libellés!$I$2:$J$15,2,FALSE)</f>
        <v>Grand-Est</v>
      </c>
      <c r="D2927" s="21">
        <v>54</v>
      </c>
      <c r="E2927" s="21" t="str">
        <f>VLOOKUP(Tableau1[[#This Row],[CODE_DEPT]],Libellés!$L$2:$M$102,2,FALSE)</f>
        <v>Meurthe-et-Moselle</v>
      </c>
      <c r="F2927" s="21" t="s">
        <v>50</v>
      </c>
      <c r="G2927" s="21" t="str">
        <f>VLOOKUP(Tableau1[[#This Row],[CODE_TYPE_DECHET]],Libellés!$A$1:$B$8,2,FALSE)</f>
        <v>Encombrants</v>
      </c>
      <c r="H2927" s="21" t="s">
        <v>52</v>
      </c>
      <c r="I2927" s="21" t="str">
        <f>VLOOKUP(Tableau1[[#This Row],[CODE_DESTINATION]],Libellés!$E$2:$F$7,2,FALSE)</f>
        <v>Non précisé</v>
      </c>
      <c r="J2927" s="21">
        <v>0</v>
      </c>
      <c r="K2927" s="21">
        <v>733124</v>
      </c>
      <c r="L2927" s="21">
        <f>Tableau1[[#This Row],[TONNE_DECHET]]*1000</f>
        <v>0</v>
      </c>
      <c r="M2927" s="21">
        <f>Tableau1[[#This Row],[KG_DECHET]]/Tableau1[[#This Row],[Population]]</f>
        <v>0</v>
      </c>
    </row>
    <row r="2928" spans="1:13" x14ac:dyDescent="0.3">
      <c r="A2928" s="21">
        <v>2011</v>
      </c>
      <c r="B2928" s="21">
        <v>44</v>
      </c>
      <c r="C2928" s="21" t="str">
        <f>VLOOKUP(Tableau1[[#This Row],[CODE_REGION]],Libellés!$I$2:$J$15,2,FALSE)</f>
        <v>Grand-Est</v>
      </c>
      <c r="D2928" s="21">
        <v>54</v>
      </c>
      <c r="E2928" s="21" t="str">
        <f>VLOOKUP(Tableau1[[#This Row],[CODE_DEPT]],Libellés!$L$2:$M$102,2,FALSE)</f>
        <v>Meurthe-et-Moselle</v>
      </c>
      <c r="F2928" s="21" t="s">
        <v>53</v>
      </c>
      <c r="G2928" s="21" t="str">
        <f>VLOOKUP(Tableau1[[#This Row],[CODE_TYPE_DECHET]],Libellés!$A$1:$B$8,2,FALSE)</f>
        <v>Déchets dangereux</v>
      </c>
      <c r="H2928" s="21" t="s">
        <v>49</v>
      </c>
      <c r="I2928" s="21" t="str">
        <f>VLOOKUP(Tableau1[[#This Row],[CODE_DESTINATION]],Libellés!$E$2:$F$7,2,FALSE)</f>
        <v>Valorisation matière</v>
      </c>
      <c r="J2928" s="21">
        <v>6.43</v>
      </c>
      <c r="K2928" s="21">
        <v>733124</v>
      </c>
      <c r="L2928" s="21">
        <f>Tableau1[[#This Row],[TONNE_DECHET]]*1000</f>
        <v>6430</v>
      </c>
      <c r="M2928" s="21">
        <f>Tableau1[[#This Row],[KG_DECHET]]/Tableau1[[#This Row],[Population]]</f>
        <v>8.7706854502103328E-3</v>
      </c>
    </row>
    <row r="2929" spans="1:13" x14ac:dyDescent="0.3">
      <c r="A2929" s="21">
        <v>2011</v>
      </c>
      <c r="B2929" s="21">
        <v>44</v>
      </c>
      <c r="C2929" s="21" t="str">
        <f>VLOOKUP(Tableau1[[#This Row],[CODE_REGION]],Libellés!$I$2:$J$15,2,FALSE)</f>
        <v>Grand-Est</v>
      </c>
      <c r="D2929" s="21">
        <v>54</v>
      </c>
      <c r="E2929" s="21" t="str">
        <f>VLOOKUP(Tableau1[[#This Row],[CODE_DEPT]],Libellés!$L$2:$M$102,2,FALSE)</f>
        <v>Meurthe-et-Moselle</v>
      </c>
      <c r="F2929" s="21" t="s">
        <v>53</v>
      </c>
      <c r="G2929" s="21" t="str">
        <f>VLOOKUP(Tableau1[[#This Row],[CODE_TYPE_DECHET]],Libellés!$A$1:$B$8,2,FALSE)</f>
        <v>Déchets dangereux</v>
      </c>
      <c r="H2929" s="21" t="s">
        <v>50</v>
      </c>
      <c r="I2929" s="21" t="str">
        <f>VLOOKUP(Tableau1[[#This Row],[CODE_DESTINATION]],Libellés!$E$2:$F$7,2,FALSE)</f>
        <v>Incinération avec récupération d'énergie</v>
      </c>
      <c r="J2929" s="21">
        <v>3.6379999999999999</v>
      </c>
      <c r="K2929" s="21">
        <v>733124</v>
      </c>
      <c r="L2929" s="21">
        <f>Tableau1[[#This Row],[TONNE_DECHET]]*1000</f>
        <v>3638</v>
      </c>
      <c r="M2929" s="21">
        <f>Tableau1[[#This Row],[KG_DECHET]]/Tableau1[[#This Row],[Population]]</f>
        <v>4.9623256093102941E-3</v>
      </c>
    </row>
    <row r="2930" spans="1:13" x14ac:dyDescent="0.3">
      <c r="A2930" s="21">
        <v>2011</v>
      </c>
      <c r="B2930" s="21">
        <v>44</v>
      </c>
      <c r="C2930" s="21" t="str">
        <f>VLOOKUP(Tableau1[[#This Row],[CODE_REGION]],Libellés!$I$2:$J$15,2,FALSE)</f>
        <v>Grand-Est</v>
      </c>
      <c r="D2930" s="21">
        <v>54</v>
      </c>
      <c r="E2930" s="21" t="str">
        <f>VLOOKUP(Tableau1[[#This Row],[CODE_DEPT]],Libellés!$L$2:$M$102,2,FALSE)</f>
        <v>Meurthe-et-Moselle</v>
      </c>
      <c r="F2930" s="21" t="s">
        <v>53</v>
      </c>
      <c r="G2930" s="21" t="str">
        <f>VLOOKUP(Tableau1[[#This Row],[CODE_TYPE_DECHET]],Libellés!$A$1:$B$8,2,FALSE)</f>
        <v>Déchets dangereux</v>
      </c>
      <c r="H2930" s="21" t="s">
        <v>52</v>
      </c>
      <c r="I2930" s="21" t="str">
        <f>VLOOKUP(Tableau1[[#This Row],[CODE_DESTINATION]],Libellés!$E$2:$F$7,2,FALSE)</f>
        <v>Non précisé</v>
      </c>
      <c r="J2930" s="21">
        <v>2.4E-2</v>
      </c>
      <c r="K2930" s="21">
        <v>733124</v>
      </c>
      <c r="L2930" s="21">
        <f>Tableau1[[#This Row],[TONNE_DECHET]]*1000</f>
        <v>24</v>
      </c>
      <c r="M2930" s="21">
        <f>Tableau1[[#This Row],[KG_DECHET]]/Tableau1[[#This Row],[Population]]</f>
        <v>3.2736617543553342E-5</v>
      </c>
    </row>
    <row r="2931" spans="1:13" x14ac:dyDescent="0.3">
      <c r="A2931" s="21">
        <v>2011</v>
      </c>
      <c r="B2931" s="21">
        <v>44</v>
      </c>
      <c r="C2931" s="21" t="str">
        <f>VLOOKUP(Tableau1[[#This Row],[CODE_REGION]],Libellés!$I$2:$J$15,2,FALSE)</f>
        <v>Grand-Est</v>
      </c>
      <c r="D2931" s="21">
        <v>54</v>
      </c>
      <c r="E2931" s="21" t="str">
        <f>VLOOKUP(Tableau1[[#This Row],[CODE_DEPT]],Libellés!$L$2:$M$102,2,FALSE)</f>
        <v>Meurthe-et-Moselle</v>
      </c>
      <c r="F2931" s="21" t="s">
        <v>51</v>
      </c>
      <c r="G2931" s="21" t="str">
        <f>VLOOKUP(Tableau1[[#This Row],[CODE_TYPE_DECHET]],Libellés!$A$1:$B$8,2,FALSE)</f>
        <v>Emballages et papier</v>
      </c>
      <c r="H2931" s="21" t="s">
        <v>49</v>
      </c>
      <c r="I2931" s="21" t="str">
        <f>VLOOKUP(Tableau1[[#This Row],[CODE_DESTINATION]],Libellés!$E$2:$F$7,2,FALSE)</f>
        <v>Valorisation matière</v>
      </c>
      <c r="J2931" s="21">
        <v>29652.724409999999</v>
      </c>
      <c r="K2931" s="21">
        <v>733124</v>
      </c>
      <c r="L2931" s="21">
        <f>Tableau1[[#This Row],[TONNE_DECHET]]*1000</f>
        <v>29652724.41</v>
      </c>
      <c r="M2931" s="21">
        <f>Tableau1[[#This Row],[KG_DECHET]]/Tableau1[[#This Row],[Population]]</f>
        <v>40.447079088939937</v>
      </c>
    </row>
    <row r="2932" spans="1:13" x14ac:dyDescent="0.3">
      <c r="A2932" s="21">
        <v>2011</v>
      </c>
      <c r="B2932" s="21">
        <v>44</v>
      </c>
      <c r="C2932" s="21" t="str">
        <f>VLOOKUP(Tableau1[[#This Row],[CODE_REGION]],Libellés!$I$2:$J$15,2,FALSE)</f>
        <v>Grand-Est</v>
      </c>
      <c r="D2932" s="21">
        <v>54</v>
      </c>
      <c r="E2932" s="21" t="str">
        <f>VLOOKUP(Tableau1[[#This Row],[CODE_DEPT]],Libellés!$L$2:$M$102,2,FALSE)</f>
        <v>Meurthe-et-Moselle</v>
      </c>
      <c r="F2932" s="21" t="s">
        <v>51</v>
      </c>
      <c r="G2932" s="21" t="str">
        <f>VLOOKUP(Tableau1[[#This Row],[CODE_TYPE_DECHET]],Libellés!$A$1:$B$8,2,FALSE)</f>
        <v>Emballages et papier</v>
      </c>
      <c r="H2932" s="21" t="s">
        <v>50</v>
      </c>
      <c r="I2932" s="21" t="str">
        <f>VLOOKUP(Tableau1[[#This Row],[CODE_DESTINATION]],Libellés!$E$2:$F$7,2,FALSE)</f>
        <v>Incinération avec récupération d'énergie</v>
      </c>
      <c r="J2932" s="21">
        <v>1357.95308</v>
      </c>
      <c r="K2932" s="21">
        <v>733124</v>
      </c>
      <c r="L2932" s="21">
        <f>Tableau1[[#This Row],[TONNE_DECHET]]*1000</f>
        <v>1357953.08</v>
      </c>
      <c r="M2932" s="21">
        <f>Tableau1[[#This Row],[KG_DECHET]]/Tableau1[[#This Row],[Population]]</f>
        <v>1.852282942585429</v>
      </c>
    </row>
    <row r="2933" spans="1:13" x14ac:dyDescent="0.3">
      <c r="A2933" s="21">
        <v>2011</v>
      </c>
      <c r="B2933" s="21">
        <v>44</v>
      </c>
      <c r="C2933" s="21" t="str">
        <f>VLOOKUP(Tableau1[[#This Row],[CODE_REGION]],Libellés!$I$2:$J$15,2,FALSE)</f>
        <v>Grand-Est</v>
      </c>
      <c r="D2933" s="21">
        <v>54</v>
      </c>
      <c r="E2933" s="21" t="str">
        <f>VLOOKUP(Tableau1[[#This Row],[CODE_DEPT]],Libellés!$L$2:$M$102,2,FALSE)</f>
        <v>Meurthe-et-Moselle</v>
      </c>
      <c r="F2933" s="21" t="s">
        <v>51</v>
      </c>
      <c r="G2933" s="21" t="str">
        <f>VLOOKUP(Tableau1[[#This Row],[CODE_TYPE_DECHET]],Libellés!$A$1:$B$8,2,FALSE)</f>
        <v>Emballages et papier</v>
      </c>
      <c r="H2933" s="21" t="s">
        <v>51</v>
      </c>
      <c r="I2933" s="21" t="str">
        <f>VLOOKUP(Tableau1[[#This Row],[CODE_DESTINATION]],Libellés!$E$2:$F$7,2,FALSE)</f>
        <v>Stockage</v>
      </c>
      <c r="J2933" s="21">
        <v>1951.1902</v>
      </c>
      <c r="K2933" s="21">
        <v>733124</v>
      </c>
      <c r="L2933" s="21">
        <f>Tableau1[[#This Row],[TONNE_DECHET]]*1000</f>
        <v>1951190.2</v>
      </c>
      <c r="M2933" s="21">
        <f>Tableau1[[#This Row],[KG_DECHET]]/Tableau1[[#This Row],[Population]]</f>
        <v>2.6614736388387228</v>
      </c>
    </row>
    <row r="2934" spans="1:13" x14ac:dyDescent="0.3">
      <c r="A2934" s="21">
        <v>2011</v>
      </c>
      <c r="B2934" s="21">
        <v>44</v>
      </c>
      <c r="C2934" s="21" t="str">
        <f>VLOOKUP(Tableau1[[#This Row],[CODE_REGION]],Libellés!$I$2:$J$15,2,FALSE)</f>
        <v>Grand-Est</v>
      </c>
      <c r="D2934" s="21">
        <v>54</v>
      </c>
      <c r="E2934" s="21" t="str">
        <f>VLOOKUP(Tableau1[[#This Row],[CODE_DEPT]],Libellés!$L$2:$M$102,2,FALSE)</f>
        <v>Meurthe-et-Moselle</v>
      </c>
      <c r="F2934" s="21" t="s">
        <v>51</v>
      </c>
      <c r="G2934" s="21" t="str">
        <f>VLOOKUP(Tableau1[[#This Row],[CODE_TYPE_DECHET]],Libellés!$A$1:$B$8,2,FALSE)</f>
        <v>Emballages et papier</v>
      </c>
      <c r="H2934" s="21" t="s">
        <v>56</v>
      </c>
      <c r="I2934" s="21" t="str">
        <f>VLOOKUP(Tableau1[[#This Row],[CODE_DESTINATION]],Libellés!$E$2:$F$7,2,FALSE)</f>
        <v>Valorisation organique</v>
      </c>
      <c r="J2934" s="21">
        <v>1491.99892</v>
      </c>
      <c r="K2934" s="21">
        <v>733124</v>
      </c>
      <c r="L2934" s="21">
        <f>Tableau1[[#This Row],[TONNE_DECHET]]*1000</f>
        <v>1491998.92</v>
      </c>
      <c r="M2934" s="21">
        <f>Tableau1[[#This Row],[KG_DECHET]]/Tableau1[[#This Row],[Population]]</f>
        <v>2.035124917476443</v>
      </c>
    </row>
    <row r="2935" spans="1:13" x14ac:dyDescent="0.3">
      <c r="A2935" s="21">
        <v>2011</v>
      </c>
      <c r="B2935" s="21">
        <v>44</v>
      </c>
      <c r="C2935" s="21" t="str">
        <f>VLOOKUP(Tableau1[[#This Row],[CODE_REGION]],Libellés!$I$2:$J$15,2,FALSE)</f>
        <v>Grand-Est</v>
      </c>
      <c r="D2935" s="21">
        <v>54</v>
      </c>
      <c r="E2935" s="21" t="str">
        <f>VLOOKUP(Tableau1[[#This Row],[CODE_DEPT]],Libellés!$L$2:$M$102,2,FALSE)</f>
        <v>Meurthe-et-Moselle</v>
      </c>
      <c r="F2935" s="21" t="s">
        <v>51</v>
      </c>
      <c r="G2935" s="21" t="str">
        <f>VLOOKUP(Tableau1[[#This Row],[CODE_TYPE_DECHET]],Libellés!$A$1:$B$8,2,FALSE)</f>
        <v>Emballages et papier</v>
      </c>
      <c r="H2935" s="21" t="s">
        <v>52</v>
      </c>
      <c r="I2935" s="21" t="str">
        <f>VLOOKUP(Tableau1[[#This Row],[CODE_DESTINATION]],Libellés!$E$2:$F$7,2,FALSE)</f>
        <v>Non précisé</v>
      </c>
      <c r="J2935" s="21">
        <v>355.30270000000002</v>
      </c>
      <c r="K2935" s="21">
        <v>733124</v>
      </c>
      <c r="L2935" s="21">
        <f>Tableau1[[#This Row],[TONNE_DECHET]]*1000</f>
        <v>355302.7</v>
      </c>
      <c r="M2935" s="21">
        <f>Tableau1[[#This Row],[KG_DECHET]]/Tableau1[[#This Row],[Population]]</f>
        <v>0.48464202508716125</v>
      </c>
    </row>
    <row r="2936" spans="1:13" x14ac:dyDescent="0.3">
      <c r="A2936" s="21">
        <v>2011</v>
      </c>
      <c r="B2936" s="21">
        <v>44</v>
      </c>
      <c r="C2936" s="21" t="str">
        <f>VLOOKUP(Tableau1[[#This Row],[CODE_REGION]],Libellés!$I$2:$J$15,2,FALSE)</f>
        <v>Grand-Est</v>
      </c>
      <c r="D2936" s="21">
        <v>54</v>
      </c>
      <c r="E2936" s="21" t="str">
        <f>VLOOKUP(Tableau1[[#This Row],[CODE_DEPT]],Libellés!$L$2:$M$102,2,FALSE)</f>
        <v>Meurthe-et-Moselle</v>
      </c>
      <c r="F2936" s="21" t="s">
        <v>56</v>
      </c>
      <c r="G2936" s="21" t="str">
        <f>VLOOKUP(Tableau1[[#This Row],[CODE_TYPE_DECHET]],Libellés!$A$1:$B$8,2,FALSE)</f>
        <v>Biodéchets</v>
      </c>
      <c r="H2936" s="21" t="s">
        <v>56</v>
      </c>
      <c r="I2936" s="21" t="str">
        <f>VLOOKUP(Tableau1[[#This Row],[CODE_DESTINATION]],Libellés!$E$2:$F$7,2,FALSE)</f>
        <v>Valorisation organique</v>
      </c>
      <c r="J2936" s="21">
        <v>15466.42275</v>
      </c>
      <c r="K2936" s="21">
        <v>733124</v>
      </c>
      <c r="L2936" s="21">
        <f>Tableau1[[#This Row],[TONNE_DECHET]]*1000</f>
        <v>15466422.75</v>
      </c>
      <c r="M2936" s="21">
        <f>Tableau1[[#This Row],[KG_DECHET]]/Tableau1[[#This Row],[Population]]</f>
        <v>21.096598597235939</v>
      </c>
    </row>
    <row r="2937" spans="1:13" x14ac:dyDescent="0.3">
      <c r="A2937" s="21">
        <v>2011</v>
      </c>
      <c r="B2937" s="21">
        <v>44</v>
      </c>
      <c r="C2937" s="21" t="str">
        <f>VLOOKUP(Tableau1[[#This Row],[CODE_REGION]],Libellés!$I$2:$J$15,2,FALSE)</f>
        <v>Grand-Est</v>
      </c>
      <c r="D2937" s="21">
        <v>54</v>
      </c>
      <c r="E2937" s="21" t="str">
        <f>VLOOKUP(Tableau1[[#This Row],[CODE_DEPT]],Libellés!$L$2:$M$102,2,FALSE)</f>
        <v>Meurthe-et-Moselle</v>
      </c>
      <c r="F2937" s="21" t="s">
        <v>54</v>
      </c>
      <c r="G2937" s="21" t="str">
        <f>VLOOKUP(Tableau1[[#This Row],[CODE_TYPE_DECHET]],Libellés!$A$1:$B$8,2,FALSE)</f>
        <v>Verre</v>
      </c>
      <c r="H2937" s="21" t="s">
        <v>49</v>
      </c>
      <c r="I2937" s="21" t="str">
        <f>VLOOKUP(Tableau1[[#This Row],[CODE_DESTINATION]],Libellés!$E$2:$F$7,2,FALSE)</f>
        <v>Valorisation matière</v>
      </c>
      <c r="J2937" s="21">
        <v>20392.720209999999</v>
      </c>
      <c r="K2937" s="21">
        <v>733124</v>
      </c>
      <c r="L2937" s="21">
        <f>Tableau1[[#This Row],[TONNE_DECHET]]*1000</f>
        <v>20392720.210000001</v>
      </c>
      <c r="M2937" s="21">
        <f>Tableau1[[#This Row],[KG_DECHET]]/Tableau1[[#This Row],[Population]]</f>
        <v>27.816195091144202</v>
      </c>
    </row>
    <row r="2938" spans="1:13" x14ac:dyDescent="0.3">
      <c r="A2938" s="21">
        <v>2011</v>
      </c>
      <c r="B2938" s="21">
        <v>44</v>
      </c>
      <c r="C2938" s="21" t="str">
        <f>VLOOKUP(Tableau1[[#This Row],[CODE_REGION]],Libellés!$I$2:$J$15,2,FALSE)</f>
        <v>Grand-Est</v>
      </c>
      <c r="D2938" s="21">
        <v>54</v>
      </c>
      <c r="E2938" s="21" t="str">
        <f>VLOOKUP(Tableau1[[#This Row],[CODE_DEPT]],Libellés!$L$2:$M$102,2,FALSE)</f>
        <v>Meurthe-et-Moselle</v>
      </c>
      <c r="F2938" s="21" t="s">
        <v>54</v>
      </c>
      <c r="G2938" s="21" t="str">
        <f>VLOOKUP(Tableau1[[#This Row],[CODE_TYPE_DECHET]],Libellés!$A$1:$B$8,2,FALSE)</f>
        <v>Verre</v>
      </c>
      <c r="H2938" s="21" t="s">
        <v>52</v>
      </c>
      <c r="I2938" s="21" t="str">
        <f>VLOOKUP(Tableau1[[#This Row],[CODE_DESTINATION]],Libellés!$E$2:$F$7,2,FALSE)</f>
        <v>Non précisé</v>
      </c>
      <c r="J2938" s="21">
        <v>295.50666000000001</v>
      </c>
      <c r="K2938" s="21">
        <v>733124</v>
      </c>
      <c r="L2938" s="21">
        <f>Tableau1[[#This Row],[TONNE_DECHET]]*1000</f>
        <v>295506.66000000003</v>
      </c>
      <c r="M2938" s="21">
        <f>Tableau1[[#This Row],[KG_DECHET]]/Tableau1[[#This Row],[Population]]</f>
        <v>0.40307868791636892</v>
      </c>
    </row>
    <row r="2939" spans="1:13" x14ac:dyDescent="0.3">
      <c r="A2939" s="21">
        <v>2011</v>
      </c>
      <c r="B2939" s="21">
        <v>44</v>
      </c>
      <c r="C2939" s="21" t="str">
        <f>VLOOKUP(Tableau1[[#This Row],[CODE_REGION]],Libellés!$I$2:$J$15,2,FALSE)</f>
        <v>Grand-Est</v>
      </c>
      <c r="D2939" s="21">
        <v>54</v>
      </c>
      <c r="E2939" s="21" t="str">
        <f>VLOOKUP(Tableau1[[#This Row],[CODE_DEPT]],Libellés!$L$2:$M$102,2,FALSE)</f>
        <v>Meurthe-et-Moselle</v>
      </c>
      <c r="F2939" s="21" t="s">
        <v>55</v>
      </c>
      <c r="G2939" s="21" t="str">
        <f>VLOOKUP(Tableau1[[#This Row],[CODE_TYPE_DECHET]],Libellés!$A$1:$B$8,2,FALSE)</f>
        <v>Collectes séparées hors gravats</v>
      </c>
      <c r="H2939" s="21" t="s">
        <v>49</v>
      </c>
      <c r="I2939" s="21" t="str">
        <f>VLOOKUP(Tableau1[[#This Row],[CODE_DESTINATION]],Libellés!$E$2:$F$7,2,FALSE)</f>
        <v>Valorisation matière</v>
      </c>
      <c r="J2939" s="21">
        <v>204.46881999999999</v>
      </c>
      <c r="K2939" s="21">
        <v>733124</v>
      </c>
      <c r="L2939" s="21">
        <f>Tableau1[[#This Row],[TONNE_DECHET]]*1000</f>
        <v>204468.82</v>
      </c>
      <c r="M2939" s="21">
        <f>Tableau1[[#This Row],[KG_DECHET]]/Tableau1[[#This Row],[Population]]</f>
        <v>0.27890073166340212</v>
      </c>
    </row>
    <row r="2940" spans="1:13" x14ac:dyDescent="0.3">
      <c r="A2940" s="21">
        <v>2011</v>
      </c>
      <c r="B2940" s="21">
        <v>44</v>
      </c>
      <c r="C2940" s="21" t="str">
        <f>VLOOKUP(Tableau1[[#This Row],[CODE_REGION]],Libellés!$I$2:$J$15,2,FALSE)</f>
        <v>Grand-Est</v>
      </c>
      <c r="D2940" s="21">
        <v>54</v>
      </c>
      <c r="E2940" s="21" t="str">
        <f>VLOOKUP(Tableau1[[#This Row],[CODE_DEPT]],Libellés!$L$2:$M$102,2,FALSE)</f>
        <v>Meurthe-et-Moselle</v>
      </c>
      <c r="F2940" s="21" t="s">
        <v>55</v>
      </c>
      <c r="G2940" s="21" t="str">
        <f>VLOOKUP(Tableau1[[#This Row],[CODE_TYPE_DECHET]],Libellés!$A$1:$B$8,2,FALSE)</f>
        <v>Collectes séparées hors gravats</v>
      </c>
      <c r="H2940" s="21" t="s">
        <v>52</v>
      </c>
      <c r="I2940" s="21" t="str">
        <f>VLOOKUP(Tableau1[[#This Row],[CODE_DESTINATION]],Libellés!$E$2:$F$7,2,FALSE)</f>
        <v>Non précisé</v>
      </c>
      <c r="J2940" s="21">
        <v>35.78</v>
      </c>
      <c r="K2940" s="21">
        <v>733124</v>
      </c>
      <c r="L2940" s="21">
        <f>Tableau1[[#This Row],[TONNE_DECHET]]*1000</f>
        <v>35780</v>
      </c>
      <c r="M2940" s="21">
        <f>Tableau1[[#This Row],[KG_DECHET]]/Tableau1[[#This Row],[Population]]</f>
        <v>4.8804840654514105E-2</v>
      </c>
    </row>
    <row r="2941" spans="1:13" x14ac:dyDescent="0.3">
      <c r="A2941" s="21">
        <v>2013</v>
      </c>
      <c r="B2941" s="21">
        <v>44</v>
      </c>
      <c r="C2941" s="21" t="str">
        <f>VLOOKUP(Tableau1[[#This Row],[CODE_REGION]],Libellés!$I$2:$J$15,2,FALSE)</f>
        <v>Grand-Est</v>
      </c>
      <c r="D2941" s="21">
        <v>54</v>
      </c>
      <c r="E2941" s="21" t="str">
        <f>VLOOKUP(Tableau1[[#This Row],[CODE_DEPT]],Libellés!$L$2:$M$102,2,FALSE)</f>
        <v>Meurthe-et-Moselle</v>
      </c>
      <c r="F2941" s="21" t="s">
        <v>49</v>
      </c>
      <c r="G2941" s="21" t="str">
        <f>VLOOKUP(Tableau1[[#This Row],[CODE_TYPE_DECHET]],Libellés!$A$1:$B$8,2,FALSE)</f>
        <v>Ordures ménagères résiduelles</v>
      </c>
      <c r="H2941" s="21" t="s">
        <v>50</v>
      </c>
      <c r="I2941" s="21" t="str">
        <f>VLOOKUP(Tableau1[[#This Row],[CODE_DESTINATION]],Libellés!$E$2:$F$7,2,FALSE)</f>
        <v>Incinération avec récupération d'énergie</v>
      </c>
      <c r="J2941" s="21">
        <v>96096.269209999999</v>
      </c>
      <c r="K2941" s="21">
        <v>731004</v>
      </c>
      <c r="L2941" s="21">
        <f>Tableau1[[#This Row],[TONNE_DECHET]]*1000</f>
        <v>96096269.209999993</v>
      </c>
      <c r="M2941" s="21">
        <f>Tableau1[[#This Row],[KG_DECHET]]/Tableau1[[#This Row],[Population]]</f>
        <v>131.45792527811065</v>
      </c>
    </row>
    <row r="2942" spans="1:13" x14ac:dyDescent="0.3">
      <c r="A2942" s="21">
        <v>2013</v>
      </c>
      <c r="B2942" s="21">
        <v>44</v>
      </c>
      <c r="C2942" s="21" t="str">
        <f>VLOOKUP(Tableau1[[#This Row],[CODE_REGION]],Libellés!$I$2:$J$15,2,FALSE)</f>
        <v>Grand-Est</v>
      </c>
      <c r="D2942" s="21">
        <v>54</v>
      </c>
      <c r="E2942" s="21" t="str">
        <f>VLOOKUP(Tableau1[[#This Row],[CODE_DEPT]],Libellés!$L$2:$M$102,2,FALSE)</f>
        <v>Meurthe-et-Moselle</v>
      </c>
      <c r="F2942" s="21" t="s">
        <v>49</v>
      </c>
      <c r="G2942" s="21" t="str">
        <f>VLOOKUP(Tableau1[[#This Row],[CODE_TYPE_DECHET]],Libellés!$A$1:$B$8,2,FALSE)</f>
        <v>Ordures ménagères résiduelles</v>
      </c>
      <c r="H2942" s="21" t="s">
        <v>51</v>
      </c>
      <c r="I2942" s="21" t="str">
        <f>VLOOKUP(Tableau1[[#This Row],[CODE_DESTINATION]],Libellés!$E$2:$F$7,2,FALSE)</f>
        <v>Stockage</v>
      </c>
      <c r="J2942" s="21">
        <v>63358.716289999997</v>
      </c>
      <c r="K2942" s="21">
        <v>731004</v>
      </c>
      <c r="L2942" s="21">
        <f>Tableau1[[#This Row],[TONNE_DECHET]]*1000</f>
        <v>63358716.289999999</v>
      </c>
      <c r="M2942" s="21">
        <f>Tableau1[[#This Row],[KG_DECHET]]/Tableau1[[#This Row],[Population]]</f>
        <v>86.673556218570624</v>
      </c>
    </row>
    <row r="2943" spans="1:13" x14ac:dyDescent="0.3">
      <c r="A2943" s="21">
        <v>2013</v>
      </c>
      <c r="B2943" s="21">
        <v>44</v>
      </c>
      <c r="C2943" s="21" t="str">
        <f>VLOOKUP(Tableau1[[#This Row],[CODE_REGION]],Libellés!$I$2:$J$15,2,FALSE)</f>
        <v>Grand-Est</v>
      </c>
      <c r="D2943" s="21">
        <v>54</v>
      </c>
      <c r="E2943" s="21" t="str">
        <f>VLOOKUP(Tableau1[[#This Row],[CODE_DEPT]],Libellés!$L$2:$M$102,2,FALSE)</f>
        <v>Meurthe-et-Moselle</v>
      </c>
      <c r="F2943" s="21" t="s">
        <v>49</v>
      </c>
      <c r="G2943" s="21" t="str">
        <f>VLOOKUP(Tableau1[[#This Row],[CODE_TYPE_DECHET]],Libellés!$A$1:$B$8,2,FALSE)</f>
        <v>Ordures ménagères résiduelles</v>
      </c>
      <c r="H2943" s="21" t="s">
        <v>56</v>
      </c>
      <c r="I2943" s="21" t="str">
        <f>VLOOKUP(Tableau1[[#This Row],[CODE_DESTINATION]],Libellés!$E$2:$F$7,2,FALSE)</f>
        <v>Valorisation organique</v>
      </c>
      <c r="J2943" s="21">
        <v>28522.454730000001</v>
      </c>
      <c r="K2943" s="21">
        <v>731004</v>
      </c>
      <c r="L2943" s="21">
        <f>Tableau1[[#This Row],[TONNE_DECHET]]*1000</f>
        <v>28522454.73</v>
      </c>
      <c r="M2943" s="21">
        <f>Tableau1[[#This Row],[KG_DECHET]]/Tableau1[[#This Row],[Population]]</f>
        <v>39.018192417551752</v>
      </c>
    </row>
    <row r="2944" spans="1:13" x14ac:dyDescent="0.3">
      <c r="A2944" s="21">
        <v>2013</v>
      </c>
      <c r="B2944" s="21">
        <v>44</v>
      </c>
      <c r="C2944" s="21" t="str">
        <f>VLOOKUP(Tableau1[[#This Row],[CODE_REGION]],Libellés!$I$2:$J$15,2,FALSE)</f>
        <v>Grand-Est</v>
      </c>
      <c r="D2944" s="21">
        <v>54</v>
      </c>
      <c r="E2944" s="21" t="str">
        <f>VLOOKUP(Tableau1[[#This Row],[CODE_DEPT]],Libellés!$L$2:$M$102,2,FALSE)</f>
        <v>Meurthe-et-Moselle</v>
      </c>
      <c r="F2944" s="21" t="s">
        <v>49</v>
      </c>
      <c r="G2944" s="21" t="str">
        <f>VLOOKUP(Tableau1[[#This Row],[CODE_TYPE_DECHET]],Libellés!$A$1:$B$8,2,FALSE)</f>
        <v>Ordures ménagères résiduelles</v>
      </c>
      <c r="H2944" s="21" t="s">
        <v>52</v>
      </c>
      <c r="I2944" s="21" t="str">
        <f>VLOOKUP(Tableau1[[#This Row],[CODE_DESTINATION]],Libellés!$E$2:$F$7,2,FALSE)</f>
        <v>Non précisé</v>
      </c>
      <c r="J2944" s="21">
        <v>4698.7</v>
      </c>
      <c r="K2944" s="21">
        <v>731004</v>
      </c>
      <c r="L2944" s="21">
        <f>Tableau1[[#This Row],[TONNE_DECHET]]*1000</f>
        <v>4698700</v>
      </c>
      <c r="M2944" s="21">
        <f>Tableau1[[#This Row],[KG_DECHET]]/Tableau1[[#This Row],[Population]]</f>
        <v>6.4277350055540055</v>
      </c>
    </row>
    <row r="2945" spans="1:13" x14ac:dyDescent="0.3">
      <c r="A2945" s="21">
        <v>2013</v>
      </c>
      <c r="B2945" s="21">
        <v>44</v>
      </c>
      <c r="C2945" s="21" t="str">
        <f>VLOOKUP(Tableau1[[#This Row],[CODE_REGION]],Libellés!$I$2:$J$15,2,FALSE)</f>
        <v>Grand-Est</v>
      </c>
      <c r="D2945" s="21">
        <v>54</v>
      </c>
      <c r="E2945" s="21" t="str">
        <f>VLOOKUP(Tableau1[[#This Row],[CODE_DEPT]],Libellés!$L$2:$M$102,2,FALSE)</f>
        <v>Meurthe-et-Moselle</v>
      </c>
      <c r="F2945" s="21" t="s">
        <v>50</v>
      </c>
      <c r="G2945" s="21" t="str">
        <f>VLOOKUP(Tableau1[[#This Row],[CODE_TYPE_DECHET]],Libellés!$A$1:$B$8,2,FALSE)</f>
        <v>Encombrants</v>
      </c>
      <c r="H2945" s="21" t="s">
        <v>49</v>
      </c>
      <c r="I2945" s="21" t="str">
        <f>VLOOKUP(Tableau1[[#This Row],[CODE_DESTINATION]],Libellés!$E$2:$F$7,2,FALSE)</f>
        <v>Valorisation matière</v>
      </c>
      <c r="J2945" s="21">
        <v>651.9</v>
      </c>
      <c r="K2945" s="21">
        <v>731004</v>
      </c>
      <c r="L2945" s="21">
        <f>Tableau1[[#This Row],[TONNE_DECHET]]*1000</f>
        <v>651900</v>
      </c>
      <c r="M2945" s="21">
        <f>Tableau1[[#This Row],[KG_DECHET]]/Tableau1[[#This Row],[Population]]</f>
        <v>0.89178718584303229</v>
      </c>
    </row>
    <row r="2946" spans="1:13" x14ac:dyDescent="0.3">
      <c r="A2946" s="21">
        <v>2013</v>
      </c>
      <c r="B2946" s="21">
        <v>44</v>
      </c>
      <c r="C2946" s="21" t="str">
        <f>VLOOKUP(Tableau1[[#This Row],[CODE_REGION]],Libellés!$I$2:$J$15,2,FALSE)</f>
        <v>Grand-Est</v>
      </c>
      <c r="D2946" s="21">
        <v>54</v>
      </c>
      <c r="E2946" s="21" t="str">
        <f>VLOOKUP(Tableau1[[#This Row],[CODE_DEPT]],Libellés!$L$2:$M$102,2,FALSE)</f>
        <v>Meurthe-et-Moselle</v>
      </c>
      <c r="F2946" s="21" t="s">
        <v>50</v>
      </c>
      <c r="G2946" s="21" t="str">
        <f>VLOOKUP(Tableau1[[#This Row],[CODE_TYPE_DECHET]],Libellés!$A$1:$B$8,2,FALSE)</f>
        <v>Encombrants</v>
      </c>
      <c r="H2946" s="21" t="s">
        <v>51</v>
      </c>
      <c r="I2946" s="21" t="str">
        <f>VLOOKUP(Tableau1[[#This Row],[CODE_DESTINATION]],Libellés!$E$2:$F$7,2,FALSE)</f>
        <v>Stockage</v>
      </c>
      <c r="J2946" s="21">
        <v>5150.37</v>
      </c>
      <c r="K2946" s="21">
        <v>731004</v>
      </c>
      <c r="L2946" s="21">
        <f>Tableau1[[#This Row],[TONNE_DECHET]]*1000</f>
        <v>5150370</v>
      </c>
      <c r="M2946" s="21">
        <f>Tableau1[[#This Row],[KG_DECHET]]/Tableau1[[#This Row],[Population]]</f>
        <v>7.0456112415253545</v>
      </c>
    </row>
    <row r="2947" spans="1:13" x14ac:dyDescent="0.3">
      <c r="A2947" s="21">
        <v>2013</v>
      </c>
      <c r="B2947" s="21">
        <v>44</v>
      </c>
      <c r="C2947" s="21" t="str">
        <f>VLOOKUP(Tableau1[[#This Row],[CODE_REGION]],Libellés!$I$2:$J$15,2,FALSE)</f>
        <v>Grand-Est</v>
      </c>
      <c r="D2947" s="21">
        <v>54</v>
      </c>
      <c r="E2947" s="21" t="str">
        <f>VLOOKUP(Tableau1[[#This Row],[CODE_DEPT]],Libellés!$L$2:$M$102,2,FALSE)</f>
        <v>Meurthe-et-Moselle</v>
      </c>
      <c r="F2947" s="21" t="s">
        <v>53</v>
      </c>
      <c r="G2947" s="21" t="str">
        <f>VLOOKUP(Tableau1[[#This Row],[CODE_TYPE_DECHET]],Libellés!$A$1:$B$8,2,FALSE)</f>
        <v>Déchets dangereux</v>
      </c>
      <c r="H2947" s="21" t="s">
        <v>50</v>
      </c>
      <c r="I2947" s="21" t="str">
        <f>VLOOKUP(Tableau1[[#This Row],[CODE_DESTINATION]],Libellés!$E$2:$F$7,2,FALSE)</f>
        <v>Incinération avec récupération d'énergie</v>
      </c>
      <c r="J2947" s="21">
        <v>2.5099999999999998</v>
      </c>
      <c r="K2947" s="21">
        <v>731004</v>
      </c>
      <c r="L2947" s="21">
        <f>Tableau1[[#This Row],[TONNE_DECHET]]*1000</f>
        <v>2510</v>
      </c>
      <c r="M2947" s="21">
        <f>Tableau1[[#This Row],[KG_DECHET]]/Tableau1[[#This Row],[Population]]</f>
        <v>3.4336337420862264E-3</v>
      </c>
    </row>
    <row r="2948" spans="1:13" x14ac:dyDescent="0.3">
      <c r="A2948" s="21">
        <v>2013</v>
      </c>
      <c r="B2948" s="21">
        <v>44</v>
      </c>
      <c r="C2948" s="21" t="str">
        <f>VLOOKUP(Tableau1[[#This Row],[CODE_REGION]],Libellés!$I$2:$J$15,2,FALSE)</f>
        <v>Grand-Est</v>
      </c>
      <c r="D2948" s="21">
        <v>54</v>
      </c>
      <c r="E2948" s="21" t="str">
        <f>VLOOKUP(Tableau1[[#This Row],[CODE_DEPT]],Libellés!$L$2:$M$102,2,FALSE)</f>
        <v>Meurthe-et-Moselle</v>
      </c>
      <c r="F2948" s="21" t="s">
        <v>51</v>
      </c>
      <c r="G2948" s="21" t="str">
        <f>VLOOKUP(Tableau1[[#This Row],[CODE_TYPE_DECHET]],Libellés!$A$1:$B$8,2,FALSE)</f>
        <v>Emballages et papier</v>
      </c>
      <c r="H2948" s="21" t="s">
        <v>49</v>
      </c>
      <c r="I2948" s="21" t="str">
        <f>VLOOKUP(Tableau1[[#This Row],[CODE_DESTINATION]],Libellés!$E$2:$F$7,2,FALSE)</f>
        <v>Valorisation matière</v>
      </c>
      <c r="J2948" s="21">
        <v>30902.307870000001</v>
      </c>
      <c r="K2948" s="21">
        <v>731004</v>
      </c>
      <c r="L2948" s="21">
        <f>Tableau1[[#This Row],[TONNE_DECHET]]*1000</f>
        <v>30902307.870000001</v>
      </c>
      <c r="M2948" s="21">
        <f>Tableau1[[#This Row],[KG_DECHET]]/Tableau1[[#This Row],[Population]]</f>
        <v>42.273787653692729</v>
      </c>
    </row>
    <row r="2949" spans="1:13" x14ac:dyDescent="0.3">
      <c r="A2949" s="21">
        <v>2013</v>
      </c>
      <c r="B2949" s="21">
        <v>44</v>
      </c>
      <c r="C2949" s="21" t="str">
        <f>VLOOKUP(Tableau1[[#This Row],[CODE_REGION]],Libellés!$I$2:$J$15,2,FALSE)</f>
        <v>Grand-Est</v>
      </c>
      <c r="D2949" s="21">
        <v>54</v>
      </c>
      <c r="E2949" s="21" t="str">
        <f>VLOOKUP(Tableau1[[#This Row],[CODE_DEPT]],Libellés!$L$2:$M$102,2,FALSE)</f>
        <v>Meurthe-et-Moselle</v>
      </c>
      <c r="F2949" s="21" t="s">
        <v>51</v>
      </c>
      <c r="G2949" s="21" t="str">
        <f>VLOOKUP(Tableau1[[#This Row],[CODE_TYPE_DECHET]],Libellés!$A$1:$B$8,2,FALSE)</f>
        <v>Emballages et papier</v>
      </c>
      <c r="H2949" s="21" t="s">
        <v>56</v>
      </c>
      <c r="I2949" s="21" t="str">
        <f>VLOOKUP(Tableau1[[#This Row],[CODE_DESTINATION]],Libellés!$E$2:$F$7,2,FALSE)</f>
        <v>Valorisation organique</v>
      </c>
      <c r="J2949" s="21">
        <v>32.85</v>
      </c>
      <c r="K2949" s="21">
        <v>731004</v>
      </c>
      <c r="L2949" s="21">
        <f>Tableau1[[#This Row],[TONNE_DECHET]]*1000</f>
        <v>32850</v>
      </c>
      <c r="M2949" s="21">
        <f>Tableau1[[#This Row],[KG_DECHET]]/Tableau1[[#This Row],[Population]]</f>
        <v>4.493819459264245E-2</v>
      </c>
    </row>
    <row r="2950" spans="1:13" x14ac:dyDescent="0.3">
      <c r="A2950" s="21">
        <v>2013</v>
      </c>
      <c r="B2950" s="21">
        <v>44</v>
      </c>
      <c r="C2950" s="21" t="str">
        <f>VLOOKUP(Tableau1[[#This Row],[CODE_REGION]],Libellés!$I$2:$J$15,2,FALSE)</f>
        <v>Grand-Est</v>
      </c>
      <c r="D2950" s="21">
        <v>54</v>
      </c>
      <c r="E2950" s="21" t="str">
        <f>VLOOKUP(Tableau1[[#This Row],[CODE_DEPT]],Libellés!$L$2:$M$102,2,FALSE)</f>
        <v>Meurthe-et-Moselle</v>
      </c>
      <c r="F2950" s="21" t="s">
        <v>51</v>
      </c>
      <c r="G2950" s="21" t="str">
        <f>VLOOKUP(Tableau1[[#This Row],[CODE_TYPE_DECHET]],Libellés!$A$1:$B$8,2,FALSE)</f>
        <v>Emballages et papier</v>
      </c>
      <c r="H2950" s="21" t="s">
        <v>52</v>
      </c>
      <c r="I2950" s="21" t="str">
        <f>VLOOKUP(Tableau1[[#This Row],[CODE_DESTINATION]],Libellés!$E$2:$F$7,2,FALSE)</f>
        <v>Non précisé</v>
      </c>
      <c r="J2950" s="21">
        <v>1739.4534200000001</v>
      </c>
      <c r="K2950" s="21">
        <v>731004</v>
      </c>
      <c r="L2950" s="21">
        <f>Tableau1[[#This Row],[TONNE_DECHET]]*1000</f>
        <v>1739453.4200000002</v>
      </c>
      <c r="M2950" s="21">
        <f>Tableau1[[#This Row],[KG_DECHET]]/Tableau1[[#This Row],[Population]]</f>
        <v>2.3795402213941377</v>
      </c>
    </row>
    <row r="2951" spans="1:13" x14ac:dyDescent="0.3">
      <c r="A2951" s="21">
        <v>2013</v>
      </c>
      <c r="B2951" s="21">
        <v>44</v>
      </c>
      <c r="C2951" s="21" t="str">
        <f>VLOOKUP(Tableau1[[#This Row],[CODE_REGION]],Libellés!$I$2:$J$15,2,FALSE)</f>
        <v>Grand-Est</v>
      </c>
      <c r="D2951" s="21">
        <v>54</v>
      </c>
      <c r="E2951" s="21" t="str">
        <f>VLOOKUP(Tableau1[[#This Row],[CODE_DEPT]],Libellés!$L$2:$M$102,2,FALSE)</f>
        <v>Meurthe-et-Moselle</v>
      </c>
      <c r="F2951" s="21" t="s">
        <v>56</v>
      </c>
      <c r="G2951" s="21" t="str">
        <f>VLOOKUP(Tableau1[[#This Row],[CODE_TYPE_DECHET]],Libellés!$A$1:$B$8,2,FALSE)</f>
        <v>Biodéchets</v>
      </c>
      <c r="H2951" s="21" t="s">
        <v>56</v>
      </c>
      <c r="I2951" s="21" t="str">
        <f>VLOOKUP(Tableau1[[#This Row],[CODE_DESTINATION]],Libellés!$E$2:$F$7,2,FALSE)</f>
        <v>Valorisation organique</v>
      </c>
      <c r="J2951" s="21">
        <v>16572.1711</v>
      </c>
      <c r="K2951" s="21">
        <v>731004</v>
      </c>
      <c r="L2951" s="21">
        <f>Tableau1[[#This Row],[TONNE_DECHET]]*1000</f>
        <v>16572171.1</v>
      </c>
      <c r="M2951" s="21">
        <f>Tableau1[[#This Row],[KG_DECHET]]/Tableau1[[#This Row],[Population]]</f>
        <v>22.670424648839131</v>
      </c>
    </row>
    <row r="2952" spans="1:13" x14ac:dyDescent="0.3">
      <c r="A2952" s="21">
        <v>2013</v>
      </c>
      <c r="B2952" s="21">
        <v>44</v>
      </c>
      <c r="C2952" s="21" t="str">
        <f>VLOOKUP(Tableau1[[#This Row],[CODE_REGION]],Libellés!$I$2:$J$15,2,FALSE)</f>
        <v>Grand-Est</v>
      </c>
      <c r="D2952" s="21">
        <v>54</v>
      </c>
      <c r="E2952" s="21" t="str">
        <f>VLOOKUP(Tableau1[[#This Row],[CODE_DEPT]],Libellés!$L$2:$M$102,2,FALSE)</f>
        <v>Meurthe-et-Moselle</v>
      </c>
      <c r="F2952" s="21" t="s">
        <v>54</v>
      </c>
      <c r="G2952" s="21" t="str">
        <f>VLOOKUP(Tableau1[[#This Row],[CODE_TYPE_DECHET]],Libellés!$A$1:$B$8,2,FALSE)</f>
        <v>Verre</v>
      </c>
      <c r="H2952" s="21" t="s">
        <v>49</v>
      </c>
      <c r="I2952" s="21" t="str">
        <f>VLOOKUP(Tableau1[[#This Row],[CODE_DESTINATION]],Libellés!$E$2:$F$7,2,FALSE)</f>
        <v>Valorisation matière</v>
      </c>
      <c r="J2952" s="21">
        <v>19989.987580000001</v>
      </c>
      <c r="K2952" s="21">
        <v>731004</v>
      </c>
      <c r="L2952" s="21">
        <f>Tableau1[[#This Row],[TONNE_DECHET]]*1000</f>
        <v>19989987.580000002</v>
      </c>
      <c r="M2952" s="21">
        <f>Tableau1[[#This Row],[KG_DECHET]]/Tableau1[[#This Row],[Population]]</f>
        <v>27.345934605009003</v>
      </c>
    </row>
    <row r="2953" spans="1:13" x14ac:dyDescent="0.3">
      <c r="A2953" s="21">
        <v>2013</v>
      </c>
      <c r="B2953" s="21">
        <v>44</v>
      </c>
      <c r="C2953" s="21" t="str">
        <f>VLOOKUP(Tableau1[[#This Row],[CODE_REGION]],Libellés!$I$2:$J$15,2,FALSE)</f>
        <v>Grand-Est</v>
      </c>
      <c r="D2953" s="21">
        <v>54</v>
      </c>
      <c r="E2953" s="21" t="str">
        <f>VLOOKUP(Tableau1[[#This Row],[CODE_DEPT]],Libellés!$L$2:$M$102,2,FALSE)</f>
        <v>Meurthe-et-Moselle</v>
      </c>
      <c r="F2953" s="21" t="s">
        <v>54</v>
      </c>
      <c r="G2953" s="21" t="str">
        <f>VLOOKUP(Tableau1[[#This Row],[CODE_TYPE_DECHET]],Libellés!$A$1:$B$8,2,FALSE)</f>
        <v>Verre</v>
      </c>
      <c r="H2953" s="21" t="s">
        <v>52</v>
      </c>
      <c r="I2953" s="21" t="str">
        <f>VLOOKUP(Tableau1[[#This Row],[CODE_DESTINATION]],Libellés!$E$2:$F$7,2,FALSE)</f>
        <v>Non précisé</v>
      </c>
      <c r="J2953" s="21">
        <v>13.53373</v>
      </c>
      <c r="K2953" s="21">
        <v>731004</v>
      </c>
      <c r="L2953" s="21">
        <f>Tableau1[[#This Row],[TONNE_DECHET]]*1000</f>
        <v>13533.73</v>
      </c>
      <c r="M2953" s="21">
        <f>Tableau1[[#This Row],[KG_DECHET]]/Tableau1[[#This Row],[Population]]</f>
        <v>1.8513893220830527E-2</v>
      </c>
    </row>
    <row r="2954" spans="1:13" x14ac:dyDescent="0.3">
      <c r="A2954" s="21">
        <v>2013</v>
      </c>
      <c r="B2954" s="21">
        <v>44</v>
      </c>
      <c r="C2954" s="21" t="str">
        <f>VLOOKUP(Tableau1[[#This Row],[CODE_REGION]],Libellés!$I$2:$J$15,2,FALSE)</f>
        <v>Grand-Est</v>
      </c>
      <c r="D2954" s="21">
        <v>54</v>
      </c>
      <c r="E2954" s="21" t="str">
        <f>VLOOKUP(Tableau1[[#This Row],[CODE_DEPT]],Libellés!$L$2:$M$102,2,FALSE)</f>
        <v>Meurthe-et-Moselle</v>
      </c>
      <c r="F2954" s="21" t="s">
        <v>55</v>
      </c>
      <c r="G2954" s="21" t="str">
        <f>VLOOKUP(Tableau1[[#This Row],[CODE_TYPE_DECHET]],Libellés!$A$1:$B$8,2,FALSE)</f>
        <v>Collectes séparées hors gravats</v>
      </c>
      <c r="H2954" s="21" t="s">
        <v>49</v>
      </c>
      <c r="I2954" s="21" t="str">
        <f>VLOOKUP(Tableau1[[#This Row],[CODE_DESTINATION]],Libellés!$E$2:$F$7,2,FALSE)</f>
        <v>Valorisation matière</v>
      </c>
      <c r="J2954" s="21">
        <v>566.58335</v>
      </c>
      <c r="K2954" s="21">
        <v>731004</v>
      </c>
      <c r="L2954" s="21">
        <f>Tableau1[[#This Row],[TONNE_DECHET]]*1000</f>
        <v>566583.35</v>
      </c>
      <c r="M2954" s="21">
        <f>Tableau1[[#This Row],[KG_DECHET]]/Tableau1[[#This Row],[Population]]</f>
        <v>0.77507558098177298</v>
      </c>
    </row>
    <row r="2955" spans="1:13" x14ac:dyDescent="0.3">
      <c r="A2955" s="21">
        <v>2015</v>
      </c>
      <c r="B2955" s="21">
        <v>44</v>
      </c>
      <c r="C2955" s="21" t="str">
        <f>VLOOKUP(Tableau1[[#This Row],[CODE_REGION]],Libellés!$I$2:$J$15,2,FALSE)</f>
        <v>Grand-Est</v>
      </c>
      <c r="D2955" s="21">
        <v>54</v>
      </c>
      <c r="E2955" s="21" t="str">
        <f>VLOOKUP(Tableau1[[#This Row],[CODE_DEPT]],Libellés!$L$2:$M$102,2,FALSE)</f>
        <v>Meurthe-et-Moselle</v>
      </c>
      <c r="F2955" s="21" t="s">
        <v>49</v>
      </c>
      <c r="G2955" s="21" t="str">
        <f>VLOOKUP(Tableau1[[#This Row],[CODE_TYPE_DECHET]],Libellés!$A$1:$B$8,2,FALSE)</f>
        <v>Ordures ménagères résiduelles</v>
      </c>
      <c r="H2955" s="21" t="s">
        <v>50</v>
      </c>
      <c r="I2955" s="21" t="str">
        <f>VLOOKUP(Tableau1[[#This Row],[CODE_DESTINATION]],Libellés!$E$2:$F$7,2,FALSE)</f>
        <v>Incinération avec récupération d'énergie</v>
      </c>
      <c r="J2955" s="21">
        <v>90067.997910000006</v>
      </c>
      <c r="K2955" s="21">
        <v>734403</v>
      </c>
      <c r="L2955" s="21">
        <f>Tableau1[[#This Row],[TONNE_DECHET]]*1000</f>
        <v>90067997.910000011</v>
      </c>
      <c r="M2955" s="21">
        <f>Tableau1[[#This Row],[KG_DECHET]]/Tableau1[[#This Row],[Population]]</f>
        <v>122.64110836965537</v>
      </c>
    </row>
    <row r="2956" spans="1:13" x14ac:dyDescent="0.3">
      <c r="A2956" s="21">
        <v>2015</v>
      </c>
      <c r="B2956" s="21">
        <v>44</v>
      </c>
      <c r="C2956" s="21" t="str">
        <f>VLOOKUP(Tableau1[[#This Row],[CODE_REGION]],Libellés!$I$2:$J$15,2,FALSE)</f>
        <v>Grand-Est</v>
      </c>
      <c r="D2956" s="21">
        <v>54</v>
      </c>
      <c r="E2956" s="21" t="str">
        <f>VLOOKUP(Tableau1[[#This Row],[CODE_DEPT]],Libellés!$L$2:$M$102,2,FALSE)</f>
        <v>Meurthe-et-Moselle</v>
      </c>
      <c r="F2956" s="21" t="s">
        <v>49</v>
      </c>
      <c r="G2956" s="21" t="str">
        <f>VLOOKUP(Tableau1[[#This Row],[CODE_TYPE_DECHET]],Libellés!$A$1:$B$8,2,FALSE)</f>
        <v>Ordures ménagères résiduelles</v>
      </c>
      <c r="H2956" s="21" t="s">
        <v>51</v>
      </c>
      <c r="I2956" s="21" t="str">
        <f>VLOOKUP(Tableau1[[#This Row],[CODE_DESTINATION]],Libellés!$E$2:$F$7,2,FALSE)</f>
        <v>Stockage</v>
      </c>
      <c r="J2956" s="21">
        <v>43229.353369999997</v>
      </c>
      <c r="K2956" s="21">
        <v>734403</v>
      </c>
      <c r="L2956" s="21">
        <f>Tableau1[[#This Row],[TONNE_DECHET]]*1000</f>
        <v>43229353.369999997</v>
      </c>
      <c r="M2956" s="21">
        <f>Tableau1[[#This Row],[KG_DECHET]]/Tableau1[[#This Row],[Population]]</f>
        <v>58.863258143008672</v>
      </c>
    </row>
    <row r="2957" spans="1:13" x14ac:dyDescent="0.3">
      <c r="A2957" s="21">
        <v>2015</v>
      </c>
      <c r="B2957" s="21">
        <v>44</v>
      </c>
      <c r="C2957" s="21" t="str">
        <f>VLOOKUP(Tableau1[[#This Row],[CODE_REGION]],Libellés!$I$2:$J$15,2,FALSE)</f>
        <v>Grand-Est</v>
      </c>
      <c r="D2957" s="21">
        <v>54</v>
      </c>
      <c r="E2957" s="21" t="str">
        <f>VLOOKUP(Tableau1[[#This Row],[CODE_DEPT]],Libellés!$L$2:$M$102,2,FALSE)</f>
        <v>Meurthe-et-Moselle</v>
      </c>
      <c r="F2957" s="21" t="s">
        <v>49</v>
      </c>
      <c r="G2957" s="21" t="str">
        <f>VLOOKUP(Tableau1[[#This Row],[CODE_TYPE_DECHET]],Libellés!$A$1:$B$8,2,FALSE)</f>
        <v>Ordures ménagères résiduelles</v>
      </c>
      <c r="H2957" s="21" t="s">
        <v>56</v>
      </c>
      <c r="I2957" s="21" t="str">
        <f>VLOOKUP(Tableau1[[#This Row],[CODE_DESTINATION]],Libellés!$E$2:$F$7,2,FALSE)</f>
        <v>Valorisation organique</v>
      </c>
      <c r="J2957" s="21">
        <v>26605.80816</v>
      </c>
      <c r="K2957" s="21">
        <v>734403</v>
      </c>
      <c r="L2957" s="21">
        <f>Tableau1[[#This Row],[TONNE_DECHET]]*1000</f>
        <v>26605808.16</v>
      </c>
      <c r="M2957" s="21">
        <f>Tableau1[[#This Row],[KG_DECHET]]/Tableau1[[#This Row],[Population]]</f>
        <v>36.227804298185056</v>
      </c>
    </row>
    <row r="2958" spans="1:13" x14ac:dyDescent="0.3">
      <c r="A2958" s="21">
        <v>2015</v>
      </c>
      <c r="B2958" s="21">
        <v>44</v>
      </c>
      <c r="C2958" s="21" t="str">
        <f>VLOOKUP(Tableau1[[#This Row],[CODE_REGION]],Libellés!$I$2:$J$15,2,FALSE)</f>
        <v>Grand-Est</v>
      </c>
      <c r="D2958" s="21">
        <v>54</v>
      </c>
      <c r="E2958" s="21" t="str">
        <f>VLOOKUP(Tableau1[[#This Row],[CODE_DEPT]],Libellés!$L$2:$M$102,2,FALSE)</f>
        <v>Meurthe-et-Moselle</v>
      </c>
      <c r="F2958" s="21" t="s">
        <v>49</v>
      </c>
      <c r="G2958" s="21" t="str">
        <f>VLOOKUP(Tableau1[[#This Row],[CODE_TYPE_DECHET]],Libellés!$A$1:$B$8,2,FALSE)</f>
        <v>Ordures ménagères résiduelles</v>
      </c>
      <c r="H2958" s="21" t="s">
        <v>52</v>
      </c>
      <c r="I2958" s="21" t="str">
        <f>VLOOKUP(Tableau1[[#This Row],[CODE_DESTINATION]],Libellés!$E$2:$F$7,2,FALSE)</f>
        <v>Non précisé</v>
      </c>
      <c r="J2958" s="21">
        <v>23382.372480000002</v>
      </c>
      <c r="K2958" s="21">
        <v>734403</v>
      </c>
      <c r="L2958" s="21">
        <f>Tableau1[[#This Row],[TONNE_DECHET]]*1000</f>
        <v>23382372.48</v>
      </c>
      <c r="M2958" s="21">
        <f>Tableau1[[#This Row],[KG_DECHET]]/Tableau1[[#This Row],[Population]]</f>
        <v>31.838612423968858</v>
      </c>
    </row>
    <row r="2959" spans="1:13" x14ac:dyDescent="0.3">
      <c r="A2959" s="21">
        <v>2015</v>
      </c>
      <c r="B2959" s="21">
        <v>44</v>
      </c>
      <c r="C2959" s="21" t="str">
        <f>VLOOKUP(Tableau1[[#This Row],[CODE_REGION]],Libellés!$I$2:$J$15,2,FALSE)</f>
        <v>Grand-Est</v>
      </c>
      <c r="D2959" s="21">
        <v>54</v>
      </c>
      <c r="E2959" s="21" t="str">
        <f>VLOOKUP(Tableau1[[#This Row],[CODE_DEPT]],Libellés!$L$2:$M$102,2,FALSE)</f>
        <v>Meurthe-et-Moselle</v>
      </c>
      <c r="F2959" s="21" t="s">
        <v>50</v>
      </c>
      <c r="G2959" s="21" t="str">
        <f>VLOOKUP(Tableau1[[#This Row],[CODE_TYPE_DECHET]],Libellés!$A$1:$B$8,2,FALSE)</f>
        <v>Encombrants</v>
      </c>
      <c r="H2959" s="21" t="s">
        <v>49</v>
      </c>
      <c r="I2959" s="21" t="str">
        <f>VLOOKUP(Tableau1[[#This Row],[CODE_DESTINATION]],Libellés!$E$2:$F$7,2,FALSE)</f>
        <v>Valorisation matière</v>
      </c>
      <c r="J2959" s="21">
        <v>278.62</v>
      </c>
      <c r="K2959" s="21">
        <v>734403</v>
      </c>
      <c r="L2959" s="21">
        <f>Tableau1[[#This Row],[TONNE_DECHET]]*1000</f>
        <v>278620</v>
      </c>
      <c r="M2959" s="21">
        <f>Tableau1[[#This Row],[KG_DECHET]]/Tableau1[[#This Row],[Population]]</f>
        <v>0.37938298182333136</v>
      </c>
    </row>
    <row r="2960" spans="1:13" x14ac:dyDescent="0.3">
      <c r="A2960" s="21">
        <v>2015</v>
      </c>
      <c r="B2960" s="21">
        <v>44</v>
      </c>
      <c r="C2960" s="21" t="str">
        <f>VLOOKUP(Tableau1[[#This Row],[CODE_REGION]],Libellés!$I$2:$J$15,2,FALSE)</f>
        <v>Grand-Est</v>
      </c>
      <c r="D2960" s="21">
        <v>54</v>
      </c>
      <c r="E2960" s="21" t="str">
        <f>VLOOKUP(Tableau1[[#This Row],[CODE_DEPT]],Libellés!$L$2:$M$102,2,FALSE)</f>
        <v>Meurthe-et-Moselle</v>
      </c>
      <c r="F2960" s="21" t="s">
        <v>50</v>
      </c>
      <c r="G2960" s="21" t="str">
        <f>VLOOKUP(Tableau1[[#This Row],[CODE_TYPE_DECHET]],Libellés!$A$1:$B$8,2,FALSE)</f>
        <v>Encombrants</v>
      </c>
      <c r="H2960" s="21" t="s">
        <v>50</v>
      </c>
      <c r="I2960" s="21" t="str">
        <f>VLOOKUP(Tableau1[[#This Row],[CODE_DESTINATION]],Libellés!$E$2:$F$7,2,FALSE)</f>
        <v>Incinération avec récupération d'énergie</v>
      </c>
      <c r="J2960" s="21">
        <v>39.1</v>
      </c>
      <c r="K2960" s="21">
        <v>734403</v>
      </c>
      <c r="L2960" s="21">
        <f>Tableau1[[#This Row],[TONNE_DECHET]]*1000</f>
        <v>39100</v>
      </c>
      <c r="M2960" s="21">
        <f>Tableau1[[#This Row],[KG_DECHET]]/Tableau1[[#This Row],[Population]]</f>
        <v>5.3240523254943134E-2</v>
      </c>
    </row>
    <row r="2961" spans="1:13" x14ac:dyDescent="0.3">
      <c r="A2961" s="21">
        <v>2015</v>
      </c>
      <c r="B2961" s="21">
        <v>44</v>
      </c>
      <c r="C2961" s="21" t="str">
        <f>VLOOKUP(Tableau1[[#This Row],[CODE_REGION]],Libellés!$I$2:$J$15,2,FALSE)</f>
        <v>Grand-Est</v>
      </c>
      <c r="D2961" s="21">
        <v>54</v>
      </c>
      <c r="E2961" s="21" t="str">
        <f>VLOOKUP(Tableau1[[#This Row],[CODE_DEPT]],Libellés!$L$2:$M$102,2,FALSE)</f>
        <v>Meurthe-et-Moselle</v>
      </c>
      <c r="F2961" s="21" t="s">
        <v>50</v>
      </c>
      <c r="G2961" s="21" t="str">
        <f>VLOOKUP(Tableau1[[#This Row],[CODE_TYPE_DECHET]],Libellés!$A$1:$B$8,2,FALSE)</f>
        <v>Encombrants</v>
      </c>
      <c r="H2961" s="21" t="s">
        <v>51</v>
      </c>
      <c r="I2961" s="21" t="str">
        <f>VLOOKUP(Tableau1[[#This Row],[CODE_DESTINATION]],Libellés!$E$2:$F$7,2,FALSE)</f>
        <v>Stockage</v>
      </c>
      <c r="J2961" s="21">
        <v>1364.64</v>
      </c>
      <c r="K2961" s="21">
        <v>734403</v>
      </c>
      <c r="L2961" s="21">
        <f>Tableau1[[#This Row],[TONNE_DECHET]]*1000</f>
        <v>1364640</v>
      </c>
      <c r="M2961" s="21">
        <f>Tableau1[[#This Row],[KG_DECHET]]/Tableau1[[#This Row],[Population]]</f>
        <v>1.8581623441080715</v>
      </c>
    </row>
    <row r="2962" spans="1:13" x14ac:dyDescent="0.3">
      <c r="A2962" s="21">
        <v>2015</v>
      </c>
      <c r="B2962" s="21">
        <v>44</v>
      </c>
      <c r="C2962" s="21" t="str">
        <f>VLOOKUP(Tableau1[[#This Row],[CODE_REGION]],Libellés!$I$2:$J$15,2,FALSE)</f>
        <v>Grand-Est</v>
      </c>
      <c r="D2962" s="21">
        <v>54</v>
      </c>
      <c r="E2962" s="21" t="str">
        <f>VLOOKUP(Tableau1[[#This Row],[CODE_DEPT]],Libellés!$L$2:$M$102,2,FALSE)</f>
        <v>Meurthe-et-Moselle</v>
      </c>
      <c r="F2962" s="21" t="s">
        <v>53</v>
      </c>
      <c r="G2962" s="21" t="str">
        <f>VLOOKUP(Tableau1[[#This Row],[CODE_TYPE_DECHET]],Libellés!$A$1:$B$8,2,FALSE)</f>
        <v>Déchets dangereux</v>
      </c>
      <c r="H2962" s="21" t="s">
        <v>50</v>
      </c>
      <c r="I2962" s="21" t="str">
        <f>VLOOKUP(Tableau1[[#This Row],[CODE_DESTINATION]],Libellés!$E$2:$F$7,2,FALSE)</f>
        <v>Incinération avec récupération d'énergie</v>
      </c>
      <c r="J2962" s="21">
        <v>1.216</v>
      </c>
      <c r="K2962" s="21">
        <v>734403</v>
      </c>
      <c r="L2962" s="21">
        <f>Tableau1[[#This Row],[TONNE_DECHET]]*1000</f>
        <v>1216</v>
      </c>
      <c r="M2962" s="21">
        <f>Tableau1[[#This Row],[KG_DECHET]]/Tableau1[[#This Row],[Population]]</f>
        <v>1.6557666567266201E-3</v>
      </c>
    </row>
    <row r="2963" spans="1:13" x14ac:dyDescent="0.3">
      <c r="A2963" s="21">
        <v>2015</v>
      </c>
      <c r="B2963" s="21">
        <v>44</v>
      </c>
      <c r="C2963" s="21" t="str">
        <f>VLOOKUP(Tableau1[[#This Row],[CODE_REGION]],Libellés!$I$2:$J$15,2,FALSE)</f>
        <v>Grand-Est</v>
      </c>
      <c r="D2963" s="21">
        <v>54</v>
      </c>
      <c r="E2963" s="21" t="str">
        <f>VLOOKUP(Tableau1[[#This Row],[CODE_DEPT]],Libellés!$L$2:$M$102,2,FALSE)</f>
        <v>Meurthe-et-Moselle</v>
      </c>
      <c r="F2963" s="21" t="s">
        <v>51</v>
      </c>
      <c r="G2963" s="21" t="str">
        <f>VLOOKUP(Tableau1[[#This Row],[CODE_TYPE_DECHET]],Libellés!$A$1:$B$8,2,FALSE)</f>
        <v>Emballages et papier</v>
      </c>
      <c r="H2963" s="21" t="s">
        <v>49</v>
      </c>
      <c r="I2963" s="21" t="str">
        <f>VLOOKUP(Tableau1[[#This Row],[CODE_DESTINATION]],Libellés!$E$2:$F$7,2,FALSE)</f>
        <v>Valorisation matière</v>
      </c>
      <c r="J2963" s="21">
        <v>29011.377560000001</v>
      </c>
      <c r="K2963" s="21">
        <v>734403</v>
      </c>
      <c r="L2963" s="21">
        <f>Tableau1[[#This Row],[TONNE_DECHET]]*1000</f>
        <v>29011377.560000002</v>
      </c>
      <c r="M2963" s="21">
        <f>Tableau1[[#This Row],[KG_DECHET]]/Tableau1[[#This Row],[Population]]</f>
        <v>39.503348379568166</v>
      </c>
    </row>
    <row r="2964" spans="1:13" x14ac:dyDescent="0.3">
      <c r="A2964" s="21">
        <v>2015</v>
      </c>
      <c r="B2964" s="21">
        <v>44</v>
      </c>
      <c r="C2964" s="21" t="str">
        <f>VLOOKUP(Tableau1[[#This Row],[CODE_REGION]],Libellés!$I$2:$J$15,2,FALSE)</f>
        <v>Grand-Est</v>
      </c>
      <c r="D2964" s="21">
        <v>54</v>
      </c>
      <c r="E2964" s="21" t="str">
        <f>VLOOKUP(Tableau1[[#This Row],[CODE_DEPT]],Libellés!$L$2:$M$102,2,FALSE)</f>
        <v>Meurthe-et-Moselle</v>
      </c>
      <c r="F2964" s="21" t="s">
        <v>51</v>
      </c>
      <c r="G2964" s="21" t="str">
        <f>VLOOKUP(Tableau1[[#This Row],[CODE_TYPE_DECHET]],Libellés!$A$1:$B$8,2,FALSE)</f>
        <v>Emballages et papier</v>
      </c>
      <c r="H2964" s="21" t="s">
        <v>52</v>
      </c>
      <c r="I2964" s="21" t="str">
        <f>VLOOKUP(Tableau1[[#This Row],[CODE_DESTINATION]],Libellés!$E$2:$F$7,2,FALSE)</f>
        <v>Non précisé</v>
      </c>
      <c r="J2964" s="21">
        <v>1646.6686400000001</v>
      </c>
      <c r="K2964" s="21">
        <v>734403</v>
      </c>
      <c r="L2964" s="21">
        <f>Tableau1[[#This Row],[TONNE_DECHET]]*1000</f>
        <v>1646668.6400000001</v>
      </c>
      <c r="M2964" s="21">
        <f>Tableau1[[#This Row],[KG_DECHET]]/Tableau1[[#This Row],[Population]]</f>
        <v>2.2421867013070482</v>
      </c>
    </row>
    <row r="2965" spans="1:13" x14ac:dyDescent="0.3">
      <c r="A2965" s="21">
        <v>2015</v>
      </c>
      <c r="B2965" s="21">
        <v>44</v>
      </c>
      <c r="C2965" s="21" t="str">
        <f>VLOOKUP(Tableau1[[#This Row],[CODE_REGION]],Libellés!$I$2:$J$15,2,FALSE)</f>
        <v>Grand-Est</v>
      </c>
      <c r="D2965" s="21">
        <v>54</v>
      </c>
      <c r="E2965" s="21" t="str">
        <f>VLOOKUP(Tableau1[[#This Row],[CODE_DEPT]],Libellés!$L$2:$M$102,2,FALSE)</f>
        <v>Meurthe-et-Moselle</v>
      </c>
      <c r="F2965" s="21" t="s">
        <v>56</v>
      </c>
      <c r="G2965" s="21" t="str">
        <f>VLOOKUP(Tableau1[[#This Row],[CODE_TYPE_DECHET]],Libellés!$A$1:$B$8,2,FALSE)</f>
        <v>Biodéchets</v>
      </c>
      <c r="H2965" s="21" t="s">
        <v>49</v>
      </c>
      <c r="I2965" s="21" t="str">
        <f>VLOOKUP(Tableau1[[#This Row],[CODE_DESTINATION]],Libellés!$E$2:$F$7,2,FALSE)</f>
        <v>Valorisation matière</v>
      </c>
      <c r="J2965" s="21">
        <v>1609.7</v>
      </c>
      <c r="K2965" s="21">
        <v>734403</v>
      </c>
      <c r="L2965" s="21">
        <f>Tableau1[[#This Row],[TONNE_DECHET]]*1000</f>
        <v>1609700</v>
      </c>
      <c r="M2965" s="21">
        <f>Tableau1[[#This Row],[KG_DECHET]]/Tableau1[[#This Row],[Population]]</f>
        <v>2.1918483448460857</v>
      </c>
    </row>
    <row r="2966" spans="1:13" x14ac:dyDescent="0.3">
      <c r="A2966" s="21">
        <v>2015</v>
      </c>
      <c r="B2966" s="21">
        <v>44</v>
      </c>
      <c r="C2966" s="21" t="str">
        <f>VLOOKUP(Tableau1[[#This Row],[CODE_REGION]],Libellés!$I$2:$J$15,2,FALSE)</f>
        <v>Grand-Est</v>
      </c>
      <c r="D2966" s="21">
        <v>54</v>
      </c>
      <c r="E2966" s="21" t="str">
        <f>VLOOKUP(Tableau1[[#This Row],[CODE_DEPT]],Libellés!$L$2:$M$102,2,FALSE)</f>
        <v>Meurthe-et-Moselle</v>
      </c>
      <c r="F2966" s="21" t="s">
        <v>56</v>
      </c>
      <c r="G2966" s="21" t="str">
        <f>VLOOKUP(Tableau1[[#This Row],[CODE_TYPE_DECHET]],Libellés!$A$1:$B$8,2,FALSE)</f>
        <v>Biodéchets</v>
      </c>
      <c r="H2966" s="21" t="s">
        <v>56</v>
      </c>
      <c r="I2966" s="21" t="str">
        <f>VLOOKUP(Tableau1[[#This Row],[CODE_DESTINATION]],Libellés!$E$2:$F$7,2,FALSE)</f>
        <v>Valorisation organique</v>
      </c>
      <c r="J2966" s="21">
        <v>11480.905059999999</v>
      </c>
      <c r="K2966" s="21">
        <v>734403</v>
      </c>
      <c r="L2966" s="21">
        <f>Tableau1[[#This Row],[TONNE_DECHET]]*1000</f>
        <v>11480905.059999999</v>
      </c>
      <c r="M2966" s="21">
        <f>Tableau1[[#This Row],[KG_DECHET]]/Tableau1[[#This Row],[Population]]</f>
        <v>15.632976798842051</v>
      </c>
    </row>
    <row r="2967" spans="1:13" x14ac:dyDescent="0.3">
      <c r="A2967" s="21">
        <v>2015</v>
      </c>
      <c r="B2967" s="21">
        <v>44</v>
      </c>
      <c r="C2967" s="21" t="str">
        <f>VLOOKUP(Tableau1[[#This Row],[CODE_REGION]],Libellés!$I$2:$J$15,2,FALSE)</f>
        <v>Grand-Est</v>
      </c>
      <c r="D2967" s="21">
        <v>54</v>
      </c>
      <c r="E2967" s="21" t="str">
        <f>VLOOKUP(Tableau1[[#This Row],[CODE_DEPT]],Libellés!$L$2:$M$102,2,FALSE)</f>
        <v>Meurthe-et-Moselle</v>
      </c>
      <c r="F2967" s="21" t="s">
        <v>54</v>
      </c>
      <c r="G2967" s="21" t="str">
        <f>VLOOKUP(Tableau1[[#This Row],[CODE_TYPE_DECHET]],Libellés!$A$1:$B$8,2,FALSE)</f>
        <v>Verre</v>
      </c>
      <c r="H2967" s="21" t="s">
        <v>49</v>
      </c>
      <c r="I2967" s="21" t="str">
        <f>VLOOKUP(Tableau1[[#This Row],[CODE_DESTINATION]],Libellés!$E$2:$F$7,2,FALSE)</f>
        <v>Valorisation matière</v>
      </c>
      <c r="J2967" s="21">
        <v>17583.953030000001</v>
      </c>
      <c r="K2967" s="21">
        <v>734403</v>
      </c>
      <c r="L2967" s="21">
        <f>Tableau1[[#This Row],[TONNE_DECHET]]*1000</f>
        <v>17583953.030000001</v>
      </c>
      <c r="M2967" s="21">
        <f>Tableau1[[#This Row],[KG_DECHET]]/Tableau1[[#This Row],[Population]]</f>
        <v>23.94319335569163</v>
      </c>
    </row>
    <row r="2968" spans="1:13" x14ac:dyDescent="0.3">
      <c r="A2968" s="21">
        <v>2015</v>
      </c>
      <c r="B2968" s="21">
        <v>44</v>
      </c>
      <c r="C2968" s="21" t="str">
        <f>VLOOKUP(Tableau1[[#This Row],[CODE_REGION]],Libellés!$I$2:$J$15,2,FALSE)</f>
        <v>Grand-Est</v>
      </c>
      <c r="D2968" s="21">
        <v>54</v>
      </c>
      <c r="E2968" s="21" t="str">
        <f>VLOOKUP(Tableau1[[#This Row],[CODE_DEPT]],Libellés!$L$2:$M$102,2,FALSE)</f>
        <v>Meurthe-et-Moselle</v>
      </c>
      <c r="F2968" s="21" t="s">
        <v>54</v>
      </c>
      <c r="G2968" s="21" t="str">
        <f>VLOOKUP(Tableau1[[#This Row],[CODE_TYPE_DECHET]],Libellés!$A$1:$B$8,2,FALSE)</f>
        <v>Verre</v>
      </c>
      <c r="H2968" s="21" t="s">
        <v>52</v>
      </c>
      <c r="I2968" s="21" t="str">
        <f>VLOOKUP(Tableau1[[#This Row],[CODE_DESTINATION]],Libellés!$E$2:$F$7,2,FALSE)</f>
        <v>Non précisé</v>
      </c>
      <c r="J2968" s="21">
        <v>1424.8996199999999</v>
      </c>
      <c r="K2968" s="21">
        <v>734403</v>
      </c>
      <c r="L2968" s="21">
        <f>Tableau1[[#This Row],[TONNE_DECHET]]*1000</f>
        <v>1424899.6199999999</v>
      </c>
      <c r="M2968" s="21">
        <f>Tableau1[[#This Row],[KG_DECHET]]/Tableau1[[#This Row],[Population]]</f>
        <v>1.9402148684033151</v>
      </c>
    </row>
    <row r="2969" spans="1:13" x14ac:dyDescent="0.3">
      <c r="A2969" s="21">
        <v>2015</v>
      </c>
      <c r="B2969" s="21">
        <v>44</v>
      </c>
      <c r="C2969" s="21" t="str">
        <f>VLOOKUP(Tableau1[[#This Row],[CODE_REGION]],Libellés!$I$2:$J$15,2,FALSE)</f>
        <v>Grand-Est</v>
      </c>
      <c r="D2969" s="21">
        <v>54</v>
      </c>
      <c r="E2969" s="21" t="str">
        <f>VLOOKUP(Tableau1[[#This Row],[CODE_DEPT]],Libellés!$L$2:$M$102,2,FALSE)</f>
        <v>Meurthe-et-Moselle</v>
      </c>
      <c r="F2969" s="21" t="s">
        <v>55</v>
      </c>
      <c r="G2969" s="21" t="str">
        <f>VLOOKUP(Tableau1[[#This Row],[CODE_TYPE_DECHET]],Libellés!$A$1:$B$8,2,FALSE)</f>
        <v>Collectes séparées hors gravats</v>
      </c>
      <c r="H2969" s="21" t="s">
        <v>49</v>
      </c>
      <c r="I2969" s="21" t="str">
        <f>VLOOKUP(Tableau1[[#This Row],[CODE_DESTINATION]],Libellés!$E$2:$F$7,2,FALSE)</f>
        <v>Valorisation matière</v>
      </c>
      <c r="J2969" s="21">
        <v>767.00328999999999</v>
      </c>
      <c r="K2969" s="21">
        <v>734403</v>
      </c>
      <c r="L2969" s="21">
        <f>Tableau1[[#This Row],[TONNE_DECHET]]*1000</f>
        <v>767003.29</v>
      </c>
      <c r="M2969" s="21">
        <f>Tableau1[[#This Row],[KG_DECHET]]/Tableau1[[#This Row],[Population]]</f>
        <v>1.0443901917611993</v>
      </c>
    </row>
    <row r="2970" spans="1:13" x14ac:dyDescent="0.3">
      <c r="A2970" s="21">
        <v>2017</v>
      </c>
      <c r="B2970" s="21">
        <v>44</v>
      </c>
      <c r="C2970" s="21" t="str">
        <f>VLOOKUP(Tableau1[[#This Row],[CODE_REGION]],Libellés!$I$2:$J$15,2,FALSE)</f>
        <v>Grand-Est</v>
      </c>
      <c r="D2970" s="21">
        <v>54</v>
      </c>
      <c r="E2970" s="21" t="str">
        <f>VLOOKUP(Tableau1[[#This Row],[CODE_DEPT]],Libellés!$L$2:$M$102,2,FALSE)</f>
        <v>Meurthe-et-Moselle</v>
      </c>
      <c r="F2970" s="21" t="s">
        <v>49</v>
      </c>
      <c r="G2970" s="21" t="str">
        <f>VLOOKUP(Tableau1[[#This Row],[CODE_TYPE_DECHET]],Libellés!$A$1:$B$8,2,FALSE)</f>
        <v>Ordures ménagères résiduelles</v>
      </c>
      <c r="H2970" s="21" t="s">
        <v>49</v>
      </c>
      <c r="I2970" s="21" t="str">
        <f>VLOOKUP(Tableau1[[#This Row],[CODE_DESTINATION]],Libellés!$E$2:$F$7,2,FALSE)</f>
        <v>Valorisation matière</v>
      </c>
      <c r="J2970" s="21">
        <v>2944.0856199999998</v>
      </c>
      <c r="K2970" s="21">
        <v>733481</v>
      </c>
      <c r="L2970" s="21">
        <f>Tableau1[[#This Row],[TONNE_DECHET]]*1000</f>
        <v>2944085.6199999996</v>
      </c>
      <c r="M2970" s="21">
        <f>Tableau1[[#This Row],[KG_DECHET]]/Tableau1[[#This Row],[Population]]</f>
        <v>4.0138539648607114</v>
      </c>
    </row>
    <row r="2971" spans="1:13" x14ac:dyDescent="0.3">
      <c r="A2971" s="21">
        <v>2017</v>
      </c>
      <c r="B2971" s="21">
        <v>44</v>
      </c>
      <c r="C2971" s="21" t="str">
        <f>VLOOKUP(Tableau1[[#This Row],[CODE_REGION]],Libellés!$I$2:$J$15,2,FALSE)</f>
        <v>Grand-Est</v>
      </c>
      <c r="D2971" s="21">
        <v>54</v>
      </c>
      <c r="E2971" s="21" t="str">
        <f>VLOOKUP(Tableau1[[#This Row],[CODE_DEPT]],Libellés!$L$2:$M$102,2,FALSE)</f>
        <v>Meurthe-et-Moselle</v>
      </c>
      <c r="F2971" s="21" t="s">
        <v>49</v>
      </c>
      <c r="G2971" s="21" t="str">
        <f>VLOOKUP(Tableau1[[#This Row],[CODE_TYPE_DECHET]],Libellés!$A$1:$B$8,2,FALSE)</f>
        <v>Ordures ménagères résiduelles</v>
      </c>
      <c r="H2971" s="21" t="s">
        <v>50</v>
      </c>
      <c r="I2971" s="21" t="str">
        <f>VLOOKUP(Tableau1[[#This Row],[CODE_DESTINATION]],Libellés!$E$2:$F$7,2,FALSE)</f>
        <v>Incinération avec récupération d'énergie</v>
      </c>
      <c r="J2971" s="21">
        <v>93619.308510000003</v>
      </c>
      <c r="K2971" s="21">
        <v>733481</v>
      </c>
      <c r="L2971" s="21">
        <f>Tableau1[[#This Row],[TONNE_DECHET]]*1000</f>
        <v>93619308.510000005</v>
      </c>
      <c r="M2971" s="21">
        <f>Tableau1[[#This Row],[KG_DECHET]]/Tableau1[[#This Row],[Population]]</f>
        <v>127.6369919738889</v>
      </c>
    </row>
    <row r="2972" spans="1:13" x14ac:dyDescent="0.3">
      <c r="A2972" s="21">
        <v>2017</v>
      </c>
      <c r="B2972" s="21">
        <v>44</v>
      </c>
      <c r="C2972" s="21" t="str">
        <f>VLOOKUP(Tableau1[[#This Row],[CODE_REGION]],Libellés!$I$2:$J$15,2,FALSE)</f>
        <v>Grand-Est</v>
      </c>
      <c r="D2972" s="21">
        <v>54</v>
      </c>
      <c r="E2972" s="21" t="str">
        <f>VLOOKUP(Tableau1[[#This Row],[CODE_DEPT]],Libellés!$L$2:$M$102,2,FALSE)</f>
        <v>Meurthe-et-Moselle</v>
      </c>
      <c r="F2972" s="21" t="s">
        <v>49</v>
      </c>
      <c r="G2972" s="21" t="str">
        <f>VLOOKUP(Tableau1[[#This Row],[CODE_TYPE_DECHET]],Libellés!$A$1:$B$8,2,FALSE)</f>
        <v>Ordures ménagères résiduelles</v>
      </c>
      <c r="H2972" s="21" t="s">
        <v>51</v>
      </c>
      <c r="I2972" s="21" t="str">
        <f>VLOOKUP(Tableau1[[#This Row],[CODE_DESTINATION]],Libellés!$E$2:$F$7,2,FALSE)</f>
        <v>Stockage</v>
      </c>
      <c r="J2972" s="21">
        <v>46697.28183</v>
      </c>
      <c r="K2972" s="21">
        <v>733481</v>
      </c>
      <c r="L2972" s="21">
        <f>Tableau1[[#This Row],[TONNE_DECHET]]*1000</f>
        <v>46697281.829999998</v>
      </c>
      <c r="M2972" s="21">
        <f>Tableau1[[#This Row],[KG_DECHET]]/Tableau1[[#This Row],[Population]]</f>
        <v>63.66529171171441</v>
      </c>
    </row>
    <row r="2973" spans="1:13" x14ac:dyDescent="0.3">
      <c r="A2973" s="21">
        <v>2017</v>
      </c>
      <c r="B2973" s="21">
        <v>44</v>
      </c>
      <c r="C2973" s="21" t="str">
        <f>VLOOKUP(Tableau1[[#This Row],[CODE_REGION]],Libellés!$I$2:$J$15,2,FALSE)</f>
        <v>Grand-Est</v>
      </c>
      <c r="D2973" s="21">
        <v>54</v>
      </c>
      <c r="E2973" s="21" t="str">
        <f>VLOOKUP(Tableau1[[#This Row],[CODE_DEPT]],Libellés!$L$2:$M$102,2,FALSE)</f>
        <v>Meurthe-et-Moselle</v>
      </c>
      <c r="F2973" s="21" t="s">
        <v>49</v>
      </c>
      <c r="G2973" s="21" t="str">
        <f>VLOOKUP(Tableau1[[#This Row],[CODE_TYPE_DECHET]],Libellés!$A$1:$B$8,2,FALSE)</f>
        <v>Ordures ménagères résiduelles</v>
      </c>
      <c r="H2973" s="21" t="s">
        <v>56</v>
      </c>
      <c r="I2973" s="21" t="str">
        <f>VLOOKUP(Tableau1[[#This Row],[CODE_DESTINATION]],Libellés!$E$2:$F$7,2,FALSE)</f>
        <v>Valorisation organique</v>
      </c>
      <c r="J2973" s="21">
        <v>25635.057420000001</v>
      </c>
      <c r="K2973" s="21">
        <v>733481</v>
      </c>
      <c r="L2973" s="21">
        <f>Tableau1[[#This Row],[TONNE_DECHET]]*1000</f>
        <v>25635057.420000002</v>
      </c>
      <c r="M2973" s="21">
        <f>Tableau1[[#This Row],[KG_DECHET]]/Tableau1[[#This Row],[Population]]</f>
        <v>34.949858851149521</v>
      </c>
    </row>
    <row r="2974" spans="1:13" x14ac:dyDescent="0.3">
      <c r="A2974" s="21">
        <v>2017</v>
      </c>
      <c r="B2974" s="21">
        <v>44</v>
      </c>
      <c r="C2974" s="21" t="str">
        <f>VLOOKUP(Tableau1[[#This Row],[CODE_REGION]],Libellés!$I$2:$J$15,2,FALSE)</f>
        <v>Grand-Est</v>
      </c>
      <c r="D2974" s="21">
        <v>54</v>
      </c>
      <c r="E2974" s="21" t="str">
        <f>VLOOKUP(Tableau1[[#This Row],[CODE_DEPT]],Libellés!$L$2:$M$102,2,FALSE)</f>
        <v>Meurthe-et-Moselle</v>
      </c>
      <c r="F2974" s="21" t="s">
        <v>49</v>
      </c>
      <c r="G2974" s="21" t="str">
        <f>VLOOKUP(Tableau1[[#This Row],[CODE_TYPE_DECHET]],Libellés!$A$1:$B$8,2,FALSE)</f>
        <v>Ordures ménagères résiduelles</v>
      </c>
      <c r="H2974" s="21" t="s">
        <v>52</v>
      </c>
      <c r="I2974" s="21" t="str">
        <f>VLOOKUP(Tableau1[[#This Row],[CODE_DESTINATION]],Libellés!$E$2:$F$7,2,FALSE)</f>
        <v>Non précisé</v>
      </c>
      <c r="J2974" s="21">
        <v>8262.5415099999991</v>
      </c>
      <c r="K2974" s="21">
        <v>733481</v>
      </c>
      <c r="L2974" s="21">
        <f>Tableau1[[#This Row],[TONNE_DECHET]]*1000</f>
        <v>8262541.5099999988</v>
      </c>
      <c r="M2974" s="21">
        <f>Tableau1[[#This Row],[KG_DECHET]]/Tableau1[[#This Row],[Population]]</f>
        <v>11.26483373120776</v>
      </c>
    </row>
    <row r="2975" spans="1:13" x14ac:dyDescent="0.3">
      <c r="A2975" s="21">
        <v>2017</v>
      </c>
      <c r="B2975" s="21">
        <v>44</v>
      </c>
      <c r="C2975" s="21" t="str">
        <f>VLOOKUP(Tableau1[[#This Row],[CODE_REGION]],Libellés!$I$2:$J$15,2,FALSE)</f>
        <v>Grand-Est</v>
      </c>
      <c r="D2975" s="21">
        <v>54</v>
      </c>
      <c r="E2975" s="21" t="str">
        <f>VLOOKUP(Tableau1[[#This Row],[CODE_DEPT]],Libellés!$L$2:$M$102,2,FALSE)</f>
        <v>Meurthe-et-Moselle</v>
      </c>
      <c r="F2975" s="21" t="s">
        <v>50</v>
      </c>
      <c r="G2975" s="21" t="str">
        <f>VLOOKUP(Tableau1[[#This Row],[CODE_TYPE_DECHET]],Libellés!$A$1:$B$8,2,FALSE)</f>
        <v>Encombrants</v>
      </c>
      <c r="H2975" s="21" t="s">
        <v>49</v>
      </c>
      <c r="I2975" s="21" t="str">
        <f>VLOOKUP(Tableau1[[#This Row],[CODE_DESTINATION]],Libellés!$E$2:$F$7,2,FALSE)</f>
        <v>Valorisation matière</v>
      </c>
      <c r="J2975" s="21">
        <v>328.9</v>
      </c>
      <c r="K2975" s="21">
        <v>733481</v>
      </c>
      <c r="L2975" s="21">
        <f>Tableau1[[#This Row],[TONNE_DECHET]]*1000</f>
        <v>328900</v>
      </c>
      <c r="M2975" s="21">
        <f>Tableau1[[#This Row],[KG_DECHET]]/Tableau1[[#This Row],[Population]]</f>
        <v>0.44840970659090013</v>
      </c>
    </row>
    <row r="2976" spans="1:13" x14ac:dyDescent="0.3">
      <c r="A2976" s="21">
        <v>2017</v>
      </c>
      <c r="B2976" s="21">
        <v>44</v>
      </c>
      <c r="C2976" s="21" t="str">
        <f>VLOOKUP(Tableau1[[#This Row],[CODE_REGION]],Libellés!$I$2:$J$15,2,FALSE)</f>
        <v>Grand-Est</v>
      </c>
      <c r="D2976" s="21">
        <v>54</v>
      </c>
      <c r="E2976" s="21" t="str">
        <f>VLOOKUP(Tableau1[[#This Row],[CODE_DEPT]],Libellés!$L$2:$M$102,2,FALSE)</f>
        <v>Meurthe-et-Moselle</v>
      </c>
      <c r="F2976" s="21" t="s">
        <v>50</v>
      </c>
      <c r="G2976" s="21" t="str">
        <f>VLOOKUP(Tableau1[[#This Row],[CODE_TYPE_DECHET]],Libellés!$A$1:$B$8,2,FALSE)</f>
        <v>Encombrants</v>
      </c>
      <c r="H2976" s="21" t="s">
        <v>50</v>
      </c>
      <c r="I2976" s="21" t="str">
        <f>VLOOKUP(Tableau1[[#This Row],[CODE_DESTINATION]],Libellés!$E$2:$F$7,2,FALSE)</f>
        <v>Incinération avec récupération d'énergie</v>
      </c>
      <c r="J2976" s="21">
        <v>1.4591400000000001</v>
      </c>
      <c r="K2976" s="21">
        <v>733481</v>
      </c>
      <c r="L2976" s="21">
        <f>Tableau1[[#This Row],[TONNE_DECHET]]*1000</f>
        <v>1459.14</v>
      </c>
      <c r="M2976" s="21">
        <f>Tableau1[[#This Row],[KG_DECHET]]/Tableau1[[#This Row],[Population]]</f>
        <v>1.9893357837489998E-3</v>
      </c>
    </row>
    <row r="2977" spans="1:13" x14ac:dyDescent="0.3">
      <c r="A2977" s="21">
        <v>2017</v>
      </c>
      <c r="B2977" s="21">
        <v>44</v>
      </c>
      <c r="C2977" s="21" t="str">
        <f>VLOOKUP(Tableau1[[#This Row],[CODE_REGION]],Libellés!$I$2:$J$15,2,FALSE)</f>
        <v>Grand-Est</v>
      </c>
      <c r="D2977" s="21">
        <v>54</v>
      </c>
      <c r="E2977" s="21" t="str">
        <f>VLOOKUP(Tableau1[[#This Row],[CODE_DEPT]],Libellés!$L$2:$M$102,2,FALSE)</f>
        <v>Meurthe-et-Moselle</v>
      </c>
      <c r="F2977" s="21" t="s">
        <v>50</v>
      </c>
      <c r="G2977" s="21" t="str">
        <f>VLOOKUP(Tableau1[[#This Row],[CODE_TYPE_DECHET]],Libellés!$A$1:$B$8,2,FALSE)</f>
        <v>Encombrants</v>
      </c>
      <c r="H2977" s="21" t="s">
        <v>51</v>
      </c>
      <c r="I2977" s="21" t="str">
        <f>VLOOKUP(Tableau1[[#This Row],[CODE_DESTINATION]],Libellés!$E$2:$F$7,2,FALSE)</f>
        <v>Stockage</v>
      </c>
      <c r="J2977" s="21">
        <v>4352.78</v>
      </c>
      <c r="K2977" s="21">
        <v>733481</v>
      </c>
      <c r="L2977" s="21">
        <f>Tableau1[[#This Row],[TONNE_DECHET]]*1000</f>
        <v>4352780</v>
      </c>
      <c r="M2977" s="21">
        <f>Tableau1[[#This Row],[KG_DECHET]]/Tableau1[[#This Row],[Population]]</f>
        <v>5.9344141157030652</v>
      </c>
    </row>
    <row r="2978" spans="1:13" x14ac:dyDescent="0.3">
      <c r="A2978" s="21">
        <v>2017</v>
      </c>
      <c r="B2978" s="21">
        <v>44</v>
      </c>
      <c r="C2978" s="21" t="str">
        <f>VLOOKUP(Tableau1[[#This Row],[CODE_REGION]],Libellés!$I$2:$J$15,2,FALSE)</f>
        <v>Grand-Est</v>
      </c>
      <c r="D2978" s="21">
        <v>54</v>
      </c>
      <c r="E2978" s="21" t="str">
        <f>VLOOKUP(Tableau1[[#This Row],[CODE_DEPT]],Libellés!$L$2:$M$102,2,FALSE)</f>
        <v>Meurthe-et-Moselle</v>
      </c>
      <c r="F2978" s="21" t="s">
        <v>50</v>
      </c>
      <c r="G2978" s="21" t="str">
        <f>VLOOKUP(Tableau1[[#This Row],[CODE_TYPE_DECHET]],Libellés!$A$1:$B$8,2,FALSE)</f>
        <v>Encombrants</v>
      </c>
      <c r="H2978" s="21" t="s">
        <v>52</v>
      </c>
      <c r="I2978" s="21" t="str">
        <f>VLOOKUP(Tableau1[[#This Row],[CODE_DESTINATION]],Libellés!$E$2:$F$7,2,FALSE)</f>
        <v>Non précisé</v>
      </c>
      <c r="J2978" s="21">
        <v>21.032350000000001</v>
      </c>
      <c r="K2978" s="21">
        <v>733481</v>
      </c>
      <c r="L2978" s="21">
        <f>Tableau1[[#This Row],[TONNE_DECHET]]*1000</f>
        <v>21032.350000000002</v>
      </c>
      <c r="M2978" s="21">
        <f>Tableau1[[#This Row],[KG_DECHET]]/Tableau1[[#This Row],[Population]]</f>
        <v>2.8674703230213192E-2</v>
      </c>
    </row>
    <row r="2979" spans="1:13" x14ac:dyDescent="0.3">
      <c r="A2979" s="21">
        <v>2017</v>
      </c>
      <c r="B2979" s="21">
        <v>44</v>
      </c>
      <c r="C2979" s="21" t="str">
        <f>VLOOKUP(Tableau1[[#This Row],[CODE_REGION]],Libellés!$I$2:$J$15,2,FALSE)</f>
        <v>Grand-Est</v>
      </c>
      <c r="D2979" s="21">
        <v>54</v>
      </c>
      <c r="E2979" s="21" t="str">
        <f>VLOOKUP(Tableau1[[#This Row],[CODE_DEPT]],Libellés!$L$2:$M$102,2,FALSE)</f>
        <v>Meurthe-et-Moselle</v>
      </c>
      <c r="F2979" s="21" t="s">
        <v>53</v>
      </c>
      <c r="G2979" s="21" t="str">
        <f>VLOOKUP(Tableau1[[#This Row],[CODE_TYPE_DECHET]],Libellés!$A$1:$B$8,2,FALSE)</f>
        <v>Déchets dangereux</v>
      </c>
      <c r="H2979" s="21" t="s">
        <v>49</v>
      </c>
      <c r="I2979" s="21" t="str">
        <f>VLOOKUP(Tableau1[[#This Row],[CODE_DESTINATION]],Libellés!$E$2:$F$7,2,FALSE)</f>
        <v>Valorisation matière</v>
      </c>
      <c r="J2979" s="21">
        <v>0.24</v>
      </c>
      <c r="K2979" s="21">
        <v>733481</v>
      </c>
      <c r="L2979" s="21">
        <f>Tableau1[[#This Row],[TONNE_DECHET]]*1000</f>
        <v>240</v>
      </c>
      <c r="M2979" s="21">
        <f>Tableau1[[#This Row],[KG_DECHET]]/Tableau1[[#This Row],[Population]]</f>
        <v>3.2720683971363947E-4</v>
      </c>
    </row>
    <row r="2980" spans="1:13" x14ac:dyDescent="0.3">
      <c r="A2980" s="21">
        <v>2017</v>
      </c>
      <c r="B2980" s="21">
        <v>44</v>
      </c>
      <c r="C2980" s="21" t="str">
        <f>VLOOKUP(Tableau1[[#This Row],[CODE_REGION]],Libellés!$I$2:$J$15,2,FALSE)</f>
        <v>Grand-Est</v>
      </c>
      <c r="D2980" s="21">
        <v>54</v>
      </c>
      <c r="E2980" s="21" t="str">
        <f>VLOOKUP(Tableau1[[#This Row],[CODE_DEPT]],Libellés!$L$2:$M$102,2,FALSE)</f>
        <v>Meurthe-et-Moselle</v>
      </c>
      <c r="F2980" s="21" t="s">
        <v>51</v>
      </c>
      <c r="G2980" s="21" t="str">
        <f>VLOOKUP(Tableau1[[#This Row],[CODE_TYPE_DECHET]],Libellés!$A$1:$B$8,2,FALSE)</f>
        <v>Emballages et papier</v>
      </c>
      <c r="H2980" s="21" t="s">
        <v>49</v>
      </c>
      <c r="I2980" s="21" t="str">
        <f>VLOOKUP(Tableau1[[#This Row],[CODE_DESTINATION]],Libellés!$E$2:$F$7,2,FALSE)</f>
        <v>Valorisation matière</v>
      </c>
      <c r="J2980" s="21">
        <v>34260.930410000001</v>
      </c>
      <c r="K2980" s="21">
        <v>733481</v>
      </c>
      <c r="L2980" s="21">
        <f>Tableau1[[#This Row],[TONNE_DECHET]]*1000</f>
        <v>34260930.410000004</v>
      </c>
      <c r="M2980" s="21">
        <f>Tableau1[[#This Row],[KG_DECHET]]/Tableau1[[#This Row],[Population]]</f>
        <v>46.710044854604284</v>
      </c>
    </row>
    <row r="2981" spans="1:13" x14ac:dyDescent="0.3">
      <c r="A2981" s="21">
        <v>2017</v>
      </c>
      <c r="B2981" s="21">
        <v>44</v>
      </c>
      <c r="C2981" s="21" t="str">
        <f>VLOOKUP(Tableau1[[#This Row],[CODE_REGION]],Libellés!$I$2:$J$15,2,FALSE)</f>
        <v>Grand-Est</v>
      </c>
      <c r="D2981" s="21">
        <v>54</v>
      </c>
      <c r="E2981" s="21" t="str">
        <f>VLOOKUP(Tableau1[[#This Row],[CODE_DEPT]],Libellés!$L$2:$M$102,2,FALSE)</f>
        <v>Meurthe-et-Moselle</v>
      </c>
      <c r="F2981" s="21" t="s">
        <v>51</v>
      </c>
      <c r="G2981" s="21" t="str">
        <f>VLOOKUP(Tableau1[[#This Row],[CODE_TYPE_DECHET]],Libellés!$A$1:$B$8,2,FALSE)</f>
        <v>Emballages et papier</v>
      </c>
      <c r="H2981" s="21" t="s">
        <v>52</v>
      </c>
      <c r="I2981" s="21" t="str">
        <f>VLOOKUP(Tableau1[[#This Row],[CODE_DESTINATION]],Libellés!$E$2:$F$7,2,FALSE)</f>
        <v>Non précisé</v>
      </c>
      <c r="J2981" s="21">
        <v>8.5430799999999998</v>
      </c>
      <c r="K2981" s="21">
        <v>733481</v>
      </c>
      <c r="L2981" s="21">
        <f>Tableau1[[#This Row],[TONNE_DECHET]]*1000</f>
        <v>8543.08</v>
      </c>
      <c r="M2981" s="21">
        <f>Tableau1[[#This Row],[KG_DECHET]]/Tableau1[[#This Row],[Population]]</f>
        <v>1.1647309200919996E-2</v>
      </c>
    </row>
    <row r="2982" spans="1:13" x14ac:dyDescent="0.3">
      <c r="A2982" s="21">
        <v>2017</v>
      </c>
      <c r="B2982" s="21">
        <v>44</v>
      </c>
      <c r="C2982" s="21" t="str">
        <f>VLOOKUP(Tableau1[[#This Row],[CODE_REGION]],Libellés!$I$2:$J$15,2,FALSE)</f>
        <v>Grand-Est</v>
      </c>
      <c r="D2982" s="21">
        <v>54</v>
      </c>
      <c r="E2982" s="21" t="str">
        <f>VLOOKUP(Tableau1[[#This Row],[CODE_DEPT]],Libellés!$L$2:$M$102,2,FALSE)</f>
        <v>Meurthe-et-Moselle</v>
      </c>
      <c r="F2982" s="21" t="s">
        <v>56</v>
      </c>
      <c r="G2982" s="21" t="str">
        <f>VLOOKUP(Tableau1[[#This Row],[CODE_TYPE_DECHET]],Libellés!$A$1:$B$8,2,FALSE)</f>
        <v>Biodéchets</v>
      </c>
      <c r="H2982" s="21" t="s">
        <v>49</v>
      </c>
      <c r="I2982" s="21" t="str">
        <f>VLOOKUP(Tableau1[[#This Row],[CODE_DESTINATION]],Libellés!$E$2:$F$7,2,FALSE)</f>
        <v>Valorisation matière</v>
      </c>
      <c r="J2982" s="21">
        <v>2436.1262000000002</v>
      </c>
      <c r="K2982" s="21">
        <v>733481</v>
      </c>
      <c r="L2982" s="21">
        <f>Tableau1[[#This Row],[TONNE_DECHET]]*1000</f>
        <v>2436126.2000000002</v>
      </c>
      <c r="M2982" s="21">
        <f>Tableau1[[#This Row],[KG_DECHET]]/Tableau1[[#This Row],[Population]]</f>
        <v>3.3213214793566572</v>
      </c>
    </row>
    <row r="2983" spans="1:13" x14ac:dyDescent="0.3">
      <c r="A2983" s="21">
        <v>2017</v>
      </c>
      <c r="B2983" s="21">
        <v>44</v>
      </c>
      <c r="C2983" s="21" t="str">
        <f>VLOOKUP(Tableau1[[#This Row],[CODE_REGION]],Libellés!$I$2:$J$15,2,FALSE)</f>
        <v>Grand-Est</v>
      </c>
      <c r="D2983" s="21">
        <v>54</v>
      </c>
      <c r="E2983" s="21" t="str">
        <f>VLOOKUP(Tableau1[[#This Row],[CODE_DEPT]],Libellés!$L$2:$M$102,2,FALSE)</f>
        <v>Meurthe-et-Moselle</v>
      </c>
      <c r="F2983" s="21" t="s">
        <v>56</v>
      </c>
      <c r="G2983" s="21" t="str">
        <f>VLOOKUP(Tableau1[[#This Row],[CODE_TYPE_DECHET]],Libellés!$A$1:$B$8,2,FALSE)</f>
        <v>Biodéchets</v>
      </c>
      <c r="H2983" s="21" t="s">
        <v>56</v>
      </c>
      <c r="I2983" s="21" t="str">
        <f>VLOOKUP(Tableau1[[#This Row],[CODE_DESTINATION]],Libellés!$E$2:$F$7,2,FALSE)</f>
        <v>Valorisation organique</v>
      </c>
      <c r="J2983" s="21">
        <v>11988.51</v>
      </c>
      <c r="K2983" s="21">
        <v>733481</v>
      </c>
      <c r="L2983" s="21">
        <f>Tableau1[[#This Row],[TONNE_DECHET]]*1000</f>
        <v>11988510</v>
      </c>
      <c r="M2983" s="21">
        <f>Tableau1[[#This Row],[KG_DECHET]]/Tableau1[[#This Row],[Population]]</f>
        <v>16.344676958230682</v>
      </c>
    </row>
    <row r="2984" spans="1:13" x14ac:dyDescent="0.3">
      <c r="A2984" s="21">
        <v>2017</v>
      </c>
      <c r="B2984" s="21">
        <v>44</v>
      </c>
      <c r="C2984" s="21" t="str">
        <f>VLOOKUP(Tableau1[[#This Row],[CODE_REGION]],Libellés!$I$2:$J$15,2,FALSE)</f>
        <v>Grand-Est</v>
      </c>
      <c r="D2984" s="21">
        <v>54</v>
      </c>
      <c r="E2984" s="21" t="str">
        <f>VLOOKUP(Tableau1[[#This Row],[CODE_DEPT]],Libellés!$L$2:$M$102,2,FALSE)</f>
        <v>Meurthe-et-Moselle</v>
      </c>
      <c r="F2984" s="21" t="s">
        <v>54</v>
      </c>
      <c r="G2984" s="21" t="str">
        <f>VLOOKUP(Tableau1[[#This Row],[CODE_TYPE_DECHET]],Libellés!$A$1:$B$8,2,FALSE)</f>
        <v>Verre</v>
      </c>
      <c r="H2984" s="21" t="s">
        <v>49</v>
      </c>
      <c r="I2984" s="21" t="str">
        <f>VLOOKUP(Tableau1[[#This Row],[CODE_DESTINATION]],Libellés!$E$2:$F$7,2,FALSE)</f>
        <v>Valorisation matière</v>
      </c>
      <c r="J2984" s="21">
        <v>19455.73011</v>
      </c>
      <c r="K2984" s="21">
        <v>733481</v>
      </c>
      <c r="L2984" s="21">
        <f>Tableau1[[#This Row],[TONNE_DECHET]]*1000</f>
        <v>19455730.109999999</v>
      </c>
      <c r="M2984" s="21">
        <f>Tableau1[[#This Row],[KG_DECHET]]/Tableau1[[#This Row],[Population]]</f>
        <v>26.525199848394163</v>
      </c>
    </row>
    <row r="2985" spans="1:13" x14ac:dyDescent="0.3">
      <c r="A2985" s="21">
        <v>2017</v>
      </c>
      <c r="B2985" s="21">
        <v>44</v>
      </c>
      <c r="C2985" s="21" t="str">
        <f>VLOOKUP(Tableau1[[#This Row],[CODE_REGION]],Libellés!$I$2:$J$15,2,FALSE)</f>
        <v>Grand-Est</v>
      </c>
      <c r="D2985" s="21">
        <v>54</v>
      </c>
      <c r="E2985" s="21" t="str">
        <f>VLOOKUP(Tableau1[[#This Row],[CODE_DEPT]],Libellés!$L$2:$M$102,2,FALSE)</f>
        <v>Meurthe-et-Moselle</v>
      </c>
      <c r="F2985" s="21" t="s">
        <v>55</v>
      </c>
      <c r="G2985" s="21" t="str">
        <f>VLOOKUP(Tableau1[[#This Row],[CODE_TYPE_DECHET]],Libellés!$A$1:$B$8,2,FALSE)</f>
        <v>Collectes séparées hors gravats</v>
      </c>
      <c r="H2985" s="21" t="s">
        <v>49</v>
      </c>
      <c r="I2985" s="21" t="str">
        <f>VLOOKUP(Tableau1[[#This Row],[CODE_DESTINATION]],Libellés!$E$2:$F$7,2,FALSE)</f>
        <v>Valorisation matière</v>
      </c>
      <c r="J2985" s="21">
        <v>1527.77072</v>
      </c>
      <c r="K2985" s="21">
        <v>733481</v>
      </c>
      <c r="L2985" s="21">
        <f>Tableau1[[#This Row],[TONNE_DECHET]]*1000</f>
        <v>1527770.72</v>
      </c>
      <c r="M2985" s="21">
        <f>Tableau1[[#This Row],[KG_DECHET]]/Tableau1[[#This Row],[Population]]</f>
        <v>2.0829042879092983</v>
      </c>
    </row>
    <row r="2986" spans="1:13" x14ac:dyDescent="0.3">
      <c r="A2986" s="21">
        <v>2009</v>
      </c>
      <c r="B2986" s="21">
        <v>44</v>
      </c>
      <c r="C2986" s="21" t="str">
        <f>VLOOKUP(Tableau1[[#This Row],[CODE_REGION]],Libellés!$I$2:$J$15,2,FALSE)</f>
        <v>Grand-Est</v>
      </c>
      <c r="D2986" s="21">
        <v>55</v>
      </c>
      <c r="E2986" s="21" t="str">
        <f>VLOOKUP(Tableau1[[#This Row],[CODE_DEPT]],Libellés!$L$2:$M$102,2,FALSE)</f>
        <v>Meuse</v>
      </c>
      <c r="F2986" s="21" t="s">
        <v>49</v>
      </c>
      <c r="G2986" s="21" t="str">
        <f>VLOOKUP(Tableau1[[#This Row],[CODE_TYPE_DECHET]],Libellés!$A$1:$B$8,2,FALSE)</f>
        <v>Ordures ménagères résiduelles</v>
      </c>
      <c r="H2986" s="21" t="s">
        <v>50</v>
      </c>
      <c r="I2986" s="21" t="str">
        <f>VLOOKUP(Tableau1[[#This Row],[CODE_DESTINATION]],Libellés!$E$2:$F$7,2,FALSE)</f>
        <v>Incinération avec récupération d'énergie</v>
      </c>
      <c r="J2986" s="21">
        <v>9764.1</v>
      </c>
      <c r="K2986" s="21">
        <v>194003</v>
      </c>
      <c r="L2986" s="21">
        <f>Tableau1[[#This Row],[TONNE_DECHET]]*1000</f>
        <v>9764100</v>
      </c>
      <c r="M2986" s="21">
        <f>Tableau1[[#This Row],[KG_DECHET]]/Tableau1[[#This Row],[Population]]</f>
        <v>50.329634077823542</v>
      </c>
    </row>
    <row r="2987" spans="1:13" x14ac:dyDescent="0.3">
      <c r="A2987" s="21">
        <v>2009</v>
      </c>
      <c r="B2987" s="21">
        <v>44</v>
      </c>
      <c r="C2987" s="21" t="str">
        <f>VLOOKUP(Tableau1[[#This Row],[CODE_REGION]],Libellés!$I$2:$J$15,2,FALSE)</f>
        <v>Grand-Est</v>
      </c>
      <c r="D2987" s="21">
        <v>55</v>
      </c>
      <c r="E2987" s="21" t="str">
        <f>VLOOKUP(Tableau1[[#This Row],[CODE_DEPT]],Libellés!$L$2:$M$102,2,FALSE)</f>
        <v>Meuse</v>
      </c>
      <c r="F2987" s="21" t="s">
        <v>49</v>
      </c>
      <c r="G2987" s="21" t="str">
        <f>VLOOKUP(Tableau1[[#This Row],[CODE_TYPE_DECHET]],Libellés!$A$1:$B$8,2,FALSE)</f>
        <v>Ordures ménagères résiduelles</v>
      </c>
      <c r="H2987" s="21" t="s">
        <v>51</v>
      </c>
      <c r="I2987" s="21" t="str">
        <f>VLOOKUP(Tableau1[[#This Row],[CODE_DESTINATION]],Libellés!$E$2:$F$7,2,FALSE)</f>
        <v>Stockage</v>
      </c>
      <c r="J2987" s="21">
        <v>41767.307569999997</v>
      </c>
      <c r="K2987" s="21">
        <v>194003</v>
      </c>
      <c r="L2987" s="21">
        <f>Tableau1[[#This Row],[TONNE_DECHET]]*1000</f>
        <v>41767307.57</v>
      </c>
      <c r="M2987" s="21">
        <f>Tableau1[[#This Row],[KG_DECHET]]/Tableau1[[#This Row],[Population]]</f>
        <v>215.29207058653733</v>
      </c>
    </row>
    <row r="2988" spans="1:13" x14ac:dyDescent="0.3">
      <c r="A2988" s="21">
        <v>2009</v>
      </c>
      <c r="B2988" s="21">
        <v>44</v>
      </c>
      <c r="C2988" s="21" t="str">
        <f>VLOOKUP(Tableau1[[#This Row],[CODE_REGION]],Libellés!$I$2:$J$15,2,FALSE)</f>
        <v>Grand-Est</v>
      </c>
      <c r="D2988" s="21">
        <v>55</v>
      </c>
      <c r="E2988" s="21" t="str">
        <f>VLOOKUP(Tableau1[[#This Row],[CODE_DEPT]],Libellés!$L$2:$M$102,2,FALSE)</f>
        <v>Meuse</v>
      </c>
      <c r="F2988" s="21" t="s">
        <v>49</v>
      </c>
      <c r="G2988" s="21" t="str">
        <f>VLOOKUP(Tableau1[[#This Row],[CODE_TYPE_DECHET]],Libellés!$A$1:$B$8,2,FALSE)</f>
        <v>Ordures ménagères résiduelles</v>
      </c>
      <c r="H2988" s="21" t="s">
        <v>52</v>
      </c>
      <c r="I2988" s="21" t="str">
        <f>VLOOKUP(Tableau1[[#This Row],[CODE_DESTINATION]],Libellés!$E$2:$F$7,2,FALSE)</f>
        <v>Non précisé</v>
      </c>
      <c r="J2988" s="21">
        <v>37.912849999999999</v>
      </c>
      <c r="K2988" s="21">
        <v>194003</v>
      </c>
      <c r="L2988" s="21">
        <f>Tableau1[[#This Row],[TONNE_DECHET]]*1000</f>
        <v>37912.85</v>
      </c>
      <c r="M2988" s="21">
        <f>Tableau1[[#This Row],[KG_DECHET]]/Tableau1[[#This Row],[Population]]</f>
        <v>0.19542403983443554</v>
      </c>
    </row>
    <row r="2989" spans="1:13" x14ac:dyDescent="0.3">
      <c r="A2989" s="21">
        <v>2009</v>
      </c>
      <c r="B2989" s="21">
        <v>44</v>
      </c>
      <c r="C2989" s="21" t="str">
        <f>VLOOKUP(Tableau1[[#This Row],[CODE_REGION]],Libellés!$I$2:$J$15,2,FALSE)</f>
        <v>Grand-Est</v>
      </c>
      <c r="D2989" s="21">
        <v>55</v>
      </c>
      <c r="E2989" s="21" t="str">
        <f>VLOOKUP(Tableau1[[#This Row],[CODE_DEPT]],Libellés!$L$2:$M$102,2,FALSE)</f>
        <v>Meuse</v>
      </c>
      <c r="F2989" s="21" t="s">
        <v>50</v>
      </c>
      <c r="G2989" s="21" t="str">
        <f>VLOOKUP(Tableau1[[#This Row],[CODE_TYPE_DECHET]],Libellés!$A$1:$B$8,2,FALSE)</f>
        <v>Encombrants</v>
      </c>
      <c r="H2989" s="21" t="s">
        <v>51</v>
      </c>
      <c r="I2989" s="21" t="str">
        <f>VLOOKUP(Tableau1[[#This Row],[CODE_DESTINATION]],Libellés!$E$2:$F$7,2,FALSE)</f>
        <v>Stockage</v>
      </c>
      <c r="J2989" s="21">
        <v>550.87</v>
      </c>
      <c r="K2989" s="21">
        <v>194003</v>
      </c>
      <c r="L2989" s="21">
        <f>Tableau1[[#This Row],[TONNE_DECHET]]*1000</f>
        <v>550870</v>
      </c>
      <c r="M2989" s="21">
        <f>Tableau1[[#This Row],[KG_DECHET]]/Tableau1[[#This Row],[Population]]</f>
        <v>2.8394921728014517</v>
      </c>
    </row>
    <row r="2990" spans="1:13" x14ac:dyDescent="0.3">
      <c r="A2990" s="21">
        <v>2009</v>
      </c>
      <c r="B2990" s="21">
        <v>44</v>
      </c>
      <c r="C2990" s="21" t="str">
        <f>VLOOKUP(Tableau1[[#This Row],[CODE_REGION]],Libellés!$I$2:$J$15,2,FALSE)</f>
        <v>Grand-Est</v>
      </c>
      <c r="D2990" s="21">
        <v>55</v>
      </c>
      <c r="E2990" s="21" t="str">
        <f>VLOOKUP(Tableau1[[#This Row],[CODE_DEPT]],Libellés!$L$2:$M$102,2,FALSE)</f>
        <v>Meuse</v>
      </c>
      <c r="F2990" s="21" t="s">
        <v>51</v>
      </c>
      <c r="G2990" s="21" t="str">
        <f>VLOOKUP(Tableau1[[#This Row],[CODE_TYPE_DECHET]],Libellés!$A$1:$B$8,2,FALSE)</f>
        <v>Emballages et papier</v>
      </c>
      <c r="H2990" s="21" t="s">
        <v>49</v>
      </c>
      <c r="I2990" s="21" t="str">
        <f>VLOOKUP(Tableau1[[#This Row],[CODE_DESTINATION]],Libellés!$E$2:$F$7,2,FALSE)</f>
        <v>Valorisation matière</v>
      </c>
      <c r="J2990" s="21">
        <v>7677.7509099999997</v>
      </c>
      <c r="K2990" s="21">
        <v>194003</v>
      </c>
      <c r="L2990" s="21">
        <f>Tableau1[[#This Row],[TONNE_DECHET]]*1000</f>
        <v>7677750.9100000001</v>
      </c>
      <c r="M2990" s="21">
        <f>Tableau1[[#This Row],[KG_DECHET]]/Tableau1[[#This Row],[Population]]</f>
        <v>39.575423627469682</v>
      </c>
    </row>
    <row r="2991" spans="1:13" x14ac:dyDescent="0.3">
      <c r="A2991" s="21">
        <v>2009</v>
      </c>
      <c r="B2991" s="21">
        <v>44</v>
      </c>
      <c r="C2991" s="21" t="str">
        <f>VLOOKUP(Tableau1[[#This Row],[CODE_REGION]],Libellés!$I$2:$J$15,2,FALSE)</f>
        <v>Grand-Est</v>
      </c>
      <c r="D2991" s="21">
        <v>55</v>
      </c>
      <c r="E2991" s="21" t="str">
        <f>VLOOKUP(Tableau1[[#This Row],[CODE_DEPT]],Libellés!$L$2:$M$102,2,FALSE)</f>
        <v>Meuse</v>
      </c>
      <c r="F2991" s="21" t="s">
        <v>51</v>
      </c>
      <c r="G2991" s="21" t="str">
        <f>VLOOKUP(Tableau1[[#This Row],[CODE_TYPE_DECHET]],Libellés!$A$1:$B$8,2,FALSE)</f>
        <v>Emballages et papier</v>
      </c>
      <c r="H2991" s="21" t="s">
        <v>51</v>
      </c>
      <c r="I2991" s="21" t="str">
        <f>VLOOKUP(Tableau1[[#This Row],[CODE_DESTINATION]],Libellés!$E$2:$F$7,2,FALSE)</f>
        <v>Stockage</v>
      </c>
      <c r="J2991" s="21">
        <v>21.795719999999999</v>
      </c>
      <c r="K2991" s="21">
        <v>194003</v>
      </c>
      <c r="L2991" s="21">
        <f>Tableau1[[#This Row],[TONNE_DECHET]]*1000</f>
        <v>21795.719999999998</v>
      </c>
      <c r="M2991" s="21">
        <f>Tableau1[[#This Row],[KG_DECHET]]/Tableau1[[#This Row],[Population]]</f>
        <v>0.11234733483502832</v>
      </c>
    </row>
    <row r="2992" spans="1:13" x14ac:dyDescent="0.3">
      <c r="A2992" s="21">
        <v>2009</v>
      </c>
      <c r="B2992" s="21">
        <v>44</v>
      </c>
      <c r="C2992" s="21" t="str">
        <f>VLOOKUP(Tableau1[[#This Row],[CODE_REGION]],Libellés!$I$2:$J$15,2,FALSE)</f>
        <v>Grand-Est</v>
      </c>
      <c r="D2992" s="21">
        <v>55</v>
      </c>
      <c r="E2992" s="21" t="str">
        <f>VLOOKUP(Tableau1[[#This Row],[CODE_DEPT]],Libellés!$L$2:$M$102,2,FALSE)</f>
        <v>Meuse</v>
      </c>
      <c r="F2992" s="21" t="s">
        <v>51</v>
      </c>
      <c r="G2992" s="21" t="str">
        <f>VLOOKUP(Tableau1[[#This Row],[CODE_TYPE_DECHET]],Libellés!$A$1:$B$8,2,FALSE)</f>
        <v>Emballages et papier</v>
      </c>
      <c r="H2992" s="21" t="s">
        <v>52</v>
      </c>
      <c r="I2992" s="21" t="str">
        <f>VLOOKUP(Tableau1[[#This Row],[CODE_DESTINATION]],Libellés!$E$2:$F$7,2,FALSE)</f>
        <v>Non précisé</v>
      </c>
      <c r="J2992" s="21">
        <v>1178.82131</v>
      </c>
      <c r="K2992" s="21">
        <v>194003</v>
      </c>
      <c r="L2992" s="21">
        <f>Tableau1[[#This Row],[TONNE_DECHET]]*1000</f>
        <v>1178821.31</v>
      </c>
      <c r="M2992" s="21">
        <f>Tableau1[[#This Row],[KG_DECHET]]/Tableau1[[#This Row],[Population]]</f>
        <v>6.0763045416823456</v>
      </c>
    </row>
    <row r="2993" spans="1:13" x14ac:dyDescent="0.3">
      <c r="A2993" s="21">
        <v>2009</v>
      </c>
      <c r="B2993" s="21">
        <v>44</v>
      </c>
      <c r="C2993" s="21" t="str">
        <f>VLOOKUP(Tableau1[[#This Row],[CODE_REGION]],Libellés!$I$2:$J$15,2,FALSE)</f>
        <v>Grand-Est</v>
      </c>
      <c r="D2993" s="21">
        <v>55</v>
      </c>
      <c r="E2993" s="21" t="str">
        <f>VLOOKUP(Tableau1[[#This Row],[CODE_DEPT]],Libellés!$L$2:$M$102,2,FALSE)</f>
        <v>Meuse</v>
      </c>
      <c r="F2993" s="21" t="s">
        <v>54</v>
      </c>
      <c r="G2993" s="21" t="str">
        <f>VLOOKUP(Tableau1[[#This Row],[CODE_TYPE_DECHET]],Libellés!$A$1:$B$8,2,FALSE)</f>
        <v>Verre</v>
      </c>
      <c r="H2993" s="21" t="s">
        <v>49</v>
      </c>
      <c r="I2993" s="21" t="str">
        <f>VLOOKUP(Tableau1[[#This Row],[CODE_DESTINATION]],Libellés!$E$2:$F$7,2,FALSE)</f>
        <v>Valorisation matière</v>
      </c>
      <c r="J2993" s="21">
        <v>6540.47631</v>
      </c>
      <c r="K2993" s="21">
        <v>194003</v>
      </c>
      <c r="L2993" s="21">
        <f>Tableau1[[#This Row],[TONNE_DECHET]]*1000</f>
        <v>6540476.3099999996</v>
      </c>
      <c r="M2993" s="21">
        <f>Tableau1[[#This Row],[KG_DECHET]]/Tableau1[[#This Row],[Population]]</f>
        <v>33.713274073081344</v>
      </c>
    </row>
    <row r="2994" spans="1:13" x14ac:dyDescent="0.3">
      <c r="A2994" s="21">
        <v>2009</v>
      </c>
      <c r="B2994" s="21">
        <v>44</v>
      </c>
      <c r="C2994" s="21" t="str">
        <f>VLOOKUP(Tableau1[[#This Row],[CODE_REGION]],Libellés!$I$2:$J$15,2,FALSE)</f>
        <v>Grand-Est</v>
      </c>
      <c r="D2994" s="21">
        <v>55</v>
      </c>
      <c r="E2994" s="21" t="str">
        <f>VLOOKUP(Tableau1[[#This Row],[CODE_DEPT]],Libellés!$L$2:$M$102,2,FALSE)</f>
        <v>Meuse</v>
      </c>
      <c r="F2994" s="21" t="s">
        <v>54</v>
      </c>
      <c r="G2994" s="21" t="str">
        <f>VLOOKUP(Tableau1[[#This Row],[CODE_TYPE_DECHET]],Libellés!$A$1:$B$8,2,FALSE)</f>
        <v>Verre</v>
      </c>
      <c r="H2994" s="21" t="s">
        <v>52</v>
      </c>
      <c r="I2994" s="21" t="str">
        <f>VLOOKUP(Tableau1[[#This Row],[CODE_DESTINATION]],Libellés!$E$2:$F$7,2,FALSE)</f>
        <v>Non précisé</v>
      </c>
      <c r="J2994" s="21">
        <v>237.01909000000001</v>
      </c>
      <c r="K2994" s="21">
        <v>194003</v>
      </c>
      <c r="L2994" s="21">
        <f>Tableau1[[#This Row],[TONNE_DECHET]]*1000</f>
        <v>237019.09</v>
      </c>
      <c r="M2994" s="21">
        <f>Tableau1[[#This Row],[KG_DECHET]]/Tableau1[[#This Row],[Population]]</f>
        <v>1.2217289938815379</v>
      </c>
    </row>
    <row r="2995" spans="1:13" x14ac:dyDescent="0.3">
      <c r="A2995" s="21">
        <v>2011</v>
      </c>
      <c r="B2995" s="21">
        <v>44</v>
      </c>
      <c r="C2995" s="21" t="str">
        <f>VLOOKUP(Tableau1[[#This Row],[CODE_REGION]],Libellés!$I$2:$J$15,2,FALSE)</f>
        <v>Grand-Est</v>
      </c>
      <c r="D2995" s="21">
        <v>55</v>
      </c>
      <c r="E2995" s="21" t="str">
        <f>VLOOKUP(Tableau1[[#This Row],[CODE_DEPT]],Libellés!$L$2:$M$102,2,FALSE)</f>
        <v>Meuse</v>
      </c>
      <c r="F2995" s="21" t="s">
        <v>49</v>
      </c>
      <c r="G2995" s="21" t="str">
        <f>VLOOKUP(Tableau1[[#This Row],[CODE_TYPE_DECHET]],Libellés!$A$1:$B$8,2,FALSE)</f>
        <v>Ordures ménagères résiduelles</v>
      </c>
      <c r="H2995" s="21" t="s">
        <v>50</v>
      </c>
      <c r="I2995" s="21" t="str">
        <f>VLOOKUP(Tableau1[[#This Row],[CODE_DESTINATION]],Libellés!$E$2:$F$7,2,FALSE)</f>
        <v>Incinération avec récupération d'énergie</v>
      </c>
      <c r="J2995" s="21">
        <v>13376</v>
      </c>
      <c r="K2995" s="21">
        <v>193557</v>
      </c>
      <c r="L2995" s="21">
        <f>Tableau1[[#This Row],[TONNE_DECHET]]*1000</f>
        <v>13376000</v>
      </c>
      <c r="M2995" s="21">
        <f>Tableau1[[#This Row],[KG_DECHET]]/Tableau1[[#This Row],[Population]]</f>
        <v>69.106258104847669</v>
      </c>
    </row>
    <row r="2996" spans="1:13" x14ac:dyDescent="0.3">
      <c r="A2996" s="21">
        <v>2011</v>
      </c>
      <c r="B2996" s="21">
        <v>44</v>
      </c>
      <c r="C2996" s="21" t="str">
        <f>VLOOKUP(Tableau1[[#This Row],[CODE_REGION]],Libellés!$I$2:$J$15,2,FALSE)</f>
        <v>Grand-Est</v>
      </c>
      <c r="D2996" s="21">
        <v>55</v>
      </c>
      <c r="E2996" s="21" t="str">
        <f>VLOOKUP(Tableau1[[#This Row],[CODE_DEPT]],Libellés!$L$2:$M$102,2,FALSE)</f>
        <v>Meuse</v>
      </c>
      <c r="F2996" s="21" t="s">
        <v>49</v>
      </c>
      <c r="G2996" s="21" t="str">
        <f>VLOOKUP(Tableau1[[#This Row],[CODE_TYPE_DECHET]],Libellés!$A$1:$B$8,2,FALSE)</f>
        <v>Ordures ménagères résiduelles</v>
      </c>
      <c r="H2996" s="21" t="s">
        <v>51</v>
      </c>
      <c r="I2996" s="21" t="str">
        <f>VLOOKUP(Tableau1[[#This Row],[CODE_DESTINATION]],Libellés!$E$2:$F$7,2,FALSE)</f>
        <v>Stockage</v>
      </c>
      <c r="J2996" s="21">
        <v>34797</v>
      </c>
      <c r="K2996" s="21">
        <v>193557</v>
      </c>
      <c r="L2996" s="21">
        <f>Tableau1[[#This Row],[TONNE_DECHET]]*1000</f>
        <v>34797000</v>
      </c>
      <c r="M2996" s="21">
        <f>Tableau1[[#This Row],[KG_DECHET]]/Tableau1[[#This Row],[Population]]</f>
        <v>179.77649994575242</v>
      </c>
    </row>
    <row r="2997" spans="1:13" x14ac:dyDescent="0.3">
      <c r="A2997" s="21">
        <v>2011</v>
      </c>
      <c r="B2997" s="21">
        <v>44</v>
      </c>
      <c r="C2997" s="21" t="str">
        <f>VLOOKUP(Tableau1[[#This Row],[CODE_REGION]],Libellés!$I$2:$J$15,2,FALSE)</f>
        <v>Grand-Est</v>
      </c>
      <c r="D2997" s="21">
        <v>55</v>
      </c>
      <c r="E2997" s="21" t="str">
        <f>VLOOKUP(Tableau1[[#This Row],[CODE_DEPT]],Libellés!$L$2:$M$102,2,FALSE)</f>
        <v>Meuse</v>
      </c>
      <c r="F2997" s="21" t="s">
        <v>49</v>
      </c>
      <c r="G2997" s="21" t="str">
        <f>VLOOKUP(Tableau1[[#This Row],[CODE_TYPE_DECHET]],Libellés!$A$1:$B$8,2,FALSE)</f>
        <v>Ordures ménagères résiduelles</v>
      </c>
      <c r="H2997" s="21" t="s">
        <v>56</v>
      </c>
      <c r="I2997" s="21" t="str">
        <f>VLOOKUP(Tableau1[[#This Row],[CODE_DESTINATION]],Libellés!$E$2:$F$7,2,FALSE)</f>
        <v>Valorisation organique</v>
      </c>
      <c r="J2997" s="21">
        <v>520.47050999999999</v>
      </c>
      <c r="K2997" s="21">
        <v>193557</v>
      </c>
      <c r="L2997" s="21">
        <f>Tableau1[[#This Row],[TONNE_DECHET]]*1000</f>
        <v>520470.51</v>
      </c>
      <c r="M2997" s="21">
        <f>Tableau1[[#This Row],[KG_DECHET]]/Tableau1[[#This Row],[Population]]</f>
        <v>2.6889779754800913</v>
      </c>
    </row>
    <row r="2998" spans="1:13" x14ac:dyDescent="0.3">
      <c r="A2998" s="21">
        <v>2011</v>
      </c>
      <c r="B2998" s="21">
        <v>44</v>
      </c>
      <c r="C2998" s="21" t="str">
        <f>VLOOKUP(Tableau1[[#This Row],[CODE_REGION]],Libellés!$I$2:$J$15,2,FALSE)</f>
        <v>Grand-Est</v>
      </c>
      <c r="D2998" s="21">
        <v>55</v>
      </c>
      <c r="E2998" s="21" t="str">
        <f>VLOOKUP(Tableau1[[#This Row],[CODE_DEPT]],Libellés!$L$2:$M$102,2,FALSE)</f>
        <v>Meuse</v>
      </c>
      <c r="F2998" s="21" t="s">
        <v>49</v>
      </c>
      <c r="G2998" s="21" t="str">
        <f>VLOOKUP(Tableau1[[#This Row],[CODE_TYPE_DECHET]],Libellés!$A$1:$B$8,2,FALSE)</f>
        <v>Ordures ménagères résiduelles</v>
      </c>
      <c r="H2998" s="21" t="s">
        <v>52</v>
      </c>
      <c r="I2998" s="21" t="str">
        <f>VLOOKUP(Tableau1[[#This Row],[CODE_DESTINATION]],Libellés!$E$2:$F$7,2,FALSE)</f>
        <v>Non précisé</v>
      </c>
      <c r="J2998" s="21">
        <v>252.46921</v>
      </c>
      <c r="K2998" s="21">
        <v>193557</v>
      </c>
      <c r="L2998" s="21">
        <f>Tableau1[[#This Row],[TONNE_DECHET]]*1000</f>
        <v>252469.21</v>
      </c>
      <c r="M2998" s="21">
        <f>Tableau1[[#This Row],[KG_DECHET]]/Tableau1[[#This Row],[Population]]</f>
        <v>1.3043662073704387</v>
      </c>
    </row>
    <row r="2999" spans="1:13" x14ac:dyDescent="0.3">
      <c r="A2999" s="21">
        <v>2011</v>
      </c>
      <c r="B2999" s="21">
        <v>44</v>
      </c>
      <c r="C2999" s="21" t="str">
        <f>VLOOKUP(Tableau1[[#This Row],[CODE_REGION]],Libellés!$I$2:$J$15,2,FALSE)</f>
        <v>Grand-Est</v>
      </c>
      <c r="D2999" s="21">
        <v>55</v>
      </c>
      <c r="E2999" s="21" t="str">
        <f>VLOOKUP(Tableau1[[#This Row],[CODE_DEPT]],Libellés!$L$2:$M$102,2,FALSE)</f>
        <v>Meuse</v>
      </c>
      <c r="F2999" s="21" t="s">
        <v>50</v>
      </c>
      <c r="G2999" s="21" t="str">
        <f>VLOOKUP(Tableau1[[#This Row],[CODE_TYPE_DECHET]],Libellés!$A$1:$B$8,2,FALSE)</f>
        <v>Encombrants</v>
      </c>
      <c r="H2999" s="21" t="s">
        <v>51</v>
      </c>
      <c r="I2999" s="21" t="str">
        <f>VLOOKUP(Tableau1[[#This Row],[CODE_DESTINATION]],Libellés!$E$2:$F$7,2,FALSE)</f>
        <v>Stockage</v>
      </c>
      <c r="J2999" s="21">
        <v>490.92</v>
      </c>
      <c r="K2999" s="21">
        <v>193557</v>
      </c>
      <c r="L2999" s="21">
        <f>Tableau1[[#This Row],[TONNE_DECHET]]*1000</f>
        <v>490920</v>
      </c>
      <c r="M2999" s="21">
        <f>Tableau1[[#This Row],[KG_DECHET]]/Tableau1[[#This Row],[Population]]</f>
        <v>2.5363071343325223</v>
      </c>
    </row>
    <row r="3000" spans="1:13" x14ac:dyDescent="0.3">
      <c r="A3000" s="21">
        <v>2011</v>
      </c>
      <c r="B3000" s="21">
        <v>44</v>
      </c>
      <c r="C3000" s="21" t="str">
        <f>VLOOKUP(Tableau1[[#This Row],[CODE_REGION]],Libellés!$I$2:$J$15,2,FALSE)</f>
        <v>Grand-Est</v>
      </c>
      <c r="D3000" s="21">
        <v>55</v>
      </c>
      <c r="E3000" s="21" t="str">
        <f>VLOOKUP(Tableau1[[#This Row],[CODE_DEPT]],Libellés!$L$2:$M$102,2,FALSE)</f>
        <v>Meuse</v>
      </c>
      <c r="F3000" s="21" t="s">
        <v>51</v>
      </c>
      <c r="G3000" s="21" t="str">
        <f>VLOOKUP(Tableau1[[#This Row],[CODE_TYPE_DECHET]],Libellés!$A$1:$B$8,2,FALSE)</f>
        <v>Emballages et papier</v>
      </c>
      <c r="H3000" s="21" t="s">
        <v>49</v>
      </c>
      <c r="I3000" s="21" t="str">
        <f>VLOOKUP(Tableau1[[#This Row],[CODE_DESTINATION]],Libellés!$E$2:$F$7,2,FALSE)</f>
        <v>Valorisation matière</v>
      </c>
      <c r="J3000" s="21">
        <v>7067.3936100000001</v>
      </c>
      <c r="K3000" s="21">
        <v>193557</v>
      </c>
      <c r="L3000" s="21">
        <f>Tableau1[[#This Row],[TONNE_DECHET]]*1000</f>
        <v>7067393.6100000003</v>
      </c>
      <c r="M3000" s="21">
        <f>Tableau1[[#This Row],[KG_DECHET]]/Tableau1[[#This Row],[Population]]</f>
        <v>36.513242145724519</v>
      </c>
    </row>
    <row r="3001" spans="1:13" x14ac:dyDescent="0.3">
      <c r="A3001" s="21">
        <v>2011</v>
      </c>
      <c r="B3001" s="21">
        <v>44</v>
      </c>
      <c r="C3001" s="21" t="str">
        <f>VLOOKUP(Tableau1[[#This Row],[CODE_REGION]],Libellés!$I$2:$J$15,2,FALSE)</f>
        <v>Grand-Est</v>
      </c>
      <c r="D3001" s="21">
        <v>55</v>
      </c>
      <c r="E3001" s="21" t="str">
        <f>VLOOKUP(Tableau1[[#This Row],[CODE_DEPT]],Libellés!$L$2:$M$102,2,FALSE)</f>
        <v>Meuse</v>
      </c>
      <c r="F3001" s="21" t="s">
        <v>51</v>
      </c>
      <c r="G3001" s="21" t="str">
        <f>VLOOKUP(Tableau1[[#This Row],[CODE_TYPE_DECHET]],Libellés!$A$1:$B$8,2,FALSE)</f>
        <v>Emballages et papier</v>
      </c>
      <c r="H3001" s="21" t="s">
        <v>50</v>
      </c>
      <c r="I3001" s="21" t="str">
        <f>VLOOKUP(Tableau1[[#This Row],[CODE_DESTINATION]],Libellés!$E$2:$F$7,2,FALSE)</f>
        <v>Incinération avec récupération d'énergie</v>
      </c>
      <c r="J3001" s="21">
        <v>3.94</v>
      </c>
      <c r="K3001" s="21">
        <v>193557</v>
      </c>
      <c r="L3001" s="21">
        <f>Tableau1[[#This Row],[TONNE_DECHET]]*1000</f>
        <v>3940</v>
      </c>
      <c r="M3001" s="21">
        <f>Tableau1[[#This Row],[KG_DECHET]]/Tableau1[[#This Row],[Population]]</f>
        <v>2.0355760835309496E-2</v>
      </c>
    </row>
    <row r="3002" spans="1:13" x14ac:dyDescent="0.3">
      <c r="A3002" s="21">
        <v>2011</v>
      </c>
      <c r="B3002" s="21">
        <v>44</v>
      </c>
      <c r="C3002" s="21" t="str">
        <f>VLOOKUP(Tableau1[[#This Row],[CODE_REGION]],Libellés!$I$2:$J$15,2,FALSE)</f>
        <v>Grand-Est</v>
      </c>
      <c r="D3002" s="21">
        <v>55</v>
      </c>
      <c r="E3002" s="21" t="str">
        <f>VLOOKUP(Tableau1[[#This Row],[CODE_DEPT]],Libellés!$L$2:$M$102,2,FALSE)</f>
        <v>Meuse</v>
      </c>
      <c r="F3002" s="21" t="s">
        <v>51</v>
      </c>
      <c r="G3002" s="21" t="str">
        <f>VLOOKUP(Tableau1[[#This Row],[CODE_TYPE_DECHET]],Libellés!$A$1:$B$8,2,FALSE)</f>
        <v>Emballages et papier</v>
      </c>
      <c r="H3002" s="21" t="s">
        <v>56</v>
      </c>
      <c r="I3002" s="21" t="str">
        <f>VLOOKUP(Tableau1[[#This Row],[CODE_DESTINATION]],Libellés!$E$2:$F$7,2,FALSE)</f>
        <v>Valorisation organique</v>
      </c>
      <c r="J3002" s="21">
        <v>36.58108</v>
      </c>
      <c r="K3002" s="21">
        <v>193557</v>
      </c>
      <c r="L3002" s="21">
        <f>Tableau1[[#This Row],[TONNE_DECHET]]*1000</f>
        <v>36581.08</v>
      </c>
      <c r="M3002" s="21">
        <f>Tableau1[[#This Row],[KG_DECHET]]/Tableau1[[#This Row],[Population]]</f>
        <v>0.18899383644094506</v>
      </c>
    </row>
    <row r="3003" spans="1:13" x14ac:dyDescent="0.3">
      <c r="A3003" s="21">
        <v>2011</v>
      </c>
      <c r="B3003" s="21">
        <v>44</v>
      </c>
      <c r="C3003" s="21" t="str">
        <f>VLOOKUP(Tableau1[[#This Row],[CODE_REGION]],Libellés!$I$2:$J$15,2,FALSE)</f>
        <v>Grand-Est</v>
      </c>
      <c r="D3003" s="21">
        <v>55</v>
      </c>
      <c r="E3003" s="21" t="str">
        <f>VLOOKUP(Tableau1[[#This Row],[CODE_DEPT]],Libellés!$L$2:$M$102,2,FALSE)</f>
        <v>Meuse</v>
      </c>
      <c r="F3003" s="21" t="s">
        <v>51</v>
      </c>
      <c r="G3003" s="21" t="str">
        <f>VLOOKUP(Tableau1[[#This Row],[CODE_TYPE_DECHET]],Libellés!$A$1:$B$8,2,FALSE)</f>
        <v>Emballages et papier</v>
      </c>
      <c r="H3003" s="21" t="s">
        <v>52</v>
      </c>
      <c r="I3003" s="21" t="str">
        <f>VLOOKUP(Tableau1[[#This Row],[CODE_DESTINATION]],Libellés!$E$2:$F$7,2,FALSE)</f>
        <v>Non précisé</v>
      </c>
      <c r="J3003" s="21">
        <v>1388.1739</v>
      </c>
      <c r="K3003" s="21">
        <v>193557</v>
      </c>
      <c r="L3003" s="21">
        <f>Tableau1[[#This Row],[TONNE_DECHET]]*1000</f>
        <v>1388173.9</v>
      </c>
      <c r="M3003" s="21">
        <f>Tableau1[[#This Row],[KG_DECHET]]/Tableau1[[#This Row],[Population]]</f>
        <v>7.1719126665530046</v>
      </c>
    </row>
    <row r="3004" spans="1:13" x14ac:dyDescent="0.3">
      <c r="A3004" s="21">
        <v>2011</v>
      </c>
      <c r="B3004" s="21">
        <v>44</v>
      </c>
      <c r="C3004" s="21" t="str">
        <f>VLOOKUP(Tableau1[[#This Row],[CODE_REGION]],Libellés!$I$2:$J$15,2,FALSE)</f>
        <v>Grand-Est</v>
      </c>
      <c r="D3004" s="21">
        <v>55</v>
      </c>
      <c r="E3004" s="21" t="str">
        <f>VLOOKUP(Tableau1[[#This Row],[CODE_DEPT]],Libellés!$L$2:$M$102,2,FALSE)</f>
        <v>Meuse</v>
      </c>
      <c r="F3004" s="21" t="s">
        <v>54</v>
      </c>
      <c r="G3004" s="21" t="str">
        <f>VLOOKUP(Tableau1[[#This Row],[CODE_TYPE_DECHET]],Libellés!$A$1:$B$8,2,FALSE)</f>
        <v>Verre</v>
      </c>
      <c r="H3004" s="21" t="s">
        <v>49</v>
      </c>
      <c r="I3004" s="21" t="str">
        <f>VLOOKUP(Tableau1[[#This Row],[CODE_DESTINATION]],Libellés!$E$2:$F$7,2,FALSE)</f>
        <v>Valorisation matière</v>
      </c>
      <c r="J3004" s="21">
        <v>6210.2460899999996</v>
      </c>
      <c r="K3004" s="21">
        <v>193557</v>
      </c>
      <c r="L3004" s="21">
        <f>Tableau1[[#This Row],[TONNE_DECHET]]*1000</f>
        <v>6210246.0899999999</v>
      </c>
      <c r="M3004" s="21">
        <f>Tableau1[[#This Row],[KG_DECHET]]/Tableau1[[#This Row],[Population]]</f>
        <v>32.084843689455816</v>
      </c>
    </row>
    <row r="3005" spans="1:13" x14ac:dyDescent="0.3">
      <c r="A3005" s="21">
        <v>2011</v>
      </c>
      <c r="B3005" s="21">
        <v>44</v>
      </c>
      <c r="C3005" s="21" t="str">
        <f>VLOOKUP(Tableau1[[#This Row],[CODE_REGION]],Libellés!$I$2:$J$15,2,FALSE)</f>
        <v>Grand-Est</v>
      </c>
      <c r="D3005" s="21">
        <v>55</v>
      </c>
      <c r="E3005" s="21" t="str">
        <f>VLOOKUP(Tableau1[[#This Row],[CODE_DEPT]],Libellés!$L$2:$M$102,2,FALSE)</f>
        <v>Meuse</v>
      </c>
      <c r="F3005" s="21" t="s">
        <v>54</v>
      </c>
      <c r="G3005" s="21" t="str">
        <f>VLOOKUP(Tableau1[[#This Row],[CODE_TYPE_DECHET]],Libellés!$A$1:$B$8,2,FALSE)</f>
        <v>Verre</v>
      </c>
      <c r="H3005" s="21" t="s">
        <v>52</v>
      </c>
      <c r="I3005" s="21" t="str">
        <f>VLOOKUP(Tableau1[[#This Row],[CODE_DESTINATION]],Libellés!$E$2:$F$7,2,FALSE)</f>
        <v>Non précisé</v>
      </c>
      <c r="J3005" s="21">
        <v>300.45548000000002</v>
      </c>
      <c r="K3005" s="21">
        <v>193557</v>
      </c>
      <c r="L3005" s="21">
        <f>Tableau1[[#This Row],[TONNE_DECHET]]*1000</f>
        <v>300455.48000000004</v>
      </c>
      <c r="M3005" s="21">
        <f>Tableau1[[#This Row],[KG_DECHET]]/Tableau1[[#This Row],[Population]]</f>
        <v>1.5522842366848011</v>
      </c>
    </row>
    <row r="3006" spans="1:13" x14ac:dyDescent="0.3">
      <c r="A3006" s="21">
        <v>2013</v>
      </c>
      <c r="B3006" s="21">
        <v>44</v>
      </c>
      <c r="C3006" s="21" t="str">
        <f>VLOOKUP(Tableau1[[#This Row],[CODE_REGION]],Libellés!$I$2:$J$15,2,FALSE)</f>
        <v>Grand-Est</v>
      </c>
      <c r="D3006" s="21">
        <v>55</v>
      </c>
      <c r="E3006" s="21" t="str">
        <f>VLOOKUP(Tableau1[[#This Row],[CODE_DEPT]],Libellés!$L$2:$M$102,2,FALSE)</f>
        <v>Meuse</v>
      </c>
      <c r="F3006" s="21" t="s">
        <v>49</v>
      </c>
      <c r="G3006" s="21" t="str">
        <f>VLOOKUP(Tableau1[[#This Row],[CODE_TYPE_DECHET]],Libellés!$A$1:$B$8,2,FALSE)</f>
        <v>Ordures ménagères résiduelles</v>
      </c>
      <c r="H3006" s="21" t="s">
        <v>50</v>
      </c>
      <c r="I3006" s="21" t="str">
        <f>VLOOKUP(Tableau1[[#This Row],[CODE_DESTINATION]],Libellés!$E$2:$F$7,2,FALSE)</f>
        <v>Incinération avec récupération d'énergie</v>
      </c>
      <c r="J3006" s="21">
        <v>13109</v>
      </c>
      <c r="K3006" s="21">
        <v>192094</v>
      </c>
      <c r="L3006" s="21">
        <f>Tableau1[[#This Row],[TONNE_DECHET]]*1000</f>
        <v>13109000</v>
      </c>
      <c r="M3006" s="21">
        <f>Tableau1[[#This Row],[KG_DECHET]]/Tableau1[[#This Row],[Population]]</f>
        <v>68.242631211802561</v>
      </c>
    </row>
    <row r="3007" spans="1:13" x14ac:dyDescent="0.3">
      <c r="A3007" s="21">
        <v>2013</v>
      </c>
      <c r="B3007" s="21">
        <v>44</v>
      </c>
      <c r="C3007" s="21" t="str">
        <f>VLOOKUP(Tableau1[[#This Row],[CODE_REGION]],Libellés!$I$2:$J$15,2,FALSE)</f>
        <v>Grand-Est</v>
      </c>
      <c r="D3007" s="21">
        <v>55</v>
      </c>
      <c r="E3007" s="21" t="str">
        <f>VLOOKUP(Tableau1[[#This Row],[CODE_DEPT]],Libellés!$L$2:$M$102,2,FALSE)</f>
        <v>Meuse</v>
      </c>
      <c r="F3007" s="21" t="s">
        <v>49</v>
      </c>
      <c r="G3007" s="21" t="str">
        <f>VLOOKUP(Tableau1[[#This Row],[CODE_TYPE_DECHET]],Libellés!$A$1:$B$8,2,FALSE)</f>
        <v>Ordures ménagères résiduelles</v>
      </c>
      <c r="H3007" s="21" t="s">
        <v>51</v>
      </c>
      <c r="I3007" s="21" t="str">
        <f>VLOOKUP(Tableau1[[#This Row],[CODE_DESTINATION]],Libellés!$E$2:$F$7,2,FALSE)</f>
        <v>Stockage</v>
      </c>
      <c r="J3007" s="21">
        <v>32705</v>
      </c>
      <c r="K3007" s="21">
        <v>192094</v>
      </c>
      <c r="L3007" s="21">
        <f>Tableau1[[#This Row],[TONNE_DECHET]]*1000</f>
        <v>32705000</v>
      </c>
      <c r="M3007" s="21">
        <f>Tableau1[[#This Row],[KG_DECHET]]/Tableau1[[#This Row],[Population]]</f>
        <v>170.25518756442159</v>
      </c>
    </row>
    <row r="3008" spans="1:13" x14ac:dyDescent="0.3">
      <c r="A3008" s="21">
        <v>2013</v>
      </c>
      <c r="B3008" s="21">
        <v>44</v>
      </c>
      <c r="C3008" s="21" t="str">
        <f>VLOOKUP(Tableau1[[#This Row],[CODE_REGION]],Libellés!$I$2:$J$15,2,FALSE)</f>
        <v>Grand-Est</v>
      </c>
      <c r="D3008" s="21">
        <v>55</v>
      </c>
      <c r="E3008" s="21" t="str">
        <f>VLOOKUP(Tableau1[[#This Row],[CODE_DEPT]],Libellés!$L$2:$M$102,2,FALSE)</f>
        <v>Meuse</v>
      </c>
      <c r="F3008" s="21" t="s">
        <v>49</v>
      </c>
      <c r="G3008" s="21" t="str">
        <f>VLOOKUP(Tableau1[[#This Row],[CODE_TYPE_DECHET]],Libellés!$A$1:$B$8,2,FALSE)</f>
        <v>Ordures ménagères résiduelles</v>
      </c>
      <c r="H3008" s="21" t="s">
        <v>56</v>
      </c>
      <c r="I3008" s="21" t="str">
        <f>VLOOKUP(Tableau1[[#This Row],[CODE_DESTINATION]],Libellés!$E$2:$F$7,2,FALSE)</f>
        <v>Valorisation organique</v>
      </c>
      <c r="J3008" s="21">
        <v>519.51327000000003</v>
      </c>
      <c r="K3008" s="21">
        <v>192094</v>
      </c>
      <c r="L3008" s="21">
        <f>Tableau1[[#This Row],[TONNE_DECHET]]*1000</f>
        <v>519513.27</v>
      </c>
      <c r="M3008" s="21">
        <f>Tableau1[[#This Row],[KG_DECHET]]/Tableau1[[#This Row],[Population]]</f>
        <v>2.7044742157485397</v>
      </c>
    </row>
    <row r="3009" spans="1:13" x14ac:dyDescent="0.3">
      <c r="A3009" s="21">
        <v>2013</v>
      </c>
      <c r="B3009" s="21">
        <v>44</v>
      </c>
      <c r="C3009" s="21" t="str">
        <f>VLOOKUP(Tableau1[[#This Row],[CODE_REGION]],Libellés!$I$2:$J$15,2,FALSE)</f>
        <v>Grand-Est</v>
      </c>
      <c r="D3009" s="21">
        <v>55</v>
      </c>
      <c r="E3009" s="21" t="str">
        <f>VLOOKUP(Tableau1[[#This Row],[CODE_DEPT]],Libellés!$L$2:$M$102,2,FALSE)</f>
        <v>Meuse</v>
      </c>
      <c r="F3009" s="21" t="s">
        <v>49</v>
      </c>
      <c r="G3009" s="21" t="str">
        <f>VLOOKUP(Tableau1[[#This Row],[CODE_TYPE_DECHET]],Libellés!$A$1:$B$8,2,FALSE)</f>
        <v>Ordures ménagères résiduelles</v>
      </c>
      <c r="H3009" s="21" t="s">
        <v>52</v>
      </c>
      <c r="I3009" s="21" t="str">
        <f>VLOOKUP(Tableau1[[#This Row],[CODE_DESTINATION]],Libellés!$E$2:$F$7,2,FALSE)</f>
        <v>Non précisé</v>
      </c>
      <c r="J3009" s="21">
        <v>23.59038</v>
      </c>
      <c r="K3009" s="21">
        <v>192094</v>
      </c>
      <c r="L3009" s="21">
        <f>Tableau1[[#This Row],[TONNE_DECHET]]*1000</f>
        <v>23590.38</v>
      </c>
      <c r="M3009" s="21">
        <f>Tableau1[[#This Row],[KG_DECHET]]/Tableau1[[#This Row],[Population]]</f>
        <v>0.1228064385144773</v>
      </c>
    </row>
    <row r="3010" spans="1:13" x14ac:dyDescent="0.3">
      <c r="A3010" s="21">
        <v>2013</v>
      </c>
      <c r="B3010" s="21">
        <v>44</v>
      </c>
      <c r="C3010" s="21" t="str">
        <f>VLOOKUP(Tableau1[[#This Row],[CODE_REGION]],Libellés!$I$2:$J$15,2,FALSE)</f>
        <v>Grand-Est</v>
      </c>
      <c r="D3010" s="21">
        <v>55</v>
      </c>
      <c r="E3010" s="21" t="str">
        <f>VLOOKUP(Tableau1[[#This Row],[CODE_DEPT]],Libellés!$L$2:$M$102,2,FALSE)</f>
        <v>Meuse</v>
      </c>
      <c r="F3010" s="21" t="s">
        <v>50</v>
      </c>
      <c r="G3010" s="21" t="str">
        <f>VLOOKUP(Tableau1[[#This Row],[CODE_TYPE_DECHET]],Libellés!$A$1:$B$8,2,FALSE)</f>
        <v>Encombrants</v>
      </c>
      <c r="H3010" s="21" t="s">
        <v>51</v>
      </c>
      <c r="I3010" s="21" t="str">
        <f>VLOOKUP(Tableau1[[#This Row],[CODE_DESTINATION]],Libellés!$E$2:$F$7,2,FALSE)</f>
        <v>Stockage</v>
      </c>
      <c r="J3010" s="21">
        <v>352.84</v>
      </c>
      <c r="K3010" s="21">
        <v>192094</v>
      </c>
      <c r="L3010" s="21">
        <f>Tableau1[[#This Row],[TONNE_DECHET]]*1000</f>
        <v>352840</v>
      </c>
      <c r="M3010" s="21">
        <f>Tableau1[[#This Row],[KG_DECHET]]/Tableau1[[#This Row],[Population]]</f>
        <v>1.83680906222995</v>
      </c>
    </row>
    <row r="3011" spans="1:13" x14ac:dyDescent="0.3">
      <c r="A3011" s="21">
        <v>2013</v>
      </c>
      <c r="B3011" s="21">
        <v>44</v>
      </c>
      <c r="C3011" s="21" t="str">
        <f>VLOOKUP(Tableau1[[#This Row],[CODE_REGION]],Libellés!$I$2:$J$15,2,FALSE)</f>
        <v>Grand-Est</v>
      </c>
      <c r="D3011" s="21">
        <v>55</v>
      </c>
      <c r="E3011" s="21" t="str">
        <f>VLOOKUP(Tableau1[[#This Row],[CODE_DEPT]],Libellés!$L$2:$M$102,2,FALSE)</f>
        <v>Meuse</v>
      </c>
      <c r="F3011" s="21" t="s">
        <v>51</v>
      </c>
      <c r="G3011" s="21" t="str">
        <f>VLOOKUP(Tableau1[[#This Row],[CODE_TYPE_DECHET]],Libellés!$A$1:$B$8,2,FALSE)</f>
        <v>Emballages et papier</v>
      </c>
      <c r="H3011" s="21" t="s">
        <v>49</v>
      </c>
      <c r="I3011" s="21" t="str">
        <f>VLOOKUP(Tableau1[[#This Row],[CODE_DESTINATION]],Libellés!$E$2:$F$7,2,FALSE)</f>
        <v>Valorisation matière</v>
      </c>
      <c r="J3011" s="21">
        <v>8420.2880000000005</v>
      </c>
      <c r="K3011" s="21">
        <v>192094</v>
      </c>
      <c r="L3011" s="21">
        <f>Tableau1[[#This Row],[TONNE_DECHET]]*1000</f>
        <v>8420288</v>
      </c>
      <c r="M3011" s="21">
        <f>Tableau1[[#This Row],[KG_DECHET]]/Tableau1[[#This Row],[Population]]</f>
        <v>43.834206169895985</v>
      </c>
    </row>
    <row r="3012" spans="1:13" x14ac:dyDescent="0.3">
      <c r="A3012" s="21">
        <v>2013</v>
      </c>
      <c r="B3012" s="21">
        <v>44</v>
      </c>
      <c r="C3012" s="21" t="str">
        <f>VLOOKUP(Tableau1[[#This Row],[CODE_REGION]],Libellés!$I$2:$J$15,2,FALSE)</f>
        <v>Grand-Est</v>
      </c>
      <c r="D3012" s="21">
        <v>55</v>
      </c>
      <c r="E3012" s="21" t="str">
        <f>VLOOKUP(Tableau1[[#This Row],[CODE_DEPT]],Libellés!$L$2:$M$102,2,FALSE)</f>
        <v>Meuse</v>
      </c>
      <c r="F3012" s="21" t="s">
        <v>51</v>
      </c>
      <c r="G3012" s="21" t="str">
        <f>VLOOKUP(Tableau1[[#This Row],[CODE_TYPE_DECHET]],Libellés!$A$1:$B$8,2,FALSE)</f>
        <v>Emballages et papier</v>
      </c>
      <c r="H3012" s="21" t="s">
        <v>52</v>
      </c>
      <c r="I3012" s="21" t="str">
        <f>VLOOKUP(Tableau1[[#This Row],[CODE_DESTINATION]],Libellés!$E$2:$F$7,2,FALSE)</f>
        <v>Non précisé</v>
      </c>
      <c r="J3012" s="21">
        <v>6.5474500000000004</v>
      </c>
      <c r="K3012" s="21">
        <v>192094</v>
      </c>
      <c r="L3012" s="21">
        <f>Tableau1[[#This Row],[TONNE_DECHET]]*1000</f>
        <v>6547.4500000000007</v>
      </c>
      <c r="M3012" s="21">
        <f>Tableau1[[#This Row],[KG_DECHET]]/Tableau1[[#This Row],[Population]]</f>
        <v>3.4084614823992422E-2</v>
      </c>
    </row>
    <row r="3013" spans="1:13" x14ac:dyDescent="0.3">
      <c r="A3013" s="21">
        <v>2013</v>
      </c>
      <c r="B3013" s="21">
        <v>44</v>
      </c>
      <c r="C3013" s="21" t="str">
        <f>VLOOKUP(Tableau1[[#This Row],[CODE_REGION]],Libellés!$I$2:$J$15,2,FALSE)</f>
        <v>Grand-Est</v>
      </c>
      <c r="D3013" s="21">
        <v>55</v>
      </c>
      <c r="E3013" s="21" t="str">
        <f>VLOOKUP(Tableau1[[#This Row],[CODE_DEPT]],Libellés!$L$2:$M$102,2,FALSE)</f>
        <v>Meuse</v>
      </c>
      <c r="F3013" s="21" t="s">
        <v>54</v>
      </c>
      <c r="G3013" s="21" t="str">
        <f>VLOOKUP(Tableau1[[#This Row],[CODE_TYPE_DECHET]],Libellés!$A$1:$B$8,2,FALSE)</f>
        <v>Verre</v>
      </c>
      <c r="H3013" s="21" t="s">
        <v>49</v>
      </c>
      <c r="I3013" s="21" t="str">
        <f>VLOOKUP(Tableau1[[#This Row],[CODE_DESTINATION]],Libellés!$E$2:$F$7,2,FALSE)</f>
        <v>Valorisation matière</v>
      </c>
      <c r="J3013" s="21">
        <v>6517.5425999999998</v>
      </c>
      <c r="K3013" s="21">
        <v>192094</v>
      </c>
      <c r="L3013" s="21">
        <f>Tableau1[[#This Row],[TONNE_DECHET]]*1000</f>
        <v>6517542.5999999996</v>
      </c>
      <c r="M3013" s="21">
        <f>Tableau1[[#This Row],[KG_DECHET]]/Tableau1[[#This Row],[Population]]</f>
        <v>33.928923339614975</v>
      </c>
    </row>
    <row r="3014" spans="1:13" x14ac:dyDescent="0.3">
      <c r="A3014" s="21">
        <v>2013</v>
      </c>
      <c r="B3014" s="21">
        <v>44</v>
      </c>
      <c r="C3014" s="21" t="str">
        <f>VLOOKUP(Tableau1[[#This Row],[CODE_REGION]],Libellés!$I$2:$J$15,2,FALSE)</f>
        <v>Grand-Est</v>
      </c>
      <c r="D3014" s="21">
        <v>55</v>
      </c>
      <c r="E3014" s="21" t="str">
        <f>VLOOKUP(Tableau1[[#This Row],[CODE_DEPT]],Libellés!$L$2:$M$102,2,FALSE)</f>
        <v>Meuse</v>
      </c>
      <c r="F3014" s="21" t="s">
        <v>54</v>
      </c>
      <c r="G3014" s="21" t="str">
        <f>VLOOKUP(Tableau1[[#This Row],[CODE_TYPE_DECHET]],Libellés!$A$1:$B$8,2,FALSE)</f>
        <v>Verre</v>
      </c>
      <c r="H3014" s="21" t="s">
        <v>52</v>
      </c>
      <c r="I3014" s="21" t="str">
        <f>VLOOKUP(Tableau1[[#This Row],[CODE_DESTINATION]],Libellés!$E$2:$F$7,2,FALSE)</f>
        <v>Non précisé</v>
      </c>
      <c r="J3014" s="21">
        <v>3.9049299999999998</v>
      </c>
      <c r="K3014" s="21">
        <v>192094</v>
      </c>
      <c r="L3014" s="21">
        <f>Tableau1[[#This Row],[TONNE_DECHET]]*1000</f>
        <v>3904.93</v>
      </c>
      <c r="M3014" s="21">
        <f>Tableau1[[#This Row],[KG_DECHET]]/Tableau1[[#This Row],[Population]]</f>
        <v>2.0328224723312544E-2</v>
      </c>
    </row>
    <row r="3015" spans="1:13" x14ac:dyDescent="0.3">
      <c r="A3015" s="21">
        <v>2015</v>
      </c>
      <c r="B3015" s="21">
        <v>44</v>
      </c>
      <c r="C3015" s="21" t="str">
        <f>VLOOKUP(Tableau1[[#This Row],[CODE_REGION]],Libellés!$I$2:$J$15,2,FALSE)</f>
        <v>Grand-Est</v>
      </c>
      <c r="D3015" s="21">
        <v>55</v>
      </c>
      <c r="E3015" s="21" t="str">
        <f>VLOOKUP(Tableau1[[#This Row],[CODE_DEPT]],Libellés!$L$2:$M$102,2,FALSE)</f>
        <v>Meuse</v>
      </c>
      <c r="F3015" s="21" t="s">
        <v>49</v>
      </c>
      <c r="G3015" s="21" t="str">
        <f>VLOOKUP(Tableau1[[#This Row],[CODE_TYPE_DECHET]],Libellés!$A$1:$B$8,2,FALSE)</f>
        <v>Ordures ménagères résiduelles</v>
      </c>
      <c r="H3015" s="21" t="s">
        <v>50</v>
      </c>
      <c r="I3015" s="21" t="str">
        <f>VLOOKUP(Tableau1[[#This Row],[CODE_DESTINATION]],Libellés!$E$2:$F$7,2,FALSE)</f>
        <v>Incinération avec récupération d'énergie</v>
      </c>
      <c r="J3015" s="21">
        <v>13092.66</v>
      </c>
      <c r="K3015" s="21">
        <v>190626</v>
      </c>
      <c r="L3015" s="21">
        <f>Tableau1[[#This Row],[TONNE_DECHET]]*1000</f>
        <v>13092660</v>
      </c>
      <c r="M3015" s="21">
        <f>Tableau1[[#This Row],[KG_DECHET]]/Tableau1[[#This Row],[Population]]</f>
        <v>68.682446256019645</v>
      </c>
    </row>
    <row r="3016" spans="1:13" x14ac:dyDescent="0.3">
      <c r="A3016" s="21">
        <v>2015</v>
      </c>
      <c r="B3016" s="21">
        <v>44</v>
      </c>
      <c r="C3016" s="21" t="str">
        <f>VLOOKUP(Tableau1[[#This Row],[CODE_REGION]],Libellés!$I$2:$J$15,2,FALSE)</f>
        <v>Grand-Est</v>
      </c>
      <c r="D3016" s="21">
        <v>55</v>
      </c>
      <c r="E3016" s="21" t="str">
        <f>VLOOKUP(Tableau1[[#This Row],[CODE_DEPT]],Libellés!$L$2:$M$102,2,FALSE)</f>
        <v>Meuse</v>
      </c>
      <c r="F3016" s="21" t="s">
        <v>49</v>
      </c>
      <c r="G3016" s="21" t="str">
        <f>VLOOKUP(Tableau1[[#This Row],[CODE_TYPE_DECHET]],Libellés!$A$1:$B$8,2,FALSE)</f>
        <v>Ordures ménagères résiduelles</v>
      </c>
      <c r="H3016" s="21" t="s">
        <v>51</v>
      </c>
      <c r="I3016" s="21" t="str">
        <f>VLOOKUP(Tableau1[[#This Row],[CODE_DESTINATION]],Libellés!$E$2:$F$7,2,FALSE)</f>
        <v>Stockage</v>
      </c>
      <c r="J3016" s="21">
        <v>25057.54</v>
      </c>
      <c r="K3016" s="21">
        <v>190626</v>
      </c>
      <c r="L3016" s="21">
        <f>Tableau1[[#This Row],[TONNE_DECHET]]*1000</f>
        <v>25057540</v>
      </c>
      <c r="M3016" s="21">
        <f>Tableau1[[#This Row],[KG_DECHET]]/Tableau1[[#This Row],[Population]]</f>
        <v>131.44870059698047</v>
      </c>
    </row>
    <row r="3017" spans="1:13" x14ac:dyDescent="0.3">
      <c r="A3017" s="21">
        <v>2015</v>
      </c>
      <c r="B3017" s="21">
        <v>44</v>
      </c>
      <c r="C3017" s="21" t="str">
        <f>VLOOKUP(Tableau1[[#This Row],[CODE_REGION]],Libellés!$I$2:$J$15,2,FALSE)</f>
        <v>Grand-Est</v>
      </c>
      <c r="D3017" s="21">
        <v>55</v>
      </c>
      <c r="E3017" s="21" t="str">
        <f>VLOOKUP(Tableau1[[#This Row],[CODE_DEPT]],Libellés!$L$2:$M$102,2,FALSE)</f>
        <v>Meuse</v>
      </c>
      <c r="F3017" s="21" t="s">
        <v>49</v>
      </c>
      <c r="G3017" s="21" t="str">
        <f>VLOOKUP(Tableau1[[#This Row],[CODE_TYPE_DECHET]],Libellés!$A$1:$B$8,2,FALSE)</f>
        <v>Ordures ménagères résiduelles</v>
      </c>
      <c r="H3017" s="21" t="s">
        <v>56</v>
      </c>
      <c r="I3017" s="21" t="str">
        <f>VLOOKUP(Tableau1[[#This Row],[CODE_DESTINATION]],Libellés!$E$2:$F$7,2,FALSE)</f>
        <v>Valorisation organique</v>
      </c>
      <c r="J3017" s="21">
        <v>4151.41</v>
      </c>
      <c r="K3017" s="21">
        <v>190626</v>
      </c>
      <c r="L3017" s="21">
        <f>Tableau1[[#This Row],[TONNE_DECHET]]*1000</f>
        <v>4151410</v>
      </c>
      <c r="M3017" s="21">
        <f>Tableau1[[#This Row],[KG_DECHET]]/Tableau1[[#This Row],[Population]]</f>
        <v>21.777774280528366</v>
      </c>
    </row>
    <row r="3018" spans="1:13" x14ac:dyDescent="0.3">
      <c r="A3018" s="21">
        <v>2015</v>
      </c>
      <c r="B3018" s="21">
        <v>44</v>
      </c>
      <c r="C3018" s="21" t="str">
        <f>VLOOKUP(Tableau1[[#This Row],[CODE_REGION]],Libellés!$I$2:$J$15,2,FALSE)</f>
        <v>Grand-Est</v>
      </c>
      <c r="D3018" s="21">
        <v>55</v>
      </c>
      <c r="E3018" s="21" t="str">
        <f>VLOOKUP(Tableau1[[#This Row],[CODE_DEPT]],Libellés!$L$2:$M$102,2,FALSE)</f>
        <v>Meuse</v>
      </c>
      <c r="F3018" s="21" t="s">
        <v>49</v>
      </c>
      <c r="G3018" s="21" t="str">
        <f>VLOOKUP(Tableau1[[#This Row],[CODE_TYPE_DECHET]],Libellés!$A$1:$B$8,2,FALSE)</f>
        <v>Ordures ménagères résiduelles</v>
      </c>
      <c r="H3018" s="21" t="s">
        <v>52</v>
      </c>
      <c r="I3018" s="21" t="str">
        <f>VLOOKUP(Tableau1[[#This Row],[CODE_DESTINATION]],Libellés!$E$2:$F$7,2,FALSE)</f>
        <v>Non précisé</v>
      </c>
      <c r="J3018" s="21">
        <v>1133.0433</v>
      </c>
      <c r="K3018" s="21">
        <v>190626</v>
      </c>
      <c r="L3018" s="21">
        <f>Tableau1[[#This Row],[TONNE_DECHET]]*1000</f>
        <v>1133043.3</v>
      </c>
      <c r="M3018" s="21">
        <f>Tableau1[[#This Row],[KG_DECHET]]/Tableau1[[#This Row],[Population]]</f>
        <v>5.9438025243146271</v>
      </c>
    </row>
    <row r="3019" spans="1:13" x14ac:dyDescent="0.3">
      <c r="A3019" s="21">
        <v>2015</v>
      </c>
      <c r="B3019" s="21">
        <v>44</v>
      </c>
      <c r="C3019" s="21" t="str">
        <f>VLOOKUP(Tableau1[[#This Row],[CODE_REGION]],Libellés!$I$2:$J$15,2,FALSE)</f>
        <v>Grand-Est</v>
      </c>
      <c r="D3019" s="21">
        <v>55</v>
      </c>
      <c r="E3019" s="21" t="str">
        <f>VLOOKUP(Tableau1[[#This Row],[CODE_DEPT]],Libellés!$L$2:$M$102,2,FALSE)</f>
        <v>Meuse</v>
      </c>
      <c r="F3019" s="21" t="s">
        <v>50</v>
      </c>
      <c r="G3019" s="21" t="str">
        <f>VLOOKUP(Tableau1[[#This Row],[CODE_TYPE_DECHET]],Libellés!$A$1:$B$8,2,FALSE)</f>
        <v>Encombrants</v>
      </c>
      <c r="H3019" s="21" t="s">
        <v>51</v>
      </c>
      <c r="I3019" s="21" t="str">
        <f>VLOOKUP(Tableau1[[#This Row],[CODE_DESTINATION]],Libellés!$E$2:$F$7,2,FALSE)</f>
        <v>Stockage</v>
      </c>
      <c r="J3019" s="21">
        <v>192.601</v>
      </c>
      <c r="K3019" s="21">
        <v>190626</v>
      </c>
      <c r="L3019" s="21">
        <f>Tableau1[[#This Row],[TONNE_DECHET]]*1000</f>
        <v>192601</v>
      </c>
      <c r="M3019" s="21">
        <f>Tableau1[[#This Row],[KG_DECHET]]/Tableau1[[#This Row],[Population]]</f>
        <v>1.0103606013870092</v>
      </c>
    </row>
    <row r="3020" spans="1:13" x14ac:dyDescent="0.3">
      <c r="A3020" s="21">
        <v>2015</v>
      </c>
      <c r="B3020" s="21">
        <v>44</v>
      </c>
      <c r="C3020" s="21" t="str">
        <f>VLOOKUP(Tableau1[[#This Row],[CODE_REGION]],Libellés!$I$2:$J$15,2,FALSE)</f>
        <v>Grand-Est</v>
      </c>
      <c r="D3020" s="21">
        <v>55</v>
      </c>
      <c r="E3020" s="21" t="str">
        <f>VLOOKUP(Tableau1[[#This Row],[CODE_DEPT]],Libellés!$L$2:$M$102,2,FALSE)</f>
        <v>Meuse</v>
      </c>
      <c r="F3020" s="21" t="s">
        <v>53</v>
      </c>
      <c r="G3020" s="21" t="str">
        <f>VLOOKUP(Tableau1[[#This Row],[CODE_TYPE_DECHET]],Libellés!$A$1:$B$8,2,FALSE)</f>
        <v>Déchets dangereux</v>
      </c>
      <c r="H3020" s="21" t="s">
        <v>53</v>
      </c>
      <c r="I3020" s="21" t="str">
        <f>VLOOKUP(Tableau1[[#This Row],[CODE_DESTINATION]],Libellés!$E$2:$F$7,2,FALSE)</f>
        <v>Incinération sans récupération d'énergie</v>
      </c>
      <c r="J3020" s="21">
        <v>1E-3</v>
      </c>
      <c r="K3020" s="21">
        <v>190626</v>
      </c>
      <c r="L3020" s="21">
        <f>Tableau1[[#This Row],[TONNE_DECHET]]*1000</f>
        <v>1</v>
      </c>
      <c r="M3020" s="21">
        <f>Tableau1[[#This Row],[KG_DECHET]]/Tableau1[[#This Row],[Population]]</f>
        <v>5.2458741200046165E-6</v>
      </c>
    </row>
    <row r="3021" spans="1:13" x14ac:dyDescent="0.3">
      <c r="A3021" s="21">
        <v>2015</v>
      </c>
      <c r="B3021" s="21">
        <v>44</v>
      </c>
      <c r="C3021" s="21" t="str">
        <f>VLOOKUP(Tableau1[[#This Row],[CODE_REGION]],Libellés!$I$2:$J$15,2,FALSE)</f>
        <v>Grand-Est</v>
      </c>
      <c r="D3021" s="21">
        <v>55</v>
      </c>
      <c r="E3021" s="21" t="str">
        <f>VLOOKUP(Tableau1[[#This Row],[CODE_DEPT]],Libellés!$L$2:$M$102,2,FALSE)</f>
        <v>Meuse</v>
      </c>
      <c r="F3021" s="21" t="s">
        <v>51</v>
      </c>
      <c r="G3021" s="21" t="str">
        <f>VLOOKUP(Tableau1[[#This Row],[CODE_TYPE_DECHET]],Libellés!$A$1:$B$8,2,FALSE)</f>
        <v>Emballages et papier</v>
      </c>
      <c r="H3021" s="21" t="s">
        <v>49</v>
      </c>
      <c r="I3021" s="21" t="str">
        <f>VLOOKUP(Tableau1[[#This Row],[CODE_DESTINATION]],Libellés!$E$2:$F$7,2,FALSE)</f>
        <v>Valorisation matière</v>
      </c>
      <c r="J3021" s="21">
        <v>9195.7099999999991</v>
      </c>
      <c r="K3021" s="21">
        <v>190626</v>
      </c>
      <c r="L3021" s="21">
        <f>Tableau1[[#This Row],[TONNE_DECHET]]*1000</f>
        <v>9195710</v>
      </c>
      <c r="M3021" s="21">
        <f>Tableau1[[#This Row],[KG_DECHET]]/Tableau1[[#This Row],[Population]]</f>
        <v>48.239537104067651</v>
      </c>
    </row>
    <row r="3022" spans="1:13" x14ac:dyDescent="0.3">
      <c r="A3022" s="21">
        <v>2015</v>
      </c>
      <c r="B3022" s="21">
        <v>44</v>
      </c>
      <c r="C3022" s="21" t="str">
        <f>VLOOKUP(Tableau1[[#This Row],[CODE_REGION]],Libellés!$I$2:$J$15,2,FALSE)</f>
        <v>Grand-Est</v>
      </c>
      <c r="D3022" s="21">
        <v>55</v>
      </c>
      <c r="E3022" s="21" t="str">
        <f>VLOOKUP(Tableau1[[#This Row],[CODE_DEPT]],Libellés!$L$2:$M$102,2,FALSE)</f>
        <v>Meuse</v>
      </c>
      <c r="F3022" s="21" t="s">
        <v>51</v>
      </c>
      <c r="G3022" s="21" t="str">
        <f>VLOOKUP(Tableau1[[#This Row],[CODE_TYPE_DECHET]],Libellés!$A$1:$B$8,2,FALSE)</f>
        <v>Emballages et papier</v>
      </c>
      <c r="H3022" s="21" t="s">
        <v>50</v>
      </c>
      <c r="I3022" s="21" t="str">
        <f>VLOOKUP(Tableau1[[#This Row],[CODE_DESTINATION]],Libellés!$E$2:$F$7,2,FALSE)</f>
        <v>Incinération avec récupération d'énergie</v>
      </c>
      <c r="J3022" s="21">
        <v>149</v>
      </c>
      <c r="K3022" s="21">
        <v>190626</v>
      </c>
      <c r="L3022" s="21">
        <f>Tableau1[[#This Row],[TONNE_DECHET]]*1000</f>
        <v>149000</v>
      </c>
      <c r="M3022" s="21">
        <f>Tableau1[[#This Row],[KG_DECHET]]/Tableau1[[#This Row],[Population]]</f>
        <v>0.78163524388068784</v>
      </c>
    </row>
    <row r="3023" spans="1:13" x14ac:dyDescent="0.3">
      <c r="A3023" s="21">
        <v>2015</v>
      </c>
      <c r="B3023" s="21">
        <v>44</v>
      </c>
      <c r="C3023" s="21" t="str">
        <f>VLOOKUP(Tableau1[[#This Row],[CODE_REGION]],Libellés!$I$2:$J$15,2,FALSE)</f>
        <v>Grand-Est</v>
      </c>
      <c r="D3023" s="21">
        <v>55</v>
      </c>
      <c r="E3023" s="21" t="str">
        <f>VLOOKUP(Tableau1[[#This Row],[CODE_DEPT]],Libellés!$L$2:$M$102,2,FALSE)</f>
        <v>Meuse</v>
      </c>
      <c r="F3023" s="21" t="s">
        <v>51</v>
      </c>
      <c r="G3023" s="21" t="str">
        <f>VLOOKUP(Tableau1[[#This Row],[CODE_TYPE_DECHET]],Libellés!$A$1:$B$8,2,FALSE)</f>
        <v>Emballages et papier</v>
      </c>
      <c r="H3023" s="21" t="s">
        <v>52</v>
      </c>
      <c r="I3023" s="21" t="str">
        <f>VLOOKUP(Tableau1[[#This Row],[CODE_DESTINATION]],Libellés!$E$2:$F$7,2,FALSE)</f>
        <v>Non précisé</v>
      </c>
      <c r="J3023" s="21">
        <v>179.46044000000001</v>
      </c>
      <c r="K3023" s="21">
        <v>190626</v>
      </c>
      <c r="L3023" s="21">
        <f>Tableau1[[#This Row],[TONNE_DECHET]]*1000</f>
        <v>179460.44</v>
      </c>
      <c r="M3023" s="21">
        <f>Tableau1[[#This Row],[KG_DECHET]]/Tableau1[[#This Row],[Population]]</f>
        <v>0.94142687776064127</v>
      </c>
    </row>
    <row r="3024" spans="1:13" x14ac:dyDescent="0.3">
      <c r="A3024" s="21">
        <v>2015</v>
      </c>
      <c r="B3024" s="21">
        <v>44</v>
      </c>
      <c r="C3024" s="21" t="str">
        <f>VLOOKUP(Tableau1[[#This Row],[CODE_REGION]],Libellés!$I$2:$J$15,2,FALSE)</f>
        <v>Grand-Est</v>
      </c>
      <c r="D3024" s="21">
        <v>55</v>
      </c>
      <c r="E3024" s="21" t="str">
        <f>VLOOKUP(Tableau1[[#This Row],[CODE_DEPT]],Libellés!$L$2:$M$102,2,FALSE)</f>
        <v>Meuse</v>
      </c>
      <c r="F3024" s="21" t="s">
        <v>54</v>
      </c>
      <c r="G3024" s="21" t="str">
        <f>VLOOKUP(Tableau1[[#This Row],[CODE_TYPE_DECHET]],Libellés!$A$1:$B$8,2,FALSE)</f>
        <v>Verre</v>
      </c>
      <c r="H3024" s="21" t="s">
        <v>49</v>
      </c>
      <c r="I3024" s="21" t="str">
        <f>VLOOKUP(Tableau1[[#This Row],[CODE_DESTINATION]],Libellés!$E$2:$F$7,2,FALSE)</f>
        <v>Valorisation matière</v>
      </c>
      <c r="J3024" s="21">
        <v>6119.5996100000002</v>
      </c>
      <c r="K3024" s="21">
        <v>190626</v>
      </c>
      <c r="L3024" s="21">
        <f>Tableau1[[#This Row],[TONNE_DECHET]]*1000</f>
        <v>6119599.6100000003</v>
      </c>
      <c r="M3024" s="21">
        <f>Tableau1[[#This Row],[KG_DECHET]]/Tableau1[[#This Row],[Population]]</f>
        <v>32.102649218889347</v>
      </c>
    </row>
    <row r="3025" spans="1:13" x14ac:dyDescent="0.3">
      <c r="A3025" s="21">
        <v>2015</v>
      </c>
      <c r="B3025" s="21">
        <v>44</v>
      </c>
      <c r="C3025" s="21" t="str">
        <f>VLOOKUP(Tableau1[[#This Row],[CODE_REGION]],Libellés!$I$2:$J$15,2,FALSE)</f>
        <v>Grand-Est</v>
      </c>
      <c r="D3025" s="21">
        <v>55</v>
      </c>
      <c r="E3025" s="21" t="str">
        <f>VLOOKUP(Tableau1[[#This Row],[CODE_DEPT]],Libellés!$L$2:$M$102,2,FALSE)</f>
        <v>Meuse</v>
      </c>
      <c r="F3025" s="21" t="s">
        <v>54</v>
      </c>
      <c r="G3025" s="21" t="str">
        <f>VLOOKUP(Tableau1[[#This Row],[CODE_TYPE_DECHET]],Libellés!$A$1:$B$8,2,FALSE)</f>
        <v>Verre</v>
      </c>
      <c r="H3025" s="21" t="s">
        <v>52</v>
      </c>
      <c r="I3025" s="21" t="str">
        <f>VLOOKUP(Tableau1[[#This Row],[CODE_DESTINATION]],Libellés!$E$2:$F$7,2,FALSE)</f>
        <v>Non précisé</v>
      </c>
      <c r="J3025" s="21">
        <v>353.79676999999998</v>
      </c>
      <c r="K3025" s="21">
        <v>190626</v>
      </c>
      <c r="L3025" s="21">
        <f>Tableau1[[#This Row],[TONNE_DECHET]]*1000</f>
        <v>353796.76999999996</v>
      </c>
      <c r="M3025" s="21">
        <f>Tableau1[[#This Row],[KG_DECHET]]/Tableau1[[#This Row],[Population]]</f>
        <v>1.8559733194842254</v>
      </c>
    </row>
    <row r="3026" spans="1:13" x14ac:dyDescent="0.3">
      <c r="A3026" s="21">
        <v>2015</v>
      </c>
      <c r="B3026" s="21">
        <v>44</v>
      </c>
      <c r="C3026" s="21" t="str">
        <f>VLOOKUP(Tableau1[[#This Row],[CODE_REGION]],Libellés!$I$2:$J$15,2,FALSE)</f>
        <v>Grand-Est</v>
      </c>
      <c r="D3026" s="21">
        <v>55</v>
      </c>
      <c r="E3026" s="21" t="str">
        <f>VLOOKUP(Tableau1[[#This Row],[CODE_DEPT]],Libellés!$L$2:$M$102,2,FALSE)</f>
        <v>Meuse</v>
      </c>
      <c r="F3026" s="21" t="s">
        <v>55</v>
      </c>
      <c r="G3026" s="21" t="str">
        <f>VLOOKUP(Tableau1[[#This Row],[CODE_TYPE_DECHET]],Libellés!$A$1:$B$8,2,FALSE)</f>
        <v>Collectes séparées hors gravats</v>
      </c>
      <c r="H3026" s="21" t="s">
        <v>49</v>
      </c>
      <c r="I3026" s="21" t="str">
        <f>VLOOKUP(Tableau1[[#This Row],[CODE_DESTINATION]],Libellés!$E$2:$F$7,2,FALSE)</f>
        <v>Valorisation matière</v>
      </c>
      <c r="J3026" s="21">
        <v>98.947999999999993</v>
      </c>
      <c r="K3026" s="21">
        <v>190626</v>
      </c>
      <c r="L3026" s="21">
        <f>Tableau1[[#This Row],[TONNE_DECHET]]*1000</f>
        <v>98948</v>
      </c>
      <c r="M3026" s="21">
        <f>Tableau1[[#This Row],[KG_DECHET]]/Tableau1[[#This Row],[Population]]</f>
        <v>0.51906875242621675</v>
      </c>
    </row>
    <row r="3027" spans="1:13" x14ac:dyDescent="0.3">
      <c r="A3027" s="21">
        <v>2017</v>
      </c>
      <c r="B3027" s="21">
        <v>44</v>
      </c>
      <c r="C3027" s="21" t="str">
        <f>VLOOKUP(Tableau1[[#This Row],[CODE_REGION]],Libellés!$I$2:$J$15,2,FALSE)</f>
        <v>Grand-Est</v>
      </c>
      <c r="D3027" s="21">
        <v>55</v>
      </c>
      <c r="E3027" s="21" t="str">
        <f>VLOOKUP(Tableau1[[#This Row],[CODE_DEPT]],Libellés!$L$2:$M$102,2,FALSE)</f>
        <v>Meuse</v>
      </c>
      <c r="F3027" s="21" t="s">
        <v>49</v>
      </c>
      <c r="G3027" s="21" t="str">
        <f>VLOOKUP(Tableau1[[#This Row],[CODE_TYPE_DECHET]],Libellés!$A$1:$B$8,2,FALSE)</f>
        <v>Ordures ménagères résiduelles</v>
      </c>
      <c r="H3027" s="21" t="s">
        <v>49</v>
      </c>
      <c r="I3027" s="21" t="str">
        <f>VLOOKUP(Tableau1[[#This Row],[CODE_DESTINATION]],Libellés!$E$2:$F$7,2,FALSE)</f>
        <v>Valorisation matière</v>
      </c>
      <c r="J3027" s="21">
        <v>499.43437999999998</v>
      </c>
      <c r="K3027" s="21">
        <v>187187</v>
      </c>
      <c r="L3027" s="21">
        <f>Tableau1[[#This Row],[TONNE_DECHET]]*1000</f>
        <v>499434.38</v>
      </c>
      <c r="M3027" s="21">
        <f>Tableau1[[#This Row],[KG_DECHET]]/Tableau1[[#This Row],[Population]]</f>
        <v>2.6681039815799172</v>
      </c>
    </row>
    <row r="3028" spans="1:13" x14ac:dyDescent="0.3">
      <c r="A3028" s="21">
        <v>2017</v>
      </c>
      <c r="B3028" s="21">
        <v>44</v>
      </c>
      <c r="C3028" s="21" t="str">
        <f>VLOOKUP(Tableau1[[#This Row],[CODE_REGION]],Libellés!$I$2:$J$15,2,FALSE)</f>
        <v>Grand-Est</v>
      </c>
      <c r="D3028" s="21">
        <v>55</v>
      </c>
      <c r="E3028" s="21" t="str">
        <f>VLOOKUP(Tableau1[[#This Row],[CODE_DEPT]],Libellés!$L$2:$M$102,2,FALSE)</f>
        <v>Meuse</v>
      </c>
      <c r="F3028" s="21" t="s">
        <v>49</v>
      </c>
      <c r="G3028" s="21" t="str">
        <f>VLOOKUP(Tableau1[[#This Row],[CODE_TYPE_DECHET]],Libellés!$A$1:$B$8,2,FALSE)</f>
        <v>Ordures ménagères résiduelles</v>
      </c>
      <c r="H3028" s="21" t="s">
        <v>50</v>
      </c>
      <c r="I3028" s="21" t="str">
        <f>VLOOKUP(Tableau1[[#This Row],[CODE_DESTINATION]],Libellés!$E$2:$F$7,2,FALSE)</f>
        <v>Incinération avec récupération d'énergie</v>
      </c>
      <c r="J3028" s="21">
        <v>12660</v>
      </c>
      <c r="K3028" s="21">
        <v>187187</v>
      </c>
      <c r="L3028" s="21">
        <f>Tableau1[[#This Row],[TONNE_DECHET]]*1000</f>
        <v>12660000</v>
      </c>
      <c r="M3028" s="21">
        <f>Tableau1[[#This Row],[KG_DECHET]]/Tableau1[[#This Row],[Population]]</f>
        <v>67.632901857500784</v>
      </c>
    </row>
    <row r="3029" spans="1:13" x14ac:dyDescent="0.3">
      <c r="A3029" s="21">
        <v>2017</v>
      </c>
      <c r="B3029" s="21">
        <v>44</v>
      </c>
      <c r="C3029" s="21" t="str">
        <f>VLOOKUP(Tableau1[[#This Row],[CODE_REGION]],Libellés!$I$2:$J$15,2,FALSE)</f>
        <v>Grand-Est</v>
      </c>
      <c r="D3029" s="21">
        <v>55</v>
      </c>
      <c r="E3029" s="21" t="str">
        <f>VLOOKUP(Tableau1[[#This Row],[CODE_DEPT]],Libellés!$L$2:$M$102,2,FALSE)</f>
        <v>Meuse</v>
      </c>
      <c r="F3029" s="21" t="s">
        <v>49</v>
      </c>
      <c r="G3029" s="21" t="str">
        <f>VLOOKUP(Tableau1[[#This Row],[CODE_TYPE_DECHET]],Libellés!$A$1:$B$8,2,FALSE)</f>
        <v>Ordures ménagères résiduelles</v>
      </c>
      <c r="H3029" s="21" t="s">
        <v>51</v>
      </c>
      <c r="I3029" s="21" t="str">
        <f>VLOOKUP(Tableau1[[#This Row],[CODE_DESTINATION]],Libellés!$E$2:$F$7,2,FALSE)</f>
        <v>Stockage</v>
      </c>
      <c r="J3029" s="21">
        <v>26039.4</v>
      </c>
      <c r="K3029" s="21">
        <v>187187</v>
      </c>
      <c r="L3029" s="21">
        <f>Tableau1[[#This Row],[TONNE_DECHET]]*1000</f>
        <v>26039400</v>
      </c>
      <c r="M3029" s="21">
        <f>Tableau1[[#This Row],[KG_DECHET]]/Tableau1[[#This Row],[Population]]</f>
        <v>139.10901932292307</v>
      </c>
    </row>
    <row r="3030" spans="1:13" x14ac:dyDescent="0.3">
      <c r="A3030" s="21">
        <v>2017</v>
      </c>
      <c r="B3030" s="21">
        <v>44</v>
      </c>
      <c r="C3030" s="21" t="str">
        <f>VLOOKUP(Tableau1[[#This Row],[CODE_REGION]],Libellés!$I$2:$J$15,2,FALSE)</f>
        <v>Grand-Est</v>
      </c>
      <c r="D3030" s="21">
        <v>55</v>
      </c>
      <c r="E3030" s="21" t="str">
        <f>VLOOKUP(Tableau1[[#This Row],[CODE_DEPT]],Libellés!$L$2:$M$102,2,FALSE)</f>
        <v>Meuse</v>
      </c>
      <c r="F3030" s="21" t="s">
        <v>49</v>
      </c>
      <c r="G3030" s="21" t="str">
        <f>VLOOKUP(Tableau1[[#This Row],[CODE_TYPE_DECHET]],Libellés!$A$1:$B$8,2,FALSE)</f>
        <v>Ordures ménagères résiduelles</v>
      </c>
      <c r="H3030" s="21" t="s">
        <v>56</v>
      </c>
      <c r="I3030" s="21" t="str">
        <f>VLOOKUP(Tableau1[[#This Row],[CODE_DESTINATION]],Libellés!$E$2:$F$7,2,FALSE)</f>
        <v>Valorisation organique</v>
      </c>
      <c r="J3030" s="21">
        <v>2978.67</v>
      </c>
      <c r="K3030" s="21">
        <v>187187</v>
      </c>
      <c r="L3030" s="21">
        <f>Tableau1[[#This Row],[TONNE_DECHET]]*1000</f>
        <v>2978670</v>
      </c>
      <c r="M3030" s="21">
        <f>Tableau1[[#This Row],[KG_DECHET]]/Tableau1[[#This Row],[Population]]</f>
        <v>15.91280377376634</v>
      </c>
    </row>
    <row r="3031" spans="1:13" x14ac:dyDescent="0.3">
      <c r="A3031" s="21">
        <v>2017</v>
      </c>
      <c r="B3031" s="21">
        <v>44</v>
      </c>
      <c r="C3031" s="21" t="str">
        <f>VLOOKUP(Tableau1[[#This Row],[CODE_REGION]],Libellés!$I$2:$J$15,2,FALSE)</f>
        <v>Grand-Est</v>
      </c>
      <c r="D3031" s="21">
        <v>55</v>
      </c>
      <c r="E3031" s="21" t="str">
        <f>VLOOKUP(Tableau1[[#This Row],[CODE_DEPT]],Libellés!$L$2:$M$102,2,FALSE)</f>
        <v>Meuse</v>
      </c>
      <c r="F3031" s="21" t="s">
        <v>50</v>
      </c>
      <c r="G3031" s="21" t="str">
        <f>VLOOKUP(Tableau1[[#This Row],[CODE_TYPE_DECHET]],Libellés!$A$1:$B$8,2,FALSE)</f>
        <v>Encombrants</v>
      </c>
      <c r="H3031" s="21" t="s">
        <v>49</v>
      </c>
      <c r="I3031" s="21" t="str">
        <f>VLOOKUP(Tableau1[[#This Row],[CODE_DESTINATION]],Libellés!$E$2:$F$7,2,FALSE)</f>
        <v>Valorisation matière</v>
      </c>
      <c r="J3031" s="21">
        <v>119.92</v>
      </c>
      <c r="K3031" s="21">
        <v>187187</v>
      </c>
      <c r="L3031" s="21">
        <f>Tableau1[[#This Row],[TONNE_DECHET]]*1000</f>
        <v>119920</v>
      </c>
      <c r="M3031" s="21">
        <f>Tableau1[[#This Row],[KG_DECHET]]/Tableau1[[#This Row],[Population]]</f>
        <v>0.64064277968021288</v>
      </c>
    </row>
    <row r="3032" spans="1:13" x14ac:dyDescent="0.3">
      <c r="A3032" s="21">
        <v>2017</v>
      </c>
      <c r="B3032" s="21">
        <v>44</v>
      </c>
      <c r="C3032" s="21" t="str">
        <f>VLOOKUP(Tableau1[[#This Row],[CODE_REGION]],Libellés!$I$2:$J$15,2,FALSE)</f>
        <v>Grand-Est</v>
      </c>
      <c r="D3032" s="21">
        <v>55</v>
      </c>
      <c r="E3032" s="21" t="str">
        <f>VLOOKUP(Tableau1[[#This Row],[CODE_DEPT]],Libellés!$L$2:$M$102,2,FALSE)</f>
        <v>Meuse</v>
      </c>
      <c r="F3032" s="21" t="s">
        <v>50</v>
      </c>
      <c r="G3032" s="21" t="str">
        <f>VLOOKUP(Tableau1[[#This Row],[CODE_TYPE_DECHET]],Libellés!$A$1:$B$8,2,FALSE)</f>
        <v>Encombrants</v>
      </c>
      <c r="H3032" s="21" t="s">
        <v>51</v>
      </c>
      <c r="I3032" s="21" t="str">
        <f>VLOOKUP(Tableau1[[#This Row],[CODE_DESTINATION]],Libellés!$E$2:$F$7,2,FALSE)</f>
        <v>Stockage</v>
      </c>
      <c r="J3032" s="21">
        <v>285.45999999999998</v>
      </c>
      <c r="K3032" s="21">
        <v>187187</v>
      </c>
      <c r="L3032" s="21">
        <f>Tableau1[[#This Row],[TONNE_DECHET]]*1000</f>
        <v>285460</v>
      </c>
      <c r="M3032" s="21">
        <f>Tableau1[[#This Row],[KG_DECHET]]/Tableau1[[#This Row],[Population]]</f>
        <v>1.524999065106017</v>
      </c>
    </row>
    <row r="3033" spans="1:13" x14ac:dyDescent="0.3">
      <c r="A3033" s="21">
        <v>2017</v>
      </c>
      <c r="B3033" s="21">
        <v>44</v>
      </c>
      <c r="C3033" s="21" t="str">
        <f>VLOOKUP(Tableau1[[#This Row],[CODE_REGION]],Libellés!$I$2:$J$15,2,FALSE)</f>
        <v>Grand-Est</v>
      </c>
      <c r="D3033" s="21">
        <v>55</v>
      </c>
      <c r="E3033" s="21" t="str">
        <f>VLOOKUP(Tableau1[[#This Row],[CODE_DEPT]],Libellés!$L$2:$M$102,2,FALSE)</f>
        <v>Meuse</v>
      </c>
      <c r="F3033" s="21" t="s">
        <v>51</v>
      </c>
      <c r="G3033" s="21" t="str">
        <f>VLOOKUP(Tableau1[[#This Row],[CODE_TYPE_DECHET]],Libellés!$A$1:$B$8,2,FALSE)</f>
        <v>Emballages et papier</v>
      </c>
      <c r="H3033" s="21" t="s">
        <v>49</v>
      </c>
      <c r="I3033" s="21" t="str">
        <f>VLOOKUP(Tableau1[[#This Row],[CODE_DESTINATION]],Libellés!$E$2:$F$7,2,FALSE)</f>
        <v>Valorisation matière</v>
      </c>
      <c r="J3033" s="21">
        <v>9094.3418099999999</v>
      </c>
      <c r="K3033" s="21">
        <v>187187</v>
      </c>
      <c r="L3033" s="21">
        <f>Tableau1[[#This Row],[TONNE_DECHET]]*1000</f>
        <v>9094341.8100000005</v>
      </c>
      <c r="M3033" s="21">
        <f>Tableau1[[#This Row],[KG_DECHET]]/Tableau1[[#This Row],[Population]]</f>
        <v>48.58425964409922</v>
      </c>
    </row>
    <row r="3034" spans="1:13" x14ac:dyDescent="0.3">
      <c r="A3034" s="21">
        <v>2017</v>
      </c>
      <c r="B3034" s="21">
        <v>44</v>
      </c>
      <c r="C3034" s="21" t="str">
        <f>VLOOKUP(Tableau1[[#This Row],[CODE_REGION]],Libellés!$I$2:$J$15,2,FALSE)</f>
        <v>Grand-Est</v>
      </c>
      <c r="D3034" s="21">
        <v>55</v>
      </c>
      <c r="E3034" s="21" t="str">
        <f>VLOOKUP(Tableau1[[#This Row],[CODE_DEPT]],Libellés!$L$2:$M$102,2,FALSE)</f>
        <v>Meuse</v>
      </c>
      <c r="F3034" s="21" t="s">
        <v>51</v>
      </c>
      <c r="G3034" s="21" t="str">
        <f>VLOOKUP(Tableau1[[#This Row],[CODE_TYPE_DECHET]],Libellés!$A$1:$B$8,2,FALSE)</f>
        <v>Emballages et papier</v>
      </c>
      <c r="H3034" s="21" t="s">
        <v>52</v>
      </c>
      <c r="I3034" s="21" t="str">
        <f>VLOOKUP(Tableau1[[#This Row],[CODE_DESTINATION]],Libellés!$E$2:$F$7,2,FALSE)</f>
        <v>Non précisé</v>
      </c>
      <c r="J3034" s="21">
        <v>182.96</v>
      </c>
      <c r="K3034" s="21">
        <v>187187</v>
      </c>
      <c r="L3034" s="21">
        <f>Tableau1[[#This Row],[TONNE_DECHET]]*1000</f>
        <v>182960</v>
      </c>
      <c r="M3034" s="21">
        <f>Tableau1[[#This Row],[KG_DECHET]]/Tableau1[[#This Row],[Population]]</f>
        <v>0.97741830362151216</v>
      </c>
    </row>
    <row r="3035" spans="1:13" x14ac:dyDescent="0.3">
      <c r="A3035" s="21">
        <v>2017</v>
      </c>
      <c r="B3035" s="21">
        <v>44</v>
      </c>
      <c r="C3035" s="21" t="str">
        <f>VLOOKUP(Tableau1[[#This Row],[CODE_REGION]],Libellés!$I$2:$J$15,2,FALSE)</f>
        <v>Grand-Est</v>
      </c>
      <c r="D3035" s="21">
        <v>55</v>
      </c>
      <c r="E3035" s="21" t="str">
        <f>VLOOKUP(Tableau1[[#This Row],[CODE_DEPT]],Libellés!$L$2:$M$102,2,FALSE)</f>
        <v>Meuse</v>
      </c>
      <c r="F3035" s="21" t="s">
        <v>54</v>
      </c>
      <c r="G3035" s="21" t="str">
        <f>VLOOKUP(Tableau1[[#This Row],[CODE_TYPE_DECHET]],Libellés!$A$1:$B$8,2,FALSE)</f>
        <v>Verre</v>
      </c>
      <c r="H3035" s="21" t="s">
        <v>49</v>
      </c>
      <c r="I3035" s="21" t="str">
        <f>VLOOKUP(Tableau1[[#This Row],[CODE_DESTINATION]],Libellés!$E$2:$F$7,2,FALSE)</f>
        <v>Valorisation matière</v>
      </c>
      <c r="J3035" s="21">
        <v>7396.9184299999997</v>
      </c>
      <c r="K3035" s="21">
        <v>187187</v>
      </c>
      <c r="L3035" s="21">
        <f>Tableau1[[#This Row],[TONNE_DECHET]]*1000</f>
        <v>7396918.4299999997</v>
      </c>
      <c r="M3035" s="21">
        <f>Tableau1[[#This Row],[KG_DECHET]]/Tableau1[[#This Row],[Population]]</f>
        <v>39.516197332079685</v>
      </c>
    </row>
    <row r="3036" spans="1:13" x14ac:dyDescent="0.3">
      <c r="A3036" s="21">
        <v>2017</v>
      </c>
      <c r="B3036" s="21">
        <v>44</v>
      </c>
      <c r="C3036" s="21" t="str">
        <f>VLOOKUP(Tableau1[[#This Row],[CODE_REGION]],Libellés!$I$2:$J$15,2,FALSE)</f>
        <v>Grand-Est</v>
      </c>
      <c r="D3036" s="21">
        <v>55</v>
      </c>
      <c r="E3036" s="21" t="str">
        <f>VLOOKUP(Tableau1[[#This Row],[CODE_DEPT]],Libellés!$L$2:$M$102,2,FALSE)</f>
        <v>Meuse</v>
      </c>
      <c r="F3036" s="21" t="s">
        <v>55</v>
      </c>
      <c r="G3036" s="21" t="str">
        <f>VLOOKUP(Tableau1[[#This Row],[CODE_TYPE_DECHET]],Libellés!$A$1:$B$8,2,FALSE)</f>
        <v>Collectes séparées hors gravats</v>
      </c>
      <c r="H3036" s="21" t="s">
        <v>49</v>
      </c>
      <c r="I3036" s="21" t="str">
        <f>VLOOKUP(Tableau1[[#This Row],[CODE_DESTINATION]],Libellés!$E$2:$F$7,2,FALSE)</f>
        <v>Valorisation matière</v>
      </c>
      <c r="J3036" s="21">
        <v>50.23</v>
      </c>
      <c r="K3036" s="21">
        <v>187187</v>
      </c>
      <c r="L3036" s="21">
        <f>Tableau1[[#This Row],[TONNE_DECHET]]*1000</f>
        <v>50230</v>
      </c>
      <c r="M3036" s="21">
        <f>Tableau1[[#This Row],[KG_DECHET]]/Tableau1[[#This Row],[Population]]</f>
        <v>0.26834128438406513</v>
      </c>
    </row>
    <row r="3037" spans="1:13" x14ac:dyDescent="0.3">
      <c r="A3037" s="21">
        <v>2009</v>
      </c>
      <c r="B3037" s="21">
        <v>53</v>
      </c>
      <c r="C3037" s="21" t="str">
        <f>VLOOKUP(Tableau1[[#This Row],[CODE_REGION]],Libellés!$I$2:$J$15,2,FALSE)</f>
        <v>Bretagne</v>
      </c>
      <c r="D3037" s="21">
        <v>56</v>
      </c>
      <c r="E3037" s="21" t="str">
        <f>VLOOKUP(Tableau1[[#This Row],[CODE_DEPT]],Libellés!$L$2:$M$102,2,FALSE)</f>
        <v>Morbihan</v>
      </c>
      <c r="F3037" s="21" t="s">
        <v>49</v>
      </c>
      <c r="G3037" s="21" t="str">
        <f>VLOOKUP(Tableau1[[#This Row],[CODE_TYPE_DECHET]],Libellés!$A$1:$B$8,2,FALSE)</f>
        <v>Ordures ménagères résiduelles</v>
      </c>
      <c r="H3037" s="21" t="s">
        <v>50</v>
      </c>
      <c r="I3037" s="21" t="str">
        <f>VLOOKUP(Tableau1[[#This Row],[CODE_DESTINATION]],Libellés!$E$2:$F$7,2,FALSE)</f>
        <v>Incinération avec récupération d'énergie</v>
      </c>
      <c r="J3037" s="21">
        <v>36902.901089999999</v>
      </c>
      <c r="K3037" s="21">
        <v>716182</v>
      </c>
      <c r="L3037" s="21">
        <f>Tableau1[[#This Row],[TONNE_DECHET]]*1000</f>
        <v>36902901.089999996</v>
      </c>
      <c r="M3037" s="21">
        <f>Tableau1[[#This Row],[KG_DECHET]]/Tableau1[[#This Row],[Population]]</f>
        <v>51.5272669377337</v>
      </c>
    </row>
    <row r="3038" spans="1:13" x14ac:dyDescent="0.3">
      <c r="A3038" s="21">
        <v>2009</v>
      </c>
      <c r="B3038" s="21">
        <v>53</v>
      </c>
      <c r="C3038" s="21" t="str">
        <f>VLOOKUP(Tableau1[[#This Row],[CODE_REGION]],Libellés!$I$2:$J$15,2,FALSE)</f>
        <v>Bretagne</v>
      </c>
      <c r="D3038" s="21">
        <v>56</v>
      </c>
      <c r="E3038" s="21" t="str">
        <f>VLOOKUP(Tableau1[[#This Row],[CODE_DEPT]],Libellés!$L$2:$M$102,2,FALSE)</f>
        <v>Morbihan</v>
      </c>
      <c r="F3038" s="21" t="s">
        <v>49</v>
      </c>
      <c r="G3038" s="21" t="str">
        <f>VLOOKUP(Tableau1[[#This Row],[CODE_TYPE_DECHET]],Libellés!$A$1:$B$8,2,FALSE)</f>
        <v>Ordures ménagères résiduelles</v>
      </c>
      <c r="H3038" s="21" t="s">
        <v>53</v>
      </c>
      <c r="I3038" s="21" t="str">
        <f>VLOOKUP(Tableau1[[#This Row],[CODE_DESTINATION]],Libellés!$E$2:$F$7,2,FALSE)</f>
        <v>Incinération sans récupération d'énergie</v>
      </c>
      <c r="J3038" s="21">
        <v>22679</v>
      </c>
      <c r="K3038" s="21">
        <v>716182</v>
      </c>
      <c r="L3038" s="21">
        <f>Tableau1[[#This Row],[TONNE_DECHET]]*1000</f>
        <v>22679000</v>
      </c>
      <c r="M3038" s="21">
        <f>Tableau1[[#This Row],[KG_DECHET]]/Tableau1[[#This Row],[Population]]</f>
        <v>31.666531691664968</v>
      </c>
    </row>
    <row r="3039" spans="1:13" x14ac:dyDescent="0.3">
      <c r="A3039" s="21">
        <v>2009</v>
      </c>
      <c r="B3039" s="21">
        <v>53</v>
      </c>
      <c r="C3039" s="21" t="str">
        <f>VLOOKUP(Tableau1[[#This Row],[CODE_REGION]],Libellés!$I$2:$J$15,2,FALSE)</f>
        <v>Bretagne</v>
      </c>
      <c r="D3039" s="21">
        <v>56</v>
      </c>
      <c r="E3039" s="21" t="str">
        <f>VLOOKUP(Tableau1[[#This Row],[CODE_DEPT]],Libellés!$L$2:$M$102,2,FALSE)</f>
        <v>Morbihan</v>
      </c>
      <c r="F3039" s="21" t="s">
        <v>49</v>
      </c>
      <c r="G3039" s="21" t="str">
        <f>VLOOKUP(Tableau1[[#This Row],[CODE_TYPE_DECHET]],Libellés!$A$1:$B$8,2,FALSE)</f>
        <v>Ordures ménagères résiduelles</v>
      </c>
      <c r="H3039" s="21" t="s">
        <v>51</v>
      </c>
      <c r="I3039" s="21" t="str">
        <f>VLOOKUP(Tableau1[[#This Row],[CODE_DESTINATION]],Libellés!$E$2:$F$7,2,FALSE)</f>
        <v>Stockage</v>
      </c>
      <c r="J3039" s="21">
        <v>77598.751319999996</v>
      </c>
      <c r="K3039" s="21">
        <v>716182</v>
      </c>
      <c r="L3039" s="21">
        <f>Tableau1[[#This Row],[TONNE_DECHET]]*1000</f>
        <v>77598751.319999993</v>
      </c>
      <c r="M3039" s="21">
        <f>Tableau1[[#This Row],[KG_DECHET]]/Tableau1[[#This Row],[Population]]</f>
        <v>108.35060266803688</v>
      </c>
    </row>
    <row r="3040" spans="1:13" x14ac:dyDescent="0.3">
      <c r="A3040" s="21">
        <v>2009</v>
      </c>
      <c r="B3040" s="21">
        <v>53</v>
      </c>
      <c r="C3040" s="21" t="str">
        <f>VLOOKUP(Tableau1[[#This Row],[CODE_REGION]],Libellés!$I$2:$J$15,2,FALSE)</f>
        <v>Bretagne</v>
      </c>
      <c r="D3040" s="21">
        <v>56</v>
      </c>
      <c r="E3040" s="21" t="str">
        <f>VLOOKUP(Tableau1[[#This Row],[CODE_DEPT]],Libellés!$L$2:$M$102,2,FALSE)</f>
        <v>Morbihan</v>
      </c>
      <c r="F3040" s="21" t="s">
        <v>49</v>
      </c>
      <c r="G3040" s="21" t="str">
        <f>VLOOKUP(Tableau1[[#This Row],[CODE_TYPE_DECHET]],Libellés!$A$1:$B$8,2,FALSE)</f>
        <v>Ordures ménagères résiduelles</v>
      </c>
      <c r="H3040" s="21" t="s">
        <v>56</v>
      </c>
      <c r="I3040" s="21" t="str">
        <f>VLOOKUP(Tableau1[[#This Row],[CODE_DESTINATION]],Libellés!$E$2:$F$7,2,FALSE)</f>
        <v>Valorisation organique</v>
      </c>
      <c r="J3040" s="21">
        <v>43664.17</v>
      </c>
      <c r="K3040" s="21">
        <v>716182</v>
      </c>
      <c r="L3040" s="21">
        <f>Tableau1[[#This Row],[TONNE_DECHET]]*1000</f>
        <v>43664170</v>
      </c>
      <c r="M3040" s="21">
        <f>Tableau1[[#This Row],[KG_DECHET]]/Tableau1[[#This Row],[Population]]</f>
        <v>60.967980206148717</v>
      </c>
    </row>
    <row r="3041" spans="1:13" x14ac:dyDescent="0.3">
      <c r="A3041" s="21">
        <v>2009</v>
      </c>
      <c r="B3041" s="21">
        <v>53</v>
      </c>
      <c r="C3041" s="21" t="str">
        <f>VLOOKUP(Tableau1[[#This Row],[CODE_REGION]],Libellés!$I$2:$J$15,2,FALSE)</f>
        <v>Bretagne</v>
      </c>
      <c r="D3041" s="21">
        <v>56</v>
      </c>
      <c r="E3041" s="21" t="str">
        <f>VLOOKUP(Tableau1[[#This Row],[CODE_DEPT]],Libellés!$L$2:$M$102,2,FALSE)</f>
        <v>Morbihan</v>
      </c>
      <c r="F3041" s="21" t="s">
        <v>49</v>
      </c>
      <c r="G3041" s="21" t="str">
        <f>VLOOKUP(Tableau1[[#This Row],[CODE_TYPE_DECHET]],Libellés!$A$1:$B$8,2,FALSE)</f>
        <v>Ordures ménagères résiduelles</v>
      </c>
      <c r="H3041" s="21" t="s">
        <v>52</v>
      </c>
      <c r="I3041" s="21" t="str">
        <f>VLOOKUP(Tableau1[[#This Row],[CODE_DESTINATION]],Libellés!$E$2:$F$7,2,FALSE)</f>
        <v>Non précisé</v>
      </c>
      <c r="J3041" s="21">
        <v>840.46839999999997</v>
      </c>
      <c r="K3041" s="21">
        <v>716182</v>
      </c>
      <c r="L3041" s="21">
        <f>Tableau1[[#This Row],[TONNE_DECHET]]*1000</f>
        <v>840468.4</v>
      </c>
      <c r="M3041" s="21">
        <f>Tableau1[[#This Row],[KG_DECHET]]/Tableau1[[#This Row],[Population]]</f>
        <v>1.1735402453566273</v>
      </c>
    </row>
    <row r="3042" spans="1:13" x14ac:dyDescent="0.3">
      <c r="A3042" s="21">
        <v>2009</v>
      </c>
      <c r="B3042" s="21">
        <v>53</v>
      </c>
      <c r="C3042" s="21" t="str">
        <f>VLOOKUP(Tableau1[[#This Row],[CODE_REGION]],Libellés!$I$2:$J$15,2,FALSE)</f>
        <v>Bretagne</v>
      </c>
      <c r="D3042" s="21">
        <v>56</v>
      </c>
      <c r="E3042" s="21" t="str">
        <f>VLOOKUP(Tableau1[[#This Row],[CODE_DEPT]],Libellés!$L$2:$M$102,2,FALSE)</f>
        <v>Morbihan</v>
      </c>
      <c r="F3042" s="21" t="s">
        <v>50</v>
      </c>
      <c r="G3042" s="21" t="str">
        <f>VLOOKUP(Tableau1[[#This Row],[CODE_TYPE_DECHET]],Libellés!$A$1:$B$8,2,FALSE)</f>
        <v>Encombrants</v>
      </c>
      <c r="H3042" s="21" t="s">
        <v>49</v>
      </c>
      <c r="I3042" s="21" t="str">
        <f>VLOOKUP(Tableau1[[#This Row],[CODE_DESTINATION]],Libellés!$E$2:$F$7,2,FALSE)</f>
        <v>Valorisation matière</v>
      </c>
      <c r="J3042" s="21">
        <v>271.37459000000001</v>
      </c>
      <c r="K3042" s="21">
        <v>716182</v>
      </c>
      <c r="L3042" s="21">
        <f>Tableau1[[#This Row],[TONNE_DECHET]]*1000</f>
        <v>271374.59000000003</v>
      </c>
      <c r="M3042" s="21">
        <f>Tableau1[[#This Row],[KG_DECHET]]/Tableau1[[#This Row],[Population]]</f>
        <v>0.37891847323724981</v>
      </c>
    </row>
    <row r="3043" spans="1:13" x14ac:dyDescent="0.3">
      <c r="A3043" s="21">
        <v>2009</v>
      </c>
      <c r="B3043" s="21">
        <v>53</v>
      </c>
      <c r="C3043" s="21" t="str">
        <f>VLOOKUP(Tableau1[[#This Row],[CODE_REGION]],Libellés!$I$2:$J$15,2,FALSE)</f>
        <v>Bretagne</v>
      </c>
      <c r="D3043" s="21">
        <v>56</v>
      </c>
      <c r="E3043" s="21" t="str">
        <f>VLOOKUP(Tableau1[[#This Row],[CODE_DEPT]],Libellés!$L$2:$M$102,2,FALSE)</f>
        <v>Morbihan</v>
      </c>
      <c r="F3043" s="21" t="s">
        <v>53</v>
      </c>
      <c r="G3043" s="21" t="str">
        <f>VLOOKUP(Tableau1[[#This Row],[CODE_TYPE_DECHET]],Libellés!$A$1:$B$8,2,FALSE)</f>
        <v>Déchets dangereux</v>
      </c>
      <c r="H3043" s="21" t="s">
        <v>50</v>
      </c>
      <c r="I3043" s="21" t="str">
        <f>VLOOKUP(Tableau1[[#This Row],[CODE_DESTINATION]],Libellés!$E$2:$F$7,2,FALSE)</f>
        <v>Incinération avec récupération d'énergie</v>
      </c>
      <c r="J3043" s="21">
        <v>0.245</v>
      </c>
      <c r="K3043" s="21">
        <v>716182</v>
      </c>
      <c r="L3043" s="21">
        <f>Tableau1[[#This Row],[TONNE_DECHET]]*1000</f>
        <v>245</v>
      </c>
      <c r="M3043" s="21">
        <f>Tableau1[[#This Row],[KG_DECHET]]/Tableau1[[#This Row],[Population]]</f>
        <v>3.4209181465046594E-4</v>
      </c>
    </row>
    <row r="3044" spans="1:13" x14ac:dyDescent="0.3">
      <c r="A3044" s="21">
        <v>2009</v>
      </c>
      <c r="B3044" s="21">
        <v>53</v>
      </c>
      <c r="C3044" s="21" t="str">
        <f>VLOOKUP(Tableau1[[#This Row],[CODE_REGION]],Libellés!$I$2:$J$15,2,FALSE)</f>
        <v>Bretagne</v>
      </c>
      <c r="D3044" s="21">
        <v>56</v>
      </c>
      <c r="E3044" s="21" t="str">
        <f>VLOOKUP(Tableau1[[#This Row],[CODE_DEPT]],Libellés!$L$2:$M$102,2,FALSE)</f>
        <v>Morbihan</v>
      </c>
      <c r="F3044" s="21" t="s">
        <v>51</v>
      </c>
      <c r="G3044" s="21" t="str">
        <f>VLOOKUP(Tableau1[[#This Row],[CODE_TYPE_DECHET]],Libellés!$A$1:$B$8,2,FALSE)</f>
        <v>Emballages et papier</v>
      </c>
      <c r="H3044" s="21" t="s">
        <v>49</v>
      </c>
      <c r="I3044" s="21" t="str">
        <f>VLOOKUP(Tableau1[[#This Row],[CODE_DESTINATION]],Libellés!$E$2:$F$7,2,FALSE)</f>
        <v>Valorisation matière</v>
      </c>
      <c r="J3044" s="21">
        <v>38558.904750000002</v>
      </c>
      <c r="K3044" s="21">
        <v>716182</v>
      </c>
      <c r="L3044" s="21">
        <f>Tableau1[[#This Row],[TONNE_DECHET]]*1000</f>
        <v>38558904.75</v>
      </c>
      <c r="M3044" s="21">
        <f>Tableau1[[#This Row],[KG_DECHET]]/Tableau1[[#This Row],[Population]]</f>
        <v>53.839533456579474</v>
      </c>
    </row>
    <row r="3045" spans="1:13" x14ac:dyDescent="0.3">
      <c r="A3045" s="21">
        <v>2009</v>
      </c>
      <c r="B3045" s="21">
        <v>53</v>
      </c>
      <c r="C3045" s="21" t="str">
        <f>VLOOKUP(Tableau1[[#This Row],[CODE_REGION]],Libellés!$I$2:$J$15,2,FALSE)</f>
        <v>Bretagne</v>
      </c>
      <c r="D3045" s="21">
        <v>56</v>
      </c>
      <c r="E3045" s="21" t="str">
        <f>VLOOKUP(Tableau1[[#This Row],[CODE_DEPT]],Libellés!$L$2:$M$102,2,FALSE)</f>
        <v>Morbihan</v>
      </c>
      <c r="F3045" s="21" t="s">
        <v>51</v>
      </c>
      <c r="G3045" s="21" t="str">
        <f>VLOOKUP(Tableau1[[#This Row],[CODE_TYPE_DECHET]],Libellés!$A$1:$B$8,2,FALSE)</f>
        <v>Emballages et papier</v>
      </c>
      <c r="H3045" s="21" t="s">
        <v>52</v>
      </c>
      <c r="I3045" s="21" t="str">
        <f>VLOOKUP(Tableau1[[#This Row],[CODE_DESTINATION]],Libellés!$E$2:$F$7,2,FALSE)</f>
        <v>Non précisé</v>
      </c>
      <c r="J3045" s="21">
        <v>81.278469999999999</v>
      </c>
      <c r="K3045" s="21">
        <v>716182</v>
      </c>
      <c r="L3045" s="21">
        <f>Tableau1[[#This Row],[TONNE_DECHET]]*1000</f>
        <v>81278.47</v>
      </c>
      <c r="M3045" s="21">
        <f>Tableau1[[#This Row],[KG_DECHET]]/Tableau1[[#This Row],[Population]]</f>
        <v>0.11348856854821819</v>
      </c>
    </row>
    <row r="3046" spans="1:13" x14ac:dyDescent="0.3">
      <c r="A3046" s="21">
        <v>2009</v>
      </c>
      <c r="B3046" s="21">
        <v>53</v>
      </c>
      <c r="C3046" s="21" t="str">
        <f>VLOOKUP(Tableau1[[#This Row],[CODE_REGION]],Libellés!$I$2:$J$15,2,FALSE)</f>
        <v>Bretagne</v>
      </c>
      <c r="D3046" s="21">
        <v>56</v>
      </c>
      <c r="E3046" s="21" t="str">
        <f>VLOOKUP(Tableau1[[#This Row],[CODE_DEPT]],Libellés!$L$2:$M$102,2,FALSE)</f>
        <v>Morbihan</v>
      </c>
      <c r="F3046" s="21" t="s">
        <v>56</v>
      </c>
      <c r="G3046" s="21" t="str">
        <f>VLOOKUP(Tableau1[[#This Row],[CODE_TYPE_DECHET]],Libellés!$A$1:$B$8,2,FALSE)</f>
        <v>Biodéchets</v>
      </c>
      <c r="H3046" s="21" t="s">
        <v>51</v>
      </c>
      <c r="I3046" s="21" t="str">
        <f>VLOOKUP(Tableau1[[#This Row],[CODE_DESTINATION]],Libellés!$E$2:$F$7,2,FALSE)</f>
        <v>Stockage</v>
      </c>
      <c r="J3046" s="21">
        <v>35</v>
      </c>
      <c r="K3046" s="21">
        <v>716182</v>
      </c>
      <c r="L3046" s="21">
        <f>Tableau1[[#This Row],[TONNE_DECHET]]*1000</f>
        <v>35000</v>
      </c>
      <c r="M3046" s="21">
        <f>Tableau1[[#This Row],[KG_DECHET]]/Tableau1[[#This Row],[Population]]</f>
        <v>4.8870259235780852E-2</v>
      </c>
    </row>
    <row r="3047" spans="1:13" x14ac:dyDescent="0.3">
      <c r="A3047" s="21">
        <v>2009</v>
      </c>
      <c r="B3047" s="21">
        <v>53</v>
      </c>
      <c r="C3047" s="21" t="str">
        <f>VLOOKUP(Tableau1[[#This Row],[CODE_REGION]],Libellés!$I$2:$J$15,2,FALSE)</f>
        <v>Bretagne</v>
      </c>
      <c r="D3047" s="21">
        <v>56</v>
      </c>
      <c r="E3047" s="21" t="str">
        <f>VLOOKUP(Tableau1[[#This Row],[CODE_DEPT]],Libellés!$L$2:$M$102,2,FALSE)</f>
        <v>Morbihan</v>
      </c>
      <c r="F3047" s="21" t="s">
        <v>56</v>
      </c>
      <c r="G3047" s="21" t="str">
        <f>VLOOKUP(Tableau1[[#This Row],[CODE_TYPE_DECHET]],Libellés!$A$1:$B$8,2,FALSE)</f>
        <v>Biodéchets</v>
      </c>
      <c r="H3047" s="21" t="s">
        <v>56</v>
      </c>
      <c r="I3047" s="21" t="str">
        <f>VLOOKUP(Tableau1[[#This Row],[CODE_DESTINATION]],Libellés!$E$2:$F$7,2,FALSE)</f>
        <v>Valorisation organique</v>
      </c>
      <c r="J3047" s="21">
        <v>7463</v>
      </c>
      <c r="K3047" s="21">
        <v>716182</v>
      </c>
      <c r="L3047" s="21">
        <f>Tableau1[[#This Row],[TONNE_DECHET]]*1000</f>
        <v>7463000</v>
      </c>
      <c r="M3047" s="21">
        <f>Tableau1[[#This Row],[KG_DECHET]]/Tableau1[[#This Row],[Population]]</f>
        <v>10.4205355621895</v>
      </c>
    </row>
    <row r="3048" spans="1:13" x14ac:dyDescent="0.3">
      <c r="A3048" s="21">
        <v>2009</v>
      </c>
      <c r="B3048" s="21">
        <v>53</v>
      </c>
      <c r="C3048" s="21" t="str">
        <f>VLOOKUP(Tableau1[[#This Row],[CODE_REGION]],Libellés!$I$2:$J$15,2,FALSE)</f>
        <v>Bretagne</v>
      </c>
      <c r="D3048" s="21">
        <v>56</v>
      </c>
      <c r="E3048" s="21" t="str">
        <f>VLOOKUP(Tableau1[[#This Row],[CODE_DEPT]],Libellés!$L$2:$M$102,2,FALSE)</f>
        <v>Morbihan</v>
      </c>
      <c r="F3048" s="21" t="s">
        <v>54</v>
      </c>
      <c r="G3048" s="21" t="str">
        <f>VLOOKUP(Tableau1[[#This Row],[CODE_TYPE_DECHET]],Libellés!$A$1:$B$8,2,FALSE)</f>
        <v>Verre</v>
      </c>
      <c r="H3048" s="21" t="s">
        <v>49</v>
      </c>
      <c r="I3048" s="21" t="str">
        <f>VLOOKUP(Tableau1[[#This Row],[CODE_DESTINATION]],Libellés!$E$2:$F$7,2,FALSE)</f>
        <v>Valorisation matière</v>
      </c>
      <c r="J3048" s="21">
        <v>36953.488290000001</v>
      </c>
      <c r="K3048" s="21">
        <v>716182</v>
      </c>
      <c r="L3048" s="21">
        <f>Tableau1[[#This Row],[TONNE_DECHET]]*1000</f>
        <v>36953488.289999999</v>
      </c>
      <c r="M3048" s="21">
        <f>Tableau1[[#This Row],[KG_DECHET]]/Tableau1[[#This Row],[Population]]</f>
        <v>51.597901497105482</v>
      </c>
    </row>
    <row r="3049" spans="1:13" x14ac:dyDescent="0.3">
      <c r="A3049" s="21">
        <v>2009</v>
      </c>
      <c r="B3049" s="21">
        <v>53</v>
      </c>
      <c r="C3049" s="21" t="str">
        <f>VLOOKUP(Tableau1[[#This Row],[CODE_REGION]],Libellés!$I$2:$J$15,2,FALSE)</f>
        <v>Bretagne</v>
      </c>
      <c r="D3049" s="21">
        <v>56</v>
      </c>
      <c r="E3049" s="21" t="str">
        <f>VLOOKUP(Tableau1[[#This Row],[CODE_DEPT]],Libellés!$L$2:$M$102,2,FALSE)</f>
        <v>Morbihan</v>
      </c>
      <c r="F3049" s="21" t="s">
        <v>54</v>
      </c>
      <c r="G3049" s="21" t="str">
        <f>VLOOKUP(Tableau1[[#This Row],[CODE_TYPE_DECHET]],Libellés!$A$1:$B$8,2,FALSE)</f>
        <v>Verre</v>
      </c>
      <c r="H3049" s="21" t="s">
        <v>52</v>
      </c>
      <c r="I3049" s="21" t="str">
        <f>VLOOKUP(Tableau1[[#This Row],[CODE_DESTINATION]],Libellés!$E$2:$F$7,2,FALSE)</f>
        <v>Non précisé</v>
      </c>
      <c r="J3049" s="21">
        <v>188.91691</v>
      </c>
      <c r="K3049" s="21">
        <v>716182</v>
      </c>
      <c r="L3049" s="21">
        <f>Tableau1[[#This Row],[TONNE_DECHET]]*1000</f>
        <v>188916.91</v>
      </c>
      <c r="M3049" s="21">
        <f>Tableau1[[#This Row],[KG_DECHET]]/Tableau1[[#This Row],[Population]]</f>
        <v>0.26378338187779082</v>
      </c>
    </row>
    <row r="3050" spans="1:13" x14ac:dyDescent="0.3">
      <c r="A3050" s="21">
        <v>2009</v>
      </c>
      <c r="B3050" s="21">
        <v>53</v>
      </c>
      <c r="C3050" s="21" t="str">
        <f>VLOOKUP(Tableau1[[#This Row],[CODE_REGION]],Libellés!$I$2:$J$15,2,FALSE)</f>
        <v>Bretagne</v>
      </c>
      <c r="D3050" s="21">
        <v>56</v>
      </c>
      <c r="E3050" s="21" t="str">
        <f>VLOOKUP(Tableau1[[#This Row],[CODE_DEPT]],Libellés!$L$2:$M$102,2,FALSE)</f>
        <v>Morbihan</v>
      </c>
      <c r="F3050" s="21" t="s">
        <v>55</v>
      </c>
      <c r="G3050" s="21" t="str">
        <f>VLOOKUP(Tableau1[[#This Row],[CODE_TYPE_DECHET]],Libellés!$A$1:$B$8,2,FALSE)</f>
        <v>Collectes séparées hors gravats</v>
      </c>
      <c r="H3050" s="21" t="s">
        <v>49</v>
      </c>
      <c r="I3050" s="21" t="str">
        <f>VLOOKUP(Tableau1[[#This Row],[CODE_DESTINATION]],Libellés!$E$2:$F$7,2,FALSE)</f>
        <v>Valorisation matière</v>
      </c>
      <c r="J3050" s="21">
        <v>46</v>
      </c>
      <c r="K3050" s="21">
        <v>716182</v>
      </c>
      <c r="L3050" s="21">
        <f>Tableau1[[#This Row],[TONNE_DECHET]]*1000</f>
        <v>46000</v>
      </c>
      <c r="M3050" s="21">
        <f>Tableau1[[#This Row],[KG_DECHET]]/Tableau1[[#This Row],[Population]]</f>
        <v>6.4229483567026263E-2</v>
      </c>
    </row>
    <row r="3051" spans="1:13" x14ac:dyDescent="0.3">
      <c r="A3051" s="21">
        <v>2011</v>
      </c>
      <c r="B3051" s="21">
        <v>53</v>
      </c>
      <c r="C3051" s="21" t="str">
        <f>VLOOKUP(Tableau1[[#This Row],[CODE_REGION]],Libellés!$I$2:$J$15,2,FALSE)</f>
        <v>Bretagne</v>
      </c>
      <c r="D3051" s="21">
        <v>56</v>
      </c>
      <c r="E3051" s="21" t="str">
        <f>VLOOKUP(Tableau1[[#This Row],[CODE_DEPT]],Libellés!$L$2:$M$102,2,FALSE)</f>
        <v>Morbihan</v>
      </c>
      <c r="F3051" s="21" t="s">
        <v>49</v>
      </c>
      <c r="G3051" s="21" t="str">
        <f>VLOOKUP(Tableau1[[#This Row],[CODE_TYPE_DECHET]],Libellés!$A$1:$B$8,2,FALSE)</f>
        <v>Ordures ménagères résiduelles</v>
      </c>
      <c r="H3051" s="21" t="s">
        <v>50</v>
      </c>
      <c r="I3051" s="21" t="str">
        <f>VLOOKUP(Tableau1[[#This Row],[CODE_DESTINATION]],Libellés!$E$2:$F$7,2,FALSE)</f>
        <v>Incinération avec récupération d'énergie</v>
      </c>
      <c r="J3051" s="21">
        <v>38506.761700000003</v>
      </c>
      <c r="K3051" s="21">
        <v>727083</v>
      </c>
      <c r="L3051" s="21">
        <f>Tableau1[[#This Row],[TONNE_DECHET]]*1000</f>
        <v>38506761.700000003</v>
      </c>
      <c r="M3051" s="21">
        <f>Tableau1[[#This Row],[KG_DECHET]]/Tableau1[[#This Row],[Population]]</f>
        <v>52.960613437530519</v>
      </c>
    </row>
    <row r="3052" spans="1:13" x14ac:dyDescent="0.3">
      <c r="A3052" s="21">
        <v>2011</v>
      </c>
      <c r="B3052" s="21">
        <v>53</v>
      </c>
      <c r="C3052" s="21" t="str">
        <f>VLOOKUP(Tableau1[[#This Row],[CODE_REGION]],Libellés!$I$2:$J$15,2,FALSE)</f>
        <v>Bretagne</v>
      </c>
      <c r="D3052" s="21">
        <v>56</v>
      </c>
      <c r="E3052" s="21" t="str">
        <f>VLOOKUP(Tableau1[[#This Row],[CODE_DEPT]],Libellés!$L$2:$M$102,2,FALSE)</f>
        <v>Morbihan</v>
      </c>
      <c r="F3052" s="21" t="s">
        <v>49</v>
      </c>
      <c r="G3052" s="21" t="str">
        <f>VLOOKUP(Tableau1[[#This Row],[CODE_TYPE_DECHET]],Libellés!$A$1:$B$8,2,FALSE)</f>
        <v>Ordures ménagères résiduelles</v>
      </c>
      <c r="H3052" s="21" t="s">
        <v>53</v>
      </c>
      <c r="I3052" s="21" t="str">
        <f>VLOOKUP(Tableau1[[#This Row],[CODE_DESTINATION]],Libellés!$E$2:$F$7,2,FALSE)</f>
        <v>Incinération sans récupération d'énergie</v>
      </c>
      <c r="J3052" s="21">
        <v>26599.18</v>
      </c>
      <c r="K3052" s="21">
        <v>727083</v>
      </c>
      <c r="L3052" s="21">
        <f>Tableau1[[#This Row],[TONNE_DECHET]]*1000</f>
        <v>26599180</v>
      </c>
      <c r="M3052" s="21">
        <f>Tableau1[[#This Row],[KG_DECHET]]/Tableau1[[#This Row],[Population]]</f>
        <v>36.583416198700839</v>
      </c>
    </row>
    <row r="3053" spans="1:13" x14ac:dyDescent="0.3">
      <c r="A3053" s="21">
        <v>2011</v>
      </c>
      <c r="B3053" s="21">
        <v>53</v>
      </c>
      <c r="C3053" s="21" t="str">
        <f>VLOOKUP(Tableau1[[#This Row],[CODE_REGION]],Libellés!$I$2:$J$15,2,FALSE)</f>
        <v>Bretagne</v>
      </c>
      <c r="D3053" s="21">
        <v>56</v>
      </c>
      <c r="E3053" s="21" t="str">
        <f>VLOOKUP(Tableau1[[#This Row],[CODE_DEPT]],Libellés!$L$2:$M$102,2,FALSE)</f>
        <v>Morbihan</v>
      </c>
      <c r="F3053" s="21" t="s">
        <v>49</v>
      </c>
      <c r="G3053" s="21" t="str">
        <f>VLOOKUP(Tableau1[[#This Row],[CODE_TYPE_DECHET]],Libellés!$A$1:$B$8,2,FALSE)</f>
        <v>Ordures ménagères résiduelles</v>
      </c>
      <c r="H3053" s="21" t="s">
        <v>51</v>
      </c>
      <c r="I3053" s="21" t="str">
        <f>VLOOKUP(Tableau1[[#This Row],[CODE_DESTINATION]],Libellés!$E$2:$F$7,2,FALSE)</f>
        <v>Stockage</v>
      </c>
      <c r="J3053" s="21">
        <v>33224.065600000002</v>
      </c>
      <c r="K3053" s="21">
        <v>727083</v>
      </c>
      <c r="L3053" s="21">
        <f>Tableau1[[#This Row],[TONNE_DECHET]]*1000</f>
        <v>33224065.600000001</v>
      </c>
      <c r="M3053" s="21">
        <f>Tableau1[[#This Row],[KG_DECHET]]/Tableau1[[#This Row],[Population]]</f>
        <v>45.695010885964876</v>
      </c>
    </row>
    <row r="3054" spans="1:13" x14ac:dyDescent="0.3">
      <c r="A3054" s="21">
        <v>2011</v>
      </c>
      <c r="B3054" s="21">
        <v>53</v>
      </c>
      <c r="C3054" s="21" t="str">
        <f>VLOOKUP(Tableau1[[#This Row],[CODE_REGION]],Libellés!$I$2:$J$15,2,FALSE)</f>
        <v>Bretagne</v>
      </c>
      <c r="D3054" s="21">
        <v>56</v>
      </c>
      <c r="E3054" s="21" t="str">
        <f>VLOOKUP(Tableau1[[#This Row],[CODE_DEPT]],Libellés!$L$2:$M$102,2,FALSE)</f>
        <v>Morbihan</v>
      </c>
      <c r="F3054" s="21" t="s">
        <v>49</v>
      </c>
      <c r="G3054" s="21" t="str">
        <f>VLOOKUP(Tableau1[[#This Row],[CODE_TYPE_DECHET]],Libellés!$A$1:$B$8,2,FALSE)</f>
        <v>Ordures ménagères résiduelles</v>
      </c>
      <c r="H3054" s="21" t="s">
        <v>56</v>
      </c>
      <c r="I3054" s="21" t="str">
        <f>VLOOKUP(Tableau1[[#This Row],[CODE_DESTINATION]],Libellés!$E$2:$F$7,2,FALSE)</f>
        <v>Valorisation organique</v>
      </c>
      <c r="J3054" s="21">
        <v>72608.710009999995</v>
      </c>
      <c r="K3054" s="21">
        <v>727083</v>
      </c>
      <c r="L3054" s="21">
        <f>Tableau1[[#This Row],[TONNE_DECHET]]*1000</f>
        <v>72608710.00999999</v>
      </c>
      <c r="M3054" s="21">
        <f>Tableau1[[#This Row],[KG_DECHET]]/Tableau1[[#This Row],[Population]]</f>
        <v>99.863028031187625</v>
      </c>
    </row>
    <row r="3055" spans="1:13" x14ac:dyDescent="0.3">
      <c r="A3055" s="21">
        <v>2011</v>
      </c>
      <c r="B3055" s="21">
        <v>53</v>
      </c>
      <c r="C3055" s="21" t="str">
        <f>VLOOKUP(Tableau1[[#This Row],[CODE_REGION]],Libellés!$I$2:$J$15,2,FALSE)</f>
        <v>Bretagne</v>
      </c>
      <c r="D3055" s="21">
        <v>56</v>
      </c>
      <c r="E3055" s="21" t="str">
        <f>VLOOKUP(Tableau1[[#This Row],[CODE_DEPT]],Libellés!$L$2:$M$102,2,FALSE)</f>
        <v>Morbihan</v>
      </c>
      <c r="F3055" s="21" t="s">
        <v>50</v>
      </c>
      <c r="G3055" s="21" t="str">
        <f>VLOOKUP(Tableau1[[#This Row],[CODE_TYPE_DECHET]],Libellés!$A$1:$B$8,2,FALSE)</f>
        <v>Encombrants</v>
      </c>
      <c r="H3055" s="21" t="s">
        <v>49</v>
      </c>
      <c r="I3055" s="21" t="str">
        <f>VLOOKUP(Tableau1[[#This Row],[CODE_DESTINATION]],Libellés!$E$2:$F$7,2,FALSE)</f>
        <v>Valorisation matière</v>
      </c>
      <c r="J3055" s="21">
        <v>189.41920999999999</v>
      </c>
      <c r="K3055" s="21">
        <v>727083</v>
      </c>
      <c r="L3055" s="21">
        <f>Tableau1[[#This Row],[TONNE_DECHET]]*1000</f>
        <v>189419.21</v>
      </c>
      <c r="M3055" s="21">
        <f>Tableau1[[#This Row],[KG_DECHET]]/Tableau1[[#This Row],[Population]]</f>
        <v>0.26051937674240766</v>
      </c>
    </row>
    <row r="3056" spans="1:13" x14ac:dyDescent="0.3">
      <c r="A3056" s="21">
        <v>2011</v>
      </c>
      <c r="B3056" s="21">
        <v>53</v>
      </c>
      <c r="C3056" s="21" t="str">
        <f>VLOOKUP(Tableau1[[#This Row],[CODE_REGION]],Libellés!$I$2:$J$15,2,FALSE)</f>
        <v>Bretagne</v>
      </c>
      <c r="D3056" s="21">
        <v>56</v>
      </c>
      <c r="E3056" s="21" t="str">
        <f>VLOOKUP(Tableau1[[#This Row],[CODE_DEPT]],Libellés!$L$2:$M$102,2,FALSE)</f>
        <v>Morbihan</v>
      </c>
      <c r="F3056" s="21" t="s">
        <v>53</v>
      </c>
      <c r="G3056" s="21" t="str">
        <f>VLOOKUP(Tableau1[[#This Row],[CODE_TYPE_DECHET]],Libellés!$A$1:$B$8,2,FALSE)</f>
        <v>Déchets dangereux</v>
      </c>
      <c r="H3056" s="21" t="s">
        <v>50</v>
      </c>
      <c r="I3056" s="21" t="str">
        <f>VLOOKUP(Tableau1[[#This Row],[CODE_DESTINATION]],Libellés!$E$2:$F$7,2,FALSE)</f>
        <v>Incinération avec récupération d'énergie</v>
      </c>
      <c r="J3056" s="21">
        <v>1.06</v>
      </c>
      <c r="K3056" s="21">
        <v>727083</v>
      </c>
      <c r="L3056" s="21">
        <f>Tableau1[[#This Row],[TONNE_DECHET]]*1000</f>
        <v>1060</v>
      </c>
      <c r="M3056" s="21">
        <f>Tableau1[[#This Row],[KG_DECHET]]/Tableau1[[#This Row],[Population]]</f>
        <v>1.4578803245296618E-3</v>
      </c>
    </row>
    <row r="3057" spans="1:13" x14ac:dyDescent="0.3">
      <c r="A3057" s="21">
        <v>2011</v>
      </c>
      <c r="B3057" s="21">
        <v>53</v>
      </c>
      <c r="C3057" s="21" t="str">
        <f>VLOOKUP(Tableau1[[#This Row],[CODE_REGION]],Libellés!$I$2:$J$15,2,FALSE)</f>
        <v>Bretagne</v>
      </c>
      <c r="D3057" s="21">
        <v>56</v>
      </c>
      <c r="E3057" s="21" t="str">
        <f>VLOOKUP(Tableau1[[#This Row],[CODE_DEPT]],Libellés!$L$2:$M$102,2,FALSE)</f>
        <v>Morbihan</v>
      </c>
      <c r="F3057" s="21" t="s">
        <v>53</v>
      </c>
      <c r="G3057" s="21" t="str">
        <f>VLOOKUP(Tableau1[[#This Row],[CODE_TYPE_DECHET]],Libellés!$A$1:$B$8,2,FALSE)</f>
        <v>Déchets dangereux</v>
      </c>
      <c r="H3057" s="21" t="s">
        <v>53</v>
      </c>
      <c r="I3057" s="21" t="str">
        <f>VLOOKUP(Tableau1[[#This Row],[CODE_DESTINATION]],Libellés!$E$2:$F$7,2,FALSE)</f>
        <v>Incinération sans récupération d'énergie</v>
      </c>
      <c r="J3057" s="21">
        <v>4.999E-2</v>
      </c>
      <c r="K3057" s="21">
        <v>727083</v>
      </c>
      <c r="L3057" s="21">
        <f>Tableau1[[#This Row],[TONNE_DECHET]]*1000</f>
        <v>49.99</v>
      </c>
      <c r="M3057" s="21">
        <f>Tableau1[[#This Row],[KG_DECHET]]/Tableau1[[#This Row],[Population]]</f>
        <v>6.8754186248337539E-5</v>
      </c>
    </row>
    <row r="3058" spans="1:13" x14ac:dyDescent="0.3">
      <c r="A3058" s="21">
        <v>2011</v>
      </c>
      <c r="B3058" s="21">
        <v>53</v>
      </c>
      <c r="C3058" s="21" t="str">
        <f>VLOOKUP(Tableau1[[#This Row],[CODE_REGION]],Libellés!$I$2:$J$15,2,FALSE)</f>
        <v>Bretagne</v>
      </c>
      <c r="D3058" s="21">
        <v>56</v>
      </c>
      <c r="E3058" s="21" t="str">
        <f>VLOOKUP(Tableau1[[#This Row],[CODE_DEPT]],Libellés!$L$2:$M$102,2,FALSE)</f>
        <v>Morbihan</v>
      </c>
      <c r="F3058" s="21" t="s">
        <v>51</v>
      </c>
      <c r="G3058" s="21" t="str">
        <f>VLOOKUP(Tableau1[[#This Row],[CODE_TYPE_DECHET]],Libellés!$A$1:$B$8,2,FALSE)</f>
        <v>Emballages et papier</v>
      </c>
      <c r="H3058" s="21" t="s">
        <v>49</v>
      </c>
      <c r="I3058" s="21" t="str">
        <f>VLOOKUP(Tableau1[[#This Row],[CODE_DESTINATION]],Libellés!$E$2:$F$7,2,FALSE)</f>
        <v>Valorisation matière</v>
      </c>
      <c r="J3058" s="21">
        <v>40364.563979999999</v>
      </c>
      <c r="K3058" s="21">
        <v>727083</v>
      </c>
      <c r="L3058" s="21">
        <f>Tableau1[[#This Row],[TONNE_DECHET]]*1000</f>
        <v>40364563.979999997</v>
      </c>
      <c r="M3058" s="21">
        <f>Tableau1[[#This Row],[KG_DECHET]]/Tableau1[[#This Row],[Population]]</f>
        <v>55.515758145906311</v>
      </c>
    </row>
    <row r="3059" spans="1:13" x14ac:dyDescent="0.3">
      <c r="A3059" s="21">
        <v>2011</v>
      </c>
      <c r="B3059" s="21">
        <v>53</v>
      </c>
      <c r="C3059" s="21" t="str">
        <f>VLOOKUP(Tableau1[[#This Row],[CODE_REGION]],Libellés!$I$2:$J$15,2,FALSE)</f>
        <v>Bretagne</v>
      </c>
      <c r="D3059" s="21">
        <v>56</v>
      </c>
      <c r="E3059" s="21" t="str">
        <f>VLOOKUP(Tableau1[[#This Row],[CODE_DEPT]],Libellés!$L$2:$M$102,2,FALSE)</f>
        <v>Morbihan</v>
      </c>
      <c r="F3059" s="21" t="s">
        <v>56</v>
      </c>
      <c r="G3059" s="21" t="str">
        <f>VLOOKUP(Tableau1[[#This Row],[CODE_TYPE_DECHET]],Libellés!$A$1:$B$8,2,FALSE)</f>
        <v>Biodéchets</v>
      </c>
      <c r="H3059" s="21" t="s">
        <v>56</v>
      </c>
      <c r="I3059" s="21" t="str">
        <f>VLOOKUP(Tableau1[[#This Row],[CODE_DESTINATION]],Libellés!$E$2:$F$7,2,FALSE)</f>
        <v>Valorisation organique</v>
      </c>
      <c r="J3059" s="21">
        <v>10063.69592</v>
      </c>
      <c r="K3059" s="21">
        <v>727083</v>
      </c>
      <c r="L3059" s="21">
        <f>Tableau1[[#This Row],[TONNE_DECHET]]*1000</f>
        <v>10063695.92</v>
      </c>
      <c r="M3059" s="21">
        <f>Tableau1[[#This Row],[KG_DECHET]]/Tableau1[[#This Row],[Population]]</f>
        <v>13.841192711148521</v>
      </c>
    </row>
    <row r="3060" spans="1:13" x14ac:dyDescent="0.3">
      <c r="A3060" s="21">
        <v>2011</v>
      </c>
      <c r="B3060" s="21">
        <v>53</v>
      </c>
      <c r="C3060" s="21" t="str">
        <f>VLOOKUP(Tableau1[[#This Row],[CODE_REGION]],Libellés!$I$2:$J$15,2,FALSE)</f>
        <v>Bretagne</v>
      </c>
      <c r="D3060" s="21">
        <v>56</v>
      </c>
      <c r="E3060" s="21" t="str">
        <f>VLOOKUP(Tableau1[[#This Row],[CODE_DEPT]],Libellés!$L$2:$M$102,2,FALSE)</f>
        <v>Morbihan</v>
      </c>
      <c r="F3060" s="21" t="s">
        <v>54</v>
      </c>
      <c r="G3060" s="21" t="str">
        <f>VLOOKUP(Tableau1[[#This Row],[CODE_TYPE_DECHET]],Libellés!$A$1:$B$8,2,FALSE)</f>
        <v>Verre</v>
      </c>
      <c r="H3060" s="21" t="s">
        <v>49</v>
      </c>
      <c r="I3060" s="21" t="str">
        <f>VLOOKUP(Tableau1[[#This Row],[CODE_DESTINATION]],Libellés!$E$2:$F$7,2,FALSE)</f>
        <v>Valorisation matière</v>
      </c>
      <c r="J3060" s="21">
        <v>36740.391499999998</v>
      </c>
      <c r="K3060" s="21">
        <v>727083</v>
      </c>
      <c r="L3060" s="21">
        <f>Tableau1[[#This Row],[TONNE_DECHET]]*1000</f>
        <v>36740391.5</v>
      </c>
      <c r="M3060" s="21">
        <f>Tableau1[[#This Row],[KG_DECHET]]/Tableau1[[#This Row],[Population]]</f>
        <v>50.531220644685682</v>
      </c>
    </row>
    <row r="3061" spans="1:13" x14ac:dyDescent="0.3">
      <c r="A3061" s="21">
        <v>2011</v>
      </c>
      <c r="B3061" s="21">
        <v>53</v>
      </c>
      <c r="C3061" s="21" t="str">
        <f>VLOOKUP(Tableau1[[#This Row],[CODE_REGION]],Libellés!$I$2:$J$15,2,FALSE)</f>
        <v>Bretagne</v>
      </c>
      <c r="D3061" s="21">
        <v>56</v>
      </c>
      <c r="E3061" s="21" t="str">
        <f>VLOOKUP(Tableau1[[#This Row],[CODE_DEPT]],Libellés!$L$2:$M$102,2,FALSE)</f>
        <v>Morbihan</v>
      </c>
      <c r="F3061" s="21" t="s">
        <v>55</v>
      </c>
      <c r="G3061" s="21" t="str">
        <f>VLOOKUP(Tableau1[[#This Row],[CODE_TYPE_DECHET]],Libellés!$A$1:$B$8,2,FALSE)</f>
        <v>Collectes séparées hors gravats</v>
      </c>
      <c r="H3061" s="21" t="s">
        <v>49</v>
      </c>
      <c r="I3061" s="21" t="str">
        <f>VLOOKUP(Tableau1[[#This Row],[CODE_DESTINATION]],Libellés!$E$2:$F$7,2,FALSE)</f>
        <v>Valorisation matière</v>
      </c>
      <c r="J3061" s="21">
        <v>444.56</v>
      </c>
      <c r="K3061" s="21">
        <v>727083</v>
      </c>
      <c r="L3061" s="21">
        <f>Tableau1[[#This Row],[TONNE_DECHET]]*1000</f>
        <v>444560</v>
      </c>
      <c r="M3061" s="21">
        <f>Tableau1[[#This Row],[KG_DECHET]]/Tableau1[[#This Row],[Population]]</f>
        <v>0.61142950667255325</v>
      </c>
    </row>
    <row r="3062" spans="1:13" x14ac:dyDescent="0.3">
      <c r="A3062" s="21">
        <v>2013</v>
      </c>
      <c r="B3062" s="21">
        <v>53</v>
      </c>
      <c r="C3062" s="21" t="str">
        <f>VLOOKUP(Tableau1[[#This Row],[CODE_REGION]],Libellés!$I$2:$J$15,2,FALSE)</f>
        <v>Bretagne</v>
      </c>
      <c r="D3062" s="21">
        <v>56</v>
      </c>
      <c r="E3062" s="21" t="str">
        <f>VLOOKUP(Tableau1[[#This Row],[CODE_DEPT]],Libellés!$L$2:$M$102,2,FALSE)</f>
        <v>Morbihan</v>
      </c>
      <c r="F3062" s="21" t="s">
        <v>49</v>
      </c>
      <c r="G3062" s="21" t="str">
        <f>VLOOKUP(Tableau1[[#This Row],[CODE_TYPE_DECHET]],Libellés!$A$1:$B$8,2,FALSE)</f>
        <v>Ordures ménagères résiduelles</v>
      </c>
      <c r="H3062" s="21" t="s">
        <v>50</v>
      </c>
      <c r="I3062" s="21" t="str">
        <f>VLOOKUP(Tableau1[[#This Row],[CODE_DESTINATION]],Libellés!$E$2:$F$7,2,FALSE)</f>
        <v>Incinération avec récupération d'énergie</v>
      </c>
      <c r="J3062" s="21">
        <v>37645.964139999996</v>
      </c>
      <c r="K3062" s="21">
        <v>737778</v>
      </c>
      <c r="L3062" s="21">
        <f>Tableau1[[#This Row],[TONNE_DECHET]]*1000</f>
        <v>37645964.139999993</v>
      </c>
      <c r="M3062" s="21">
        <f>Tableau1[[#This Row],[KG_DECHET]]/Tableau1[[#This Row],[Population]]</f>
        <v>51.026140844535881</v>
      </c>
    </row>
    <row r="3063" spans="1:13" x14ac:dyDescent="0.3">
      <c r="A3063" s="21">
        <v>2013</v>
      </c>
      <c r="B3063" s="21">
        <v>53</v>
      </c>
      <c r="C3063" s="21" t="str">
        <f>VLOOKUP(Tableau1[[#This Row],[CODE_REGION]],Libellés!$I$2:$J$15,2,FALSE)</f>
        <v>Bretagne</v>
      </c>
      <c r="D3063" s="21">
        <v>56</v>
      </c>
      <c r="E3063" s="21" t="str">
        <f>VLOOKUP(Tableau1[[#This Row],[CODE_DEPT]],Libellés!$L$2:$M$102,2,FALSE)</f>
        <v>Morbihan</v>
      </c>
      <c r="F3063" s="21" t="s">
        <v>49</v>
      </c>
      <c r="G3063" s="21" t="str">
        <f>VLOOKUP(Tableau1[[#This Row],[CODE_TYPE_DECHET]],Libellés!$A$1:$B$8,2,FALSE)</f>
        <v>Ordures ménagères résiduelles</v>
      </c>
      <c r="H3063" s="21" t="s">
        <v>53</v>
      </c>
      <c r="I3063" s="21" t="str">
        <f>VLOOKUP(Tableau1[[#This Row],[CODE_DESTINATION]],Libellés!$E$2:$F$7,2,FALSE)</f>
        <v>Incinération sans récupération d'énergie</v>
      </c>
      <c r="J3063" s="21">
        <v>24710.65</v>
      </c>
      <c r="K3063" s="21">
        <v>737778</v>
      </c>
      <c r="L3063" s="21">
        <f>Tableau1[[#This Row],[TONNE_DECHET]]*1000</f>
        <v>24710650</v>
      </c>
      <c r="M3063" s="21">
        <f>Tableau1[[#This Row],[KG_DECHET]]/Tableau1[[#This Row],[Population]]</f>
        <v>33.49334081525879</v>
      </c>
    </row>
    <row r="3064" spans="1:13" x14ac:dyDescent="0.3">
      <c r="A3064" s="21">
        <v>2013</v>
      </c>
      <c r="B3064" s="21">
        <v>53</v>
      </c>
      <c r="C3064" s="21" t="str">
        <f>VLOOKUP(Tableau1[[#This Row],[CODE_REGION]],Libellés!$I$2:$J$15,2,FALSE)</f>
        <v>Bretagne</v>
      </c>
      <c r="D3064" s="21">
        <v>56</v>
      </c>
      <c r="E3064" s="21" t="str">
        <f>VLOOKUP(Tableau1[[#This Row],[CODE_DEPT]],Libellés!$L$2:$M$102,2,FALSE)</f>
        <v>Morbihan</v>
      </c>
      <c r="F3064" s="21" t="s">
        <v>49</v>
      </c>
      <c r="G3064" s="21" t="str">
        <f>VLOOKUP(Tableau1[[#This Row],[CODE_TYPE_DECHET]],Libellés!$A$1:$B$8,2,FALSE)</f>
        <v>Ordures ménagères résiduelles</v>
      </c>
      <c r="H3064" s="21" t="s">
        <v>51</v>
      </c>
      <c r="I3064" s="21" t="str">
        <f>VLOOKUP(Tableau1[[#This Row],[CODE_DESTINATION]],Libellés!$E$2:$F$7,2,FALSE)</f>
        <v>Stockage</v>
      </c>
      <c r="J3064" s="21">
        <v>14224.92115</v>
      </c>
      <c r="K3064" s="21">
        <v>737778</v>
      </c>
      <c r="L3064" s="21">
        <f>Tableau1[[#This Row],[TONNE_DECHET]]*1000</f>
        <v>14224921.15</v>
      </c>
      <c r="M3064" s="21">
        <f>Tableau1[[#This Row],[KG_DECHET]]/Tableau1[[#This Row],[Population]]</f>
        <v>19.28076081151783</v>
      </c>
    </row>
    <row r="3065" spans="1:13" x14ac:dyDescent="0.3">
      <c r="A3065" s="21">
        <v>2013</v>
      </c>
      <c r="B3065" s="21">
        <v>53</v>
      </c>
      <c r="C3065" s="21" t="str">
        <f>VLOOKUP(Tableau1[[#This Row],[CODE_REGION]],Libellés!$I$2:$J$15,2,FALSE)</f>
        <v>Bretagne</v>
      </c>
      <c r="D3065" s="21">
        <v>56</v>
      </c>
      <c r="E3065" s="21" t="str">
        <f>VLOOKUP(Tableau1[[#This Row],[CODE_DEPT]],Libellés!$L$2:$M$102,2,FALSE)</f>
        <v>Morbihan</v>
      </c>
      <c r="F3065" s="21" t="s">
        <v>49</v>
      </c>
      <c r="G3065" s="21" t="str">
        <f>VLOOKUP(Tableau1[[#This Row],[CODE_TYPE_DECHET]],Libellés!$A$1:$B$8,2,FALSE)</f>
        <v>Ordures ménagères résiduelles</v>
      </c>
      <c r="H3065" s="21" t="s">
        <v>56</v>
      </c>
      <c r="I3065" s="21" t="str">
        <f>VLOOKUP(Tableau1[[#This Row],[CODE_DESTINATION]],Libellés!$E$2:$F$7,2,FALSE)</f>
        <v>Valorisation organique</v>
      </c>
      <c r="J3065" s="21">
        <v>42753.74</v>
      </c>
      <c r="K3065" s="21">
        <v>737778</v>
      </c>
      <c r="L3065" s="21">
        <f>Tableau1[[#This Row],[TONNE_DECHET]]*1000</f>
        <v>42753740</v>
      </c>
      <c r="M3065" s="21">
        <f>Tableau1[[#This Row],[KG_DECHET]]/Tableau1[[#This Row],[Population]]</f>
        <v>57.94932893092502</v>
      </c>
    </row>
    <row r="3066" spans="1:13" x14ac:dyDescent="0.3">
      <c r="A3066" s="21">
        <v>2013</v>
      </c>
      <c r="B3066" s="21">
        <v>53</v>
      </c>
      <c r="C3066" s="21" t="str">
        <f>VLOOKUP(Tableau1[[#This Row],[CODE_REGION]],Libellés!$I$2:$J$15,2,FALSE)</f>
        <v>Bretagne</v>
      </c>
      <c r="D3066" s="21">
        <v>56</v>
      </c>
      <c r="E3066" s="21" t="str">
        <f>VLOOKUP(Tableau1[[#This Row],[CODE_DEPT]],Libellés!$L$2:$M$102,2,FALSE)</f>
        <v>Morbihan</v>
      </c>
      <c r="F3066" s="21" t="s">
        <v>49</v>
      </c>
      <c r="G3066" s="21" t="str">
        <f>VLOOKUP(Tableau1[[#This Row],[CODE_TYPE_DECHET]],Libellés!$A$1:$B$8,2,FALSE)</f>
        <v>Ordures ménagères résiduelles</v>
      </c>
      <c r="H3066" s="21" t="s">
        <v>52</v>
      </c>
      <c r="I3066" s="21" t="str">
        <f>VLOOKUP(Tableau1[[#This Row],[CODE_DESTINATION]],Libellés!$E$2:$F$7,2,FALSE)</f>
        <v>Non précisé</v>
      </c>
      <c r="J3066" s="21">
        <v>37452</v>
      </c>
      <c r="K3066" s="21">
        <v>737778</v>
      </c>
      <c r="L3066" s="21">
        <f>Tableau1[[#This Row],[TONNE_DECHET]]*1000</f>
        <v>37452000</v>
      </c>
      <c r="M3066" s="21">
        <f>Tableau1[[#This Row],[KG_DECHET]]/Tableau1[[#This Row],[Population]]</f>
        <v>50.763237721916347</v>
      </c>
    </row>
    <row r="3067" spans="1:13" x14ac:dyDescent="0.3">
      <c r="A3067" s="21">
        <v>2013</v>
      </c>
      <c r="B3067" s="21">
        <v>53</v>
      </c>
      <c r="C3067" s="21" t="str">
        <f>VLOOKUP(Tableau1[[#This Row],[CODE_REGION]],Libellés!$I$2:$J$15,2,FALSE)</f>
        <v>Bretagne</v>
      </c>
      <c r="D3067" s="21">
        <v>56</v>
      </c>
      <c r="E3067" s="21" t="str">
        <f>VLOOKUP(Tableau1[[#This Row],[CODE_DEPT]],Libellés!$L$2:$M$102,2,FALSE)</f>
        <v>Morbihan</v>
      </c>
      <c r="F3067" s="21" t="s">
        <v>50</v>
      </c>
      <c r="G3067" s="21" t="str">
        <f>VLOOKUP(Tableau1[[#This Row],[CODE_TYPE_DECHET]],Libellés!$A$1:$B$8,2,FALSE)</f>
        <v>Encombrants</v>
      </c>
      <c r="H3067" s="21" t="s">
        <v>49</v>
      </c>
      <c r="I3067" s="21" t="str">
        <f>VLOOKUP(Tableau1[[#This Row],[CODE_DESTINATION]],Libellés!$E$2:$F$7,2,FALSE)</f>
        <v>Valorisation matière</v>
      </c>
      <c r="J3067" s="21">
        <v>237.6</v>
      </c>
      <c r="K3067" s="21">
        <v>737778</v>
      </c>
      <c r="L3067" s="21">
        <f>Tableau1[[#This Row],[TONNE_DECHET]]*1000</f>
        <v>237600</v>
      </c>
      <c r="M3067" s="21">
        <f>Tableau1[[#This Row],[KG_DECHET]]/Tableau1[[#This Row],[Population]]</f>
        <v>0.32204809576864585</v>
      </c>
    </row>
    <row r="3068" spans="1:13" x14ac:dyDescent="0.3">
      <c r="A3068" s="21">
        <v>2013</v>
      </c>
      <c r="B3068" s="21">
        <v>53</v>
      </c>
      <c r="C3068" s="21" t="str">
        <f>VLOOKUP(Tableau1[[#This Row],[CODE_REGION]],Libellés!$I$2:$J$15,2,FALSE)</f>
        <v>Bretagne</v>
      </c>
      <c r="D3068" s="21">
        <v>56</v>
      </c>
      <c r="E3068" s="21" t="str">
        <f>VLOOKUP(Tableau1[[#This Row],[CODE_DEPT]],Libellés!$L$2:$M$102,2,FALSE)</f>
        <v>Morbihan</v>
      </c>
      <c r="F3068" s="21" t="s">
        <v>50</v>
      </c>
      <c r="G3068" s="21" t="str">
        <f>VLOOKUP(Tableau1[[#This Row],[CODE_TYPE_DECHET]],Libellés!$A$1:$B$8,2,FALSE)</f>
        <v>Encombrants</v>
      </c>
      <c r="H3068" s="21" t="s">
        <v>51</v>
      </c>
      <c r="I3068" s="21" t="str">
        <f>VLOOKUP(Tableau1[[#This Row],[CODE_DESTINATION]],Libellés!$E$2:$F$7,2,FALSE)</f>
        <v>Stockage</v>
      </c>
      <c r="J3068" s="21">
        <v>1109.17554</v>
      </c>
      <c r="K3068" s="21">
        <v>737778</v>
      </c>
      <c r="L3068" s="21">
        <f>Tableau1[[#This Row],[TONNE_DECHET]]*1000</f>
        <v>1109175.54</v>
      </c>
      <c r="M3068" s="21">
        <f>Tableau1[[#This Row],[KG_DECHET]]/Tableau1[[#This Row],[Population]]</f>
        <v>1.5034001284939373</v>
      </c>
    </row>
    <row r="3069" spans="1:13" x14ac:dyDescent="0.3">
      <c r="A3069" s="21">
        <v>2013</v>
      </c>
      <c r="B3069" s="21">
        <v>53</v>
      </c>
      <c r="C3069" s="21" t="str">
        <f>VLOOKUP(Tableau1[[#This Row],[CODE_REGION]],Libellés!$I$2:$J$15,2,FALSE)</f>
        <v>Bretagne</v>
      </c>
      <c r="D3069" s="21">
        <v>56</v>
      </c>
      <c r="E3069" s="21" t="str">
        <f>VLOOKUP(Tableau1[[#This Row],[CODE_DEPT]],Libellés!$L$2:$M$102,2,FALSE)</f>
        <v>Morbihan</v>
      </c>
      <c r="F3069" s="21" t="s">
        <v>50</v>
      </c>
      <c r="G3069" s="21" t="str">
        <f>VLOOKUP(Tableau1[[#This Row],[CODE_TYPE_DECHET]],Libellés!$A$1:$B$8,2,FALSE)</f>
        <v>Encombrants</v>
      </c>
      <c r="H3069" s="21" t="s">
        <v>56</v>
      </c>
      <c r="I3069" s="21" t="str">
        <f>VLOOKUP(Tableau1[[#This Row],[CODE_DESTINATION]],Libellés!$E$2:$F$7,2,FALSE)</f>
        <v>Valorisation organique</v>
      </c>
      <c r="J3069" s="21">
        <v>246</v>
      </c>
      <c r="K3069" s="21">
        <v>737778</v>
      </c>
      <c r="L3069" s="21">
        <f>Tableau1[[#This Row],[TONNE_DECHET]]*1000</f>
        <v>246000</v>
      </c>
      <c r="M3069" s="21">
        <f>Tableau1[[#This Row],[KG_DECHET]]/Tableau1[[#This Row],[Population]]</f>
        <v>0.33343363450794139</v>
      </c>
    </row>
    <row r="3070" spans="1:13" x14ac:dyDescent="0.3">
      <c r="A3070" s="21">
        <v>2013</v>
      </c>
      <c r="B3070" s="21">
        <v>53</v>
      </c>
      <c r="C3070" s="21" t="str">
        <f>VLOOKUP(Tableau1[[#This Row],[CODE_REGION]],Libellés!$I$2:$J$15,2,FALSE)</f>
        <v>Bretagne</v>
      </c>
      <c r="D3070" s="21">
        <v>56</v>
      </c>
      <c r="E3070" s="21" t="str">
        <f>VLOOKUP(Tableau1[[#This Row],[CODE_DEPT]],Libellés!$L$2:$M$102,2,FALSE)</f>
        <v>Morbihan</v>
      </c>
      <c r="F3070" s="21" t="s">
        <v>53</v>
      </c>
      <c r="G3070" s="21" t="str">
        <f>VLOOKUP(Tableau1[[#This Row],[CODE_TYPE_DECHET]],Libellés!$A$1:$B$8,2,FALSE)</f>
        <v>Déchets dangereux</v>
      </c>
      <c r="H3070" s="21" t="s">
        <v>50</v>
      </c>
      <c r="I3070" s="21" t="str">
        <f>VLOOKUP(Tableau1[[#This Row],[CODE_DESTINATION]],Libellés!$E$2:$F$7,2,FALSE)</f>
        <v>Incinération avec récupération d'énergie</v>
      </c>
      <c r="J3070" s="21">
        <v>1.2256</v>
      </c>
      <c r="K3070" s="21">
        <v>737778</v>
      </c>
      <c r="L3070" s="21">
        <f>Tableau1[[#This Row],[TONNE_DECHET]]*1000</f>
        <v>1225.5999999999999</v>
      </c>
      <c r="M3070" s="21">
        <f>Tableau1[[#This Row],[KG_DECHET]]/Tableau1[[#This Row],[Population]]</f>
        <v>1.6612043189143616E-3</v>
      </c>
    </row>
    <row r="3071" spans="1:13" x14ac:dyDescent="0.3">
      <c r="A3071" s="21">
        <v>2013</v>
      </c>
      <c r="B3071" s="21">
        <v>53</v>
      </c>
      <c r="C3071" s="21" t="str">
        <f>VLOOKUP(Tableau1[[#This Row],[CODE_REGION]],Libellés!$I$2:$J$15,2,FALSE)</f>
        <v>Bretagne</v>
      </c>
      <c r="D3071" s="21">
        <v>56</v>
      </c>
      <c r="E3071" s="21" t="str">
        <f>VLOOKUP(Tableau1[[#This Row],[CODE_DEPT]],Libellés!$L$2:$M$102,2,FALSE)</f>
        <v>Morbihan</v>
      </c>
      <c r="F3071" s="21" t="s">
        <v>51</v>
      </c>
      <c r="G3071" s="21" t="str">
        <f>VLOOKUP(Tableau1[[#This Row],[CODE_TYPE_DECHET]],Libellés!$A$1:$B$8,2,FALSE)</f>
        <v>Emballages et papier</v>
      </c>
      <c r="H3071" s="21" t="s">
        <v>49</v>
      </c>
      <c r="I3071" s="21" t="str">
        <f>VLOOKUP(Tableau1[[#This Row],[CODE_DESTINATION]],Libellés!$E$2:$F$7,2,FALSE)</f>
        <v>Valorisation matière</v>
      </c>
      <c r="J3071" s="21">
        <v>39734.923170000002</v>
      </c>
      <c r="K3071" s="21">
        <v>737778</v>
      </c>
      <c r="L3071" s="21">
        <f>Tableau1[[#This Row],[TONNE_DECHET]]*1000</f>
        <v>39734923.170000002</v>
      </c>
      <c r="M3071" s="21">
        <f>Tableau1[[#This Row],[KG_DECHET]]/Tableau1[[#This Row],[Population]]</f>
        <v>53.857560363686638</v>
      </c>
    </row>
    <row r="3072" spans="1:13" x14ac:dyDescent="0.3">
      <c r="A3072" s="21">
        <v>2013</v>
      </c>
      <c r="B3072" s="21">
        <v>53</v>
      </c>
      <c r="C3072" s="21" t="str">
        <f>VLOOKUP(Tableau1[[#This Row],[CODE_REGION]],Libellés!$I$2:$J$15,2,FALSE)</f>
        <v>Bretagne</v>
      </c>
      <c r="D3072" s="21">
        <v>56</v>
      </c>
      <c r="E3072" s="21" t="str">
        <f>VLOOKUP(Tableau1[[#This Row],[CODE_DEPT]],Libellés!$L$2:$M$102,2,FALSE)</f>
        <v>Morbihan</v>
      </c>
      <c r="F3072" s="21" t="s">
        <v>56</v>
      </c>
      <c r="G3072" s="21" t="str">
        <f>VLOOKUP(Tableau1[[#This Row],[CODE_TYPE_DECHET]],Libellés!$A$1:$B$8,2,FALSE)</f>
        <v>Biodéchets</v>
      </c>
      <c r="H3072" s="21" t="s">
        <v>56</v>
      </c>
      <c r="I3072" s="21" t="str">
        <f>VLOOKUP(Tableau1[[#This Row],[CODE_DESTINATION]],Libellés!$E$2:$F$7,2,FALSE)</f>
        <v>Valorisation organique</v>
      </c>
      <c r="J3072" s="21">
        <v>9129.2800000000007</v>
      </c>
      <c r="K3072" s="21">
        <v>737778</v>
      </c>
      <c r="L3072" s="21">
        <f>Tableau1[[#This Row],[TONNE_DECHET]]*1000</f>
        <v>9129280</v>
      </c>
      <c r="M3072" s="21">
        <f>Tableau1[[#This Row],[KG_DECHET]]/Tableau1[[#This Row],[Population]]</f>
        <v>12.374020369270973</v>
      </c>
    </row>
    <row r="3073" spans="1:13" x14ac:dyDescent="0.3">
      <c r="A3073" s="21">
        <v>2013</v>
      </c>
      <c r="B3073" s="21">
        <v>53</v>
      </c>
      <c r="C3073" s="21" t="str">
        <f>VLOOKUP(Tableau1[[#This Row],[CODE_REGION]],Libellés!$I$2:$J$15,2,FALSE)</f>
        <v>Bretagne</v>
      </c>
      <c r="D3073" s="21">
        <v>56</v>
      </c>
      <c r="E3073" s="21" t="str">
        <f>VLOOKUP(Tableau1[[#This Row],[CODE_DEPT]],Libellés!$L$2:$M$102,2,FALSE)</f>
        <v>Morbihan</v>
      </c>
      <c r="F3073" s="21" t="s">
        <v>54</v>
      </c>
      <c r="G3073" s="21" t="str">
        <f>VLOOKUP(Tableau1[[#This Row],[CODE_TYPE_DECHET]],Libellés!$A$1:$B$8,2,FALSE)</f>
        <v>Verre</v>
      </c>
      <c r="H3073" s="21" t="s">
        <v>49</v>
      </c>
      <c r="I3073" s="21" t="str">
        <f>VLOOKUP(Tableau1[[#This Row],[CODE_DESTINATION]],Libellés!$E$2:$F$7,2,FALSE)</f>
        <v>Valorisation matière</v>
      </c>
      <c r="J3073" s="21">
        <v>36171.238290000001</v>
      </c>
      <c r="K3073" s="21">
        <v>737778</v>
      </c>
      <c r="L3073" s="21">
        <f>Tableau1[[#This Row],[TONNE_DECHET]]*1000</f>
        <v>36171238.289999999</v>
      </c>
      <c r="M3073" s="21">
        <f>Tableau1[[#This Row],[KG_DECHET]]/Tableau1[[#This Row],[Population]]</f>
        <v>49.027266047510224</v>
      </c>
    </row>
    <row r="3074" spans="1:13" x14ac:dyDescent="0.3">
      <c r="A3074" s="21">
        <v>2013</v>
      </c>
      <c r="B3074" s="21">
        <v>53</v>
      </c>
      <c r="C3074" s="21" t="str">
        <f>VLOOKUP(Tableau1[[#This Row],[CODE_REGION]],Libellés!$I$2:$J$15,2,FALSE)</f>
        <v>Bretagne</v>
      </c>
      <c r="D3074" s="21">
        <v>56</v>
      </c>
      <c r="E3074" s="21" t="str">
        <f>VLOOKUP(Tableau1[[#This Row],[CODE_DEPT]],Libellés!$L$2:$M$102,2,FALSE)</f>
        <v>Morbihan</v>
      </c>
      <c r="F3074" s="21" t="s">
        <v>55</v>
      </c>
      <c r="G3074" s="21" t="str">
        <f>VLOOKUP(Tableau1[[#This Row],[CODE_TYPE_DECHET]],Libellés!$A$1:$B$8,2,FALSE)</f>
        <v>Collectes séparées hors gravats</v>
      </c>
      <c r="H3074" s="21" t="s">
        <v>49</v>
      </c>
      <c r="I3074" s="21" t="str">
        <f>VLOOKUP(Tableau1[[#This Row],[CODE_DESTINATION]],Libellés!$E$2:$F$7,2,FALSE)</f>
        <v>Valorisation matière</v>
      </c>
      <c r="J3074" s="21">
        <v>652.83000000000004</v>
      </c>
      <c r="K3074" s="21">
        <v>737778</v>
      </c>
      <c r="L3074" s="21">
        <f>Tableau1[[#This Row],[TONNE_DECHET]]*1000</f>
        <v>652830</v>
      </c>
      <c r="M3074" s="21">
        <f>Tableau1[[#This Row],[KG_DECHET]]/Tableau1[[#This Row],[Population]]</f>
        <v>0.88485967323503822</v>
      </c>
    </row>
    <row r="3075" spans="1:13" x14ac:dyDescent="0.3">
      <c r="A3075" s="21">
        <v>2015</v>
      </c>
      <c r="B3075" s="21">
        <v>53</v>
      </c>
      <c r="C3075" s="21" t="str">
        <f>VLOOKUP(Tableau1[[#This Row],[CODE_REGION]],Libellés!$I$2:$J$15,2,FALSE)</f>
        <v>Bretagne</v>
      </c>
      <c r="D3075" s="21">
        <v>56</v>
      </c>
      <c r="E3075" s="21" t="str">
        <f>VLOOKUP(Tableau1[[#This Row],[CODE_DEPT]],Libellés!$L$2:$M$102,2,FALSE)</f>
        <v>Morbihan</v>
      </c>
      <c r="F3075" s="21" t="s">
        <v>49</v>
      </c>
      <c r="G3075" s="21" t="str">
        <f>VLOOKUP(Tableau1[[#This Row],[CODE_TYPE_DECHET]],Libellés!$A$1:$B$8,2,FALSE)</f>
        <v>Ordures ménagères résiduelles</v>
      </c>
      <c r="H3075" s="21" t="s">
        <v>50</v>
      </c>
      <c r="I3075" s="21" t="str">
        <f>VLOOKUP(Tableau1[[#This Row],[CODE_DESTINATION]],Libellés!$E$2:$F$7,2,FALSE)</f>
        <v>Incinération avec récupération d'énergie</v>
      </c>
      <c r="J3075" s="21">
        <v>39168.793530000003</v>
      </c>
      <c r="K3075" s="21">
        <v>744813</v>
      </c>
      <c r="L3075" s="21">
        <f>Tableau1[[#This Row],[TONNE_DECHET]]*1000</f>
        <v>39168793.530000001</v>
      </c>
      <c r="M3075" s="21">
        <f>Tableau1[[#This Row],[KG_DECHET]]/Tableau1[[#This Row],[Population]]</f>
        <v>52.588761917420882</v>
      </c>
    </row>
    <row r="3076" spans="1:13" x14ac:dyDescent="0.3">
      <c r="A3076" s="21">
        <v>2015</v>
      </c>
      <c r="B3076" s="21">
        <v>53</v>
      </c>
      <c r="C3076" s="21" t="str">
        <f>VLOOKUP(Tableau1[[#This Row],[CODE_REGION]],Libellés!$I$2:$J$15,2,FALSE)</f>
        <v>Bretagne</v>
      </c>
      <c r="D3076" s="21">
        <v>56</v>
      </c>
      <c r="E3076" s="21" t="str">
        <f>VLOOKUP(Tableau1[[#This Row],[CODE_DEPT]],Libellés!$L$2:$M$102,2,FALSE)</f>
        <v>Morbihan</v>
      </c>
      <c r="F3076" s="21" t="s">
        <v>49</v>
      </c>
      <c r="G3076" s="21" t="str">
        <f>VLOOKUP(Tableau1[[#This Row],[CODE_TYPE_DECHET]],Libellés!$A$1:$B$8,2,FALSE)</f>
        <v>Ordures ménagères résiduelles</v>
      </c>
      <c r="H3076" s="21" t="s">
        <v>53</v>
      </c>
      <c r="I3076" s="21" t="str">
        <f>VLOOKUP(Tableau1[[#This Row],[CODE_DESTINATION]],Libellés!$E$2:$F$7,2,FALSE)</f>
        <v>Incinération sans récupération d'énergie</v>
      </c>
      <c r="J3076" s="21">
        <v>25458.26</v>
      </c>
      <c r="K3076" s="21">
        <v>744813</v>
      </c>
      <c r="L3076" s="21">
        <f>Tableau1[[#This Row],[TONNE_DECHET]]*1000</f>
        <v>25458260</v>
      </c>
      <c r="M3076" s="21">
        <f>Tableau1[[#This Row],[KG_DECHET]]/Tableau1[[#This Row],[Population]]</f>
        <v>34.180740669134401</v>
      </c>
    </row>
    <row r="3077" spans="1:13" x14ac:dyDescent="0.3">
      <c r="A3077" s="21">
        <v>2015</v>
      </c>
      <c r="B3077" s="21">
        <v>53</v>
      </c>
      <c r="C3077" s="21" t="str">
        <f>VLOOKUP(Tableau1[[#This Row],[CODE_REGION]],Libellés!$I$2:$J$15,2,FALSE)</f>
        <v>Bretagne</v>
      </c>
      <c r="D3077" s="21">
        <v>56</v>
      </c>
      <c r="E3077" s="21" t="str">
        <f>VLOOKUP(Tableau1[[#This Row],[CODE_DEPT]],Libellés!$L$2:$M$102,2,FALSE)</f>
        <v>Morbihan</v>
      </c>
      <c r="F3077" s="21" t="s">
        <v>49</v>
      </c>
      <c r="G3077" s="21" t="str">
        <f>VLOOKUP(Tableau1[[#This Row],[CODE_TYPE_DECHET]],Libellés!$A$1:$B$8,2,FALSE)</f>
        <v>Ordures ménagères résiduelles</v>
      </c>
      <c r="H3077" s="21" t="s">
        <v>51</v>
      </c>
      <c r="I3077" s="21" t="str">
        <f>VLOOKUP(Tableau1[[#This Row],[CODE_DESTINATION]],Libellés!$E$2:$F$7,2,FALSE)</f>
        <v>Stockage</v>
      </c>
      <c r="J3077" s="21">
        <v>5220.8255799999997</v>
      </c>
      <c r="K3077" s="21">
        <v>744813</v>
      </c>
      <c r="L3077" s="21">
        <f>Tableau1[[#This Row],[TONNE_DECHET]]*1000</f>
        <v>5220825.58</v>
      </c>
      <c r="M3077" s="21">
        <f>Tableau1[[#This Row],[KG_DECHET]]/Tableau1[[#This Row],[Population]]</f>
        <v>7.0095790218484373</v>
      </c>
    </row>
    <row r="3078" spans="1:13" x14ac:dyDescent="0.3">
      <c r="A3078" s="21">
        <v>2015</v>
      </c>
      <c r="B3078" s="21">
        <v>53</v>
      </c>
      <c r="C3078" s="21" t="str">
        <f>VLOOKUP(Tableau1[[#This Row],[CODE_REGION]],Libellés!$I$2:$J$15,2,FALSE)</f>
        <v>Bretagne</v>
      </c>
      <c r="D3078" s="21">
        <v>56</v>
      </c>
      <c r="E3078" s="21" t="str">
        <f>VLOOKUP(Tableau1[[#This Row],[CODE_DEPT]],Libellés!$L$2:$M$102,2,FALSE)</f>
        <v>Morbihan</v>
      </c>
      <c r="F3078" s="21" t="s">
        <v>49</v>
      </c>
      <c r="G3078" s="21" t="str">
        <f>VLOOKUP(Tableau1[[#This Row],[CODE_TYPE_DECHET]],Libellés!$A$1:$B$8,2,FALSE)</f>
        <v>Ordures ménagères résiduelles</v>
      </c>
      <c r="H3078" s="21" t="s">
        <v>56</v>
      </c>
      <c r="I3078" s="21" t="str">
        <f>VLOOKUP(Tableau1[[#This Row],[CODE_DESTINATION]],Libellés!$E$2:$F$7,2,FALSE)</f>
        <v>Valorisation organique</v>
      </c>
      <c r="J3078" s="21">
        <v>45143.199999999997</v>
      </c>
      <c r="K3078" s="21">
        <v>744813</v>
      </c>
      <c r="L3078" s="21">
        <f>Tableau1[[#This Row],[TONNE_DECHET]]*1000</f>
        <v>45143200</v>
      </c>
      <c r="M3078" s="21">
        <f>Tableau1[[#This Row],[KG_DECHET]]/Tableau1[[#This Row],[Population]]</f>
        <v>60.610112873969705</v>
      </c>
    </row>
    <row r="3079" spans="1:13" x14ac:dyDescent="0.3">
      <c r="A3079" s="21">
        <v>2015</v>
      </c>
      <c r="B3079" s="21">
        <v>53</v>
      </c>
      <c r="C3079" s="21" t="str">
        <f>VLOOKUP(Tableau1[[#This Row],[CODE_REGION]],Libellés!$I$2:$J$15,2,FALSE)</f>
        <v>Bretagne</v>
      </c>
      <c r="D3079" s="21">
        <v>56</v>
      </c>
      <c r="E3079" s="21" t="str">
        <f>VLOOKUP(Tableau1[[#This Row],[CODE_DEPT]],Libellés!$L$2:$M$102,2,FALSE)</f>
        <v>Morbihan</v>
      </c>
      <c r="F3079" s="21" t="s">
        <v>49</v>
      </c>
      <c r="G3079" s="21" t="str">
        <f>VLOOKUP(Tableau1[[#This Row],[CODE_TYPE_DECHET]],Libellés!$A$1:$B$8,2,FALSE)</f>
        <v>Ordures ménagères résiduelles</v>
      </c>
      <c r="H3079" s="21" t="s">
        <v>52</v>
      </c>
      <c r="I3079" s="21" t="str">
        <f>VLOOKUP(Tableau1[[#This Row],[CODE_DESTINATION]],Libellés!$E$2:$F$7,2,FALSE)</f>
        <v>Non précisé</v>
      </c>
      <c r="J3079" s="21">
        <v>38207</v>
      </c>
      <c r="K3079" s="21">
        <v>744813</v>
      </c>
      <c r="L3079" s="21">
        <f>Tableau1[[#This Row],[TONNE_DECHET]]*1000</f>
        <v>38207000</v>
      </c>
      <c r="M3079" s="21">
        <f>Tableau1[[#This Row],[KG_DECHET]]/Tableau1[[#This Row],[Population]]</f>
        <v>51.297439760047155</v>
      </c>
    </row>
    <row r="3080" spans="1:13" x14ac:dyDescent="0.3">
      <c r="A3080" s="21">
        <v>2015</v>
      </c>
      <c r="B3080" s="21">
        <v>53</v>
      </c>
      <c r="C3080" s="21" t="str">
        <f>VLOOKUP(Tableau1[[#This Row],[CODE_REGION]],Libellés!$I$2:$J$15,2,FALSE)</f>
        <v>Bretagne</v>
      </c>
      <c r="D3080" s="21">
        <v>56</v>
      </c>
      <c r="E3080" s="21" t="str">
        <f>VLOOKUP(Tableau1[[#This Row],[CODE_DEPT]],Libellés!$L$2:$M$102,2,FALSE)</f>
        <v>Morbihan</v>
      </c>
      <c r="F3080" s="21" t="s">
        <v>50</v>
      </c>
      <c r="G3080" s="21" t="str">
        <f>VLOOKUP(Tableau1[[#This Row],[CODE_TYPE_DECHET]],Libellés!$A$1:$B$8,2,FALSE)</f>
        <v>Encombrants</v>
      </c>
      <c r="H3080" s="21" t="s">
        <v>51</v>
      </c>
      <c r="I3080" s="21" t="str">
        <f>VLOOKUP(Tableau1[[#This Row],[CODE_DESTINATION]],Libellés!$E$2:$F$7,2,FALSE)</f>
        <v>Stockage</v>
      </c>
      <c r="J3080" s="21">
        <v>835.83249000000001</v>
      </c>
      <c r="K3080" s="21">
        <v>744813</v>
      </c>
      <c r="L3080" s="21">
        <f>Tableau1[[#This Row],[TONNE_DECHET]]*1000</f>
        <v>835832.49</v>
      </c>
      <c r="M3080" s="21">
        <f>Tableau1[[#This Row],[KG_DECHET]]/Tableau1[[#This Row],[Population]]</f>
        <v>1.1222044862267442</v>
      </c>
    </row>
    <row r="3081" spans="1:13" x14ac:dyDescent="0.3">
      <c r="A3081" s="21">
        <v>2015</v>
      </c>
      <c r="B3081" s="21">
        <v>53</v>
      </c>
      <c r="C3081" s="21" t="str">
        <f>VLOOKUP(Tableau1[[#This Row],[CODE_REGION]],Libellés!$I$2:$J$15,2,FALSE)</f>
        <v>Bretagne</v>
      </c>
      <c r="D3081" s="21">
        <v>56</v>
      </c>
      <c r="E3081" s="21" t="str">
        <f>VLOOKUP(Tableau1[[#This Row],[CODE_DEPT]],Libellés!$L$2:$M$102,2,FALSE)</f>
        <v>Morbihan</v>
      </c>
      <c r="F3081" s="21" t="s">
        <v>53</v>
      </c>
      <c r="G3081" s="21" t="str">
        <f>VLOOKUP(Tableau1[[#This Row],[CODE_TYPE_DECHET]],Libellés!$A$1:$B$8,2,FALSE)</f>
        <v>Déchets dangereux</v>
      </c>
      <c r="H3081" s="21" t="s">
        <v>50</v>
      </c>
      <c r="I3081" s="21" t="str">
        <f>VLOOKUP(Tableau1[[#This Row],[CODE_DESTINATION]],Libellés!$E$2:$F$7,2,FALSE)</f>
        <v>Incinération avec récupération d'énergie</v>
      </c>
      <c r="J3081" s="21">
        <v>3.8719999999999997E-2</v>
      </c>
      <c r="K3081" s="21">
        <v>744813</v>
      </c>
      <c r="L3081" s="21">
        <f>Tableau1[[#This Row],[TONNE_DECHET]]*1000</f>
        <v>38.72</v>
      </c>
      <c r="M3081" s="21">
        <f>Tableau1[[#This Row],[KG_DECHET]]/Tableau1[[#This Row],[Population]]</f>
        <v>5.1986203248332132E-5</v>
      </c>
    </row>
    <row r="3082" spans="1:13" x14ac:dyDescent="0.3">
      <c r="A3082" s="21">
        <v>2015</v>
      </c>
      <c r="B3082" s="21">
        <v>53</v>
      </c>
      <c r="C3082" s="21" t="str">
        <f>VLOOKUP(Tableau1[[#This Row],[CODE_REGION]],Libellés!$I$2:$J$15,2,FALSE)</f>
        <v>Bretagne</v>
      </c>
      <c r="D3082" s="21">
        <v>56</v>
      </c>
      <c r="E3082" s="21" t="str">
        <f>VLOOKUP(Tableau1[[#This Row],[CODE_DEPT]],Libellés!$L$2:$M$102,2,FALSE)</f>
        <v>Morbihan</v>
      </c>
      <c r="F3082" s="21" t="s">
        <v>51</v>
      </c>
      <c r="G3082" s="21" t="str">
        <f>VLOOKUP(Tableau1[[#This Row],[CODE_TYPE_DECHET]],Libellés!$A$1:$B$8,2,FALSE)</f>
        <v>Emballages et papier</v>
      </c>
      <c r="H3082" s="21" t="s">
        <v>49</v>
      </c>
      <c r="I3082" s="21" t="str">
        <f>VLOOKUP(Tableau1[[#This Row],[CODE_DESTINATION]],Libellés!$E$2:$F$7,2,FALSE)</f>
        <v>Valorisation matière</v>
      </c>
      <c r="J3082" s="21">
        <v>40758.798210000001</v>
      </c>
      <c r="K3082" s="21">
        <v>744813</v>
      </c>
      <c r="L3082" s="21">
        <f>Tableau1[[#This Row],[TONNE_DECHET]]*1000</f>
        <v>40758798.210000001</v>
      </c>
      <c r="M3082" s="21">
        <f>Tableau1[[#This Row],[KG_DECHET]]/Tableau1[[#This Row],[Population]]</f>
        <v>54.723532228895039</v>
      </c>
    </row>
    <row r="3083" spans="1:13" x14ac:dyDescent="0.3">
      <c r="A3083" s="21">
        <v>2015</v>
      </c>
      <c r="B3083" s="21">
        <v>53</v>
      </c>
      <c r="C3083" s="21" t="str">
        <f>VLOOKUP(Tableau1[[#This Row],[CODE_REGION]],Libellés!$I$2:$J$15,2,FALSE)</f>
        <v>Bretagne</v>
      </c>
      <c r="D3083" s="21">
        <v>56</v>
      </c>
      <c r="E3083" s="21" t="str">
        <f>VLOOKUP(Tableau1[[#This Row],[CODE_DEPT]],Libellés!$L$2:$M$102,2,FALSE)</f>
        <v>Morbihan</v>
      </c>
      <c r="F3083" s="21" t="s">
        <v>56</v>
      </c>
      <c r="G3083" s="21" t="str">
        <f>VLOOKUP(Tableau1[[#This Row],[CODE_TYPE_DECHET]],Libellés!$A$1:$B$8,2,FALSE)</f>
        <v>Biodéchets</v>
      </c>
      <c r="H3083" s="21" t="s">
        <v>56</v>
      </c>
      <c r="I3083" s="21" t="str">
        <f>VLOOKUP(Tableau1[[#This Row],[CODE_DESTINATION]],Libellés!$E$2:$F$7,2,FALSE)</f>
        <v>Valorisation organique</v>
      </c>
      <c r="J3083" s="21">
        <v>13621.94</v>
      </c>
      <c r="K3083" s="21">
        <v>744813</v>
      </c>
      <c r="L3083" s="21">
        <f>Tableau1[[#This Row],[TONNE_DECHET]]*1000</f>
        <v>13621940</v>
      </c>
      <c r="M3083" s="21">
        <f>Tableau1[[#This Row],[KG_DECHET]]/Tableau1[[#This Row],[Population]]</f>
        <v>18.289073901771317</v>
      </c>
    </row>
    <row r="3084" spans="1:13" x14ac:dyDescent="0.3">
      <c r="A3084" s="21">
        <v>2015</v>
      </c>
      <c r="B3084" s="21">
        <v>53</v>
      </c>
      <c r="C3084" s="21" t="str">
        <f>VLOOKUP(Tableau1[[#This Row],[CODE_REGION]],Libellés!$I$2:$J$15,2,FALSE)</f>
        <v>Bretagne</v>
      </c>
      <c r="D3084" s="21">
        <v>56</v>
      </c>
      <c r="E3084" s="21" t="str">
        <f>VLOOKUP(Tableau1[[#This Row],[CODE_DEPT]],Libellés!$L$2:$M$102,2,FALSE)</f>
        <v>Morbihan</v>
      </c>
      <c r="F3084" s="21" t="s">
        <v>54</v>
      </c>
      <c r="G3084" s="21" t="str">
        <f>VLOOKUP(Tableau1[[#This Row],[CODE_TYPE_DECHET]],Libellés!$A$1:$B$8,2,FALSE)</f>
        <v>Verre</v>
      </c>
      <c r="H3084" s="21" t="s">
        <v>49</v>
      </c>
      <c r="I3084" s="21" t="str">
        <f>VLOOKUP(Tableau1[[#This Row],[CODE_DESTINATION]],Libellés!$E$2:$F$7,2,FALSE)</f>
        <v>Valorisation matière</v>
      </c>
      <c r="J3084" s="21">
        <v>37463.902770000001</v>
      </c>
      <c r="K3084" s="21">
        <v>744813</v>
      </c>
      <c r="L3084" s="21">
        <f>Tableau1[[#This Row],[TONNE_DECHET]]*1000</f>
        <v>37463902.770000003</v>
      </c>
      <c r="M3084" s="21">
        <f>Tableau1[[#This Row],[KG_DECHET]]/Tableau1[[#This Row],[Population]]</f>
        <v>50.299743385252413</v>
      </c>
    </row>
    <row r="3085" spans="1:13" x14ac:dyDescent="0.3">
      <c r="A3085" s="21">
        <v>2015</v>
      </c>
      <c r="B3085" s="21">
        <v>53</v>
      </c>
      <c r="C3085" s="21" t="str">
        <f>VLOOKUP(Tableau1[[#This Row],[CODE_REGION]],Libellés!$I$2:$J$15,2,FALSE)</f>
        <v>Bretagne</v>
      </c>
      <c r="D3085" s="21">
        <v>56</v>
      </c>
      <c r="E3085" s="21" t="str">
        <f>VLOOKUP(Tableau1[[#This Row],[CODE_DEPT]],Libellés!$L$2:$M$102,2,FALSE)</f>
        <v>Morbihan</v>
      </c>
      <c r="F3085" s="21" t="s">
        <v>55</v>
      </c>
      <c r="G3085" s="21" t="str">
        <f>VLOOKUP(Tableau1[[#This Row],[CODE_TYPE_DECHET]],Libellés!$A$1:$B$8,2,FALSE)</f>
        <v>Collectes séparées hors gravats</v>
      </c>
      <c r="H3085" s="21" t="s">
        <v>49</v>
      </c>
      <c r="I3085" s="21" t="str">
        <f>VLOOKUP(Tableau1[[#This Row],[CODE_DESTINATION]],Libellés!$E$2:$F$7,2,FALSE)</f>
        <v>Valorisation matière</v>
      </c>
      <c r="J3085" s="21">
        <v>827.58861000000002</v>
      </c>
      <c r="K3085" s="21">
        <v>744813</v>
      </c>
      <c r="L3085" s="21">
        <f>Tableau1[[#This Row],[TONNE_DECHET]]*1000</f>
        <v>827588.61</v>
      </c>
      <c r="M3085" s="21">
        <f>Tableau1[[#This Row],[KG_DECHET]]/Tableau1[[#This Row],[Population]]</f>
        <v>1.1111360972485711</v>
      </c>
    </row>
    <row r="3086" spans="1:13" x14ac:dyDescent="0.3">
      <c r="A3086" s="21">
        <v>2017</v>
      </c>
      <c r="B3086" s="21">
        <v>53</v>
      </c>
      <c r="C3086" s="21" t="str">
        <f>VLOOKUP(Tableau1[[#This Row],[CODE_REGION]],Libellés!$I$2:$J$15,2,FALSE)</f>
        <v>Bretagne</v>
      </c>
      <c r="D3086" s="21">
        <v>56</v>
      </c>
      <c r="E3086" s="21" t="str">
        <f>VLOOKUP(Tableau1[[#This Row],[CODE_DEPT]],Libellés!$L$2:$M$102,2,FALSE)</f>
        <v>Morbihan</v>
      </c>
      <c r="F3086" s="21" t="s">
        <v>49</v>
      </c>
      <c r="G3086" s="21" t="str">
        <f>VLOOKUP(Tableau1[[#This Row],[CODE_TYPE_DECHET]],Libellés!$A$1:$B$8,2,FALSE)</f>
        <v>Ordures ménagères résiduelles</v>
      </c>
      <c r="H3086" s="21" t="s">
        <v>49</v>
      </c>
      <c r="I3086" s="21" t="str">
        <f>VLOOKUP(Tableau1[[#This Row],[CODE_DESTINATION]],Libellés!$E$2:$F$7,2,FALSE)</f>
        <v>Valorisation matière</v>
      </c>
      <c r="J3086" s="21">
        <v>2588.4482899999998</v>
      </c>
      <c r="K3086" s="21">
        <v>750863</v>
      </c>
      <c r="L3086" s="21">
        <f>Tableau1[[#This Row],[TONNE_DECHET]]*1000</f>
        <v>2588448.29</v>
      </c>
      <c r="M3086" s="21">
        <f>Tableau1[[#This Row],[KG_DECHET]]/Tableau1[[#This Row],[Population]]</f>
        <v>3.4472976961176673</v>
      </c>
    </row>
    <row r="3087" spans="1:13" x14ac:dyDescent="0.3">
      <c r="A3087" s="21">
        <v>2017</v>
      </c>
      <c r="B3087" s="21">
        <v>53</v>
      </c>
      <c r="C3087" s="21" t="str">
        <f>VLOOKUP(Tableau1[[#This Row],[CODE_REGION]],Libellés!$I$2:$J$15,2,FALSE)</f>
        <v>Bretagne</v>
      </c>
      <c r="D3087" s="21">
        <v>56</v>
      </c>
      <c r="E3087" s="21" t="str">
        <f>VLOOKUP(Tableau1[[#This Row],[CODE_DEPT]],Libellés!$L$2:$M$102,2,FALSE)</f>
        <v>Morbihan</v>
      </c>
      <c r="F3087" s="21" t="s">
        <v>49</v>
      </c>
      <c r="G3087" s="21" t="str">
        <f>VLOOKUP(Tableau1[[#This Row],[CODE_TYPE_DECHET]],Libellés!$A$1:$B$8,2,FALSE)</f>
        <v>Ordures ménagères résiduelles</v>
      </c>
      <c r="H3087" s="21" t="s">
        <v>50</v>
      </c>
      <c r="I3087" s="21" t="str">
        <f>VLOOKUP(Tableau1[[#This Row],[CODE_DESTINATION]],Libellés!$E$2:$F$7,2,FALSE)</f>
        <v>Incinération avec récupération d'énergie</v>
      </c>
      <c r="J3087" s="21">
        <v>35873.216139999997</v>
      </c>
      <c r="K3087" s="21">
        <v>750863</v>
      </c>
      <c r="L3087" s="21">
        <f>Tableau1[[#This Row],[TONNE_DECHET]]*1000</f>
        <v>35873216.139999993</v>
      </c>
      <c r="M3087" s="21">
        <f>Tableau1[[#This Row],[KG_DECHET]]/Tableau1[[#This Row],[Population]]</f>
        <v>47.775980624960866</v>
      </c>
    </row>
    <row r="3088" spans="1:13" x14ac:dyDescent="0.3">
      <c r="A3088" s="21">
        <v>2017</v>
      </c>
      <c r="B3088" s="21">
        <v>53</v>
      </c>
      <c r="C3088" s="21" t="str">
        <f>VLOOKUP(Tableau1[[#This Row],[CODE_REGION]],Libellés!$I$2:$J$15,2,FALSE)</f>
        <v>Bretagne</v>
      </c>
      <c r="D3088" s="21">
        <v>56</v>
      </c>
      <c r="E3088" s="21" t="str">
        <f>VLOOKUP(Tableau1[[#This Row],[CODE_DEPT]],Libellés!$L$2:$M$102,2,FALSE)</f>
        <v>Morbihan</v>
      </c>
      <c r="F3088" s="21" t="s">
        <v>49</v>
      </c>
      <c r="G3088" s="21" t="str">
        <f>VLOOKUP(Tableau1[[#This Row],[CODE_TYPE_DECHET]],Libellés!$A$1:$B$8,2,FALSE)</f>
        <v>Ordures ménagères résiduelles</v>
      </c>
      <c r="H3088" s="21" t="s">
        <v>53</v>
      </c>
      <c r="I3088" s="21" t="str">
        <f>VLOOKUP(Tableau1[[#This Row],[CODE_DESTINATION]],Libellés!$E$2:$F$7,2,FALSE)</f>
        <v>Incinération sans récupération d'énergie</v>
      </c>
      <c r="J3088" s="21">
        <v>25719.62</v>
      </c>
      <c r="K3088" s="21">
        <v>750863</v>
      </c>
      <c r="L3088" s="21">
        <f>Tableau1[[#This Row],[TONNE_DECHET]]*1000</f>
        <v>25719620</v>
      </c>
      <c r="M3088" s="21">
        <f>Tableau1[[#This Row],[KG_DECHET]]/Tableau1[[#This Row],[Population]]</f>
        <v>34.253412406790588</v>
      </c>
    </row>
    <row r="3089" spans="1:13" x14ac:dyDescent="0.3">
      <c r="A3089" s="21">
        <v>2017</v>
      </c>
      <c r="B3089" s="21">
        <v>53</v>
      </c>
      <c r="C3089" s="21" t="str">
        <f>VLOOKUP(Tableau1[[#This Row],[CODE_REGION]],Libellés!$I$2:$J$15,2,FALSE)</f>
        <v>Bretagne</v>
      </c>
      <c r="D3089" s="21">
        <v>56</v>
      </c>
      <c r="E3089" s="21" t="str">
        <f>VLOOKUP(Tableau1[[#This Row],[CODE_DEPT]],Libellés!$L$2:$M$102,2,FALSE)</f>
        <v>Morbihan</v>
      </c>
      <c r="F3089" s="21" t="s">
        <v>49</v>
      </c>
      <c r="G3089" s="21" t="str">
        <f>VLOOKUP(Tableau1[[#This Row],[CODE_TYPE_DECHET]],Libellés!$A$1:$B$8,2,FALSE)</f>
        <v>Ordures ménagères résiduelles</v>
      </c>
      <c r="H3089" s="21" t="s">
        <v>51</v>
      </c>
      <c r="I3089" s="21" t="str">
        <f>VLOOKUP(Tableau1[[#This Row],[CODE_DESTINATION]],Libellés!$E$2:$F$7,2,FALSE)</f>
        <v>Stockage</v>
      </c>
      <c r="J3089" s="21">
        <v>3225.8876100000002</v>
      </c>
      <c r="K3089" s="21">
        <v>750863</v>
      </c>
      <c r="L3089" s="21">
        <f>Tableau1[[#This Row],[TONNE_DECHET]]*1000</f>
        <v>3225887.6100000003</v>
      </c>
      <c r="M3089" s="21">
        <f>Tableau1[[#This Row],[KG_DECHET]]/Tableau1[[#This Row],[Population]]</f>
        <v>4.2962399399091451</v>
      </c>
    </row>
    <row r="3090" spans="1:13" x14ac:dyDescent="0.3">
      <c r="A3090" s="21">
        <v>2017</v>
      </c>
      <c r="B3090" s="21">
        <v>53</v>
      </c>
      <c r="C3090" s="21" t="str">
        <f>VLOOKUP(Tableau1[[#This Row],[CODE_REGION]],Libellés!$I$2:$J$15,2,FALSE)</f>
        <v>Bretagne</v>
      </c>
      <c r="D3090" s="21">
        <v>56</v>
      </c>
      <c r="E3090" s="21" t="str">
        <f>VLOOKUP(Tableau1[[#This Row],[CODE_DEPT]],Libellés!$L$2:$M$102,2,FALSE)</f>
        <v>Morbihan</v>
      </c>
      <c r="F3090" s="21" t="s">
        <v>49</v>
      </c>
      <c r="G3090" s="21" t="str">
        <f>VLOOKUP(Tableau1[[#This Row],[CODE_TYPE_DECHET]],Libellés!$A$1:$B$8,2,FALSE)</f>
        <v>Ordures ménagères résiduelles</v>
      </c>
      <c r="H3090" s="21" t="s">
        <v>56</v>
      </c>
      <c r="I3090" s="21" t="str">
        <f>VLOOKUP(Tableau1[[#This Row],[CODE_DESTINATION]],Libellés!$E$2:$F$7,2,FALSE)</f>
        <v>Valorisation organique</v>
      </c>
      <c r="J3090" s="21">
        <v>47333.228860000003</v>
      </c>
      <c r="K3090" s="21">
        <v>750863</v>
      </c>
      <c r="L3090" s="21">
        <f>Tableau1[[#This Row],[TONNE_DECHET]]*1000</f>
        <v>47333228.859999999</v>
      </c>
      <c r="M3090" s="21">
        <f>Tableau1[[#This Row],[KG_DECHET]]/Tableau1[[#This Row],[Population]]</f>
        <v>63.038435586784807</v>
      </c>
    </row>
    <row r="3091" spans="1:13" x14ac:dyDescent="0.3">
      <c r="A3091" s="21">
        <v>2017</v>
      </c>
      <c r="B3091" s="21">
        <v>53</v>
      </c>
      <c r="C3091" s="21" t="str">
        <f>VLOOKUP(Tableau1[[#This Row],[CODE_REGION]],Libellés!$I$2:$J$15,2,FALSE)</f>
        <v>Bretagne</v>
      </c>
      <c r="D3091" s="21">
        <v>56</v>
      </c>
      <c r="E3091" s="21" t="str">
        <f>VLOOKUP(Tableau1[[#This Row],[CODE_DEPT]],Libellés!$L$2:$M$102,2,FALSE)</f>
        <v>Morbihan</v>
      </c>
      <c r="F3091" s="21" t="s">
        <v>49</v>
      </c>
      <c r="G3091" s="21" t="str">
        <f>VLOOKUP(Tableau1[[#This Row],[CODE_TYPE_DECHET]],Libellés!$A$1:$B$8,2,FALSE)</f>
        <v>Ordures ménagères résiduelles</v>
      </c>
      <c r="H3091" s="21" t="s">
        <v>52</v>
      </c>
      <c r="I3091" s="21" t="str">
        <f>VLOOKUP(Tableau1[[#This Row],[CODE_DESTINATION]],Libellés!$E$2:$F$7,2,FALSE)</f>
        <v>Non précisé</v>
      </c>
      <c r="J3091" s="21">
        <v>34641</v>
      </c>
      <c r="K3091" s="21">
        <v>750863</v>
      </c>
      <c r="L3091" s="21">
        <f>Tableau1[[#This Row],[TONNE_DECHET]]*1000</f>
        <v>34641000</v>
      </c>
      <c r="M3091" s="21">
        <f>Tableau1[[#This Row],[KG_DECHET]]/Tableau1[[#This Row],[Population]]</f>
        <v>46.134914092184594</v>
      </c>
    </row>
    <row r="3092" spans="1:13" x14ac:dyDescent="0.3">
      <c r="A3092" s="21">
        <v>2017</v>
      </c>
      <c r="B3092" s="21">
        <v>53</v>
      </c>
      <c r="C3092" s="21" t="str">
        <f>VLOOKUP(Tableau1[[#This Row],[CODE_REGION]],Libellés!$I$2:$J$15,2,FALSE)</f>
        <v>Bretagne</v>
      </c>
      <c r="D3092" s="21">
        <v>56</v>
      </c>
      <c r="E3092" s="21" t="str">
        <f>VLOOKUP(Tableau1[[#This Row],[CODE_DEPT]],Libellés!$L$2:$M$102,2,FALSE)</f>
        <v>Morbihan</v>
      </c>
      <c r="F3092" s="21" t="s">
        <v>50</v>
      </c>
      <c r="G3092" s="21" t="str">
        <f>VLOOKUP(Tableau1[[#This Row],[CODE_TYPE_DECHET]],Libellés!$A$1:$B$8,2,FALSE)</f>
        <v>Encombrants</v>
      </c>
      <c r="H3092" s="21" t="s">
        <v>51</v>
      </c>
      <c r="I3092" s="21" t="str">
        <f>VLOOKUP(Tableau1[[#This Row],[CODE_DESTINATION]],Libellés!$E$2:$F$7,2,FALSE)</f>
        <v>Stockage</v>
      </c>
      <c r="J3092" s="21">
        <v>125.13531</v>
      </c>
      <c r="K3092" s="21">
        <v>750863</v>
      </c>
      <c r="L3092" s="21">
        <f>Tableau1[[#This Row],[TONNE_DECHET]]*1000</f>
        <v>125135.31</v>
      </c>
      <c r="M3092" s="21">
        <f>Tableau1[[#This Row],[KG_DECHET]]/Tableau1[[#This Row],[Population]]</f>
        <v>0.16665531528388</v>
      </c>
    </row>
    <row r="3093" spans="1:13" x14ac:dyDescent="0.3">
      <c r="A3093" s="21">
        <v>2017</v>
      </c>
      <c r="B3093" s="21">
        <v>53</v>
      </c>
      <c r="C3093" s="21" t="str">
        <f>VLOOKUP(Tableau1[[#This Row],[CODE_REGION]],Libellés!$I$2:$J$15,2,FALSE)</f>
        <v>Bretagne</v>
      </c>
      <c r="D3093" s="21">
        <v>56</v>
      </c>
      <c r="E3093" s="21" t="str">
        <f>VLOOKUP(Tableau1[[#This Row],[CODE_DEPT]],Libellés!$L$2:$M$102,2,FALSE)</f>
        <v>Morbihan</v>
      </c>
      <c r="F3093" s="21" t="s">
        <v>51</v>
      </c>
      <c r="G3093" s="21" t="str">
        <f>VLOOKUP(Tableau1[[#This Row],[CODE_TYPE_DECHET]],Libellés!$A$1:$B$8,2,FALSE)</f>
        <v>Emballages et papier</v>
      </c>
      <c r="H3093" s="21" t="s">
        <v>49</v>
      </c>
      <c r="I3093" s="21" t="str">
        <f>VLOOKUP(Tableau1[[#This Row],[CODE_DESTINATION]],Libellés!$E$2:$F$7,2,FALSE)</f>
        <v>Valorisation matière</v>
      </c>
      <c r="J3093" s="21">
        <v>44162.274120000002</v>
      </c>
      <c r="K3093" s="21">
        <v>750863</v>
      </c>
      <c r="L3093" s="21">
        <f>Tableau1[[#This Row],[TONNE_DECHET]]*1000</f>
        <v>44162274.120000005</v>
      </c>
      <c r="M3093" s="21">
        <f>Tableau1[[#This Row],[KG_DECHET]]/Tableau1[[#This Row],[Population]]</f>
        <v>58.815355291178292</v>
      </c>
    </row>
    <row r="3094" spans="1:13" x14ac:dyDescent="0.3">
      <c r="A3094" s="21">
        <v>2017</v>
      </c>
      <c r="B3094" s="21">
        <v>53</v>
      </c>
      <c r="C3094" s="21" t="str">
        <f>VLOOKUP(Tableau1[[#This Row],[CODE_REGION]],Libellés!$I$2:$J$15,2,FALSE)</f>
        <v>Bretagne</v>
      </c>
      <c r="D3094" s="21">
        <v>56</v>
      </c>
      <c r="E3094" s="21" t="str">
        <f>VLOOKUP(Tableau1[[#This Row],[CODE_DEPT]],Libellés!$L$2:$M$102,2,FALSE)</f>
        <v>Morbihan</v>
      </c>
      <c r="F3094" s="21" t="s">
        <v>56</v>
      </c>
      <c r="G3094" s="21" t="str">
        <f>VLOOKUP(Tableau1[[#This Row],[CODE_TYPE_DECHET]],Libellés!$A$1:$B$8,2,FALSE)</f>
        <v>Biodéchets</v>
      </c>
      <c r="H3094" s="21" t="s">
        <v>56</v>
      </c>
      <c r="I3094" s="21" t="str">
        <f>VLOOKUP(Tableau1[[#This Row],[CODE_DESTINATION]],Libellés!$E$2:$F$7,2,FALSE)</f>
        <v>Valorisation organique</v>
      </c>
      <c r="J3094" s="21">
        <v>8976.35</v>
      </c>
      <c r="K3094" s="21">
        <v>750863</v>
      </c>
      <c r="L3094" s="21">
        <f>Tableau1[[#This Row],[TONNE_DECHET]]*1000</f>
        <v>8976350</v>
      </c>
      <c r="M3094" s="21">
        <f>Tableau1[[#This Row],[KG_DECHET]]/Tableau1[[#This Row],[Population]]</f>
        <v>11.954710779463097</v>
      </c>
    </row>
    <row r="3095" spans="1:13" x14ac:dyDescent="0.3">
      <c r="A3095" s="21">
        <v>2017</v>
      </c>
      <c r="B3095" s="21">
        <v>53</v>
      </c>
      <c r="C3095" s="21" t="str">
        <f>VLOOKUP(Tableau1[[#This Row],[CODE_REGION]],Libellés!$I$2:$J$15,2,FALSE)</f>
        <v>Bretagne</v>
      </c>
      <c r="D3095" s="21">
        <v>56</v>
      </c>
      <c r="E3095" s="21" t="str">
        <f>VLOOKUP(Tableau1[[#This Row],[CODE_DEPT]],Libellés!$L$2:$M$102,2,FALSE)</f>
        <v>Morbihan</v>
      </c>
      <c r="F3095" s="21" t="s">
        <v>56</v>
      </c>
      <c r="G3095" s="21" t="str">
        <f>VLOOKUP(Tableau1[[#This Row],[CODE_TYPE_DECHET]],Libellés!$A$1:$B$8,2,FALSE)</f>
        <v>Biodéchets</v>
      </c>
      <c r="H3095" s="21" t="s">
        <v>52</v>
      </c>
      <c r="I3095" s="21" t="str">
        <f>VLOOKUP(Tableau1[[#This Row],[CODE_DESTINATION]],Libellés!$E$2:$F$7,2,FALSE)</f>
        <v>Non précisé</v>
      </c>
      <c r="J3095" s="21">
        <v>931.8</v>
      </c>
      <c r="K3095" s="21">
        <v>750863</v>
      </c>
      <c r="L3095" s="21">
        <f>Tableau1[[#This Row],[TONNE_DECHET]]*1000</f>
        <v>931800</v>
      </c>
      <c r="M3095" s="21">
        <f>Tableau1[[#This Row],[KG_DECHET]]/Tableau1[[#This Row],[Population]]</f>
        <v>1.2409720548222511</v>
      </c>
    </row>
    <row r="3096" spans="1:13" x14ac:dyDescent="0.3">
      <c r="A3096" s="21">
        <v>2017</v>
      </c>
      <c r="B3096" s="21">
        <v>53</v>
      </c>
      <c r="C3096" s="21" t="str">
        <f>VLOOKUP(Tableau1[[#This Row],[CODE_REGION]],Libellés!$I$2:$J$15,2,FALSE)</f>
        <v>Bretagne</v>
      </c>
      <c r="D3096" s="21">
        <v>56</v>
      </c>
      <c r="E3096" s="21" t="str">
        <f>VLOOKUP(Tableau1[[#This Row],[CODE_DEPT]],Libellés!$L$2:$M$102,2,FALSE)</f>
        <v>Morbihan</v>
      </c>
      <c r="F3096" s="21" t="s">
        <v>54</v>
      </c>
      <c r="G3096" s="21" t="str">
        <f>VLOOKUP(Tableau1[[#This Row],[CODE_TYPE_DECHET]],Libellés!$A$1:$B$8,2,FALSE)</f>
        <v>Verre</v>
      </c>
      <c r="H3096" s="21" t="s">
        <v>49</v>
      </c>
      <c r="I3096" s="21" t="str">
        <f>VLOOKUP(Tableau1[[#This Row],[CODE_DESTINATION]],Libellés!$E$2:$F$7,2,FALSE)</f>
        <v>Valorisation matière</v>
      </c>
      <c r="J3096" s="21">
        <v>39279.808069999999</v>
      </c>
      <c r="K3096" s="21">
        <v>750863</v>
      </c>
      <c r="L3096" s="21">
        <f>Tableau1[[#This Row],[TONNE_DECHET]]*1000</f>
        <v>39279808.07</v>
      </c>
      <c r="M3096" s="21">
        <f>Tableau1[[#This Row],[KG_DECHET]]/Tableau1[[#This Row],[Population]]</f>
        <v>52.312882736264804</v>
      </c>
    </row>
    <row r="3097" spans="1:13" x14ac:dyDescent="0.3">
      <c r="A3097" s="21">
        <v>2017</v>
      </c>
      <c r="B3097" s="21">
        <v>53</v>
      </c>
      <c r="C3097" s="21" t="str">
        <f>VLOOKUP(Tableau1[[#This Row],[CODE_REGION]],Libellés!$I$2:$J$15,2,FALSE)</f>
        <v>Bretagne</v>
      </c>
      <c r="D3097" s="21">
        <v>56</v>
      </c>
      <c r="E3097" s="21" t="str">
        <f>VLOOKUP(Tableau1[[#This Row],[CODE_DEPT]],Libellés!$L$2:$M$102,2,FALSE)</f>
        <v>Morbihan</v>
      </c>
      <c r="F3097" s="21" t="s">
        <v>55</v>
      </c>
      <c r="G3097" s="21" t="str">
        <f>VLOOKUP(Tableau1[[#This Row],[CODE_TYPE_DECHET]],Libellés!$A$1:$B$8,2,FALSE)</f>
        <v>Collectes séparées hors gravats</v>
      </c>
      <c r="H3097" s="21" t="s">
        <v>49</v>
      </c>
      <c r="I3097" s="21" t="str">
        <f>VLOOKUP(Tableau1[[#This Row],[CODE_DESTINATION]],Libellés!$E$2:$F$7,2,FALSE)</f>
        <v>Valorisation matière</v>
      </c>
      <c r="J3097" s="21">
        <v>986.11030000000005</v>
      </c>
      <c r="K3097" s="21">
        <v>750863</v>
      </c>
      <c r="L3097" s="21">
        <f>Tableau1[[#This Row],[TONNE_DECHET]]*1000</f>
        <v>986110.3</v>
      </c>
      <c r="M3097" s="21">
        <f>Tableau1[[#This Row],[KG_DECHET]]/Tableau1[[#This Row],[Population]]</f>
        <v>1.3133025598544608</v>
      </c>
    </row>
    <row r="3098" spans="1:13" x14ac:dyDescent="0.3">
      <c r="A3098" s="21">
        <v>2009</v>
      </c>
      <c r="B3098" s="21">
        <v>44</v>
      </c>
      <c r="C3098" s="21" t="str">
        <f>VLOOKUP(Tableau1[[#This Row],[CODE_REGION]],Libellés!$I$2:$J$15,2,FALSE)</f>
        <v>Grand-Est</v>
      </c>
      <c r="D3098" s="21">
        <v>57</v>
      </c>
      <c r="E3098" s="21" t="str">
        <f>VLOOKUP(Tableau1[[#This Row],[CODE_DEPT]],Libellés!$L$2:$M$102,2,FALSE)</f>
        <v>Moselle</v>
      </c>
      <c r="F3098" s="21" t="s">
        <v>49</v>
      </c>
      <c r="G3098" s="21" t="str">
        <f>VLOOKUP(Tableau1[[#This Row],[CODE_TYPE_DECHET]],Libellés!$A$1:$B$8,2,FALSE)</f>
        <v>Ordures ménagères résiduelles</v>
      </c>
      <c r="H3098" s="21" t="s">
        <v>50</v>
      </c>
      <c r="I3098" s="21" t="str">
        <f>VLOOKUP(Tableau1[[#This Row],[CODE_DESTINATION]],Libellés!$E$2:$F$7,2,FALSE)</f>
        <v>Incinération avec récupération d'énergie</v>
      </c>
      <c r="J3098" s="21">
        <v>82694.179999999993</v>
      </c>
      <c r="K3098" s="21">
        <v>1044898</v>
      </c>
      <c r="L3098" s="21">
        <f>Tableau1[[#This Row],[TONNE_DECHET]]*1000</f>
        <v>82694180</v>
      </c>
      <c r="M3098" s="21">
        <f>Tableau1[[#This Row],[KG_DECHET]]/Tableau1[[#This Row],[Population]]</f>
        <v>79.140911361683152</v>
      </c>
    </row>
    <row r="3099" spans="1:13" x14ac:dyDescent="0.3">
      <c r="A3099" s="21">
        <v>2009</v>
      </c>
      <c r="B3099" s="21">
        <v>44</v>
      </c>
      <c r="C3099" s="21" t="str">
        <f>VLOOKUP(Tableau1[[#This Row],[CODE_REGION]],Libellés!$I$2:$J$15,2,FALSE)</f>
        <v>Grand-Est</v>
      </c>
      <c r="D3099" s="21">
        <v>57</v>
      </c>
      <c r="E3099" s="21" t="str">
        <f>VLOOKUP(Tableau1[[#This Row],[CODE_DEPT]],Libellés!$L$2:$M$102,2,FALSE)</f>
        <v>Moselle</v>
      </c>
      <c r="F3099" s="21" t="s">
        <v>49</v>
      </c>
      <c r="G3099" s="21" t="str">
        <f>VLOOKUP(Tableau1[[#This Row],[CODE_TYPE_DECHET]],Libellés!$A$1:$B$8,2,FALSE)</f>
        <v>Ordures ménagères résiduelles</v>
      </c>
      <c r="H3099" s="21" t="s">
        <v>51</v>
      </c>
      <c r="I3099" s="21" t="str">
        <f>VLOOKUP(Tableau1[[#This Row],[CODE_DESTINATION]],Libellés!$E$2:$F$7,2,FALSE)</f>
        <v>Stockage</v>
      </c>
      <c r="J3099" s="21">
        <v>242428.95456000001</v>
      </c>
      <c r="K3099" s="21">
        <v>1044898</v>
      </c>
      <c r="L3099" s="21">
        <f>Tableau1[[#This Row],[TONNE_DECHET]]*1000</f>
        <v>242428954.56</v>
      </c>
      <c r="M3099" s="21">
        <f>Tableau1[[#This Row],[KG_DECHET]]/Tableau1[[#This Row],[Population]]</f>
        <v>232.01207635577828</v>
      </c>
    </row>
    <row r="3100" spans="1:13" x14ac:dyDescent="0.3">
      <c r="A3100" s="21">
        <v>2009</v>
      </c>
      <c r="B3100" s="21">
        <v>44</v>
      </c>
      <c r="C3100" s="21" t="str">
        <f>VLOOKUP(Tableau1[[#This Row],[CODE_REGION]],Libellés!$I$2:$J$15,2,FALSE)</f>
        <v>Grand-Est</v>
      </c>
      <c r="D3100" s="21">
        <v>57</v>
      </c>
      <c r="E3100" s="21" t="str">
        <f>VLOOKUP(Tableau1[[#This Row],[CODE_DEPT]],Libellés!$L$2:$M$102,2,FALSE)</f>
        <v>Moselle</v>
      </c>
      <c r="F3100" s="21" t="s">
        <v>50</v>
      </c>
      <c r="G3100" s="21" t="str">
        <f>VLOOKUP(Tableau1[[#This Row],[CODE_TYPE_DECHET]],Libellés!$A$1:$B$8,2,FALSE)</f>
        <v>Encombrants</v>
      </c>
      <c r="H3100" s="21" t="s">
        <v>49</v>
      </c>
      <c r="I3100" s="21" t="str">
        <f>VLOOKUP(Tableau1[[#This Row],[CODE_DESTINATION]],Libellés!$E$2:$F$7,2,FALSE)</f>
        <v>Valorisation matière</v>
      </c>
      <c r="J3100" s="21">
        <v>195.8</v>
      </c>
      <c r="K3100" s="21">
        <v>1044898</v>
      </c>
      <c r="L3100" s="21">
        <f>Tableau1[[#This Row],[TONNE_DECHET]]*1000</f>
        <v>195800</v>
      </c>
      <c r="M3100" s="21">
        <f>Tableau1[[#This Row],[KG_DECHET]]/Tableau1[[#This Row],[Population]]</f>
        <v>0.18738671143020658</v>
      </c>
    </row>
    <row r="3101" spans="1:13" x14ac:dyDescent="0.3">
      <c r="A3101" s="21">
        <v>2009</v>
      </c>
      <c r="B3101" s="21">
        <v>44</v>
      </c>
      <c r="C3101" s="21" t="str">
        <f>VLOOKUP(Tableau1[[#This Row],[CODE_REGION]],Libellés!$I$2:$J$15,2,FALSE)</f>
        <v>Grand-Est</v>
      </c>
      <c r="D3101" s="21">
        <v>57</v>
      </c>
      <c r="E3101" s="21" t="str">
        <f>VLOOKUP(Tableau1[[#This Row],[CODE_DEPT]],Libellés!$L$2:$M$102,2,FALSE)</f>
        <v>Moselle</v>
      </c>
      <c r="F3101" s="21" t="s">
        <v>50</v>
      </c>
      <c r="G3101" s="21" t="str">
        <f>VLOOKUP(Tableau1[[#This Row],[CODE_TYPE_DECHET]],Libellés!$A$1:$B$8,2,FALSE)</f>
        <v>Encombrants</v>
      </c>
      <c r="H3101" s="21" t="s">
        <v>50</v>
      </c>
      <c r="I3101" s="21" t="str">
        <f>VLOOKUP(Tableau1[[#This Row],[CODE_DESTINATION]],Libellés!$E$2:$F$7,2,FALSE)</f>
        <v>Incinération avec récupération d'énergie</v>
      </c>
      <c r="J3101" s="21">
        <v>1623.78</v>
      </c>
      <c r="K3101" s="21">
        <v>1044898</v>
      </c>
      <c r="L3101" s="21">
        <f>Tableau1[[#This Row],[TONNE_DECHET]]*1000</f>
        <v>1623780</v>
      </c>
      <c r="M3101" s="21">
        <f>Tableau1[[#This Row],[KG_DECHET]]/Tableau1[[#This Row],[Population]]</f>
        <v>1.5540081424215568</v>
      </c>
    </row>
    <row r="3102" spans="1:13" x14ac:dyDescent="0.3">
      <c r="A3102" s="21">
        <v>2009</v>
      </c>
      <c r="B3102" s="21">
        <v>44</v>
      </c>
      <c r="C3102" s="21" t="str">
        <f>VLOOKUP(Tableau1[[#This Row],[CODE_REGION]],Libellés!$I$2:$J$15,2,FALSE)</f>
        <v>Grand-Est</v>
      </c>
      <c r="D3102" s="21">
        <v>57</v>
      </c>
      <c r="E3102" s="21" t="str">
        <f>VLOOKUP(Tableau1[[#This Row],[CODE_DEPT]],Libellés!$L$2:$M$102,2,FALSE)</f>
        <v>Moselle</v>
      </c>
      <c r="F3102" s="21" t="s">
        <v>50</v>
      </c>
      <c r="G3102" s="21" t="str">
        <f>VLOOKUP(Tableau1[[#This Row],[CODE_TYPE_DECHET]],Libellés!$A$1:$B$8,2,FALSE)</f>
        <v>Encombrants</v>
      </c>
      <c r="H3102" s="21" t="s">
        <v>51</v>
      </c>
      <c r="I3102" s="21" t="str">
        <f>VLOOKUP(Tableau1[[#This Row],[CODE_DESTINATION]],Libellés!$E$2:$F$7,2,FALSE)</f>
        <v>Stockage</v>
      </c>
      <c r="J3102" s="21">
        <v>4109.9187700000002</v>
      </c>
      <c r="K3102" s="21">
        <v>1044898</v>
      </c>
      <c r="L3102" s="21">
        <f>Tableau1[[#This Row],[TONNE_DECHET]]*1000</f>
        <v>4109918.77</v>
      </c>
      <c r="M3102" s="21">
        <f>Tableau1[[#This Row],[KG_DECHET]]/Tableau1[[#This Row],[Population]]</f>
        <v>3.9333205442062287</v>
      </c>
    </row>
    <row r="3103" spans="1:13" x14ac:dyDescent="0.3">
      <c r="A3103" s="21">
        <v>2009</v>
      </c>
      <c r="B3103" s="21">
        <v>44</v>
      </c>
      <c r="C3103" s="21" t="str">
        <f>VLOOKUP(Tableau1[[#This Row],[CODE_REGION]],Libellés!$I$2:$J$15,2,FALSE)</f>
        <v>Grand-Est</v>
      </c>
      <c r="D3103" s="21">
        <v>57</v>
      </c>
      <c r="E3103" s="21" t="str">
        <f>VLOOKUP(Tableau1[[#This Row],[CODE_DEPT]],Libellés!$L$2:$M$102,2,FALSE)</f>
        <v>Moselle</v>
      </c>
      <c r="F3103" s="21" t="s">
        <v>53</v>
      </c>
      <c r="G3103" s="21" t="str">
        <f>VLOOKUP(Tableau1[[#This Row],[CODE_TYPE_DECHET]],Libellés!$A$1:$B$8,2,FALSE)</f>
        <v>Déchets dangereux</v>
      </c>
      <c r="H3103" s="21" t="s">
        <v>50</v>
      </c>
      <c r="I3103" s="21" t="str">
        <f>VLOOKUP(Tableau1[[#This Row],[CODE_DESTINATION]],Libellés!$E$2:$F$7,2,FALSE)</f>
        <v>Incinération avec récupération d'énergie</v>
      </c>
      <c r="J3103" s="21">
        <v>0.29627999999999999</v>
      </c>
      <c r="K3103" s="21">
        <v>1044898</v>
      </c>
      <c r="L3103" s="21">
        <f>Tableau1[[#This Row],[TONNE_DECHET]]*1000</f>
        <v>296.27999999999997</v>
      </c>
      <c r="M3103" s="21">
        <f>Tableau1[[#This Row],[KG_DECHET]]/Tableau1[[#This Row],[Population]]</f>
        <v>2.8354920767385903E-4</v>
      </c>
    </row>
    <row r="3104" spans="1:13" x14ac:dyDescent="0.3">
      <c r="A3104" s="21">
        <v>2009</v>
      </c>
      <c r="B3104" s="21">
        <v>44</v>
      </c>
      <c r="C3104" s="21" t="str">
        <f>VLOOKUP(Tableau1[[#This Row],[CODE_REGION]],Libellés!$I$2:$J$15,2,FALSE)</f>
        <v>Grand-Est</v>
      </c>
      <c r="D3104" s="21">
        <v>57</v>
      </c>
      <c r="E3104" s="21" t="str">
        <f>VLOOKUP(Tableau1[[#This Row],[CODE_DEPT]],Libellés!$L$2:$M$102,2,FALSE)</f>
        <v>Moselle</v>
      </c>
      <c r="F3104" s="21" t="s">
        <v>53</v>
      </c>
      <c r="G3104" s="21" t="str">
        <f>VLOOKUP(Tableau1[[#This Row],[CODE_TYPE_DECHET]],Libellés!$A$1:$B$8,2,FALSE)</f>
        <v>Déchets dangereux</v>
      </c>
      <c r="H3104" s="21" t="s">
        <v>53</v>
      </c>
      <c r="I3104" s="21" t="str">
        <f>VLOOKUP(Tableau1[[#This Row],[CODE_DESTINATION]],Libellés!$E$2:$F$7,2,FALSE)</f>
        <v>Incinération sans récupération d'énergie</v>
      </c>
      <c r="J3104" s="21">
        <v>0.26900000000000002</v>
      </c>
      <c r="K3104" s="21">
        <v>1044898</v>
      </c>
      <c r="L3104" s="21">
        <f>Tableau1[[#This Row],[TONNE_DECHET]]*1000</f>
        <v>269</v>
      </c>
      <c r="M3104" s="21">
        <f>Tableau1[[#This Row],[KG_DECHET]]/Tableau1[[#This Row],[Population]]</f>
        <v>2.5744139619369544E-4</v>
      </c>
    </row>
    <row r="3105" spans="1:13" x14ac:dyDescent="0.3">
      <c r="A3105" s="21">
        <v>2009</v>
      </c>
      <c r="B3105" s="21">
        <v>44</v>
      </c>
      <c r="C3105" s="21" t="str">
        <f>VLOOKUP(Tableau1[[#This Row],[CODE_REGION]],Libellés!$I$2:$J$15,2,FALSE)</f>
        <v>Grand-Est</v>
      </c>
      <c r="D3105" s="21">
        <v>57</v>
      </c>
      <c r="E3105" s="21" t="str">
        <f>VLOOKUP(Tableau1[[#This Row],[CODE_DEPT]],Libellés!$L$2:$M$102,2,FALSE)</f>
        <v>Moselle</v>
      </c>
      <c r="F3105" s="21" t="s">
        <v>51</v>
      </c>
      <c r="G3105" s="21" t="str">
        <f>VLOOKUP(Tableau1[[#This Row],[CODE_TYPE_DECHET]],Libellés!$A$1:$B$8,2,FALSE)</f>
        <v>Emballages et papier</v>
      </c>
      <c r="H3105" s="21" t="s">
        <v>49</v>
      </c>
      <c r="I3105" s="21" t="str">
        <f>VLOOKUP(Tableau1[[#This Row],[CODE_DESTINATION]],Libellés!$E$2:$F$7,2,FALSE)</f>
        <v>Valorisation matière</v>
      </c>
      <c r="J3105" s="21">
        <v>44295.876459999999</v>
      </c>
      <c r="K3105" s="21">
        <v>1044898</v>
      </c>
      <c r="L3105" s="21">
        <f>Tableau1[[#This Row],[TONNE_DECHET]]*1000</f>
        <v>44295876.460000001</v>
      </c>
      <c r="M3105" s="21">
        <f>Tableau1[[#This Row],[KG_DECHET]]/Tableau1[[#This Row],[Population]]</f>
        <v>42.392536362400925</v>
      </c>
    </row>
    <row r="3106" spans="1:13" x14ac:dyDescent="0.3">
      <c r="A3106" s="21">
        <v>2009</v>
      </c>
      <c r="B3106" s="21">
        <v>44</v>
      </c>
      <c r="C3106" s="21" t="str">
        <f>VLOOKUP(Tableau1[[#This Row],[CODE_REGION]],Libellés!$I$2:$J$15,2,FALSE)</f>
        <v>Grand-Est</v>
      </c>
      <c r="D3106" s="21">
        <v>57</v>
      </c>
      <c r="E3106" s="21" t="str">
        <f>VLOOKUP(Tableau1[[#This Row],[CODE_DEPT]],Libellés!$L$2:$M$102,2,FALSE)</f>
        <v>Moselle</v>
      </c>
      <c r="F3106" s="21" t="s">
        <v>51</v>
      </c>
      <c r="G3106" s="21" t="str">
        <f>VLOOKUP(Tableau1[[#This Row],[CODE_TYPE_DECHET]],Libellés!$A$1:$B$8,2,FALSE)</f>
        <v>Emballages et papier</v>
      </c>
      <c r="H3106" s="21" t="s">
        <v>50</v>
      </c>
      <c r="I3106" s="21" t="str">
        <f>VLOOKUP(Tableau1[[#This Row],[CODE_DESTINATION]],Libellés!$E$2:$F$7,2,FALSE)</f>
        <v>Incinération avec récupération d'énergie</v>
      </c>
      <c r="J3106" s="21">
        <v>3303.0639999999999</v>
      </c>
      <c r="K3106" s="21">
        <v>1044898</v>
      </c>
      <c r="L3106" s="21">
        <f>Tableau1[[#This Row],[TONNE_DECHET]]*1000</f>
        <v>3303064</v>
      </c>
      <c r="M3106" s="21">
        <f>Tableau1[[#This Row],[KG_DECHET]]/Tableau1[[#This Row],[Population]]</f>
        <v>3.1611353452681508</v>
      </c>
    </row>
    <row r="3107" spans="1:13" x14ac:dyDescent="0.3">
      <c r="A3107" s="21">
        <v>2009</v>
      </c>
      <c r="B3107" s="21">
        <v>44</v>
      </c>
      <c r="C3107" s="21" t="str">
        <f>VLOOKUP(Tableau1[[#This Row],[CODE_REGION]],Libellés!$I$2:$J$15,2,FALSE)</f>
        <v>Grand-Est</v>
      </c>
      <c r="D3107" s="21">
        <v>57</v>
      </c>
      <c r="E3107" s="21" t="str">
        <f>VLOOKUP(Tableau1[[#This Row],[CODE_DEPT]],Libellés!$L$2:$M$102,2,FALSE)</f>
        <v>Moselle</v>
      </c>
      <c r="F3107" s="21" t="s">
        <v>51</v>
      </c>
      <c r="G3107" s="21" t="str">
        <f>VLOOKUP(Tableau1[[#This Row],[CODE_TYPE_DECHET]],Libellés!$A$1:$B$8,2,FALSE)</f>
        <v>Emballages et papier</v>
      </c>
      <c r="H3107" s="21" t="s">
        <v>51</v>
      </c>
      <c r="I3107" s="21" t="str">
        <f>VLOOKUP(Tableau1[[#This Row],[CODE_DESTINATION]],Libellés!$E$2:$F$7,2,FALSE)</f>
        <v>Stockage</v>
      </c>
      <c r="J3107" s="21">
        <v>6899.6414199999999</v>
      </c>
      <c r="K3107" s="21">
        <v>1044898</v>
      </c>
      <c r="L3107" s="21">
        <f>Tableau1[[#This Row],[TONNE_DECHET]]*1000</f>
        <v>6899641.4199999999</v>
      </c>
      <c r="M3107" s="21">
        <f>Tableau1[[#This Row],[KG_DECHET]]/Tableau1[[#This Row],[Population]]</f>
        <v>6.6031721947979607</v>
      </c>
    </row>
    <row r="3108" spans="1:13" x14ac:dyDescent="0.3">
      <c r="A3108" s="21">
        <v>2009</v>
      </c>
      <c r="B3108" s="21">
        <v>44</v>
      </c>
      <c r="C3108" s="21" t="str">
        <f>VLOOKUP(Tableau1[[#This Row],[CODE_REGION]],Libellés!$I$2:$J$15,2,FALSE)</f>
        <v>Grand-Est</v>
      </c>
      <c r="D3108" s="21">
        <v>57</v>
      </c>
      <c r="E3108" s="21" t="str">
        <f>VLOOKUP(Tableau1[[#This Row],[CODE_DEPT]],Libellés!$L$2:$M$102,2,FALSE)</f>
        <v>Moselle</v>
      </c>
      <c r="F3108" s="21" t="s">
        <v>51</v>
      </c>
      <c r="G3108" s="21" t="str">
        <f>VLOOKUP(Tableau1[[#This Row],[CODE_TYPE_DECHET]],Libellés!$A$1:$B$8,2,FALSE)</f>
        <v>Emballages et papier</v>
      </c>
      <c r="H3108" s="21" t="s">
        <v>52</v>
      </c>
      <c r="I3108" s="21" t="str">
        <f>VLOOKUP(Tableau1[[#This Row],[CODE_DESTINATION]],Libellés!$E$2:$F$7,2,FALSE)</f>
        <v>Non précisé</v>
      </c>
      <c r="J3108" s="21">
        <v>734.94650999999999</v>
      </c>
      <c r="K3108" s="21">
        <v>1044898</v>
      </c>
      <c r="L3108" s="21">
        <f>Tableau1[[#This Row],[TONNE_DECHET]]*1000</f>
        <v>734946.51</v>
      </c>
      <c r="M3108" s="21">
        <f>Tableau1[[#This Row],[KG_DECHET]]/Tableau1[[#This Row],[Population]]</f>
        <v>0.70336674967317381</v>
      </c>
    </row>
    <row r="3109" spans="1:13" x14ac:dyDescent="0.3">
      <c r="A3109" s="21">
        <v>2009</v>
      </c>
      <c r="B3109" s="21">
        <v>44</v>
      </c>
      <c r="C3109" s="21" t="str">
        <f>VLOOKUP(Tableau1[[#This Row],[CODE_REGION]],Libellés!$I$2:$J$15,2,FALSE)</f>
        <v>Grand-Est</v>
      </c>
      <c r="D3109" s="21">
        <v>57</v>
      </c>
      <c r="E3109" s="21" t="str">
        <f>VLOOKUP(Tableau1[[#This Row],[CODE_DEPT]],Libellés!$L$2:$M$102,2,FALSE)</f>
        <v>Moselle</v>
      </c>
      <c r="F3109" s="21" t="s">
        <v>56</v>
      </c>
      <c r="G3109" s="21" t="str">
        <f>VLOOKUP(Tableau1[[#This Row],[CODE_TYPE_DECHET]],Libellés!$A$1:$B$8,2,FALSE)</f>
        <v>Biodéchets</v>
      </c>
      <c r="H3109" s="21" t="s">
        <v>49</v>
      </c>
      <c r="I3109" s="21" t="str">
        <f>VLOOKUP(Tableau1[[#This Row],[CODE_DESTINATION]],Libellés!$E$2:$F$7,2,FALSE)</f>
        <v>Valorisation matière</v>
      </c>
      <c r="J3109" s="21">
        <v>1227.32</v>
      </c>
      <c r="K3109" s="21">
        <v>1044898</v>
      </c>
      <c r="L3109" s="21">
        <f>Tableau1[[#This Row],[TONNE_DECHET]]*1000</f>
        <v>1227320</v>
      </c>
      <c r="M3109" s="21">
        <f>Tableau1[[#This Row],[KG_DECHET]]/Tableau1[[#This Row],[Population]]</f>
        <v>1.1745835478678301</v>
      </c>
    </row>
    <row r="3110" spans="1:13" x14ac:dyDescent="0.3">
      <c r="A3110" s="21">
        <v>2009</v>
      </c>
      <c r="B3110" s="21">
        <v>44</v>
      </c>
      <c r="C3110" s="21" t="str">
        <f>VLOOKUP(Tableau1[[#This Row],[CODE_REGION]],Libellés!$I$2:$J$15,2,FALSE)</f>
        <v>Grand-Est</v>
      </c>
      <c r="D3110" s="21">
        <v>57</v>
      </c>
      <c r="E3110" s="21" t="str">
        <f>VLOOKUP(Tableau1[[#This Row],[CODE_DEPT]],Libellés!$L$2:$M$102,2,FALSE)</f>
        <v>Moselle</v>
      </c>
      <c r="F3110" s="21" t="s">
        <v>56</v>
      </c>
      <c r="G3110" s="21" t="str">
        <f>VLOOKUP(Tableau1[[#This Row],[CODE_TYPE_DECHET]],Libellés!$A$1:$B$8,2,FALSE)</f>
        <v>Biodéchets</v>
      </c>
      <c r="H3110" s="21" t="s">
        <v>56</v>
      </c>
      <c r="I3110" s="21" t="str">
        <f>VLOOKUP(Tableau1[[#This Row],[CODE_DESTINATION]],Libellés!$E$2:$F$7,2,FALSE)</f>
        <v>Valorisation organique</v>
      </c>
      <c r="J3110" s="21">
        <v>6615.1856900000002</v>
      </c>
      <c r="K3110" s="21">
        <v>1044898</v>
      </c>
      <c r="L3110" s="21">
        <f>Tableau1[[#This Row],[TONNE_DECHET]]*1000</f>
        <v>6615185.6900000004</v>
      </c>
      <c r="M3110" s="21">
        <f>Tableau1[[#This Row],[KG_DECHET]]/Tableau1[[#This Row],[Population]]</f>
        <v>6.3309391825805008</v>
      </c>
    </row>
    <row r="3111" spans="1:13" x14ac:dyDescent="0.3">
      <c r="A3111" s="21">
        <v>2009</v>
      </c>
      <c r="B3111" s="21">
        <v>44</v>
      </c>
      <c r="C3111" s="21" t="str">
        <f>VLOOKUP(Tableau1[[#This Row],[CODE_REGION]],Libellés!$I$2:$J$15,2,FALSE)</f>
        <v>Grand-Est</v>
      </c>
      <c r="D3111" s="21">
        <v>57</v>
      </c>
      <c r="E3111" s="21" t="str">
        <f>VLOOKUP(Tableau1[[#This Row],[CODE_DEPT]],Libellés!$L$2:$M$102,2,FALSE)</f>
        <v>Moselle</v>
      </c>
      <c r="F3111" s="21" t="s">
        <v>54</v>
      </c>
      <c r="G3111" s="21" t="str">
        <f>VLOOKUP(Tableau1[[#This Row],[CODE_TYPE_DECHET]],Libellés!$A$1:$B$8,2,FALSE)</f>
        <v>Verre</v>
      </c>
      <c r="H3111" s="21" t="s">
        <v>49</v>
      </c>
      <c r="I3111" s="21" t="str">
        <f>VLOOKUP(Tableau1[[#This Row],[CODE_DESTINATION]],Libellés!$E$2:$F$7,2,FALSE)</f>
        <v>Valorisation matière</v>
      </c>
      <c r="J3111" s="21">
        <v>29797.23445</v>
      </c>
      <c r="K3111" s="21">
        <v>1044898</v>
      </c>
      <c r="L3111" s="21">
        <f>Tableau1[[#This Row],[TONNE_DECHET]]*1000</f>
        <v>29797234.449999999</v>
      </c>
      <c r="M3111" s="21">
        <f>Tableau1[[#This Row],[KG_DECHET]]/Tableau1[[#This Row],[Population]]</f>
        <v>28.516883418285804</v>
      </c>
    </row>
    <row r="3112" spans="1:13" x14ac:dyDescent="0.3">
      <c r="A3112" s="21">
        <v>2009</v>
      </c>
      <c r="B3112" s="21">
        <v>44</v>
      </c>
      <c r="C3112" s="21" t="str">
        <f>VLOOKUP(Tableau1[[#This Row],[CODE_REGION]],Libellés!$I$2:$J$15,2,FALSE)</f>
        <v>Grand-Est</v>
      </c>
      <c r="D3112" s="21">
        <v>57</v>
      </c>
      <c r="E3112" s="21" t="str">
        <f>VLOOKUP(Tableau1[[#This Row],[CODE_DEPT]],Libellés!$L$2:$M$102,2,FALSE)</f>
        <v>Moselle</v>
      </c>
      <c r="F3112" s="21" t="s">
        <v>55</v>
      </c>
      <c r="G3112" s="21" t="str">
        <f>VLOOKUP(Tableau1[[#This Row],[CODE_TYPE_DECHET]],Libellés!$A$1:$B$8,2,FALSE)</f>
        <v>Collectes séparées hors gravats</v>
      </c>
      <c r="H3112" s="21" t="s">
        <v>49</v>
      </c>
      <c r="I3112" s="21" t="str">
        <f>VLOOKUP(Tableau1[[#This Row],[CODE_DESTINATION]],Libellés!$E$2:$F$7,2,FALSE)</f>
        <v>Valorisation matière</v>
      </c>
      <c r="J3112" s="21">
        <v>12</v>
      </c>
      <c r="K3112" s="21">
        <v>1044898</v>
      </c>
      <c r="L3112" s="21">
        <f>Tableau1[[#This Row],[TONNE_DECHET]]*1000</f>
        <v>12000</v>
      </c>
      <c r="M3112" s="21">
        <f>Tableau1[[#This Row],[KG_DECHET]]/Tableau1[[#This Row],[Population]]</f>
        <v>1.1484374551391618E-2</v>
      </c>
    </row>
    <row r="3113" spans="1:13" x14ac:dyDescent="0.3">
      <c r="A3113" s="21">
        <v>2011</v>
      </c>
      <c r="B3113" s="21">
        <v>44</v>
      </c>
      <c r="C3113" s="21" t="str">
        <f>VLOOKUP(Tableau1[[#This Row],[CODE_REGION]],Libellés!$I$2:$J$15,2,FALSE)</f>
        <v>Grand-Est</v>
      </c>
      <c r="D3113" s="21">
        <v>57</v>
      </c>
      <c r="E3113" s="21" t="str">
        <f>VLOOKUP(Tableau1[[#This Row],[CODE_DEPT]],Libellés!$L$2:$M$102,2,FALSE)</f>
        <v>Moselle</v>
      </c>
      <c r="F3113" s="21" t="s">
        <v>49</v>
      </c>
      <c r="G3113" s="21" t="str">
        <f>VLOOKUP(Tableau1[[#This Row],[CODE_TYPE_DECHET]],Libellés!$A$1:$B$8,2,FALSE)</f>
        <v>Ordures ménagères résiduelles</v>
      </c>
      <c r="H3113" s="21" t="s">
        <v>49</v>
      </c>
      <c r="I3113" s="21" t="str">
        <f>VLOOKUP(Tableau1[[#This Row],[CODE_DESTINATION]],Libellés!$E$2:$F$7,2,FALSE)</f>
        <v>Valorisation matière</v>
      </c>
      <c r="J3113" s="21">
        <v>16</v>
      </c>
      <c r="K3113" s="21">
        <v>1045146</v>
      </c>
      <c r="L3113" s="21">
        <f>Tableau1[[#This Row],[TONNE_DECHET]]*1000</f>
        <v>16000</v>
      </c>
      <c r="M3113" s="21">
        <f>Tableau1[[#This Row],[KG_DECHET]]/Tableau1[[#This Row],[Population]]</f>
        <v>1.530886593834737E-2</v>
      </c>
    </row>
    <row r="3114" spans="1:13" x14ac:dyDescent="0.3">
      <c r="A3114" s="21">
        <v>2011</v>
      </c>
      <c r="B3114" s="21">
        <v>44</v>
      </c>
      <c r="C3114" s="21" t="str">
        <f>VLOOKUP(Tableau1[[#This Row],[CODE_REGION]],Libellés!$I$2:$J$15,2,FALSE)</f>
        <v>Grand-Est</v>
      </c>
      <c r="D3114" s="21">
        <v>57</v>
      </c>
      <c r="E3114" s="21" t="str">
        <f>VLOOKUP(Tableau1[[#This Row],[CODE_DEPT]],Libellés!$L$2:$M$102,2,FALSE)</f>
        <v>Moselle</v>
      </c>
      <c r="F3114" s="21" t="s">
        <v>49</v>
      </c>
      <c r="G3114" s="21" t="str">
        <f>VLOOKUP(Tableau1[[#This Row],[CODE_TYPE_DECHET]],Libellés!$A$1:$B$8,2,FALSE)</f>
        <v>Ordures ménagères résiduelles</v>
      </c>
      <c r="H3114" s="21" t="s">
        <v>50</v>
      </c>
      <c r="I3114" s="21" t="str">
        <f>VLOOKUP(Tableau1[[#This Row],[CODE_DESTINATION]],Libellés!$E$2:$F$7,2,FALSE)</f>
        <v>Incinération avec récupération d'énergie</v>
      </c>
      <c r="J3114" s="21">
        <v>107925.40784</v>
      </c>
      <c r="K3114" s="21">
        <v>1045146</v>
      </c>
      <c r="L3114" s="21">
        <f>Tableau1[[#This Row],[TONNE_DECHET]]*1000</f>
        <v>107925407.84</v>
      </c>
      <c r="M3114" s="21">
        <f>Tableau1[[#This Row],[KG_DECHET]]/Tableau1[[#This Row],[Population]]</f>
        <v>103.26347499775152</v>
      </c>
    </row>
    <row r="3115" spans="1:13" x14ac:dyDescent="0.3">
      <c r="A3115" s="21">
        <v>2011</v>
      </c>
      <c r="B3115" s="21">
        <v>44</v>
      </c>
      <c r="C3115" s="21" t="str">
        <f>VLOOKUP(Tableau1[[#This Row],[CODE_REGION]],Libellés!$I$2:$J$15,2,FALSE)</f>
        <v>Grand-Est</v>
      </c>
      <c r="D3115" s="21">
        <v>57</v>
      </c>
      <c r="E3115" s="21" t="str">
        <f>VLOOKUP(Tableau1[[#This Row],[CODE_DEPT]],Libellés!$L$2:$M$102,2,FALSE)</f>
        <v>Moselle</v>
      </c>
      <c r="F3115" s="21" t="s">
        <v>49</v>
      </c>
      <c r="G3115" s="21" t="str">
        <f>VLOOKUP(Tableau1[[#This Row],[CODE_TYPE_DECHET]],Libellés!$A$1:$B$8,2,FALSE)</f>
        <v>Ordures ménagères résiduelles</v>
      </c>
      <c r="H3115" s="21" t="s">
        <v>51</v>
      </c>
      <c r="I3115" s="21" t="str">
        <f>VLOOKUP(Tableau1[[#This Row],[CODE_DESTINATION]],Libellés!$E$2:$F$7,2,FALSE)</f>
        <v>Stockage</v>
      </c>
      <c r="J3115" s="21">
        <v>168639.71823999999</v>
      </c>
      <c r="K3115" s="21">
        <v>1045146</v>
      </c>
      <c r="L3115" s="21">
        <f>Tableau1[[#This Row],[TONNE_DECHET]]*1000</f>
        <v>168639718.23999998</v>
      </c>
      <c r="M3115" s="21">
        <f>Tableau1[[#This Row],[KG_DECHET]]/Tableau1[[#This Row],[Population]]</f>
        <v>161.35517740105209</v>
      </c>
    </row>
    <row r="3116" spans="1:13" x14ac:dyDescent="0.3">
      <c r="A3116" s="21">
        <v>2011</v>
      </c>
      <c r="B3116" s="21">
        <v>44</v>
      </c>
      <c r="C3116" s="21" t="str">
        <f>VLOOKUP(Tableau1[[#This Row],[CODE_REGION]],Libellés!$I$2:$J$15,2,FALSE)</f>
        <v>Grand-Est</v>
      </c>
      <c r="D3116" s="21">
        <v>57</v>
      </c>
      <c r="E3116" s="21" t="str">
        <f>VLOOKUP(Tableau1[[#This Row],[CODE_DEPT]],Libellés!$L$2:$M$102,2,FALSE)</f>
        <v>Moselle</v>
      </c>
      <c r="F3116" s="21" t="s">
        <v>49</v>
      </c>
      <c r="G3116" s="21" t="str">
        <f>VLOOKUP(Tableau1[[#This Row],[CODE_TYPE_DECHET]],Libellés!$A$1:$B$8,2,FALSE)</f>
        <v>Ordures ménagères résiduelles</v>
      </c>
      <c r="H3116" s="21" t="s">
        <v>56</v>
      </c>
      <c r="I3116" s="21" t="str">
        <f>VLOOKUP(Tableau1[[#This Row],[CODE_DESTINATION]],Libellés!$E$2:$F$7,2,FALSE)</f>
        <v>Valorisation organique</v>
      </c>
      <c r="J3116" s="21">
        <v>4446.15942</v>
      </c>
      <c r="K3116" s="21">
        <v>1045146</v>
      </c>
      <c r="L3116" s="21">
        <f>Tableau1[[#This Row],[TONNE_DECHET]]*1000</f>
        <v>4446159.42</v>
      </c>
      <c r="M3116" s="21">
        <f>Tableau1[[#This Row],[KG_DECHET]]/Tableau1[[#This Row],[Population]]</f>
        <v>4.2541036563312682</v>
      </c>
    </row>
    <row r="3117" spans="1:13" x14ac:dyDescent="0.3">
      <c r="A3117" s="21">
        <v>2011</v>
      </c>
      <c r="B3117" s="21">
        <v>44</v>
      </c>
      <c r="C3117" s="21" t="str">
        <f>VLOOKUP(Tableau1[[#This Row],[CODE_REGION]],Libellés!$I$2:$J$15,2,FALSE)</f>
        <v>Grand-Est</v>
      </c>
      <c r="D3117" s="21">
        <v>57</v>
      </c>
      <c r="E3117" s="21" t="str">
        <f>VLOOKUP(Tableau1[[#This Row],[CODE_DEPT]],Libellés!$L$2:$M$102,2,FALSE)</f>
        <v>Moselle</v>
      </c>
      <c r="F3117" s="21" t="s">
        <v>49</v>
      </c>
      <c r="G3117" s="21" t="str">
        <f>VLOOKUP(Tableau1[[#This Row],[CODE_TYPE_DECHET]],Libellés!$A$1:$B$8,2,FALSE)</f>
        <v>Ordures ménagères résiduelles</v>
      </c>
      <c r="H3117" s="21" t="s">
        <v>52</v>
      </c>
      <c r="I3117" s="21" t="str">
        <f>VLOOKUP(Tableau1[[#This Row],[CODE_DESTINATION]],Libellés!$E$2:$F$7,2,FALSE)</f>
        <v>Non précisé</v>
      </c>
      <c r="J3117" s="21">
        <v>12148.935369999999</v>
      </c>
      <c r="K3117" s="21">
        <v>1045146</v>
      </c>
      <c r="L3117" s="21">
        <f>Tableau1[[#This Row],[TONNE_DECHET]]*1000</f>
        <v>12148935.369999999</v>
      </c>
      <c r="M3117" s="21">
        <f>Tableau1[[#This Row],[KG_DECHET]]/Tableau1[[#This Row],[Population]]</f>
        <v>11.624151429561037</v>
      </c>
    </row>
    <row r="3118" spans="1:13" x14ac:dyDescent="0.3">
      <c r="A3118" s="21">
        <v>2011</v>
      </c>
      <c r="B3118" s="21">
        <v>44</v>
      </c>
      <c r="C3118" s="21" t="str">
        <f>VLOOKUP(Tableau1[[#This Row],[CODE_REGION]],Libellés!$I$2:$J$15,2,FALSE)</f>
        <v>Grand-Est</v>
      </c>
      <c r="D3118" s="21">
        <v>57</v>
      </c>
      <c r="E3118" s="21" t="str">
        <f>VLOOKUP(Tableau1[[#This Row],[CODE_DEPT]],Libellés!$L$2:$M$102,2,FALSE)</f>
        <v>Moselle</v>
      </c>
      <c r="F3118" s="21" t="s">
        <v>50</v>
      </c>
      <c r="G3118" s="21" t="str">
        <f>VLOOKUP(Tableau1[[#This Row],[CODE_TYPE_DECHET]],Libellés!$A$1:$B$8,2,FALSE)</f>
        <v>Encombrants</v>
      </c>
      <c r="H3118" s="21" t="s">
        <v>49</v>
      </c>
      <c r="I3118" s="21" t="str">
        <f>VLOOKUP(Tableau1[[#This Row],[CODE_DESTINATION]],Libellés!$E$2:$F$7,2,FALSE)</f>
        <v>Valorisation matière</v>
      </c>
      <c r="J3118" s="21">
        <v>184.36</v>
      </c>
      <c r="K3118" s="21">
        <v>1045146</v>
      </c>
      <c r="L3118" s="21">
        <f>Tableau1[[#This Row],[TONNE_DECHET]]*1000</f>
        <v>184360</v>
      </c>
      <c r="M3118" s="21">
        <f>Tableau1[[#This Row],[KG_DECHET]]/Tableau1[[#This Row],[Population]]</f>
        <v>0.17639640777460758</v>
      </c>
    </row>
    <row r="3119" spans="1:13" x14ac:dyDescent="0.3">
      <c r="A3119" s="21">
        <v>2011</v>
      </c>
      <c r="B3119" s="21">
        <v>44</v>
      </c>
      <c r="C3119" s="21" t="str">
        <f>VLOOKUP(Tableau1[[#This Row],[CODE_REGION]],Libellés!$I$2:$J$15,2,FALSE)</f>
        <v>Grand-Est</v>
      </c>
      <c r="D3119" s="21">
        <v>57</v>
      </c>
      <c r="E3119" s="21" t="str">
        <f>VLOOKUP(Tableau1[[#This Row],[CODE_DEPT]],Libellés!$L$2:$M$102,2,FALSE)</f>
        <v>Moselle</v>
      </c>
      <c r="F3119" s="21" t="s">
        <v>50</v>
      </c>
      <c r="G3119" s="21" t="str">
        <f>VLOOKUP(Tableau1[[#This Row],[CODE_TYPE_DECHET]],Libellés!$A$1:$B$8,2,FALSE)</f>
        <v>Encombrants</v>
      </c>
      <c r="H3119" s="21" t="s">
        <v>50</v>
      </c>
      <c r="I3119" s="21" t="str">
        <f>VLOOKUP(Tableau1[[#This Row],[CODE_DESTINATION]],Libellés!$E$2:$F$7,2,FALSE)</f>
        <v>Incinération avec récupération d'énergie</v>
      </c>
      <c r="J3119" s="21">
        <v>1513.84</v>
      </c>
      <c r="K3119" s="21">
        <v>1045146</v>
      </c>
      <c r="L3119" s="21">
        <f>Tableau1[[#This Row],[TONNE_DECHET]]*1000</f>
        <v>1513840</v>
      </c>
      <c r="M3119" s="21">
        <f>Tableau1[[#This Row],[KG_DECHET]]/Tableau1[[#This Row],[Population]]</f>
        <v>1.4484483507567363</v>
      </c>
    </row>
    <row r="3120" spans="1:13" x14ac:dyDescent="0.3">
      <c r="A3120" s="21">
        <v>2011</v>
      </c>
      <c r="B3120" s="21">
        <v>44</v>
      </c>
      <c r="C3120" s="21" t="str">
        <f>VLOOKUP(Tableau1[[#This Row],[CODE_REGION]],Libellés!$I$2:$J$15,2,FALSE)</f>
        <v>Grand-Est</v>
      </c>
      <c r="D3120" s="21">
        <v>57</v>
      </c>
      <c r="E3120" s="21" t="str">
        <f>VLOOKUP(Tableau1[[#This Row],[CODE_DEPT]],Libellés!$L$2:$M$102,2,FALSE)</f>
        <v>Moselle</v>
      </c>
      <c r="F3120" s="21" t="s">
        <v>50</v>
      </c>
      <c r="G3120" s="21" t="str">
        <f>VLOOKUP(Tableau1[[#This Row],[CODE_TYPE_DECHET]],Libellés!$A$1:$B$8,2,FALSE)</f>
        <v>Encombrants</v>
      </c>
      <c r="H3120" s="21" t="s">
        <v>51</v>
      </c>
      <c r="I3120" s="21" t="str">
        <f>VLOOKUP(Tableau1[[#This Row],[CODE_DESTINATION]],Libellés!$E$2:$F$7,2,FALSE)</f>
        <v>Stockage</v>
      </c>
      <c r="J3120" s="21">
        <v>2884.2692499999998</v>
      </c>
      <c r="K3120" s="21">
        <v>1045146</v>
      </c>
      <c r="L3120" s="21">
        <f>Tableau1[[#This Row],[TONNE_DECHET]]*1000</f>
        <v>2884269.25</v>
      </c>
      <c r="M3120" s="21">
        <f>Tableau1[[#This Row],[KG_DECHET]]/Tableau1[[#This Row],[Population]]</f>
        <v>2.759680704896732</v>
      </c>
    </row>
    <row r="3121" spans="1:13" x14ac:dyDescent="0.3">
      <c r="A3121" s="21">
        <v>2011</v>
      </c>
      <c r="B3121" s="21">
        <v>44</v>
      </c>
      <c r="C3121" s="21" t="str">
        <f>VLOOKUP(Tableau1[[#This Row],[CODE_REGION]],Libellés!$I$2:$J$15,2,FALSE)</f>
        <v>Grand-Est</v>
      </c>
      <c r="D3121" s="21">
        <v>57</v>
      </c>
      <c r="E3121" s="21" t="str">
        <f>VLOOKUP(Tableau1[[#This Row],[CODE_DEPT]],Libellés!$L$2:$M$102,2,FALSE)</f>
        <v>Moselle</v>
      </c>
      <c r="F3121" s="21" t="s">
        <v>50</v>
      </c>
      <c r="G3121" s="21" t="str">
        <f>VLOOKUP(Tableau1[[#This Row],[CODE_TYPE_DECHET]],Libellés!$A$1:$B$8,2,FALSE)</f>
        <v>Encombrants</v>
      </c>
      <c r="H3121" s="21" t="s">
        <v>52</v>
      </c>
      <c r="I3121" s="21" t="str">
        <f>VLOOKUP(Tableau1[[#This Row],[CODE_DESTINATION]],Libellés!$E$2:$F$7,2,FALSE)</f>
        <v>Non précisé</v>
      </c>
      <c r="J3121" s="21">
        <v>10.89</v>
      </c>
      <c r="K3121" s="21">
        <v>1045146</v>
      </c>
      <c r="L3121" s="21">
        <f>Tableau1[[#This Row],[TONNE_DECHET]]*1000</f>
        <v>10890</v>
      </c>
      <c r="M3121" s="21">
        <f>Tableau1[[#This Row],[KG_DECHET]]/Tableau1[[#This Row],[Population]]</f>
        <v>1.0419596879287679E-2</v>
      </c>
    </row>
    <row r="3122" spans="1:13" x14ac:dyDescent="0.3">
      <c r="A3122" s="21">
        <v>2011</v>
      </c>
      <c r="B3122" s="21">
        <v>44</v>
      </c>
      <c r="C3122" s="21" t="str">
        <f>VLOOKUP(Tableau1[[#This Row],[CODE_REGION]],Libellés!$I$2:$J$15,2,FALSE)</f>
        <v>Grand-Est</v>
      </c>
      <c r="D3122" s="21">
        <v>57</v>
      </c>
      <c r="E3122" s="21" t="str">
        <f>VLOOKUP(Tableau1[[#This Row],[CODE_DEPT]],Libellés!$L$2:$M$102,2,FALSE)</f>
        <v>Moselle</v>
      </c>
      <c r="F3122" s="21" t="s">
        <v>53</v>
      </c>
      <c r="G3122" s="21" t="str">
        <f>VLOOKUP(Tableau1[[#This Row],[CODE_TYPE_DECHET]],Libellés!$A$1:$B$8,2,FALSE)</f>
        <v>Déchets dangereux</v>
      </c>
      <c r="H3122" s="21" t="s">
        <v>50</v>
      </c>
      <c r="I3122" s="21" t="str">
        <f>VLOOKUP(Tableau1[[#This Row],[CODE_DESTINATION]],Libellés!$E$2:$F$7,2,FALSE)</f>
        <v>Incinération avec récupération d'énergie</v>
      </c>
      <c r="J3122" s="21">
        <v>0.52400000000000002</v>
      </c>
      <c r="K3122" s="21">
        <v>1045146</v>
      </c>
      <c r="L3122" s="21">
        <f>Tableau1[[#This Row],[TONNE_DECHET]]*1000</f>
        <v>524</v>
      </c>
      <c r="M3122" s="21">
        <f>Tableau1[[#This Row],[KG_DECHET]]/Tableau1[[#This Row],[Population]]</f>
        <v>5.0136535948087631E-4</v>
      </c>
    </row>
    <row r="3123" spans="1:13" x14ac:dyDescent="0.3">
      <c r="A3123" s="21">
        <v>2011</v>
      </c>
      <c r="B3123" s="21">
        <v>44</v>
      </c>
      <c r="C3123" s="21" t="str">
        <f>VLOOKUP(Tableau1[[#This Row],[CODE_REGION]],Libellés!$I$2:$J$15,2,FALSE)</f>
        <v>Grand-Est</v>
      </c>
      <c r="D3123" s="21">
        <v>57</v>
      </c>
      <c r="E3123" s="21" t="str">
        <f>VLOOKUP(Tableau1[[#This Row],[CODE_DEPT]],Libellés!$L$2:$M$102,2,FALSE)</f>
        <v>Moselle</v>
      </c>
      <c r="F3123" s="21" t="s">
        <v>51</v>
      </c>
      <c r="G3123" s="21" t="str">
        <f>VLOOKUP(Tableau1[[#This Row],[CODE_TYPE_DECHET]],Libellés!$A$1:$B$8,2,FALSE)</f>
        <v>Emballages et papier</v>
      </c>
      <c r="H3123" s="21" t="s">
        <v>49</v>
      </c>
      <c r="I3123" s="21" t="str">
        <f>VLOOKUP(Tableau1[[#This Row],[CODE_DESTINATION]],Libellés!$E$2:$F$7,2,FALSE)</f>
        <v>Valorisation matière</v>
      </c>
      <c r="J3123" s="21">
        <v>54976.838389999997</v>
      </c>
      <c r="K3123" s="21">
        <v>1045146</v>
      </c>
      <c r="L3123" s="21">
        <f>Tableau1[[#This Row],[TONNE_DECHET]]*1000</f>
        <v>54976838.390000001</v>
      </c>
      <c r="M3123" s="21">
        <f>Tableau1[[#This Row],[KG_DECHET]]/Tableau1[[#This Row],[Population]]</f>
        <v>52.602065539168692</v>
      </c>
    </row>
    <row r="3124" spans="1:13" x14ac:dyDescent="0.3">
      <c r="A3124" s="21">
        <v>2011</v>
      </c>
      <c r="B3124" s="21">
        <v>44</v>
      </c>
      <c r="C3124" s="21" t="str">
        <f>VLOOKUP(Tableau1[[#This Row],[CODE_REGION]],Libellés!$I$2:$J$15,2,FALSE)</f>
        <v>Grand-Est</v>
      </c>
      <c r="D3124" s="21">
        <v>57</v>
      </c>
      <c r="E3124" s="21" t="str">
        <f>VLOOKUP(Tableau1[[#This Row],[CODE_DEPT]],Libellés!$L$2:$M$102,2,FALSE)</f>
        <v>Moselle</v>
      </c>
      <c r="F3124" s="21" t="s">
        <v>51</v>
      </c>
      <c r="G3124" s="21" t="str">
        <f>VLOOKUP(Tableau1[[#This Row],[CODE_TYPE_DECHET]],Libellés!$A$1:$B$8,2,FALSE)</f>
        <v>Emballages et papier</v>
      </c>
      <c r="H3124" s="21" t="s">
        <v>50</v>
      </c>
      <c r="I3124" s="21" t="str">
        <f>VLOOKUP(Tableau1[[#This Row],[CODE_DESTINATION]],Libellés!$E$2:$F$7,2,FALSE)</f>
        <v>Incinération avec récupération d'énergie</v>
      </c>
      <c r="J3124" s="21">
        <v>572.83000000000004</v>
      </c>
      <c r="K3124" s="21">
        <v>1045146</v>
      </c>
      <c r="L3124" s="21">
        <f>Tableau1[[#This Row],[TONNE_DECHET]]*1000</f>
        <v>572830</v>
      </c>
      <c r="M3124" s="21">
        <f>Tableau1[[#This Row],[KG_DECHET]]/Tableau1[[#This Row],[Population]]</f>
        <v>0.54808610471647023</v>
      </c>
    </row>
    <row r="3125" spans="1:13" x14ac:dyDescent="0.3">
      <c r="A3125" s="21">
        <v>2011</v>
      </c>
      <c r="B3125" s="21">
        <v>44</v>
      </c>
      <c r="C3125" s="21" t="str">
        <f>VLOOKUP(Tableau1[[#This Row],[CODE_REGION]],Libellés!$I$2:$J$15,2,FALSE)</f>
        <v>Grand-Est</v>
      </c>
      <c r="D3125" s="21">
        <v>57</v>
      </c>
      <c r="E3125" s="21" t="str">
        <f>VLOOKUP(Tableau1[[#This Row],[CODE_DEPT]],Libellés!$L$2:$M$102,2,FALSE)</f>
        <v>Moselle</v>
      </c>
      <c r="F3125" s="21" t="s">
        <v>51</v>
      </c>
      <c r="G3125" s="21" t="str">
        <f>VLOOKUP(Tableau1[[#This Row],[CODE_TYPE_DECHET]],Libellés!$A$1:$B$8,2,FALSE)</f>
        <v>Emballages et papier</v>
      </c>
      <c r="H3125" s="21" t="s">
        <v>51</v>
      </c>
      <c r="I3125" s="21" t="str">
        <f>VLOOKUP(Tableau1[[#This Row],[CODE_DESTINATION]],Libellés!$E$2:$F$7,2,FALSE)</f>
        <v>Stockage</v>
      </c>
      <c r="J3125" s="21">
        <v>1433.7053100000001</v>
      </c>
      <c r="K3125" s="21">
        <v>1045146</v>
      </c>
      <c r="L3125" s="21">
        <f>Tableau1[[#This Row],[TONNE_DECHET]]*1000</f>
        <v>1433705.31</v>
      </c>
      <c r="M3125" s="21">
        <f>Tableau1[[#This Row],[KG_DECHET]]/Tableau1[[#This Row],[Population]]</f>
        <v>1.3717751491179224</v>
      </c>
    </row>
    <row r="3126" spans="1:13" x14ac:dyDescent="0.3">
      <c r="A3126" s="21">
        <v>2011</v>
      </c>
      <c r="B3126" s="21">
        <v>44</v>
      </c>
      <c r="C3126" s="21" t="str">
        <f>VLOOKUP(Tableau1[[#This Row],[CODE_REGION]],Libellés!$I$2:$J$15,2,FALSE)</f>
        <v>Grand-Est</v>
      </c>
      <c r="D3126" s="21">
        <v>57</v>
      </c>
      <c r="E3126" s="21" t="str">
        <f>VLOOKUP(Tableau1[[#This Row],[CODE_DEPT]],Libellés!$L$2:$M$102,2,FALSE)</f>
        <v>Moselle</v>
      </c>
      <c r="F3126" s="21" t="s">
        <v>51</v>
      </c>
      <c r="G3126" s="21" t="str">
        <f>VLOOKUP(Tableau1[[#This Row],[CODE_TYPE_DECHET]],Libellés!$A$1:$B$8,2,FALSE)</f>
        <v>Emballages et papier</v>
      </c>
      <c r="H3126" s="21" t="s">
        <v>52</v>
      </c>
      <c r="I3126" s="21" t="str">
        <f>VLOOKUP(Tableau1[[#This Row],[CODE_DESTINATION]],Libellés!$E$2:$F$7,2,FALSE)</f>
        <v>Non précisé</v>
      </c>
      <c r="J3126" s="21">
        <v>2810.9279700000002</v>
      </c>
      <c r="K3126" s="21">
        <v>1045146</v>
      </c>
      <c r="L3126" s="21">
        <f>Tableau1[[#This Row],[TONNE_DECHET]]*1000</f>
        <v>2810927.97</v>
      </c>
      <c r="M3126" s="21">
        <f>Tableau1[[#This Row],[KG_DECHET]]/Tableau1[[#This Row],[Population]]</f>
        <v>2.6895074659425573</v>
      </c>
    </row>
    <row r="3127" spans="1:13" x14ac:dyDescent="0.3">
      <c r="A3127" s="21">
        <v>2011</v>
      </c>
      <c r="B3127" s="21">
        <v>44</v>
      </c>
      <c r="C3127" s="21" t="str">
        <f>VLOOKUP(Tableau1[[#This Row],[CODE_REGION]],Libellés!$I$2:$J$15,2,FALSE)</f>
        <v>Grand-Est</v>
      </c>
      <c r="D3127" s="21">
        <v>57</v>
      </c>
      <c r="E3127" s="21" t="str">
        <f>VLOOKUP(Tableau1[[#This Row],[CODE_DEPT]],Libellés!$L$2:$M$102,2,FALSE)</f>
        <v>Moselle</v>
      </c>
      <c r="F3127" s="21" t="s">
        <v>56</v>
      </c>
      <c r="G3127" s="21" t="str">
        <f>VLOOKUP(Tableau1[[#This Row],[CODE_TYPE_DECHET]],Libellés!$A$1:$B$8,2,FALSE)</f>
        <v>Biodéchets</v>
      </c>
      <c r="H3127" s="21" t="s">
        <v>56</v>
      </c>
      <c r="I3127" s="21" t="str">
        <f>VLOOKUP(Tableau1[[#This Row],[CODE_DESTINATION]],Libellés!$E$2:$F$7,2,FALSE)</f>
        <v>Valorisation organique</v>
      </c>
      <c r="J3127" s="21">
        <v>12923.99605</v>
      </c>
      <c r="K3127" s="21">
        <v>1045146</v>
      </c>
      <c r="L3127" s="21">
        <f>Tableau1[[#This Row],[TONNE_DECHET]]*1000</f>
        <v>12923996.049999999</v>
      </c>
      <c r="M3127" s="21">
        <f>Tableau1[[#This Row],[KG_DECHET]]/Tableau1[[#This Row],[Population]]</f>
        <v>12.365732682323808</v>
      </c>
    </row>
    <row r="3128" spans="1:13" x14ac:dyDescent="0.3">
      <c r="A3128" s="21">
        <v>2011</v>
      </c>
      <c r="B3128" s="21">
        <v>44</v>
      </c>
      <c r="C3128" s="21" t="str">
        <f>VLOOKUP(Tableau1[[#This Row],[CODE_REGION]],Libellés!$I$2:$J$15,2,FALSE)</f>
        <v>Grand-Est</v>
      </c>
      <c r="D3128" s="21">
        <v>57</v>
      </c>
      <c r="E3128" s="21" t="str">
        <f>VLOOKUP(Tableau1[[#This Row],[CODE_DEPT]],Libellés!$L$2:$M$102,2,FALSE)</f>
        <v>Moselle</v>
      </c>
      <c r="F3128" s="21" t="s">
        <v>54</v>
      </c>
      <c r="G3128" s="21" t="str">
        <f>VLOOKUP(Tableau1[[#This Row],[CODE_TYPE_DECHET]],Libellés!$A$1:$B$8,2,FALSE)</f>
        <v>Verre</v>
      </c>
      <c r="H3128" s="21" t="s">
        <v>49</v>
      </c>
      <c r="I3128" s="21" t="str">
        <f>VLOOKUP(Tableau1[[#This Row],[CODE_DESTINATION]],Libellés!$E$2:$F$7,2,FALSE)</f>
        <v>Valorisation matière</v>
      </c>
      <c r="J3128" s="21">
        <v>30036.701720000001</v>
      </c>
      <c r="K3128" s="21">
        <v>1045146</v>
      </c>
      <c r="L3128" s="21">
        <f>Tableau1[[#This Row],[TONNE_DECHET]]*1000</f>
        <v>30036701.720000003</v>
      </c>
      <c r="M3128" s="21">
        <f>Tableau1[[#This Row],[KG_DECHET]]/Tableau1[[#This Row],[Population]]</f>
        <v>28.739239991350495</v>
      </c>
    </row>
    <row r="3129" spans="1:13" x14ac:dyDescent="0.3">
      <c r="A3129" s="21">
        <v>2011</v>
      </c>
      <c r="B3129" s="21">
        <v>44</v>
      </c>
      <c r="C3129" s="21" t="str">
        <f>VLOOKUP(Tableau1[[#This Row],[CODE_REGION]],Libellés!$I$2:$J$15,2,FALSE)</f>
        <v>Grand-Est</v>
      </c>
      <c r="D3129" s="21">
        <v>57</v>
      </c>
      <c r="E3129" s="21" t="str">
        <f>VLOOKUP(Tableau1[[#This Row],[CODE_DEPT]],Libellés!$L$2:$M$102,2,FALSE)</f>
        <v>Moselle</v>
      </c>
      <c r="F3129" s="21" t="s">
        <v>54</v>
      </c>
      <c r="G3129" s="21" t="str">
        <f>VLOOKUP(Tableau1[[#This Row],[CODE_TYPE_DECHET]],Libellés!$A$1:$B$8,2,FALSE)</f>
        <v>Verre</v>
      </c>
      <c r="H3129" s="21" t="s">
        <v>52</v>
      </c>
      <c r="I3129" s="21" t="str">
        <f>VLOOKUP(Tableau1[[#This Row],[CODE_DESTINATION]],Libellés!$E$2:$F$7,2,FALSE)</f>
        <v>Non précisé</v>
      </c>
      <c r="J3129" s="21">
        <v>1606.99353</v>
      </c>
      <c r="K3129" s="21">
        <v>1045146</v>
      </c>
      <c r="L3129" s="21">
        <f>Tableau1[[#This Row],[TONNE_DECHET]]*1000</f>
        <v>1606993.53</v>
      </c>
      <c r="M3129" s="21">
        <f>Tableau1[[#This Row],[KG_DECHET]]/Tableau1[[#This Row],[Population]]</f>
        <v>1.5375780321601002</v>
      </c>
    </row>
    <row r="3130" spans="1:13" x14ac:dyDescent="0.3">
      <c r="A3130" s="21">
        <v>2011</v>
      </c>
      <c r="B3130" s="21">
        <v>44</v>
      </c>
      <c r="C3130" s="21" t="str">
        <f>VLOOKUP(Tableau1[[#This Row],[CODE_REGION]],Libellés!$I$2:$J$15,2,FALSE)</f>
        <v>Grand-Est</v>
      </c>
      <c r="D3130" s="21">
        <v>57</v>
      </c>
      <c r="E3130" s="21" t="str">
        <f>VLOOKUP(Tableau1[[#This Row],[CODE_DEPT]],Libellés!$L$2:$M$102,2,FALSE)</f>
        <v>Moselle</v>
      </c>
      <c r="F3130" s="21" t="s">
        <v>55</v>
      </c>
      <c r="G3130" s="21" t="str">
        <f>VLOOKUP(Tableau1[[#This Row],[CODE_TYPE_DECHET]],Libellés!$A$1:$B$8,2,FALSE)</f>
        <v>Collectes séparées hors gravats</v>
      </c>
      <c r="H3130" s="21" t="s">
        <v>49</v>
      </c>
      <c r="I3130" s="21" t="str">
        <f>VLOOKUP(Tableau1[[#This Row],[CODE_DESTINATION]],Libellés!$E$2:$F$7,2,FALSE)</f>
        <v>Valorisation matière</v>
      </c>
      <c r="J3130" s="21">
        <v>82</v>
      </c>
      <c r="K3130" s="21">
        <v>1045146</v>
      </c>
      <c r="L3130" s="21">
        <f>Tableau1[[#This Row],[TONNE_DECHET]]*1000</f>
        <v>82000</v>
      </c>
      <c r="M3130" s="21">
        <f>Tableau1[[#This Row],[KG_DECHET]]/Tableau1[[#This Row],[Population]]</f>
        <v>7.8457937934030275E-2</v>
      </c>
    </row>
    <row r="3131" spans="1:13" x14ac:dyDescent="0.3">
      <c r="A3131" s="21">
        <v>2011</v>
      </c>
      <c r="B3131" s="21">
        <v>44</v>
      </c>
      <c r="C3131" s="21" t="str">
        <f>VLOOKUP(Tableau1[[#This Row],[CODE_REGION]],Libellés!$I$2:$J$15,2,FALSE)</f>
        <v>Grand-Est</v>
      </c>
      <c r="D3131" s="21">
        <v>57</v>
      </c>
      <c r="E3131" s="21" t="str">
        <f>VLOOKUP(Tableau1[[#This Row],[CODE_DEPT]],Libellés!$L$2:$M$102,2,FALSE)</f>
        <v>Moselle</v>
      </c>
      <c r="F3131" s="21" t="s">
        <v>55</v>
      </c>
      <c r="G3131" s="21" t="str">
        <f>VLOOKUP(Tableau1[[#This Row],[CODE_TYPE_DECHET]],Libellés!$A$1:$B$8,2,FALSE)</f>
        <v>Collectes séparées hors gravats</v>
      </c>
      <c r="H3131" s="21" t="s">
        <v>52</v>
      </c>
      <c r="I3131" s="21" t="str">
        <f>VLOOKUP(Tableau1[[#This Row],[CODE_DESTINATION]],Libellés!$E$2:$F$7,2,FALSE)</f>
        <v>Non précisé</v>
      </c>
      <c r="J3131" s="21">
        <v>165.51561000000001</v>
      </c>
      <c r="K3131" s="21">
        <v>1045146</v>
      </c>
      <c r="L3131" s="21">
        <f>Tableau1[[#This Row],[TONNE_DECHET]]*1000</f>
        <v>165515.61000000002</v>
      </c>
      <c r="M3131" s="21">
        <f>Tableau1[[#This Row],[KG_DECHET]]/Tableau1[[#This Row],[Population]]</f>
        <v>0.15836601776211173</v>
      </c>
    </row>
    <row r="3132" spans="1:13" x14ac:dyDescent="0.3">
      <c r="A3132" s="21">
        <v>2013</v>
      </c>
      <c r="B3132" s="21">
        <v>44</v>
      </c>
      <c r="C3132" s="21" t="str">
        <f>VLOOKUP(Tableau1[[#This Row],[CODE_REGION]],Libellés!$I$2:$J$15,2,FALSE)</f>
        <v>Grand-Est</v>
      </c>
      <c r="D3132" s="21">
        <v>57</v>
      </c>
      <c r="E3132" s="21" t="str">
        <f>VLOOKUP(Tableau1[[#This Row],[CODE_DEPT]],Libellés!$L$2:$M$102,2,FALSE)</f>
        <v>Moselle</v>
      </c>
      <c r="F3132" s="21" t="s">
        <v>49</v>
      </c>
      <c r="G3132" s="21" t="str">
        <f>VLOOKUP(Tableau1[[#This Row],[CODE_TYPE_DECHET]],Libellés!$A$1:$B$8,2,FALSE)</f>
        <v>Ordures ménagères résiduelles</v>
      </c>
      <c r="H3132" s="21" t="s">
        <v>50</v>
      </c>
      <c r="I3132" s="21" t="str">
        <f>VLOOKUP(Tableau1[[#This Row],[CODE_DESTINATION]],Libellés!$E$2:$F$7,2,FALSE)</f>
        <v>Incinération avec récupération d'énergie</v>
      </c>
      <c r="J3132" s="21">
        <v>126115.44458</v>
      </c>
      <c r="K3132" s="21">
        <v>1046873</v>
      </c>
      <c r="L3132" s="21">
        <f>Tableau1[[#This Row],[TONNE_DECHET]]*1000</f>
        <v>126115444.58</v>
      </c>
      <c r="M3132" s="21">
        <f>Tableau1[[#This Row],[KG_DECHET]]/Tableau1[[#This Row],[Population]]</f>
        <v>120.46871452411133</v>
      </c>
    </row>
    <row r="3133" spans="1:13" x14ac:dyDescent="0.3">
      <c r="A3133" s="21">
        <v>2013</v>
      </c>
      <c r="B3133" s="21">
        <v>44</v>
      </c>
      <c r="C3133" s="21" t="str">
        <f>VLOOKUP(Tableau1[[#This Row],[CODE_REGION]],Libellés!$I$2:$J$15,2,FALSE)</f>
        <v>Grand-Est</v>
      </c>
      <c r="D3133" s="21">
        <v>57</v>
      </c>
      <c r="E3133" s="21" t="str">
        <f>VLOOKUP(Tableau1[[#This Row],[CODE_DEPT]],Libellés!$L$2:$M$102,2,FALSE)</f>
        <v>Moselle</v>
      </c>
      <c r="F3133" s="21" t="s">
        <v>49</v>
      </c>
      <c r="G3133" s="21" t="str">
        <f>VLOOKUP(Tableau1[[#This Row],[CODE_TYPE_DECHET]],Libellés!$A$1:$B$8,2,FALSE)</f>
        <v>Ordures ménagères résiduelles</v>
      </c>
      <c r="H3133" s="21" t="s">
        <v>51</v>
      </c>
      <c r="I3133" s="21" t="str">
        <f>VLOOKUP(Tableau1[[#This Row],[CODE_DESTINATION]],Libellés!$E$2:$F$7,2,FALSE)</f>
        <v>Stockage</v>
      </c>
      <c r="J3133" s="21">
        <v>129060.68611</v>
      </c>
      <c r="K3133" s="21">
        <v>1046873</v>
      </c>
      <c r="L3133" s="21">
        <f>Tableau1[[#This Row],[TONNE_DECHET]]*1000</f>
        <v>129060686.11</v>
      </c>
      <c r="M3133" s="21">
        <f>Tableau1[[#This Row],[KG_DECHET]]/Tableau1[[#This Row],[Population]]</f>
        <v>123.28208494249064</v>
      </c>
    </row>
    <row r="3134" spans="1:13" x14ac:dyDescent="0.3">
      <c r="A3134" s="21">
        <v>2013</v>
      </c>
      <c r="B3134" s="21">
        <v>44</v>
      </c>
      <c r="C3134" s="21" t="str">
        <f>VLOOKUP(Tableau1[[#This Row],[CODE_REGION]],Libellés!$I$2:$J$15,2,FALSE)</f>
        <v>Grand-Est</v>
      </c>
      <c r="D3134" s="21">
        <v>57</v>
      </c>
      <c r="E3134" s="21" t="str">
        <f>VLOOKUP(Tableau1[[#This Row],[CODE_DEPT]],Libellés!$L$2:$M$102,2,FALSE)</f>
        <v>Moselle</v>
      </c>
      <c r="F3134" s="21" t="s">
        <v>49</v>
      </c>
      <c r="G3134" s="21" t="str">
        <f>VLOOKUP(Tableau1[[#This Row],[CODE_TYPE_DECHET]],Libellés!$A$1:$B$8,2,FALSE)</f>
        <v>Ordures ménagères résiduelles</v>
      </c>
      <c r="H3134" s="21" t="s">
        <v>56</v>
      </c>
      <c r="I3134" s="21" t="str">
        <f>VLOOKUP(Tableau1[[#This Row],[CODE_DESTINATION]],Libellés!$E$2:$F$7,2,FALSE)</f>
        <v>Valorisation organique</v>
      </c>
      <c r="J3134" s="21">
        <v>6707.6319999999996</v>
      </c>
      <c r="K3134" s="21">
        <v>1046873</v>
      </c>
      <c r="L3134" s="21">
        <f>Tableau1[[#This Row],[TONNE_DECHET]]*1000</f>
        <v>6707632</v>
      </c>
      <c r="M3134" s="21">
        <f>Tableau1[[#This Row],[KG_DECHET]]/Tableau1[[#This Row],[Population]]</f>
        <v>6.4073025094734506</v>
      </c>
    </row>
    <row r="3135" spans="1:13" x14ac:dyDescent="0.3">
      <c r="A3135" s="21">
        <v>2013</v>
      </c>
      <c r="B3135" s="21">
        <v>44</v>
      </c>
      <c r="C3135" s="21" t="str">
        <f>VLOOKUP(Tableau1[[#This Row],[CODE_REGION]],Libellés!$I$2:$J$15,2,FALSE)</f>
        <v>Grand-Est</v>
      </c>
      <c r="D3135" s="21">
        <v>57</v>
      </c>
      <c r="E3135" s="21" t="str">
        <f>VLOOKUP(Tableau1[[#This Row],[CODE_DEPT]],Libellés!$L$2:$M$102,2,FALSE)</f>
        <v>Moselle</v>
      </c>
      <c r="F3135" s="21" t="s">
        <v>50</v>
      </c>
      <c r="G3135" s="21" t="str">
        <f>VLOOKUP(Tableau1[[#This Row],[CODE_TYPE_DECHET]],Libellés!$A$1:$B$8,2,FALSE)</f>
        <v>Encombrants</v>
      </c>
      <c r="H3135" s="21" t="s">
        <v>49</v>
      </c>
      <c r="I3135" s="21" t="str">
        <f>VLOOKUP(Tableau1[[#This Row],[CODE_DESTINATION]],Libellés!$E$2:$F$7,2,FALSE)</f>
        <v>Valorisation matière</v>
      </c>
      <c r="J3135" s="21">
        <v>131.03</v>
      </c>
      <c r="K3135" s="21">
        <v>1046873</v>
      </c>
      <c r="L3135" s="21">
        <f>Tableau1[[#This Row],[TONNE_DECHET]]*1000</f>
        <v>131030</v>
      </c>
      <c r="M3135" s="21">
        <f>Tableau1[[#This Row],[KG_DECHET]]/Tableau1[[#This Row],[Population]]</f>
        <v>0.12516322419242831</v>
      </c>
    </row>
    <row r="3136" spans="1:13" x14ac:dyDescent="0.3">
      <c r="A3136" s="21">
        <v>2013</v>
      </c>
      <c r="B3136" s="21">
        <v>44</v>
      </c>
      <c r="C3136" s="21" t="str">
        <f>VLOOKUP(Tableau1[[#This Row],[CODE_REGION]],Libellés!$I$2:$J$15,2,FALSE)</f>
        <v>Grand-Est</v>
      </c>
      <c r="D3136" s="21">
        <v>57</v>
      </c>
      <c r="E3136" s="21" t="str">
        <f>VLOOKUP(Tableau1[[#This Row],[CODE_DEPT]],Libellés!$L$2:$M$102,2,FALSE)</f>
        <v>Moselle</v>
      </c>
      <c r="F3136" s="21" t="s">
        <v>50</v>
      </c>
      <c r="G3136" s="21" t="str">
        <f>VLOOKUP(Tableau1[[#This Row],[CODE_TYPE_DECHET]],Libellés!$A$1:$B$8,2,FALSE)</f>
        <v>Encombrants</v>
      </c>
      <c r="H3136" s="21" t="s">
        <v>50</v>
      </c>
      <c r="I3136" s="21" t="str">
        <f>VLOOKUP(Tableau1[[#This Row],[CODE_DESTINATION]],Libellés!$E$2:$F$7,2,FALSE)</f>
        <v>Incinération avec récupération d'énergie</v>
      </c>
      <c r="J3136" s="21">
        <v>1478.08</v>
      </c>
      <c r="K3136" s="21">
        <v>1046873</v>
      </c>
      <c r="L3136" s="21">
        <f>Tableau1[[#This Row],[TONNE_DECHET]]*1000</f>
        <v>1478080</v>
      </c>
      <c r="M3136" s="21">
        <f>Tableau1[[#This Row],[KG_DECHET]]/Tableau1[[#This Row],[Population]]</f>
        <v>1.4119000107940505</v>
      </c>
    </row>
    <row r="3137" spans="1:13" x14ac:dyDescent="0.3">
      <c r="A3137" s="21">
        <v>2013</v>
      </c>
      <c r="B3137" s="21">
        <v>44</v>
      </c>
      <c r="C3137" s="21" t="str">
        <f>VLOOKUP(Tableau1[[#This Row],[CODE_REGION]],Libellés!$I$2:$J$15,2,FALSE)</f>
        <v>Grand-Est</v>
      </c>
      <c r="D3137" s="21">
        <v>57</v>
      </c>
      <c r="E3137" s="21" t="str">
        <f>VLOOKUP(Tableau1[[#This Row],[CODE_DEPT]],Libellés!$L$2:$M$102,2,FALSE)</f>
        <v>Moselle</v>
      </c>
      <c r="F3137" s="21" t="s">
        <v>50</v>
      </c>
      <c r="G3137" s="21" t="str">
        <f>VLOOKUP(Tableau1[[#This Row],[CODE_TYPE_DECHET]],Libellés!$A$1:$B$8,2,FALSE)</f>
        <v>Encombrants</v>
      </c>
      <c r="H3137" s="21" t="s">
        <v>51</v>
      </c>
      <c r="I3137" s="21" t="str">
        <f>VLOOKUP(Tableau1[[#This Row],[CODE_DESTINATION]],Libellés!$E$2:$F$7,2,FALSE)</f>
        <v>Stockage</v>
      </c>
      <c r="J3137" s="21">
        <v>2272.6677399999999</v>
      </c>
      <c r="K3137" s="21">
        <v>1046873</v>
      </c>
      <c r="L3137" s="21">
        <f>Tableau1[[#This Row],[TONNE_DECHET]]*1000</f>
        <v>2272667.7399999998</v>
      </c>
      <c r="M3137" s="21">
        <f>Tableau1[[#This Row],[KG_DECHET]]/Tableau1[[#This Row],[Population]]</f>
        <v>2.1709106453218294</v>
      </c>
    </row>
    <row r="3138" spans="1:13" x14ac:dyDescent="0.3">
      <c r="A3138" s="21">
        <v>2013</v>
      </c>
      <c r="B3138" s="21">
        <v>44</v>
      </c>
      <c r="C3138" s="21" t="str">
        <f>VLOOKUP(Tableau1[[#This Row],[CODE_REGION]],Libellés!$I$2:$J$15,2,FALSE)</f>
        <v>Grand-Est</v>
      </c>
      <c r="D3138" s="21">
        <v>57</v>
      </c>
      <c r="E3138" s="21" t="str">
        <f>VLOOKUP(Tableau1[[#This Row],[CODE_DEPT]],Libellés!$L$2:$M$102,2,FALSE)</f>
        <v>Moselle</v>
      </c>
      <c r="F3138" s="21" t="s">
        <v>53</v>
      </c>
      <c r="G3138" s="21" t="str">
        <f>VLOOKUP(Tableau1[[#This Row],[CODE_TYPE_DECHET]],Libellés!$A$1:$B$8,2,FALSE)</f>
        <v>Déchets dangereux</v>
      </c>
      <c r="H3138" s="21" t="s">
        <v>50</v>
      </c>
      <c r="I3138" s="21" t="str">
        <f>VLOOKUP(Tableau1[[#This Row],[CODE_DESTINATION]],Libellés!$E$2:$F$7,2,FALSE)</f>
        <v>Incinération avec récupération d'énergie</v>
      </c>
      <c r="J3138" s="21">
        <v>1.2</v>
      </c>
      <c r="K3138" s="21">
        <v>1046873</v>
      </c>
      <c r="L3138" s="21">
        <f>Tableau1[[#This Row],[TONNE_DECHET]]*1000</f>
        <v>1200</v>
      </c>
      <c r="M3138" s="21">
        <f>Tableau1[[#This Row],[KG_DECHET]]/Tableau1[[#This Row],[Population]]</f>
        <v>1.1462708466069905E-3</v>
      </c>
    </row>
    <row r="3139" spans="1:13" x14ac:dyDescent="0.3">
      <c r="A3139" s="21">
        <v>2013</v>
      </c>
      <c r="B3139" s="21">
        <v>44</v>
      </c>
      <c r="C3139" s="21" t="str">
        <f>VLOOKUP(Tableau1[[#This Row],[CODE_REGION]],Libellés!$I$2:$J$15,2,FALSE)</f>
        <v>Grand-Est</v>
      </c>
      <c r="D3139" s="21">
        <v>57</v>
      </c>
      <c r="E3139" s="21" t="str">
        <f>VLOOKUP(Tableau1[[#This Row],[CODE_DEPT]],Libellés!$L$2:$M$102,2,FALSE)</f>
        <v>Moselle</v>
      </c>
      <c r="F3139" s="21" t="s">
        <v>51</v>
      </c>
      <c r="G3139" s="21" t="str">
        <f>VLOOKUP(Tableau1[[#This Row],[CODE_TYPE_DECHET]],Libellés!$A$1:$B$8,2,FALSE)</f>
        <v>Emballages et papier</v>
      </c>
      <c r="H3139" s="21" t="s">
        <v>49</v>
      </c>
      <c r="I3139" s="21" t="str">
        <f>VLOOKUP(Tableau1[[#This Row],[CODE_DESTINATION]],Libellés!$E$2:$F$7,2,FALSE)</f>
        <v>Valorisation matière</v>
      </c>
      <c r="J3139" s="21">
        <v>61864.853770000002</v>
      </c>
      <c r="K3139" s="21">
        <v>1046873</v>
      </c>
      <c r="L3139" s="21">
        <f>Tableau1[[#This Row],[TONNE_DECHET]]*1000</f>
        <v>61864853.770000003</v>
      </c>
      <c r="M3139" s="21">
        <f>Tableau1[[#This Row],[KG_DECHET]]/Tableau1[[#This Row],[Population]]</f>
        <v>59.094898588462975</v>
      </c>
    </row>
    <row r="3140" spans="1:13" x14ac:dyDescent="0.3">
      <c r="A3140" s="21">
        <v>2013</v>
      </c>
      <c r="B3140" s="21">
        <v>44</v>
      </c>
      <c r="C3140" s="21" t="str">
        <f>VLOOKUP(Tableau1[[#This Row],[CODE_REGION]],Libellés!$I$2:$J$15,2,FALSE)</f>
        <v>Grand-Est</v>
      </c>
      <c r="D3140" s="21">
        <v>57</v>
      </c>
      <c r="E3140" s="21" t="str">
        <f>VLOOKUP(Tableau1[[#This Row],[CODE_DEPT]],Libellés!$L$2:$M$102,2,FALSE)</f>
        <v>Moselle</v>
      </c>
      <c r="F3140" s="21" t="s">
        <v>56</v>
      </c>
      <c r="G3140" s="21" t="str">
        <f>VLOOKUP(Tableau1[[#This Row],[CODE_TYPE_DECHET]],Libellés!$A$1:$B$8,2,FALSE)</f>
        <v>Biodéchets</v>
      </c>
      <c r="H3140" s="21" t="s">
        <v>56</v>
      </c>
      <c r="I3140" s="21" t="str">
        <f>VLOOKUP(Tableau1[[#This Row],[CODE_DESTINATION]],Libellés!$E$2:$F$7,2,FALSE)</f>
        <v>Valorisation organique</v>
      </c>
      <c r="J3140" s="21">
        <v>21395.738689999998</v>
      </c>
      <c r="K3140" s="21">
        <v>1046873</v>
      </c>
      <c r="L3140" s="21">
        <f>Tableau1[[#This Row],[TONNE_DECHET]]*1000</f>
        <v>21395738.689999998</v>
      </c>
      <c r="M3140" s="21">
        <f>Tableau1[[#This Row],[KG_DECHET]]/Tableau1[[#This Row],[Population]]</f>
        <v>20.437759584973534</v>
      </c>
    </row>
    <row r="3141" spans="1:13" x14ac:dyDescent="0.3">
      <c r="A3141" s="21">
        <v>2013</v>
      </c>
      <c r="B3141" s="21">
        <v>44</v>
      </c>
      <c r="C3141" s="21" t="str">
        <f>VLOOKUP(Tableau1[[#This Row],[CODE_REGION]],Libellés!$I$2:$J$15,2,FALSE)</f>
        <v>Grand-Est</v>
      </c>
      <c r="D3141" s="21">
        <v>57</v>
      </c>
      <c r="E3141" s="21" t="str">
        <f>VLOOKUP(Tableau1[[#This Row],[CODE_DEPT]],Libellés!$L$2:$M$102,2,FALSE)</f>
        <v>Moselle</v>
      </c>
      <c r="F3141" s="21" t="s">
        <v>54</v>
      </c>
      <c r="G3141" s="21" t="str">
        <f>VLOOKUP(Tableau1[[#This Row],[CODE_TYPE_DECHET]],Libellés!$A$1:$B$8,2,FALSE)</f>
        <v>Verre</v>
      </c>
      <c r="H3141" s="21" t="s">
        <v>49</v>
      </c>
      <c r="I3141" s="21" t="str">
        <f>VLOOKUP(Tableau1[[#This Row],[CODE_DESTINATION]],Libellés!$E$2:$F$7,2,FALSE)</f>
        <v>Valorisation matière</v>
      </c>
      <c r="J3141" s="21">
        <v>31962.03832</v>
      </c>
      <c r="K3141" s="21">
        <v>1046873</v>
      </c>
      <c r="L3141" s="21">
        <f>Tableau1[[#This Row],[TONNE_DECHET]]*1000</f>
        <v>31962038.32</v>
      </c>
      <c r="M3141" s="21">
        <f>Tableau1[[#This Row],[KG_DECHET]]/Tableau1[[#This Row],[Population]]</f>
        <v>30.530960603626227</v>
      </c>
    </row>
    <row r="3142" spans="1:13" x14ac:dyDescent="0.3">
      <c r="A3142" s="21">
        <v>2013</v>
      </c>
      <c r="B3142" s="21">
        <v>44</v>
      </c>
      <c r="C3142" s="21" t="str">
        <f>VLOOKUP(Tableau1[[#This Row],[CODE_REGION]],Libellés!$I$2:$J$15,2,FALSE)</f>
        <v>Grand-Est</v>
      </c>
      <c r="D3142" s="21">
        <v>57</v>
      </c>
      <c r="E3142" s="21" t="str">
        <f>VLOOKUP(Tableau1[[#This Row],[CODE_DEPT]],Libellés!$L$2:$M$102,2,FALSE)</f>
        <v>Moselle</v>
      </c>
      <c r="F3142" s="21" t="s">
        <v>55</v>
      </c>
      <c r="G3142" s="21" t="str">
        <f>VLOOKUP(Tableau1[[#This Row],[CODE_TYPE_DECHET]],Libellés!$A$1:$B$8,2,FALSE)</f>
        <v>Collectes séparées hors gravats</v>
      </c>
      <c r="H3142" s="21" t="s">
        <v>49</v>
      </c>
      <c r="I3142" s="21" t="str">
        <f>VLOOKUP(Tableau1[[#This Row],[CODE_DESTINATION]],Libellés!$E$2:$F$7,2,FALSE)</f>
        <v>Valorisation matière</v>
      </c>
      <c r="J3142" s="21">
        <v>693.56943999999999</v>
      </c>
      <c r="K3142" s="21">
        <v>1046873</v>
      </c>
      <c r="L3142" s="21">
        <f>Tableau1[[#This Row],[TONNE_DECHET]]*1000</f>
        <v>693569.44</v>
      </c>
      <c r="M3142" s="21">
        <f>Tableau1[[#This Row],[KG_DECHET]]/Tableau1[[#This Row],[Population]]</f>
        <v>0.66251535764128022</v>
      </c>
    </row>
    <row r="3143" spans="1:13" x14ac:dyDescent="0.3">
      <c r="A3143" s="21">
        <v>2015</v>
      </c>
      <c r="B3143" s="21">
        <v>44</v>
      </c>
      <c r="C3143" s="21" t="str">
        <f>VLOOKUP(Tableau1[[#This Row],[CODE_REGION]],Libellés!$I$2:$J$15,2,FALSE)</f>
        <v>Grand-Est</v>
      </c>
      <c r="D3143" s="21">
        <v>57</v>
      </c>
      <c r="E3143" s="21" t="str">
        <f>VLOOKUP(Tableau1[[#This Row],[CODE_DEPT]],Libellés!$L$2:$M$102,2,FALSE)</f>
        <v>Moselle</v>
      </c>
      <c r="F3143" s="21" t="s">
        <v>49</v>
      </c>
      <c r="G3143" s="21" t="str">
        <f>VLOOKUP(Tableau1[[#This Row],[CODE_TYPE_DECHET]],Libellés!$A$1:$B$8,2,FALSE)</f>
        <v>Ordures ménagères résiduelles</v>
      </c>
      <c r="H3143" s="21" t="s">
        <v>49</v>
      </c>
      <c r="I3143" s="21" t="str">
        <f>VLOOKUP(Tableau1[[#This Row],[CODE_DESTINATION]],Libellés!$E$2:$F$7,2,FALSE)</f>
        <v>Valorisation matière</v>
      </c>
      <c r="J3143" s="21">
        <v>1964.6</v>
      </c>
      <c r="K3143" s="21">
        <v>1044486</v>
      </c>
      <c r="L3143" s="21">
        <f>Tableau1[[#This Row],[TONNE_DECHET]]*1000</f>
        <v>1964600</v>
      </c>
      <c r="M3143" s="21">
        <f>Tableau1[[#This Row],[KG_DECHET]]/Tableau1[[#This Row],[Population]]</f>
        <v>1.8809251631903157</v>
      </c>
    </row>
    <row r="3144" spans="1:13" x14ac:dyDescent="0.3">
      <c r="A3144" s="21">
        <v>2015</v>
      </c>
      <c r="B3144" s="21">
        <v>44</v>
      </c>
      <c r="C3144" s="21" t="str">
        <f>VLOOKUP(Tableau1[[#This Row],[CODE_REGION]],Libellés!$I$2:$J$15,2,FALSE)</f>
        <v>Grand-Est</v>
      </c>
      <c r="D3144" s="21">
        <v>57</v>
      </c>
      <c r="E3144" s="21" t="str">
        <f>VLOOKUP(Tableau1[[#This Row],[CODE_DEPT]],Libellés!$L$2:$M$102,2,FALSE)</f>
        <v>Moselle</v>
      </c>
      <c r="F3144" s="21" t="s">
        <v>49</v>
      </c>
      <c r="G3144" s="21" t="str">
        <f>VLOOKUP(Tableau1[[#This Row],[CODE_TYPE_DECHET]],Libellés!$A$1:$B$8,2,FALSE)</f>
        <v>Ordures ménagères résiduelles</v>
      </c>
      <c r="H3144" s="21" t="s">
        <v>50</v>
      </c>
      <c r="I3144" s="21" t="str">
        <f>VLOOKUP(Tableau1[[#This Row],[CODE_DESTINATION]],Libellés!$E$2:$F$7,2,FALSE)</f>
        <v>Incinération avec récupération d'énergie</v>
      </c>
      <c r="J3144" s="21">
        <v>137791.03628</v>
      </c>
      <c r="K3144" s="21">
        <v>1044486</v>
      </c>
      <c r="L3144" s="21">
        <f>Tableau1[[#This Row],[TONNE_DECHET]]*1000</f>
        <v>137791036.28</v>
      </c>
      <c r="M3144" s="21">
        <f>Tableau1[[#This Row],[KG_DECHET]]/Tableau1[[#This Row],[Population]]</f>
        <v>131.92233910267825</v>
      </c>
    </row>
    <row r="3145" spans="1:13" x14ac:dyDescent="0.3">
      <c r="A3145" s="21">
        <v>2015</v>
      </c>
      <c r="B3145" s="21">
        <v>44</v>
      </c>
      <c r="C3145" s="21" t="str">
        <f>VLOOKUP(Tableau1[[#This Row],[CODE_REGION]],Libellés!$I$2:$J$15,2,FALSE)</f>
        <v>Grand-Est</v>
      </c>
      <c r="D3145" s="21">
        <v>57</v>
      </c>
      <c r="E3145" s="21" t="str">
        <f>VLOOKUP(Tableau1[[#This Row],[CODE_DEPT]],Libellés!$L$2:$M$102,2,FALSE)</f>
        <v>Moselle</v>
      </c>
      <c r="F3145" s="21" t="s">
        <v>49</v>
      </c>
      <c r="G3145" s="21" t="str">
        <f>VLOOKUP(Tableau1[[#This Row],[CODE_TYPE_DECHET]],Libellés!$A$1:$B$8,2,FALSE)</f>
        <v>Ordures ménagères résiduelles</v>
      </c>
      <c r="H3145" s="21" t="s">
        <v>51</v>
      </c>
      <c r="I3145" s="21" t="str">
        <f>VLOOKUP(Tableau1[[#This Row],[CODE_DESTINATION]],Libellés!$E$2:$F$7,2,FALSE)</f>
        <v>Stockage</v>
      </c>
      <c r="J3145" s="21">
        <v>102887.56399</v>
      </c>
      <c r="K3145" s="21">
        <v>1044486</v>
      </c>
      <c r="L3145" s="21">
        <f>Tableau1[[#This Row],[TONNE_DECHET]]*1000</f>
        <v>102887563.98999999</v>
      </c>
      <c r="M3145" s="21">
        <f>Tableau1[[#This Row],[KG_DECHET]]/Tableau1[[#This Row],[Population]]</f>
        <v>98.50545051824534</v>
      </c>
    </row>
    <row r="3146" spans="1:13" x14ac:dyDescent="0.3">
      <c r="A3146" s="21">
        <v>2015</v>
      </c>
      <c r="B3146" s="21">
        <v>44</v>
      </c>
      <c r="C3146" s="21" t="str">
        <f>VLOOKUP(Tableau1[[#This Row],[CODE_REGION]],Libellés!$I$2:$J$15,2,FALSE)</f>
        <v>Grand-Est</v>
      </c>
      <c r="D3146" s="21">
        <v>57</v>
      </c>
      <c r="E3146" s="21" t="str">
        <f>VLOOKUP(Tableau1[[#This Row],[CODE_DEPT]],Libellés!$L$2:$M$102,2,FALSE)</f>
        <v>Moselle</v>
      </c>
      <c r="F3146" s="21" t="s">
        <v>49</v>
      </c>
      <c r="G3146" s="21" t="str">
        <f>VLOOKUP(Tableau1[[#This Row],[CODE_TYPE_DECHET]],Libellés!$A$1:$B$8,2,FALSE)</f>
        <v>Ordures ménagères résiduelles</v>
      </c>
      <c r="H3146" s="21" t="s">
        <v>56</v>
      </c>
      <c r="I3146" s="21" t="str">
        <f>VLOOKUP(Tableau1[[#This Row],[CODE_DESTINATION]],Libellés!$E$2:$F$7,2,FALSE)</f>
        <v>Valorisation organique</v>
      </c>
      <c r="J3146" s="21">
        <v>4500.8318399999998</v>
      </c>
      <c r="K3146" s="21">
        <v>1044486</v>
      </c>
      <c r="L3146" s="21">
        <f>Tableau1[[#This Row],[TONNE_DECHET]]*1000</f>
        <v>4500831.84</v>
      </c>
      <c r="M3146" s="21">
        <f>Tableau1[[#This Row],[KG_DECHET]]/Tableau1[[#This Row],[Population]]</f>
        <v>4.3091356322631418</v>
      </c>
    </row>
    <row r="3147" spans="1:13" x14ac:dyDescent="0.3">
      <c r="A3147" s="21">
        <v>2015</v>
      </c>
      <c r="B3147" s="21">
        <v>44</v>
      </c>
      <c r="C3147" s="21" t="str">
        <f>VLOOKUP(Tableau1[[#This Row],[CODE_REGION]],Libellés!$I$2:$J$15,2,FALSE)</f>
        <v>Grand-Est</v>
      </c>
      <c r="D3147" s="21">
        <v>57</v>
      </c>
      <c r="E3147" s="21" t="str">
        <f>VLOOKUP(Tableau1[[#This Row],[CODE_DEPT]],Libellés!$L$2:$M$102,2,FALSE)</f>
        <v>Moselle</v>
      </c>
      <c r="F3147" s="21" t="s">
        <v>49</v>
      </c>
      <c r="G3147" s="21" t="str">
        <f>VLOOKUP(Tableau1[[#This Row],[CODE_TYPE_DECHET]],Libellés!$A$1:$B$8,2,FALSE)</f>
        <v>Ordures ménagères résiduelles</v>
      </c>
      <c r="H3147" s="21" t="s">
        <v>52</v>
      </c>
      <c r="I3147" s="21" t="str">
        <f>VLOOKUP(Tableau1[[#This Row],[CODE_DESTINATION]],Libellés!$E$2:$F$7,2,FALSE)</f>
        <v>Non précisé</v>
      </c>
      <c r="J3147" s="21">
        <v>62.762270000000001</v>
      </c>
      <c r="K3147" s="21">
        <v>1044486</v>
      </c>
      <c r="L3147" s="21">
        <f>Tableau1[[#This Row],[TONNE_DECHET]]*1000</f>
        <v>62762.270000000004</v>
      </c>
      <c r="M3147" s="21">
        <f>Tableau1[[#This Row],[KG_DECHET]]/Tableau1[[#This Row],[Population]]</f>
        <v>6.0089144325534284E-2</v>
      </c>
    </row>
    <row r="3148" spans="1:13" x14ac:dyDescent="0.3">
      <c r="A3148" s="21">
        <v>2015</v>
      </c>
      <c r="B3148" s="21">
        <v>44</v>
      </c>
      <c r="C3148" s="21" t="str">
        <f>VLOOKUP(Tableau1[[#This Row],[CODE_REGION]],Libellés!$I$2:$J$15,2,FALSE)</f>
        <v>Grand-Est</v>
      </c>
      <c r="D3148" s="21">
        <v>57</v>
      </c>
      <c r="E3148" s="21" t="str">
        <f>VLOOKUP(Tableau1[[#This Row],[CODE_DEPT]],Libellés!$L$2:$M$102,2,FALSE)</f>
        <v>Moselle</v>
      </c>
      <c r="F3148" s="21" t="s">
        <v>50</v>
      </c>
      <c r="G3148" s="21" t="str">
        <f>VLOOKUP(Tableau1[[#This Row],[CODE_TYPE_DECHET]],Libellés!$A$1:$B$8,2,FALSE)</f>
        <v>Encombrants</v>
      </c>
      <c r="H3148" s="21" t="s">
        <v>49</v>
      </c>
      <c r="I3148" s="21" t="str">
        <f>VLOOKUP(Tableau1[[#This Row],[CODE_DESTINATION]],Libellés!$E$2:$F$7,2,FALSE)</f>
        <v>Valorisation matière</v>
      </c>
      <c r="J3148" s="21">
        <v>55</v>
      </c>
      <c r="K3148" s="21">
        <v>1044486</v>
      </c>
      <c r="L3148" s="21">
        <f>Tableau1[[#This Row],[TONNE_DECHET]]*1000</f>
        <v>55000</v>
      </c>
      <c r="M3148" s="21">
        <f>Tableau1[[#This Row],[KG_DECHET]]/Tableau1[[#This Row],[Population]]</f>
        <v>5.2657479372629219E-2</v>
      </c>
    </row>
    <row r="3149" spans="1:13" x14ac:dyDescent="0.3">
      <c r="A3149" s="21">
        <v>2015</v>
      </c>
      <c r="B3149" s="21">
        <v>44</v>
      </c>
      <c r="C3149" s="21" t="str">
        <f>VLOOKUP(Tableau1[[#This Row],[CODE_REGION]],Libellés!$I$2:$J$15,2,FALSE)</f>
        <v>Grand-Est</v>
      </c>
      <c r="D3149" s="21">
        <v>57</v>
      </c>
      <c r="E3149" s="21" t="str">
        <f>VLOOKUP(Tableau1[[#This Row],[CODE_DEPT]],Libellés!$L$2:$M$102,2,FALSE)</f>
        <v>Moselle</v>
      </c>
      <c r="F3149" s="21" t="s">
        <v>50</v>
      </c>
      <c r="G3149" s="21" t="str">
        <f>VLOOKUP(Tableau1[[#This Row],[CODE_TYPE_DECHET]],Libellés!$A$1:$B$8,2,FALSE)</f>
        <v>Encombrants</v>
      </c>
      <c r="H3149" s="21" t="s">
        <v>50</v>
      </c>
      <c r="I3149" s="21" t="str">
        <f>VLOOKUP(Tableau1[[#This Row],[CODE_DESTINATION]],Libellés!$E$2:$F$7,2,FALSE)</f>
        <v>Incinération avec récupération d'énergie</v>
      </c>
      <c r="J3149" s="21">
        <v>1301.5</v>
      </c>
      <c r="K3149" s="21">
        <v>1044486</v>
      </c>
      <c r="L3149" s="21">
        <f>Tableau1[[#This Row],[TONNE_DECHET]]*1000</f>
        <v>1301500</v>
      </c>
      <c r="M3149" s="21">
        <f>Tableau1[[#This Row],[KG_DECHET]]/Tableau1[[#This Row],[Population]]</f>
        <v>1.2460674436995804</v>
      </c>
    </row>
    <row r="3150" spans="1:13" x14ac:dyDescent="0.3">
      <c r="A3150" s="21">
        <v>2015</v>
      </c>
      <c r="B3150" s="21">
        <v>44</v>
      </c>
      <c r="C3150" s="21" t="str">
        <f>VLOOKUP(Tableau1[[#This Row],[CODE_REGION]],Libellés!$I$2:$J$15,2,FALSE)</f>
        <v>Grand-Est</v>
      </c>
      <c r="D3150" s="21">
        <v>57</v>
      </c>
      <c r="E3150" s="21" t="str">
        <f>VLOOKUP(Tableau1[[#This Row],[CODE_DEPT]],Libellés!$L$2:$M$102,2,FALSE)</f>
        <v>Moselle</v>
      </c>
      <c r="F3150" s="21" t="s">
        <v>50</v>
      </c>
      <c r="G3150" s="21" t="str">
        <f>VLOOKUP(Tableau1[[#This Row],[CODE_TYPE_DECHET]],Libellés!$A$1:$B$8,2,FALSE)</f>
        <v>Encombrants</v>
      </c>
      <c r="H3150" s="21" t="s">
        <v>51</v>
      </c>
      <c r="I3150" s="21" t="str">
        <f>VLOOKUP(Tableau1[[#This Row],[CODE_DESTINATION]],Libellés!$E$2:$F$7,2,FALSE)</f>
        <v>Stockage</v>
      </c>
      <c r="J3150" s="21">
        <v>2704.5098899999998</v>
      </c>
      <c r="K3150" s="21">
        <v>1044486</v>
      </c>
      <c r="L3150" s="21">
        <f>Tableau1[[#This Row],[TONNE_DECHET]]*1000</f>
        <v>2704509.8899999997</v>
      </c>
      <c r="M3150" s="21">
        <f>Tableau1[[#This Row],[KG_DECHET]]/Tableau1[[#This Row],[Population]]</f>
        <v>2.5893213408317579</v>
      </c>
    </row>
    <row r="3151" spans="1:13" x14ac:dyDescent="0.3">
      <c r="A3151" s="21">
        <v>2015</v>
      </c>
      <c r="B3151" s="21">
        <v>44</v>
      </c>
      <c r="C3151" s="21" t="str">
        <f>VLOOKUP(Tableau1[[#This Row],[CODE_REGION]],Libellés!$I$2:$J$15,2,FALSE)</f>
        <v>Grand-Est</v>
      </c>
      <c r="D3151" s="21">
        <v>57</v>
      </c>
      <c r="E3151" s="21" t="str">
        <f>VLOOKUP(Tableau1[[#This Row],[CODE_DEPT]],Libellés!$L$2:$M$102,2,FALSE)</f>
        <v>Moselle</v>
      </c>
      <c r="F3151" s="21" t="s">
        <v>53</v>
      </c>
      <c r="G3151" s="21" t="str">
        <f>VLOOKUP(Tableau1[[#This Row],[CODE_TYPE_DECHET]],Libellés!$A$1:$B$8,2,FALSE)</f>
        <v>Déchets dangereux</v>
      </c>
      <c r="H3151" s="21" t="s">
        <v>50</v>
      </c>
      <c r="I3151" s="21" t="str">
        <f>VLOOKUP(Tableau1[[#This Row],[CODE_DESTINATION]],Libellés!$E$2:$F$7,2,FALSE)</f>
        <v>Incinération avec récupération d'énergie</v>
      </c>
      <c r="J3151" s="21">
        <v>1.1399999999999999</v>
      </c>
      <c r="K3151" s="21">
        <v>1044486</v>
      </c>
      <c r="L3151" s="21">
        <f>Tableau1[[#This Row],[TONNE_DECHET]]*1000</f>
        <v>1140</v>
      </c>
      <c r="M3151" s="21">
        <f>Tableau1[[#This Row],[KG_DECHET]]/Tableau1[[#This Row],[Population]]</f>
        <v>1.0914459360872237E-3</v>
      </c>
    </row>
    <row r="3152" spans="1:13" x14ac:dyDescent="0.3">
      <c r="A3152" s="21">
        <v>2015</v>
      </c>
      <c r="B3152" s="21">
        <v>44</v>
      </c>
      <c r="C3152" s="21" t="str">
        <f>VLOOKUP(Tableau1[[#This Row],[CODE_REGION]],Libellés!$I$2:$J$15,2,FALSE)</f>
        <v>Grand-Est</v>
      </c>
      <c r="D3152" s="21">
        <v>57</v>
      </c>
      <c r="E3152" s="21" t="str">
        <f>VLOOKUP(Tableau1[[#This Row],[CODE_DEPT]],Libellés!$L$2:$M$102,2,FALSE)</f>
        <v>Moselle</v>
      </c>
      <c r="F3152" s="21" t="s">
        <v>51</v>
      </c>
      <c r="G3152" s="21" t="str">
        <f>VLOOKUP(Tableau1[[#This Row],[CODE_TYPE_DECHET]],Libellés!$A$1:$B$8,2,FALSE)</f>
        <v>Emballages et papier</v>
      </c>
      <c r="H3152" s="21" t="s">
        <v>49</v>
      </c>
      <c r="I3152" s="21" t="str">
        <f>VLOOKUP(Tableau1[[#This Row],[CODE_DESTINATION]],Libellés!$E$2:$F$7,2,FALSE)</f>
        <v>Valorisation matière</v>
      </c>
      <c r="J3152" s="21">
        <v>55744.77506</v>
      </c>
      <c r="K3152" s="21">
        <v>1044486</v>
      </c>
      <c r="L3152" s="21">
        <f>Tableau1[[#This Row],[TONNE_DECHET]]*1000</f>
        <v>55744775.060000002</v>
      </c>
      <c r="M3152" s="21">
        <f>Tableau1[[#This Row],[KG_DECHET]]/Tableau1[[#This Row],[Population]]</f>
        <v>53.370533506432828</v>
      </c>
    </row>
    <row r="3153" spans="1:13" x14ac:dyDescent="0.3">
      <c r="A3153" s="21">
        <v>2015</v>
      </c>
      <c r="B3153" s="21">
        <v>44</v>
      </c>
      <c r="C3153" s="21" t="str">
        <f>VLOOKUP(Tableau1[[#This Row],[CODE_REGION]],Libellés!$I$2:$J$15,2,FALSE)</f>
        <v>Grand-Est</v>
      </c>
      <c r="D3153" s="21">
        <v>57</v>
      </c>
      <c r="E3153" s="21" t="str">
        <f>VLOOKUP(Tableau1[[#This Row],[CODE_DEPT]],Libellés!$L$2:$M$102,2,FALSE)</f>
        <v>Moselle</v>
      </c>
      <c r="F3153" s="21" t="s">
        <v>51</v>
      </c>
      <c r="G3153" s="21" t="str">
        <f>VLOOKUP(Tableau1[[#This Row],[CODE_TYPE_DECHET]],Libellés!$A$1:$B$8,2,FALSE)</f>
        <v>Emballages et papier</v>
      </c>
      <c r="H3153" s="21" t="s">
        <v>50</v>
      </c>
      <c r="I3153" s="21" t="str">
        <f>VLOOKUP(Tableau1[[#This Row],[CODE_DESTINATION]],Libellés!$E$2:$F$7,2,FALSE)</f>
        <v>Incinération avec récupération d'énergie</v>
      </c>
      <c r="J3153" s="21">
        <v>6378.0259800000003</v>
      </c>
      <c r="K3153" s="21">
        <v>1044486</v>
      </c>
      <c r="L3153" s="21">
        <f>Tableau1[[#This Row],[TONNE_DECHET]]*1000</f>
        <v>6378025.9800000004</v>
      </c>
      <c r="M3153" s="21">
        <f>Tableau1[[#This Row],[KG_DECHET]]/Tableau1[[#This Row],[Population]]</f>
        <v>6.1063776632716955</v>
      </c>
    </row>
    <row r="3154" spans="1:13" x14ac:dyDescent="0.3">
      <c r="A3154" s="21">
        <v>2015</v>
      </c>
      <c r="B3154" s="21">
        <v>44</v>
      </c>
      <c r="C3154" s="21" t="str">
        <f>VLOOKUP(Tableau1[[#This Row],[CODE_REGION]],Libellés!$I$2:$J$15,2,FALSE)</f>
        <v>Grand-Est</v>
      </c>
      <c r="D3154" s="21">
        <v>57</v>
      </c>
      <c r="E3154" s="21" t="str">
        <f>VLOOKUP(Tableau1[[#This Row],[CODE_DEPT]],Libellés!$L$2:$M$102,2,FALSE)</f>
        <v>Moselle</v>
      </c>
      <c r="F3154" s="21" t="s">
        <v>51</v>
      </c>
      <c r="G3154" s="21" t="str">
        <f>VLOOKUP(Tableau1[[#This Row],[CODE_TYPE_DECHET]],Libellés!$A$1:$B$8,2,FALSE)</f>
        <v>Emballages et papier</v>
      </c>
      <c r="H3154" s="21" t="s">
        <v>52</v>
      </c>
      <c r="I3154" s="21" t="str">
        <f>VLOOKUP(Tableau1[[#This Row],[CODE_DESTINATION]],Libellés!$E$2:$F$7,2,FALSE)</f>
        <v>Non précisé</v>
      </c>
      <c r="J3154" s="21">
        <v>14.513170000000001</v>
      </c>
      <c r="K3154" s="21">
        <v>1044486</v>
      </c>
      <c r="L3154" s="21">
        <f>Tableau1[[#This Row],[TONNE_DECHET]]*1000</f>
        <v>14513.17</v>
      </c>
      <c r="M3154" s="21">
        <f>Tableau1[[#This Row],[KG_DECHET]]/Tableau1[[#This Row],[Population]]</f>
        <v>1.3895035452844748E-2</v>
      </c>
    </row>
    <row r="3155" spans="1:13" x14ac:dyDescent="0.3">
      <c r="A3155" s="21">
        <v>2015</v>
      </c>
      <c r="B3155" s="21">
        <v>44</v>
      </c>
      <c r="C3155" s="21" t="str">
        <f>VLOOKUP(Tableau1[[#This Row],[CODE_REGION]],Libellés!$I$2:$J$15,2,FALSE)</f>
        <v>Grand-Est</v>
      </c>
      <c r="D3155" s="21">
        <v>57</v>
      </c>
      <c r="E3155" s="21" t="str">
        <f>VLOOKUP(Tableau1[[#This Row],[CODE_DEPT]],Libellés!$L$2:$M$102,2,FALSE)</f>
        <v>Moselle</v>
      </c>
      <c r="F3155" s="21" t="s">
        <v>56</v>
      </c>
      <c r="G3155" s="21" t="str">
        <f>VLOOKUP(Tableau1[[#This Row],[CODE_TYPE_DECHET]],Libellés!$A$1:$B$8,2,FALSE)</f>
        <v>Biodéchets</v>
      </c>
      <c r="H3155" s="21" t="s">
        <v>56</v>
      </c>
      <c r="I3155" s="21" t="str">
        <f>VLOOKUP(Tableau1[[#This Row],[CODE_DESTINATION]],Libellés!$E$2:$F$7,2,FALSE)</f>
        <v>Valorisation organique</v>
      </c>
      <c r="J3155" s="21">
        <v>26040.518049999999</v>
      </c>
      <c r="K3155" s="21">
        <v>1044486</v>
      </c>
      <c r="L3155" s="21">
        <f>Tableau1[[#This Row],[TONNE_DECHET]]*1000</f>
        <v>26040518.049999997</v>
      </c>
      <c r="M3155" s="21">
        <f>Tableau1[[#This Row],[KG_DECHET]]/Tableau1[[#This Row],[Population]]</f>
        <v>24.931418946735519</v>
      </c>
    </row>
    <row r="3156" spans="1:13" x14ac:dyDescent="0.3">
      <c r="A3156" s="21">
        <v>2015</v>
      </c>
      <c r="B3156" s="21">
        <v>44</v>
      </c>
      <c r="C3156" s="21" t="str">
        <f>VLOOKUP(Tableau1[[#This Row],[CODE_REGION]],Libellés!$I$2:$J$15,2,FALSE)</f>
        <v>Grand-Est</v>
      </c>
      <c r="D3156" s="21">
        <v>57</v>
      </c>
      <c r="E3156" s="21" t="str">
        <f>VLOOKUP(Tableau1[[#This Row],[CODE_DEPT]],Libellés!$L$2:$M$102,2,FALSE)</f>
        <v>Moselle</v>
      </c>
      <c r="F3156" s="21" t="s">
        <v>54</v>
      </c>
      <c r="G3156" s="21" t="str">
        <f>VLOOKUP(Tableau1[[#This Row],[CODE_TYPE_DECHET]],Libellés!$A$1:$B$8,2,FALSE)</f>
        <v>Verre</v>
      </c>
      <c r="H3156" s="21" t="s">
        <v>49</v>
      </c>
      <c r="I3156" s="21" t="str">
        <f>VLOOKUP(Tableau1[[#This Row],[CODE_DESTINATION]],Libellés!$E$2:$F$7,2,FALSE)</f>
        <v>Valorisation matière</v>
      </c>
      <c r="J3156" s="21">
        <v>31436.48676</v>
      </c>
      <c r="K3156" s="21">
        <v>1044486</v>
      </c>
      <c r="L3156" s="21">
        <f>Tableau1[[#This Row],[TONNE_DECHET]]*1000</f>
        <v>31436486.759999998</v>
      </c>
      <c r="M3156" s="21">
        <f>Tableau1[[#This Row],[KG_DECHET]]/Tableau1[[#This Row],[Population]]</f>
        <v>30.097566420229661</v>
      </c>
    </row>
    <row r="3157" spans="1:13" x14ac:dyDescent="0.3">
      <c r="A3157" s="21">
        <v>2015</v>
      </c>
      <c r="B3157" s="21">
        <v>44</v>
      </c>
      <c r="C3157" s="21" t="str">
        <f>VLOOKUP(Tableau1[[#This Row],[CODE_REGION]],Libellés!$I$2:$J$15,2,FALSE)</f>
        <v>Grand-Est</v>
      </c>
      <c r="D3157" s="21">
        <v>57</v>
      </c>
      <c r="E3157" s="21" t="str">
        <f>VLOOKUP(Tableau1[[#This Row],[CODE_DEPT]],Libellés!$L$2:$M$102,2,FALSE)</f>
        <v>Moselle</v>
      </c>
      <c r="F3157" s="21" t="s">
        <v>54</v>
      </c>
      <c r="G3157" s="21" t="str">
        <f>VLOOKUP(Tableau1[[#This Row],[CODE_TYPE_DECHET]],Libellés!$A$1:$B$8,2,FALSE)</f>
        <v>Verre</v>
      </c>
      <c r="H3157" s="21" t="s">
        <v>52</v>
      </c>
      <c r="I3157" s="21" t="str">
        <f>VLOOKUP(Tableau1[[#This Row],[CODE_DESTINATION]],Libellés!$E$2:$F$7,2,FALSE)</f>
        <v>Non précisé</v>
      </c>
      <c r="J3157" s="21">
        <v>8.9467400000000001</v>
      </c>
      <c r="K3157" s="21">
        <v>1044486</v>
      </c>
      <c r="L3157" s="21">
        <f>Tableau1[[#This Row],[TONNE_DECHET]]*1000</f>
        <v>8946.74</v>
      </c>
      <c r="M3157" s="21">
        <f>Tableau1[[#This Row],[KG_DECHET]]/Tableau1[[#This Row],[Population]]</f>
        <v>8.5656868545868486E-3</v>
      </c>
    </row>
    <row r="3158" spans="1:13" x14ac:dyDescent="0.3">
      <c r="A3158" s="21">
        <v>2015</v>
      </c>
      <c r="B3158" s="21">
        <v>44</v>
      </c>
      <c r="C3158" s="21" t="str">
        <f>VLOOKUP(Tableau1[[#This Row],[CODE_REGION]],Libellés!$I$2:$J$15,2,FALSE)</f>
        <v>Grand-Est</v>
      </c>
      <c r="D3158" s="21">
        <v>57</v>
      </c>
      <c r="E3158" s="21" t="str">
        <f>VLOOKUP(Tableau1[[#This Row],[CODE_DEPT]],Libellés!$L$2:$M$102,2,FALSE)</f>
        <v>Moselle</v>
      </c>
      <c r="F3158" s="21" t="s">
        <v>55</v>
      </c>
      <c r="G3158" s="21" t="str">
        <f>VLOOKUP(Tableau1[[#This Row],[CODE_TYPE_DECHET]],Libellés!$A$1:$B$8,2,FALSE)</f>
        <v>Collectes séparées hors gravats</v>
      </c>
      <c r="H3158" s="21" t="s">
        <v>49</v>
      </c>
      <c r="I3158" s="21" t="str">
        <f>VLOOKUP(Tableau1[[#This Row],[CODE_DESTINATION]],Libellés!$E$2:$F$7,2,FALSE)</f>
        <v>Valorisation matière</v>
      </c>
      <c r="J3158" s="21">
        <v>1477.99776</v>
      </c>
      <c r="K3158" s="21">
        <v>1044486</v>
      </c>
      <c r="L3158" s="21">
        <f>Tableau1[[#This Row],[TONNE_DECHET]]*1000</f>
        <v>1477997.76</v>
      </c>
      <c r="M3158" s="21">
        <f>Tableau1[[#This Row],[KG_DECHET]]/Tableau1[[#This Row],[Population]]</f>
        <v>1.4150479374544034</v>
      </c>
    </row>
    <row r="3159" spans="1:13" x14ac:dyDescent="0.3">
      <c r="A3159" s="21">
        <v>2017</v>
      </c>
      <c r="B3159" s="21">
        <v>44</v>
      </c>
      <c r="C3159" s="21" t="str">
        <f>VLOOKUP(Tableau1[[#This Row],[CODE_REGION]],Libellés!$I$2:$J$15,2,FALSE)</f>
        <v>Grand-Est</v>
      </c>
      <c r="D3159" s="21">
        <v>57</v>
      </c>
      <c r="E3159" s="21" t="str">
        <f>VLOOKUP(Tableau1[[#This Row],[CODE_DEPT]],Libellés!$L$2:$M$102,2,FALSE)</f>
        <v>Moselle</v>
      </c>
      <c r="F3159" s="21" t="s">
        <v>49</v>
      </c>
      <c r="G3159" s="21" t="str">
        <f>VLOOKUP(Tableau1[[#This Row],[CODE_TYPE_DECHET]],Libellés!$A$1:$B$8,2,FALSE)</f>
        <v>Ordures ménagères résiduelles</v>
      </c>
      <c r="H3159" s="21" t="s">
        <v>50</v>
      </c>
      <c r="I3159" s="21" t="str">
        <f>VLOOKUP(Tableau1[[#This Row],[CODE_DESTINATION]],Libellés!$E$2:$F$7,2,FALSE)</f>
        <v>Incinération avec récupération d'énergie</v>
      </c>
      <c r="J3159" s="21">
        <v>111752.06116</v>
      </c>
      <c r="K3159" s="21">
        <v>1043522</v>
      </c>
      <c r="L3159" s="21">
        <f>Tableau1[[#This Row],[TONNE_DECHET]]*1000</f>
        <v>111752061.16</v>
      </c>
      <c r="M3159" s="21">
        <f>Tableau1[[#This Row],[KG_DECHET]]/Tableau1[[#This Row],[Population]]</f>
        <v>107.09123637067546</v>
      </c>
    </row>
    <row r="3160" spans="1:13" x14ac:dyDescent="0.3">
      <c r="A3160" s="21">
        <v>2017</v>
      </c>
      <c r="B3160" s="21">
        <v>44</v>
      </c>
      <c r="C3160" s="21" t="str">
        <f>VLOOKUP(Tableau1[[#This Row],[CODE_REGION]],Libellés!$I$2:$J$15,2,FALSE)</f>
        <v>Grand-Est</v>
      </c>
      <c r="D3160" s="21">
        <v>57</v>
      </c>
      <c r="E3160" s="21" t="str">
        <f>VLOOKUP(Tableau1[[#This Row],[CODE_DEPT]],Libellés!$L$2:$M$102,2,FALSE)</f>
        <v>Moselle</v>
      </c>
      <c r="F3160" s="21" t="s">
        <v>49</v>
      </c>
      <c r="G3160" s="21" t="str">
        <f>VLOOKUP(Tableau1[[#This Row],[CODE_TYPE_DECHET]],Libellés!$A$1:$B$8,2,FALSE)</f>
        <v>Ordures ménagères résiduelles</v>
      </c>
      <c r="H3160" s="21" t="s">
        <v>51</v>
      </c>
      <c r="I3160" s="21" t="str">
        <f>VLOOKUP(Tableau1[[#This Row],[CODE_DESTINATION]],Libellés!$E$2:$F$7,2,FALSE)</f>
        <v>Stockage</v>
      </c>
      <c r="J3160" s="21">
        <v>74156.34</v>
      </c>
      <c r="K3160" s="21">
        <v>1043522</v>
      </c>
      <c r="L3160" s="21">
        <f>Tableau1[[#This Row],[TONNE_DECHET]]*1000</f>
        <v>74156340</v>
      </c>
      <c r="M3160" s="21">
        <f>Tableau1[[#This Row],[KG_DECHET]]/Tableau1[[#This Row],[Population]]</f>
        <v>71.063513754381802</v>
      </c>
    </row>
    <row r="3161" spans="1:13" x14ac:dyDescent="0.3">
      <c r="A3161" s="21">
        <v>2017</v>
      </c>
      <c r="B3161" s="21">
        <v>44</v>
      </c>
      <c r="C3161" s="21" t="str">
        <f>VLOOKUP(Tableau1[[#This Row],[CODE_REGION]],Libellés!$I$2:$J$15,2,FALSE)</f>
        <v>Grand-Est</v>
      </c>
      <c r="D3161" s="21">
        <v>57</v>
      </c>
      <c r="E3161" s="21" t="str">
        <f>VLOOKUP(Tableau1[[#This Row],[CODE_DEPT]],Libellés!$L$2:$M$102,2,FALSE)</f>
        <v>Moselle</v>
      </c>
      <c r="F3161" s="21" t="s">
        <v>49</v>
      </c>
      <c r="G3161" s="21" t="str">
        <f>VLOOKUP(Tableau1[[#This Row],[CODE_TYPE_DECHET]],Libellés!$A$1:$B$8,2,FALSE)</f>
        <v>Ordures ménagères résiduelles</v>
      </c>
      <c r="H3161" s="21" t="s">
        <v>56</v>
      </c>
      <c r="I3161" s="21" t="str">
        <f>VLOOKUP(Tableau1[[#This Row],[CODE_DESTINATION]],Libellés!$E$2:$F$7,2,FALSE)</f>
        <v>Valorisation organique</v>
      </c>
      <c r="J3161" s="21">
        <v>19788.442579999999</v>
      </c>
      <c r="K3161" s="21">
        <v>1043522</v>
      </c>
      <c r="L3161" s="21">
        <f>Tableau1[[#This Row],[TONNE_DECHET]]*1000</f>
        <v>19788442.579999998</v>
      </c>
      <c r="M3161" s="21">
        <f>Tableau1[[#This Row],[KG_DECHET]]/Tableau1[[#This Row],[Population]]</f>
        <v>18.96312926799818</v>
      </c>
    </row>
    <row r="3162" spans="1:13" x14ac:dyDescent="0.3">
      <c r="A3162" s="21">
        <v>2017</v>
      </c>
      <c r="B3162" s="21">
        <v>44</v>
      </c>
      <c r="C3162" s="21" t="str">
        <f>VLOOKUP(Tableau1[[#This Row],[CODE_REGION]],Libellés!$I$2:$J$15,2,FALSE)</f>
        <v>Grand-Est</v>
      </c>
      <c r="D3162" s="21">
        <v>57</v>
      </c>
      <c r="E3162" s="21" t="str">
        <f>VLOOKUP(Tableau1[[#This Row],[CODE_DEPT]],Libellés!$L$2:$M$102,2,FALSE)</f>
        <v>Moselle</v>
      </c>
      <c r="F3162" s="21" t="s">
        <v>49</v>
      </c>
      <c r="G3162" s="21" t="str">
        <f>VLOOKUP(Tableau1[[#This Row],[CODE_TYPE_DECHET]],Libellés!$A$1:$B$8,2,FALSE)</f>
        <v>Ordures ménagères résiduelles</v>
      </c>
      <c r="H3162" s="21" t="s">
        <v>52</v>
      </c>
      <c r="I3162" s="21" t="str">
        <f>VLOOKUP(Tableau1[[#This Row],[CODE_DESTINATION]],Libellés!$E$2:$F$7,2,FALSE)</f>
        <v>Non précisé</v>
      </c>
      <c r="J3162" s="21">
        <v>24231.599999999999</v>
      </c>
      <c r="K3162" s="21">
        <v>1043522</v>
      </c>
      <c r="L3162" s="21">
        <f>Tableau1[[#This Row],[TONNE_DECHET]]*1000</f>
        <v>24231600</v>
      </c>
      <c r="M3162" s="21">
        <f>Tableau1[[#This Row],[KG_DECHET]]/Tableau1[[#This Row],[Population]]</f>
        <v>23.220976654061918</v>
      </c>
    </row>
    <row r="3163" spans="1:13" x14ac:dyDescent="0.3">
      <c r="A3163" s="21">
        <v>2017</v>
      </c>
      <c r="B3163" s="21">
        <v>44</v>
      </c>
      <c r="C3163" s="21" t="str">
        <f>VLOOKUP(Tableau1[[#This Row],[CODE_REGION]],Libellés!$I$2:$J$15,2,FALSE)</f>
        <v>Grand-Est</v>
      </c>
      <c r="D3163" s="21">
        <v>57</v>
      </c>
      <c r="E3163" s="21" t="str">
        <f>VLOOKUP(Tableau1[[#This Row],[CODE_DEPT]],Libellés!$L$2:$M$102,2,FALSE)</f>
        <v>Moselle</v>
      </c>
      <c r="F3163" s="21" t="s">
        <v>50</v>
      </c>
      <c r="G3163" s="21" t="str">
        <f>VLOOKUP(Tableau1[[#This Row],[CODE_TYPE_DECHET]],Libellés!$A$1:$B$8,2,FALSE)</f>
        <v>Encombrants</v>
      </c>
      <c r="H3163" s="21" t="s">
        <v>49</v>
      </c>
      <c r="I3163" s="21" t="str">
        <f>VLOOKUP(Tableau1[[#This Row],[CODE_DESTINATION]],Libellés!$E$2:$F$7,2,FALSE)</f>
        <v>Valorisation matière</v>
      </c>
      <c r="J3163" s="21">
        <v>104.8</v>
      </c>
      <c r="K3163" s="21">
        <v>1043522</v>
      </c>
      <c r="L3163" s="21">
        <f>Tableau1[[#This Row],[TONNE_DECHET]]*1000</f>
        <v>104800</v>
      </c>
      <c r="M3163" s="21">
        <f>Tableau1[[#This Row],[KG_DECHET]]/Tableau1[[#This Row],[Population]]</f>
        <v>0.10042912367923244</v>
      </c>
    </row>
    <row r="3164" spans="1:13" x14ac:dyDescent="0.3">
      <c r="A3164" s="21">
        <v>2017</v>
      </c>
      <c r="B3164" s="21">
        <v>44</v>
      </c>
      <c r="C3164" s="21" t="str">
        <f>VLOOKUP(Tableau1[[#This Row],[CODE_REGION]],Libellés!$I$2:$J$15,2,FALSE)</f>
        <v>Grand-Est</v>
      </c>
      <c r="D3164" s="21">
        <v>57</v>
      </c>
      <c r="E3164" s="21" t="str">
        <f>VLOOKUP(Tableau1[[#This Row],[CODE_DEPT]],Libellés!$L$2:$M$102,2,FALSE)</f>
        <v>Moselle</v>
      </c>
      <c r="F3164" s="21" t="s">
        <v>50</v>
      </c>
      <c r="G3164" s="21" t="str">
        <f>VLOOKUP(Tableau1[[#This Row],[CODE_TYPE_DECHET]],Libellés!$A$1:$B$8,2,FALSE)</f>
        <v>Encombrants</v>
      </c>
      <c r="H3164" s="21" t="s">
        <v>51</v>
      </c>
      <c r="I3164" s="21" t="str">
        <f>VLOOKUP(Tableau1[[#This Row],[CODE_DESTINATION]],Libellés!$E$2:$F$7,2,FALSE)</f>
        <v>Stockage</v>
      </c>
      <c r="J3164" s="21">
        <v>2794.6688199999999</v>
      </c>
      <c r="K3164" s="21">
        <v>1043522</v>
      </c>
      <c r="L3164" s="21">
        <f>Tableau1[[#This Row],[TONNE_DECHET]]*1000</f>
        <v>2794668.82</v>
      </c>
      <c r="M3164" s="21">
        <f>Tableau1[[#This Row],[KG_DECHET]]/Tableau1[[#This Row],[Population]]</f>
        <v>2.6781120283041466</v>
      </c>
    </row>
    <row r="3165" spans="1:13" x14ac:dyDescent="0.3">
      <c r="A3165" s="21">
        <v>2017</v>
      </c>
      <c r="B3165" s="21">
        <v>44</v>
      </c>
      <c r="C3165" s="21" t="str">
        <f>VLOOKUP(Tableau1[[#This Row],[CODE_REGION]],Libellés!$I$2:$J$15,2,FALSE)</f>
        <v>Grand-Est</v>
      </c>
      <c r="D3165" s="21">
        <v>57</v>
      </c>
      <c r="E3165" s="21" t="str">
        <f>VLOOKUP(Tableau1[[#This Row],[CODE_DEPT]],Libellés!$L$2:$M$102,2,FALSE)</f>
        <v>Moselle</v>
      </c>
      <c r="F3165" s="21" t="s">
        <v>50</v>
      </c>
      <c r="G3165" s="21" t="str">
        <f>VLOOKUP(Tableau1[[#This Row],[CODE_TYPE_DECHET]],Libellés!$A$1:$B$8,2,FALSE)</f>
        <v>Encombrants</v>
      </c>
      <c r="H3165" s="21" t="s">
        <v>52</v>
      </c>
      <c r="I3165" s="21" t="str">
        <f>VLOOKUP(Tableau1[[#This Row],[CODE_DESTINATION]],Libellés!$E$2:$F$7,2,FALSE)</f>
        <v>Non précisé</v>
      </c>
      <c r="J3165" s="21">
        <v>344.92765000000003</v>
      </c>
      <c r="K3165" s="21">
        <v>1043522</v>
      </c>
      <c r="L3165" s="21">
        <f>Tableau1[[#This Row],[TONNE_DECHET]]*1000</f>
        <v>344927.65</v>
      </c>
      <c r="M3165" s="21">
        <f>Tableau1[[#This Row],[KG_DECHET]]/Tableau1[[#This Row],[Population]]</f>
        <v>0.3305418093724905</v>
      </c>
    </row>
    <row r="3166" spans="1:13" x14ac:dyDescent="0.3">
      <c r="A3166" s="21">
        <v>2017</v>
      </c>
      <c r="B3166" s="21">
        <v>44</v>
      </c>
      <c r="C3166" s="21" t="str">
        <f>VLOOKUP(Tableau1[[#This Row],[CODE_REGION]],Libellés!$I$2:$J$15,2,FALSE)</f>
        <v>Grand-Est</v>
      </c>
      <c r="D3166" s="21">
        <v>57</v>
      </c>
      <c r="E3166" s="21" t="str">
        <f>VLOOKUP(Tableau1[[#This Row],[CODE_DEPT]],Libellés!$L$2:$M$102,2,FALSE)</f>
        <v>Moselle</v>
      </c>
      <c r="F3166" s="21" t="s">
        <v>53</v>
      </c>
      <c r="G3166" s="21" t="str">
        <f>VLOOKUP(Tableau1[[#This Row],[CODE_TYPE_DECHET]],Libellés!$A$1:$B$8,2,FALSE)</f>
        <v>Déchets dangereux</v>
      </c>
      <c r="H3166" s="21" t="s">
        <v>49</v>
      </c>
      <c r="I3166" s="21" t="str">
        <f>VLOOKUP(Tableau1[[#This Row],[CODE_DESTINATION]],Libellés!$E$2:$F$7,2,FALSE)</f>
        <v>Valorisation matière</v>
      </c>
      <c r="J3166" s="21">
        <v>1.0720000000000001</v>
      </c>
      <c r="K3166" s="21">
        <v>1043522</v>
      </c>
      <c r="L3166" s="21">
        <f>Tableau1[[#This Row],[TONNE_DECHET]]*1000</f>
        <v>1072</v>
      </c>
      <c r="M3166" s="21">
        <f>Tableau1[[#This Row],[KG_DECHET]]/Tableau1[[#This Row],[Population]]</f>
        <v>1.0272902727494007E-3</v>
      </c>
    </row>
    <row r="3167" spans="1:13" x14ac:dyDescent="0.3">
      <c r="A3167" s="21">
        <v>2017</v>
      </c>
      <c r="B3167" s="21">
        <v>44</v>
      </c>
      <c r="C3167" s="21" t="str">
        <f>VLOOKUP(Tableau1[[#This Row],[CODE_REGION]],Libellés!$I$2:$J$15,2,FALSE)</f>
        <v>Grand-Est</v>
      </c>
      <c r="D3167" s="21">
        <v>57</v>
      </c>
      <c r="E3167" s="21" t="str">
        <f>VLOOKUP(Tableau1[[#This Row],[CODE_DEPT]],Libellés!$L$2:$M$102,2,FALSE)</f>
        <v>Moselle</v>
      </c>
      <c r="F3167" s="21" t="s">
        <v>53</v>
      </c>
      <c r="G3167" s="21" t="str">
        <f>VLOOKUP(Tableau1[[#This Row],[CODE_TYPE_DECHET]],Libellés!$A$1:$B$8,2,FALSE)</f>
        <v>Déchets dangereux</v>
      </c>
      <c r="H3167" s="21" t="s">
        <v>50</v>
      </c>
      <c r="I3167" s="21" t="str">
        <f>VLOOKUP(Tableau1[[#This Row],[CODE_DESTINATION]],Libellés!$E$2:$F$7,2,FALSE)</f>
        <v>Incinération avec récupération d'énergie</v>
      </c>
      <c r="J3167" s="21">
        <v>1.4142600000000001</v>
      </c>
      <c r="K3167" s="21">
        <v>1043522</v>
      </c>
      <c r="L3167" s="21">
        <f>Tableau1[[#This Row],[TONNE_DECHET]]*1000</f>
        <v>1414.26</v>
      </c>
      <c r="M3167" s="21">
        <f>Tableau1[[#This Row],[KG_DECHET]]/Tableau1[[#This Row],[Population]]</f>
        <v>1.3552756913606037E-3</v>
      </c>
    </row>
    <row r="3168" spans="1:13" x14ac:dyDescent="0.3">
      <c r="A3168" s="21">
        <v>2017</v>
      </c>
      <c r="B3168" s="21">
        <v>44</v>
      </c>
      <c r="C3168" s="21" t="str">
        <f>VLOOKUP(Tableau1[[#This Row],[CODE_REGION]],Libellés!$I$2:$J$15,2,FALSE)</f>
        <v>Grand-Est</v>
      </c>
      <c r="D3168" s="21">
        <v>57</v>
      </c>
      <c r="E3168" s="21" t="str">
        <f>VLOOKUP(Tableau1[[#This Row],[CODE_DEPT]],Libellés!$L$2:$M$102,2,FALSE)</f>
        <v>Moselle</v>
      </c>
      <c r="F3168" s="21" t="s">
        <v>51</v>
      </c>
      <c r="G3168" s="21" t="str">
        <f>VLOOKUP(Tableau1[[#This Row],[CODE_TYPE_DECHET]],Libellés!$A$1:$B$8,2,FALSE)</f>
        <v>Emballages et papier</v>
      </c>
      <c r="H3168" s="21" t="s">
        <v>49</v>
      </c>
      <c r="I3168" s="21" t="str">
        <f>VLOOKUP(Tableau1[[#This Row],[CODE_DESTINATION]],Libellés!$E$2:$F$7,2,FALSE)</f>
        <v>Valorisation matière</v>
      </c>
      <c r="J3168" s="21">
        <v>56216.722730000001</v>
      </c>
      <c r="K3168" s="21">
        <v>1043522</v>
      </c>
      <c r="L3168" s="21">
        <f>Tableau1[[#This Row],[TONNE_DECHET]]*1000</f>
        <v>56216722.730000004</v>
      </c>
      <c r="M3168" s="21">
        <f>Tableau1[[#This Row],[KG_DECHET]]/Tableau1[[#This Row],[Population]]</f>
        <v>53.872101144010387</v>
      </c>
    </row>
    <row r="3169" spans="1:13" x14ac:dyDescent="0.3">
      <c r="A3169" s="21">
        <v>2017</v>
      </c>
      <c r="B3169" s="21">
        <v>44</v>
      </c>
      <c r="C3169" s="21" t="str">
        <f>VLOOKUP(Tableau1[[#This Row],[CODE_REGION]],Libellés!$I$2:$J$15,2,FALSE)</f>
        <v>Grand-Est</v>
      </c>
      <c r="D3169" s="21">
        <v>57</v>
      </c>
      <c r="E3169" s="21" t="str">
        <f>VLOOKUP(Tableau1[[#This Row],[CODE_DEPT]],Libellés!$L$2:$M$102,2,FALSE)</f>
        <v>Moselle</v>
      </c>
      <c r="F3169" s="21" t="s">
        <v>51</v>
      </c>
      <c r="G3169" s="21" t="str">
        <f>VLOOKUP(Tableau1[[#This Row],[CODE_TYPE_DECHET]],Libellés!$A$1:$B$8,2,FALSE)</f>
        <v>Emballages et papier</v>
      </c>
      <c r="H3169" s="21" t="s">
        <v>52</v>
      </c>
      <c r="I3169" s="21" t="str">
        <f>VLOOKUP(Tableau1[[#This Row],[CODE_DESTINATION]],Libellés!$E$2:$F$7,2,FALSE)</f>
        <v>Non précisé</v>
      </c>
      <c r="J3169" s="21">
        <v>5552.28</v>
      </c>
      <c r="K3169" s="21">
        <v>1043522</v>
      </c>
      <c r="L3169" s="21">
        <f>Tableau1[[#This Row],[TONNE_DECHET]]*1000</f>
        <v>5552280</v>
      </c>
      <c r="M3169" s="21">
        <f>Tableau1[[#This Row],[KG_DECHET]]/Tableau1[[#This Row],[Population]]</f>
        <v>5.3207119734897779</v>
      </c>
    </row>
    <row r="3170" spans="1:13" x14ac:dyDescent="0.3">
      <c r="A3170" s="21">
        <v>2017</v>
      </c>
      <c r="B3170" s="21">
        <v>44</v>
      </c>
      <c r="C3170" s="21" t="str">
        <f>VLOOKUP(Tableau1[[#This Row],[CODE_REGION]],Libellés!$I$2:$J$15,2,FALSE)</f>
        <v>Grand-Est</v>
      </c>
      <c r="D3170" s="21">
        <v>57</v>
      </c>
      <c r="E3170" s="21" t="str">
        <f>VLOOKUP(Tableau1[[#This Row],[CODE_DEPT]],Libellés!$L$2:$M$102,2,FALSE)</f>
        <v>Moselle</v>
      </c>
      <c r="F3170" s="21" t="s">
        <v>56</v>
      </c>
      <c r="G3170" s="21" t="str">
        <f>VLOOKUP(Tableau1[[#This Row],[CODE_TYPE_DECHET]],Libellés!$A$1:$B$8,2,FALSE)</f>
        <v>Biodéchets</v>
      </c>
      <c r="H3170" s="21" t="s">
        <v>49</v>
      </c>
      <c r="I3170" s="21" t="str">
        <f>VLOOKUP(Tableau1[[#This Row],[CODE_DESTINATION]],Libellés!$E$2:$F$7,2,FALSE)</f>
        <v>Valorisation matière</v>
      </c>
      <c r="J3170" s="21">
        <v>2104</v>
      </c>
      <c r="K3170" s="21">
        <v>1043522</v>
      </c>
      <c r="L3170" s="21">
        <f>Tableau1[[#This Row],[TONNE_DECHET]]*1000</f>
        <v>2104000</v>
      </c>
      <c r="M3170" s="21">
        <f>Tableau1[[#This Row],[KG_DECHET]]/Tableau1[[#This Row],[Population]]</f>
        <v>2.0162488189036742</v>
      </c>
    </row>
    <row r="3171" spans="1:13" x14ac:dyDescent="0.3">
      <c r="A3171" s="21">
        <v>2017</v>
      </c>
      <c r="B3171" s="21">
        <v>44</v>
      </c>
      <c r="C3171" s="21" t="str">
        <f>VLOOKUP(Tableau1[[#This Row],[CODE_REGION]],Libellés!$I$2:$J$15,2,FALSE)</f>
        <v>Grand-Est</v>
      </c>
      <c r="D3171" s="21">
        <v>57</v>
      </c>
      <c r="E3171" s="21" t="str">
        <f>VLOOKUP(Tableau1[[#This Row],[CODE_DEPT]],Libellés!$L$2:$M$102,2,FALSE)</f>
        <v>Moselle</v>
      </c>
      <c r="F3171" s="21" t="s">
        <v>56</v>
      </c>
      <c r="G3171" s="21" t="str">
        <f>VLOOKUP(Tableau1[[#This Row],[CODE_TYPE_DECHET]],Libellés!$A$1:$B$8,2,FALSE)</f>
        <v>Biodéchets</v>
      </c>
      <c r="H3171" s="21" t="s">
        <v>56</v>
      </c>
      <c r="I3171" s="21" t="str">
        <f>VLOOKUP(Tableau1[[#This Row],[CODE_DESTINATION]],Libellés!$E$2:$F$7,2,FALSE)</f>
        <v>Valorisation organique</v>
      </c>
      <c r="J3171" s="21">
        <v>13967.237359999999</v>
      </c>
      <c r="K3171" s="21">
        <v>1043522</v>
      </c>
      <c r="L3171" s="21">
        <f>Tableau1[[#This Row],[TONNE_DECHET]]*1000</f>
        <v>13967237.359999999</v>
      </c>
      <c r="M3171" s="21">
        <f>Tableau1[[#This Row],[KG_DECHET]]/Tableau1[[#This Row],[Population]]</f>
        <v>13.384708094319047</v>
      </c>
    </row>
    <row r="3172" spans="1:13" x14ac:dyDescent="0.3">
      <c r="A3172" s="21">
        <v>2017</v>
      </c>
      <c r="B3172" s="21">
        <v>44</v>
      </c>
      <c r="C3172" s="21" t="str">
        <f>VLOOKUP(Tableau1[[#This Row],[CODE_REGION]],Libellés!$I$2:$J$15,2,FALSE)</f>
        <v>Grand-Est</v>
      </c>
      <c r="D3172" s="21">
        <v>57</v>
      </c>
      <c r="E3172" s="21" t="str">
        <f>VLOOKUP(Tableau1[[#This Row],[CODE_DEPT]],Libellés!$L$2:$M$102,2,FALSE)</f>
        <v>Moselle</v>
      </c>
      <c r="F3172" s="21" t="s">
        <v>56</v>
      </c>
      <c r="G3172" s="21" t="str">
        <f>VLOOKUP(Tableau1[[#This Row],[CODE_TYPE_DECHET]],Libellés!$A$1:$B$8,2,FALSE)</f>
        <v>Biodéchets</v>
      </c>
      <c r="H3172" s="21" t="s">
        <v>52</v>
      </c>
      <c r="I3172" s="21" t="str">
        <f>VLOOKUP(Tableau1[[#This Row],[CODE_DESTINATION]],Libellés!$E$2:$F$7,2,FALSE)</f>
        <v>Non précisé</v>
      </c>
      <c r="J3172" s="21">
        <v>7725.9866499999998</v>
      </c>
      <c r="K3172" s="21">
        <v>1043522</v>
      </c>
      <c r="L3172" s="21">
        <f>Tableau1[[#This Row],[TONNE_DECHET]]*1000</f>
        <v>7725986.6499999994</v>
      </c>
      <c r="M3172" s="21">
        <f>Tableau1[[#This Row],[KG_DECHET]]/Tableau1[[#This Row],[Population]]</f>
        <v>7.4037601986350063</v>
      </c>
    </row>
    <row r="3173" spans="1:13" x14ac:dyDescent="0.3">
      <c r="A3173" s="21">
        <v>2017</v>
      </c>
      <c r="B3173" s="21">
        <v>44</v>
      </c>
      <c r="C3173" s="21" t="str">
        <f>VLOOKUP(Tableau1[[#This Row],[CODE_REGION]],Libellés!$I$2:$J$15,2,FALSE)</f>
        <v>Grand-Est</v>
      </c>
      <c r="D3173" s="21">
        <v>57</v>
      </c>
      <c r="E3173" s="21" t="str">
        <f>VLOOKUP(Tableau1[[#This Row],[CODE_DEPT]],Libellés!$L$2:$M$102,2,FALSE)</f>
        <v>Moselle</v>
      </c>
      <c r="F3173" s="21" t="s">
        <v>54</v>
      </c>
      <c r="G3173" s="21" t="str">
        <f>VLOOKUP(Tableau1[[#This Row],[CODE_TYPE_DECHET]],Libellés!$A$1:$B$8,2,FALSE)</f>
        <v>Verre</v>
      </c>
      <c r="H3173" s="21" t="s">
        <v>49</v>
      </c>
      <c r="I3173" s="21" t="str">
        <f>VLOOKUP(Tableau1[[#This Row],[CODE_DESTINATION]],Libellés!$E$2:$F$7,2,FALSE)</f>
        <v>Valorisation matière</v>
      </c>
      <c r="J3173" s="21">
        <v>30428.344809999999</v>
      </c>
      <c r="K3173" s="21">
        <v>1043522</v>
      </c>
      <c r="L3173" s="21">
        <f>Tableau1[[#This Row],[TONNE_DECHET]]*1000</f>
        <v>30428344.809999999</v>
      </c>
      <c r="M3173" s="21">
        <f>Tableau1[[#This Row],[KG_DECHET]]/Tableau1[[#This Row],[Population]]</f>
        <v>29.159274849979205</v>
      </c>
    </row>
    <row r="3174" spans="1:13" x14ac:dyDescent="0.3">
      <c r="A3174" s="21">
        <v>2017</v>
      </c>
      <c r="B3174" s="21">
        <v>44</v>
      </c>
      <c r="C3174" s="21" t="str">
        <f>VLOOKUP(Tableau1[[#This Row],[CODE_REGION]],Libellés!$I$2:$J$15,2,FALSE)</f>
        <v>Grand-Est</v>
      </c>
      <c r="D3174" s="21">
        <v>57</v>
      </c>
      <c r="E3174" s="21" t="str">
        <f>VLOOKUP(Tableau1[[#This Row],[CODE_DEPT]],Libellés!$L$2:$M$102,2,FALSE)</f>
        <v>Moselle</v>
      </c>
      <c r="F3174" s="21" t="s">
        <v>54</v>
      </c>
      <c r="G3174" s="21" t="str">
        <f>VLOOKUP(Tableau1[[#This Row],[CODE_TYPE_DECHET]],Libellés!$A$1:$B$8,2,FALSE)</f>
        <v>Verre</v>
      </c>
      <c r="H3174" s="21" t="s">
        <v>52</v>
      </c>
      <c r="I3174" s="21" t="str">
        <f>VLOOKUP(Tableau1[[#This Row],[CODE_DESTINATION]],Libellés!$E$2:$F$7,2,FALSE)</f>
        <v>Non précisé</v>
      </c>
      <c r="J3174" s="21">
        <v>2771</v>
      </c>
      <c r="K3174" s="21">
        <v>1043522</v>
      </c>
      <c r="L3174" s="21">
        <f>Tableau1[[#This Row],[TONNE_DECHET]]*1000</f>
        <v>2771000</v>
      </c>
      <c r="M3174" s="21">
        <f>Tableau1[[#This Row],[KG_DECHET]]/Tableau1[[#This Row],[Population]]</f>
        <v>2.6554303598774149</v>
      </c>
    </row>
    <row r="3175" spans="1:13" x14ac:dyDescent="0.3">
      <c r="A3175" s="21">
        <v>2017</v>
      </c>
      <c r="B3175" s="21">
        <v>44</v>
      </c>
      <c r="C3175" s="21" t="str">
        <f>VLOOKUP(Tableau1[[#This Row],[CODE_REGION]],Libellés!$I$2:$J$15,2,FALSE)</f>
        <v>Grand-Est</v>
      </c>
      <c r="D3175" s="21">
        <v>57</v>
      </c>
      <c r="E3175" s="21" t="str">
        <f>VLOOKUP(Tableau1[[#This Row],[CODE_DEPT]],Libellés!$L$2:$M$102,2,FALSE)</f>
        <v>Moselle</v>
      </c>
      <c r="F3175" s="21" t="s">
        <v>55</v>
      </c>
      <c r="G3175" s="21" t="str">
        <f>VLOOKUP(Tableau1[[#This Row],[CODE_TYPE_DECHET]],Libellés!$A$1:$B$8,2,FALSE)</f>
        <v>Collectes séparées hors gravats</v>
      </c>
      <c r="H3175" s="21" t="s">
        <v>49</v>
      </c>
      <c r="I3175" s="21" t="str">
        <f>VLOOKUP(Tableau1[[#This Row],[CODE_DESTINATION]],Libellés!$E$2:$F$7,2,FALSE)</f>
        <v>Valorisation matière</v>
      </c>
      <c r="J3175" s="21">
        <v>2161.2151600000002</v>
      </c>
      <c r="K3175" s="21">
        <v>1043522</v>
      </c>
      <c r="L3175" s="21">
        <f>Tableau1[[#This Row],[TONNE_DECHET]]*1000</f>
        <v>2161215.16</v>
      </c>
      <c r="M3175" s="21">
        <f>Tableau1[[#This Row],[KG_DECHET]]/Tableau1[[#This Row],[Population]]</f>
        <v>2.0710777156590856</v>
      </c>
    </row>
    <row r="3176" spans="1:13" x14ac:dyDescent="0.3">
      <c r="A3176" s="21">
        <v>2009</v>
      </c>
      <c r="B3176" s="21">
        <v>27</v>
      </c>
      <c r="C3176" s="21" t="str">
        <f>VLOOKUP(Tableau1[[#This Row],[CODE_REGION]],Libellés!$I$2:$J$15,2,FALSE)</f>
        <v>Bourgogne-Franche-Comté</v>
      </c>
      <c r="D3176" s="21">
        <v>58</v>
      </c>
      <c r="E3176" s="21" t="str">
        <f>VLOOKUP(Tableau1[[#This Row],[CODE_DEPT]],Libellés!$L$2:$M$102,2,FALSE)</f>
        <v>Nièvre</v>
      </c>
      <c r="F3176" s="21" t="s">
        <v>49</v>
      </c>
      <c r="G3176" s="21" t="str">
        <f>VLOOKUP(Tableau1[[#This Row],[CODE_TYPE_DECHET]],Libellés!$A$1:$B$8,2,FALSE)</f>
        <v>Ordures ménagères résiduelles</v>
      </c>
      <c r="H3176" s="21" t="s">
        <v>50</v>
      </c>
      <c r="I3176" s="21" t="str">
        <f>VLOOKUP(Tableau1[[#This Row],[CODE_DESTINATION]],Libellés!$E$2:$F$7,2,FALSE)</f>
        <v>Incinération avec récupération d'énergie</v>
      </c>
      <c r="J3176" s="21">
        <v>26313.5</v>
      </c>
      <c r="K3176" s="21">
        <v>220199</v>
      </c>
      <c r="L3176" s="21">
        <f>Tableau1[[#This Row],[TONNE_DECHET]]*1000</f>
        <v>26313500</v>
      </c>
      <c r="M3176" s="21">
        <f>Tableau1[[#This Row],[KG_DECHET]]/Tableau1[[#This Row],[Population]]</f>
        <v>119.49872615225318</v>
      </c>
    </row>
    <row r="3177" spans="1:13" x14ac:dyDescent="0.3">
      <c r="A3177" s="21">
        <v>2009</v>
      </c>
      <c r="B3177" s="21">
        <v>27</v>
      </c>
      <c r="C3177" s="21" t="str">
        <f>VLOOKUP(Tableau1[[#This Row],[CODE_REGION]],Libellés!$I$2:$J$15,2,FALSE)</f>
        <v>Bourgogne-Franche-Comté</v>
      </c>
      <c r="D3177" s="21">
        <v>58</v>
      </c>
      <c r="E3177" s="21" t="str">
        <f>VLOOKUP(Tableau1[[#This Row],[CODE_DEPT]],Libellés!$L$2:$M$102,2,FALSE)</f>
        <v>Nièvre</v>
      </c>
      <c r="F3177" s="21" t="s">
        <v>49</v>
      </c>
      <c r="G3177" s="21" t="str">
        <f>VLOOKUP(Tableau1[[#This Row],[CODE_TYPE_DECHET]],Libellés!$A$1:$B$8,2,FALSE)</f>
        <v>Ordures ménagères résiduelles</v>
      </c>
      <c r="H3177" s="21" t="s">
        <v>51</v>
      </c>
      <c r="I3177" s="21" t="str">
        <f>VLOOKUP(Tableau1[[#This Row],[CODE_DESTINATION]],Libellés!$E$2:$F$7,2,FALSE)</f>
        <v>Stockage</v>
      </c>
      <c r="J3177" s="21">
        <v>26393.14385</v>
      </c>
      <c r="K3177" s="21">
        <v>220199</v>
      </c>
      <c r="L3177" s="21">
        <f>Tableau1[[#This Row],[TONNE_DECHET]]*1000</f>
        <v>26393143.850000001</v>
      </c>
      <c r="M3177" s="21">
        <f>Tableau1[[#This Row],[KG_DECHET]]/Tableau1[[#This Row],[Population]]</f>
        <v>119.86041648690504</v>
      </c>
    </row>
    <row r="3178" spans="1:13" x14ac:dyDescent="0.3">
      <c r="A3178" s="21">
        <v>2009</v>
      </c>
      <c r="B3178" s="21">
        <v>27</v>
      </c>
      <c r="C3178" s="21" t="str">
        <f>VLOOKUP(Tableau1[[#This Row],[CODE_REGION]],Libellés!$I$2:$J$15,2,FALSE)</f>
        <v>Bourgogne-Franche-Comté</v>
      </c>
      <c r="D3178" s="21">
        <v>58</v>
      </c>
      <c r="E3178" s="21" t="str">
        <f>VLOOKUP(Tableau1[[#This Row],[CODE_DEPT]],Libellés!$L$2:$M$102,2,FALSE)</f>
        <v>Nièvre</v>
      </c>
      <c r="F3178" s="21" t="s">
        <v>50</v>
      </c>
      <c r="G3178" s="21" t="str">
        <f>VLOOKUP(Tableau1[[#This Row],[CODE_TYPE_DECHET]],Libellés!$A$1:$B$8,2,FALSE)</f>
        <v>Encombrants</v>
      </c>
      <c r="H3178" s="21" t="s">
        <v>49</v>
      </c>
      <c r="I3178" s="21" t="str">
        <f>VLOOKUP(Tableau1[[#This Row],[CODE_DESTINATION]],Libellés!$E$2:$F$7,2,FALSE)</f>
        <v>Valorisation matière</v>
      </c>
      <c r="J3178" s="21">
        <v>64.08</v>
      </c>
      <c r="K3178" s="21">
        <v>220199</v>
      </c>
      <c r="L3178" s="21">
        <f>Tableau1[[#This Row],[TONNE_DECHET]]*1000</f>
        <v>64080</v>
      </c>
      <c r="M3178" s="21">
        <f>Tableau1[[#This Row],[KG_DECHET]]/Tableau1[[#This Row],[Population]]</f>
        <v>0.29100949595593079</v>
      </c>
    </row>
    <row r="3179" spans="1:13" x14ac:dyDescent="0.3">
      <c r="A3179" s="21">
        <v>2009</v>
      </c>
      <c r="B3179" s="21">
        <v>27</v>
      </c>
      <c r="C3179" s="21" t="str">
        <f>VLOOKUP(Tableau1[[#This Row],[CODE_REGION]],Libellés!$I$2:$J$15,2,FALSE)</f>
        <v>Bourgogne-Franche-Comté</v>
      </c>
      <c r="D3179" s="21">
        <v>58</v>
      </c>
      <c r="E3179" s="21" t="str">
        <f>VLOOKUP(Tableau1[[#This Row],[CODE_DEPT]],Libellés!$L$2:$M$102,2,FALSE)</f>
        <v>Nièvre</v>
      </c>
      <c r="F3179" s="21" t="s">
        <v>50</v>
      </c>
      <c r="G3179" s="21" t="str">
        <f>VLOOKUP(Tableau1[[#This Row],[CODE_TYPE_DECHET]],Libellés!$A$1:$B$8,2,FALSE)</f>
        <v>Encombrants</v>
      </c>
      <c r="H3179" s="21" t="s">
        <v>50</v>
      </c>
      <c r="I3179" s="21" t="str">
        <f>VLOOKUP(Tableau1[[#This Row],[CODE_DESTINATION]],Libellés!$E$2:$F$7,2,FALSE)</f>
        <v>Incinération avec récupération d'énergie</v>
      </c>
      <c r="J3179" s="21">
        <v>1.5694300000000001</v>
      </c>
      <c r="K3179" s="21">
        <v>220199</v>
      </c>
      <c r="L3179" s="21">
        <f>Tableau1[[#This Row],[TONNE_DECHET]]*1000</f>
        <v>1569.43</v>
      </c>
      <c r="M3179" s="21">
        <f>Tableau1[[#This Row],[KG_DECHET]]/Tableau1[[#This Row],[Population]]</f>
        <v>7.1273257371741016E-3</v>
      </c>
    </row>
    <row r="3180" spans="1:13" x14ac:dyDescent="0.3">
      <c r="A3180" s="21">
        <v>2009</v>
      </c>
      <c r="B3180" s="21">
        <v>27</v>
      </c>
      <c r="C3180" s="21" t="str">
        <f>VLOOKUP(Tableau1[[#This Row],[CODE_REGION]],Libellés!$I$2:$J$15,2,FALSE)</f>
        <v>Bourgogne-Franche-Comté</v>
      </c>
      <c r="D3180" s="21">
        <v>58</v>
      </c>
      <c r="E3180" s="21" t="str">
        <f>VLOOKUP(Tableau1[[#This Row],[CODE_DEPT]],Libellés!$L$2:$M$102,2,FALSE)</f>
        <v>Nièvre</v>
      </c>
      <c r="F3180" s="21" t="s">
        <v>50</v>
      </c>
      <c r="G3180" s="21" t="str">
        <f>VLOOKUP(Tableau1[[#This Row],[CODE_TYPE_DECHET]],Libellés!$A$1:$B$8,2,FALSE)</f>
        <v>Encombrants</v>
      </c>
      <c r="H3180" s="21" t="s">
        <v>51</v>
      </c>
      <c r="I3180" s="21" t="str">
        <f>VLOOKUP(Tableau1[[#This Row],[CODE_DESTINATION]],Libellés!$E$2:$F$7,2,FALSE)</f>
        <v>Stockage</v>
      </c>
      <c r="J3180" s="21">
        <v>498.26006999999998</v>
      </c>
      <c r="K3180" s="21">
        <v>220199</v>
      </c>
      <c r="L3180" s="21">
        <f>Tableau1[[#This Row],[TONNE_DECHET]]*1000</f>
        <v>498260.07</v>
      </c>
      <c r="M3180" s="21">
        <f>Tableau1[[#This Row],[KG_DECHET]]/Tableau1[[#This Row],[Population]]</f>
        <v>2.2627717201258863</v>
      </c>
    </row>
    <row r="3181" spans="1:13" x14ac:dyDescent="0.3">
      <c r="A3181" s="21">
        <v>2009</v>
      </c>
      <c r="B3181" s="21">
        <v>27</v>
      </c>
      <c r="C3181" s="21" t="str">
        <f>VLOOKUP(Tableau1[[#This Row],[CODE_REGION]],Libellés!$I$2:$J$15,2,FALSE)</f>
        <v>Bourgogne-Franche-Comté</v>
      </c>
      <c r="D3181" s="21">
        <v>58</v>
      </c>
      <c r="E3181" s="21" t="str">
        <f>VLOOKUP(Tableau1[[#This Row],[CODE_DEPT]],Libellés!$L$2:$M$102,2,FALSE)</f>
        <v>Nièvre</v>
      </c>
      <c r="F3181" s="21" t="s">
        <v>51</v>
      </c>
      <c r="G3181" s="21" t="str">
        <f>VLOOKUP(Tableau1[[#This Row],[CODE_TYPE_DECHET]],Libellés!$A$1:$B$8,2,FALSE)</f>
        <v>Emballages et papier</v>
      </c>
      <c r="H3181" s="21" t="s">
        <v>49</v>
      </c>
      <c r="I3181" s="21" t="str">
        <f>VLOOKUP(Tableau1[[#This Row],[CODE_DESTINATION]],Libellés!$E$2:$F$7,2,FALSE)</f>
        <v>Valorisation matière</v>
      </c>
      <c r="J3181" s="21">
        <v>9348.2303699999993</v>
      </c>
      <c r="K3181" s="21">
        <v>220199</v>
      </c>
      <c r="L3181" s="21">
        <f>Tableau1[[#This Row],[TONNE_DECHET]]*1000</f>
        <v>9348230.3699999992</v>
      </c>
      <c r="M3181" s="21">
        <f>Tableau1[[#This Row],[KG_DECHET]]/Tableau1[[#This Row],[Population]]</f>
        <v>42.453555057016601</v>
      </c>
    </row>
    <row r="3182" spans="1:13" x14ac:dyDescent="0.3">
      <c r="A3182" s="21">
        <v>2009</v>
      </c>
      <c r="B3182" s="21">
        <v>27</v>
      </c>
      <c r="C3182" s="21" t="str">
        <f>VLOOKUP(Tableau1[[#This Row],[CODE_REGION]],Libellés!$I$2:$J$15,2,FALSE)</f>
        <v>Bourgogne-Franche-Comté</v>
      </c>
      <c r="D3182" s="21">
        <v>58</v>
      </c>
      <c r="E3182" s="21" t="str">
        <f>VLOOKUP(Tableau1[[#This Row],[CODE_DEPT]],Libellés!$L$2:$M$102,2,FALSE)</f>
        <v>Nièvre</v>
      </c>
      <c r="F3182" s="21" t="s">
        <v>51</v>
      </c>
      <c r="G3182" s="21" t="str">
        <f>VLOOKUP(Tableau1[[#This Row],[CODE_TYPE_DECHET]],Libellés!$A$1:$B$8,2,FALSE)</f>
        <v>Emballages et papier</v>
      </c>
      <c r="H3182" s="21" t="s">
        <v>50</v>
      </c>
      <c r="I3182" s="21" t="str">
        <f>VLOOKUP(Tableau1[[#This Row],[CODE_DESTINATION]],Libellés!$E$2:$F$7,2,FALSE)</f>
        <v>Incinération avec récupération d'énergie</v>
      </c>
      <c r="J3182" s="21">
        <v>848.86500000000001</v>
      </c>
      <c r="K3182" s="21">
        <v>220199</v>
      </c>
      <c r="L3182" s="21">
        <f>Tableau1[[#This Row],[TONNE_DECHET]]*1000</f>
        <v>848865</v>
      </c>
      <c r="M3182" s="21">
        <f>Tableau1[[#This Row],[KG_DECHET]]/Tableau1[[#This Row],[Population]]</f>
        <v>3.8549902588113478</v>
      </c>
    </row>
    <row r="3183" spans="1:13" x14ac:dyDescent="0.3">
      <c r="A3183" s="21">
        <v>2009</v>
      </c>
      <c r="B3183" s="21">
        <v>27</v>
      </c>
      <c r="C3183" s="21" t="str">
        <f>VLOOKUP(Tableau1[[#This Row],[CODE_REGION]],Libellés!$I$2:$J$15,2,FALSE)</f>
        <v>Bourgogne-Franche-Comté</v>
      </c>
      <c r="D3183" s="21">
        <v>58</v>
      </c>
      <c r="E3183" s="21" t="str">
        <f>VLOOKUP(Tableau1[[#This Row],[CODE_DEPT]],Libellés!$L$2:$M$102,2,FALSE)</f>
        <v>Nièvre</v>
      </c>
      <c r="F3183" s="21" t="s">
        <v>51</v>
      </c>
      <c r="G3183" s="21" t="str">
        <f>VLOOKUP(Tableau1[[#This Row],[CODE_TYPE_DECHET]],Libellés!$A$1:$B$8,2,FALSE)</f>
        <v>Emballages et papier</v>
      </c>
      <c r="H3183" s="21" t="s">
        <v>51</v>
      </c>
      <c r="I3183" s="21" t="str">
        <f>VLOOKUP(Tableau1[[#This Row],[CODE_DESTINATION]],Libellés!$E$2:$F$7,2,FALSE)</f>
        <v>Stockage</v>
      </c>
      <c r="J3183" s="21">
        <v>722.16102000000001</v>
      </c>
      <c r="K3183" s="21">
        <v>220199</v>
      </c>
      <c r="L3183" s="21">
        <f>Tableau1[[#This Row],[TONNE_DECHET]]*1000</f>
        <v>722161.02</v>
      </c>
      <c r="M3183" s="21">
        <f>Tableau1[[#This Row],[KG_DECHET]]/Tableau1[[#This Row],[Population]]</f>
        <v>3.2795835585084401</v>
      </c>
    </row>
    <row r="3184" spans="1:13" x14ac:dyDescent="0.3">
      <c r="A3184" s="21">
        <v>2009</v>
      </c>
      <c r="B3184" s="21">
        <v>27</v>
      </c>
      <c r="C3184" s="21" t="str">
        <f>VLOOKUP(Tableau1[[#This Row],[CODE_REGION]],Libellés!$I$2:$J$15,2,FALSE)</f>
        <v>Bourgogne-Franche-Comté</v>
      </c>
      <c r="D3184" s="21">
        <v>58</v>
      </c>
      <c r="E3184" s="21" t="str">
        <f>VLOOKUP(Tableau1[[#This Row],[CODE_DEPT]],Libellés!$L$2:$M$102,2,FALSE)</f>
        <v>Nièvre</v>
      </c>
      <c r="F3184" s="21" t="s">
        <v>56</v>
      </c>
      <c r="G3184" s="21" t="str">
        <f>VLOOKUP(Tableau1[[#This Row],[CODE_TYPE_DECHET]],Libellés!$A$1:$B$8,2,FALSE)</f>
        <v>Biodéchets</v>
      </c>
      <c r="H3184" s="21" t="s">
        <v>49</v>
      </c>
      <c r="I3184" s="21" t="str">
        <f>VLOOKUP(Tableau1[[#This Row],[CODE_DESTINATION]],Libellés!$E$2:$F$7,2,FALSE)</f>
        <v>Valorisation matière</v>
      </c>
      <c r="J3184" s="21">
        <v>18.413530000000002</v>
      </c>
      <c r="K3184" s="21">
        <v>220199</v>
      </c>
      <c r="L3184" s="21">
        <f>Tableau1[[#This Row],[TONNE_DECHET]]*1000</f>
        <v>18413.530000000002</v>
      </c>
      <c r="M3184" s="21">
        <f>Tableau1[[#This Row],[KG_DECHET]]/Tableau1[[#This Row],[Population]]</f>
        <v>8.3622223534166831E-2</v>
      </c>
    </row>
    <row r="3185" spans="1:13" x14ac:dyDescent="0.3">
      <c r="A3185" s="21">
        <v>2009</v>
      </c>
      <c r="B3185" s="21">
        <v>27</v>
      </c>
      <c r="C3185" s="21" t="str">
        <f>VLOOKUP(Tableau1[[#This Row],[CODE_REGION]],Libellés!$I$2:$J$15,2,FALSE)</f>
        <v>Bourgogne-Franche-Comté</v>
      </c>
      <c r="D3185" s="21">
        <v>58</v>
      </c>
      <c r="E3185" s="21" t="str">
        <f>VLOOKUP(Tableau1[[#This Row],[CODE_DEPT]],Libellés!$L$2:$M$102,2,FALSE)</f>
        <v>Nièvre</v>
      </c>
      <c r="F3185" s="21" t="s">
        <v>56</v>
      </c>
      <c r="G3185" s="21" t="str">
        <f>VLOOKUP(Tableau1[[#This Row],[CODE_TYPE_DECHET]],Libellés!$A$1:$B$8,2,FALSE)</f>
        <v>Biodéchets</v>
      </c>
      <c r="H3185" s="21" t="s">
        <v>51</v>
      </c>
      <c r="I3185" s="21" t="str">
        <f>VLOOKUP(Tableau1[[#This Row],[CODE_DESTINATION]],Libellés!$E$2:$F$7,2,FALSE)</f>
        <v>Stockage</v>
      </c>
      <c r="J3185" s="21">
        <v>40.854170000000003</v>
      </c>
      <c r="K3185" s="21">
        <v>220199</v>
      </c>
      <c r="L3185" s="21">
        <f>Tableau1[[#This Row],[TONNE_DECHET]]*1000</f>
        <v>40854.170000000006</v>
      </c>
      <c r="M3185" s="21">
        <f>Tableau1[[#This Row],[KG_DECHET]]/Tableau1[[#This Row],[Population]]</f>
        <v>0.18553294974091619</v>
      </c>
    </row>
    <row r="3186" spans="1:13" x14ac:dyDescent="0.3">
      <c r="A3186" s="21">
        <v>2009</v>
      </c>
      <c r="B3186" s="21">
        <v>27</v>
      </c>
      <c r="C3186" s="21" t="str">
        <f>VLOOKUP(Tableau1[[#This Row],[CODE_REGION]],Libellés!$I$2:$J$15,2,FALSE)</f>
        <v>Bourgogne-Franche-Comté</v>
      </c>
      <c r="D3186" s="21">
        <v>58</v>
      </c>
      <c r="E3186" s="21" t="str">
        <f>VLOOKUP(Tableau1[[#This Row],[CODE_DEPT]],Libellés!$L$2:$M$102,2,FALSE)</f>
        <v>Nièvre</v>
      </c>
      <c r="F3186" s="21" t="s">
        <v>56</v>
      </c>
      <c r="G3186" s="21" t="str">
        <f>VLOOKUP(Tableau1[[#This Row],[CODE_TYPE_DECHET]],Libellés!$A$1:$B$8,2,FALSE)</f>
        <v>Biodéchets</v>
      </c>
      <c r="H3186" s="21" t="s">
        <v>56</v>
      </c>
      <c r="I3186" s="21" t="str">
        <f>VLOOKUP(Tableau1[[#This Row],[CODE_DESTINATION]],Libellés!$E$2:$F$7,2,FALSE)</f>
        <v>Valorisation organique</v>
      </c>
      <c r="J3186" s="21">
        <v>4625.9453700000004</v>
      </c>
      <c r="K3186" s="21">
        <v>220199</v>
      </c>
      <c r="L3186" s="21">
        <f>Tableau1[[#This Row],[TONNE_DECHET]]*1000</f>
        <v>4625945.37</v>
      </c>
      <c r="M3186" s="21">
        <f>Tableau1[[#This Row],[KG_DECHET]]/Tableau1[[#This Row],[Population]]</f>
        <v>21.00802169855449</v>
      </c>
    </row>
    <row r="3187" spans="1:13" x14ac:dyDescent="0.3">
      <c r="A3187" s="21">
        <v>2009</v>
      </c>
      <c r="B3187" s="21">
        <v>27</v>
      </c>
      <c r="C3187" s="21" t="str">
        <f>VLOOKUP(Tableau1[[#This Row],[CODE_REGION]],Libellés!$I$2:$J$15,2,FALSE)</f>
        <v>Bourgogne-Franche-Comté</v>
      </c>
      <c r="D3187" s="21">
        <v>58</v>
      </c>
      <c r="E3187" s="21" t="str">
        <f>VLOOKUP(Tableau1[[#This Row],[CODE_DEPT]],Libellés!$L$2:$M$102,2,FALSE)</f>
        <v>Nièvre</v>
      </c>
      <c r="F3187" s="21" t="s">
        <v>54</v>
      </c>
      <c r="G3187" s="21" t="str">
        <f>VLOOKUP(Tableau1[[#This Row],[CODE_TYPE_DECHET]],Libellés!$A$1:$B$8,2,FALSE)</f>
        <v>Verre</v>
      </c>
      <c r="H3187" s="21" t="s">
        <v>49</v>
      </c>
      <c r="I3187" s="21" t="str">
        <f>VLOOKUP(Tableau1[[#This Row],[CODE_DESTINATION]],Libellés!$E$2:$F$7,2,FALSE)</f>
        <v>Valorisation matière</v>
      </c>
      <c r="J3187" s="21">
        <v>8866.9771400000009</v>
      </c>
      <c r="K3187" s="21">
        <v>220199</v>
      </c>
      <c r="L3187" s="21">
        <f>Tableau1[[#This Row],[TONNE_DECHET]]*1000</f>
        <v>8866977.1400000006</v>
      </c>
      <c r="M3187" s="21">
        <f>Tableau1[[#This Row],[KG_DECHET]]/Tableau1[[#This Row],[Population]]</f>
        <v>40.268017293448203</v>
      </c>
    </row>
    <row r="3188" spans="1:13" x14ac:dyDescent="0.3">
      <c r="A3188" s="21">
        <v>2011</v>
      </c>
      <c r="B3188" s="21">
        <v>27</v>
      </c>
      <c r="C3188" s="21" t="str">
        <f>VLOOKUP(Tableau1[[#This Row],[CODE_REGION]],Libellés!$I$2:$J$15,2,FALSE)</f>
        <v>Bourgogne-Franche-Comté</v>
      </c>
      <c r="D3188" s="21">
        <v>58</v>
      </c>
      <c r="E3188" s="21" t="str">
        <f>VLOOKUP(Tableau1[[#This Row],[CODE_DEPT]],Libellés!$L$2:$M$102,2,FALSE)</f>
        <v>Nièvre</v>
      </c>
      <c r="F3188" s="21" t="s">
        <v>49</v>
      </c>
      <c r="G3188" s="21" t="str">
        <f>VLOOKUP(Tableau1[[#This Row],[CODE_TYPE_DECHET]],Libellés!$A$1:$B$8,2,FALSE)</f>
        <v>Ordures ménagères résiduelles</v>
      </c>
      <c r="H3188" s="21" t="s">
        <v>50</v>
      </c>
      <c r="I3188" s="21" t="str">
        <f>VLOOKUP(Tableau1[[#This Row],[CODE_DESTINATION]],Libellés!$E$2:$F$7,2,FALSE)</f>
        <v>Incinération avec récupération d'énergie</v>
      </c>
      <c r="J3188" s="21">
        <v>23932.54</v>
      </c>
      <c r="K3188" s="21">
        <v>218341</v>
      </c>
      <c r="L3188" s="21">
        <f>Tableau1[[#This Row],[TONNE_DECHET]]*1000</f>
        <v>23932540</v>
      </c>
      <c r="M3188" s="21">
        <f>Tableau1[[#This Row],[KG_DECHET]]/Tableau1[[#This Row],[Population]]</f>
        <v>109.61083809270819</v>
      </c>
    </row>
    <row r="3189" spans="1:13" x14ac:dyDescent="0.3">
      <c r="A3189" s="21">
        <v>2011</v>
      </c>
      <c r="B3189" s="21">
        <v>27</v>
      </c>
      <c r="C3189" s="21" t="str">
        <f>VLOOKUP(Tableau1[[#This Row],[CODE_REGION]],Libellés!$I$2:$J$15,2,FALSE)</f>
        <v>Bourgogne-Franche-Comté</v>
      </c>
      <c r="D3189" s="21">
        <v>58</v>
      </c>
      <c r="E3189" s="21" t="str">
        <f>VLOOKUP(Tableau1[[#This Row],[CODE_DEPT]],Libellés!$L$2:$M$102,2,FALSE)</f>
        <v>Nièvre</v>
      </c>
      <c r="F3189" s="21" t="s">
        <v>49</v>
      </c>
      <c r="G3189" s="21" t="str">
        <f>VLOOKUP(Tableau1[[#This Row],[CODE_TYPE_DECHET]],Libellés!$A$1:$B$8,2,FALSE)</f>
        <v>Ordures ménagères résiduelles</v>
      </c>
      <c r="H3189" s="21" t="s">
        <v>51</v>
      </c>
      <c r="I3189" s="21" t="str">
        <f>VLOOKUP(Tableau1[[#This Row],[CODE_DESTINATION]],Libellés!$E$2:$F$7,2,FALSE)</f>
        <v>Stockage</v>
      </c>
      <c r="J3189" s="21">
        <v>22206.67654</v>
      </c>
      <c r="K3189" s="21">
        <v>218341</v>
      </c>
      <c r="L3189" s="21">
        <f>Tableau1[[#This Row],[TONNE_DECHET]]*1000</f>
        <v>22206676.539999999</v>
      </c>
      <c r="M3189" s="21">
        <f>Tableau1[[#This Row],[KG_DECHET]]/Tableau1[[#This Row],[Population]]</f>
        <v>101.70639751581241</v>
      </c>
    </row>
    <row r="3190" spans="1:13" x14ac:dyDescent="0.3">
      <c r="A3190" s="21">
        <v>2011</v>
      </c>
      <c r="B3190" s="21">
        <v>27</v>
      </c>
      <c r="C3190" s="21" t="str">
        <f>VLOOKUP(Tableau1[[#This Row],[CODE_REGION]],Libellés!$I$2:$J$15,2,FALSE)</f>
        <v>Bourgogne-Franche-Comté</v>
      </c>
      <c r="D3190" s="21">
        <v>58</v>
      </c>
      <c r="E3190" s="21" t="str">
        <f>VLOOKUP(Tableau1[[#This Row],[CODE_DEPT]],Libellés!$L$2:$M$102,2,FALSE)</f>
        <v>Nièvre</v>
      </c>
      <c r="F3190" s="21" t="s">
        <v>50</v>
      </c>
      <c r="G3190" s="21" t="str">
        <f>VLOOKUP(Tableau1[[#This Row],[CODE_TYPE_DECHET]],Libellés!$A$1:$B$8,2,FALSE)</f>
        <v>Encombrants</v>
      </c>
      <c r="H3190" s="21" t="s">
        <v>49</v>
      </c>
      <c r="I3190" s="21" t="str">
        <f>VLOOKUP(Tableau1[[#This Row],[CODE_DESTINATION]],Libellés!$E$2:$F$7,2,FALSE)</f>
        <v>Valorisation matière</v>
      </c>
      <c r="J3190" s="21">
        <v>33.159999999999997</v>
      </c>
      <c r="K3190" s="21">
        <v>218341</v>
      </c>
      <c r="L3190" s="21">
        <f>Tableau1[[#This Row],[TONNE_DECHET]]*1000</f>
        <v>33160</v>
      </c>
      <c r="M3190" s="21">
        <f>Tableau1[[#This Row],[KG_DECHET]]/Tableau1[[#This Row],[Population]]</f>
        <v>0.15187252966689718</v>
      </c>
    </row>
    <row r="3191" spans="1:13" x14ac:dyDescent="0.3">
      <c r="A3191" s="21">
        <v>2011</v>
      </c>
      <c r="B3191" s="21">
        <v>27</v>
      </c>
      <c r="C3191" s="21" t="str">
        <f>VLOOKUP(Tableau1[[#This Row],[CODE_REGION]],Libellés!$I$2:$J$15,2,FALSE)</f>
        <v>Bourgogne-Franche-Comté</v>
      </c>
      <c r="D3191" s="21">
        <v>58</v>
      </c>
      <c r="E3191" s="21" t="str">
        <f>VLOOKUP(Tableau1[[#This Row],[CODE_DEPT]],Libellés!$L$2:$M$102,2,FALSE)</f>
        <v>Nièvre</v>
      </c>
      <c r="F3191" s="21" t="s">
        <v>50</v>
      </c>
      <c r="G3191" s="21" t="str">
        <f>VLOOKUP(Tableau1[[#This Row],[CODE_TYPE_DECHET]],Libellés!$A$1:$B$8,2,FALSE)</f>
        <v>Encombrants</v>
      </c>
      <c r="H3191" s="21" t="s">
        <v>51</v>
      </c>
      <c r="I3191" s="21" t="str">
        <f>VLOOKUP(Tableau1[[#This Row],[CODE_DESTINATION]],Libellés!$E$2:$F$7,2,FALSE)</f>
        <v>Stockage</v>
      </c>
      <c r="J3191" s="21">
        <v>17.930260000000001</v>
      </c>
      <c r="K3191" s="21">
        <v>218341</v>
      </c>
      <c r="L3191" s="21">
        <f>Tableau1[[#This Row],[TONNE_DECHET]]*1000</f>
        <v>17930.260000000002</v>
      </c>
      <c r="M3191" s="21">
        <f>Tableau1[[#This Row],[KG_DECHET]]/Tableau1[[#This Row],[Population]]</f>
        <v>8.212044462560858E-2</v>
      </c>
    </row>
    <row r="3192" spans="1:13" x14ac:dyDescent="0.3">
      <c r="A3192" s="21">
        <v>2011</v>
      </c>
      <c r="B3192" s="21">
        <v>27</v>
      </c>
      <c r="C3192" s="21" t="str">
        <f>VLOOKUP(Tableau1[[#This Row],[CODE_REGION]],Libellés!$I$2:$J$15,2,FALSE)</f>
        <v>Bourgogne-Franche-Comté</v>
      </c>
      <c r="D3192" s="21">
        <v>58</v>
      </c>
      <c r="E3192" s="21" t="str">
        <f>VLOOKUP(Tableau1[[#This Row],[CODE_DEPT]],Libellés!$L$2:$M$102,2,FALSE)</f>
        <v>Nièvre</v>
      </c>
      <c r="F3192" s="21" t="s">
        <v>53</v>
      </c>
      <c r="G3192" s="21" t="str">
        <f>VLOOKUP(Tableau1[[#This Row],[CODE_TYPE_DECHET]],Libellés!$A$1:$B$8,2,FALSE)</f>
        <v>Déchets dangereux</v>
      </c>
      <c r="H3192" s="21" t="s">
        <v>50</v>
      </c>
      <c r="I3192" s="21" t="str">
        <f>VLOOKUP(Tableau1[[#This Row],[CODE_DESTINATION]],Libellés!$E$2:$F$7,2,FALSE)</f>
        <v>Incinération avec récupération d'énergie</v>
      </c>
      <c r="J3192" s="21">
        <v>4.6600000000000003E-2</v>
      </c>
      <c r="K3192" s="21">
        <v>218341</v>
      </c>
      <c r="L3192" s="21">
        <f>Tableau1[[#This Row],[TONNE_DECHET]]*1000</f>
        <v>46.6</v>
      </c>
      <c r="M3192" s="21">
        <f>Tableau1[[#This Row],[KG_DECHET]]/Tableau1[[#This Row],[Population]]</f>
        <v>2.1342762009883624E-4</v>
      </c>
    </row>
    <row r="3193" spans="1:13" x14ac:dyDescent="0.3">
      <c r="A3193" s="21">
        <v>2011</v>
      </c>
      <c r="B3193" s="21">
        <v>27</v>
      </c>
      <c r="C3193" s="21" t="str">
        <f>VLOOKUP(Tableau1[[#This Row],[CODE_REGION]],Libellés!$I$2:$J$15,2,FALSE)</f>
        <v>Bourgogne-Franche-Comté</v>
      </c>
      <c r="D3193" s="21">
        <v>58</v>
      </c>
      <c r="E3193" s="21" t="str">
        <f>VLOOKUP(Tableau1[[#This Row],[CODE_DEPT]],Libellés!$L$2:$M$102,2,FALSE)</f>
        <v>Nièvre</v>
      </c>
      <c r="F3193" s="21" t="s">
        <v>51</v>
      </c>
      <c r="G3193" s="21" t="str">
        <f>VLOOKUP(Tableau1[[#This Row],[CODE_TYPE_DECHET]],Libellés!$A$1:$B$8,2,FALSE)</f>
        <v>Emballages et papier</v>
      </c>
      <c r="H3193" s="21" t="s">
        <v>49</v>
      </c>
      <c r="I3193" s="21" t="str">
        <f>VLOOKUP(Tableau1[[#This Row],[CODE_DESTINATION]],Libellés!$E$2:$F$7,2,FALSE)</f>
        <v>Valorisation matière</v>
      </c>
      <c r="J3193" s="21">
        <v>10018.45068</v>
      </c>
      <c r="K3193" s="21">
        <v>218341</v>
      </c>
      <c r="L3193" s="21">
        <f>Tableau1[[#This Row],[TONNE_DECHET]]*1000</f>
        <v>10018450.68</v>
      </c>
      <c r="M3193" s="21">
        <f>Tableau1[[#This Row],[KG_DECHET]]/Tableau1[[#This Row],[Population]]</f>
        <v>45.884422440128056</v>
      </c>
    </row>
    <row r="3194" spans="1:13" x14ac:dyDescent="0.3">
      <c r="A3194" s="21">
        <v>2011</v>
      </c>
      <c r="B3194" s="21">
        <v>27</v>
      </c>
      <c r="C3194" s="21" t="str">
        <f>VLOOKUP(Tableau1[[#This Row],[CODE_REGION]],Libellés!$I$2:$J$15,2,FALSE)</f>
        <v>Bourgogne-Franche-Comté</v>
      </c>
      <c r="D3194" s="21">
        <v>58</v>
      </c>
      <c r="E3194" s="21" t="str">
        <f>VLOOKUP(Tableau1[[#This Row],[CODE_DEPT]],Libellés!$L$2:$M$102,2,FALSE)</f>
        <v>Nièvre</v>
      </c>
      <c r="F3194" s="21" t="s">
        <v>51</v>
      </c>
      <c r="G3194" s="21" t="str">
        <f>VLOOKUP(Tableau1[[#This Row],[CODE_TYPE_DECHET]],Libellés!$A$1:$B$8,2,FALSE)</f>
        <v>Emballages et papier</v>
      </c>
      <c r="H3194" s="21" t="s">
        <v>50</v>
      </c>
      <c r="I3194" s="21" t="str">
        <f>VLOOKUP(Tableau1[[#This Row],[CODE_DESTINATION]],Libellés!$E$2:$F$7,2,FALSE)</f>
        <v>Incinération avec récupération d'énergie</v>
      </c>
      <c r="J3194" s="21">
        <v>1058.7619999999999</v>
      </c>
      <c r="K3194" s="21">
        <v>218341</v>
      </c>
      <c r="L3194" s="21">
        <f>Tableau1[[#This Row],[TONNE_DECHET]]*1000</f>
        <v>1058762</v>
      </c>
      <c r="M3194" s="21">
        <f>Tableau1[[#This Row],[KG_DECHET]]/Tableau1[[#This Row],[Population]]</f>
        <v>4.8491213285640349</v>
      </c>
    </row>
    <row r="3195" spans="1:13" x14ac:dyDescent="0.3">
      <c r="A3195" s="21">
        <v>2011</v>
      </c>
      <c r="B3195" s="21">
        <v>27</v>
      </c>
      <c r="C3195" s="21" t="str">
        <f>VLOOKUP(Tableau1[[#This Row],[CODE_REGION]],Libellés!$I$2:$J$15,2,FALSE)</f>
        <v>Bourgogne-Franche-Comté</v>
      </c>
      <c r="D3195" s="21">
        <v>58</v>
      </c>
      <c r="E3195" s="21" t="str">
        <f>VLOOKUP(Tableau1[[#This Row],[CODE_DEPT]],Libellés!$L$2:$M$102,2,FALSE)</f>
        <v>Nièvre</v>
      </c>
      <c r="F3195" s="21" t="s">
        <v>51</v>
      </c>
      <c r="G3195" s="21" t="str">
        <f>VLOOKUP(Tableau1[[#This Row],[CODE_TYPE_DECHET]],Libellés!$A$1:$B$8,2,FALSE)</f>
        <v>Emballages et papier</v>
      </c>
      <c r="H3195" s="21" t="s">
        <v>51</v>
      </c>
      <c r="I3195" s="21" t="str">
        <f>VLOOKUP(Tableau1[[#This Row],[CODE_DESTINATION]],Libellés!$E$2:$F$7,2,FALSE)</f>
        <v>Stockage</v>
      </c>
      <c r="J3195" s="21">
        <v>525.33243000000004</v>
      </c>
      <c r="K3195" s="21">
        <v>218341</v>
      </c>
      <c r="L3195" s="21">
        <f>Tableau1[[#This Row],[TONNE_DECHET]]*1000</f>
        <v>525332.43000000005</v>
      </c>
      <c r="M3195" s="21">
        <f>Tableau1[[#This Row],[KG_DECHET]]/Tableau1[[#This Row],[Population]]</f>
        <v>2.4060182466875211</v>
      </c>
    </row>
    <row r="3196" spans="1:13" x14ac:dyDescent="0.3">
      <c r="A3196" s="21">
        <v>2011</v>
      </c>
      <c r="B3196" s="21">
        <v>27</v>
      </c>
      <c r="C3196" s="21" t="str">
        <f>VLOOKUP(Tableau1[[#This Row],[CODE_REGION]],Libellés!$I$2:$J$15,2,FALSE)</f>
        <v>Bourgogne-Franche-Comté</v>
      </c>
      <c r="D3196" s="21">
        <v>58</v>
      </c>
      <c r="E3196" s="21" t="str">
        <f>VLOOKUP(Tableau1[[#This Row],[CODE_DEPT]],Libellés!$L$2:$M$102,2,FALSE)</f>
        <v>Nièvre</v>
      </c>
      <c r="F3196" s="21" t="s">
        <v>56</v>
      </c>
      <c r="G3196" s="21" t="str">
        <f>VLOOKUP(Tableau1[[#This Row],[CODE_TYPE_DECHET]],Libellés!$A$1:$B$8,2,FALSE)</f>
        <v>Biodéchets</v>
      </c>
      <c r="H3196" s="21" t="s">
        <v>49</v>
      </c>
      <c r="I3196" s="21" t="str">
        <f>VLOOKUP(Tableau1[[#This Row],[CODE_DESTINATION]],Libellés!$E$2:$F$7,2,FALSE)</f>
        <v>Valorisation matière</v>
      </c>
      <c r="J3196" s="21">
        <v>16.182749999999999</v>
      </c>
      <c r="K3196" s="21">
        <v>218341</v>
      </c>
      <c r="L3196" s="21">
        <f>Tableau1[[#This Row],[TONNE_DECHET]]*1000</f>
        <v>16182.749999999998</v>
      </c>
      <c r="M3196" s="21">
        <f>Tableau1[[#This Row],[KG_DECHET]]/Tableau1[[#This Row],[Population]]</f>
        <v>7.411686307198373E-2</v>
      </c>
    </row>
    <row r="3197" spans="1:13" x14ac:dyDescent="0.3">
      <c r="A3197" s="21">
        <v>2011</v>
      </c>
      <c r="B3197" s="21">
        <v>27</v>
      </c>
      <c r="C3197" s="21" t="str">
        <f>VLOOKUP(Tableau1[[#This Row],[CODE_REGION]],Libellés!$I$2:$J$15,2,FALSE)</f>
        <v>Bourgogne-Franche-Comté</v>
      </c>
      <c r="D3197" s="21">
        <v>58</v>
      </c>
      <c r="E3197" s="21" t="str">
        <f>VLOOKUP(Tableau1[[#This Row],[CODE_DEPT]],Libellés!$L$2:$M$102,2,FALSE)</f>
        <v>Nièvre</v>
      </c>
      <c r="F3197" s="21" t="s">
        <v>56</v>
      </c>
      <c r="G3197" s="21" t="str">
        <f>VLOOKUP(Tableau1[[#This Row],[CODE_TYPE_DECHET]],Libellés!$A$1:$B$8,2,FALSE)</f>
        <v>Biodéchets</v>
      </c>
      <c r="H3197" s="21" t="s">
        <v>51</v>
      </c>
      <c r="I3197" s="21" t="str">
        <f>VLOOKUP(Tableau1[[#This Row],[CODE_DESTINATION]],Libellés!$E$2:$F$7,2,FALSE)</f>
        <v>Stockage</v>
      </c>
      <c r="J3197" s="21">
        <v>47.820999999999998</v>
      </c>
      <c r="K3197" s="21">
        <v>218341</v>
      </c>
      <c r="L3197" s="21">
        <f>Tableau1[[#This Row],[TONNE_DECHET]]*1000</f>
        <v>47821</v>
      </c>
      <c r="M3197" s="21">
        <f>Tableau1[[#This Row],[KG_DECHET]]/Tableau1[[#This Row],[Population]]</f>
        <v>0.21901979014477355</v>
      </c>
    </row>
    <row r="3198" spans="1:13" x14ac:dyDescent="0.3">
      <c r="A3198" s="21">
        <v>2011</v>
      </c>
      <c r="B3198" s="21">
        <v>27</v>
      </c>
      <c r="C3198" s="21" t="str">
        <f>VLOOKUP(Tableau1[[#This Row],[CODE_REGION]],Libellés!$I$2:$J$15,2,FALSE)</f>
        <v>Bourgogne-Franche-Comté</v>
      </c>
      <c r="D3198" s="21">
        <v>58</v>
      </c>
      <c r="E3198" s="21" t="str">
        <f>VLOOKUP(Tableau1[[#This Row],[CODE_DEPT]],Libellés!$L$2:$M$102,2,FALSE)</f>
        <v>Nièvre</v>
      </c>
      <c r="F3198" s="21" t="s">
        <v>56</v>
      </c>
      <c r="G3198" s="21" t="str">
        <f>VLOOKUP(Tableau1[[#This Row],[CODE_TYPE_DECHET]],Libellés!$A$1:$B$8,2,FALSE)</f>
        <v>Biodéchets</v>
      </c>
      <c r="H3198" s="21" t="s">
        <v>56</v>
      </c>
      <c r="I3198" s="21" t="str">
        <f>VLOOKUP(Tableau1[[#This Row],[CODE_DESTINATION]],Libellés!$E$2:$F$7,2,FALSE)</f>
        <v>Valorisation organique</v>
      </c>
      <c r="J3198" s="21">
        <v>5518.0853399999996</v>
      </c>
      <c r="K3198" s="21">
        <v>218341</v>
      </c>
      <c r="L3198" s="21">
        <f>Tableau1[[#This Row],[TONNE_DECHET]]*1000</f>
        <v>5518085.3399999999</v>
      </c>
      <c r="M3198" s="21">
        <f>Tableau1[[#This Row],[KG_DECHET]]/Tableau1[[#This Row],[Population]]</f>
        <v>25.272785871641148</v>
      </c>
    </row>
    <row r="3199" spans="1:13" x14ac:dyDescent="0.3">
      <c r="A3199" s="21">
        <v>2011</v>
      </c>
      <c r="B3199" s="21">
        <v>27</v>
      </c>
      <c r="C3199" s="21" t="str">
        <f>VLOOKUP(Tableau1[[#This Row],[CODE_REGION]],Libellés!$I$2:$J$15,2,FALSE)</f>
        <v>Bourgogne-Franche-Comté</v>
      </c>
      <c r="D3199" s="21">
        <v>58</v>
      </c>
      <c r="E3199" s="21" t="str">
        <f>VLOOKUP(Tableau1[[#This Row],[CODE_DEPT]],Libellés!$L$2:$M$102,2,FALSE)</f>
        <v>Nièvre</v>
      </c>
      <c r="F3199" s="21" t="s">
        <v>56</v>
      </c>
      <c r="G3199" s="21" t="str">
        <f>VLOOKUP(Tableau1[[#This Row],[CODE_TYPE_DECHET]],Libellés!$A$1:$B$8,2,FALSE)</f>
        <v>Biodéchets</v>
      </c>
      <c r="H3199" s="21" t="s">
        <v>52</v>
      </c>
      <c r="I3199" s="21" t="str">
        <f>VLOOKUP(Tableau1[[#This Row],[CODE_DESTINATION]],Libellés!$E$2:$F$7,2,FALSE)</f>
        <v>Non précisé</v>
      </c>
      <c r="J3199" s="21">
        <v>3.5</v>
      </c>
      <c r="K3199" s="21">
        <v>218341</v>
      </c>
      <c r="L3199" s="21">
        <f>Tableau1[[#This Row],[TONNE_DECHET]]*1000</f>
        <v>3500</v>
      </c>
      <c r="M3199" s="21">
        <f>Tableau1[[#This Row],[KG_DECHET]]/Tableau1[[#This Row],[Population]]</f>
        <v>1.6029971466650788E-2</v>
      </c>
    </row>
    <row r="3200" spans="1:13" x14ac:dyDescent="0.3">
      <c r="A3200" s="21">
        <v>2011</v>
      </c>
      <c r="B3200" s="21">
        <v>27</v>
      </c>
      <c r="C3200" s="21" t="str">
        <f>VLOOKUP(Tableau1[[#This Row],[CODE_REGION]],Libellés!$I$2:$J$15,2,FALSE)</f>
        <v>Bourgogne-Franche-Comté</v>
      </c>
      <c r="D3200" s="21">
        <v>58</v>
      </c>
      <c r="E3200" s="21" t="str">
        <f>VLOOKUP(Tableau1[[#This Row],[CODE_DEPT]],Libellés!$L$2:$M$102,2,FALSE)</f>
        <v>Nièvre</v>
      </c>
      <c r="F3200" s="21" t="s">
        <v>54</v>
      </c>
      <c r="G3200" s="21" t="str">
        <f>VLOOKUP(Tableau1[[#This Row],[CODE_TYPE_DECHET]],Libellés!$A$1:$B$8,2,FALSE)</f>
        <v>Verre</v>
      </c>
      <c r="H3200" s="21" t="s">
        <v>49</v>
      </c>
      <c r="I3200" s="21" t="str">
        <f>VLOOKUP(Tableau1[[#This Row],[CODE_DESTINATION]],Libellés!$E$2:$F$7,2,FALSE)</f>
        <v>Valorisation matière</v>
      </c>
      <c r="J3200" s="21">
        <v>9104.8253100000002</v>
      </c>
      <c r="K3200" s="21">
        <v>218341</v>
      </c>
      <c r="L3200" s="21">
        <f>Tableau1[[#This Row],[TONNE_DECHET]]*1000</f>
        <v>9104825.3100000005</v>
      </c>
      <c r="M3200" s="21">
        <f>Tableau1[[#This Row],[KG_DECHET]]/Tableau1[[#This Row],[Population]]</f>
        <v>41.70002569375427</v>
      </c>
    </row>
    <row r="3201" spans="1:13" x14ac:dyDescent="0.3">
      <c r="A3201" s="21">
        <v>2013</v>
      </c>
      <c r="B3201" s="21">
        <v>27</v>
      </c>
      <c r="C3201" s="21" t="str">
        <f>VLOOKUP(Tableau1[[#This Row],[CODE_REGION]],Libellés!$I$2:$J$15,2,FALSE)</f>
        <v>Bourgogne-Franche-Comté</v>
      </c>
      <c r="D3201" s="21">
        <v>58</v>
      </c>
      <c r="E3201" s="21" t="str">
        <f>VLOOKUP(Tableau1[[#This Row],[CODE_DEPT]],Libellés!$L$2:$M$102,2,FALSE)</f>
        <v>Nièvre</v>
      </c>
      <c r="F3201" s="21" t="s">
        <v>49</v>
      </c>
      <c r="G3201" s="21" t="str">
        <f>VLOOKUP(Tableau1[[#This Row],[CODE_TYPE_DECHET]],Libellés!$A$1:$B$8,2,FALSE)</f>
        <v>Ordures ménagères résiduelles</v>
      </c>
      <c r="H3201" s="21" t="s">
        <v>50</v>
      </c>
      <c r="I3201" s="21" t="str">
        <f>VLOOKUP(Tableau1[[#This Row],[CODE_DESTINATION]],Libellés!$E$2:$F$7,2,FALSE)</f>
        <v>Incinération avec récupération d'énergie</v>
      </c>
      <c r="J3201" s="21">
        <v>27994.85</v>
      </c>
      <c r="K3201" s="21">
        <v>215221</v>
      </c>
      <c r="L3201" s="21">
        <f>Tableau1[[#This Row],[TONNE_DECHET]]*1000</f>
        <v>27994850</v>
      </c>
      <c r="M3201" s="21">
        <f>Tableau1[[#This Row],[KG_DECHET]]/Tableau1[[#This Row],[Population]]</f>
        <v>130.07489975420614</v>
      </c>
    </row>
    <row r="3202" spans="1:13" x14ac:dyDescent="0.3">
      <c r="A3202" s="21">
        <v>2013</v>
      </c>
      <c r="B3202" s="21">
        <v>27</v>
      </c>
      <c r="C3202" s="21" t="str">
        <f>VLOOKUP(Tableau1[[#This Row],[CODE_REGION]],Libellés!$I$2:$J$15,2,FALSE)</f>
        <v>Bourgogne-Franche-Comté</v>
      </c>
      <c r="D3202" s="21">
        <v>58</v>
      </c>
      <c r="E3202" s="21" t="str">
        <f>VLOOKUP(Tableau1[[#This Row],[CODE_DEPT]],Libellés!$L$2:$M$102,2,FALSE)</f>
        <v>Nièvre</v>
      </c>
      <c r="F3202" s="21" t="s">
        <v>49</v>
      </c>
      <c r="G3202" s="21" t="str">
        <f>VLOOKUP(Tableau1[[#This Row],[CODE_TYPE_DECHET]],Libellés!$A$1:$B$8,2,FALSE)</f>
        <v>Ordures ménagères résiduelles</v>
      </c>
      <c r="H3202" s="21" t="s">
        <v>51</v>
      </c>
      <c r="I3202" s="21" t="str">
        <f>VLOOKUP(Tableau1[[#This Row],[CODE_DESTINATION]],Libellés!$E$2:$F$7,2,FALSE)</f>
        <v>Stockage</v>
      </c>
      <c r="J3202" s="21">
        <v>15438.998939999999</v>
      </c>
      <c r="K3202" s="21">
        <v>215221</v>
      </c>
      <c r="L3202" s="21">
        <f>Tableau1[[#This Row],[TONNE_DECHET]]*1000</f>
        <v>15438998.939999999</v>
      </c>
      <c r="M3202" s="21">
        <f>Tableau1[[#This Row],[KG_DECHET]]/Tableau1[[#This Row],[Population]]</f>
        <v>71.735559912833779</v>
      </c>
    </row>
    <row r="3203" spans="1:13" x14ac:dyDescent="0.3">
      <c r="A3203" s="21">
        <v>2013</v>
      </c>
      <c r="B3203" s="21">
        <v>27</v>
      </c>
      <c r="C3203" s="21" t="str">
        <f>VLOOKUP(Tableau1[[#This Row],[CODE_REGION]],Libellés!$I$2:$J$15,2,FALSE)</f>
        <v>Bourgogne-Franche-Comté</v>
      </c>
      <c r="D3203" s="21">
        <v>58</v>
      </c>
      <c r="E3203" s="21" t="str">
        <f>VLOOKUP(Tableau1[[#This Row],[CODE_DEPT]],Libellés!$L$2:$M$102,2,FALSE)</f>
        <v>Nièvre</v>
      </c>
      <c r="F3203" s="21" t="s">
        <v>50</v>
      </c>
      <c r="G3203" s="21" t="str">
        <f>VLOOKUP(Tableau1[[#This Row],[CODE_TYPE_DECHET]],Libellés!$A$1:$B$8,2,FALSE)</f>
        <v>Encombrants</v>
      </c>
      <c r="H3203" s="21" t="s">
        <v>49</v>
      </c>
      <c r="I3203" s="21" t="str">
        <f>VLOOKUP(Tableau1[[#This Row],[CODE_DESTINATION]],Libellés!$E$2:$F$7,2,FALSE)</f>
        <v>Valorisation matière</v>
      </c>
      <c r="J3203" s="21">
        <v>69.081999999999994</v>
      </c>
      <c r="K3203" s="21">
        <v>215221</v>
      </c>
      <c r="L3203" s="21">
        <f>Tableau1[[#This Row],[TONNE_DECHET]]*1000</f>
        <v>69082</v>
      </c>
      <c r="M3203" s="21">
        <f>Tableau1[[#This Row],[KG_DECHET]]/Tableau1[[#This Row],[Population]]</f>
        <v>0.32098168858986809</v>
      </c>
    </row>
    <row r="3204" spans="1:13" x14ac:dyDescent="0.3">
      <c r="A3204" s="21">
        <v>2013</v>
      </c>
      <c r="B3204" s="21">
        <v>27</v>
      </c>
      <c r="C3204" s="21" t="str">
        <f>VLOOKUP(Tableau1[[#This Row],[CODE_REGION]],Libellés!$I$2:$J$15,2,FALSE)</f>
        <v>Bourgogne-Franche-Comté</v>
      </c>
      <c r="D3204" s="21">
        <v>58</v>
      </c>
      <c r="E3204" s="21" t="str">
        <f>VLOOKUP(Tableau1[[#This Row],[CODE_DEPT]],Libellés!$L$2:$M$102,2,FALSE)</f>
        <v>Nièvre</v>
      </c>
      <c r="F3204" s="21" t="s">
        <v>50</v>
      </c>
      <c r="G3204" s="21" t="str">
        <f>VLOOKUP(Tableau1[[#This Row],[CODE_TYPE_DECHET]],Libellés!$A$1:$B$8,2,FALSE)</f>
        <v>Encombrants</v>
      </c>
      <c r="H3204" s="21" t="s">
        <v>51</v>
      </c>
      <c r="I3204" s="21" t="str">
        <f>VLOOKUP(Tableau1[[#This Row],[CODE_DESTINATION]],Libellés!$E$2:$F$7,2,FALSE)</f>
        <v>Stockage</v>
      </c>
      <c r="J3204" s="21">
        <v>104.002</v>
      </c>
      <c r="K3204" s="21">
        <v>215221</v>
      </c>
      <c r="L3204" s="21">
        <f>Tableau1[[#This Row],[TONNE_DECHET]]*1000</f>
        <v>104002</v>
      </c>
      <c r="M3204" s="21">
        <f>Tableau1[[#This Row],[KG_DECHET]]/Tableau1[[#This Row],[Population]]</f>
        <v>0.48323351345825921</v>
      </c>
    </row>
    <row r="3205" spans="1:13" x14ac:dyDescent="0.3">
      <c r="A3205" s="21">
        <v>2013</v>
      </c>
      <c r="B3205" s="21">
        <v>27</v>
      </c>
      <c r="C3205" s="21" t="str">
        <f>VLOOKUP(Tableau1[[#This Row],[CODE_REGION]],Libellés!$I$2:$J$15,2,FALSE)</f>
        <v>Bourgogne-Franche-Comté</v>
      </c>
      <c r="D3205" s="21">
        <v>58</v>
      </c>
      <c r="E3205" s="21" t="str">
        <f>VLOOKUP(Tableau1[[#This Row],[CODE_DEPT]],Libellés!$L$2:$M$102,2,FALSE)</f>
        <v>Nièvre</v>
      </c>
      <c r="F3205" s="21" t="s">
        <v>50</v>
      </c>
      <c r="G3205" s="21" t="str">
        <f>VLOOKUP(Tableau1[[#This Row],[CODE_TYPE_DECHET]],Libellés!$A$1:$B$8,2,FALSE)</f>
        <v>Encombrants</v>
      </c>
      <c r="H3205" s="21" t="s">
        <v>52</v>
      </c>
      <c r="I3205" s="21" t="str">
        <f>VLOOKUP(Tableau1[[#This Row],[CODE_DESTINATION]],Libellés!$E$2:$F$7,2,FALSE)</f>
        <v>Non précisé</v>
      </c>
      <c r="J3205" s="21">
        <v>17.945</v>
      </c>
      <c r="K3205" s="21">
        <v>215221</v>
      </c>
      <c r="L3205" s="21">
        <f>Tableau1[[#This Row],[TONNE_DECHET]]*1000</f>
        <v>17945</v>
      </c>
      <c r="M3205" s="21">
        <f>Tableau1[[#This Row],[KG_DECHET]]/Tableau1[[#This Row],[Population]]</f>
        <v>8.3379410001812093E-2</v>
      </c>
    </row>
    <row r="3206" spans="1:13" x14ac:dyDescent="0.3">
      <c r="A3206" s="21">
        <v>2013</v>
      </c>
      <c r="B3206" s="21">
        <v>27</v>
      </c>
      <c r="C3206" s="21" t="str">
        <f>VLOOKUP(Tableau1[[#This Row],[CODE_REGION]],Libellés!$I$2:$J$15,2,FALSE)</f>
        <v>Bourgogne-Franche-Comté</v>
      </c>
      <c r="D3206" s="21">
        <v>58</v>
      </c>
      <c r="E3206" s="21" t="str">
        <f>VLOOKUP(Tableau1[[#This Row],[CODE_DEPT]],Libellés!$L$2:$M$102,2,FALSE)</f>
        <v>Nièvre</v>
      </c>
      <c r="F3206" s="21" t="s">
        <v>53</v>
      </c>
      <c r="G3206" s="21" t="str">
        <f>VLOOKUP(Tableau1[[#This Row],[CODE_TYPE_DECHET]],Libellés!$A$1:$B$8,2,FALSE)</f>
        <v>Déchets dangereux</v>
      </c>
      <c r="H3206" s="21" t="s">
        <v>50</v>
      </c>
      <c r="I3206" s="21" t="str">
        <f>VLOOKUP(Tableau1[[#This Row],[CODE_DESTINATION]],Libellés!$E$2:$F$7,2,FALSE)</f>
        <v>Incinération avec récupération d'énergie</v>
      </c>
      <c r="J3206" s="21">
        <v>5.2159999999999998E-2</v>
      </c>
      <c r="K3206" s="21">
        <v>215221</v>
      </c>
      <c r="L3206" s="21">
        <f>Tableau1[[#This Row],[TONNE_DECHET]]*1000</f>
        <v>52.16</v>
      </c>
      <c r="M3206" s="21">
        <f>Tableau1[[#This Row],[KG_DECHET]]/Tableau1[[#This Row],[Population]]</f>
        <v>2.423555322203688E-4</v>
      </c>
    </row>
    <row r="3207" spans="1:13" x14ac:dyDescent="0.3">
      <c r="A3207" s="21">
        <v>2013</v>
      </c>
      <c r="B3207" s="21">
        <v>27</v>
      </c>
      <c r="C3207" s="21" t="str">
        <f>VLOOKUP(Tableau1[[#This Row],[CODE_REGION]],Libellés!$I$2:$J$15,2,FALSE)</f>
        <v>Bourgogne-Franche-Comté</v>
      </c>
      <c r="D3207" s="21">
        <v>58</v>
      </c>
      <c r="E3207" s="21" t="str">
        <f>VLOOKUP(Tableau1[[#This Row],[CODE_DEPT]],Libellés!$L$2:$M$102,2,FALSE)</f>
        <v>Nièvre</v>
      </c>
      <c r="F3207" s="21" t="s">
        <v>51</v>
      </c>
      <c r="G3207" s="21" t="str">
        <f>VLOOKUP(Tableau1[[#This Row],[CODE_TYPE_DECHET]],Libellés!$A$1:$B$8,2,FALSE)</f>
        <v>Emballages et papier</v>
      </c>
      <c r="H3207" s="21" t="s">
        <v>49</v>
      </c>
      <c r="I3207" s="21" t="str">
        <f>VLOOKUP(Tableau1[[#This Row],[CODE_DESTINATION]],Libellés!$E$2:$F$7,2,FALSE)</f>
        <v>Valorisation matière</v>
      </c>
      <c r="J3207" s="21">
        <v>6414.5557799999997</v>
      </c>
      <c r="K3207" s="21">
        <v>215221</v>
      </c>
      <c r="L3207" s="21">
        <f>Tableau1[[#This Row],[TONNE_DECHET]]*1000</f>
        <v>6414555.7799999993</v>
      </c>
      <c r="M3207" s="21">
        <f>Tableau1[[#This Row],[KG_DECHET]]/Tableau1[[#This Row],[Population]]</f>
        <v>29.804506902207496</v>
      </c>
    </row>
    <row r="3208" spans="1:13" x14ac:dyDescent="0.3">
      <c r="A3208" s="21">
        <v>2013</v>
      </c>
      <c r="B3208" s="21">
        <v>27</v>
      </c>
      <c r="C3208" s="21" t="str">
        <f>VLOOKUP(Tableau1[[#This Row],[CODE_REGION]],Libellés!$I$2:$J$15,2,FALSE)</f>
        <v>Bourgogne-Franche-Comté</v>
      </c>
      <c r="D3208" s="21">
        <v>58</v>
      </c>
      <c r="E3208" s="21" t="str">
        <f>VLOOKUP(Tableau1[[#This Row],[CODE_DEPT]],Libellés!$L$2:$M$102,2,FALSE)</f>
        <v>Nièvre</v>
      </c>
      <c r="F3208" s="21" t="s">
        <v>51</v>
      </c>
      <c r="G3208" s="21" t="str">
        <f>VLOOKUP(Tableau1[[#This Row],[CODE_TYPE_DECHET]],Libellés!$A$1:$B$8,2,FALSE)</f>
        <v>Emballages et papier</v>
      </c>
      <c r="H3208" s="21" t="s">
        <v>51</v>
      </c>
      <c r="I3208" s="21" t="str">
        <f>VLOOKUP(Tableau1[[#This Row],[CODE_DESTINATION]],Libellés!$E$2:$F$7,2,FALSE)</f>
        <v>Stockage</v>
      </c>
      <c r="J3208" s="21">
        <v>75.7</v>
      </c>
      <c r="K3208" s="21">
        <v>215221</v>
      </c>
      <c r="L3208" s="21">
        <f>Tableau1[[#This Row],[TONNE_DECHET]]*1000</f>
        <v>75700</v>
      </c>
      <c r="M3208" s="21">
        <f>Tableau1[[#This Row],[KG_DECHET]]/Tableau1[[#This Row],[Population]]</f>
        <v>0.35173147601767485</v>
      </c>
    </row>
    <row r="3209" spans="1:13" x14ac:dyDescent="0.3">
      <c r="A3209" s="21">
        <v>2013</v>
      </c>
      <c r="B3209" s="21">
        <v>27</v>
      </c>
      <c r="C3209" s="21" t="str">
        <f>VLOOKUP(Tableau1[[#This Row],[CODE_REGION]],Libellés!$I$2:$J$15,2,FALSE)</f>
        <v>Bourgogne-Franche-Comté</v>
      </c>
      <c r="D3209" s="21">
        <v>58</v>
      </c>
      <c r="E3209" s="21" t="str">
        <f>VLOOKUP(Tableau1[[#This Row],[CODE_DEPT]],Libellés!$L$2:$M$102,2,FALSE)</f>
        <v>Nièvre</v>
      </c>
      <c r="F3209" s="21" t="s">
        <v>51</v>
      </c>
      <c r="G3209" s="21" t="str">
        <f>VLOOKUP(Tableau1[[#This Row],[CODE_TYPE_DECHET]],Libellés!$A$1:$B$8,2,FALSE)</f>
        <v>Emballages et papier</v>
      </c>
      <c r="H3209" s="21" t="s">
        <v>52</v>
      </c>
      <c r="I3209" s="21" t="str">
        <f>VLOOKUP(Tableau1[[#This Row],[CODE_DESTINATION]],Libellés!$E$2:$F$7,2,FALSE)</f>
        <v>Non précisé</v>
      </c>
      <c r="J3209" s="21">
        <v>1310.3431399999999</v>
      </c>
      <c r="K3209" s="21">
        <v>215221</v>
      </c>
      <c r="L3209" s="21">
        <f>Tableau1[[#This Row],[TONNE_DECHET]]*1000</f>
        <v>1310343.1399999999</v>
      </c>
      <c r="M3209" s="21">
        <f>Tableau1[[#This Row],[KG_DECHET]]/Tableau1[[#This Row],[Population]]</f>
        <v>6.0883609870783983</v>
      </c>
    </row>
    <row r="3210" spans="1:13" x14ac:dyDescent="0.3">
      <c r="A3210" s="21">
        <v>2013</v>
      </c>
      <c r="B3210" s="21">
        <v>27</v>
      </c>
      <c r="C3210" s="21" t="str">
        <f>VLOOKUP(Tableau1[[#This Row],[CODE_REGION]],Libellés!$I$2:$J$15,2,FALSE)</f>
        <v>Bourgogne-Franche-Comté</v>
      </c>
      <c r="D3210" s="21">
        <v>58</v>
      </c>
      <c r="E3210" s="21" t="str">
        <f>VLOOKUP(Tableau1[[#This Row],[CODE_DEPT]],Libellés!$L$2:$M$102,2,FALSE)</f>
        <v>Nièvre</v>
      </c>
      <c r="F3210" s="21" t="s">
        <v>56</v>
      </c>
      <c r="G3210" s="21" t="str">
        <f>VLOOKUP(Tableau1[[#This Row],[CODE_TYPE_DECHET]],Libellés!$A$1:$B$8,2,FALSE)</f>
        <v>Biodéchets</v>
      </c>
      <c r="H3210" s="21" t="s">
        <v>51</v>
      </c>
      <c r="I3210" s="21" t="str">
        <f>VLOOKUP(Tableau1[[#This Row],[CODE_DESTINATION]],Libellés!$E$2:$F$7,2,FALSE)</f>
        <v>Stockage</v>
      </c>
      <c r="J3210" s="21">
        <v>3.7180200000000001</v>
      </c>
      <c r="K3210" s="21">
        <v>215221</v>
      </c>
      <c r="L3210" s="21">
        <f>Tableau1[[#This Row],[TONNE_DECHET]]*1000</f>
        <v>3718.02</v>
      </c>
      <c r="M3210" s="21">
        <f>Tableau1[[#This Row],[KG_DECHET]]/Tableau1[[#This Row],[Population]]</f>
        <v>1.7275358817215793E-2</v>
      </c>
    </row>
    <row r="3211" spans="1:13" x14ac:dyDescent="0.3">
      <c r="A3211" s="21">
        <v>2013</v>
      </c>
      <c r="B3211" s="21">
        <v>27</v>
      </c>
      <c r="C3211" s="21" t="str">
        <f>VLOOKUP(Tableau1[[#This Row],[CODE_REGION]],Libellés!$I$2:$J$15,2,FALSE)</f>
        <v>Bourgogne-Franche-Comté</v>
      </c>
      <c r="D3211" s="21">
        <v>58</v>
      </c>
      <c r="E3211" s="21" t="str">
        <f>VLOOKUP(Tableau1[[#This Row],[CODE_DEPT]],Libellés!$L$2:$M$102,2,FALSE)</f>
        <v>Nièvre</v>
      </c>
      <c r="F3211" s="21" t="s">
        <v>56</v>
      </c>
      <c r="G3211" s="21" t="str">
        <f>VLOOKUP(Tableau1[[#This Row],[CODE_TYPE_DECHET]],Libellés!$A$1:$B$8,2,FALSE)</f>
        <v>Biodéchets</v>
      </c>
      <c r="H3211" s="21" t="s">
        <v>56</v>
      </c>
      <c r="I3211" s="21" t="str">
        <f>VLOOKUP(Tableau1[[#This Row],[CODE_DESTINATION]],Libellés!$E$2:$F$7,2,FALSE)</f>
        <v>Valorisation organique</v>
      </c>
      <c r="J3211" s="21">
        <v>5124.6525799999999</v>
      </c>
      <c r="K3211" s="21">
        <v>215221</v>
      </c>
      <c r="L3211" s="21">
        <f>Tableau1[[#This Row],[TONNE_DECHET]]*1000</f>
        <v>5124652.58</v>
      </c>
      <c r="M3211" s="21">
        <f>Tableau1[[#This Row],[KG_DECHET]]/Tableau1[[#This Row],[Population]]</f>
        <v>23.811117781257405</v>
      </c>
    </row>
    <row r="3212" spans="1:13" x14ac:dyDescent="0.3">
      <c r="A3212" s="21">
        <v>2013</v>
      </c>
      <c r="B3212" s="21">
        <v>27</v>
      </c>
      <c r="C3212" s="21" t="str">
        <f>VLOOKUP(Tableau1[[#This Row],[CODE_REGION]],Libellés!$I$2:$J$15,2,FALSE)</f>
        <v>Bourgogne-Franche-Comté</v>
      </c>
      <c r="D3212" s="21">
        <v>58</v>
      </c>
      <c r="E3212" s="21" t="str">
        <f>VLOOKUP(Tableau1[[#This Row],[CODE_DEPT]],Libellés!$L$2:$M$102,2,FALSE)</f>
        <v>Nièvre</v>
      </c>
      <c r="F3212" s="21" t="s">
        <v>54</v>
      </c>
      <c r="G3212" s="21" t="str">
        <f>VLOOKUP(Tableau1[[#This Row],[CODE_TYPE_DECHET]],Libellés!$A$1:$B$8,2,FALSE)</f>
        <v>Verre</v>
      </c>
      <c r="H3212" s="21" t="s">
        <v>49</v>
      </c>
      <c r="I3212" s="21" t="str">
        <f>VLOOKUP(Tableau1[[#This Row],[CODE_DESTINATION]],Libellés!$E$2:$F$7,2,FALSE)</f>
        <v>Valorisation matière</v>
      </c>
      <c r="J3212" s="21">
        <v>8772.0956800000004</v>
      </c>
      <c r="K3212" s="21">
        <v>215221</v>
      </c>
      <c r="L3212" s="21">
        <f>Tableau1[[#This Row],[TONNE_DECHET]]*1000</f>
        <v>8772095.6799999997</v>
      </c>
      <c r="M3212" s="21">
        <f>Tableau1[[#This Row],[KG_DECHET]]/Tableau1[[#This Row],[Population]]</f>
        <v>40.758549026349655</v>
      </c>
    </row>
    <row r="3213" spans="1:13" x14ac:dyDescent="0.3">
      <c r="A3213" s="21">
        <v>2013</v>
      </c>
      <c r="B3213" s="21">
        <v>27</v>
      </c>
      <c r="C3213" s="21" t="str">
        <f>VLOOKUP(Tableau1[[#This Row],[CODE_REGION]],Libellés!$I$2:$J$15,2,FALSE)</f>
        <v>Bourgogne-Franche-Comté</v>
      </c>
      <c r="D3213" s="21">
        <v>58</v>
      </c>
      <c r="E3213" s="21" t="str">
        <f>VLOOKUP(Tableau1[[#This Row],[CODE_DEPT]],Libellés!$L$2:$M$102,2,FALSE)</f>
        <v>Nièvre</v>
      </c>
      <c r="F3213" s="21" t="s">
        <v>55</v>
      </c>
      <c r="G3213" s="21" t="str">
        <f>VLOOKUP(Tableau1[[#This Row],[CODE_TYPE_DECHET]],Libellés!$A$1:$B$8,2,FALSE)</f>
        <v>Collectes séparées hors gravats</v>
      </c>
      <c r="H3213" s="21" t="s">
        <v>49</v>
      </c>
      <c r="I3213" s="21" t="str">
        <f>VLOOKUP(Tableau1[[#This Row],[CODE_DESTINATION]],Libellés!$E$2:$F$7,2,FALSE)</f>
        <v>Valorisation matière</v>
      </c>
      <c r="J3213" s="21">
        <v>3.3805000000000001</v>
      </c>
      <c r="K3213" s="21">
        <v>215221</v>
      </c>
      <c r="L3213" s="21">
        <f>Tableau1[[#This Row],[TONNE_DECHET]]*1000</f>
        <v>3380.5</v>
      </c>
      <c r="M3213" s="21">
        <f>Tableau1[[#This Row],[KG_DECHET]]/Tableau1[[#This Row],[Population]]</f>
        <v>1.5707110365624173E-2</v>
      </c>
    </row>
    <row r="3214" spans="1:13" x14ac:dyDescent="0.3">
      <c r="A3214" s="21">
        <v>2015</v>
      </c>
      <c r="B3214" s="21">
        <v>27</v>
      </c>
      <c r="C3214" s="21" t="str">
        <f>VLOOKUP(Tableau1[[#This Row],[CODE_REGION]],Libellés!$I$2:$J$15,2,FALSE)</f>
        <v>Bourgogne-Franche-Comté</v>
      </c>
      <c r="D3214" s="21">
        <v>58</v>
      </c>
      <c r="E3214" s="21" t="str">
        <f>VLOOKUP(Tableau1[[#This Row],[CODE_DEPT]],Libellés!$L$2:$M$102,2,FALSE)</f>
        <v>Nièvre</v>
      </c>
      <c r="F3214" s="21" t="s">
        <v>49</v>
      </c>
      <c r="G3214" s="21" t="str">
        <f>VLOOKUP(Tableau1[[#This Row],[CODE_TYPE_DECHET]],Libellés!$A$1:$B$8,2,FALSE)</f>
        <v>Ordures ménagères résiduelles</v>
      </c>
      <c r="H3214" s="21" t="s">
        <v>50</v>
      </c>
      <c r="I3214" s="21" t="str">
        <f>VLOOKUP(Tableau1[[#This Row],[CODE_DESTINATION]],Libellés!$E$2:$F$7,2,FALSE)</f>
        <v>Incinération avec récupération d'énergie</v>
      </c>
      <c r="J3214" s="21">
        <v>27128.3</v>
      </c>
      <c r="K3214" s="21">
        <v>211747</v>
      </c>
      <c r="L3214" s="21">
        <f>Tableau1[[#This Row],[TONNE_DECHET]]*1000</f>
        <v>27128300</v>
      </c>
      <c r="M3214" s="21">
        <f>Tableau1[[#This Row],[KG_DECHET]]/Tableau1[[#This Row],[Population]]</f>
        <v>128.1165730801381</v>
      </c>
    </row>
    <row r="3215" spans="1:13" x14ac:dyDescent="0.3">
      <c r="A3215" s="21">
        <v>2015</v>
      </c>
      <c r="B3215" s="21">
        <v>27</v>
      </c>
      <c r="C3215" s="21" t="str">
        <f>VLOOKUP(Tableau1[[#This Row],[CODE_REGION]],Libellés!$I$2:$J$15,2,FALSE)</f>
        <v>Bourgogne-Franche-Comté</v>
      </c>
      <c r="D3215" s="21">
        <v>58</v>
      </c>
      <c r="E3215" s="21" t="str">
        <f>VLOOKUP(Tableau1[[#This Row],[CODE_DEPT]],Libellés!$L$2:$M$102,2,FALSE)</f>
        <v>Nièvre</v>
      </c>
      <c r="F3215" s="21" t="s">
        <v>49</v>
      </c>
      <c r="G3215" s="21" t="str">
        <f>VLOOKUP(Tableau1[[#This Row],[CODE_TYPE_DECHET]],Libellés!$A$1:$B$8,2,FALSE)</f>
        <v>Ordures ménagères résiduelles</v>
      </c>
      <c r="H3215" s="21" t="s">
        <v>51</v>
      </c>
      <c r="I3215" s="21" t="str">
        <f>VLOOKUP(Tableau1[[#This Row],[CODE_DESTINATION]],Libellés!$E$2:$F$7,2,FALSE)</f>
        <v>Stockage</v>
      </c>
      <c r="J3215" s="21">
        <v>14914.16257</v>
      </c>
      <c r="K3215" s="21">
        <v>211747</v>
      </c>
      <c r="L3215" s="21">
        <f>Tableau1[[#This Row],[TONNE_DECHET]]*1000</f>
        <v>14914162.57</v>
      </c>
      <c r="M3215" s="21">
        <f>Tableau1[[#This Row],[KG_DECHET]]/Tableau1[[#This Row],[Population]]</f>
        <v>70.433878968769335</v>
      </c>
    </row>
    <row r="3216" spans="1:13" x14ac:dyDescent="0.3">
      <c r="A3216" s="21">
        <v>2015</v>
      </c>
      <c r="B3216" s="21">
        <v>27</v>
      </c>
      <c r="C3216" s="21" t="str">
        <f>VLOOKUP(Tableau1[[#This Row],[CODE_REGION]],Libellés!$I$2:$J$15,2,FALSE)</f>
        <v>Bourgogne-Franche-Comté</v>
      </c>
      <c r="D3216" s="21">
        <v>58</v>
      </c>
      <c r="E3216" s="21" t="str">
        <f>VLOOKUP(Tableau1[[#This Row],[CODE_DEPT]],Libellés!$L$2:$M$102,2,FALSE)</f>
        <v>Nièvre</v>
      </c>
      <c r="F3216" s="21" t="s">
        <v>50</v>
      </c>
      <c r="G3216" s="21" t="str">
        <f>VLOOKUP(Tableau1[[#This Row],[CODE_TYPE_DECHET]],Libellés!$A$1:$B$8,2,FALSE)</f>
        <v>Encombrants</v>
      </c>
      <c r="H3216" s="21" t="s">
        <v>49</v>
      </c>
      <c r="I3216" s="21" t="str">
        <f>VLOOKUP(Tableau1[[#This Row],[CODE_DESTINATION]],Libellés!$E$2:$F$7,2,FALSE)</f>
        <v>Valorisation matière</v>
      </c>
      <c r="J3216" s="21">
        <v>75.281000000000006</v>
      </c>
      <c r="K3216" s="21">
        <v>211747</v>
      </c>
      <c r="L3216" s="21">
        <f>Tableau1[[#This Row],[TONNE_DECHET]]*1000</f>
        <v>75281</v>
      </c>
      <c r="M3216" s="21">
        <f>Tableau1[[#This Row],[KG_DECHET]]/Tableau1[[#This Row],[Population]]</f>
        <v>0.35552333681232789</v>
      </c>
    </row>
    <row r="3217" spans="1:13" x14ac:dyDescent="0.3">
      <c r="A3217" s="21">
        <v>2015</v>
      </c>
      <c r="B3217" s="21">
        <v>27</v>
      </c>
      <c r="C3217" s="21" t="str">
        <f>VLOOKUP(Tableau1[[#This Row],[CODE_REGION]],Libellés!$I$2:$J$15,2,FALSE)</f>
        <v>Bourgogne-Franche-Comté</v>
      </c>
      <c r="D3217" s="21">
        <v>58</v>
      </c>
      <c r="E3217" s="21" t="str">
        <f>VLOOKUP(Tableau1[[#This Row],[CODE_DEPT]],Libellés!$L$2:$M$102,2,FALSE)</f>
        <v>Nièvre</v>
      </c>
      <c r="F3217" s="21" t="s">
        <v>50</v>
      </c>
      <c r="G3217" s="21" t="str">
        <f>VLOOKUP(Tableau1[[#This Row],[CODE_TYPE_DECHET]],Libellés!$A$1:$B$8,2,FALSE)</f>
        <v>Encombrants</v>
      </c>
      <c r="H3217" s="21" t="s">
        <v>51</v>
      </c>
      <c r="I3217" s="21" t="str">
        <f>VLOOKUP(Tableau1[[#This Row],[CODE_DESTINATION]],Libellés!$E$2:$F$7,2,FALSE)</f>
        <v>Stockage</v>
      </c>
      <c r="J3217" s="21">
        <v>7.0220000000000002</v>
      </c>
      <c r="K3217" s="21">
        <v>211747</v>
      </c>
      <c r="L3217" s="21">
        <f>Tableau1[[#This Row],[TONNE_DECHET]]*1000</f>
        <v>7022</v>
      </c>
      <c r="M3217" s="21">
        <f>Tableau1[[#This Row],[KG_DECHET]]/Tableau1[[#This Row],[Population]]</f>
        <v>3.3162217174269294E-2</v>
      </c>
    </row>
    <row r="3218" spans="1:13" x14ac:dyDescent="0.3">
      <c r="A3218" s="21">
        <v>2015</v>
      </c>
      <c r="B3218" s="21">
        <v>27</v>
      </c>
      <c r="C3218" s="21" t="str">
        <f>VLOOKUP(Tableau1[[#This Row],[CODE_REGION]],Libellés!$I$2:$J$15,2,FALSE)</f>
        <v>Bourgogne-Franche-Comté</v>
      </c>
      <c r="D3218" s="21">
        <v>58</v>
      </c>
      <c r="E3218" s="21" t="str">
        <f>VLOOKUP(Tableau1[[#This Row],[CODE_DEPT]],Libellés!$L$2:$M$102,2,FALSE)</f>
        <v>Nièvre</v>
      </c>
      <c r="F3218" s="21" t="s">
        <v>50</v>
      </c>
      <c r="G3218" s="21" t="str">
        <f>VLOOKUP(Tableau1[[#This Row],[CODE_TYPE_DECHET]],Libellés!$A$1:$B$8,2,FALSE)</f>
        <v>Encombrants</v>
      </c>
      <c r="H3218" s="21" t="s">
        <v>52</v>
      </c>
      <c r="I3218" s="21" t="str">
        <f>VLOOKUP(Tableau1[[#This Row],[CODE_DESTINATION]],Libellés!$E$2:$F$7,2,FALSE)</f>
        <v>Non précisé</v>
      </c>
      <c r="J3218" s="21">
        <v>1.4999999999999999E-2</v>
      </c>
      <c r="K3218" s="21">
        <v>211747</v>
      </c>
      <c r="L3218" s="21">
        <f>Tableau1[[#This Row],[TONNE_DECHET]]*1000</f>
        <v>15</v>
      </c>
      <c r="M3218" s="21">
        <f>Tableau1[[#This Row],[KG_DECHET]]/Tableau1[[#This Row],[Population]]</f>
        <v>7.0839256282261381E-5</v>
      </c>
    </row>
    <row r="3219" spans="1:13" x14ac:dyDescent="0.3">
      <c r="A3219" s="21">
        <v>2015</v>
      </c>
      <c r="B3219" s="21">
        <v>27</v>
      </c>
      <c r="C3219" s="21" t="str">
        <f>VLOOKUP(Tableau1[[#This Row],[CODE_REGION]],Libellés!$I$2:$J$15,2,FALSE)</f>
        <v>Bourgogne-Franche-Comté</v>
      </c>
      <c r="D3219" s="21">
        <v>58</v>
      </c>
      <c r="E3219" s="21" t="str">
        <f>VLOOKUP(Tableau1[[#This Row],[CODE_DEPT]],Libellés!$L$2:$M$102,2,FALSE)</f>
        <v>Nièvre</v>
      </c>
      <c r="F3219" s="21" t="s">
        <v>53</v>
      </c>
      <c r="G3219" s="21" t="str">
        <f>VLOOKUP(Tableau1[[#This Row],[CODE_TYPE_DECHET]],Libellés!$A$1:$B$8,2,FALSE)</f>
        <v>Déchets dangereux</v>
      </c>
      <c r="H3219" s="21" t="s">
        <v>50</v>
      </c>
      <c r="I3219" s="21" t="str">
        <f>VLOOKUP(Tableau1[[#This Row],[CODE_DESTINATION]],Libellés!$E$2:$F$7,2,FALSE)</f>
        <v>Incinération avec récupération d'énergie</v>
      </c>
      <c r="J3219" s="21">
        <v>4.2220000000000001E-2</v>
      </c>
      <c r="K3219" s="21">
        <v>211747</v>
      </c>
      <c r="L3219" s="21">
        <f>Tableau1[[#This Row],[TONNE_DECHET]]*1000</f>
        <v>42.22</v>
      </c>
      <c r="M3219" s="21">
        <f>Tableau1[[#This Row],[KG_DECHET]]/Tableau1[[#This Row],[Population]]</f>
        <v>1.9938889334913834E-4</v>
      </c>
    </row>
    <row r="3220" spans="1:13" x14ac:dyDescent="0.3">
      <c r="A3220" s="21">
        <v>2015</v>
      </c>
      <c r="B3220" s="21">
        <v>27</v>
      </c>
      <c r="C3220" s="21" t="str">
        <f>VLOOKUP(Tableau1[[#This Row],[CODE_REGION]],Libellés!$I$2:$J$15,2,FALSE)</f>
        <v>Bourgogne-Franche-Comté</v>
      </c>
      <c r="D3220" s="21">
        <v>58</v>
      </c>
      <c r="E3220" s="21" t="str">
        <f>VLOOKUP(Tableau1[[#This Row],[CODE_DEPT]],Libellés!$L$2:$M$102,2,FALSE)</f>
        <v>Nièvre</v>
      </c>
      <c r="F3220" s="21" t="s">
        <v>51</v>
      </c>
      <c r="G3220" s="21" t="str">
        <f>VLOOKUP(Tableau1[[#This Row],[CODE_TYPE_DECHET]],Libellés!$A$1:$B$8,2,FALSE)</f>
        <v>Emballages et papier</v>
      </c>
      <c r="H3220" s="21" t="s">
        <v>49</v>
      </c>
      <c r="I3220" s="21" t="str">
        <f>VLOOKUP(Tableau1[[#This Row],[CODE_DESTINATION]],Libellés!$E$2:$F$7,2,FALSE)</f>
        <v>Valorisation matière</v>
      </c>
      <c r="J3220" s="21">
        <v>6313.9482099999996</v>
      </c>
      <c r="K3220" s="21">
        <v>211747</v>
      </c>
      <c r="L3220" s="21">
        <f>Tableau1[[#This Row],[TONNE_DECHET]]*1000</f>
        <v>6313948.21</v>
      </c>
      <c r="M3220" s="21">
        <f>Tableau1[[#This Row],[KG_DECHET]]/Tableau1[[#This Row],[Population]]</f>
        <v>29.8183596934077</v>
      </c>
    </row>
    <row r="3221" spans="1:13" x14ac:dyDescent="0.3">
      <c r="A3221" s="21">
        <v>2015</v>
      </c>
      <c r="B3221" s="21">
        <v>27</v>
      </c>
      <c r="C3221" s="21" t="str">
        <f>VLOOKUP(Tableau1[[#This Row],[CODE_REGION]],Libellés!$I$2:$J$15,2,FALSE)</f>
        <v>Bourgogne-Franche-Comté</v>
      </c>
      <c r="D3221" s="21">
        <v>58</v>
      </c>
      <c r="E3221" s="21" t="str">
        <f>VLOOKUP(Tableau1[[#This Row],[CODE_DEPT]],Libellés!$L$2:$M$102,2,FALSE)</f>
        <v>Nièvre</v>
      </c>
      <c r="F3221" s="21" t="s">
        <v>51</v>
      </c>
      <c r="G3221" s="21" t="str">
        <f>VLOOKUP(Tableau1[[#This Row],[CODE_TYPE_DECHET]],Libellés!$A$1:$B$8,2,FALSE)</f>
        <v>Emballages et papier</v>
      </c>
      <c r="H3221" s="21" t="s">
        <v>51</v>
      </c>
      <c r="I3221" s="21" t="str">
        <f>VLOOKUP(Tableau1[[#This Row],[CODE_DESTINATION]],Libellés!$E$2:$F$7,2,FALSE)</f>
        <v>Stockage</v>
      </c>
      <c r="J3221" s="21">
        <v>65</v>
      </c>
      <c r="K3221" s="21">
        <v>211747</v>
      </c>
      <c r="L3221" s="21">
        <f>Tableau1[[#This Row],[TONNE_DECHET]]*1000</f>
        <v>65000</v>
      </c>
      <c r="M3221" s="21">
        <f>Tableau1[[#This Row],[KG_DECHET]]/Tableau1[[#This Row],[Population]]</f>
        <v>0.30697011055646595</v>
      </c>
    </row>
    <row r="3222" spans="1:13" x14ac:dyDescent="0.3">
      <c r="A3222" s="21">
        <v>2015</v>
      </c>
      <c r="B3222" s="21">
        <v>27</v>
      </c>
      <c r="C3222" s="21" t="str">
        <f>VLOOKUP(Tableau1[[#This Row],[CODE_REGION]],Libellés!$I$2:$J$15,2,FALSE)</f>
        <v>Bourgogne-Franche-Comté</v>
      </c>
      <c r="D3222" s="21">
        <v>58</v>
      </c>
      <c r="E3222" s="21" t="str">
        <f>VLOOKUP(Tableau1[[#This Row],[CODE_DEPT]],Libellés!$L$2:$M$102,2,FALSE)</f>
        <v>Nièvre</v>
      </c>
      <c r="F3222" s="21" t="s">
        <v>51</v>
      </c>
      <c r="G3222" s="21" t="str">
        <f>VLOOKUP(Tableau1[[#This Row],[CODE_TYPE_DECHET]],Libellés!$A$1:$B$8,2,FALSE)</f>
        <v>Emballages et papier</v>
      </c>
      <c r="H3222" s="21" t="s">
        <v>52</v>
      </c>
      <c r="I3222" s="21" t="str">
        <f>VLOOKUP(Tableau1[[#This Row],[CODE_DESTINATION]],Libellés!$E$2:$F$7,2,FALSE)</f>
        <v>Non précisé</v>
      </c>
      <c r="J3222" s="21">
        <v>1350.54828</v>
      </c>
      <c r="K3222" s="21">
        <v>211747</v>
      </c>
      <c r="L3222" s="21">
        <f>Tableau1[[#This Row],[TONNE_DECHET]]*1000</f>
        <v>1350548.28</v>
      </c>
      <c r="M3222" s="21">
        <f>Tableau1[[#This Row],[KG_DECHET]]/Tableau1[[#This Row],[Population]]</f>
        <v>6.3781223818991535</v>
      </c>
    </row>
    <row r="3223" spans="1:13" x14ac:dyDescent="0.3">
      <c r="A3223" s="21">
        <v>2015</v>
      </c>
      <c r="B3223" s="21">
        <v>27</v>
      </c>
      <c r="C3223" s="21" t="str">
        <f>VLOOKUP(Tableau1[[#This Row],[CODE_REGION]],Libellés!$I$2:$J$15,2,FALSE)</f>
        <v>Bourgogne-Franche-Comté</v>
      </c>
      <c r="D3223" s="21">
        <v>58</v>
      </c>
      <c r="E3223" s="21" t="str">
        <f>VLOOKUP(Tableau1[[#This Row],[CODE_DEPT]],Libellés!$L$2:$M$102,2,FALSE)</f>
        <v>Nièvre</v>
      </c>
      <c r="F3223" s="21" t="s">
        <v>56</v>
      </c>
      <c r="G3223" s="21" t="str">
        <f>VLOOKUP(Tableau1[[#This Row],[CODE_TYPE_DECHET]],Libellés!$A$1:$B$8,2,FALSE)</f>
        <v>Biodéchets</v>
      </c>
      <c r="H3223" s="21" t="s">
        <v>56</v>
      </c>
      <c r="I3223" s="21" t="str">
        <f>VLOOKUP(Tableau1[[#This Row],[CODE_DESTINATION]],Libellés!$E$2:$F$7,2,FALSE)</f>
        <v>Valorisation organique</v>
      </c>
      <c r="J3223" s="21">
        <v>4628.6493899999996</v>
      </c>
      <c r="K3223" s="21">
        <v>211747</v>
      </c>
      <c r="L3223" s="21">
        <f>Tableau1[[#This Row],[TONNE_DECHET]]*1000</f>
        <v>4628649.3899999997</v>
      </c>
      <c r="M3223" s="21">
        <f>Tableau1[[#This Row],[KG_DECHET]]/Tableau1[[#This Row],[Population]]</f>
        <v>21.859338691929519</v>
      </c>
    </row>
    <row r="3224" spans="1:13" x14ac:dyDescent="0.3">
      <c r="A3224" s="21">
        <v>2015</v>
      </c>
      <c r="B3224" s="21">
        <v>27</v>
      </c>
      <c r="C3224" s="21" t="str">
        <f>VLOOKUP(Tableau1[[#This Row],[CODE_REGION]],Libellés!$I$2:$J$15,2,FALSE)</f>
        <v>Bourgogne-Franche-Comté</v>
      </c>
      <c r="D3224" s="21">
        <v>58</v>
      </c>
      <c r="E3224" s="21" t="str">
        <f>VLOOKUP(Tableau1[[#This Row],[CODE_DEPT]],Libellés!$L$2:$M$102,2,FALSE)</f>
        <v>Nièvre</v>
      </c>
      <c r="F3224" s="21" t="s">
        <v>54</v>
      </c>
      <c r="G3224" s="21" t="str">
        <f>VLOOKUP(Tableau1[[#This Row],[CODE_TYPE_DECHET]],Libellés!$A$1:$B$8,2,FALSE)</f>
        <v>Verre</v>
      </c>
      <c r="H3224" s="21" t="s">
        <v>49</v>
      </c>
      <c r="I3224" s="21" t="str">
        <f>VLOOKUP(Tableau1[[#This Row],[CODE_DESTINATION]],Libellés!$E$2:$F$7,2,FALSE)</f>
        <v>Valorisation matière</v>
      </c>
      <c r="J3224" s="21">
        <v>8697.6196799999998</v>
      </c>
      <c r="K3224" s="21">
        <v>211747</v>
      </c>
      <c r="L3224" s="21">
        <f>Tableau1[[#This Row],[TONNE_DECHET]]*1000</f>
        <v>8697619.6799999997</v>
      </c>
      <c r="M3224" s="21">
        <f>Tableau1[[#This Row],[KG_DECHET]]/Tableau1[[#This Row],[Population]]</f>
        <v>41.075527303810681</v>
      </c>
    </row>
    <row r="3225" spans="1:13" x14ac:dyDescent="0.3">
      <c r="A3225" s="21">
        <v>2015</v>
      </c>
      <c r="B3225" s="21">
        <v>27</v>
      </c>
      <c r="C3225" s="21" t="str">
        <f>VLOOKUP(Tableau1[[#This Row],[CODE_REGION]],Libellés!$I$2:$J$15,2,FALSE)</f>
        <v>Bourgogne-Franche-Comté</v>
      </c>
      <c r="D3225" s="21">
        <v>58</v>
      </c>
      <c r="E3225" s="21" t="str">
        <f>VLOOKUP(Tableau1[[#This Row],[CODE_DEPT]],Libellés!$L$2:$M$102,2,FALSE)</f>
        <v>Nièvre</v>
      </c>
      <c r="F3225" s="21" t="s">
        <v>55</v>
      </c>
      <c r="G3225" s="21" t="str">
        <f>VLOOKUP(Tableau1[[#This Row],[CODE_TYPE_DECHET]],Libellés!$A$1:$B$8,2,FALSE)</f>
        <v>Collectes séparées hors gravats</v>
      </c>
      <c r="H3225" s="21" t="s">
        <v>49</v>
      </c>
      <c r="I3225" s="21" t="str">
        <f>VLOOKUP(Tableau1[[#This Row],[CODE_DESTINATION]],Libellés!$E$2:$F$7,2,FALSE)</f>
        <v>Valorisation matière</v>
      </c>
      <c r="J3225" s="21">
        <v>3.9847899999999998</v>
      </c>
      <c r="K3225" s="21">
        <v>211747</v>
      </c>
      <c r="L3225" s="21">
        <f>Tableau1[[#This Row],[TONNE_DECHET]]*1000</f>
        <v>3984.79</v>
      </c>
      <c r="M3225" s="21">
        <f>Tableau1[[#This Row],[KG_DECHET]]/Tableau1[[#This Row],[Population]]</f>
        <v>1.8818637336066153E-2</v>
      </c>
    </row>
    <row r="3226" spans="1:13" x14ac:dyDescent="0.3">
      <c r="A3226" s="21">
        <v>2017</v>
      </c>
      <c r="B3226" s="21">
        <v>27</v>
      </c>
      <c r="C3226" s="21" t="str">
        <f>VLOOKUP(Tableau1[[#This Row],[CODE_REGION]],Libellés!$I$2:$J$15,2,FALSE)</f>
        <v>Bourgogne-Franche-Comté</v>
      </c>
      <c r="D3226" s="21">
        <v>58</v>
      </c>
      <c r="E3226" s="21" t="str">
        <f>VLOOKUP(Tableau1[[#This Row],[CODE_DEPT]],Libellés!$L$2:$M$102,2,FALSE)</f>
        <v>Nièvre</v>
      </c>
      <c r="F3226" s="21" t="s">
        <v>49</v>
      </c>
      <c r="G3226" s="21" t="str">
        <f>VLOOKUP(Tableau1[[#This Row],[CODE_TYPE_DECHET]],Libellés!$A$1:$B$8,2,FALSE)</f>
        <v>Ordures ménagères résiduelles</v>
      </c>
      <c r="H3226" s="21" t="s">
        <v>50</v>
      </c>
      <c r="I3226" s="21" t="str">
        <f>VLOOKUP(Tableau1[[#This Row],[CODE_DESTINATION]],Libellés!$E$2:$F$7,2,FALSE)</f>
        <v>Incinération avec récupération d'énergie</v>
      </c>
      <c r="J3226" s="21">
        <v>36208.152909999997</v>
      </c>
      <c r="K3226" s="21">
        <v>207182</v>
      </c>
      <c r="L3226" s="21">
        <f>Tableau1[[#This Row],[TONNE_DECHET]]*1000</f>
        <v>36208152.909999996</v>
      </c>
      <c r="M3226" s="21">
        <f>Tableau1[[#This Row],[KG_DECHET]]/Tableau1[[#This Row],[Population]]</f>
        <v>174.76495501539708</v>
      </c>
    </row>
    <row r="3227" spans="1:13" x14ac:dyDescent="0.3">
      <c r="A3227" s="21">
        <v>2017</v>
      </c>
      <c r="B3227" s="21">
        <v>27</v>
      </c>
      <c r="C3227" s="21" t="str">
        <f>VLOOKUP(Tableau1[[#This Row],[CODE_REGION]],Libellés!$I$2:$J$15,2,FALSE)</f>
        <v>Bourgogne-Franche-Comté</v>
      </c>
      <c r="D3227" s="21">
        <v>58</v>
      </c>
      <c r="E3227" s="21" t="str">
        <f>VLOOKUP(Tableau1[[#This Row],[CODE_DEPT]],Libellés!$L$2:$M$102,2,FALSE)</f>
        <v>Nièvre</v>
      </c>
      <c r="F3227" s="21" t="s">
        <v>49</v>
      </c>
      <c r="G3227" s="21" t="str">
        <f>VLOOKUP(Tableau1[[#This Row],[CODE_TYPE_DECHET]],Libellés!$A$1:$B$8,2,FALSE)</f>
        <v>Ordures ménagères résiduelles</v>
      </c>
      <c r="H3227" s="21" t="s">
        <v>51</v>
      </c>
      <c r="I3227" s="21" t="str">
        <f>VLOOKUP(Tableau1[[#This Row],[CODE_DESTINATION]],Libellés!$E$2:$F$7,2,FALSE)</f>
        <v>Stockage</v>
      </c>
      <c r="J3227" s="21">
        <v>4048.4888999999998</v>
      </c>
      <c r="K3227" s="21">
        <v>207182</v>
      </c>
      <c r="L3227" s="21">
        <f>Tableau1[[#This Row],[TONNE_DECHET]]*1000</f>
        <v>4048488.9</v>
      </c>
      <c r="M3227" s="21">
        <f>Tableau1[[#This Row],[KG_DECHET]]/Tableau1[[#This Row],[Population]]</f>
        <v>19.540736647006014</v>
      </c>
    </row>
    <row r="3228" spans="1:13" x14ac:dyDescent="0.3">
      <c r="A3228" s="21">
        <v>2017</v>
      </c>
      <c r="B3228" s="21">
        <v>27</v>
      </c>
      <c r="C3228" s="21" t="str">
        <f>VLOOKUP(Tableau1[[#This Row],[CODE_REGION]],Libellés!$I$2:$J$15,2,FALSE)</f>
        <v>Bourgogne-Franche-Comté</v>
      </c>
      <c r="D3228" s="21">
        <v>58</v>
      </c>
      <c r="E3228" s="21" t="str">
        <f>VLOOKUP(Tableau1[[#This Row],[CODE_DEPT]],Libellés!$L$2:$M$102,2,FALSE)</f>
        <v>Nièvre</v>
      </c>
      <c r="F3228" s="21" t="s">
        <v>50</v>
      </c>
      <c r="G3228" s="21" t="str">
        <f>VLOOKUP(Tableau1[[#This Row],[CODE_TYPE_DECHET]],Libellés!$A$1:$B$8,2,FALSE)</f>
        <v>Encombrants</v>
      </c>
      <c r="H3228" s="21" t="s">
        <v>49</v>
      </c>
      <c r="I3228" s="21" t="str">
        <f>VLOOKUP(Tableau1[[#This Row],[CODE_DESTINATION]],Libellés!$E$2:$F$7,2,FALSE)</f>
        <v>Valorisation matière</v>
      </c>
      <c r="J3228" s="21">
        <v>40.4</v>
      </c>
      <c r="K3228" s="21">
        <v>207182</v>
      </c>
      <c r="L3228" s="21">
        <f>Tableau1[[#This Row],[TONNE_DECHET]]*1000</f>
        <v>40400</v>
      </c>
      <c r="M3228" s="21">
        <f>Tableau1[[#This Row],[KG_DECHET]]/Tableau1[[#This Row],[Population]]</f>
        <v>0.19499763492967537</v>
      </c>
    </row>
    <row r="3229" spans="1:13" x14ac:dyDescent="0.3">
      <c r="A3229" s="21">
        <v>2017</v>
      </c>
      <c r="B3229" s="21">
        <v>27</v>
      </c>
      <c r="C3229" s="21" t="str">
        <f>VLOOKUP(Tableau1[[#This Row],[CODE_REGION]],Libellés!$I$2:$J$15,2,FALSE)</f>
        <v>Bourgogne-Franche-Comté</v>
      </c>
      <c r="D3229" s="21">
        <v>58</v>
      </c>
      <c r="E3229" s="21" t="str">
        <f>VLOOKUP(Tableau1[[#This Row],[CODE_DEPT]],Libellés!$L$2:$M$102,2,FALSE)</f>
        <v>Nièvre</v>
      </c>
      <c r="F3229" s="21" t="s">
        <v>50</v>
      </c>
      <c r="G3229" s="21" t="str">
        <f>VLOOKUP(Tableau1[[#This Row],[CODE_TYPE_DECHET]],Libellés!$A$1:$B$8,2,FALSE)</f>
        <v>Encombrants</v>
      </c>
      <c r="H3229" s="21" t="s">
        <v>50</v>
      </c>
      <c r="I3229" s="21" t="str">
        <f>VLOOKUP(Tableau1[[#This Row],[CODE_DESTINATION]],Libellés!$E$2:$F$7,2,FALSE)</f>
        <v>Incinération avec récupération d'énergie</v>
      </c>
      <c r="J3229" s="21">
        <v>1</v>
      </c>
      <c r="K3229" s="21">
        <v>207182</v>
      </c>
      <c r="L3229" s="21">
        <f>Tableau1[[#This Row],[TONNE_DECHET]]*1000</f>
        <v>1000</v>
      </c>
      <c r="M3229" s="21">
        <f>Tableau1[[#This Row],[KG_DECHET]]/Tableau1[[#This Row],[Population]]</f>
        <v>4.8266741319226572E-3</v>
      </c>
    </row>
    <row r="3230" spans="1:13" x14ac:dyDescent="0.3">
      <c r="A3230" s="21">
        <v>2017</v>
      </c>
      <c r="B3230" s="21">
        <v>27</v>
      </c>
      <c r="C3230" s="21" t="str">
        <f>VLOOKUP(Tableau1[[#This Row],[CODE_REGION]],Libellés!$I$2:$J$15,2,FALSE)</f>
        <v>Bourgogne-Franche-Comté</v>
      </c>
      <c r="D3230" s="21">
        <v>58</v>
      </c>
      <c r="E3230" s="21" t="str">
        <f>VLOOKUP(Tableau1[[#This Row],[CODE_DEPT]],Libellés!$L$2:$M$102,2,FALSE)</f>
        <v>Nièvre</v>
      </c>
      <c r="F3230" s="21" t="s">
        <v>50</v>
      </c>
      <c r="G3230" s="21" t="str">
        <f>VLOOKUP(Tableau1[[#This Row],[CODE_TYPE_DECHET]],Libellés!$A$1:$B$8,2,FALSE)</f>
        <v>Encombrants</v>
      </c>
      <c r="H3230" s="21" t="s">
        <v>51</v>
      </c>
      <c r="I3230" s="21" t="str">
        <f>VLOOKUP(Tableau1[[#This Row],[CODE_DESTINATION]],Libellés!$E$2:$F$7,2,FALSE)</f>
        <v>Stockage</v>
      </c>
      <c r="J3230" s="21">
        <v>30.60857</v>
      </c>
      <c r="K3230" s="21">
        <v>207182</v>
      </c>
      <c r="L3230" s="21">
        <f>Tableau1[[#This Row],[TONNE_DECHET]]*1000</f>
        <v>30608.57</v>
      </c>
      <c r="M3230" s="21">
        <f>Tableau1[[#This Row],[KG_DECHET]]/Tableau1[[#This Row],[Population]]</f>
        <v>0.14773759303414388</v>
      </c>
    </row>
    <row r="3231" spans="1:13" x14ac:dyDescent="0.3">
      <c r="A3231" s="21">
        <v>2017</v>
      </c>
      <c r="B3231" s="21">
        <v>27</v>
      </c>
      <c r="C3231" s="21" t="str">
        <f>VLOOKUP(Tableau1[[#This Row],[CODE_REGION]],Libellés!$I$2:$J$15,2,FALSE)</f>
        <v>Bourgogne-Franche-Comté</v>
      </c>
      <c r="D3231" s="21">
        <v>58</v>
      </c>
      <c r="E3231" s="21" t="str">
        <f>VLOOKUP(Tableau1[[#This Row],[CODE_DEPT]],Libellés!$L$2:$M$102,2,FALSE)</f>
        <v>Nièvre</v>
      </c>
      <c r="F3231" s="21" t="s">
        <v>53</v>
      </c>
      <c r="G3231" s="21" t="str">
        <f>VLOOKUP(Tableau1[[#This Row],[CODE_TYPE_DECHET]],Libellés!$A$1:$B$8,2,FALSE)</f>
        <v>Déchets dangereux</v>
      </c>
      <c r="H3231" s="21" t="s">
        <v>49</v>
      </c>
      <c r="I3231" s="21" t="str">
        <f>VLOOKUP(Tableau1[[#This Row],[CODE_DESTINATION]],Libellés!$E$2:$F$7,2,FALSE)</f>
        <v>Valorisation matière</v>
      </c>
      <c r="J3231" s="21">
        <v>1</v>
      </c>
      <c r="K3231" s="21">
        <v>207182</v>
      </c>
      <c r="L3231" s="21">
        <f>Tableau1[[#This Row],[TONNE_DECHET]]*1000</f>
        <v>1000</v>
      </c>
      <c r="M3231" s="21">
        <f>Tableau1[[#This Row],[KG_DECHET]]/Tableau1[[#This Row],[Population]]</f>
        <v>4.8266741319226572E-3</v>
      </c>
    </row>
    <row r="3232" spans="1:13" x14ac:dyDescent="0.3">
      <c r="A3232" s="21">
        <v>2017</v>
      </c>
      <c r="B3232" s="21">
        <v>27</v>
      </c>
      <c r="C3232" s="21" t="str">
        <f>VLOOKUP(Tableau1[[#This Row],[CODE_REGION]],Libellés!$I$2:$J$15,2,FALSE)</f>
        <v>Bourgogne-Franche-Comté</v>
      </c>
      <c r="D3232" s="21">
        <v>58</v>
      </c>
      <c r="E3232" s="21" t="str">
        <f>VLOOKUP(Tableau1[[#This Row],[CODE_DEPT]],Libellés!$L$2:$M$102,2,FALSE)</f>
        <v>Nièvre</v>
      </c>
      <c r="F3232" s="21" t="s">
        <v>53</v>
      </c>
      <c r="G3232" s="21" t="str">
        <f>VLOOKUP(Tableau1[[#This Row],[CODE_TYPE_DECHET]],Libellés!$A$1:$B$8,2,FALSE)</f>
        <v>Déchets dangereux</v>
      </c>
      <c r="H3232" s="21" t="s">
        <v>50</v>
      </c>
      <c r="I3232" s="21" t="str">
        <f>VLOOKUP(Tableau1[[#This Row],[CODE_DESTINATION]],Libellés!$E$2:$F$7,2,FALSE)</f>
        <v>Incinération avec récupération d'énergie</v>
      </c>
      <c r="J3232" s="21">
        <v>7.757E-2</v>
      </c>
      <c r="K3232" s="21">
        <v>207182</v>
      </c>
      <c r="L3232" s="21">
        <f>Tableau1[[#This Row],[TONNE_DECHET]]*1000</f>
        <v>77.569999999999993</v>
      </c>
      <c r="M3232" s="21">
        <f>Tableau1[[#This Row],[KG_DECHET]]/Tableau1[[#This Row],[Population]]</f>
        <v>3.7440511241324052E-4</v>
      </c>
    </row>
    <row r="3233" spans="1:13" x14ac:dyDescent="0.3">
      <c r="A3233" s="21">
        <v>2017</v>
      </c>
      <c r="B3233" s="21">
        <v>27</v>
      </c>
      <c r="C3233" s="21" t="str">
        <f>VLOOKUP(Tableau1[[#This Row],[CODE_REGION]],Libellés!$I$2:$J$15,2,FALSE)</f>
        <v>Bourgogne-Franche-Comté</v>
      </c>
      <c r="D3233" s="21">
        <v>58</v>
      </c>
      <c r="E3233" s="21" t="str">
        <f>VLOOKUP(Tableau1[[#This Row],[CODE_DEPT]],Libellés!$L$2:$M$102,2,FALSE)</f>
        <v>Nièvre</v>
      </c>
      <c r="F3233" s="21" t="s">
        <v>51</v>
      </c>
      <c r="G3233" s="21" t="str">
        <f>VLOOKUP(Tableau1[[#This Row],[CODE_TYPE_DECHET]],Libellés!$A$1:$B$8,2,FALSE)</f>
        <v>Emballages et papier</v>
      </c>
      <c r="H3233" s="21" t="s">
        <v>49</v>
      </c>
      <c r="I3233" s="21" t="str">
        <f>VLOOKUP(Tableau1[[#This Row],[CODE_DESTINATION]],Libellés!$E$2:$F$7,2,FALSE)</f>
        <v>Valorisation matière</v>
      </c>
      <c r="J3233" s="21">
        <v>9218.1820399999997</v>
      </c>
      <c r="K3233" s="21">
        <v>207182</v>
      </c>
      <c r="L3233" s="21">
        <f>Tableau1[[#This Row],[TONNE_DECHET]]*1000</f>
        <v>9218182.0399999991</v>
      </c>
      <c r="M3233" s="21">
        <f>Tableau1[[#This Row],[KG_DECHET]]/Tableau1[[#This Row],[Population]]</f>
        <v>44.493160795822028</v>
      </c>
    </row>
    <row r="3234" spans="1:13" x14ac:dyDescent="0.3">
      <c r="A3234" s="21">
        <v>2017</v>
      </c>
      <c r="B3234" s="21">
        <v>27</v>
      </c>
      <c r="C3234" s="21" t="str">
        <f>VLOOKUP(Tableau1[[#This Row],[CODE_REGION]],Libellés!$I$2:$J$15,2,FALSE)</f>
        <v>Bourgogne-Franche-Comté</v>
      </c>
      <c r="D3234" s="21">
        <v>58</v>
      </c>
      <c r="E3234" s="21" t="str">
        <f>VLOOKUP(Tableau1[[#This Row],[CODE_DEPT]],Libellés!$L$2:$M$102,2,FALSE)</f>
        <v>Nièvre</v>
      </c>
      <c r="F3234" s="21" t="s">
        <v>51</v>
      </c>
      <c r="G3234" s="21" t="str">
        <f>VLOOKUP(Tableau1[[#This Row],[CODE_TYPE_DECHET]],Libellés!$A$1:$B$8,2,FALSE)</f>
        <v>Emballages et papier</v>
      </c>
      <c r="H3234" s="21" t="s">
        <v>52</v>
      </c>
      <c r="I3234" s="21" t="str">
        <f>VLOOKUP(Tableau1[[#This Row],[CODE_DESTINATION]],Libellés!$E$2:$F$7,2,FALSE)</f>
        <v>Non précisé</v>
      </c>
      <c r="J3234" s="21">
        <v>1311.82</v>
      </c>
      <c r="K3234" s="21">
        <v>207182</v>
      </c>
      <c r="L3234" s="21">
        <f>Tableau1[[#This Row],[TONNE_DECHET]]*1000</f>
        <v>1311820</v>
      </c>
      <c r="M3234" s="21">
        <f>Tableau1[[#This Row],[KG_DECHET]]/Tableau1[[#This Row],[Population]]</f>
        <v>6.3317276597387808</v>
      </c>
    </row>
    <row r="3235" spans="1:13" x14ac:dyDescent="0.3">
      <c r="A3235" s="21">
        <v>2017</v>
      </c>
      <c r="B3235" s="21">
        <v>27</v>
      </c>
      <c r="C3235" s="21" t="str">
        <f>VLOOKUP(Tableau1[[#This Row],[CODE_REGION]],Libellés!$I$2:$J$15,2,FALSE)</f>
        <v>Bourgogne-Franche-Comté</v>
      </c>
      <c r="D3235" s="21">
        <v>58</v>
      </c>
      <c r="E3235" s="21" t="str">
        <f>VLOOKUP(Tableau1[[#This Row],[CODE_DEPT]],Libellés!$L$2:$M$102,2,FALSE)</f>
        <v>Nièvre</v>
      </c>
      <c r="F3235" s="21" t="s">
        <v>56</v>
      </c>
      <c r="G3235" s="21" t="str">
        <f>VLOOKUP(Tableau1[[#This Row],[CODE_TYPE_DECHET]],Libellés!$A$1:$B$8,2,FALSE)</f>
        <v>Biodéchets</v>
      </c>
      <c r="H3235" s="21" t="s">
        <v>56</v>
      </c>
      <c r="I3235" s="21" t="str">
        <f>VLOOKUP(Tableau1[[#This Row],[CODE_DESTINATION]],Libellés!$E$2:$F$7,2,FALSE)</f>
        <v>Valorisation organique</v>
      </c>
      <c r="J3235" s="21">
        <v>3582.4798099999998</v>
      </c>
      <c r="K3235" s="21">
        <v>207182</v>
      </c>
      <c r="L3235" s="21">
        <f>Tableau1[[#This Row],[TONNE_DECHET]]*1000</f>
        <v>3582479.8099999996</v>
      </c>
      <c r="M3235" s="21">
        <f>Tableau1[[#This Row],[KG_DECHET]]/Tableau1[[#This Row],[Population]]</f>
        <v>17.291462627062195</v>
      </c>
    </row>
    <row r="3236" spans="1:13" x14ac:dyDescent="0.3">
      <c r="A3236" s="21">
        <v>2017</v>
      </c>
      <c r="B3236" s="21">
        <v>27</v>
      </c>
      <c r="C3236" s="21" t="str">
        <f>VLOOKUP(Tableau1[[#This Row],[CODE_REGION]],Libellés!$I$2:$J$15,2,FALSE)</f>
        <v>Bourgogne-Franche-Comté</v>
      </c>
      <c r="D3236" s="21">
        <v>58</v>
      </c>
      <c r="E3236" s="21" t="str">
        <f>VLOOKUP(Tableau1[[#This Row],[CODE_DEPT]],Libellés!$L$2:$M$102,2,FALSE)</f>
        <v>Nièvre</v>
      </c>
      <c r="F3236" s="21" t="s">
        <v>54</v>
      </c>
      <c r="G3236" s="21" t="str">
        <f>VLOOKUP(Tableau1[[#This Row],[CODE_TYPE_DECHET]],Libellés!$A$1:$B$8,2,FALSE)</f>
        <v>Verre</v>
      </c>
      <c r="H3236" s="21" t="s">
        <v>49</v>
      </c>
      <c r="I3236" s="21" t="str">
        <f>VLOOKUP(Tableau1[[#This Row],[CODE_DESTINATION]],Libellés!$E$2:$F$7,2,FALSE)</f>
        <v>Valorisation matière</v>
      </c>
      <c r="J3236" s="21">
        <v>7915.2867699999997</v>
      </c>
      <c r="K3236" s="21">
        <v>207182</v>
      </c>
      <c r="L3236" s="21">
        <f>Tableau1[[#This Row],[TONNE_DECHET]]*1000</f>
        <v>7915286.7699999996</v>
      </c>
      <c r="M3236" s="21">
        <f>Tableau1[[#This Row],[KG_DECHET]]/Tableau1[[#This Row],[Population]]</f>
        <v>38.204509899508643</v>
      </c>
    </row>
    <row r="3237" spans="1:13" x14ac:dyDescent="0.3">
      <c r="A3237" s="21">
        <v>2017</v>
      </c>
      <c r="B3237" s="21">
        <v>27</v>
      </c>
      <c r="C3237" s="21" t="str">
        <f>VLOOKUP(Tableau1[[#This Row],[CODE_REGION]],Libellés!$I$2:$J$15,2,FALSE)</f>
        <v>Bourgogne-Franche-Comté</v>
      </c>
      <c r="D3237" s="21">
        <v>58</v>
      </c>
      <c r="E3237" s="21" t="str">
        <f>VLOOKUP(Tableau1[[#This Row],[CODE_DEPT]],Libellés!$L$2:$M$102,2,FALSE)</f>
        <v>Nièvre</v>
      </c>
      <c r="F3237" s="21" t="s">
        <v>54</v>
      </c>
      <c r="G3237" s="21" t="str">
        <f>VLOOKUP(Tableau1[[#This Row],[CODE_TYPE_DECHET]],Libellés!$A$1:$B$8,2,FALSE)</f>
        <v>Verre</v>
      </c>
      <c r="H3237" s="21" t="s">
        <v>52</v>
      </c>
      <c r="I3237" s="21" t="str">
        <f>VLOOKUP(Tableau1[[#This Row],[CODE_DESTINATION]],Libellés!$E$2:$F$7,2,FALSE)</f>
        <v>Non précisé</v>
      </c>
      <c r="J3237" s="21">
        <v>573.48</v>
      </c>
      <c r="K3237" s="21">
        <v>207182</v>
      </c>
      <c r="L3237" s="21">
        <f>Tableau1[[#This Row],[TONNE_DECHET]]*1000</f>
        <v>573480</v>
      </c>
      <c r="M3237" s="21">
        <f>Tableau1[[#This Row],[KG_DECHET]]/Tableau1[[#This Row],[Population]]</f>
        <v>2.7680010811750058</v>
      </c>
    </row>
    <row r="3238" spans="1:13" x14ac:dyDescent="0.3">
      <c r="A3238" s="21">
        <v>2017</v>
      </c>
      <c r="B3238" s="21">
        <v>27</v>
      </c>
      <c r="C3238" s="21" t="str">
        <f>VLOOKUP(Tableau1[[#This Row],[CODE_REGION]],Libellés!$I$2:$J$15,2,FALSE)</f>
        <v>Bourgogne-Franche-Comté</v>
      </c>
      <c r="D3238" s="21">
        <v>58</v>
      </c>
      <c r="E3238" s="21" t="str">
        <f>VLOOKUP(Tableau1[[#This Row],[CODE_DEPT]],Libellés!$L$2:$M$102,2,FALSE)</f>
        <v>Nièvre</v>
      </c>
      <c r="F3238" s="21" t="s">
        <v>55</v>
      </c>
      <c r="G3238" s="21" t="str">
        <f>VLOOKUP(Tableau1[[#This Row],[CODE_TYPE_DECHET]],Libellés!$A$1:$B$8,2,FALSE)</f>
        <v>Collectes séparées hors gravats</v>
      </c>
      <c r="H3238" s="21" t="s">
        <v>49</v>
      </c>
      <c r="I3238" s="21" t="str">
        <f>VLOOKUP(Tableau1[[#This Row],[CODE_DESTINATION]],Libellés!$E$2:$F$7,2,FALSE)</f>
        <v>Valorisation matière</v>
      </c>
      <c r="J3238" s="21">
        <v>419.71445999999997</v>
      </c>
      <c r="K3238" s="21">
        <v>207182</v>
      </c>
      <c r="L3238" s="21">
        <f>Tableau1[[#This Row],[TONNE_DECHET]]*1000</f>
        <v>419714.45999999996</v>
      </c>
      <c r="M3238" s="21">
        <f>Tableau1[[#This Row],[KG_DECHET]]/Tableau1[[#This Row],[Population]]</f>
        <v>2.0258249268758868</v>
      </c>
    </row>
    <row r="3239" spans="1:13" x14ac:dyDescent="0.3">
      <c r="A3239" s="21">
        <v>2009</v>
      </c>
      <c r="B3239" s="21">
        <v>32</v>
      </c>
      <c r="C3239" s="21" t="str">
        <f>VLOOKUP(Tableau1[[#This Row],[CODE_REGION]],Libellés!$I$2:$J$15,2,FALSE)</f>
        <v>Hauts-de-France</v>
      </c>
      <c r="D3239" s="21">
        <v>59</v>
      </c>
      <c r="E3239" s="21" t="str">
        <f>VLOOKUP(Tableau1[[#This Row],[CODE_DEPT]],Libellés!$L$2:$M$102,2,FALSE)</f>
        <v>Nord</v>
      </c>
      <c r="F3239" s="21" t="s">
        <v>49</v>
      </c>
      <c r="G3239" s="21" t="str">
        <f>VLOOKUP(Tableau1[[#This Row],[CODE_TYPE_DECHET]],Libellés!$A$1:$B$8,2,FALSE)</f>
        <v>Ordures ménagères résiduelles</v>
      </c>
      <c r="H3239" s="21" t="s">
        <v>50</v>
      </c>
      <c r="I3239" s="21" t="str">
        <f>VLOOKUP(Tableau1[[#This Row],[CODE_DESTINATION]],Libellés!$E$2:$F$7,2,FALSE)</f>
        <v>Incinération avec récupération d'énergie</v>
      </c>
      <c r="J3239" s="21">
        <v>576380.09</v>
      </c>
      <c r="K3239" s="21">
        <v>2571940</v>
      </c>
      <c r="L3239" s="21">
        <f>Tableau1[[#This Row],[TONNE_DECHET]]*1000</f>
        <v>576380090</v>
      </c>
      <c r="M3239" s="21">
        <f>Tableau1[[#This Row],[KG_DECHET]]/Tableau1[[#This Row],[Population]]</f>
        <v>224.10324113315241</v>
      </c>
    </row>
    <row r="3240" spans="1:13" x14ac:dyDescent="0.3">
      <c r="A3240" s="21">
        <v>2009</v>
      </c>
      <c r="B3240" s="21">
        <v>32</v>
      </c>
      <c r="C3240" s="21" t="str">
        <f>VLOOKUP(Tableau1[[#This Row],[CODE_REGION]],Libellés!$I$2:$J$15,2,FALSE)</f>
        <v>Hauts-de-France</v>
      </c>
      <c r="D3240" s="21">
        <v>59</v>
      </c>
      <c r="E3240" s="21" t="str">
        <f>VLOOKUP(Tableau1[[#This Row],[CODE_DEPT]],Libellés!$L$2:$M$102,2,FALSE)</f>
        <v>Nord</v>
      </c>
      <c r="F3240" s="21" t="s">
        <v>49</v>
      </c>
      <c r="G3240" s="21" t="str">
        <f>VLOOKUP(Tableau1[[#This Row],[CODE_TYPE_DECHET]],Libellés!$A$1:$B$8,2,FALSE)</f>
        <v>Ordures ménagères résiduelles</v>
      </c>
      <c r="H3240" s="21" t="s">
        <v>53</v>
      </c>
      <c r="I3240" s="21" t="str">
        <f>VLOOKUP(Tableau1[[#This Row],[CODE_DESTINATION]],Libellés!$E$2:$F$7,2,FALSE)</f>
        <v>Incinération sans récupération d'énergie</v>
      </c>
      <c r="J3240" s="21">
        <v>20267</v>
      </c>
      <c r="K3240" s="21">
        <v>2571940</v>
      </c>
      <c r="L3240" s="21">
        <f>Tableau1[[#This Row],[TONNE_DECHET]]*1000</f>
        <v>20267000</v>
      </c>
      <c r="M3240" s="21">
        <f>Tableau1[[#This Row],[KG_DECHET]]/Tableau1[[#This Row],[Population]]</f>
        <v>7.880043857943809</v>
      </c>
    </row>
    <row r="3241" spans="1:13" x14ac:dyDescent="0.3">
      <c r="A3241" s="21">
        <v>2009</v>
      </c>
      <c r="B3241" s="21">
        <v>32</v>
      </c>
      <c r="C3241" s="21" t="str">
        <f>VLOOKUP(Tableau1[[#This Row],[CODE_REGION]],Libellés!$I$2:$J$15,2,FALSE)</f>
        <v>Hauts-de-France</v>
      </c>
      <c r="D3241" s="21">
        <v>59</v>
      </c>
      <c r="E3241" s="21" t="str">
        <f>VLOOKUP(Tableau1[[#This Row],[CODE_DEPT]],Libellés!$L$2:$M$102,2,FALSE)</f>
        <v>Nord</v>
      </c>
      <c r="F3241" s="21" t="s">
        <v>49</v>
      </c>
      <c r="G3241" s="21" t="str">
        <f>VLOOKUP(Tableau1[[#This Row],[CODE_TYPE_DECHET]],Libellés!$A$1:$B$8,2,FALSE)</f>
        <v>Ordures ménagères résiduelles</v>
      </c>
      <c r="H3241" s="21" t="s">
        <v>51</v>
      </c>
      <c r="I3241" s="21" t="str">
        <f>VLOOKUP(Tableau1[[#This Row],[CODE_DESTINATION]],Libellés!$E$2:$F$7,2,FALSE)</f>
        <v>Stockage</v>
      </c>
      <c r="J3241" s="21">
        <v>101963.22796</v>
      </c>
      <c r="K3241" s="21">
        <v>2571940</v>
      </c>
      <c r="L3241" s="21">
        <f>Tableau1[[#This Row],[TONNE_DECHET]]*1000</f>
        <v>101963227.96000001</v>
      </c>
      <c r="M3241" s="21">
        <f>Tableau1[[#This Row],[KG_DECHET]]/Tableau1[[#This Row],[Population]]</f>
        <v>39.644481581996473</v>
      </c>
    </row>
    <row r="3242" spans="1:13" x14ac:dyDescent="0.3">
      <c r="A3242" s="21">
        <v>2009</v>
      </c>
      <c r="B3242" s="21">
        <v>32</v>
      </c>
      <c r="C3242" s="21" t="str">
        <f>VLOOKUP(Tableau1[[#This Row],[CODE_REGION]],Libellés!$I$2:$J$15,2,FALSE)</f>
        <v>Hauts-de-France</v>
      </c>
      <c r="D3242" s="21">
        <v>59</v>
      </c>
      <c r="E3242" s="21" t="str">
        <f>VLOOKUP(Tableau1[[#This Row],[CODE_DEPT]],Libellés!$L$2:$M$102,2,FALSE)</f>
        <v>Nord</v>
      </c>
      <c r="F3242" s="21" t="s">
        <v>49</v>
      </c>
      <c r="G3242" s="21" t="str">
        <f>VLOOKUP(Tableau1[[#This Row],[CODE_TYPE_DECHET]],Libellés!$A$1:$B$8,2,FALSE)</f>
        <v>Ordures ménagères résiduelles</v>
      </c>
      <c r="H3242" s="21" t="s">
        <v>52</v>
      </c>
      <c r="I3242" s="21" t="str">
        <f>VLOOKUP(Tableau1[[#This Row],[CODE_DESTINATION]],Libellés!$E$2:$F$7,2,FALSE)</f>
        <v>Non précisé</v>
      </c>
      <c r="J3242" s="21">
        <v>5333.4580100000003</v>
      </c>
      <c r="K3242" s="21">
        <v>2571940</v>
      </c>
      <c r="L3242" s="21">
        <f>Tableau1[[#This Row],[TONNE_DECHET]]*1000</f>
        <v>5333458.0100000007</v>
      </c>
      <c r="M3242" s="21">
        <f>Tableau1[[#This Row],[KG_DECHET]]/Tableau1[[#This Row],[Population]]</f>
        <v>2.0737101215424936</v>
      </c>
    </row>
    <row r="3243" spans="1:13" x14ac:dyDescent="0.3">
      <c r="A3243" s="21">
        <v>2009</v>
      </c>
      <c r="B3243" s="21">
        <v>32</v>
      </c>
      <c r="C3243" s="21" t="str">
        <f>VLOOKUP(Tableau1[[#This Row],[CODE_REGION]],Libellés!$I$2:$J$15,2,FALSE)</f>
        <v>Hauts-de-France</v>
      </c>
      <c r="D3243" s="21">
        <v>59</v>
      </c>
      <c r="E3243" s="21" t="str">
        <f>VLOOKUP(Tableau1[[#This Row],[CODE_DEPT]],Libellés!$L$2:$M$102,2,FALSE)</f>
        <v>Nord</v>
      </c>
      <c r="F3243" s="21" t="s">
        <v>50</v>
      </c>
      <c r="G3243" s="21" t="str">
        <f>VLOOKUP(Tableau1[[#This Row],[CODE_TYPE_DECHET]],Libellés!$A$1:$B$8,2,FALSE)</f>
        <v>Encombrants</v>
      </c>
      <c r="H3243" s="21" t="s">
        <v>49</v>
      </c>
      <c r="I3243" s="21" t="str">
        <f>VLOOKUP(Tableau1[[#This Row],[CODE_DESTINATION]],Libellés!$E$2:$F$7,2,FALSE)</f>
        <v>Valorisation matière</v>
      </c>
      <c r="J3243" s="21">
        <v>17674.099999999999</v>
      </c>
      <c r="K3243" s="21">
        <v>2571940</v>
      </c>
      <c r="L3243" s="21">
        <f>Tableau1[[#This Row],[TONNE_DECHET]]*1000</f>
        <v>17674100</v>
      </c>
      <c r="M3243" s="21">
        <f>Tableau1[[#This Row],[KG_DECHET]]/Tableau1[[#This Row],[Population]]</f>
        <v>6.871894367675762</v>
      </c>
    </row>
    <row r="3244" spans="1:13" x14ac:dyDescent="0.3">
      <c r="A3244" s="21">
        <v>2009</v>
      </c>
      <c r="B3244" s="21">
        <v>32</v>
      </c>
      <c r="C3244" s="21" t="str">
        <f>VLOOKUP(Tableau1[[#This Row],[CODE_REGION]],Libellés!$I$2:$J$15,2,FALSE)</f>
        <v>Hauts-de-France</v>
      </c>
      <c r="D3244" s="21">
        <v>59</v>
      </c>
      <c r="E3244" s="21" t="str">
        <f>VLOOKUP(Tableau1[[#This Row],[CODE_DEPT]],Libellés!$L$2:$M$102,2,FALSE)</f>
        <v>Nord</v>
      </c>
      <c r="F3244" s="21" t="s">
        <v>50</v>
      </c>
      <c r="G3244" s="21" t="str">
        <f>VLOOKUP(Tableau1[[#This Row],[CODE_TYPE_DECHET]],Libellés!$A$1:$B$8,2,FALSE)</f>
        <v>Encombrants</v>
      </c>
      <c r="H3244" s="21" t="s">
        <v>50</v>
      </c>
      <c r="I3244" s="21" t="str">
        <f>VLOOKUP(Tableau1[[#This Row],[CODE_DESTINATION]],Libellés!$E$2:$F$7,2,FALSE)</f>
        <v>Incinération avec récupération d'énergie</v>
      </c>
      <c r="J3244" s="21">
        <v>61801.78</v>
      </c>
      <c r="K3244" s="21">
        <v>2571940</v>
      </c>
      <c r="L3244" s="21">
        <f>Tableau1[[#This Row],[TONNE_DECHET]]*1000</f>
        <v>61801780</v>
      </c>
      <c r="M3244" s="21">
        <f>Tableau1[[#This Row],[KG_DECHET]]/Tableau1[[#This Row],[Population]]</f>
        <v>24.029246405437142</v>
      </c>
    </row>
    <row r="3245" spans="1:13" x14ac:dyDescent="0.3">
      <c r="A3245" s="21">
        <v>2009</v>
      </c>
      <c r="B3245" s="21">
        <v>32</v>
      </c>
      <c r="C3245" s="21" t="str">
        <f>VLOOKUP(Tableau1[[#This Row],[CODE_REGION]],Libellés!$I$2:$J$15,2,FALSE)</f>
        <v>Hauts-de-France</v>
      </c>
      <c r="D3245" s="21">
        <v>59</v>
      </c>
      <c r="E3245" s="21" t="str">
        <f>VLOOKUP(Tableau1[[#This Row],[CODE_DEPT]],Libellés!$L$2:$M$102,2,FALSE)</f>
        <v>Nord</v>
      </c>
      <c r="F3245" s="21" t="s">
        <v>50</v>
      </c>
      <c r="G3245" s="21" t="str">
        <f>VLOOKUP(Tableau1[[#This Row],[CODE_TYPE_DECHET]],Libellés!$A$1:$B$8,2,FALSE)</f>
        <v>Encombrants</v>
      </c>
      <c r="H3245" s="21" t="s">
        <v>51</v>
      </c>
      <c r="I3245" s="21" t="str">
        <f>VLOOKUP(Tableau1[[#This Row],[CODE_DESTINATION]],Libellés!$E$2:$F$7,2,FALSE)</f>
        <v>Stockage</v>
      </c>
      <c r="J3245" s="21">
        <v>5673.3983099999996</v>
      </c>
      <c r="K3245" s="21">
        <v>2571940</v>
      </c>
      <c r="L3245" s="21">
        <f>Tableau1[[#This Row],[TONNE_DECHET]]*1000</f>
        <v>5673398.3099999996</v>
      </c>
      <c r="M3245" s="21">
        <f>Tableau1[[#This Row],[KG_DECHET]]/Tableau1[[#This Row],[Population]]</f>
        <v>2.2058828394130501</v>
      </c>
    </row>
    <row r="3246" spans="1:13" x14ac:dyDescent="0.3">
      <c r="A3246" s="21">
        <v>2009</v>
      </c>
      <c r="B3246" s="21">
        <v>32</v>
      </c>
      <c r="C3246" s="21" t="str">
        <f>VLOOKUP(Tableau1[[#This Row],[CODE_REGION]],Libellés!$I$2:$J$15,2,FALSE)</f>
        <v>Hauts-de-France</v>
      </c>
      <c r="D3246" s="21">
        <v>59</v>
      </c>
      <c r="E3246" s="21" t="str">
        <f>VLOOKUP(Tableau1[[#This Row],[CODE_DEPT]],Libellés!$L$2:$M$102,2,FALSE)</f>
        <v>Nord</v>
      </c>
      <c r="F3246" s="21" t="s">
        <v>51</v>
      </c>
      <c r="G3246" s="21" t="str">
        <f>VLOOKUP(Tableau1[[#This Row],[CODE_TYPE_DECHET]],Libellés!$A$1:$B$8,2,FALSE)</f>
        <v>Emballages et papier</v>
      </c>
      <c r="H3246" s="21" t="s">
        <v>49</v>
      </c>
      <c r="I3246" s="21" t="str">
        <f>VLOOKUP(Tableau1[[#This Row],[CODE_DESTINATION]],Libellés!$E$2:$F$7,2,FALSE)</f>
        <v>Valorisation matière</v>
      </c>
      <c r="J3246" s="21">
        <v>222321.23962000001</v>
      </c>
      <c r="K3246" s="21">
        <v>2571940</v>
      </c>
      <c r="L3246" s="21">
        <f>Tableau1[[#This Row],[TONNE_DECHET]]*1000</f>
        <v>222321239.62</v>
      </c>
      <c r="M3246" s="21">
        <f>Tableau1[[#This Row],[KG_DECHET]]/Tableau1[[#This Row],[Population]]</f>
        <v>86.441067684316124</v>
      </c>
    </row>
    <row r="3247" spans="1:13" x14ac:dyDescent="0.3">
      <c r="A3247" s="21">
        <v>2009</v>
      </c>
      <c r="B3247" s="21">
        <v>32</v>
      </c>
      <c r="C3247" s="21" t="str">
        <f>VLOOKUP(Tableau1[[#This Row],[CODE_REGION]],Libellés!$I$2:$J$15,2,FALSE)</f>
        <v>Hauts-de-France</v>
      </c>
      <c r="D3247" s="21">
        <v>59</v>
      </c>
      <c r="E3247" s="21" t="str">
        <f>VLOOKUP(Tableau1[[#This Row],[CODE_DEPT]],Libellés!$L$2:$M$102,2,FALSE)</f>
        <v>Nord</v>
      </c>
      <c r="F3247" s="21" t="s">
        <v>51</v>
      </c>
      <c r="G3247" s="21" t="str">
        <f>VLOOKUP(Tableau1[[#This Row],[CODE_TYPE_DECHET]],Libellés!$A$1:$B$8,2,FALSE)</f>
        <v>Emballages et papier</v>
      </c>
      <c r="H3247" s="21" t="s">
        <v>50</v>
      </c>
      <c r="I3247" s="21" t="str">
        <f>VLOOKUP(Tableau1[[#This Row],[CODE_DESTINATION]],Libellés!$E$2:$F$7,2,FALSE)</f>
        <v>Incinération avec récupération d'énergie</v>
      </c>
      <c r="J3247" s="21">
        <v>336.7</v>
      </c>
      <c r="K3247" s="21">
        <v>2571940</v>
      </c>
      <c r="L3247" s="21">
        <f>Tableau1[[#This Row],[TONNE_DECHET]]*1000</f>
        <v>336700</v>
      </c>
      <c r="M3247" s="21">
        <f>Tableau1[[#This Row],[KG_DECHET]]/Tableau1[[#This Row],[Population]]</f>
        <v>0.13091285177725764</v>
      </c>
    </row>
    <row r="3248" spans="1:13" x14ac:dyDescent="0.3">
      <c r="A3248" s="21">
        <v>2009</v>
      </c>
      <c r="B3248" s="21">
        <v>32</v>
      </c>
      <c r="C3248" s="21" t="str">
        <f>VLOOKUP(Tableau1[[#This Row],[CODE_REGION]],Libellés!$I$2:$J$15,2,FALSE)</f>
        <v>Hauts-de-France</v>
      </c>
      <c r="D3248" s="21">
        <v>59</v>
      </c>
      <c r="E3248" s="21" t="str">
        <f>VLOOKUP(Tableau1[[#This Row],[CODE_DEPT]],Libellés!$L$2:$M$102,2,FALSE)</f>
        <v>Nord</v>
      </c>
      <c r="F3248" s="21" t="s">
        <v>51</v>
      </c>
      <c r="G3248" s="21" t="str">
        <f>VLOOKUP(Tableau1[[#This Row],[CODE_TYPE_DECHET]],Libellés!$A$1:$B$8,2,FALSE)</f>
        <v>Emballages et papier</v>
      </c>
      <c r="H3248" s="21" t="s">
        <v>52</v>
      </c>
      <c r="I3248" s="21" t="str">
        <f>VLOOKUP(Tableau1[[#This Row],[CODE_DESTINATION]],Libellés!$E$2:$F$7,2,FALSE)</f>
        <v>Non précisé</v>
      </c>
      <c r="J3248" s="21">
        <v>1879.0296800000001</v>
      </c>
      <c r="K3248" s="21">
        <v>2571940</v>
      </c>
      <c r="L3248" s="21">
        <f>Tableau1[[#This Row],[TONNE_DECHET]]*1000</f>
        <v>1879029.6800000002</v>
      </c>
      <c r="M3248" s="21">
        <f>Tableau1[[#This Row],[KG_DECHET]]/Tableau1[[#This Row],[Population]]</f>
        <v>0.73058845851769483</v>
      </c>
    </row>
    <row r="3249" spans="1:13" x14ac:dyDescent="0.3">
      <c r="A3249" s="21">
        <v>2009</v>
      </c>
      <c r="B3249" s="21">
        <v>32</v>
      </c>
      <c r="C3249" s="21" t="str">
        <f>VLOOKUP(Tableau1[[#This Row],[CODE_REGION]],Libellés!$I$2:$J$15,2,FALSE)</f>
        <v>Hauts-de-France</v>
      </c>
      <c r="D3249" s="21">
        <v>59</v>
      </c>
      <c r="E3249" s="21" t="str">
        <f>VLOOKUP(Tableau1[[#This Row],[CODE_DEPT]],Libellés!$L$2:$M$102,2,FALSE)</f>
        <v>Nord</v>
      </c>
      <c r="F3249" s="21" t="s">
        <v>56</v>
      </c>
      <c r="G3249" s="21" t="str">
        <f>VLOOKUP(Tableau1[[#This Row],[CODE_TYPE_DECHET]],Libellés!$A$1:$B$8,2,FALSE)</f>
        <v>Biodéchets</v>
      </c>
      <c r="H3249" s="21" t="s">
        <v>50</v>
      </c>
      <c r="I3249" s="21" t="str">
        <f>VLOOKUP(Tableau1[[#This Row],[CODE_DESTINATION]],Libellés!$E$2:$F$7,2,FALSE)</f>
        <v>Incinération avec récupération d'énergie</v>
      </c>
      <c r="J3249" s="21">
        <v>1247.71</v>
      </c>
      <c r="K3249" s="21">
        <v>2571940</v>
      </c>
      <c r="L3249" s="21">
        <f>Tableau1[[#This Row],[TONNE_DECHET]]*1000</f>
        <v>1247710</v>
      </c>
      <c r="M3249" s="21">
        <f>Tableau1[[#This Row],[KG_DECHET]]/Tableau1[[#This Row],[Population]]</f>
        <v>0.4851240697683461</v>
      </c>
    </row>
    <row r="3250" spans="1:13" x14ac:dyDescent="0.3">
      <c r="A3250" s="21">
        <v>2009</v>
      </c>
      <c r="B3250" s="21">
        <v>32</v>
      </c>
      <c r="C3250" s="21" t="str">
        <f>VLOOKUP(Tableau1[[#This Row],[CODE_REGION]],Libellés!$I$2:$J$15,2,FALSE)</f>
        <v>Hauts-de-France</v>
      </c>
      <c r="D3250" s="21">
        <v>59</v>
      </c>
      <c r="E3250" s="21" t="str">
        <f>VLOOKUP(Tableau1[[#This Row],[CODE_DEPT]],Libellés!$L$2:$M$102,2,FALSE)</f>
        <v>Nord</v>
      </c>
      <c r="F3250" s="21" t="s">
        <v>56</v>
      </c>
      <c r="G3250" s="21" t="str">
        <f>VLOOKUP(Tableau1[[#This Row],[CODE_TYPE_DECHET]],Libellés!$A$1:$B$8,2,FALSE)</f>
        <v>Biodéchets</v>
      </c>
      <c r="H3250" s="21" t="s">
        <v>51</v>
      </c>
      <c r="I3250" s="21" t="str">
        <f>VLOOKUP(Tableau1[[#This Row],[CODE_DESTINATION]],Libellés!$E$2:$F$7,2,FALSE)</f>
        <v>Stockage</v>
      </c>
      <c r="J3250" s="21">
        <v>624.46</v>
      </c>
      <c r="K3250" s="21">
        <v>2571940</v>
      </c>
      <c r="L3250" s="21">
        <f>Tableau1[[#This Row],[TONNE_DECHET]]*1000</f>
        <v>624460</v>
      </c>
      <c r="M3250" s="21">
        <f>Tableau1[[#This Row],[KG_DECHET]]/Tableau1[[#This Row],[Population]]</f>
        <v>0.24279726587712</v>
      </c>
    </row>
    <row r="3251" spans="1:13" x14ac:dyDescent="0.3">
      <c r="A3251" s="21">
        <v>2009</v>
      </c>
      <c r="B3251" s="21">
        <v>32</v>
      </c>
      <c r="C3251" s="21" t="str">
        <f>VLOOKUP(Tableau1[[#This Row],[CODE_REGION]],Libellés!$I$2:$J$15,2,FALSE)</f>
        <v>Hauts-de-France</v>
      </c>
      <c r="D3251" s="21">
        <v>59</v>
      </c>
      <c r="E3251" s="21" t="str">
        <f>VLOOKUP(Tableau1[[#This Row],[CODE_DEPT]],Libellés!$L$2:$M$102,2,FALSE)</f>
        <v>Nord</v>
      </c>
      <c r="F3251" s="21" t="s">
        <v>56</v>
      </c>
      <c r="G3251" s="21" t="str">
        <f>VLOOKUP(Tableau1[[#This Row],[CODE_TYPE_DECHET]],Libellés!$A$1:$B$8,2,FALSE)</f>
        <v>Biodéchets</v>
      </c>
      <c r="H3251" s="21" t="s">
        <v>56</v>
      </c>
      <c r="I3251" s="21" t="str">
        <f>VLOOKUP(Tableau1[[#This Row],[CODE_DESTINATION]],Libellés!$E$2:$F$7,2,FALSE)</f>
        <v>Valorisation organique</v>
      </c>
      <c r="J3251" s="21">
        <v>136106.44381999999</v>
      </c>
      <c r="K3251" s="21">
        <v>2571940</v>
      </c>
      <c r="L3251" s="21">
        <f>Tableau1[[#This Row],[TONNE_DECHET]]*1000</f>
        <v>136106443.81999999</v>
      </c>
      <c r="M3251" s="21">
        <f>Tableau1[[#This Row],[KG_DECHET]]/Tableau1[[#This Row],[Population]]</f>
        <v>52.919758555798346</v>
      </c>
    </row>
    <row r="3252" spans="1:13" x14ac:dyDescent="0.3">
      <c r="A3252" s="21">
        <v>2009</v>
      </c>
      <c r="B3252" s="21">
        <v>32</v>
      </c>
      <c r="C3252" s="21" t="str">
        <f>VLOOKUP(Tableau1[[#This Row],[CODE_REGION]],Libellés!$I$2:$J$15,2,FALSE)</f>
        <v>Hauts-de-France</v>
      </c>
      <c r="D3252" s="21">
        <v>59</v>
      </c>
      <c r="E3252" s="21" t="str">
        <f>VLOOKUP(Tableau1[[#This Row],[CODE_DEPT]],Libellés!$L$2:$M$102,2,FALSE)</f>
        <v>Nord</v>
      </c>
      <c r="F3252" s="21" t="s">
        <v>54</v>
      </c>
      <c r="G3252" s="21" t="str">
        <f>VLOOKUP(Tableau1[[#This Row],[CODE_TYPE_DECHET]],Libellés!$A$1:$B$8,2,FALSE)</f>
        <v>Verre</v>
      </c>
      <c r="H3252" s="21" t="s">
        <v>49</v>
      </c>
      <c r="I3252" s="21" t="str">
        <f>VLOOKUP(Tableau1[[#This Row],[CODE_DESTINATION]],Libellés!$E$2:$F$7,2,FALSE)</f>
        <v>Valorisation matière</v>
      </c>
      <c r="J3252" s="21">
        <v>55391.865720000002</v>
      </c>
      <c r="K3252" s="21">
        <v>2571940</v>
      </c>
      <c r="L3252" s="21">
        <f>Tableau1[[#This Row],[TONNE_DECHET]]*1000</f>
        <v>55391865.719999999</v>
      </c>
      <c r="M3252" s="21">
        <f>Tableau1[[#This Row],[KG_DECHET]]/Tableau1[[#This Row],[Population]]</f>
        <v>21.536997643801953</v>
      </c>
    </row>
    <row r="3253" spans="1:13" x14ac:dyDescent="0.3">
      <c r="A3253" s="21">
        <v>2009</v>
      </c>
      <c r="B3253" s="21">
        <v>32</v>
      </c>
      <c r="C3253" s="21" t="str">
        <f>VLOOKUP(Tableau1[[#This Row],[CODE_REGION]],Libellés!$I$2:$J$15,2,FALSE)</f>
        <v>Hauts-de-France</v>
      </c>
      <c r="D3253" s="21">
        <v>59</v>
      </c>
      <c r="E3253" s="21" t="str">
        <f>VLOOKUP(Tableau1[[#This Row],[CODE_DEPT]],Libellés!$L$2:$M$102,2,FALSE)</f>
        <v>Nord</v>
      </c>
      <c r="F3253" s="21" t="s">
        <v>54</v>
      </c>
      <c r="G3253" s="21" t="str">
        <f>VLOOKUP(Tableau1[[#This Row],[CODE_TYPE_DECHET]],Libellés!$A$1:$B$8,2,FALSE)</f>
        <v>Verre</v>
      </c>
      <c r="H3253" s="21" t="s">
        <v>52</v>
      </c>
      <c r="I3253" s="21" t="str">
        <f>VLOOKUP(Tableau1[[#This Row],[CODE_DESTINATION]],Libellés!$E$2:$F$7,2,FALSE)</f>
        <v>Non précisé</v>
      </c>
      <c r="J3253" s="21">
        <v>19574.108270000001</v>
      </c>
      <c r="K3253" s="21">
        <v>2571940</v>
      </c>
      <c r="L3253" s="21">
        <f>Tableau1[[#This Row],[TONNE_DECHET]]*1000</f>
        <v>19574108.27</v>
      </c>
      <c r="M3253" s="21">
        <f>Tableau1[[#This Row],[KG_DECHET]]/Tableau1[[#This Row],[Population]]</f>
        <v>7.6106395444683779</v>
      </c>
    </row>
    <row r="3254" spans="1:13" x14ac:dyDescent="0.3">
      <c r="A3254" s="21">
        <v>2011</v>
      </c>
      <c r="B3254" s="21">
        <v>32</v>
      </c>
      <c r="C3254" s="21" t="str">
        <f>VLOOKUP(Tableau1[[#This Row],[CODE_REGION]],Libellés!$I$2:$J$15,2,FALSE)</f>
        <v>Hauts-de-France</v>
      </c>
      <c r="D3254" s="21">
        <v>59</v>
      </c>
      <c r="E3254" s="21" t="str">
        <f>VLOOKUP(Tableau1[[#This Row],[CODE_DEPT]],Libellés!$L$2:$M$102,2,FALSE)</f>
        <v>Nord</v>
      </c>
      <c r="F3254" s="21" t="s">
        <v>49</v>
      </c>
      <c r="G3254" s="21" t="str">
        <f>VLOOKUP(Tableau1[[#This Row],[CODE_TYPE_DECHET]],Libellés!$A$1:$B$8,2,FALSE)</f>
        <v>Ordures ménagères résiduelles</v>
      </c>
      <c r="H3254" s="21" t="s">
        <v>50</v>
      </c>
      <c r="I3254" s="21" t="str">
        <f>VLOOKUP(Tableau1[[#This Row],[CODE_DESTINATION]],Libellés!$E$2:$F$7,2,FALSE)</f>
        <v>Incinération avec récupération d'énergie</v>
      </c>
      <c r="J3254" s="21">
        <v>584661.36118999997</v>
      </c>
      <c r="K3254" s="21">
        <v>2579208</v>
      </c>
      <c r="L3254" s="21">
        <f>Tableau1[[#This Row],[TONNE_DECHET]]*1000</f>
        <v>584661361.18999994</v>
      </c>
      <c r="M3254" s="21">
        <f>Tableau1[[#This Row],[KG_DECHET]]/Tableau1[[#This Row],[Population]]</f>
        <v>226.68251695481712</v>
      </c>
    </row>
    <row r="3255" spans="1:13" x14ac:dyDescent="0.3">
      <c r="A3255" s="21">
        <v>2011</v>
      </c>
      <c r="B3255" s="21">
        <v>32</v>
      </c>
      <c r="C3255" s="21" t="str">
        <f>VLOOKUP(Tableau1[[#This Row],[CODE_REGION]],Libellés!$I$2:$J$15,2,FALSE)</f>
        <v>Hauts-de-France</v>
      </c>
      <c r="D3255" s="21">
        <v>59</v>
      </c>
      <c r="E3255" s="21" t="str">
        <f>VLOOKUP(Tableau1[[#This Row],[CODE_DEPT]],Libellés!$L$2:$M$102,2,FALSE)</f>
        <v>Nord</v>
      </c>
      <c r="F3255" s="21" t="s">
        <v>49</v>
      </c>
      <c r="G3255" s="21" t="str">
        <f>VLOOKUP(Tableau1[[#This Row],[CODE_TYPE_DECHET]],Libellés!$A$1:$B$8,2,FALSE)</f>
        <v>Ordures ménagères résiduelles</v>
      </c>
      <c r="H3255" s="21" t="s">
        <v>53</v>
      </c>
      <c r="I3255" s="21" t="str">
        <f>VLOOKUP(Tableau1[[#This Row],[CODE_DESTINATION]],Libellés!$E$2:$F$7,2,FALSE)</f>
        <v>Incinération sans récupération d'énergie</v>
      </c>
      <c r="J3255" s="21">
        <v>14580.33</v>
      </c>
      <c r="K3255" s="21">
        <v>2579208</v>
      </c>
      <c r="L3255" s="21">
        <f>Tableau1[[#This Row],[TONNE_DECHET]]*1000</f>
        <v>14580330</v>
      </c>
      <c r="M3255" s="21">
        <f>Tableau1[[#This Row],[KG_DECHET]]/Tableau1[[#This Row],[Population]]</f>
        <v>5.6530260452045749</v>
      </c>
    </row>
    <row r="3256" spans="1:13" x14ac:dyDescent="0.3">
      <c r="A3256" s="21">
        <v>2011</v>
      </c>
      <c r="B3256" s="21">
        <v>32</v>
      </c>
      <c r="C3256" s="21" t="str">
        <f>VLOOKUP(Tableau1[[#This Row],[CODE_REGION]],Libellés!$I$2:$J$15,2,FALSE)</f>
        <v>Hauts-de-France</v>
      </c>
      <c r="D3256" s="21">
        <v>59</v>
      </c>
      <c r="E3256" s="21" t="str">
        <f>VLOOKUP(Tableau1[[#This Row],[CODE_DEPT]],Libellés!$L$2:$M$102,2,FALSE)</f>
        <v>Nord</v>
      </c>
      <c r="F3256" s="21" t="s">
        <v>49</v>
      </c>
      <c r="G3256" s="21" t="str">
        <f>VLOOKUP(Tableau1[[#This Row],[CODE_TYPE_DECHET]],Libellés!$A$1:$B$8,2,FALSE)</f>
        <v>Ordures ménagères résiduelles</v>
      </c>
      <c r="H3256" s="21" t="s">
        <v>51</v>
      </c>
      <c r="I3256" s="21" t="str">
        <f>VLOOKUP(Tableau1[[#This Row],[CODE_DESTINATION]],Libellés!$E$2:$F$7,2,FALSE)</f>
        <v>Stockage</v>
      </c>
      <c r="J3256" s="21">
        <v>82897.572700000004</v>
      </c>
      <c r="K3256" s="21">
        <v>2579208</v>
      </c>
      <c r="L3256" s="21">
        <f>Tableau1[[#This Row],[TONNE_DECHET]]*1000</f>
        <v>82897572.700000003</v>
      </c>
      <c r="M3256" s="21">
        <f>Tableau1[[#This Row],[KG_DECHET]]/Tableau1[[#This Row],[Population]]</f>
        <v>32.140708581859236</v>
      </c>
    </row>
    <row r="3257" spans="1:13" x14ac:dyDescent="0.3">
      <c r="A3257" s="21">
        <v>2011</v>
      </c>
      <c r="B3257" s="21">
        <v>32</v>
      </c>
      <c r="C3257" s="21" t="str">
        <f>VLOOKUP(Tableau1[[#This Row],[CODE_REGION]],Libellés!$I$2:$J$15,2,FALSE)</f>
        <v>Hauts-de-France</v>
      </c>
      <c r="D3257" s="21">
        <v>59</v>
      </c>
      <c r="E3257" s="21" t="str">
        <f>VLOOKUP(Tableau1[[#This Row],[CODE_DEPT]],Libellés!$L$2:$M$102,2,FALSE)</f>
        <v>Nord</v>
      </c>
      <c r="F3257" s="21" t="s">
        <v>49</v>
      </c>
      <c r="G3257" s="21" t="str">
        <f>VLOOKUP(Tableau1[[#This Row],[CODE_TYPE_DECHET]],Libellés!$A$1:$B$8,2,FALSE)</f>
        <v>Ordures ménagères résiduelles</v>
      </c>
      <c r="H3257" s="21" t="s">
        <v>52</v>
      </c>
      <c r="I3257" s="21" t="str">
        <f>VLOOKUP(Tableau1[[#This Row],[CODE_DESTINATION]],Libellés!$E$2:$F$7,2,FALSE)</f>
        <v>Non précisé</v>
      </c>
      <c r="J3257" s="21">
        <v>5631.5989799999998</v>
      </c>
      <c r="K3257" s="21">
        <v>2579208</v>
      </c>
      <c r="L3257" s="21">
        <f>Tableau1[[#This Row],[TONNE_DECHET]]*1000</f>
        <v>5631598.9799999995</v>
      </c>
      <c r="M3257" s="21">
        <f>Tableau1[[#This Row],[KG_DECHET]]/Tableau1[[#This Row],[Population]]</f>
        <v>2.1834605739436288</v>
      </c>
    </row>
    <row r="3258" spans="1:13" x14ac:dyDescent="0.3">
      <c r="A3258" s="21">
        <v>2011</v>
      </c>
      <c r="B3258" s="21">
        <v>32</v>
      </c>
      <c r="C3258" s="21" t="str">
        <f>VLOOKUP(Tableau1[[#This Row],[CODE_REGION]],Libellés!$I$2:$J$15,2,FALSE)</f>
        <v>Hauts-de-France</v>
      </c>
      <c r="D3258" s="21">
        <v>59</v>
      </c>
      <c r="E3258" s="21" t="str">
        <f>VLOOKUP(Tableau1[[#This Row],[CODE_DEPT]],Libellés!$L$2:$M$102,2,FALSE)</f>
        <v>Nord</v>
      </c>
      <c r="F3258" s="21" t="s">
        <v>50</v>
      </c>
      <c r="G3258" s="21" t="str">
        <f>VLOOKUP(Tableau1[[#This Row],[CODE_TYPE_DECHET]],Libellés!$A$1:$B$8,2,FALSE)</f>
        <v>Encombrants</v>
      </c>
      <c r="H3258" s="21" t="s">
        <v>49</v>
      </c>
      <c r="I3258" s="21" t="str">
        <f>VLOOKUP(Tableau1[[#This Row],[CODE_DESTINATION]],Libellés!$E$2:$F$7,2,FALSE)</f>
        <v>Valorisation matière</v>
      </c>
      <c r="J3258" s="21">
        <v>24651.84</v>
      </c>
      <c r="K3258" s="21">
        <v>2579208</v>
      </c>
      <c r="L3258" s="21">
        <f>Tableau1[[#This Row],[TONNE_DECHET]]*1000</f>
        <v>24651840</v>
      </c>
      <c r="M3258" s="21">
        <f>Tableau1[[#This Row],[KG_DECHET]]/Tableau1[[#This Row],[Population]]</f>
        <v>9.5579108005248123</v>
      </c>
    </row>
    <row r="3259" spans="1:13" x14ac:dyDescent="0.3">
      <c r="A3259" s="21">
        <v>2011</v>
      </c>
      <c r="B3259" s="21">
        <v>32</v>
      </c>
      <c r="C3259" s="21" t="str">
        <f>VLOOKUP(Tableau1[[#This Row],[CODE_REGION]],Libellés!$I$2:$J$15,2,FALSE)</f>
        <v>Hauts-de-France</v>
      </c>
      <c r="D3259" s="21">
        <v>59</v>
      </c>
      <c r="E3259" s="21" t="str">
        <f>VLOOKUP(Tableau1[[#This Row],[CODE_DEPT]],Libellés!$L$2:$M$102,2,FALSE)</f>
        <v>Nord</v>
      </c>
      <c r="F3259" s="21" t="s">
        <v>50</v>
      </c>
      <c r="G3259" s="21" t="str">
        <f>VLOOKUP(Tableau1[[#This Row],[CODE_TYPE_DECHET]],Libellés!$A$1:$B$8,2,FALSE)</f>
        <v>Encombrants</v>
      </c>
      <c r="H3259" s="21" t="s">
        <v>51</v>
      </c>
      <c r="I3259" s="21" t="str">
        <f>VLOOKUP(Tableau1[[#This Row],[CODE_DESTINATION]],Libellés!$E$2:$F$7,2,FALSE)</f>
        <v>Stockage</v>
      </c>
      <c r="J3259" s="21">
        <v>3492.8952100000001</v>
      </c>
      <c r="K3259" s="21">
        <v>2579208</v>
      </c>
      <c r="L3259" s="21">
        <f>Tableau1[[#This Row],[TONNE_DECHET]]*1000</f>
        <v>3492895.21</v>
      </c>
      <c r="M3259" s="21">
        <f>Tableau1[[#This Row],[KG_DECHET]]/Tableau1[[#This Row],[Population]]</f>
        <v>1.3542510762993911</v>
      </c>
    </row>
    <row r="3260" spans="1:13" x14ac:dyDescent="0.3">
      <c r="A3260" s="21">
        <v>2011</v>
      </c>
      <c r="B3260" s="21">
        <v>32</v>
      </c>
      <c r="C3260" s="21" t="str">
        <f>VLOOKUP(Tableau1[[#This Row],[CODE_REGION]],Libellés!$I$2:$J$15,2,FALSE)</f>
        <v>Hauts-de-France</v>
      </c>
      <c r="D3260" s="21">
        <v>59</v>
      </c>
      <c r="E3260" s="21" t="str">
        <f>VLOOKUP(Tableau1[[#This Row],[CODE_DEPT]],Libellés!$L$2:$M$102,2,FALSE)</f>
        <v>Nord</v>
      </c>
      <c r="F3260" s="21" t="s">
        <v>53</v>
      </c>
      <c r="G3260" s="21" t="str">
        <f>VLOOKUP(Tableau1[[#This Row],[CODE_TYPE_DECHET]],Libellés!$A$1:$B$8,2,FALSE)</f>
        <v>Déchets dangereux</v>
      </c>
      <c r="H3260" s="21" t="s">
        <v>49</v>
      </c>
      <c r="I3260" s="21" t="str">
        <f>VLOOKUP(Tableau1[[#This Row],[CODE_DESTINATION]],Libellés!$E$2:$F$7,2,FALSE)</f>
        <v>Valorisation matière</v>
      </c>
      <c r="J3260" s="21">
        <v>4.2000000000000003E-2</v>
      </c>
      <c r="K3260" s="21">
        <v>2579208</v>
      </c>
      <c r="L3260" s="21">
        <f>Tableau1[[#This Row],[TONNE_DECHET]]*1000</f>
        <v>42</v>
      </c>
      <c r="M3260" s="21">
        <f>Tableau1[[#This Row],[KG_DECHET]]/Tableau1[[#This Row],[Population]]</f>
        <v>1.6284068597802116E-5</v>
      </c>
    </row>
    <row r="3261" spans="1:13" x14ac:dyDescent="0.3">
      <c r="A3261" s="21">
        <v>2011</v>
      </c>
      <c r="B3261" s="21">
        <v>32</v>
      </c>
      <c r="C3261" s="21" t="str">
        <f>VLOOKUP(Tableau1[[#This Row],[CODE_REGION]],Libellés!$I$2:$J$15,2,FALSE)</f>
        <v>Hauts-de-France</v>
      </c>
      <c r="D3261" s="21">
        <v>59</v>
      </c>
      <c r="E3261" s="21" t="str">
        <f>VLOOKUP(Tableau1[[#This Row],[CODE_DEPT]],Libellés!$L$2:$M$102,2,FALSE)</f>
        <v>Nord</v>
      </c>
      <c r="F3261" s="21" t="s">
        <v>53</v>
      </c>
      <c r="G3261" s="21" t="str">
        <f>VLOOKUP(Tableau1[[#This Row],[CODE_TYPE_DECHET]],Libellés!$A$1:$B$8,2,FALSE)</f>
        <v>Déchets dangereux</v>
      </c>
      <c r="H3261" s="21" t="s">
        <v>53</v>
      </c>
      <c r="I3261" s="21" t="str">
        <f>VLOOKUP(Tableau1[[#This Row],[CODE_DESTINATION]],Libellés!$E$2:$F$7,2,FALSE)</f>
        <v>Incinération sans récupération d'énergie</v>
      </c>
      <c r="J3261" s="21">
        <v>0.433</v>
      </c>
      <c r="K3261" s="21">
        <v>2579208</v>
      </c>
      <c r="L3261" s="21">
        <f>Tableau1[[#This Row],[TONNE_DECHET]]*1000</f>
        <v>433</v>
      </c>
      <c r="M3261" s="21">
        <f>Tableau1[[#This Row],[KG_DECHET]]/Tableau1[[#This Row],[Population]]</f>
        <v>1.6788099292495992E-4</v>
      </c>
    </row>
    <row r="3262" spans="1:13" x14ac:dyDescent="0.3">
      <c r="A3262" s="21">
        <v>2011</v>
      </c>
      <c r="B3262" s="21">
        <v>32</v>
      </c>
      <c r="C3262" s="21" t="str">
        <f>VLOOKUP(Tableau1[[#This Row],[CODE_REGION]],Libellés!$I$2:$J$15,2,FALSE)</f>
        <v>Hauts-de-France</v>
      </c>
      <c r="D3262" s="21">
        <v>59</v>
      </c>
      <c r="E3262" s="21" t="str">
        <f>VLOOKUP(Tableau1[[#This Row],[CODE_DEPT]],Libellés!$L$2:$M$102,2,FALSE)</f>
        <v>Nord</v>
      </c>
      <c r="F3262" s="21" t="s">
        <v>51</v>
      </c>
      <c r="G3262" s="21" t="str">
        <f>VLOOKUP(Tableau1[[#This Row],[CODE_TYPE_DECHET]],Libellés!$A$1:$B$8,2,FALSE)</f>
        <v>Emballages et papier</v>
      </c>
      <c r="H3262" s="21" t="s">
        <v>49</v>
      </c>
      <c r="I3262" s="21" t="str">
        <f>VLOOKUP(Tableau1[[#This Row],[CODE_DESTINATION]],Libellés!$E$2:$F$7,2,FALSE)</f>
        <v>Valorisation matière</v>
      </c>
      <c r="J3262" s="21">
        <v>180376.00581</v>
      </c>
      <c r="K3262" s="21">
        <v>2579208</v>
      </c>
      <c r="L3262" s="21">
        <f>Tableau1[[#This Row],[TONNE_DECHET]]*1000</f>
        <v>180376005.81</v>
      </c>
      <c r="M3262" s="21">
        <f>Tableau1[[#This Row],[KG_DECHET]]/Tableau1[[#This Row],[Population]]</f>
        <v>69.934648857323651</v>
      </c>
    </row>
    <row r="3263" spans="1:13" x14ac:dyDescent="0.3">
      <c r="A3263" s="21">
        <v>2011</v>
      </c>
      <c r="B3263" s="21">
        <v>32</v>
      </c>
      <c r="C3263" s="21" t="str">
        <f>VLOOKUP(Tableau1[[#This Row],[CODE_REGION]],Libellés!$I$2:$J$15,2,FALSE)</f>
        <v>Hauts-de-France</v>
      </c>
      <c r="D3263" s="21">
        <v>59</v>
      </c>
      <c r="E3263" s="21" t="str">
        <f>VLOOKUP(Tableau1[[#This Row],[CODE_DEPT]],Libellés!$L$2:$M$102,2,FALSE)</f>
        <v>Nord</v>
      </c>
      <c r="F3263" s="21" t="s">
        <v>51</v>
      </c>
      <c r="G3263" s="21" t="str">
        <f>VLOOKUP(Tableau1[[#This Row],[CODE_TYPE_DECHET]],Libellés!$A$1:$B$8,2,FALSE)</f>
        <v>Emballages et papier</v>
      </c>
      <c r="H3263" s="21" t="s">
        <v>52</v>
      </c>
      <c r="I3263" s="21" t="str">
        <f>VLOOKUP(Tableau1[[#This Row],[CODE_DESTINATION]],Libellés!$E$2:$F$7,2,FALSE)</f>
        <v>Non précisé</v>
      </c>
      <c r="J3263" s="21">
        <v>4559.9444000000003</v>
      </c>
      <c r="K3263" s="21">
        <v>2579208</v>
      </c>
      <c r="L3263" s="21">
        <f>Tableau1[[#This Row],[TONNE_DECHET]]*1000</f>
        <v>4559944.4000000004</v>
      </c>
      <c r="M3263" s="21">
        <f>Tableau1[[#This Row],[KG_DECHET]]/Tableau1[[#This Row],[Population]]</f>
        <v>1.7679630336134196</v>
      </c>
    </row>
    <row r="3264" spans="1:13" x14ac:dyDescent="0.3">
      <c r="A3264" s="21">
        <v>2011</v>
      </c>
      <c r="B3264" s="21">
        <v>32</v>
      </c>
      <c r="C3264" s="21" t="str">
        <f>VLOOKUP(Tableau1[[#This Row],[CODE_REGION]],Libellés!$I$2:$J$15,2,FALSE)</f>
        <v>Hauts-de-France</v>
      </c>
      <c r="D3264" s="21">
        <v>59</v>
      </c>
      <c r="E3264" s="21" t="str">
        <f>VLOOKUP(Tableau1[[#This Row],[CODE_DEPT]],Libellés!$L$2:$M$102,2,FALSE)</f>
        <v>Nord</v>
      </c>
      <c r="F3264" s="21" t="s">
        <v>56</v>
      </c>
      <c r="G3264" s="21" t="str">
        <f>VLOOKUP(Tableau1[[#This Row],[CODE_TYPE_DECHET]],Libellés!$A$1:$B$8,2,FALSE)</f>
        <v>Biodéchets</v>
      </c>
      <c r="H3264" s="21" t="s">
        <v>49</v>
      </c>
      <c r="I3264" s="21" t="str">
        <f>VLOOKUP(Tableau1[[#This Row],[CODE_DESTINATION]],Libellés!$E$2:$F$7,2,FALSE)</f>
        <v>Valorisation matière</v>
      </c>
      <c r="J3264" s="21">
        <v>577.54</v>
      </c>
      <c r="K3264" s="21">
        <v>2579208</v>
      </c>
      <c r="L3264" s="21">
        <f>Tableau1[[#This Row],[TONNE_DECHET]]*1000</f>
        <v>577540</v>
      </c>
      <c r="M3264" s="21">
        <f>Tableau1[[#This Row],[KG_DECHET]]/Tableau1[[#This Row],[Population]]</f>
        <v>0.22392145185653892</v>
      </c>
    </row>
    <row r="3265" spans="1:13" x14ac:dyDescent="0.3">
      <c r="A3265" s="21">
        <v>2011</v>
      </c>
      <c r="B3265" s="21">
        <v>32</v>
      </c>
      <c r="C3265" s="21" t="str">
        <f>VLOOKUP(Tableau1[[#This Row],[CODE_REGION]],Libellés!$I$2:$J$15,2,FALSE)</f>
        <v>Hauts-de-France</v>
      </c>
      <c r="D3265" s="21">
        <v>59</v>
      </c>
      <c r="E3265" s="21" t="str">
        <f>VLOOKUP(Tableau1[[#This Row],[CODE_DEPT]],Libellés!$L$2:$M$102,2,FALSE)</f>
        <v>Nord</v>
      </c>
      <c r="F3265" s="21" t="s">
        <v>56</v>
      </c>
      <c r="G3265" s="21" t="str">
        <f>VLOOKUP(Tableau1[[#This Row],[CODE_TYPE_DECHET]],Libellés!$A$1:$B$8,2,FALSE)</f>
        <v>Biodéchets</v>
      </c>
      <c r="H3265" s="21" t="s">
        <v>56</v>
      </c>
      <c r="I3265" s="21" t="str">
        <f>VLOOKUP(Tableau1[[#This Row],[CODE_DESTINATION]],Libellés!$E$2:$F$7,2,FALSE)</f>
        <v>Valorisation organique</v>
      </c>
      <c r="J3265" s="21">
        <v>127337.87457</v>
      </c>
      <c r="K3265" s="21">
        <v>2579208</v>
      </c>
      <c r="L3265" s="21">
        <f>Tableau1[[#This Row],[TONNE_DECHET]]*1000</f>
        <v>127337874.56999999</v>
      </c>
      <c r="M3265" s="21">
        <f>Tableau1[[#This Row],[KG_DECHET]]/Tableau1[[#This Row],[Population]]</f>
        <v>49.370921061814322</v>
      </c>
    </row>
    <row r="3266" spans="1:13" x14ac:dyDescent="0.3">
      <c r="A3266" s="21">
        <v>2011</v>
      </c>
      <c r="B3266" s="21">
        <v>32</v>
      </c>
      <c r="C3266" s="21" t="str">
        <f>VLOOKUP(Tableau1[[#This Row],[CODE_REGION]],Libellés!$I$2:$J$15,2,FALSE)</f>
        <v>Hauts-de-France</v>
      </c>
      <c r="D3266" s="21">
        <v>59</v>
      </c>
      <c r="E3266" s="21" t="str">
        <f>VLOOKUP(Tableau1[[#This Row],[CODE_DEPT]],Libellés!$L$2:$M$102,2,FALSE)</f>
        <v>Nord</v>
      </c>
      <c r="F3266" s="21" t="s">
        <v>54</v>
      </c>
      <c r="G3266" s="21" t="str">
        <f>VLOOKUP(Tableau1[[#This Row],[CODE_TYPE_DECHET]],Libellés!$A$1:$B$8,2,FALSE)</f>
        <v>Verre</v>
      </c>
      <c r="H3266" s="21" t="s">
        <v>49</v>
      </c>
      <c r="I3266" s="21" t="str">
        <f>VLOOKUP(Tableau1[[#This Row],[CODE_DESTINATION]],Libellés!$E$2:$F$7,2,FALSE)</f>
        <v>Valorisation matière</v>
      </c>
      <c r="J3266" s="21">
        <v>59281.162020000003</v>
      </c>
      <c r="K3266" s="21">
        <v>2579208</v>
      </c>
      <c r="L3266" s="21">
        <f>Tableau1[[#This Row],[TONNE_DECHET]]*1000</f>
        <v>59281162.020000003</v>
      </c>
      <c r="M3266" s="21">
        <f>Tableau1[[#This Row],[KG_DECHET]]/Tableau1[[#This Row],[Population]]</f>
        <v>22.984250211692892</v>
      </c>
    </row>
    <row r="3267" spans="1:13" x14ac:dyDescent="0.3">
      <c r="A3267" s="21">
        <v>2011</v>
      </c>
      <c r="B3267" s="21">
        <v>32</v>
      </c>
      <c r="C3267" s="21" t="str">
        <f>VLOOKUP(Tableau1[[#This Row],[CODE_REGION]],Libellés!$I$2:$J$15,2,FALSE)</f>
        <v>Hauts-de-France</v>
      </c>
      <c r="D3267" s="21">
        <v>59</v>
      </c>
      <c r="E3267" s="21" t="str">
        <f>VLOOKUP(Tableau1[[#This Row],[CODE_DEPT]],Libellés!$L$2:$M$102,2,FALSE)</f>
        <v>Nord</v>
      </c>
      <c r="F3267" s="21" t="s">
        <v>54</v>
      </c>
      <c r="G3267" s="21" t="str">
        <f>VLOOKUP(Tableau1[[#This Row],[CODE_TYPE_DECHET]],Libellés!$A$1:$B$8,2,FALSE)</f>
        <v>Verre</v>
      </c>
      <c r="H3267" s="21" t="s">
        <v>52</v>
      </c>
      <c r="I3267" s="21" t="str">
        <f>VLOOKUP(Tableau1[[#This Row],[CODE_DESTINATION]],Libellés!$E$2:$F$7,2,FALSE)</f>
        <v>Non précisé</v>
      </c>
      <c r="J3267" s="21">
        <v>32091.896850000001</v>
      </c>
      <c r="K3267" s="21">
        <v>2579208</v>
      </c>
      <c r="L3267" s="21">
        <f>Tableau1[[#This Row],[TONNE_DECHET]]*1000</f>
        <v>32091896.850000001</v>
      </c>
      <c r="M3267" s="21">
        <f>Tableau1[[#This Row],[KG_DECHET]]/Tableau1[[#This Row],[Population]]</f>
        <v>12.442539279499753</v>
      </c>
    </row>
    <row r="3268" spans="1:13" x14ac:dyDescent="0.3">
      <c r="A3268" s="21">
        <v>2011</v>
      </c>
      <c r="B3268" s="21">
        <v>32</v>
      </c>
      <c r="C3268" s="21" t="str">
        <f>VLOOKUP(Tableau1[[#This Row],[CODE_REGION]],Libellés!$I$2:$J$15,2,FALSE)</f>
        <v>Hauts-de-France</v>
      </c>
      <c r="D3268" s="21">
        <v>59</v>
      </c>
      <c r="E3268" s="21" t="str">
        <f>VLOOKUP(Tableau1[[#This Row],[CODE_DEPT]],Libellés!$L$2:$M$102,2,FALSE)</f>
        <v>Nord</v>
      </c>
      <c r="F3268" s="21" t="s">
        <v>55</v>
      </c>
      <c r="G3268" s="21" t="str">
        <f>VLOOKUP(Tableau1[[#This Row],[CODE_TYPE_DECHET]],Libellés!$A$1:$B$8,2,FALSE)</f>
        <v>Collectes séparées hors gravats</v>
      </c>
      <c r="H3268" s="21" t="s">
        <v>49</v>
      </c>
      <c r="I3268" s="21" t="str">
        <f>VLOOKUP(Tableau1[[#This Row],[CODE_DESTINATION]],Libellés!$E$2:$F$7,2,FALSE)</f>
        <v>Valorisation matière</v>
      </c>
      <c r="J3268" s="21">
        <v>5.5780000000000003</v>
      </c>
      <c r="K3268" s="21">
        <v>2579208</v>
      </c>
      <c r="L3268" s="21">
        <f>Tableau1[[#This Row],[TONNE_DECHET]]*1000</f>
        <v>5578</v>
      </c>
      <c r="M3268" s="21">
        <f>Tableau1[[#This Row],[KG_DECHET]]/Tableau1[[#This Row],[Population]]</f>
        <v>2.1626793961557192E-3</v>
      </c>
    </row>
    <row r="3269" spans="1:13" x14ac:dyDescent="0.3">
      <c r="A3269" s="21">
        <v>2011</v>
      </c>
      <c r="B3269" s="21">
        <v>32</v>
      </c>
      <c r="C3269" s="21" t="str">
        <f>VLOOKUP(Tableau1[[#This Row],[CODE_REGION]],Libellés!$I$2:$J$15,2,FALSE)</f>
        <v>Hauts-de-France</v>
      </c>
      <c r="D3269" s="21">
        <v>59</v>
      </c>
      <c r="E3269" s="21" t="str">
        <f>VLOOKUP(Tableau1[[#This Row],[CODE_DEPT]],Libellés!$L$2:$M$102,2,FALSE)</f>
        <v>Nord</v>
      </c>
      <c r="F3269" s="21" t="s">
        <v>55</v>
      </c>
      <c r="G3269" s="21" t="str">
        <f>VLOOKUP(Tableau1[[#This Row],[CODE_TYPE_DECHET]],Libellés!$A$1:$B$8,2,FALSE)</f>
        <v>Collectes séparées hors gravats</v>
      </c>
      <c r="H3269" s="21" t="s">
        <v>52</v>
      </c>
      <c r="I3269" s="21" t="str">
        <f>VLOOKUP(Tableau1[[#This Row],[CODE_DESTINATION]],Libellés!$E$2:$F$7,2,FALSE)</f>
        <v>Non précisé</v>
      </c>
      <c r="J3269" s="21">
        <v>33.31</v>
      </c>
      <c r="K3269" s="21">
        <v>2579208</v>
      </c>
      <c r="L3269" s="21">
        <f>Tableau1[[#This Row],[TONNE_DECHET]]*1000</f>
        <v>33310</v>
      </c>
      <c r="M3269" s="21">
        <f>Tableau1[[#This Row],[KG_DECHET]]/Tableau1[[#This Row],[Population]]</f>
        <v>1.2914817261733059E-2</v>
      </c>
    </row>
    <row r="3270" spans="1:13" x14ac:dyDescent="0.3">
      <c r="A3270" s="21">
        <v>2013</v>
      </c>
      <c r="B3270" s="21">
        <v>32</v>
      </c>
      <c r="C3270" s="21" t="str">
        <f>VLOOKUP(Tableau1[[#This Row],[CODE_REGION]],Libellés!$I$2:$J$15,2,FALSE)</f>
        <v>Hauts-de-France</v>
      </c>
      <c r="D3270" s="21">
        <v>59</v>
      </c>
      <c r="E3270" s="21" t="str">
        <f>VLOOKUP(Tableau1[[#This Row],[CODE_DEPT]],Libellés!$L$2:$M$102,2,FALSE)</f>
        <v>Nord</v>
      </c>
      <c r="F3270" s="21" t="s">
        <v>49</v>
      </c>
      <c r="G3270" s="21" t="str">
        <f>VLOOKUP(Tableau1[[#This Row],[CODE_TYPE_DECHET]],Libellés!$A$1:$B$8,2,FALSE)</f>
        <v>Ordures ménagères résiduelles</v>
      </c>
      <c r="H3270" s="21" t="s">
        <v>50</v>
      </c>
      <c r="I3270" s="21" t="str">
        <f>VLOOKUP(Tableau1[[#This Row],[CODE_DESTINATION]],Libellés!$E$2:$F$7,2,FALSE)</f>
        <v>Incinération avec récupération d'énergie</v>
      </c>
      <c r="J3270" s="21">
        <v>586846.56573999999</v>
      </c>
      <c r="K3270" s="21">
        <v>2595536</v>
      </c>
      <c r="L3270" s="21">
        <f>Tableau1[[#This Row],[TONNE_DECHET]]*1000</f>
        <v>586846565.74000001</v>
      </c>
      <c r="M3270" s="21">
        <f>Tableau1[[#This Row],[KG_DECHET]]/Tableau1[[#This Row],[Population]]</f>
        <v>226.09841117210473</v>
      </c>
    </row>
    <row r="3271" spans="1:13" x14ac:dyDescent="0.3">
      <c r="A3271" s="21">
        <v>2013</v>
      </c>
      <c r="B3271" s="21">
        <v>32</v>
      </c>
      <c r="C3271" s="21" t="str">
        <f>VLOOKUP(Tableau1[[#This Row],[CODE_REGION]],Libellés!$I$2:$J$15,2,FALSE)</f>
        <v>Hauts-de-France</v>
      </c>
      <c r="D3271" s="21">
        <v>59</v>
      </c>
      <c r="E3271" s="21" t="str">
        <f>VLOOKUP(Tableau1[[#This Row],[CODE_DEPT]],Libellés!$L$2:$M$102,2,FALSE)</f>
        <v>Nord</v>
      </c>
      <c r="F3271" s="21" t="s">
        <v>49</v>
      </c>
      <c r="G3271" s="21" t="str">
        <f>VLOOKUP(Tableau1[[#This Row],[CODE_TYPE_DECHET]],Libellés!$A$1:$B$8,2,FALSE)</f>
        <v>Ordures ménagères résiduelles</v>
      </c>
      <c r="H3271" s="21" t="s">
        <v>53</v>
      </c>
      <c r="I3271" s="21" t="str">
        <f>VLOOKUP(Tableau1[[#This Row],[CODE_DESTINATION]],Libellés!$E$2:$F$7,2,FALSE)</f>
        <v>Incinération sans récupération d'énergie</v>
      </c>
      <c r="J3271" s="21">
        <v>22063</v>
      </c>
      <c r="K3271" s="21">
        <v>2595536</v>
      </c>
      <c r="L3271" s="21">
        <f>Tableau1[[#This Row],[TONNE_DECHET]]*1000</f>
        <v>22063000</v>
      </c>
      <c r="M3271" s="21">
        <f>Tableau1[[#This Row],[KG_DECHET]]/Tableau1[[#This Row],[Population]]</f>
        <v>8.5003637013703521</v>
      </c>
    </row>
    <row r="3272" spans="1:13" x14ac:dyDescent="0.3">
      <c r="A3272" s="21">
        <v>2013</v>
      </c>
      <c r="B3272" s="21">
        <v>32</v>
      </c>
      <c r="C3272" s="21" t="str">
        <f>VLOOKUP(Tableau1[[#This Row],[CODE_REGION]],Libellés!$I$2:$J$15,2,FALSE)</f>
        <v>Hauts-de-France</v>
      </c>
      <c r="D3272" s="21">
        <v>59</v>
      </c>
      <c r="E3272" s="21" t="str">
        <f>VLOOKUP(Tableau1[[#This Row],[CODE_DEPT]],Libellés!$L$2:$M$102,2,FALSE)</f>
        <v>Nord</v>
      </c>
      <c r="F3272" s="21" t="s">
        <v>49</v>
      </c>
      <c r="G3272" s="21" t="str">
        <f>VLOOKUP(Tableau1[[#This Row],[CODE_TYPE_DECHET]],Libellés!$A$1:$B$8,2,FALSE)</f>
        <v>Ordures ménagères résiduelles</v>
      </c>
      <c r="H3272" s="21" t="s">
        <v>51</v>
      </c>
      <c r="I3272" s="21" t="str">
        <f>VLOOKUP(Tableau1[[#This Row],[CODE_DESTINATION]],Libellés!$E$2:$F$7,2,FALSE)</f>
        <v>Stockage</v>
      </c>
      <c r="J3272" s="21">
        <v>39584.06</v>
      </c>
      <c r="K3272" s="21">
        <v>2595536</v>
      </c>
      <c r="L3272" s="21">
        <f>Tableau1[[#This Row],[TONNE_DECHET]]*1000</f>
        <v>39584060</v>
      </c>
      <c r="M3272" s="21">
        <f>Tableau1[[#This Row],[KG_DECHET]]/Tableau1[[#This Row],[Population]]</f>
        <v>15.250822951405798</v>
      </c>
    </row>
    <row r="3273" spans="1:13" x14ac:dyDescent="0.3">
      <c r="A3273" s="21">
        <v>2013</v>
      </c>
      <c r="B3273" s="21">
        <v>32</v>
      </c>
      <c r="C3273" s="21" t="str">
        <f>VLOOKUP(Tableau1[[#This Row],[CODE_REGION]],Libellés!$I$2:$J$15,2,FALSE)</f>
        <v>Hauts-de-France</v>
      </c>
      <c r="D3273" s="21">
        <v>59</v>
      </c>
      <c r="E3273" s="21" t="str">
        <f>VLOOKUP(Tableau1[[#This Row],[CODE_DEPT]],Libellés!$L$2:$M$102,2,FALSE)</f>
        <v>Nord</v>
      </c>
      <c r="F3273" s="21" t="s">
        <v>49</v>
      </c>
      <c r="G3273" s="21" t="str">
        <f>VLOOKUP(Tableau1[[#This Row],[CODE_TYPE_DECHET]],Libellés!$A$1:$B$8,2,FALSE)</f>
        <v>Ordures ménagères résiduelles</v>
      </c>
      <c r="H3273" s="21" t="s">
        <v>52</v>
      </c>
      <c r="I3273" s="21" t="str">
        <f>VLOOKUP(Tableau1[[#This Row],[CODE_DESTINATION]],Libellés!$E$2:$F$7,2,FALSE)</f>
        <v>Non précisé</v>
      </c>
      <c r="J3273" s="21">
        <v>2310.17</v>
      </c>
      <c r="K3273" s="21">
        <v>2595536</v>
      </c>
      <c r="L3273" s="21">
        <f>Tableau1[[#This Row],[TONNE_DECHET]]*1000</f>
        <v>2310170</v>
      </c>
      <c r="M3273" s="21">
        <f>Tableau1[[#This Row],[KG_DECHET]]/Tableau1[[#This Row],[Population]]</f>
        <v>0.89005507918210347</v>
      </c>
    </row>
    <row r="3274" spans="1:13" x14ac:dyDescent="0.3">
      <c r="A3274" s="21">
        <v>2013</v>
      </c>
      <c r="B3274" s="21">
        <v>32</v>
      </c>
      <c r="C3274" s="21" t="str">
        <f>VLOOKUP(Tableau1[[#This Row],[CODE_REGION]],Libellés!$I$2:$J$15,2,FALSE)</f>
        <v>Hauts-de-France</v>
      </c>
      <c r="D3274" s="21">
        <v>59</v>
      </c>
      <c r="E3274" s="21" t="str">
        <f>VLOOKUP(Tableau1[[#This Row],[CODE_DEPT]],Libellés!$L$2:$M$102,2,FALSE)</f>
        <v>Nord</v>
      </c>
      <c r="F3274" s="21" t="s">
        <v>50</v>
      </c>
      <c r="G3274" s="21" t="str">
        <f>VLOOKUP(Tableau1[[#This Row],[CODE_TYPE_DECHET]],Libellés!$A$1:$B$8,2,FALSE)</f>
        <v>Encombrants</v>
      </c>
      <c r="H3274" s="21" t="s">
        <v>49</v>
      </c>
      <c r="I3274" s="21" t="str">
        <f>VLOOKUP(Tableau1[[#This Row],[CODE_DESTINATION]],Libellés!$E$2:$F$7,2,FALSE)</f>
        <v>Valorisation matière</v>
      </c>
      <c r="J3274" s="21">
        <v>49221.06972</v>
      </c>
      <c r="K3274" s="21">
        <v>2595536</v>
      </c>
      <c r="L3274" s="21">
        <f>Tableau1[[#This Row],[TONNE_DECHET]]*1000</f>
        <v>49221069.719999999</v>
      </c>
      <c r="M3274" s="21">
        <f>Tableau1[[#This Row],[KG_DECHET]]/Tableau1[[#This Row],[Population]]</f>
        <v>18.963739944273552</v>
      </c>
    </row>
    <row r="3275" spans="1:13" x14ac:dyDescent="0.3">
      <c r="A3275" s="21">
        <v>2013</v>
      </c>
      <c r="B3275" s="21">
        <v>32</v>
      </c>
      <c r="C3275" s="21" t="str">
        <f>VLOOKUP(Tableau1[[#This Row],[CODE_REGION]],Libellés!$I$2:$J$15,2,FALSE)</f>
        <v>Hauts-de-France</v>
      </c>
      <c r="D3275" s="21">
        <v>59</v>
      </c>
      <c r="E3275" s="21" t="str">
        <f>VLOOKUP(Tableau1[[#This Row],[CODE_DEPT]],Libellés!$L$2:$M$102,2,FALSE)</f>
        <v>Nord</v>
      </c>
      <c r="F3275" s="21" t="s">
        <v>50</v>
      </c>
      <c r="G3275" s="21" t="str">
        <f>VLOOKUP(Tableau1[[#This Row],[CODE_TYPE_DECHET]],Libellés!$A$1:$B$8,2,FALSE)</f>
        <v>Encombrants</v>
      </c>
      <c r="H3275" s="21" t="s">
        <v>50</v>
      </c>
      <c r="I3275" s="21" t="str">
        <f>VLOOKUP(Tableau1[[#This Row],[CODE_DESTINATION]],Libellés!$E$2:$F$7,2,FALSE)</f>
        <v>Incinération avec récupération d'énergie</v>
      </c>
      <c r="J3275" s="21">
        <v>3496.86</v>
      </c>
      <c r="K3275" s="21">
        <v>2595536</v>
      </c>
      <c r="L3275" s="21">
        <f>Tableau1[[#This Row],[TONNE_DECHET]]*1000</f>
        <v>3496860</v>
      </c>
      <c r="M3275" s="21">
        <f>Tableau1[[#This Row],[KG_DECHET]]/Tableau1[[#This Row],[Population]]</f>
        <v>1.3472592944193416</v>
      </c>
    </row>
    <row r="3276" spans="1:13" x14ac:dyDescent="0.3">
      <c r="A3276" s="21">
        <v>2013</v>
      </c>
      <c r="B3276" s="21">
        <v>32</v>
      </c>
      <c r="C3276" s="21" t="str">
        <f>VLOOKUP(Tableau1[[#This Row],[CODE_REGION]],Libellés!$I$2:$J$15,2,FALSE)</f>
        <v>Hauts-de-France</v>
      </c>
      <c r="D3276" s="21">
        <v>59</v>
      </c>
      <c r="E3276" s="21" t="str">
        <f>VLOOKUP(Tableau1[[#This Row],[CODE_DEPT]],Libellés!$L$2:$M$102,2,FALSE)</f>
        <v>Nord</v>
      </c>
      <c r="F3276" s="21" t="s">
        <v>50</v>
      </c>
      <c r="G3276" s="21" t="str">
        <f>VLOOKUP(Tableau1[[#This Row],[CODE_TYPE_DECHET]],Libellés!$A$1:$B$8,2,FALSE)</f>
        <v>Encombrants</v>
      </c>
      <c r="H3276" s="21" t="s">
        <v>51</v>
      </c>
      <c r="I3276" s="21" t="str">
        <f>VLOOKUP(Tableau1[[#This Row],[CODE_DESTINATION]],Libellés!$E$2:$F$7,2,FALSE)</f>
        <v>Stockage</v>
      </c>
      <c r="J3276" s="21">
        <v>4730.4110000000001</v>
      </c>
      <c r="K3276" s="21">
        <v>2595536</v>
      </c>
      <c r="L3276" s="21">
        <f>Tableau1[[#This Row],[TONNE_DECHET]]*1000</f>
        <v>4730411</v>
      </c>
      <c r="M3276" s="21">
        <f>Tableau1[[#This Row],[KG_DECHET]]/Tableau1[[#This Row],[Population]]</f>
        <v>1.8225179693134674</v>
      </c>
    </row>
    <row r="3277" spans="1:13" x14ac:dyDescent="0.3">
      <c r="A3277" s="21">
        <v>2013</v>
      </c>
      <c r="B3277" s="21">
        <v>32</v>
      </c>
      <c r="C3277" s="21" t="str">
        <f>VLOOKUP(Tableau1[[#This Row],[CODE_REGION]],Libellés!$I$2:$J$15,2,FALSE)</f>
        <v>Hauts-de-France</v>
      </c>
      <c r="D3277" s="21">
        <v>59</v>
      </c>
      <c r="E3277" s="21" t="str">
        <f>VLOOKUP(Tableau1[[#This Row],[CODE_DEPT]],Libellés!$L$2:$M$102,2,FALSE)</f>
        <v>Nord</v>
      </c>
      <c r="F3277" s="21" t="s">
        <v>53</v>
      </c>
      <c r="G3277" s="21" t="str">
        <f>VLOOKUP(Tableau1[[#This Row],[CODE_TYPE_DECHET]],Libellés!$A$1:$B$8,2,FALSE)</f>
        <v>Déchets dangereux</v>
      </c>
      <c r="H3277" s="21" t="s">
        <v>50</v>
      </c>
      <c r="I3277" s="21" t="str">
        <f>VLOOKUP(Tableau1[[#This Row],[CODE_DESTINATION]],Libellés!$E$2:$F$7,2,FALSE)</f>
        <v>Incinération avec récupération d'énergie</v>
      </c>
      <c r="J3277" s="21">
        <v>0.89951000000000003</v>
      </c>
      <c r="K3277" s="21">
        <v>2595536</v>
      </c>
      <c r="L3277" s="21">
        <f>Tableau1[[#This Row],[TONNE_DECHET]]*1000</f>
        <v>899.51</v>
      </c>
      <c r="M3277" s="21">
        <f>Tableau1[[#This Row],[KG_DECHET]]/Tableau1[[#This Row],[Population]]</f>
        <v>3.4656040216741356E-4</v>
      </c>
    </row>
    <row r="3278" spans="1:13" x14ac:dyDescent="0.3">
      <c r="A3278" s="21">
        <v>2013</v>
      </c>
      <c r="B3278" s="21">
        <v>32</v>
      </c>
      <c r="C3278" s="21" t="str">
        <f>VLOOKUP(Tableau1[[#This Row],[CODE_REGION]],Libellés!$I$2:$J$15,2,FALSE)</f>
        <v>Hauts-de-France</v>
      </c>
      <c r="D3278" s="21">
        <v>59</v>
      </c>
      <c r="E3278" s="21" t="str">
        <f>VLOOKUP(Tableau1[[#This Row],[CODE_DEPT]],Libellés!$L$2:$M$102,2,FALSE)</f>
        <v>Nord</v>
      </c>
      <c r="F3278" s="21" t="s">
        <v>53</v>
      </c>
      <c r="G3278" s="21" t="str">
        <f>VLOOKUP(Tableau1[[#This Row],[CODE_TYPE_DECHET]],Libellés!$A$1:$B$8,2,FALSE)</f>
        <v>Déchets dangereux</v>
      </c>
      <c r="H3278" s="21" t="s">
        <v>53</v>
      </c>
      <c r="I3278" s="21" t="str">
        <f>VLOOKUP(Tableau1[[#This Row],[CODE_DESTINATION]],Libellés!$E$2:$F$7,2,FALSE)</f>
        <v>Incinération sans récupération d'énergie</v>
      </c>
      <c r="J3278" s="21">
        <v>114.01</v>
      </c>
      <c r="K3278" s="21">
        <v>2595536</v>
      </c>
      <c r="L3278" s="21">
        <f>Tableau1[[#This Row],[TONNE_DECHET]]*1000</f>
        <v>114010</v>
      </c>
      <c r="M3278" s="21">
        <f>Tableau1[[#This Row],[KG_DECHET]]/Tableau1[[#This Row],[Population]]</f>
        <v>4.3925416561357657E-2</v>
      </c>
    </row>
    <row r="3279" spans="1:13" x14ac:dyDescent="0.3">
      <c r="A3279" s="21">
        <v>2013</v>
      </c>
      <c r="B3279" s="21">
        <v>32</v>
      </c>
      <c r="C3279" s="21" t="str">
        <f>VLOOKUP(Tableau1[[#This Row],[CODE_REGION]],Libellés!$I$2:$J$15,2,FALSE)</f>
        <v>Hauts-de-France</v>
      </c>
      <c r="D3279" s="21">
        <v>59</v>
      </c>
      <c r="E3279" s="21" t="str">
        <f>VLOOKUP(Tableau1[[#This Row],[CODE_DEPT]],Libellés!$L$2:$M$102,2,FALSE)</f>
        <v>Nord</v>
      </c>
      <c r="F3279" s="21" t="s">
        <v>53</v>
      </c>
      <c r="G3279" s="21" t="str">
        <f>VLOOKUP(Tableau1[[#This Row],[CODE_TYPE_DECHET]],Libellés!$A$1:$B$8,2,FALSE)</f>
        <v>Déchets dangereux</v>
      </c>
      <c r="H3279" s="21" t="s">
        <v>52</v>
      </c>
      <c r="I3279" s="21" t="str">
        <f>VLOOKUP(Tableau1[[#This Row],[CODE_DESTINATION]],Libellés!$E$2:$F$7,2,FALSE)</f>
        <v>Non précisé</v>
      </c>
      <c r="J3279" s="21">
        <v>1E-3</v>
      </c>
      <c r="K3279" s="21">
        <v>2595536</v>
      </c>
      <c r="L3279" s="21">
        <f>Tableau1[[#This Row],[TONNE_DECHET]]*1000</f>
        <v>1</v>
      </c>
      <c r="M3279" s="21">
        <f>Tableau1[[#This Row],[KG_DECHET]]/Tableau1[[#This Row],[Population]]</f>
        <v>3.8527687537371857E-7</v>
      </c>
    </row>
    <row r="3280" spans="1:13" x14ac:dyDescent="0.3">
      <c r="A3280" s="21">
        <v>2013</v>
      </c>
      <c r="B3280" s="21">
        <v>32</v>
      </c>
      <c r="C3280" s="21" t="str">
        <f>VLOOKUP(Tableau1[[#This Row],[CODE_REGION]],Libellés!$I$2:$J$15,2,FALSE)</f>
        <v>Hauts-de-France</v>
      </c>
      <c r="D3280" s="21">
        <v>59</v>
      </c>
      <c r="E3280" s="21" t="str">
        <f>VLOOKUP(Tableau1[[#This Row],[CODE_DEPT]],Libellés!$L$2:$M$102,2,FALSE)</f>
        <v>Nord</v>
      </c>
      <c r="F3280" s="21" t="s">
        <v>51</v>
      </c>
      <c r="G3280" s="21" t="str">
        <f>VLOOKUP(Tableau1[[#This Row],[CODE_TYPE_DECHET]],Libellés!$A$1:$B$8,2,FALSE)</f>
        <v>Emballages et papier</v>
      </c>
      <c r="H3280" s="21" t="s">
        <v>49</v>
      </c>
      <c r="I3280" s="21" t="str">
        <f>VLOOKUP(Tableau1[[#This Row],[CODE_DESTINATION]],Libellés!$E$2:$F$7,2,FALSE)</f>
        <v>Valorisation matière</v>
      </c>
      <c r="J3280" s="21">
        <v>208638.05676000001</v>
      </c>
      <c r="K3280" s="21">
        <v>2595536</v>
      </c>
      <c r="L3280" s="21">
        <f>Tableau1[[#This Row],[TONNE_DECHET]]*1000</f>
        <v>208638056.76000002</v>
      </c>
      <c r="M3280" s="21">
        <f>Tableau1[[#This Row],[KG_DECHET]]/Tableau1[[#This Row],[Population]]</f>
        <v>80.383418592537353</v>
      </c>
    </row>
    <row r="3281" spans="1:13" x14ac:dyDescent="0.3">
      <c r="A3281" s="21">
        <v>2013</v>
      </c>
      <c r="B3281" s="21">
        <v>32</v>
      </c>
      <c r="C3281" s="21" t="str">
        <f>VLOOKUP(Tableau1[[#This Row],[CODE_REGION]],Libellés!$I$2:$J$15,2,FALSE)</f>
        <v>Hauts-de-France</v>
      </c>
      <c r="D3281" s="21">
        <v>59</v>
      </c>
      <c r="E3281" s="21" t="str">
        <f>VLOOKUP(Tableau1[[#This Row],[CODE_DEPT]],Libellés!$L$2:$M$102,2,FALSE)</f>
        <v>Nord</v>
      </c>
      <c r="F3281" s="21" t="s">
        <v>51</v>
      </c>
      <c r="G3281" s="21" t="str">
        <f>VLOOKUP(Tableau1[[#This Row],[CODE_TYPE_DECHET]],Libellés!$A$1:$B$8,2,FALSE)</f>
        <v>Emballages et papier</v>
      </c>
      <c r="H3281" s="21" t="s">
        <v>52</v>
      </c>
      <c r="I3281" s="21" t="str">
        <f>VLOOKUP(Tableau1[[#This Row],[CODE_DESTINATION]],Libellés!$E$2:$F$7,2,FALSE)</f>
        <v>Non précisé</v>
      </c>
      <c r="J3281" s="21">
        <v>380.36711000000003</v>
      </c>
      <c r="K3281" s="21">
        <v>2595536</v>
      </c>
      <c r="L3281" s="21">
        <f>Tableau1[[#This Row],[TONNE_DECHET]]*1000</f>
        <v>380367.11000000004</v>
      </c>
      <c r="M3281" s="21">
        <f>Tableau1[[#This Row],[KG_DECHET]]/Tableau1[[#This Row],[Population]]</f>
        <v>0.14654665163573152</v>
      </c>
    </row>
    <row r="3282" spans="1:13" x14ac:dyDescent="0.3">
      <c r="A3282" s="21">
        <v>2013</v>
      </c>
      <c r="B3282" s="21">
        <v>32</v>
      </c>
      <c r="C3282" s="21" t="str">
        <f>VLOOKUP(Tableau1[[#This Row],[CODE_REGION]],Libellés!$I$2:$J$15,2,FALSE)</f>
        <v>Hauts-de-France</v>
      </c>
      <c r="D3282" s="21">
        <v>59</v>
      </c>
      <c r="E3282" s="21" t="str">
        <f>VLOOKUP(Tableau1[[#This Row],[CODE_DEPT]],Libellés!$L$2:$M$102,2,FALSE)</f>
        <v>Nord</v>
      </c>
      <c r="F3282" s="21" t="s">
        <v>56</v>
      </c>
      <c r="G3282" s="21" t="str">
        <f>VLOOKUP(Tableau1[[#This Row],[CODE_TYPE_DECHET]],Libellés!$A$1:$B$8,2,FALSE)</f>
        <v>Biodéchets</v>
      </c>
      <c r="H3282" s="21" t="s">
        <v>49</v>
      </c>
      <c r="I3282" s="21" t="str">
        <f>VLOOKUP(Tableau1[[#This Row],[CODE_DESTINATION]],Libellés!$E$2:$F$7,2,FALSE)</f>
        <v>Valorisation matière</v>
      </c>
      <c r="J3282" s="21">
        <v>350</v>
      </c>
      <c r="K3282" s="21">
        <v>2595536</v>
      </c>
      <c r="L3282" s="21">
        <f>Tableau1[[#This Row],[TONNE_DECHET]]*1000</f>
        <v>350000</v>
      </c>
      <c r="M3282" s="21">
        <f>Tableau1[[#This Row],[KG_DECHET]]/Tableau1[[#This Row],[Population]]</f>
        <v>0.13484690638080149</v>
      </c>
    </row>
    <row r="3283" spans="1:13" x14ac:dyDescent="0.3">
      <c r="A3283" s="21">
        <v>2013</v>
      </c>
      <c r="B3283" s="21">
        <v>32</v>
      </c>
      <c r="C3283" s="21" t="str">
        <f>VLOOKUP(Tableau1[[#This Row],[CODE_REGION]],Libellés!$I$2:$J$15,2,FALSE)</f>
        <v>Hauts-de-France</v>
      </c>
      <c r="D3283" s="21">
        <v>59</v>
      </c>
      <c r="E3283" s="21" t="str">
        <f>VLOOKUP(Tableau1[[#This Row],[CODE_DEPT]],Libellés!$L$2:$M$102,2,FALSE)</f>
        <v>Nord</v>
      </c>
      <c r="F3283" s="21" t="s">
        <v>56</v>
      </c>
      <c r="G3283" s="21" t="str">
        <f>VLOOKUP(Tableau1[[#This Row],[CODE_TYPE_DECHET]],Libellés!$A$1:$B$8,2,FALSE)</f>
        <v>Biodéchets</v>
      </c>
      <c r="H3283" s="21" t="s">
        <v>56</v>
      </c>
      <c r="I3283" s="21" t="str">
        <f>VLOOKUP(Tableau1[[#This Row],[CODE_DESTINATION]],Libellés!$E$2:$F$7,2,FALSE)</f>
        <v>Valorisation organique</v>
      </c>
      <c r="J3283" s="21">
        <v>106485.21918</v>
      </c>
      <c r="K3283" s="21">
        <v>2595536</v>
      </c>
      <c r="L3283" s="21">
        <f>Tableau1[[#This Row],[TONNE_DECHET]]*1000</f>
        <v>106485219.18000001</v>
      </c>
      <c r="M3283" s="21">
        <f>Tableau1[[#This Row],[KG_DECHET]]/Tableau1[[#This Row],[Population]]</f>
        <v>41.026292519155966</v>
      </c>
    </row>
    <row r="3284" spans="1:13" x14ac:dyDescent="0.3">
      <c r="A3284" s="21">
        <v>2013</v>
      </c>
      <c r="B3284" s="21">
        <v>32</v>
      </c>
      <c r="C3284" s="21" t="str">
        <f>VLOOKUP(Tableau1[[#This Row],[CODE_REGION]],Libellés!$I$2:$J$15,2,FALSE)</f>
        <v>Hauts-de-France</v>
      </c>
      <c r="D3284" s="21">
        <v>59</v>
      </c>
      <c r="E3284" s="21" t="str">
        <f>VLOOKUP(Tableau1[[#This Row],[CODE_DEPT]],Libellés!$L$2:$M$102,2,FALSE)</f>
        <v>Nord</v>
      </c>
      <c r="F3284" s="21" t="s">
        <v>54</v>
      </c>
      <c r="G3284" s="21" t="str">
        <f>VLOOKUP(Tableau1[[#This Row],[CODE_TYPE_DECHET]],Libellés!$A$1:$B$8,2,FALSE)</f>
        <v>Verre</v>
      </c>
      <c r="H3284" s="21" t="s">
        <v>49</v>
      </c>
      <c r="I3284" s="21" t="str">
        <f>VLOOKUP(Tableau1[[#This Row],[CODE_DESTINATION]],Libellés!$E$2:$F$7,2,FALSE)</f>
        <v>Valorisation matière</v>
      </c>
      <c r="J3284" s="21">
        <v>50462.049019999999</v>
      </c>
      <c r="K3284" s="21">
        <v>2595536</v>
      </c>
      <c r="L3284" s="21">
        <f>Tableau1[[#This Row],[TONNE_DECHET]]*1000</f>
        <v>50462049.019999996</v>
      </c>
      <c r="M3284" s="21">
        <f>Tableau1[[#This Row],[KG_DECHET]]/Tableau1[[#This Row],[Population]]</f>
        <v>19.441860571381017</v>
      </c>
    </row>
    <row r="3285" spans="1:13" x14ac:dyDescent="0.3">
      <c r="A3285" s="21">
        <v>2013</v>
      </c>
      <c r="B3285" s="21">
        <v>32</v>
      </c>
      <c r="C3285" s="21" t="str">
        <f>VLOOKUP(Tableau1[[#This Row],[CODE_REGION]],Libellés!$I$2:$J$15,2,FALSE)</f>
        <v>Hauts-de-France</v>
      </c>
      <c r="D3285" s="21">
        <v>59</v>
      </c>
      <c r="E3285" s="21" t="str">
        <f>VLOOKUP(Tableau1[[#This Row],[CODE_DEPT]],Libellés!$L$2:$M$102,2,FALSE)</f>
        <v>Nord</v>
      </c>
      <c r="F3285" s="21" t="s">
        <v>54</v>
      </c>
      <c r="G3285" s="21" t="str">
        <f>VLOOKUP(Tableau1[[#This Row],[CODE_TYPE_DECHET]],Libellés!$A$1:$B$8,2,FALSE)</f>
        <v>Verre</v>
      </c>
      <c r="H3285" s="21" t="s">
        <v>52</v>
      </c>
      <c r="I3285" s="21" t="str">
        <f>VLOOKUP(Tableau1[[#This Row],[CODE_DESTINATION]],Libellés!$E$2:$F$7,2,FALSE)</f>
        <v>Non précisé</v>
      </c>
      <c r="J3285" s="21">
        <v>2506.8124699999998</v>
      </c>
      <c r="K3285" s="21">
        <v>2595536</v>
      </c>
      <c r="L3285" s="21">
        <f>Tableau1[[#This Row],[TONNE_DECHET]]*1000</f>
        <v>2506812.4699999997</v>
      </c>
      <c r="M3285" s="21">
        <f>Tableau1[[#This Row],[KG_DECHET]]/Tableau1[[#This Row],[Population]]</f>
        <v>0.96581687558947349</v>
      </c>
    </row>
    <row r="3286" spans="1:13" x14ac:dyDescent="0.3">
      <c r="A3286" s="21">
        <v>2013</v>
      </c>
      <c r="B3286" s="21">
        <v>32</v>
      </c>
      <c r="C3286" s="21" t="str">
        <f>VLOOKUP(Tableau1[[#This Row],[CODE_REGION]],Libellés!$I$2:$J$15,2,FALSE)</f>
        <v>Hauts-de-France</v>
      </c>
      <c r="D3286" s="21">
        <v>59</v>
      </c>
      <c r="E3286" s="21" t="str">
        <f>VLOOKUP(Tableau1[[#This Row],[CODE_DEPT]],Libellés!$L$2:$M$102,2,FALSE)</f>
        <v>Nord</v>
      </c>
      <c r="F3286" s="21" t="s">
        <v>55</v>
      </c>
      <c r="G3286" s="21" t="str">
        <f>VLOOKUP(Tableau1[[#This Row],[CODE_TYPE_DECHET]],Libellés!$A$1:$B$8,2,FALSE)</f>
        <v>Collectes séparées hors gravats</v>
      </c>
      <c r="H3286" s="21" t="s">
        <v>49</v>
      </c>
      <c r="I3286" s="21" t="str">
        <f>VLOOKUP(Tableau1[[#This Row],[CODE_DESTINATION]],Libellés!$E$2:$F$7,2,FALSE)</f>
        <v>Valorisation matière</v>
      </c>
      <c r="J3286" s="21">
        <v>564.00099999999998</v>
      </c>
      <c r="K3286" s="21">
        <v>2595536</v>
      </c>
      <c r="L3286" s="21">
        <f>Tableau1[[#This Row],[TONNE_DECHET]]*1000</f>
        <v>564001</v>
      </c>
      <c r="M3286" s="21">
        <f>Tableau1[[#This Row],[KG_DECHET]]/Tableau1[[#This Row],[Population]]</f>
        <v>0.21729654298765264</v>
      </c>
    </row>
    <row r="3287" spans="1:13" x14ac:dyDescent="0.3">
      <c r="A3287" s="21">
        <v>2013</v>
      </c>
      <c r="B3287" s="21">
        <v>32</v>
      </c>
      <c r="C3287" s="21" t="str">
        <f>VLOOKUP(Tableau1[[#This Row],[CODE_REGION]],Libellés!$I$2:$J$15,2,FALSE)</f>
        <v>Hauts-de-France</v>
      </c>
      <c r="D3287" s="21">
        <v>59</v>
      </c>
      <c r="E3287" s="21" t="str">
        <f>VLOOKUP(Tableau1[[#This Row],[CODE_DEPT]],Libellés!$L$2:$M$102,2,FALSE)</f>
        <v>Nord</v>
      </c>
      <c r="F3287" s="21" t="s">
        <v>55</v>
      </c>
      <c r="G3287" s="21" t="str">
        <f>VLOOKUP(Tableau1[[#This Row],[CODE_TYPE_DECHET]],Libellés!$A$1:$B$8,2,FALSE)</f>
        <v>Collectes séparées hors gravats</v>
      </c>
      <c r="H3287" s="21" t="s">
        <v>52</v>
      </c>
      <c r="I3287" s="21" t="str">
        <f>VLOOKUP(Tableau1[[#This Row],[CODE_DESTINATION]],Libellés!$E$2:$F$7,2,FALSE)</f>
        <v>Non précisé</v>
      </c>
      <c r="J3287" s="21">
        <v>346.84178000000003</v>
      </c>
      <c r="K3287" s="21">
        <v>2595536</v>
      </c>
      <c r="L3287" s="21">
        <f>Tableau1[[#This Row],[TONNE_DECHET]]*1000</f>
        <v>346841.78</v>
      </c>
      <c r="M3287" s="21">
        <f>Tableau1[[#This Row],[KG_DECHET]]/Tableau1[[#This Row],[Population]]</f>
        <v>0.13363011724745871</v>
      </c>
    </row>
    <row r="3288" spans="1:13" x14ac:dyDescent="0.3">
      <c r="A3288" s="21">
        <v>2015</v>
      </c>
      <c r="B3288" s="21">
        <v>32</v>
      </c>
      <c r="C3288" s="21" t="str">
        <f>VLOOKUP(Tableau1[[#This Row],[CODE_REGION]],Libellés!$I$2:$J$15,2,FALSE)</f>
        <v>Hauts-de-France</v>
      </c>
      <c r="D3288" s="21">
        <v>59</v>
      </c>
      <c r="E3288" s="21" t="str">
        <f>VLOOKUP(Tableau1[[#This Row],[CODE_DEPT]],Libellés!$L$2:$M$102,2,FALSE)</f>
        <v>Nord</v>
      </c>
      <c r="F3288" s="21" t="s">
        <v>49</v>
      </c>
      <c r="G3288" s="21" t="str">
        <f>VLOOKUP(Tableau1[[#This Row],[CODE_TYPE_DECHET]],Libellés!$A$1:$B$8,2,FALSE)</f>
        <v>Ordures ménagères résiduelles</v>
      </c>
      <c r="H3288" s="21" t="s">
        <v>50</v>
      </c>
      <c r="I3288" s="21" t="str">
        <f>VLOOKUP(Tableau1[[#This Row],[CODE_DESTINATION]],Libellés!$E$2:$F$7,2,FALSE)</f>
        <v>Incinération avec récupération d'énergie</v>
      </c>
      <c r="J3288" s="21">
        <v>597539.41264999995</v>
      </c>
      <c r="K3288" s="21">
        <v>2605238</v>
      </c>
      <c r="L3288" s="21">
        <f>Tableau1[[#This Row],[TONNE_DECHET]]*1000</f>
        <v>597539412.64999998</v>
      </c>
      <c r="M3288" s="21">
        <f>Tableau1[[#This Row],[KG_DECHET]]/Tableau1[[#This Row],[Population]]</f>
        <v>229.36077726871787</v>
      </c>
    </row>
    <row r="3289" spans="1:13" x14ac:dyDescent="0.3">
      <c r="A3289" s="21">
        <v>2015</v>
      </c>
      <c r="B3289" s="21">
        <v>32</v>
      </c>
      <c r="C3289" s="21" t="str">
        <f>VLOOKUP(Tableau1[[#This Row],[CODE_REGION]],Libellés!$I$2:$J$15,2,FALSE)</f>
        <v>Hauts-de-France</v>
      </c>
      <c r="D3289" s="21">
        <v>59</v>
      </c>
      <c r="E3289" s="21" t="str">
        <f>VLOOKUP(Tableau1[[#This Row],[CODE_DEPT]],Libellés!$L$2:$M$102,2,FALSE)</f>
        <v>Nord</v>
      </c>
      <c r="F3289" s="21" t="s">
        <v>49</v>
      </c>
      <c r="G3289" s="21" t="str">
        <f>VLOOKUP(Tableau1[[#This Row],[CODE_TYPE_DECHET]],Libellés!$A$1:$B$8,2,FALSE)</f>
        <v>Ordures ménagères résiduelles</v>
      </c>
      <c r="H3289" s="21" t="s">
        <v>51</v>
      </c>
      <c r="I3289" s="21" t="str">
        <f>VLOOKUP(Tableau1[[#This Row],[CODE_DESTINATION]],Libellés!$E$2:$F$7,2,FALSE)</f>
        <v>Stockage</v>
      </c>
      <c r="J3289" s="21">
        <v>39233.610999999997</v>
      </c>
      <c r="K3289" s="21">
        <v>2605238</v>
      </c>
      <c r="L3289" s="21">
        <f>Tableau1[[#This Row],[TONNE_DECHET]]*1000</f>
        <v>39233611</v>
      </c>
      <c r="M3289" s="21">
        <f>Tableau1[[#This Row],[KG_DECHET]]/Tableau1[[#This Row],[Population]]</f>
        <v>15.059511261543092</v>
      </c>
    </row>
    <row r="3290" spans="1:13" x14ac:dyDescent="0.3">
      <c r="A3290" s="21">
        <v>2015</v>
      </c>
      <c r="B3290" s="21">
        <v>32</v>
      </c>
      <c r="C3290" s="21" t="str">
        <f>VLOOKUP(Tableau1[[#This Row],[CODE_REGION]],Libellés!$I$2:$J$15,2,FALSE)</f>
        <v>Hauts-de-France</v>
      </c>
      <c r="D3290" s="21">
        <v>59</v>
      </c>
      <c r="E3290" s="21" t="str">
        <f>VLOOKUP(Tableau1[[#This Row],[CODE_DEPT]],Libellés!$L$2:$M$102,2,FALSE)</f>
        <v>Nord</v>
      </c>
      <c r="F3290" s="21" t="s">
        <v>49</v>
      </c>
      <c r="G3290" s="21" t="str">
        <f>VLOOKUP(Tableau1[[#This Row],[CODE_TYPE_DECHET]],Libellés!$A$1:$B$8,2,FALSE)</f>
        <v>Ordures ménagères résiduelles</v>
      </c>
      <c r="H3290" s="21" t="s">
        <v>52</v>
      </c>
      <c r="I3290" s="21" t="str">
        <f>VLOOKUP(Tableau1[[#This Row],[CODE_DESTINATION]],Libellés!$E$2:$F$7,2,FALSE)</f>
        <v>Non précisé</v>
      </c>
      <c r="J3290" s="21">
        <v>15699.622740000001</v>
      </c>
      <c r="K3290" s="21">
        <v>2605238</v>
      </c>
      <c r="L3290" s="21">
        <f>Tableau1[[#This Row],[TONNE_DECHET]]*1000</f>
        <v>15699622.74</v>
      </c>
      <c r="M3290" s="21">
        <f>Tableau1[[#This Row],[KG_DECHET]]/Tableau1[[#This Row],[Population]]</f>
        <v>6.0261760115582534</v>
      </c>
    </row>
    <row r="3291" spans="1:13" x14ac:dyDescent="0.3">
      <c r="A3291" s="21">
        <v>2015</v>
      </c>
      <c r="B3291" s="21">
        <v>32</v>
      </c>
      <c r="C3291" s="21" t="str">
        <f>VLOOKUP(Tableau1[[#This Row],[CODE_REGION]],Libellés!$I$2:$J$15,2,FALSE)</f>
        <v>Hauts-de-France</v>
      </c>
      <c r="D3291" s="21">
        <v>59</v>
      </c>
      <c r="E3291" s="21" t="str">
        <f>VLOOKUP(Tableau1[[#This Row],[CODE_DEPT]],Libellés!$L$2:$M$102,2,FALSE)</f>
        <v>Nord</v>
      </c>
      <c r="F3291" s="21" t="s">
        <v>50</v>
      </c>
      <c r="G3291" s="21" t="str">
        <f>VLOOKUP(Tableau1[[#This Row],[CODE_TYPE_DECHET]],Libellés!$A$1:$B$8,2,FALSE)</f>
        <v>Encombrants</v>
      </c>
      <c r="H3291" s="21" t="s">
        <v>49</v>
      </c>
      <c r="I3291" s="21" t="str">
        <f>VLOOKUP(Tableau1[[#This Row],[CODE_DESTINATION]],Libellés!$E$2:$F$7,2,FALSE)</f>
        <v>Valorisation matière</v>
      </c>
      <c r="J3291" s="21">
        <v>15054.63183</v>
      </c>
      <c r="K3291" s="21">
        <v>2605238</v>
      </c>
      <c r="L3291" s="21">
        <f>Tableau1[[#This Row],[TONNE_DECHET]]*1000</f>
        <v>15054631.83</v>
      </c>
      <c r="M3291" s="21">
        <f>Tableau1[[#This Row],[KG_DECHET]]/Tableau1[[#This Row],[Population]]</f>
        <v>5.7786013523524531</v>
      </c>
    </row>
    <row r="3292" spans="1:13" x14ac:dyDescent="0.3">
      <c r="A3292" s="21">
        <v>2015</v>
      </c>
      <c r="B3292" s="21">
        <v>32</v>
      </c>
      <c r="C3292" s="21" t="str">
        <f>VLOOKUP(Tableau1[[#This Row],[CODE_REGION]],Libellés!$I$2:$J$15,2,FALSE)</f>
        <v>Hauts-de-France</v>
      </c>
      <c r="D3292" s="21">
        <v>59</v>
      </c>
      <c r="E3292" s="21" t="str">
        <f>VLOOKUP(Tableau1[[#This Row],[CODE_DEPT]],Libellés!$L$2:$M$102,2,FALSE)</f>
        <v>Nord</v>
      </c>
      <c r="F3292" s="21" t="s">
        <v>50</v>
      </c>
      <c r="G3292" s="21" t="str">
        <f>VLOOKUP(Tableau1[[#This Row],[CODE_TYPE_DECHET]],Libellés!$A$1:$B$8,2,FALSE)</f>
        <v>Encombrants</v>
      </c>
      <c r="H3292" s="21" t="s">
        <v>50</v>
      </c>
      <c r="I3292" s="21" t="str">
        <f>VLOOKUP(Tableau1[[#This Row],[CODE_DESTINATION]],Libellés!$E$2:$F$7,2,FALSE)</f>
        <v>Incinération avec récupération d'énergie</v>
      </c>
      <c r="J3292" s="21">
        <v>1732</v>
      </c>
      <c r="K3292" s="21">
        <v>2605238</v>
      </c>
      <c r="L3292" s="21">
        <f>Tableau1[[#This Row],[TONNE_DECHET]]*1000</f>
        <v>1732000</v>
      </c>
      <c r="M3292" s="21">
        <f>Tableau1[[#This Row],[KG_DECHET]]/Tableau1[[#This Row],[Population]]</f>
        <v>0.66481450063295555</v>
      </c>
    </row>
    <row r="3293" spans="1:13" x14ac:dyDescent="0.3">
      <c r="A3293" s="21">
        <v>2015</v>
      </c>
      <c r="B3293" s="21">
        <v>32</v>
      </c>
      <c r="C3293" s="21" t="str">
        <f>VLOOKUP(Tableau1[[#This Row],[CODE_REGION]],Libellés!$I$2:$J$15,2,FALSE)</f>
        <v>Hauts-de-France</v>
      </c>
      <c r="D3293" s="21">
        <v>59</v>
      </c>
      <c r="E3293" s="21" t="str">
        <f>VLOOKUP(Tableau1[[#This Row],[CODE_DEPT]],Libellés!$L$2:$M$102,2,FALSE)</f>
        <v>Nord</v>
      </c>
      <c r="F3293" s="21" t="s">
        <v>50</v>
      </c>
      <c r="G3293" s="21" t="str">
        <f>VLOOKUP(Tableau1[[#This Row],[CODE_TYPE_DECHET]],Libellés!$A$1:$B$8,2,FALSE)</f>
        <v>Encombrants</v>
      </c>
      <c r="H3293" s="21" t="s">
        <v>51</v>
      </c>
      <c r="I3293" s="21" t="str">
        <f>VLOOKUP(Tableau1[[#This Row],[CODE_DESTINATION]],Libellés!$E$2:$F$7,2,FALSE)</f>
        <v>Stockage</v>
      </c>
      <c r="J3293" s="21">
        <v>2681.2220000000002</v>
      </c>
      <c r="K3293" s="21">
        <v>2605238</v>
      </c>
      <c r="L3293" s="21">
        <f>Tableau1[[#This Row],[TONNE_DECHET]]*1000</f>
        <v>2681222</v>
      </c>
      <c r="M3293" s="21">
        <f>Tableau1[[#This Row],[KG_DECHET]]/Tableau1[[#This Row],[Population]]</f>
        <v>1.0291658573995928</v>
      </c>
    </row>
    <row r="3294" spans="1:13" x14ac:dyDescent="0.3">
      <c r="A3294" s="21">
        <v>2015</v>
      </c>
      <c r="B3294" s="21">
        <v>32</v>
      </c>
      <c r="C3294" s="21" t="str">
        <f>VLOOKUP(Tableau1[[#This Row],[CODE_REGION]],Libellés!$I$2:$J$15,2,FALSE)</f>
        <v>Hauts-de-France</v>
      </c>
      <c r="D3294" s="21">
        <v>59</v>
      </c>
      <c r="E3294" s="21" t="str">
        <f>VLOOKUP(Tableau1[[#This Row],[CODE_DEPT]],Libellés!$L$2:$M$102,2,FALSE)</f>
        <v>Nord</v>
      </c>
      <c r="F3294" s="21" t="s">
        <v>50</v>
      </c>
      <c r="G3294" s="21" t="str">
        <f>VLOOKUP(Tableau1[[#This Row],[CODE_TYPE_DECHET]],Libellés!$A$1:$B$8,2,FALSE)</f>
        <v>Encombrants</v>
      </c>
      <c r="H3294" s="21" t="s">
        <v>52</v>
      </c>
      <c r="I3294" s="21" t="str">
        <f>VLOOKUP(Tableau1[[#This Row],[CODE_DESTINATION]],Libellés!$E$2:$F$7,2,FALSE)</f>
        <v>Non précisé</v>
      </c>
      <c r="J3294" s="21">
        <v>111</v>
      </c>
      <c r="K3294" s="21">
        <v>2605238</v>
      </c>
      <c r="L3294" s="21">
        <f>Tableau1[[#This Row],[TONNE_DECHET]]*1000</f>
        <v>111000</v>
      </c>
      <c r="M3294" s="21">
        <f>Tableau1[[#This Row],[KG_DECHET]]/Tableau1[[#This Row],[Population]]</f>
        <v>4.2606472038255239E-2</v>
      </c>
    </row>
    <row r="3295" spans="1:13" x14ac:dyDescent="0.3">
      <c r="A3295" s="21">
        <v>2015</v>
      </c>
      <c r="B3295" s="21">
        <v>32</v>
      </c>
      <c r="C3295" s="21" t="str">
        <f>VLOOKUP(Tableau1[[#This Row],[CODE_REGION]],Libellés!$I$2:$J$15,2,FALSE)</f>
        <v>Hauts-de-France</v>
      </c>
      <c r="D3295" s="21">
        <v>59</v>
      </c>
      <c r="E3295" s="21" t="str">
        <f>VLOOKUP(Tableau1[[#This Row],[CODE_DEPT]],Libellés!$L$2:$M$102,2,FALSE)</f>
        <v>Nord</v>
      </c>
      <c r="F3295" s="21" t="s">
        <v>53</v>
      </c>
      <c r="G3295" s="21" t="str">
        <f>VLOOKUP(Tableau1[[#This Row],[CODE_TYPE_DECHET]],Libellés!$A$1:$B$8,2,FALSE)</f>
        <v>Déchets dangereux</v>
      </c>
      <c r="H3295" s="21" t="s">
        <v>50</v>
      </c>
      <c r="I3295" s="21" t="str">
        <f>VLOOKUP(Tableau1[[#This Row],[CODE_DESTINATION]],Libellés!$E$2:$F$7,2,FALSE)</f>
        <v>Incinération avec récupération d'énergie</v>
      </c>
      <c r="J3295" s="21">
        <v>49.344909999999999</v>
      </c>
      <c r="K3295" s="21">
        <v>2605238</v>
      </c>
      <c r="L3295" s="21">
        <f>Tableau1[[#This Row],[TONNE_DECHET]]*1000</f>
        <v>49344.909999999996</v>
      </c>
      <c r="M3295" s="21">
        <f>Tableau1[[#This Row],[KG_DECHET]]/Tableau1[[#This Row],[Population]]</f>
        <v>1.8940653406713703E-2</v>
      </c>
    </row>
    <row r="3296" spans="1:13" x14ac:dyDescent="0.3">
      <c r="A3296" s="21">
        <v>2015</v>
      </c>
      <c r="B3296" s="21">
        <v>32</v>
      </c>
      <c r="C3296" s="21" t="str">
        <f>VLOOKUP(Tableau1[[#This Row],[CODE_REGION]],Libellés!$I$2:$J$15,2,FALSE)</f>
        <v>Hauts-de-France</v>
      </c>
      <c r="D3296" s="21">
        <v>59</v>
      </c>
      <c r="E3296" s="21" t="str">
        <f>VLOOKUP(Tableau1[[#This Row],[CODE_DEPT]],Libellés!$L$2:$M$102,2,FALSE)</f>
        <v>Nord</v>
      </c>
      <c r="F3296" s="21" t="s">
        <v>53</v>
      </c>
      <c r="G3296" s="21" t="str">
        <f>VLOOKUP(Tableau1[[#This Row],[CODE_TYPE_DECHET]],Libellés!$A$1:$B$8,2,FALSE)</f>
        <v>Déchets dangereux</v>
      </c>
      <c r="H3296" s="21" t="s">
        <v>53</v>
      </c>
      <c r="I3296" s="21" t="str">
        <f>VLOOKUP(Tableau1[[#This Row],[CODE_DESTINATION]],Libellés!$E$2:$F$7,2,FALSE)</f>
        <v>Incinération sans récupération d'énergie</v>
      </c>
      <c r="J3296" s="21">
        <v>133</v>
      </c>
      <c r="K3296" s="21">
        <v>2605238</v>
      </c>
      <c r="L3296" s="21">
        <f>Tableau1[[#This Row],[TONNE_DECHET]]*1000</f>
        <v>133000</v>
      </c>
      <c r="M3296" s="21">
        <f>Tableau1[[#This Row],[KG_DECHET]]/Tableau1[[#This Row],[Population]]</f>
        <v>5.1050998027819337E-2</v>
      </c>
    </row>
    <row r="3297" spans="1:13" x14ac:dyDescent="0.3">
      <c r="A3297" s="21">
        <v>2015</v>
      </c>
      <c r="B3297" s="21">
        <v>32</v>
      </c>
      <c r="C3297" s="21" t="str">
        <f>VLOOKUP(Tableau1[[#This Row],[CODE_REGION]],Libellés!$I$2:$J$15,2,FALSE)</f>
        <v>Hauts-de-France</v>
      </c>
      <c r="D3297" s="21">
        <v>59</v>
      </c>
      <c r="E3297" s="21" t="str">
        <f>VLOOKUP(Tableau1[[#This Row],[CODE_DEPT]],Libellés!$L$2:$M$102,2,FALSE)</f>
        <v>Nord</v>
      </c>
      <c r="F3297" s="21" t="s">
        <v>51</v>
      </c>
      <c r="G3297" s="21" t="str">
        <f>VLOOKUP(Tableau1[[#This Row],[CODE_TYPE_DECHET]],Libellés!$A$1:$B$8,2,FALSE)</f>
        <v>Emballages et papier</v>
      </c>
      <c r="H3297" s="21" t="s">
        <v>49</v>
      </c>
      <c r="I3297" s="21" t="str">
        <f>VLOOKUP(Tableau1[[#This Row],[CODE_DESTINATION]],Libellés!$E$2:$F$7,2,FALSE)</f>
        <v>Valorisation matière</v>
      </c>
      <c r="J3297" s="21">
        <v>190288.61285999999</v>
      </c>
      <c r="K3297" s="21">
        <v>2605238</v>
      </c>
      <c r="L3297" s="21">
        <f>Tableau1[[#This Row],[TONNE_DECHET]]*1000</f>
        <v>190288612.85999998</v>
      </c>
      <c r="M3297" s="21">
        <f>Tableau1[[#This Row],[KG_DECHET]]/Tableau1[[#This Row],[Population]]</f>
        <v>73.040778946107793</v>
      </c>
    </row>
    <row r="3298" spans="1:13" x14ac:dyDescent="0.3">
      <c r="A3298" s="21">
        <v>2015</v>
      </c>
      <c r="B3298" s="21">
        <v>32</v>
      </c>
      <c r="C3298" s="21" t="str">
        <f>VLOOKUP(Tableau1[[#This Row],[CODE_REGION]],Libellés!$I$2:$J$15,2,FALSE)</f>
        <v>Hauts-de-France</v>
      </c>
      <c r="D3298" s="21">
        <v>59</v>
      </c>
      <c r="E3298" s="21" t="str">
        <f>VLOOKUP(Tableau1[[#This Row],[CODE_DEPT]],Libellés!$L$2:$M$102,2,FALSE)</f>
        <v>Nord</v>
      </c>
      <c r="F3298" s="21" t="s">
        <v>51</v>
      </c>
      <c r="G3298" s="21" t="str">
        <f>VLOOKUP(Tableau1[[#This Row],[CODE_TYPE_DECHET]],Libellés!$A$1:$B$8,2,FALSE)</f>
        <v>Emballages et papier</v>
      </c>
      <c r="H3298" s="21" t="s">
        <v>52</v>
      </c>
      <c r="I3298" s="21" t="str">
        <f>VLOOKUP(Tableau1[[#This Row],[CODE_DESTINATION]],Libellés!$E$2:$F$7,2,FALSE)</f>
        <v>Non précisé</v>
      </c>
      <c r="J3298" s="21">
        <v>4356.4548199999999</v>
      </c>
      <c r="K3298" s="21">
        <v>2605238</v>
      </c>
      <c r="L3298" s="21">
        <f>Tableau1[[#This Row],[TONNE_DECHET]]*1000</f>
        <v>4356454.82</v>
      </c>
      <c r="M3298" s="21">
        <f>Tableau1[[#This Row],[KG_DECHET]]/Tableau1[[#This Row],[Population]]</f>
        <v>1.6721907249932637</v>
      </c>
    </row>
    <row r="3299" spans="1:13" x14ac:dyDescent="0.3">
      <c r="A3299" s="21">
        <v>2015</v>
      </c>
      <c r="B3299" s="21">
        <v>32</v>
      </c>
      <c r="C3299" s="21" t="str">
        <f>VLOOKUP(Tableau1[[#This Row],[CODE_REGION]],Libellés!$I$2:$J$15,2,FALSE)</f>
        <v>Hauts-de-France</v>
      </c>
      <c r="D3299" s="21">
        <v>59</v>
      </c>
      <c r="E3299" s="21" t="str">
        <f>VLOOKUP(Tableau1[[#This Row],[CODE_DEPT]],Libellés!$L$2:$M$102,2,FALSE)</f>
        <v>Nord</v>
      </c>
      <c r="F3299" s="21" t="s">
        <v>56</v>
      </c>
      <c r="G3299" s="21" t="str">
        <f>VLOOKUP(Tableau1[[#This Row],[CODE_TYPE_DECHET]],Libellés!$A$1:$B$8,2,FALSE)</f>
        <v>Biodéchets</v>
      </c>
      <c r="H3299" s="21" t="s">
        <v>56</v>
      </c>
      <c r="I3299" s="21" t="str">
        <f>VLOOKUP(Tableau1[[#This Row],[CODE_DESTINATION]],Libellés!$E$2:$F$7,2,FALSE)</f>
        <v>Valorisation organique</v>
      </c>
      <c r="J3299" s="21">
        <v>119633.09054</v>
      </c>
      <c r="K3299" s="21">
        <v>2605238</v>
      </c>
      <c r="L3299" s="21">
        <f>Tableau1[[#This Row],[TONNE_DECHET]]*1000</f>
        <v>119633090.54000001</v>
      </c>
      <c r="M3299" s="21">
        <f>Tableau1[[#This Row],[KG_DECHET]]/Tableau1[[#This Row],[Population]]</f>
        <v>45.92021555804115</v>
      </c>
    </row>
    <row r="3300" spans="1:13" x14ac:dyDescent="0.3">
      <c r="A3300" s="21">
        <v>2015</v>
      </c>
      <c r="B3300" s="21">
        <v>32</v>
      </c>
      <c r="C3300" s="21" t="str">
        <f>VLOOKUP(Tableau1[[#This Row],[CODE_REGION]],Libellés!$I$2:$J$15,2,FALSE)</f>
        <v>Hauts-de-France</v>
      </c>
      <c r="D3300" s="21">
        <v>59</v>
      </c>
      <c r="E3300" s="21" t="str">
        <f>VLOOKUP(Tableau1[[#This Row],[CODE_DEPT]],Libellés!$L$2:$M$102,2,FALSE)</f>
        <v>Nord</v>
      </c>
      <c r="F3300" s="21" t="s">
        <v>54</v>
      </c>
      <c r="G3300" s="21" t="str">
        <f>VLOOKUP(Tableau1[[#This Row],[CODE_TYPE_DECHET]],Libellés!$A$1:$B$8,2,FALSE)</f>
        <v>Verre</v>
      </c>
      <c r="H3300" s="21" t="s">
        <v>49</v>
      </c>
      <c r="I3300" s="21" t="str">
        <f>VLOOKUP(Tableau1[[#This Row],[CODE_DESTINATION]],Libellés!$E$2:$F$7,2,FALSE)</f>
        <v>Valorisation matière</v>
      </c>
      <c r="J3300" s="21">
        <v>48866.927129999996</v>
      </c>
      <c r="K3300" s="21">
        <v>2605238</v>
      </c>
      <c r="L3300" s="21">
        <f>Tableau1[[#This Row],[TONNE_DECHET]]*1000</f>
        <v>48866927.129999995</v>
      </c>
      <c r="M3300" s="21">
        <f>Tableau1[[#This Row],[KG_DECHET]]/Tableau1[[#This Row],[Population]]</f>
        <v>18.757183462700912</v>
      </c>
    </row>
    <row r="3301" spans="1:13" x14ac:dyDescent="0.3">
      <c r="A3301" s="21">
        <v>2015</v>
      </c>
      <c r="B3301" s="21">
        <v>32</v>
      </c>
      <c r="C3301" s="21" t="str">
        <f>VLOOKUP(Tableau1[[#This Row],[CODE_REGION]],Libellés!$I$2:$J$15,2,FALSE)</f>
        <v>Hauts-de-France</v>
      </c>
      <c r="D3301" s="21">
        <v>59</v>
      </c>
      <c r="E3301" s="21" t="str">
        <f>VLOOKUP(Tableau1[[#This Row],[CODE_DEPT]],Libellés!$L$2:$M$102,2,FALSE)</f>
        <v>Nord</v>
      </c>
      <c r="F3301" s="21" t="s">
        <v>54</v>
      </c>
      <c r="G3301" s="21" t="str">
        <f>VLOOKUP(Tableau1[[#This Row],[CODE_TYPE_DECHET]],Libellés!$A$1:$B$8,2,FALSE)</f>
        <v>Verre</v>
      </c>
      <c r="H3301" s="21" t="s">
        <v>52</v>
      </c>
      <c r="I3301" s="21" t="str">
        <f>VLOOKUP(Tableau1[[#This Row],[CODE_DESTINATION]],Libellés!$E$2:$F$7,2,FALSE)</f>
        <v>Non précisé</v>
      </c>
      <c r="J3301" s="21">
        <v>1790.0309500000001</v>
      </c>
      <c r="K3301" s="21">
        <v>2605238</v>
      </c>
      <c r="L3301" s="21">
        <f>Tableau1[[#This Row],[TONNE_DECHET]]*1000</f>
        <v>1790030.9500000002</v>
      </c>
      <c r="M3301" s="21">
        <f>Tableau1[[#This Row],[KG_DECHET]]/Tableau1[[#This Row],[Population]]</f>
        <v>0.68708922179086906</v>
      </c>
    </row>
    <row r="3302" spans="1:13" x14ac:dyDescent="0.3">
      <c r="A3302" s="21">
        <v>2015</v>
      </c>
      <c r="B3302" s="21">
        <v>32</v>
      </c>
      <c r="C3302" s="21" t="str">
        <f>VLOOKUP(Tableau1[[#This Row],[CODE_REGION]],Libellés!$I$2:$J$15,2,FALSE)</f>
        <v>Hauts-de-France</v>
      </c>
      <c r="D3302" s="21">
        <v>59</v>
      </c>
      <c r="E3302" s="21" t="str">
        <f>VLOOKUP(Tableau1[[#This Row],[CODE_DEPT]],Libellés!$L$2:$M$102,2,FALSE)</f>
        <v>Nord</v>
      </c>
      <c r="F3302" s="21" t="s">
        <v>55</v>
      </c>
      <c r="G3302" s="21" t="str">
        <f>VLOOKUP(Tableau1[[#This Row],[CODE_TYPE_DECHET]],Libellés!$A$1:$B$8,2,FALSE)</f>
        <v>Collectes séparées hors gravats</v>
      </c>
      <c r="H3302" s="21" t="s">
        <v>49</v>
      </c>
      <c r="I3302" s="21" t="str">
        <f>VLOOKUP(Tableau1[[#This Row],[CODE_DESTINATION]],Libellés!$E$2:$F$7,2,FALSE)</f>
        <v>Valorisation matière</v>
      </c>
      <c r="J3302" s="21">
        <v>1646.04384</v>
      </c>
      <c r="K3302" s="21">
        <v>2605238</v>
      </c>
      <c r="L3302" s="21">
        <f>Tableau1[[#This Row],[TONNE_DECHET]]*1000</f>
        <v>1646043.84</v>
      </c>
      <c r="M3302" s="21">
        <f>Tableau1[[#This Row],[KG_DECHET]]/Tableau1[[#This Row],[Population]]</f>
        <v>0.63182090849281336</v>
      </c>
    </row>
    <row r="3303" spans="1:13" x14ac:dyDescent="0.3">
      <c r="A3303" s="21">
        <v>2015</v>
      </c>
      <c r="B3303" s="21">
        <v>32</v>
      </c>
      <c r="C3303" s="21" t="str">
        <f>VLOOKUP(Tableau1[[#This Row],[CODE_REGION]],Libellés!$I$2:$J$15,2,FALSE)</f>
        <v>Hauts-de-France</v>
      </c>
      <c r="D3303" s="21">
        <v>59</v>
      </c>
      <c r="E3303" s="21" t="str">
        <f>VLOOKUP(Tableau1[[#This Row],[CODE_DEPT]],Libellés!$L$2:$M$102,2,FALSE)</f>
        <v>Nord</v>
      </c>
      <c r="F3303" s="21" t="s">
        <v>55</v>
      </c>
      <c r="G3303" s="21" t="str">
        <f>VLOOKUP(Tableau1[[#This Row],[CODE_TYPE_DECHET]],Libellés!$A$1:$B$8,2,FALSE)</f>
        <v>Collectes séparées hors gravats</v>
      </c>
      <c r="H3303" s="21" t="s">
        <v>52</v>
      </c>
      <c r="I3303" s="21" t="str">
        <f>VLOOKUP(Tableau1[[#This Row],[CODE_DESTINATION]],Libellés!$E$2:$F$7,2,FALSE)</f>
        <v>Non précisé</v>
      </c>
      <c r="J3303" s="21">
        <v>1819.001</v>
      </c>
      <c r="K3303" s="21">
        <v>2605238</v>
      </c>
      <c r="L3303" s="21">
        <f>Tableau1[[#This Row],[TONNE_DECHET]]*1000</f>
        <v>1819001</v>
      </c>
      <c r="M3303" s="21">
        <f>Tableau1[[#This Row],[KG_DECHET]]/Tableau1[[#This Row],[Population]]</f>
        <v>0.69820914634286768</v>
      </c>
    </row>
    <row r="3304" spans="1:13" x14ac:dyDescent="0.3">
      <c r="A3304" s="21">
        <v>2017</v>
      </c>
      <c r="B3304" s="21">
        <v>32</v>
      </c>
      <c r="C3304" s="21" t="str">
        <f>VLOOKUP(Tableau1[[#This Row],[CODE_REGION]],Libellés!$I$2:$J$15,2,FALSE)</f>
        <v>Hauts-de-France</v>
      </c>
      <c r="D3304" s="21">
        <v>59</v>
      </c>
      <c r="E3304" s="21" t="str">
        <f>VLOOKUP(Tableau1[[#This Row],[CODE_DEPT]],Libellés!$L$2:$M$102,2,FALSE)</f>
        <v>Nord</v>
      </c>
      <c r="F3304" s="21" t="s">
        <v>49</v>
      </c>
      <c r="G3304" s="21" t="str">
        <f>VLOOKUP(Tableau1[[#This Row],[CODE_TYPE_DECHET]],Libellés!$A$1:$B$8,2,FALSE)</f>
        <v>Ordures ménagères résiduelles</v>
      </c>
      <c r="H3304" s="21" t="s">
        <v>50</v>
      </c>
      <c r="I3304" s="21" t="str">
        <f>VLOOKUP(Tableau1[[#This Row],[CODE_DESTINATION]],Libellés!$E$2:$F$7,2,FALSE)</f>
        <v>Incinération avec récupération d'énergie</v>
      </c>
      <c r="J3304" s="21">
        <v>552636.18854</v>
      </c>
      <c r="K3304" s="21">
        <v>2604361</v>
      </c>
      <c r="L3304" s="21">
        <f>Tableau1[[#This Row],[TONNE_DECHET]]*1000</f>
        <v>552636188.53999996</v>
      </c>
      <c r="M3304" s="21">
        <f>Tableau1[[#This Row],[KG_DECHET]]/Tableau1[[#This Row],[Population]]</f>
        <v>212.19646145062069</v>
      </c>
    </row>
    <row r="3305" spans="1:13" x14ac:dyDescent="0.3">
      <c r="A3305" s="21">
        <v>2017</v>
      </c>
      <c r="B3305" s="21">
        <v>32</v>
      </c>
      <c r="C3305" s="21" t="str">
        <f>VLOOKUP(Tableau1[[#This Row],[CODE_REGION]],Libellés!$I$2:$J$15,2,FALSE)</f>
        <v>Hauts-de-France</v>
      </c>
      <c r="D3305" s="21">
        <v>59</v>
      </c>
      <c r="E3305" s="21" t="str">
        <f>VLOOKUP(Tableau1[[#This Row],[CODE_DEPT]],Libellés!$L$2:$M$102,2,FALSE)</f>
        <v>Nord</v>
      </c>
      <c r="F3305" s="21" t="s">
        <v>49</v>
      </c>
      <c r="G3305" s="21" t="str">
        <f>VLOOKUP(Tableau1[[#This Row],[CODE_TYPE_DECHET]],Libellés!$A$1:$B$8,2,FALSE)</f>
        <v>Ordures ménagères résiduelles</v>
      </c>
      <c r="H3305" s="21" t="s">
        <v>51</v>
      </c>
      <c r="I3305" s="21" t="str">
        <f>VLOOKUP(Tableau1[[#This Row],[CODE_DESTINATION]],Libellés!$E$2:$F$7,2,FALSE)</f>
        <v>Stockage</v>
      </c>
      <c r="J3305" s="21">
        <v>35663.26</v>
      </c>
      <c r="K3305" s="21">
        <v>2604361</v>
      </c>
      <c r="L3305" s="21">
        <f>Tableau1[[#This Row],[TONNE_DECHET]]*1000</f>
        <v>35663260</v>
      </c>
      <c r="M3305" s="21">
        <f>Tableau1[[#This Row],[KG_DECHET]]/Tableau1[[#This Row],[Population]]</f>
        <v>13.693669963572638</v>
      </c>
    </row>
    <row r="3306" spans="1:13" x14ac:dyDescent="0.3">
      <c r="A3306" s="21">
        <v>2017</v>
      </c>
      <c r="B3306" s="21">
        <v>32</v>
      </c>
      <c r="C3306" s="21" t="str">
        <f>VLOOKUP(Tableau1[[#This Row],[CODE_REGION]],Libellés!$I$2:$J$15,2,FALSE)</f>
        <v>Hauts-de-France</v>
      </c>
      <c r="D3306" s="21">
        <v>59</v>
      </c>
      <c r="E3306" s="21" t="str">
        <f>VLOOKUP(Tableau1[[#This Row],[CODE_DEPT]],Libellés!$L$2:$M$102,2,FALSE)</f>
        <v>Nord</v>
      </c>
      <c r="F3306" s="21" t="s">
        <v>49</v>
      </c>
      <c r="G3306" s="21" t="str">
        <f>VLOOKUP(Tableau1[[#This Row],[CODE_TYPE_DECHET]],Libellés!$A$1:$B$8,2,FALSE)</f>
        <v>Ordures ménagères résiduelles</v>
      </c>
      <c r="H3306" s="21" t="s">
        <v>56</v>
      </c>
      <c r="I3306" s="21" t="str">
        <f>VLOOKUP(Tableau1[[#This Row],[CODE_DESTINATION]],Libellés!$E$2:$F$7,2,FALSE)</f>
        <v>Valorisation organique</v>
      </c>
      <c r="J3306" s="21">
        <v>36269</v>
      </c>
      <c r="K3306" s="21">
        <v>2604361</v>
      </c>
      <c r="L3306" s="21">
        <f>Tableau1[[#This Row],[TONNE_DECHET]]*1000</f>
        <v>36269000</v>
      </c>
      <c r="M3306" s="21">
        <f>Tableau1[[#This Row],[KG_DECHET]]/Tableau1[[#This Row],[Population]]</f>
        <v>13.926256767015019</v>
      </c>
    </row>
    <row r="3307" spans="1:13" x14ac:dyDescent="0.3">
      <c r="A3307" s="21">
        <v>2017</v>
      </c>
      <c r="B3307" s="21">
        <v>32</v>
      </c>
      <c r="C3307" s="21" t="str">
        <f>VLOOKUP(Tableau1[[#This Row],[CODE_REGION]],Libellés!$I$2:$J$15,2,FALSE)</f>
        <v>Hauts-de-France</v>
      </c>
      <c r="D3307" s="21">
        <v>59</v>
      </c>
      <c r="E3307" s="21" t="str">
        <f>VLOOKUP(Tableau1[[#This Row],[CODE_DEPT]],Libellés!$L$2:$M$102,2,FALSE)</f>
        <v>Nord</v>
      </c>
      <c r="F3307" s="21" t="s">
        <v>49</v>
      </c>
      <c r="G3307" s="21" t="str">
        <f>VLOOKUP(Tableau1[[#This Row],[CODE_TYPE_DECHET]],Libellés!$A$1:$B$8,2,FALSE)</f>
        <v>Ordures ménagères résiduelles</v>
      </c>
      <c r="H3307" s="21" t="s">
        <v>52</v>
      </c>
      <c r="I3307" s="21" t="str">
        <f>VLOOKUP(Tableau1[[#This Row],[CODE_DESTINATION]],Libellés!$E$2:$F$7,2,FALSE)</f>
        <v>Non précisé</v>
      </c>
      <c r="J3307" s="21">
        <v>520.89741000000004</v>
      </c>
      <c r="K3307" s="21">
        <v>2604361</v>
      </c>
      <c r="L3307" s="21">
        <f>Tableau1[[#This Row],[TONNE_DECHET]]*1000</f>
        <v>520897.41000000003</v>
      </c>
      <c r="M3307" s="21">
        <f>Tableau1[[#This Row],[KG_DECHET]]/Tableau1[[#This Row],[Population]]</f>
        <v>0.20000967991764584</v>
      </c>
    </row>
    <row r="3308" spans="1:13" x14ac:dyDescent="0.3">
      <c r="A3308" s="21">
        <v>2017</v>
      </c>
      <c r="B3308" s="21">
        <v>32</v>
      </c>
      <c r="C3308" s="21" t="str">
        <f>VLOOKUP(Tableau1[[#This Row],[CODE_REGION]],Libellés!$I$2:$J$15,2,FALSE)</f>
        <v>Hauts-de-France</v>
      </c>
      <c r="D3308" s="21">
        <v>59</v>
      </c>
      <c r="E3308" s="21" t="str">
        <f>VLOOKUP(Tableau1[[#This Row],[CODE_DEPT]],Libellés!$L$2:$M$102,2,FALSE)</f>
        <v>Nord</v>
      </c>
      <c r="F3308" s="21" t="s">
        <v>50</v>
      </c>
      <c r="G3308" s="21" t="str">
        <f>VLOOKUP(Tableau1[[#This Row],[CODE_TYPE_DECHET]],Libellés!$A$1:$B$8,2,FALSE)</f>
        <v>Encombrants</v>
      </c>
      <c r="H3308" s="21" t="s">
        <v>49</v>
      </c>
      <c r="I3308" s="21" t="str">
        <f>VLOOKUP(Tableau1[[#This Row],[CODE_DESTINATION]],Libellés!$E$2:$F$7,2,FALSE)</f>
        <v>Valorisation matière</v>
      </c>
      <c r="J3308" s="21">
        <v>16437.46</v>
      </c>
      <c r="K3308" s="21">
        <v>2604361</v>
      </c>
      <c r="L3308" s="21">
        <f>Tableau1[[#This Row],[TONNE_DECHET]]*1000</f>
        <v>16437460</v>
      </c>
      <c r="M3308" s="21">
        <f>Tableau1[[#This Row],[KG_DECHET]]/Tableau1[[#This Row],[Population]]</f>
        <v>6.3115136496054118</v>
      </c>
    </row>
    <row r="3309" spans="1:13" x14ac:dyDescent="0.3">
      <c r="A3309" s="21">
        <v>2017</v>
      </c>
      <c r="B3309" s="21">
        <v>32</v>
      </c>
      <c r="C3309" s="21" t="str">
        <f>VLOOKUP(Tableau1[[#This Row],[CODE_REGION]],Libellés!$I$2:$J$15,2,FALSE)</f>
        <v>Hauts-de-France</v>
      </c>
      <c r="D3309" s="21">
        <v>59</v>
      </c>
      <c r="E3309" s="21" t="str">
        <f>VLOOKUP(Tableau1[[#This Row],[CODE_DEPT]],Libellés!$L$2:$M$102,2,FALSE)</f>
        <v>Nord</v>
      </c>
      <c r="F3309" s="21" t="s">
        <v>50</v>
      </c>
      <c r="G3309" s="21" t="str">
        <f>VLOOKUP(Tableau1[[#This Row],[CODE_TYPE_DECHET]],Libellés!$A$1:$B$8,2,FALSE)</f>
        <v>Encombrants</v>
      </c>
      <c r="H3309" s="21" t="s">
        <v>50</v>
      </c>
      <c r="I3309" s="21" t="str">
        <f>VLOOKUP(Tableau1[[#This Row],[CODE_DESTINATION]],Libellés!$E$2:$F$7,2,FALSE)</f>
        <v>Incinération avec récupération d'énergie</v>
      </c>
      <c r="J3309" s="21">
        <v>5434.13</v>
      </c>
      <c r="K3309" s="21">
        <v>2604361</v>
      </c>
      <c r="L3309" s="21">
        <f>Tableau1[[#This Row],[TONNE_DECHET]]*1000</f>
        <v>5434130</v>
      </c>
      <c r="M3309" s="21">
        <f>Tableau1[[#This Row],[KG_DECHET]]/Tableau1[[#This Row],[Population]]</f>
        <v>2.0865502132768845</v>
      </c>
    </row>
    <row r="3310" spans="1:13" x14ac:dyDescent="0.3">
      <c r="A3310" s="21">
        <v>2017</v>
      </c>
      <c r="B3310" s="21">
        <v>32</v>
      </c>
      <c r="C3310" s="21" t="str">
        <f>VLOOKUP(Tableau1[[#This Row],[CODE_REGION]],Libellés!$I$2:$J$15,2,FALSE)</f>
        <v>Hauts-de-France</v>
      </c>
      <c r="D3310" s="21">
        <v>59</v>
      </c>
      <c r="E3310" s="21" t="str">
        <f>VLOOKUP(Tableau1[[#This Row],[CODE_DEPT]],Libellés!$L$2:$M$102,2,FALSE)</f>
        <v>Nord</v>
      </c>
      <c r="F3310" s="21" t="s">
        <v>50</v>
      </c>
      <c r="G3310" s="21" t="str">
        <f>VLOOKUP(Tableau1[[#This Row],[CODE_TYPE_DECHET]],Libellés!$A$1:$B$8,2,FALSE)</f>
        <v>Encombrants</v>
      </c>
      <c r="H3310" s="21" t="s">
        <v>51</v>
      </c>
      <c r="I3310" s="21" t="str">
        <f>VLOOKUP(Tableau1[[#This Row],[CODE_DESTINATION]],Libellés!$E$2:$F$7,2,FALSE)</f>
        <v>Stockage</v>
      </c>
      <c r="J3310" s="21">
        <v>801.00099999999998</v>
      </c>
      <c r="K3310" s="21">
        <v>2604361</v>
      </c>
      <c r="L3310" s="21">
        <f>Tableau1[[#This Row],[TONNE_DECHET]]*1000</f>
        <v>801001</v>
      </c>
      <c r="M3310" s="21">
        <f>Tableau1[[#This Row],[KG_DECHET]]/Tableau1[[#This Row],[Population]]</f>
        <v>0.30756143253565849</v>
      </c>
    </row>
    <row r="3311" spans="1:13" x14ac:dyDescent="0.3">
      <c r="A3311" s="21">
        <v>2017</v>
      </c>
      <c r="B3311" s="21">
        <v>32</v>
      </c>
      <c r="C3311" s="21" t="str">
        <f>VLOOKUP(Tableau1[[#This Row],[CODE_REGION]],Libellés!$I$2:$J$15,2,FALSE)</f>
        <v>Hauts-de-France</v>
      </c>
      <c r="D3311" s="21">
        <v>59</v>
      </c>
      <c r="E3311" s="21" t="str">
        <f>VLOOKUP(Tableau1[[#This Row],[CODE_DEPT]],Libellés!$L$2:$M$102,2,FALSE)</f>
        <v>Nord</v>
      </c>
      <c r="F3311" s="21" t="s">
        <v>53</v>
      </c>
      <c r="G3311" s="21" t="str">
        <f>VLOOKUP(Tableau1[[#This Row],[CODE_TYPE_DECHET]],Libellés!$A$1:$B$8,2,FALSE)</f>
        <v>Déchets dangereux</v>
      </c>
      <c r="H3311" s="21" t="s">
        <v>50</v>
      </c>
      <c r="I3311" s="21" t="str">
        <f>VLOOKUP(Tableau1[[#This Row],[CODE_DESTINATION]],Libellés!$E$2:$F$7,2,FALSE)</f>
        <v>Incinération avec récupération d'énergie</v>
      </c>
      <c r="J3311" s="21">
        <v>0.92</v>
      </c>
      <c r="K3311" s="21">
        <v>2604361</v>
      </c>
      <c r="L3311" s="21">
        <f>Tableau1[[#This Row],[TONNE_DECHET]]*1000</f>
        <v>920</v>
      </c>
      <c r="M3311" s="21">
        <f>Tableau1[[#This Row],[KG_DECHET]]/Tableau1[[#This Row],[Population]]</f>
        <v>3.5325363880045816E-4</v>
      </c>
    </row>
    <row r="3312" spans="1:13" x14ac:dyDescent="0.3">
      <c r="A3312" s="21">
        <v>2017</v>
      </c>
      <c r="B3312" s="21">
        <v>32</v>
      </c>
      <c r="C3312" s="21" t="str">
        <f>VLOOKUP(Tableau1[[#This Row],[CODE_REGION]],Libellés!$I$2:$J$15,2,FALSE)</f>
        <v>Hauts-de-France</v>
      </c>
      <c r="D3312" s="21">
        <v>59</v>
      </c>
      <c r="E3312" s="21" t="str">
        <f>VLOOKUP(Tableau1[[#This Row],[CODE_DEPT]],Libellés!$L$2:$M$102,2,FALSE)</f>
        <v>Nord</v>
      </c>
      <c r="F3312" s="21" t="s">
        <v>51</v>
      </c>
      <c r="G3312" s="21" t="str">
        <f>VLOOKUP(Tableau1[[#This Row],[CODE_TYPE_DECHET]],Libellés!$A$1:$B$8,2,FALSE)</f>
        <v>Emballages et papier</v>
      </c>
      <c r="H3312" s="21" t="s">
        <v>49</v>
      </c>
      <c r="I3312" s="21" t="str">
        <f>VLOOKUP(Tableau1[[#This Row],[CODE_DESTINATION]],Libellés!$E$2:$F$7,2,FALSE)</f>
        <v>Valorisation matière</v>
      </c>
      <c r="J3312" s="21">
        <v>187630.99739999999</v>
      </c>
      <c r="K3312" s="21">
        <v>2604361</v>
      </c>
      <c r="L3312" s="21">
        <f>Tableau1[[#This Row],[TONNE_DECHET]]*1000</f>
        <v>187630997.40000001</v>
      </c>
      <c r="M3312" s="21">
        <f>Tableau1[[#This Row],[KG_DECHET]]/Tableau1[[#This Row],[Population]]</f>
        <v>72.044926720988371</v>
      </c>
    </row>
    <row r="3313" spans="1:13" x14ac:dyDescent="0.3">
      <c r="A3313" s="21">
        <v>2017</v>
      </c>
      <c r="B3313" s="21">
        <v>32</v>
      </c>
      <c r="C3313" s="21" t="str">
        <f>VLOOKUP(Tableau1[[#This Row],[CODE_REGION]],Libellés!$I$2:$J$15,2,FALSE)</f>
        <v>Hauts-de-France</v>
      </c>
      <c r="D3313" s="21">
        <v>59</v>
      </c>
      <c r="E3313" s="21" t="str">
        <f>VLOOKUP(Tableau1[[#This Row],[CODE_DEPT]],Libellés!$L$2:$M$102,2,FALSE)</f>
        <v>Nord</v>
      </c>
      <c r="F3313" s="21" t="s">
        <v>51</v>
      </c>
      <c r="G3313" s="21" t="str">
        <f>VLOOKUP(Tableau1[[#This Row],[CODE_TYPE_DECHET]],Libellés!$A$1:$B$8,2,FALSE)</f>
        <v>Emballages et papier</v>
      </c>
      <c r="H3313" s="21" t="s">
        <v>52</v>
      </c>
      <c r="I3313" s="21" t="str">
        <f>VLOOKUP(Tableau1[[#This Row],[CODE_DESTINATION]],Libellés!$E$2:$F$7,2,FALSE)</f>
        <v>Non précisé</v>
      </c>
      <c r="J3313" s="21">
        <v>58.782240000000002</v>
      </c>
      <c r="K3313" s="21">
        <v>2604361</v>
      </c>
      <c r="L3313" s="21">
        <f>Tableau1[[#This Row],[TONNE_DECHET]]*1000</f>
        <v>58782.240000000005</v>
      </c>
      <c r="M3313" s="21">
        <f>Tableau1[[#This Row],[KG_DECHET]]/Tableau1[[#This Row],[Population]]</f>
        <v>2.257069584439331E-2</v>
      </c>
    </row>
    <row r="3314" spans="1:13" x14ac:dyDescent="0.3">
      <c r="A3314" s="21">
        <v>2017</v>
      </c>
      <c r="B3314" s="21">
        <v>32</v>
      </c>
      <c r="C3314" s="21" t="str">
        <f>VLOOKUP(Tableau1[[#This Row],[CODE_REGION]],Libellés!$I$2:$J$15,2,FALSE)</f>
        <v>Hauts-de-France</v>
      </c>
      <c r="D3314" s="21">
        <v>59</v>
      </c>
      <c r="E3314" s="21" t="str">
        <f>VLOOKUP(Tableau1[[#This Row],[CODE_DEPT]],Libellés!$L$2:$M$102,2,FALSE)</f>
        <v>Nord</v>
      </c>
      <c r="F3314" s="21" t="s">
        <v>56</v>
      </c>
      <c r="G3314" s="21" t="str">
        <f>VLOOKUP(Tableau1[[#This Row],[CODE_TYPE_DECHET]],Libellés!$A$1:$B$8,2,FALSE)</f>
        <v>Biodéchets</v>
      </c>
      <c r="H3314" s="21" t="s">
        <v>49</v>
      </c>
      <c r="I3314" s="21" t="str">
        <f>VLOOKUP(Tableau1[[#This Row],[CODE_DESTINATION]],Libellés!$E$2:$F$7,2,FALSE)</f>
        <v>Valorisation matière</v>
      </c>
      <c r="J3314" s="21">
        <v>4807.7299999999996</v>
      </c>
      <c r="K3314" s="21">
        <v>2604361</v>
      </c>
      <c r="L3314" s="21">
        <f>Tableau1[[#This Row],[TONNE_DECHET]]*1000</f>
        <v>4807730</v>
      </c>
      <c r="M3314" s="21">
        <f>Tableau1[[#This Row],[KG_DECHET]]/Tableau1[[#This Row],[Population]]</f>
        <v>1.8460305618153552</v>
      </c>
    </row>
    <row r="3315" spans="1:13" x14ac:dyDescent="0.3">
      <c r="A3315" s="21">
        <v>2017</v>
      </c>
      <c r="B3315" s="21">
        <v>32</v>
      </c>
      <c r="C3315" s="21" t="str">
        <f>VLOOKUP(Tableau1[[#This Row],[CODE_REGION]],Libellés!$I$2:$J$15,2,FALSE)</f>
        <v>Hauts-de-France</v>
      </c>
      <c r="D3315" s="21">
        <v>59</v>
      </c>
      <c r="E3315" s="21" t="str">
        <f>VLOOKUP(Tableau1[[#This Row],[CODE_DEPT]],Libellés!$L$2:$M$102,2,FALSE)</f>
        <v>Nord</v>
      </c>
      <c r="F3315" s="21" t="s">
        <v>56</v>
      </c>
      <c r="G3315" s="21" t="str">
        <f>VLOOKUP(Tableau1[[#This Row],[CODE_TYPE_DECHET]],Libellés!$A$1:$B$8,2,FALSE)</f>
        <v>Biodéchets</v>
      </c>
      <c r="H3315" s="21" t="s">
        <v>51</v>
      </c>
      <c r="I3315" s="21" t="str">
        <f>VLOOKUP(Tableau1[[#This Row],[CODE_DESTINATION]],Libellés!$E$2:$F$7,2,FALSE)</f>
        <v>Stockage</v>
      </c>
      <c r="J3315" s="21">
        <v>1143</v>
      </c>
      <c r="K3315" s="21">
        <v>2604361</v>
      </c>
      <c r="L3315" s="21">
        <f>Tableau1[[#This Row],[TONNE_DECHET]]*1000</f>
        <v>1143000</v>
      </c>
      <c r="M3315" s="21">
        <f>Tableau1[[#This Row],[KG_DECHET]]/Tableau1[[#This Row],[Population]]</f>
        <v>0.43887924907491704</v>
      </c>
    </row>
    <row r="3316" spans="1:13" x14ac:dyDescent="0.3">
      <c r="A3316" s="21">
        <v>2017</v>
      </c>
      <c r="B3316" s="21">
        <v>32</v>
      </c>
      <c r="C3316" s="21" t="str">
        <f>VLOOKUP(Tableau1[[#This Row],[CODE_REGION]],Libellés!$I$2:$J$15,2,FALSE)</f>
        <v>Hauts-de-France</v>
      </c>
      <c r="D3316" s="21">
        <v>59</v>
      </c>
      <c r="E3316" s="21" t="str">
        <f>VLOOKUP(Tableau1[[#This Row],[CODE_DEPT]],Libellés!$L$2:$M$102,2,FALSE)</f>
        <v>Nord</v>
      </c>
      <c r="F3316" s="21" t="s">
        <v>56</v>
      </c>
      <c r="G3316" s="21" t="str">
        <f>VLOOKUP(Tableau1[[#This Row],[CODE_TYPE_DECHET]],Libellés!$A$1:$B$8,2,FALSE)</f>
        <v>Biodéchets</v>
      </c>
      <c r="H3316" s="21" t="s">
        <v>56</v>
      </c>
      <c r="I3316" s="21" t="str">
        <f>VLOOKUP(Tableau1[[#This Row],[CODE_DESTINATION]],Libellés!$E$2:$F$7,2,FALSE)</f>
        <v>Valorisation organique</v>
      </c>
      <c r="J3316" s="21">
        <v>98531.54</v>
      </c>
      <c r="K3316" s="21">
        <v>2604361</v>
      </c>
      <c r="L3316" s="21">
        <f>Tableau1[[#This Row],[TONNE_DECHET]]*1000</f>
        <v>98531540</v>
      </c>
      <c r="M3316" s="21">
        <f>Tableau1[[#This Row],[KG_DECHET]]/Tableau1[[#This Row],[Population]]</f>
        <v>37.833288088709665</v>
      </c>
    </row>
    <row r="3317" spans="1:13" x14ac:dyDescent="0.3">
      <c r="A3317" s="21">
        <v>2017</v>
      </c>
      <c r="B3317" s="21">
        <v>32</v>
      </c>
      <c r="C3317" s="21" t="str">
        <f>VLOOKUP(Tableau1[[#This Row],[CODE_REGION]],Libellés!$I$2:$J$15,2,FALSE)</f>
        <v>Hauts-de-France</v>
      </c>
      <c r="D3317" s="21">
        <v>59</v>
      </c>
      <c r="E3317" s="21" t="str">
        <f>VLOOKUP(Tableau1[[#This Row],[CODE_DEPT]],Libellés!$L$2:$M$102,2,FALSE)</f>
        <v>Nord</v>
      </c>
      <c r="F3317" s="21" t="s">
        <v>54</v>
      </c>
      <c r="G3317" s="21" t="str">
        <f>VLOOKUP(Tableau1[[#This Row],[CODE_TYPE_DECHET]],Libellés!$A$1:$B$8,2,FALSE)</f>
        <v>Verre</v>
      </c>
      <c r="H3317" s="21" t="s">
        <v>49</v>
      </c>
      <c r="I3317" s="21" t="str">
        <f>VLOOKUP(Tableau1[[#This Row],[CODE_DESTINATION]],Libellés!$E$2:$F$7,2,FALSE)</f>
        <v>Valorisation matière</v>
      </c>
      <c r="J3317" s="21">
        <v>46865.14458</v>
      </c>
      <c r="K3317" s="21">
        <v>2604361</v>
      </c>
      <c r="L3317" s="21">
        <f>Tableau1[[#This Row],[TONNE_DECHET]]*1000</f>
        <v>46865144.579999998</v>
      </c>
      <c r="M3317" s="21">
        <f>Tableau1[[#This Row],[KG_DECHET]]/Tableau1[[#This Row],[Population]]</f>
        <v>17.994872669341923</v>
      </c>
    </row>
    <row r="3318" spans="1:13" x14ac:dyDescent="0.3">
      <c r="A3318" s="21">
        <v>2017</v>
      </c>
      <c r="B3318" s="21">
        <v>32</v>
      </c>
      <c r="C3318" s="21" t="str">
        <f>VLOOKUP(Tableau1[[#This Row],[CODE_REGION]],Libellés!$I$2:$J$15,2,FALSE)</f>
        <v>Hauts-de-France</v>
      </c>
      <c r="D3318" s="21">
        <v>59</v>
      </c>
      <c r="E3318" s="21" t="str">
        <f>VLOOKUP(Tableau1[[#This Row],[CODE_DEPT]],Libellés!$L$2:$M$102,2,FALSE)</f>
        <v>Nord</v>
      </c>
      <c r="F3318" s="21" t="s">
        <v>54</v>
      </c>
      <c r="G3318" s="21" t="str">
        <f>VLOOKUP(Tableau1[[#This Row],[CODE_TYPE_DECHET]],Libellés!$A$1:$B$8,2,FALSE)</f>
        <v>Verre</v>
      </c>
      <c r="H3318" s="21" t="s">
        <v>52</v>
      </c>
      <c r="I3318" s="21" t="str">
        <f>VLOOKUP(Tableau1[[#This Row],[CODE_DESTINATION]],Libellés!$E$2:$F$7,2,FALSE)</f>
        <v>Non précisé</v>
      </c>
      <c r="J3318" s="21">
        <v>8209.8064799999993</v>
      </c>
      <c r="K3318" s="21">
        <v>2604361</v>
      </c>
      <c r="L3318" s="21">
        <f>Tableau1[[#This Row],[TONNE_DECHET]]*1000</f>
        <v>8209806.4799999995</v>
      </c>
      <c r="M3318" s="21">
        <f>Tableau1[[#This Row],[KG_DECHET]]/Tableau1[[#This Row],[Population]]</f>
        <v>3.1523304488125876</v>
      </c>
    </row>
    <row r="3319" spans="1:13" x14ac:dyDescent="0.3">
      <c r="A3319" s="21">
        <v>2017</v>
      </c>
      <c r="B3319" s="21">
        <v>32</v>
      </c>
      <c r="C3319" s="21" t="str">
        <f>VLOOKUP(Tableau1[[#This Row],[CODE_REGION]],Libellés!$I$2:$J$15,2,FALSE)</f>
        <v>Hauts-de-France</v>
      </c>
      <c r="D3319" s="21">
        <v>59</v>
      </c>
      <c r="E3319" s="21" t="str">
        <f>VLOOKUP(Tableau1[[#This Row],[CODE_DEPT]],Libellés!$L$2:$M$102,2,FALSE)</f>
        <v>Nord</v>
      </c>
      <c r="F3319" s="21" t="s">
        <v>55</v>
      </c>
      <c r="G3319" s="21" t="str">
        <f>VLOOKUP(Tableau1[[#This Row],[CODE_TYPE_DECHET]],Libellés!$A$1:$B$8,2,FALSE)</f>
        <v>Collectes séparées hors gravats</v>
      </c>
      <c r="H3319" s="21" t="s">
        <v>49</v>
      </c>
      <c r="I3319" s="21" t="str">
        <f>VLOOKUP(Tableau1[[#This Row],[CODE_DESTINATION]],Libellés!$E$2:$F$7,2,FALSE)</f>
        <v>Valorisation matière</v>
      </c>
      <c r="J3319" s="21">
        <v>1981.415</v>
      </c>
      <c r="K3319" s="21">
        <v>2604361</v>
      </c>
      <c r="L3319" s="21">
        <f>Tableau1[[#This Row],[TONNE_DECHET]]*1000</f>
        <v>1981415</v>
      </c>
      <c r="M3319" s="21">
        <f>Tableau1[[#This Row],[KG_DECHET]]/Tableau1[[#This Row],[Population]]</f>
        <v>0.76080658556935843</v>
      </c>
    </row>
    <row r="3320" spans="1:13" x14ac:dyDescent="0.3">
      <c r="A3320" s="21">
        <v>2017</v>
      </c>
      <c r="B3320" s="21">
        <v>32</v>
      </c>
      <c r="C3320" s="21" t="str">
        <f>VLOOKUP(Tableau1[[#This Row],[CODE_REGION]],Libellés!$I$2:$J$15,2,FALSE)</f>
        <v>Hauts-de-France</v>
      </c>
      <c r="D3320" s="21">
        <v>59</v>
      </c>
      <c r="E3320" s="21" t="str">
        <f>VLOOKUP(Tableau1[[#This Row],[CODE_DEPT]],Libellés!$L$2:$M$102,2,FALSE)</f>
        <v>Nord</v>
      </c>
      <c r="F3320" s="21" t="s">
        <v>55</v>
      </c>
      <c r="G3320" s="21" t="str">
        <f>VLOOKUP(Tableau1[[#This Row],[CODE_TYPE_DECHET]],Libellés!$A$1:$B$8,2,FALSE)</f>
        <v>Collectes séparées hors gravats</v>
      </c>
      <c r="H3320" s="21" t="s">
        <v>50</v>
      </c>
      <c r="I3320" s="21" t="str">
        <f>VLOOKUP(Tableau1[[#This Row],[CODE_DESTINATION]],Libellés!$E$2:$F$7,2,FALSE)</f>
        <v>Incinération avec récupération d'énergie</v>
      </c>
      <c r="J3320" s="21">
        <v>1739.24</v>
      </c>
      <c r="K3320" s="21">
        <v>2604361</v>
      </c>
      <c r="L3320" s="21">
        <f>Tableau1[[#This Row],[TONNE_DECHET]]*1000</f>
        <v>1739240</v>
      </c>
      <c r="M3320" s="21">
        <f>Tableau1[[#This Row],[KG_DECHET]]/Tableau1[[#This Row],[Population]]</f>
        <v>0.66781832472533564</v>
      </c>
    </row>
    <row r="3321" spans="1:13" x14ac:dyDescent="0.3">
      <c r="A3321" s="21">
        <v>2017</v>
      </c>
      <c r="B3321" s="21">
        <v>32</v>
      </c>
      <c r="C3321" s="21" t="str">
        <f>VLOOKUP(Tableau1[[#This Row],[CODE_REGION]],Libellés!$I$2:$J$15,2,FALSE)</f>
        <v>Hauts-de-France</v>
      </c>
      <c r="D3321" s="21">
        <v>59</v>
      </c>
      <c r="E3321" s="21" t="str">
        <f>VLOOKUP(Tableau1[[#This Row],[CODE_DEPT]],Libellés!$L$2:$M$102,2,FALSE)</f>
        <v>Nord</v>
      </c>
      <c r="F3321" s="21" t="s">
        <v>55</v>
      </c>
      <c r="G3321" s="21" t="str">
        <f>VLOOKUP(Tableau1[[#This Row],[CODE_TYPE_DECHET]],Libellés!$A$1:$B$8,2,FALSE)</f>
        <v>Collectes séparées hors gravats</v>
      </c>
      <c r="H3321" s="21" t="s">
        <v>52</v>
      </c>
      <c r="I3321" s="21" t="str">
        <f>VLOOKUP(Tableau1[[#This Row],[CODE_DESTINATION]],Libellés!$E$2:$F$7,2,FALSE)</f>
        <v>Non précisé</v>
      </c>
      <c r="J3321" s="21">
        <v>70.27</v>
      </c>
      <c r="K3321" s="21">
        <v>2604361</v>
      </c>
      <c r="L3321" s="21">
        <f>Tableau1[[#This Row],[TONNE_DECHET]]*1000</f>
        <v>70270</v>
      </c>
      <c r="M3321" s="21">
        <f>Tableau1[[#This Row],[KG_DECHET]]/Tableau1[[#This Row],[Population]]</f>
        <v>2.6981666520117603E-2</v>
      </c>
    </row>
    <row r="3322" spans="1:13" x14ac:dyDescent="0.3">
      <c r="A3322" s="21">
        <v>2009</v>
      </c>
      <c r="B3322" s="21">
        <v>32</v>
      </c>
      <c r="C3322" s="21" t="str">
        <f>VLOOKUP(Tableau1[[#This Row],[CODE_REGION]],Libellés!$I$2:$J$15,2,FALSE)</f>
        <v>Hauts-de-France</v>
      </c>
      <c r="D3322" s="21">
        <v>60</v>
      </c>
      <c r="E3322" s="21" t="str">
        <f>VLOOKUP(Tableau1[[#This Row],[CODE_DEPT]],Libellés!$L$2:$M$102,2,FALSE)</f>
        <v>Oise</v>
      </c>
      <c r="F3322" s="21" t="s">
        <v>49</v>
      </c>
      <c r="G3322" s="21" t="str">
        <f>VLOOKUP(Tableau1[[#This Row],[CODE_TYPE_DECHET]],Libellés!$A$1:$B$8,2,FALSE)</f>
        <v>Ordures ménagères résiduelles</v>
      </c>
      <c r="H3322" s="21" t="s">
        <v>50</v>
      </c>
      <c r="I3322" s="21" t="str">
        <f>VLOOKUP(Tableau1[[#This Row],[CODE_DESTINATION]],Libellés!$E$2:$F$7,2,FALSE)</f>
        <v>Incinération avec récupération d'énergie</v>
      </c>
      <c r="J3322" s="21">
        <v>131844.34</v>
      </c>
      <c r="K3322" s="21">
        <v>801512</v>
      </c>
      <c r="L3322" s="21">
        <f>Tableau1[[#This Row],[TONNE_DECHET]]*1000</f>
        <v>131844340</v>
      </c>
      <c r="M3322" s="21">
        <f>Tableau1[[#This Row],[KG_DECHET]]/Tableau1[[#This Row],[Population]]</f>
        <v>164.49453033766181</v>
      </c>
    </row>
    <row r="3323" spans="1:13" x14ac:dyDescent="0.3">
      <c r="A3323" s="21">
        <v>2009</v>
      </c>
      <c r="B3323" s="21">
        <v>32</v>
      </c>
      <c r="C3323" s="21" t="str">
        <f>VLOOKUP(Tableau1[[#This Row],[CODE_REGION]],Libellés!$I$2:$J$15,2,FALSE)</f>
        <v>Hauts-de-France</v>
      </c>
      <c r="D3323" s="21">
        <v>60</v>
      </c>
      <c r="E3323" s="21" t="str">
        <f>VLOOKUP(Tableau1[[#This Row],[CODE_DEPT]],Libellés!$L$2:$M$102,2,FALSE)</f>
        <v>Oise</v>
      </c>
      <c r="F3323" s="21" t="s">
        <v>49</v>
      </c>
      <c r="G3323" s="21" t="str">
        <f>VLOOKUP(Tableau1[[#This Row],[CODE_TYPE_DECHET]],Libellés!$A$1:$B$8,2,FALSE)</f>
        <v>Ordures ménagères résiduelles</v>
      </c>
      <c r="H3323" s="21" t="s">
        <v>51</v>
      </c>
      <c r="I3323" s="21" t="str">
        <f>VLOOKUP(Tableau1[[#This Row],[CODE_DESTINATION]],Libellés!$E$2:$F$7,2,FALSE)</f>
        <v>Stockage</v>
      </c>
      <c r="J3323" s="21">
        <v>116154.74</v>
      </c>
      <c r="K3323" s="21">
        <v>801512</v>
      </c>
      <c r="L3323" s="21">
        <f>Tableau1[[#This Row],[TONNE_DECHET]]*1000</f>
        <v>116154740</v>
      </c>
      <c r="M3323" s="21">
        <f>Tableau1[[#This Row],[KG_DECHET]]/Tableau1[[#This Row],[Population]]</f>
        <v>144.91952709379274</v>
      </c>
    </row>
    <row r="3324" spans="1:13" x14ac:dyDescent="0.3">
      <c r="A3324" s="21">
        <v>2009</v>
      </c>
      <c r="B3324" s="21">
        <v>32</v>
      </c>
      <c r="C3324" s="21" t="str">
        <f>VLOOKUP(Tableau1[[#This Row],[CODE_REGION]],Libellés!$I$2:$J$15,2,FALSE)</f>
        <v>Hauts-de-France</v>
      </c>
      <c r="D3324" s="21">
        <v>60</v>
      </c>
      <c r="E3324" s="21" t="str">
        <f>VLOOKUP(Tableau1[[#This Row],[CODE_DEPT]],Libellés!$L$2:$M$102,2,FALSE)</f>
        <v>Oise</v>
      </c>
      <c r="F3324" s="21" t="s">
        <v>50</v>
      </c>
      <c r="G3324" s="21" t="str">
        <f>VLOOKUP(Tableau1[[#This Row],[CODE_TYPE_DECHET]],Libellés!$A$1:$B$8,2,FALSE)</f>
        <v>Encombrants</v>
      </c>
      <c r="H3324" s="21" t="s">
        <v>49</v>
      </c>
      <c r="I3324" s="21" t="str">
        <f>VLOOKUP(Tableau1[[#This Row],[CODE_DESTINATION]],Libellés!$E$2:$F$7,2,FALSE)</f>
        <v>Valorisation matière</v>
      </c>
      <c r="J3324" s="21">
        <v>994.82</v>
      </c>
      <c r="K3324" s="21">
        <v>801512</v>
      </c>
      <c r="L3324" s="21">
        <f>Tableau1[[#This Row],[TONNE_DECHET]]*1000</f>
        <v>994820</v>
      </c>
      <c r="M3324" s="21">
        <f>Tableau1[[#This Row],[KG_DECHET]]/Tableau1[[#This Row],[Population]]</f>
        <v>1.241179171366118</v>
      </c>
    </row>
    <row r="3325" spans="1:13" x14ac:dyDescent="0.3">
      <c r="A3325" s="21">
        <v>2009</v>
      </c>
      <c r="B3325" s="21">
        <v>32</v>
      </c>
      <c r="C3325" s="21" t="str">
        <f>VLOOKUP(Tableau1[[#This Row],[CODE_REGION]],Libellés!$I$2:$J$15,2,FALSE)</f>
        <v>Hauts-de-France</v>
      </c>
      <c r="D3325" s="21">
        <v>60</v>
      </c>
      <c r="E3325" s="21" t="str">
        <f>VLOOKUP(Tableau1[[#This Row],[CODE_DEPT]],Libellés!$L$2:$M$102,2,FALSE)</f>
        <v>Oise</v>
      </c>
      <c r="F3325" s="21" t="s">
        <v>50</v>
      </c>
      <c r="G3325" s="21" t="str">
        <f>VLOOKUP(Tableau1[[#This Row],[CODE_TYPE_DECHET]],Libellés!$A$1:$B$8,2,FALSE)</f>
        <v>Encombrants</v>
      </c>
      <c r="H3325" s="21" t="s">
        <v>51</v>
      </c>
      <c r="I3325" s="21" t="str">
        <f>VLOOKUP(Tableau1[[#This Row],[CODE_DESTINATION]],Libellés!$E$2:$F$7,2,FALSE)</f>
        <v>Stockage</v>
      </c>
      <c r="J3325" s="21">
        <v>7904.8</v>
      </c>
      <c r="K3325" s="21">
        <v>801512</v>
      </c>
      <c r="L3325" s="21">
        <f>Tableau1[[#This Row],[TONNE_DECHET]]*1000</f>
        <v>7904800</v>
      </c>
      <c r="M3325" s="21">
        <f>Tableau1[[#This Row],[KG_DECHET]]/Tableau1[[#This Row],[Population]]</f>
        <v>9.8623601393366531</v>
      </c>
    </row>
    <row r="3326" spans="1:13" x14ac:dyDescent="0.3">
      <c r="A3326" s="21">
        <v>2009</v>
      </c>
      <c r="B3326" s="21">
        <v>32</v>
      </c>
      <c r="C3326" s="21" t="str">
        <f>VLOOKUP(Tableau1[[#This Row],[CODE_REGION]],Libellés!$I$2:$J$15,2,FALSE)</f>
        <v>Hauts-de-France</v>
      </c>
      <c r="D3326" s="21">
        <v>60</v>
      </c>
      <c r="E3326" s="21" t="str">
        <f>VLOOKUP(Tableau1[[#This Row],[CODE_DEPT]],Libellés!$L$2:$M$102,2,FALSE)</f>
        <v>Oise</v>
      </c>
      <c r="F3326" s="21" t="s">
        <v>53</v>
      </c>
      <c r="G3326" s="21" t="str">
        <f>VLOOKUP(Tableau1[[#This Row],[CODE_TYPE_DECHET]],Libellés!$A$1:$B$8,2,FALSE)</f>
        <v>Déchets dangereux</v>
      </c>
      <c r="H3326" s="21" t="s">
        <v>49</v>
      </c>
      <c r="I3326" s="21" t="str">
        <f>VLOOKUP(Tableau1[[#This Row],[CODE_DESTINATION]],Libellés!$E$2:$F$7,2,FALSE)</f>
        <v>Valorisation matière</v>
      </c>
      <c r="J3326" s="21">
        <v>241.25</v>
      </c>
      <c r="K3326" s="21">
        <v>801512</v>
      </c>
      <c r="L3326" s="21">
        <f>Tableau1[[#This Row],[TONNE_DECHET]]*1000</f>
        <v>241250</v>
      </c>
      <c r="M3326" s="21">
        <f>Tableau1[[#This Row],[KG_DECHET]]/Tableau1[[#This Row],[Population]]</f>
        <v>0.30099362205431734</v>
      </c>
    </row>
    <row r="3327" spans="1:13" x14ac:dyDescent="0.3">
      <c r="A3327" s="21">
        <v>2009</v>
      </c>
      <c r="B3327" s="21">
        <v>32</v>
      </c>
      <c r="C3327" s="21" t="str">
        <f>VLOOKUP(Tableau1[[#This Row],[CODE_REGION]],Libellés!$I$2:$J$15,2,FALSE)</f>
        <v>Hauts-de-France</v>
      </c>
      <c r="D3327" s="21">
        <v>60</v>
      </c>
      <c r="E3327" s="21" t="str">
        <f>VLOOKUP(Tableau1[[#This Row],[CODE_DEPT]],Libellés!$L$2:$M$102,2,FALSE)</f>
        <v>Oise</v>
      </c>
      <c r="F3327" s="21" t="s">
        <v>53</v>
      </c>
      <c r="G3327" s="21" t="str">
        <f>VLOOKUP(Tableau1[[#This Row],[CODE_TYPE_DECHET]],Libellés!$A$1:$B$8,2,FALSE)</f>
        <v>Déchets dangereux</v>
      </c>
      <c r="H3327" s="21" t="s">
        <v>52</v>
      </c>
      <c r="I3327" s="21" t="str">
        <f>VLOOKUP(Tableau1[[#This Row],[CODE_DESTINATION]],Libellés!$E$2:$F$7,2,FALSE)</f>
        <v>Non précisé</v>
      </c>
      <c r="J3327" s="21">
        <v>1.1870000000000001</v>
      </c>
      <c r="K3327" s="21">
        <v>801512</v>
      </c>
      <c r="L3327" s="21">
        <f>Tableau1[[#This Row],[TONNE_DECHET]]*1000</f>
        <v>1187</v>
      </c>
      <c r="M3327" s="21">
        <f>Tableau1[[#This Row],[KG_DECHET]]/Tableau1[[#This Row],[Population]]</f>
        <v>1.4809510026050764E-3</v>
      </c>
    </row>
    <row r="3328" spans="1:13" x14ac:dyDescent="0.3">
      <c r="A3328" s="21">
        <v>2009</v>
      </c>
      <c r="B3328" s="21">
        <v>32</v>
      </c>
      <c r="C3328" s="21" t="str">
        <f>VLOOKUP(Tableau1[[#This Row],[CODE_REGION]],Libellés!$I$2:$J$15,2,FALSE)</f>
        <v>Hauts-de-France</v>
      </c>
      <c r="D3328" s="21">
        <v>60</v>
      </c>
      <c r="E3328" s="21" t="str">
        <f>VLOOKUP(Tableau1[[#This Row],[CODE_DEPT]],Libellés!$L$2:$M$102,2,FALSE)</f>
        <v>Oise</v>
      </c>
      <c r="F3328" s="21" t="s">
        <v>51</v>
      </c>
      <c r="G3328" s="21" t="str">
        <f>VLOOKUP(Tableau1[[#This Row],[CODE_TYPE_DECHET]],Libellés!$A$1:$B$8,2,FALSE)</f>
        <v>Emballages et papier</v>
      </c>
      <c r="H3328" s="21" t="s">
        <v>49</v>
      </c>
      <c r="I3328" s="21" t="str">
        <f>VLOOKUP(Tableau1[[#This Row],[CODE_DESTINATION]],Libellés!$E$2:$F$7,2,FALSE)</f>
        <v>Valorisation matière</v>
      </c>
      <c r="J3328" s="21">
        <v>36294</v>
      </c>
      <c r="K3328" s="21">
        <v>801512</v>
      </c>
      <c r="L3328" s="21">
        <f>Tableau1[[#This Row],[TONNE_DECHET]]*1000</f>
        <v>36294000</v>
      </c>
      <c r="M3328" s="21">
        <f>Tableau1[[#This Row],[KG_DECHET]]/Tableau1[[#This Row],[Population]]</f>
        <v>45.281917176536346</v>
      </c>
    </row>
    <row r="3329" spans="1:13" x14ac:dyDescent="0.3">
      <c r="A3329" s="21">
        <v>2009</v>
      </c>
      <c r="B3329" s="21">
        <v>32</v>
      </c>
      <c r="C3329" s="21" t="str">
        <f>VLOOKUP(Tableau1[[#This Row],[CODE_REGION]],Libellés!$I$2:$J$15,2,FALSE)</f>
        <v>Hauts-de-France</v>
      </c>
      <c r="D3329" s="21">
        <v>60</v>
      </c>
      <c r="E3329" s="21" t="str">
        <f>VLOOKUP(Tableau1[[#This Row],[CODE_DEPT]],Libellés!$L$2:$M$102,2,FALSE)</f>
        <v>Oise</v>
      </c>
      <c r="F3329" s="21" t="s">
        <v>51</v>
      </c>
      <c r="G3329" s="21" t="str">
        <f>VLOOKUP(Tableau1[[#This Row],[CODE_TYPE_DECHET]],Libellés!$A$1:$B$8,2,FALSE)</f>
        <v>Emballages et papier</v>
      </c>
      <c r="H3329" s="21" t="s">
        <v>52</v>
      </c>
      <c r="I3329" s="21" t="str">
        <f>VLOOKUP(Tableau1[[#This Row],[CODE_DESTINATION]],Libellés!$E$2:$F$7,2,FALSE)</f>
        <v>Non précisé</v>
      </c>
      <c r="J3329" s="21">
        <v>93</v>
      </c>
      <c r="K3329" s="21">
        <v>801512</v>
      </c>
      <c r="L3329" s="21">
        <f>Tableau1[[#This Row],[TONNE_DECHET]]*1000</f>
        <v>93000</v>
      </c>
      <c r="M3329" s="21">
        <f>Tableau1[[#This Row],[KG_DECHET]]/Tableau1[[#This Row],[Population]]</f>
        <v>0.11603070197327052</v>
      </c>
    </row>
    <row r="3330" spans="1:13" x14ac:dyDescent="0.3">
      <c r="A3330" s="21">
        <v>2009</v>
      </c>
      <c r="B3330" s="21">
        <v>32</v>
      </c>
      <c r="C3330" s="21" t="str">
        <f>VLOOKUP(Tableau1[[#This Row],[CODE_REGION]],Libellés!$I$2:$J$15,2,FALSE)</f>
        <v>Hauts-de-France</v>
      </c>
      <c r="D3330" s="21">
        <v>60</v>
      </c>
      <c r="E3330" s="21" t="str">
        <f>VLOOKUP(Tableau1[[#This Row],[CODE_DEPT]],Libellés!$L$2:$M$102,2,FALSE)</f>
        <v>Oise</v>
      </c>
      <c r="F3330" s="21" t="s">
        <v>56</v>
      </c>
      <c r="G3330" s="21" t="str">
        <f>VLOOKUP(Tableau1[[#This Row],[CODE_TYPE_DECHET]],Libellés!$A$1:$B$8,2,FALSE)</f>
        <v>Biodéchets</v>
      </c>
      <c r="H3330" s="21" t="s">
        <v>56</v>
      </c>
      <c r="I3330" s="21" t="str">
        <f>VLOOKUP(Tableau1[[#This Row],[CODE_DESTINATION]],Libellés!$E$2:$F$7,2,FALSE)</f>
        <v>Valorisation organique</v>
      </c>
      <c r="J3330" s="21">
        <v>36404.620000000003</v>
      </c>
      <c r="K3330" s="21">
        <v>801512</v>
      </c>
      <c r="L3330" s="21">
        <f>Tableau1[[#This Row],[TONNE_DECHET]]*1000</f>
        <v>36404620</v>
      </c>
      <c r="M3330" s="21">
        <f>Tableau1[[#This Row],[KG_DECHET]]/Tableau1[[#This Row],[Population]]</f>
        <v>45.419931329786706</v>
      </c>
    </row>
    <row r="3331" spans="1:13" x14ac:dyDescent="0.3">
      <c r="A3331" s="21">
        <v>2009</v>
      </c>
      <c r="B3331" s="21">
        <v>32</v>
      </c>
      <c r="C3331" s="21" t="str">
        <f>VLOOKUP(Tableau1[[#This Row],[CODE_REGION]],Libellés!$I$2:$J$15,2,FALSE)</f>
        <v>Hauts-de-France</v>
      </c>
      <c r="D3331" s="21">
        <v>60</v>
      </c>
      <c r="E3331" s="21" t="str">
        <f>VLOOKUP(Tableau1[[#This Row],[CODE_DEPT]],Libellés!$L$2:$M$102,2,FALSE)</f>
        <v>Oise</v>
      </c>
      <c r="F3331" s="21" t="s">
        <v>54</v>
      </c>
      <c r="G3331" s="21" t="str">
        <f>VLOOKUP(Tableau1[[#This Row],[CODE_TYPE_DECHET]],Libellés!$A$1:$B$8,2,FALSE)</f>
        <v>Verre</v>
      </c>
      <c r="H3331" s="21" t="s">
        <v>49</v>
      </c>
      <c r="I3331" s="21" t="str">
        <f>VLOOKUP(Tableau1[[#This Row],[CODE_DESTINATION]],Libellés!$E$2:$F$7,2,FALSE)</f>
        <v>Valorisation matière</v>
      </c>
      <c r="J3331" s="21">
        <v>22945.62</v>
      </c>
      <c r="K3331" s="21">
        <v>801512</v>
      </c>
      <c r="L3331" s="21">
        <f>Tableau1[[#This Row],[TONNE_DECHET]]*1000</f>
        <v>22945620</v>
      </c>
      <c r="M3331" s="21">
        <f>Tableau1[[#This Row],[KG_DECHET]]/Tableau1[[#This Row],[Population]]</f>
        <v>28.627918234536725</v>
      </c>
    </row>
    <row r="3332" spans="1:13" x14ac:dyDescent="0.3">
      <c r="A3332" s="21">
        <v>2011</v>
      </c>
      <c r="B3332" s="21">
        <v>32</v>
      </c>
      <c r="C3332" s="21" t="str">
        <f>VLOOKUP(Tableau1[[#This Row],[CODE_REGION]],Libellés!$I$2:$J$15,2,FALSE)</f>
        <v>Hauts-de-France</v>
      </c>
      <c r="D3332" s="21">
        <v>60</v>
      </c>
      <c r="E3332" s="21" t="str">
        <f>VLOOKUP(Tableau1[[#This Row],[CODE_DEPT]],Libellés!$L$2:$M$102,2,FALSE)</f>
        <v>Oise</v>
      </c>
      <c r="F3332" s="21" t="s">
        <v>49</v>
      </c>
      <c r="G3332" s="21" t="str">
        <f>VLOOKUP(Tableau1[[#This Row],[CODE_TYPE_DECHET]],Libellés!$A$1:$B$8,2,FALSE)</f>
        <v>Ordures ménagères résiduelles</v>
      </c>
      <c r="H3332" s="21" t="s">
        <v>50</v>
      </c>
      <c r="I3332" s="21" t="str">
        <f>VLOOKUP(Tableau1[[#This Row],[CODE_DESTINATION]],Libellés!$E$2:$F$7,2,FALSE)</f>
        <v>Incinération avec récupération d'énergie</v>
      </c>
      <c r="J3332" s="21">
        <v>121462.36</v>
      </c>
      <c r="K3332" s="21">
        <v>805642</v>
      </c>
      <c r="L3332" s="21">
        <f>Tableau1[[#This Row],[TONNE_DECHET]]*1000</f>
        <v>121462360</v>
      </c>
      <c r="M3332" s="21">
        <f>Tableau1[[#This Row],[KG_DECHET]]/Tableau1[[#This Row],[Population]]</f>
        <v>150.76468207963339</v>
      </c>
    </row>
    <row r="3333" spans="1:13" x14ac:dyDescent="0.3">
      <c r="A3333" s="21">
        <v>2011</v>
      </c>
      <c r="B3333" s="21">
        <v>32</v>
      </c>
      <c r="C3333" s="21" t="str">
        <f>VLOOKUP(Tableau1[[#This Row],[CODE_REGION]],Libellés!$I$2:$J$15,2,FALSE)</f>
        <v>Hauts-de-France</v>
      </c>
      <c r="D3333" s="21">
        <v>60</v>
      </c>
      <c r="E3333" s="21" t="str">
        <f>VLOOKUP(Tableau1[[#This Row],[CODE_DEPT]],Libellés!$L$2:$M$102,2,FALSE)</f>
        <v>Oise</v>
      </c>
      <c r="F3333" s="21" t="s">
        <v>49</v>
      </c>
      <c r="G3333" s="21" t="str">
        <f>VLOOKUP(Tableau1[[#This Row],[CODE_TYPE_DECHET]],Libellés!$A$1:$B$8,2,FALSE)</f>
        <v>Ordures ménagères résiduelles</v>
      </c>
      <c r="H3333" s="21" t="s">
        <v>51</v>
      </c>
      <c r="I3333" s="21" t="str">
        <f>VLOOKUP(Tableau1[[#This Row],[CODE_DESTINATION]],Libellés!$E$2:$F$7,2,FALSE)</f>
        <v>Stockage</v>
      </c>
      <c r="J3333" s="21">
        <v>118877.08</v>
      </c>
      <c r="K3333" s="21">
        <v>805642</v>
      </c>
      <c r="L3333" s="21">
        <f>Tableau1[[#This Row],[TONNE_DECHET]]*1000</f>
        <v>118877080</v>
      </c>
      <c r="M3333" s="21">
        <f>Tableau1[[#This Row],[KG_DECHET]]/Tableau1[[#This Row],[Population]]</f>
        <v>147.55571333172799</v>
      </c>
    </row>
    <row r="3334" spans="1:13" x14ac:dyDescent="0.3">
      <c r="A3334" s="21">
        <v>2011</v>
      </c>
      <c r="B3334" s="21">
        <v>32</v>
      </c>
      <c r="C3334" s="21" t="str">
        <f>VLOOKUP(Tableau1[[#This Row],[CODE_REGION]],Libellés!$I$2:$J$15,2,FALSE)</f>
        <v>Hauts-de-France</v>
      </c>
      <c r="D3334" s="21">
        <v>60</v>
      </c>
      <c r="E3334" s="21" t="str">
        <f>VLOOKUP(Tableau1[[#This Row],[CODE_DEPT]],Libellés!$L$2:$M$102,2,FALSE)</f>
        <v>Oise</v>
      </c>
      <c r="F3334" s="21" t="s">
        <v>49</v>
      </c>
      <c r="G3334" s="21" t="str">
        <f>VLOOKUP(Tableau1[[#This Row],[CODE_TYPE_DECHET]],Libellés!$A$1:$B$8,2,FALSE)</f>
        <v>Ordures ménagères résiduelles</v>
      </c>
      <c r="H3334" s="21" t="s">
        <v>52</v>
      </c>
      <c r="I3334" s="21" t="str">
        <f>VLOOKUP(Tableau1[[#This Row],[CODE_DESTINATION]],Libellés!$E$2:$F$7,2,FALSE)</f>
        <v>Non précisé</v>
      </c>
      <c r="J3334" s="21">
        <v>2054.9</v>
      </c>
      <c r="K3334" s="21">
        <v>805642</v>
      </c>
      <c r="L3334" s="21">
        <f>Tableau1[[#This Row],[TONNE_DECHET]]*1000</f>
        <v>2054900</v>
      </c>
      <c r="M3334" s="21">
        <f>Tableau1[[#This Row],[KG_DECHET]]/Tableau1[[#This Row],[Population]]</f>
        <v>2.5506366351307403</v>
      </c>
    </row>
    <row r="3335" spans="1:13" x14ac:dyDescent="0.3">
      <c r="A3335" s="21">
        <v>2011</v>
      </c>
      <c r="B3335" s="21">
        <v>32</v>
      </c>
      <c r="C3335" s="21" t="str">
        <f>VLOOKUP(Tableau1[[#This Row],[CODE_REGION]],Libellés!$I$2:$J$15,2,FALSE)</f>
        <v>Hauts-de-France</v>
      </c>
      <c r="D3335" s="21">
        <v>60</v>
      </c>
      <c r="E3335" s="21" t="str">
        <f>VLOOKUP(Tableau1[[#This Row],[CODE_DEPT]],Libellés!$L$2:$M$102,2,FALSE)</f>
        <v>Oise</v>
      </c>
      <c r="F3335" s="21" t="s">
        <v>50</v>
      </c>
      <c r="G3335" s="21" t="str">
        <f>VLOOKUP(Tableau1[[#This Row],[CODE_TYPE_DECHET]],Libellés!$A$1:$B$8,2,FALSE)</f>
        <v>Encombrants</v>
      </c>
      <c r="H3335" s="21" t="s">
        <v>49</v>
      </c>
      <c r="I3335" s="21" t="str">
        <f>VLOOKUP(Tableau1[[#This Row],[CODE_DESTINATION]],Libellés!$E$2:$F$7,2,FALSE)</f>
        <v>Valorisation matière</v>
      </c>
      <c r="J3335" s="21">
        <v>1057.74</v>
      </c>
      <c r="K3335" s="21">
        <v>805642</v>
      </c>
      <c r="L3335" s="21">
        <f>Tableau1[[#This Row],[TONNE_DECHET]]*1000</f>
        <v>1057740</v>
      </c>
      <c r="M3335" s="21">
        <f>Tableau1[[#This Row],[KG_DECHET]]/Tableau1[[#This Row],[Population]]</f>
        <v>1.3129156622916878</v>
      </c>
    </row>
    <row r="3336" spans="1:13" x14ac:dyDescent="0.3">
      <c r="A3336" s="21">
        <v>2011</v>
      </c>
      <c r="B3336" s="21">
        <v>32</v>
      </c>
      <c r="C3336" s="21" t="str">
        <f>VLOOKUP(Tableau1[[#This Row],[CODE_REGION]],Libellés!$I$2:$J$15,2,FALSE)</f>
        <v>Hauts-de-France</v>
      </c>
      <c r="D3336" s="21">
        <v>60</v>
      </c>
      <c r="E3336" s="21" t="str">
        <f>VLOOKUP(Tableau1[[#This Row],[CODE_DEPT]],Libellés!$L$2:$M$102,2,FALSE)</f>
        <v>Oise</v>
      </c>
      <c r="F3336" s="21" t="s">
        <v>50</v>
      </c>
      <c r="G3336" s="21" t="str">
        <f>VLOOKUP(Tableau1[[#This Row],[CODE_TYPE_DECHET]],Libellés!$A$1:$B$8,2,FALSE)</f>
        <v>Encombrants</v>
      </c>
      <c r="H3336" s="21" t="s">
        <v>50</v>
      </c>
      <c r="I3336" s="21" t="str">
        <f>VLOOKUP(Tableau1[[#This Row],[CODE_DESTINATION]],Libellés!$E$2:$F$7,2,FALSE)</f>
        <v>Incinération avec récupération d'énergie</v>
      </c>
      <c r="J3336" s="21">
        <v>35</v>
      </c>
      <c r="K3336" s="21">
        <v>805642</v>
      </c>
      <c r="L3336" s="21">
        <f>Tableau1[[#This Row],[TONNE_DECHET]]*1000</f>
        <v>35000</v>
      </c>
      <c r="M3336" s="21">
        <f>Tableau1[[#This Row],[KG_DECHET]]/Tableau1[[#This Row],[Population]]</f>
        <v>4.3443613912879417E-2</v>
      </c>
    </row>
    <row r="3337" spans="1:13" x14ac:dyDescent="0.3">
      <c r="A3337" s="21">
        <v>2011</v>
      </c>
      <c r="B3337" s="21">
        <v>32</v>
      </c>
      <c r="C3337" s="21" t="str">
        <f>VLOOKUP(Tableau1[[#This Row],[CODE_REGION]],Libellés!$I$2:$J$15,2,FALSE)</f>
        <v>Hauts-de-France</v>
      </c>
      <c r="D3337" s="21">
        <v>60</v>
      </c>
      <c r="E3337" s="21" t="str">
        <f>VLOOKUP(Tableau1[[#This Row],[CODE_DEPT]],Libellés!$L$2:$M$102,2,FALSE)</f>
        <v>Oise</v>
      </c>
      <c r="F3337" s="21" t="s">
        <v>50</v>
      </c>
      <c r="G3337" s="21" t="str">
        <f>VLOOKUP(Tableau1[[#This Row],[CODE_TYPE_DECHET]],Libellés!$A$1:$B$8,2,FALSE)</f>
        <v>Encombrants</v>
      </c>
      <c r="H3337" s="21" t="s">
        <v>51</v>
      </c>
      <c r="I3337" s="21" t="str">
        <f>VLOOKUP(Tableau1[[#This Row],[CODE_DESTINATION]],Libellés!$E$2:$F$7,2,FALSE)</f>
        <v>Stockage</v>
      </c>
      <c r="J3337" s="21">
        <v>4689.49</v>
      </c>
      <c r="K3337" s="21">
        <v>805642</v>
      </c>
      <c r="L3337" s="21">
        <f>Tableau1[[#This Row],[TONNE_DECHET]]*1000</f>
        <v>4689490</v>
      </c>
      <c r="M3337" s="21">
        <f>Tableau1[[#This Row],[KG_DECHET]]/Tableau1[[#This Row],[Population]]</f>
        <v>5.8208112288088261</v>
      </c>
    </row>
    <row r="3338" spans="1:13" x14ac:dyDescent="0.3">
      <c r="A3338" s="21">
        <v>2011</v>
      </c>
      <c r="B3338" s="21">
        <v>32</v>
      </c>
      <c r="C3338" s="21" t="str">
        <f>VLOOKUP(Tableau1[[#This Row],[CODE_REGION]],Libellés!$I$2:$J$15,2,FALSE)</f>
        <v>Hauts-de-France</v>
      </c>
      <c r="D3338" s="21">
        <v>60</v>
      </c>
      <c r="E3338" s="21" t="str">
        <f>VLOOKUP(Tableau1[[#This Row],[CODE_DEPT]],Libellés!$L$2:$M$102,2,FALSE)</f>
        <v>Oise</v>
      </c>
      <c r="F3338" s="21" t="s">
        <v>53</v>
      </c>
      <c r="G3338" s="21" t="str">
        <f>VLOOKUP(Tableau1[[#This Row],[CODE_TYPE_DECHET]],Libellés!$A$1:$B$8,2,FALSE)</f>
        <v>Déchets dangereux</v>
      </c>
      <c r="H3338" s="21" t="s">
        <v>49</v>
      </c>
      <c r="I3338" s="21" t="str">
        <f>VLOOKUP(Tableau1[[#This Row],[CODE_DESTINATION]],Libellés!$E$2:$F$7,2,FALSE)</f>
        <v>Valorisation matière</v>
      </c>
      <c r="J3338" s="21">
        <v>121.26</v>
      </c>
      <c r="K3338" s="21">
        <v>805642</v>
      </c>
      <c r="L3338" s="21">
        <f>Tableau1[[#This Row],[TONNE_DECHET]]*1000</f>
        <v>121260</v>
      </c>
      <c r="M3338" s="21">
        <f>Tableau1[[#This Row],[KG_DECHET]]/Tableau1[[#This Row],[Population]]</f>
        <v>0.15051350351645024</v>
      </c>
    </row>
    <row r="3339" spans="1:13" x14ac:dyDescent="0.3">
      <c r="A3339" s="21">
        <v>2011</v>
      </c>
      <c r="B3339" s="21">
        <v>32</v>
      </c>
      <c r="C3339" s="21" t="str">
        <f>VLOOKUP(Tableau1[[#This Row],[CODE_REGION]],Libellés!$I$2:$J$15,2,FALSE)</f>
        <v>Hauts-de-France</v>
      </c>
      <c r="D3339" s="21">
        <v>60</v>
      </c>
      <c r="E3339" s="21" t="str">
        <f>VLOOKUP(Tableau1[[#This Row],[CODE_DEPT]],Libellés!$L$2:$M$102,2,FALSE)</f>
        <v>Oise</v>
      </c>
      <c r="F3339" s="21" t="s">
        <v>51</v>
      </c>
      <c r="G3339" s="21" t="str">
        <f>VLOOKUP(Tableau1[[#This Row],[CODE_TYPE_DECHET]],Libellés!$A$1:$B$8,2,FALSE)</f>
        <v>Emballages et papier</v>
      </c>
      <c r="H3339" s="21" t="s">
        <v>49</v>
      </c>
      <c r="I3339" s="21" t="str">
        <f>VLOOKUP(Tableau1[[#This Row],[CODE_DESTINATION]],Libellés!$E$2:$F$7,2,FALSE)</f>
        <v>Valorisation matière</v>
      </c>
      <c r="J3339" s="21">
        <v>36987.03</v>
      </c>
      <c r="K3339" s="21">
        <v>805642</v>
      </c>
      <c r="L3339" s="21">
        <f>Tableau1[[#This Row],[TONNE_DECHET]]*1000</f>
        <v>36987030</v>
      </c>
      <c r="M3339" s="21">
        <f>Tableau1[[#This Row],[KG_DECHET]]/Tableau1[[#This Row],[Population]]</f>
        <v>45.910007174402523</v>
      </c>
    </row>
    <row r="3340" spans="1:13" x14ac:dyDescent="0.3">
      <c r="A3340" s="21">
        <v>2011</v>
      </c>
      <c r="B3340" s="21">
        <v>32</v>
      </c>
      <c r="C3340" s="21" t="str">
        <f>VLOOKUP(Tableau1[[#This Row],[CODE_REGION]],Libellés!$I$2:$J$15,2,FALSE)</f>
        <v>Hauts-de-France</v>
      </c>
      <c r="D3340" s="21">
        <v>60</v>
      </c>
      <c r="E3340" s="21" t="str">
        <f>VLOOKUP(Tableau1[[#This Row],[CODE_DEPT]],Libellés!$L$2:$M$102,2,FALSE)</f>
        <v>Oise</v>
      </c>
      <c r="F3340" s="21" t="s">
        <v>56</v>
      </c>
      <c r="G3340" s="21" t="str">
        <f>VLOOKUP(Tableau1[[#This Row],[CODE_TYPE_DECHET]],Libellés!$A$1:$B$8,2,FALSE)</f>
        <v>Biodéchets</v>
      </c>
      <c r="H3340" s="21" t="s">
        <v>49</v>
      </c>
      <c r="I3340" s="21" t="str">
        <f>VLOOKUP(Tableau1[[#This Row],[CODE_DESTINATION]],Libellés!$E$2:$F$7,2,FALSE)</f>
        <v>Valorisation matière</v>
      </c>
      <c r="J3340" s="21">
        <v>402</v>
      </c>
      <c r="K3340" s="21">
        <v>805642</v>
      </c>
      <c r="L3340" s="21">
        <f>Tableau1[[#This Row],[TONNE_DECHET]]*1000</f>
        <v>402000</v>
      </c>
      <c r="M3340" s="21">
        <f>Tableau1[[#This Row],[KG_DECHET]]/Tableau1[[#This Row],[Population]]</f>
        <v>0.49898093694221501</v>
      </c>
    </row>
    <row r="3341" spans="1:13" x14ac:dyDescent="0.3">
      <c r="A3341" s="21">
        <v>2011</v>
      </c>
      <c r="B3341" s="21">
        <v>32</v>
      </c>
      <c r="C3341" s="21" t="str">
        <f>VLOOKUP(Tableau1[[#This Row],[CODE_REGION]],Libellés!$I$2:$J$15,2,FALSE)</f>
        <v>Hauts-de-France</v>
      </c>
      <c r="D3341" s="21">
        <v>60</v>
      </c>
      <c r="E3341" s="21" t="str">
        <f>VLOOKUP(Tableau1[[#This Row],[CODE_DEPT]],Libellés!$L$2:$M$102,2,FALSE)</f>
        <v>Oise</v>
      </c>
      <c r="F3341" s="21" t="s">
        <v>56</v>
      </c>
      <c r="G3341" s="21" t="str">
        <f>VLOOKUP(Tableau1[[#This Row],[CODE_TYPE_DECHET]],Libellés!$A$1:$B$8,2,FALSE)</f>
        <v>Biodéchets</v>
      </c>
      <c r="H3341" s="21" t="s">
        <v>50</v>
      </c>
      <c r="I3341" s="21" t="str">
        <f>VLOOKUP(Tableau1[[#This Row],[CODE_DESTINATION]],Libellés!$E$2:$F$7,2,FALSE)</f>
        <v>Incinération avec récupération d'énergie</v>
      </c>
      <c r="J3341" s="21">
        <v>68</v>
      </c>
      <c r="K3341" s="21">
        <v>805642</v>
      </c>
      <c r="L3341" s="21">
        <f>Tableau1[[#This Row],[TONNE_DECHET]]*1000</f>
        <v>68000</v>
      </c>
      <c r="M3341" s="21">
        <f>Tableau1[[#This Row],[KG_DECHET]]/Tableau1[[#This Row],[Population]]</f>
        <v>8.4404735602165729E-2</v>
      </c>
    </row>
    <row r="3342" spans="1:13" x14ac:dyDescent="0.3">
      <c r="A3342" s="21">
        <v>2011</v>
      </c>
      <c r="B3342" s="21">
        <v>32</v>
      </c>
      <c r="C3342" s="21" t="str">
        <f>VLOOKUP(Tableau1[[#This Row],[CODE_REGION]],Libellés!$I$2:$J$15,2,FALSE)</f>
        <v>Hauts-de-France</v>
      </c>
      <c r="D3342" s="21">
        <v>60</v>
      </c>
      <c r="E3342" s="21" t="str">
        <f>VLOOKUP(Tableau1[[#This Row],[CODE_DEPT]],Libellés!$L$2:$M$102,2,FALSE)</f>
        <v>Oise</v>
      </c>
      <c r="F3342" s="21" t="s">
        <v>56</v>
      </c>
      <c r="G3342" s="21" t="str">
        <f>VLOOKUP(Tableau1[[#This Row],[CODE_TYPE_DECHET]],Libellés!$A$1:$B$8,2,FALSE)</f>
        <v>Biodéchets</v>
      </c>
      <c r="H3342" s="21" t="s">
        <v>51</v>
      </c>
      <c r="I3342" s="21" t="str">
        <f>VLOOKUP(Tableau1[[#This Row],[CODE_DESTINATION]],Libellés!$E$2:$F$7,2,FALSE)</f>
        <v>Stockage</v>
      </c>
      <c r="J3342" s="21">
        <v>316</v>
      </c>
      <c r="K3342" s="21">
        <v>805642</v>
      </c>
      <c r="L3342" s="21">
        <f>Tableau1[[#This Row],[TONNE_DECHET]]*1000</f>
        <v>316000</v>
      </c>
      <c r="M3342" s="21">
        <f>Tableau1[[#This Row],[KG_DECHET]]/Tableau1[[#This Row],[Population]]</f>
        <v>0.39223377132771131</v>
      </c>
    </row>
    <row r="3343" spans="1:13" x14ac:dyDescent="0.3">
      <c r="A3343" s="21">
        <v>2011</v>
      </c>
      <c r="B3343" s="21">
        <v>32</v>
      </c>
      <c r="C3343" s="21" t="str">
        <f>VLOOKUP(Tableau1[[#This Row],[CODE_REGION]],Libellés!$I$2:$J$15,2,FALSE)</f>
        <v>Hauts-de-France</v>
      </c>
      <c r="D3343" s="21">
        <v>60</v>
      </c>
      <c r="E3343" s="21" t="str">
        <f>VLOOKUP(Tableau1[[#This Row],[CODE_DEPT]],Libellés!$L$2:$M$102,2,FALSE)</f>
        <v>Oise</v>
      </c>
      <c r="F3343" s="21" t="s">
        <v>56</v>
      </c>
      <c r="G3343" s="21" t="str">
        <f>VLOOKUP(Tableau1[[#This Row],[CODE_TYPE_DECHET]],Libellés!$A$1:$B$8,2,FALSE)</f>
        <v>Biodéchets</v>
      </c>
      <c r="H3343" s="21" t="s">
        <v>56</v>
      </c>
      <c r="I3343" s="21" t="str">
        <f>VLOOKUP(Tableau1[[#This Row],[CODE_DESTINATION]],Libellés!$E$2:$F$7,2,FALSE)</f>
        <v>Valorisation organique</v>
      </c>
      <c r="J3343" s="21">
        <v>41730.18</v>
      </c>
      <c r="K3343" s="21">
        <v>805642</v>
      </c>
      <c r="L3343" s="21">
        <f>Tableau1[[#This Row],[TONNE_DECHET]]*1000</f>
        <v>41730180</v>
      </c>
      <c r="M3343" s="21">
        <f>Tableau1[[#This Row],[KG_DECHET]]/Tableau1[[#This Row],[Population]]</f>
        <v>51.797423669570357</v>
      </c>
    </row>
    <row r="3344" spans="1:13" x14ac:dyDescent="0.3">
      <c r="A3344" s="21">
        <v>2011</v>
      </c>
      <c r="B3344" s="21">
        <v>32</v>
      </c>
      <c r="C3344" s="21" t="str">
        <f>VLOOKUP(Tableau1[[#This Row],[CODE_REGION]],Libellés!$I$2:$J$15,2,FALSE)</f>
        <v>Hauts-de-France</v>
      </c>
      <c r="D3344" s="21">
        <v>60</v>
      </c>
      <c r="E3344" s="21" t="str">
        <f>VLOOKUP(Tableau1[[#This Row],[CODE_DEPT]],Libellés!$L$2:$M$102,2,FALSE)</f>
        <v>Oise</v>
      </c>
      <c r="F3344" s="21" t="s">
        <v>54</v>
      </c>
      <c r="G3344" s="21" t="str">
        <f>VLOOKUP(Tableau1[[#This Row],[CODE_TYPE_DECHET]],Libellés!$A$1:$B$8,2,FALSE)</f>
        <v>Verre</v>
      </c>
      <c r="H3344" s="21" t="s">
        <v>49</v>
      </c>
      <c r="I3344" s="21" t="str">
        <f>VLOOKUP(Tableau1[[#This Row],[CODE_DESTINATION]],Libellés!$E$2:$F$7,2,FALSE)</f>
        <v>Valorisation matière</v>
      </c>
      <c r="J3344" s="21">
        <v>22186.45</v>
      </c>
      <c r="K3344" s="21">
        <v>805642</v>
      </c>
      <c r="L3344" s="21">
        <f>Tableau1[[#This Row],[TONNE_DECHET]]*1000</f>
        <v>22186450</v>
      </c>
      <c r="M3344" s="21">
        <f>Tableau1[[#This Row],[KG_DECHET]]/Tableau1[[#This Row],[Population]]</f>
        <v>27.538844797068673</v>
      </c>
    </row>
    <row r="3345" spans="1:13" x14ac:dyDescent="0.3">
      <c r="A3345" s="21">
        <v>2011</v>
      </c>
      <c r="B3345" s="21">
        <v>32</v>
      </c>
      <c r="C3345" s="21" t="str">
        <f>VLOOKUP(Tableau1[[#This Row],[CODE_REGION]],Libellés!$I$2:$J$15,2,FALSE)</f>
        <v>Hauts-de-France</v>
      </c>
      <c r="D3345" s="21">
        <v>60</v>
      </c>
      <c r="E3345" s="21" t="str">
        <f>VLOOKUP(Tableau1[[#This Row],[CODE_DEPT]],Libellés!$L$2:$M$102,2,FALSE)</f>
        <v>Oise</v>
      </c>
      <c r="F3345" s="21" t="s">
        <v>54</v>
      </c>
      <c r="G3345" s="21" t="str">
        <f>VLOOKUP(Tableau1[[#This Row],[CODE_TYPE_DECHET]],Libellés!$A$1:$B$8,2,FALSE)</f>
        <v>Verre</v>
      </c>
      <c r="H3345" s="21" t="s">
        <v>52</v>
      </c>
      <c r="I3345" s="21" t="str">
        <f>VLOOKUP(Tableau1[[#This Row],[CODE_DESTINATION]],Libellés!$E$2:$F$7,2,FALSE)</f>
        <v>Non précisé</v>
      </c>
      <c r="J3345" s="21">
        <v>211</v>
      </c>
      <c r="K3345" s="21">
        <v>805642</v>
      </c>
      <c r="L3345" s="21">
        <f>Tableau1[[#This Row],[TONNE_DECHET]]*1000</f>
        <v>211000</v>
      </c>
      <c r="M3345" s="21">
        <f>Tableau1[[#This Row],[KG_DECHET]]/Tableau1[[#This Row],[Population]]</f>
        <v>0.26190292958907307</v>
      </c>
    </row>
    <row r="3346" spans="1:13" x14ac:dyDescent="0.3">
      <c r="A3346" s="21">
        <v>2013</v>
      </c>
      <c r="B3346" s="21">
        <v>32</v>
      </c>
      <c r="C3346" s="21" t="str">
        <f>VLOOKUP(Tableau1[[#This Row],[CODE_REGION]],Libellés!$I$2:$J$15,2,FALSE)</f>
        <v>Hauts-de-France</v>
      </c>
      <c r="D3346" s="21">
        <v>60</v>
      </c>
      <c r="E3346" s="21" t="str">
        <f>VLOOKUP(Tableau1[[#This Row],[CODE_DEPT]],Libellés!$L$2:$M$102,2,FALSE)</f>
        <v>Oise</v>
      </c>
      <c r="F3346" s="21" t="s">
        <v>49</v>
      </c>
      <c r="G3346" s="21" t="str">
        <f>VLOOKUP(Tableau1[[#This Row],[CODE_TYPE_DECHET]],Libellés!$A$1:$B$8,2,FALSE)</f>
        <v>Ordures ménagères résiduelles</v>
      </c>
      <c r="H3346" s="21" t="s">
        <v>50</v>
      </c>
      <c r="I3346" s="21" t="str">
        <f>VLOOKUP(Tableau1[[#This Row],[CODE_DESTINATION]],Libellés!$E$2:$F$7,2,FALSE)</f>
        <v>Incinération avec récupération d'énergie</v>
      </c>
      <c r="J3346" s="21">
        <v>79358.91</v>
      </c>
      <c r="K3346" s="21">
        <v>815400</v>
      </c>
      <c r="L3346" s="21">
        <f>Tableau1[[#This Row],[TONNE_DECHET]]*1000</f>
        <v>79358910</v>
      </c>
      <c r="M3346" s="21">
        <f>Tableau1[[#This Row],[KG_DECHET]]/Tableau1[[#This Row],[Population]]</f>
        <v>97.325128771155264</v>
      </c>
    </row>
    <row r="3347" spans="1:13" x14ac:dyDescent="0.3">
      <c r="A3347" s="21">
        <v>2013</v>
      </c>
      <c r="B3347" s="21">
        <v>32</v>
      </c>
      <c r="C3347" s="21" t="str">
        <f>VLOOKUP(Tableau1[[#This Row],[CODE_REGION]],Libellés!$I$2:$J$15,2,FALSE)</f>
        <v>Hauts-de-France</v>
      </c>
      <c r="D3347" s="21">
        <v>60</v>
      </c>
      <c r="E3347" s="21" t="str">
        <f>VLOOKUP(Tableau1[[#This Row],[CODE_DEPT]],Libellés!$L$2:$M$102,2,FALSE)</f>
        <v>Oise</v>
      </c>
      <c r="F3347" s="21" t="s">
        <v>49</v>
      </c>
      <c r="G3347" s="21" t="str">
        <f>VLOOKUP(Tableau1[[#This Row],[CODE_TYPE_DECHET]],Libellés!$A$1:$B$8,2,FALSE)</f>
        <v>Ordures ménagères résiduelles</v>
      </c>
      <c r="H3347" s="21" t="s">
        <v>51</v>
      </c>
      <c r="I3347" s="21" t="str">
        <f>VLOOKUP(Tableau1[[#This Row],[CODE_DESTINATION]],Libellés!$E$2:$F$7,2,FALSE)</f>
        <v>Stockage</v>
      </c>
      <c r="J3347" s="21">
        <v>66571.77</v>
      </c>
      <c r="K3347" s="21">
        <v>815400</v>
      </c>
      <c r="L3347" s="21">
        <f>Tableau1[[#This Row],[TONNE_DECHET]]*1000</f>
        <v>66571770.000000007</v>
      </c>
      <c r="M3347" s="21">
        <f>Tableau1[[#This Row],[KG_DECHET]]/Tableau1[[#This Row],[Population]]</f>
        <v>81.643083149374547</v>
      </c>
    </row>
    <row r="3348" spans="1:13" x14ac:dyDescent="0.3">
      <c r="A3348" s="21">
        <v>2013</v>
      </c>
      <c r="B3348" s="21">
        <v>32</v>
      </c>
      <c r="C3348" s="21" t="str">
        <f>VLOOKUP(Tableau1[[#This Row],[CODE_REGION]],Libellés!$I$2:$J$15,2,FALSE)</f>
        <v>Hauts-de-France</v>
      </c>
      <c r="D3348" s="21">
        <v>60</v>
      </c>
      <c r="E3348" s="21" t="str">
        <f>VLOOKUP(Tableau1[[#This Row],[CODE_DEPT]],Libellés!$L$2:$M$102,2,FALSE)</f>
        <v>Oise</v>
      </c>
      <c r="F3348" s="21" t="s">
        <v>49</v>
      </c>
      <c r="G3348" s="21" t="str">
        <f>VLOOKUP(Tableau1[[#This Row],[CODE_TYPE_DECHET]],Libellés!$A$1:$B$8,2,FALSE)</f>
        <v>Ordures ménagères résiduelles</v>
      </c>
      <c r="H3348" s="21" t="s">
        <v>52</v>
      </c>
      <c r="I3348" s="21" t="str">
        <f>VLOOKUP(Tableau1[[#This Row],[CODE_DESTINATION]],Libellés!$E$2:$F$7,2,FALSE)</f>
        <v>Non précisé</v>
      </c>
      <c r="J3348" s="21">
        <v>66522.34</v>
      </c>
      <c r="K3348" s="21">
        <v>815400</v>
      </c>
      <c r="L3348" s="21">
        <f>Tableau1[[#This Row],[TONNE_DECHET]]*1000</f>
        <v>66522340</v>
      </c>
      <c r="M3348" s="21">
        <f>Tableau1[[#This Row],[KG_DECHET]]/Tableau1[[#This Row],[Population]]</f>
        <v>81.582462595045371</v>
      </c>
    </row>
    <row r="3349" spans="1:13" x14ac:dyDescent="0.3">
      <c r="A3349" s="21">
        <v>2013</v>
      </c>
      <c r="B3349" s="21">
        <v>32</v>
      </c>
      <c r="C3349" s="21" t="str">
        <f>VLOOKUP(Tableau1[[#This Row],[CODE_REGION]],Libellés!$I$2:$J$15,2,FALSE)</f>
        <v>Hauts-de-France</v>
      </c>
      <c r="D3349" s="21">
        <v>60</v>
      </c>
      <c r="E3349" s="21" t="str">
        <f>VLOOKUP(Tableau1[[#This Row],[CODE_DEPT]],Libellés!$L$2:$M$102,2,FALSE)</f>
        <v>Oise</v>
      </c>
      <c r="F3349" s="21" t="s">
        <v>50</v>
      </c>
      <c r="G3349" s="21" t="str">
        <f>VLOOKUP(Tableau1[[#This Row],[CODE_TYPE_DECHET]],Libellés!$A$1:$B$8,2,FALSE)</f>
        <v>Encombrants</v>
      </c>
      <c r="H3349" s="21" t="s">
        <v>49</v>
      </c>
      <c r="I3349" s="21" t="str">
        <f>VLOOKUP(Tableau1[[#This Row],[CODE_DESTINATION]],Libellés!$E$2:$F$7,2,FALSE)</f>
        <v>Valorisation matière</v>
      </c>
      <c r="J3349" s="21">
        <v>950.5</v>
      </c>
      <c r="K3349" s="21">
        <v>815400</v>
      </c>
      <c r="L3349" s="21">
        <f>Tableau1[[#This Row],[TONNE_DECHET]]*1000</f>
        <v>950500</v>
      </c>
      <c r="M3349" s="21">
        <f>Tableau1[[#This Row],[KG_DECHET]]/Tableau1[[#This Row],[Population]]</f>
        <v>1.1656855531027717</v>
      </c>
    </row>
    <row r="3350" spans="1:13" x14ac:dyDescent="0.3">
      <c r="A3350" s="21">
        <v>2013</v>
      </c>
      <c r="B3350" s="21">
        <v>32</v>
      </c>
      <c r="C3350" s="21" t="str">
        <f>VLOOKUP(Tableau1[[#This Row],[CODE_REGION]],Libellés!$I$2:$J$15,2,FALSE)</f>
        <v>Hauts-de-France</v>
      </c>
      <c r="D3350" s="21">
        <v>60</v>
      </c>
      <c r="E3350" s="21" t="str">
        <f>VLOOKUP(Tableau1[[#This Row],[CODE_DEPT]],Libellés!$L$2:$M$102,2,FALSE)</f>
        <v>Oise</v>
      </c>
      <c r="F3350" s="21" t="s">
        <v>50</v>
      </c>
      <c r="G3350" s="21" t="str">
        <f>VLOOKUP(Tableau1[[#This Row],[CODE_TYPE_DECHET]],Libellés!$A$1:$B$8,2,FALSE)</f>
        <v>Encombrants</v>
      </c>
      <c r="H3350" s="21" t="s">
        <v>50</v>
      </c>
      <c r="I3350" s="21" t="str">
        <f>VLOOKUP(Tableau1[[#This Row],[CODE_DESTINATION]],Libellés!$E$2:$F$7,2,FALSE)</f>
        <v>Incinération avec récupération d'énergie</v>
      </c>
      <c r="J3350" s="21">
        <v>1037.8</v>
      </c>
      <c r="K3350" s="21">
        <v>815400</v>
      </c>
      <c r="L3350" s="21">
        <f>Tableau1[[#This Row],[TONNE_DECHET]]*1000</f>
        <v>1037800</v>
      </c>
      <c r="M3350" s="21">
        <f>Tableau1[[#This Row],[KG_DECHET]]/Tableau1[[#This Row],[Population]]</f>
        <v>1.2727495707628158</v>
      </c>
    </row>
    <row r="3351" spans="1:13" x14ac:dyDescent="0.3">
      <c r="A3351" s="21">
        <v>2013</v>
      </c>
      <c r="B3351" s="21">
        <v>32</v>
      </c>
      <c r="C3351" s="21" t="str">
        <f>VLOOKUP(Tableau1[[#This Row],[CODE_REGION]],Libellés!$I$2:$J$15,2,FALSE)</f>
        <v>Hauts-de-France</v>
      </c>
      <c r="D3351" s="21">
        <v>60</v>
      </c>
      <c r="E3351" s="21" t="str">
        <f>VLOOKUP(Tableau1[[#This Row],[CODE_DEPT]],Libellés!$L$2:$M$102,2,FALSE)</f>
        <v>Oise</v>
      </c>
      <c r="F3351" s="21" t="s">
        <v>50</v>
      </c>
      <c r="G3351" s="21" t="str">
        <f>VLOOKUP(Tableau1[[#This Row],[CODE_TYPE_DECHET]],Libellés!$A$1:$B$8,2,FALSE)</f>
        <v>Encombrants</v>
      </c>
      <c r="H3351" s="21" t="s">
        <v>51</v>
      </c>
      <c r="I3351" s="21" t="str">
        <f>VLOOKUP(Tableau1[[#This Row],[CODE_DESTINATION]],Libellés!$E$2:$F$7,2,FALSE)</f>
        <v>Stockage</v>
      </c>
      <c r="J3351" s="21">
        <v>4612.93</v>
      </c>
      <c r="K3351" s="21">
        <v>815400</v>
      </c>
      <c r="L3351" s="21">
        <f>Tableau1[[#This Row],[TONNE_DECHET]]*1000</f>
        <v>4612930</v>
      </c>
      <c r="M3351" s="21">
        <f>Tableau1[[#This Row],[KG_DECHET]]/Tableau1[[#This Row],[Population]]</f>
        <v>5.6572602403728229</v>
      </c>
    </row>
    <row r="3352" spans="1:13" x14ac:dyDescent="0.3">
      <c r="A3352" s="21">
        <v>2013</v>
      </c>
      <c r="B3352" s="21">
        <v>32</v>
      </c>
      <c r="C3352" s="21" t="str">
        <f>VLOOKUP(Tableau1[[#This Row],[CODE_REGION]],Libellés!$I$2:$J$15,2,FALSE)</f>
        <v>Hauts-de-France</v>
      </c>
      <c r="D3352" s="21">
        <v>60</v>
      </c>
      <c r="E3352" s="21" t="str">
        <f>VLOOKUP(Tableau1[[#This Row],[CODE_DEPT]],Libellés!$L$2:$M$102,2,FALSE)</f>
        <v>Oise</v>
      </c>
      <c r="F3352" s="21" t="s">
        <v>53</v>
      </c>
      <c r="G3352" s="21" t="str">
        <f>VLOOKUP(Tableau1[[#This Row],[CODE_TYPE_DECHET]],Libellés!$A$1:$B$8,2,FALSE)</f>
        <v>Déchets dangereux</v>
      </c>
      <c r="H3352" s="21" t="s">
        <v>49</v>
      </c>
      <c r="I3352" s="21" t="str">
        <f>VLOOKUP(Tableau1[[#This Row],[CODE_DESTINATION]],Libellés!$E$2:$F$7,2,FALSE)</f>
        <v>Valorisation matière</v>
      </c>
      <c r="J3352" s="21">
        <v>283.41000000000003</v>
      </c>
      <c r="K3352" s="21">
        <v>815400</v>
      </c>
      <c r="L3352" s="21">
        <f>Tableau1[[#This Row],[TONNE_DECHET]]*1000</f>
        <v>283410</v>
      </c>
      <c r="M3352" s="21">
        <f>Tableau1[[#This Row],[KG_DECHET]]/Tableau1[[#This Row],[Population]]</f>
        <v>0.3475717439293598</v>
      </c>
    </row>
    <row r="3353" spans="1:13" x14ac:dyDescent="0.3">
      <c r="A3353" s="21">
        <v>2013</v>
      </c>
      <c r="B3353" s="21">
        <v>32</v>
      </c>
      <c r="C3353" s="21" t="str">
        <f>VLOOKUP(Tableau1[[#This Row],[CODE_REGION]],Libellés!$I$2:$J$15,2,FALSE)</f>
        <v>Hauts-de-France</v>
      </c>
      <c r="D3353" s="21">
        <v>60</v>
      </c>
      <c r="E3353" s="21" t="str">
        <f>VLOOKUP(Tableau1[[#This Row],[CODE_DEPT]],Libellés!$L$2:$M$102,2,FALSE)</f>
        <v>Oise</v>
      </c>
      <c r="F3353" s="21" t="s">
        <v>51</v>
      </c>
      <c r="G3353" s="21" t="str">
        <f>VLOOKUP(Tableau1[[#This Row],[CODE_TYPE_DECHET]],Libellés!$A$1:$B$8,2,FALSE)</f>
        <v>Emballages et papier</v>
      </c>
      <c r="H3353" s="21" t="s">
        <v>49</v>
      </c>
      <c r="I3353" s="21" t="str">
        <f>VLOOKUP(Tableau1[[#This Row],[CODE_DESTINATION]],Libellés!$E$2:$F$7,2,FALSE)</f>
        <v>Valorisation matière</v>
      </c>
      <c r="J3353" s="21">
        <v>41753.74</v>
      </c>
      <c r="K3353" s="21">
        <v>815400</v>
      </c>
      <c r="L3353" s="21">
        <f>Tableau1[[#This Row],[TONNE_DECHET]]*1000</f>
        <v>41753740</v>
      </c>
      <c r="M3353" s="21">
        <f>Tableau1[[#This Row],[KG_DECHET]]/Tableau1[[#This Row],[Population]]</f>
        <v>51.206450821682608</v>
      </c>
    </row>
    <row r="3354" spans="1:13" x14ac:dyDescent="0.3">
      <c r="A3354" s="21">
        <v>2013</v>
      </c>
      <c r="B3354" s="21">
        <v>32</v>
      </c>
      <c r="C3354" s="21" t="str">
        <f>VLOOKUP(Tableau1[[#This Row],[CODE_REGION]],Libellés!$I$2:$J$15,2,FALSE)</f>
        <v>Hauts-de-France</v>
      </c>
      <c r="D3354" s="21">
        <v>60</v>
      </c>
      <c r="E3354" s="21" t="str">
        <f>VLOOKUP(Tableau1[[#This Row],[CODE_DEPT]],Libellés!$L$2:$M$102,2,FALSE)</f>
        <v>Oise</v>
      </c>
      <c r="F3354" s="21" t="s">
        <v>56</v>
      </c>
      <c r="G3354" s="21" t="str">
        <f>VLOOKUP(Tableau1[[#This Row],[CODE_TYPE_DECHET]],Libellés!$A$1:$B$8,2,FALSE)</f>
        <v>Biodéchets</v>
      </c>
      <c r="H3354" s="21" t="s">
        <v>49</v>
      </c>
      <c r="I3354" s="21" t="str">
        <f>VLOOKUP(Tableau1[[#This Row],[CODE_DESTINATION]],Libellés!$E$2:$F$7,2,FALSE)</f>
        <v>Valorisation matière</v>
      </c>
      <c r="J3354" s="21">
        <v>6110.52</v>
      </c>
      <c r="K3354" s="21">
        <v>815400</v>
      </c>
      <c r="L3354" s="21">
        <f>Tableau1[[#This Row],[TONNE_DECHET]]*1000</f>
        <v>6110520</v>
      </c>
      <c r="M3354" s="21">
        <f>Tableau1[[#This Row],[KG_DECHET]]/Tableau1[[#This Row],[Population]]</f>
        <v>7.4938925680647532</v>
      </c>
    </row>
    <row r="3355" spans="1:13" x14ac:dyDescent="0.3">
      <c r="A3355" s="21">
        <v>2013</v>
      </c>
      <c r="B3355" s="21">
        <v>32</v>
      </c>
      <c r="C3355" s="21" t="str">
        <f>VLOOKUP(Tableau1[[#This Row],[CODE_REGION]],Libellés!$I$2:$J$15,2,FALSE)</f>
        <v>Hauts-de-France</v>
      </c>
      <c r="D3355" s="21">
        <v>60</v>
      </c>
      <c r="E3355" s="21" t="str">
        <f>VLOOKUP(Tableau1[[#This Row],[CODE_DEPT]],Libellés!$L$2:$M$102,2,FALSE)</f>
        <v>Oise</v>
      </c>
      <c r="F3355" s="21" t="s">
        <v>56</v>
      </c>
      <c r="G3355" s="21" t="str">
        <f>VLOOKUP(Tableau1[[#This Row],[CODE_TYPE_DECHET]],Libellés!$A$1:$B$8,2,FALSE)</f>
        <v>Biodéchets</v>
      </c>
      <c r="H3355" s="21" t="s">
        <v>56</v>
      </c>
      <c r="I3355" s="21" t="str">
        <f>VLOOKUP(Tableau1[[#This Row],[CODE_DESTINATION]],Libellés!$E$2:$F$7,2,FALSE)</f>
        <v>Valorisation organique</v>
      </c>
      <c r="J3355" s="21">
        <v>32259.87</v>
      </c>
      <c r="K3355" s="21">
        <v>815400</v>
      </c>
      <c r="L3355" s="21">
        <f>Tableau1[[#This Row],[TONNE_DECHET]]*1000</f>
        <v>32259870</v>
      </c>
      <c r="M3355" s="21">
        <f>Tableau1[[#This Row],[KG_DECHET]]/Tableau1[[#This Row],[Population]]</f>
        <v>39.56324503311258</v>
      </c>
    </row>
    <row r="3356" spans="1:13" x14ac:dyDescent="0.3">
      <c r="A3356" s="21">
        <v>2013</v>
      </c>
      <c r="B3356" s="21">
        <v>32</v>
      </c>
      <c r="C3356" s="21" t="str">
        <f>VLOOKUP(Tableau1[[#This Row],[CODE_REGION]],Libellés!$I$2:$J$15,2,FALSE)</f>
        <v>Hauts-de-France</v>
      </c>
      <c r="D3356" s="21">
        <v>60</v>
      </c>
      <c r="E3356" s="21" t="str">
        <f>VLOOKUP(Tableau1[[#This Row],[CODE_DEPT]],Libellés!$L$2:$M$102,2,FALSE)</f>
        <v>Oise</v>
      </c>
      <c r="F3356" s="21" t="s">
        <v>54</v>
      </c>
      <c r="G3356" s="21" t="str">
        <f>VLOOKUP(Tableau1[[#This Row],[CODE_TYPE_DECHET]],Libellés!$A$1:$B$8,2,FALSE)</f>
        <v>Verre</v>
      </c>
      <c r="H3356" s="21" t="s">
        <v>49</v>
      </c>
      <c r="I3356" s="21" t="str">
        <f>VLOOKUP(Tableau1[[#This Row],[CODE_DESTINATION]],Libellés!$E$2:$F$7,2,FALSE)</f>
        <v>Valorisation matière</v>
      </c>
      <c r="J3356" s="21">
        <v>22229.08</v>
      </c>
      <c r="K3356" s="21">
        <v>815400</v>
      </c>
      <c r="L3356" s="21">
        <f>Tableau1[[#This Row],[TONNE_DECHET]]*1000</f>
        <v>22229080</v>
      </c>
      <c r="M3356" s="21">
        <f>Tableau1[[#This Row],[KG_DECHET]]/Tableau1[[#This Row],[Population]]</f>
        <v>27.261564876134411</v>
      </c>
    </row>
    <row r="3357" spans="1:13" x14ac:dyDescent="0.3">
      <c r="A3357" s="21">
        <v>2013</v>
      </c>
      <c r="B3357" s="21">
        <v>32</v>
      </c>
      <c r="C3357" s="21" t="str">
        <f>VLOOKUP(Tableau1[[#This Row],[CODE_REGION]],Libellés!$I$2:$J$15,2,FALSE)</f>
        <v>Hauts-de-France</v>
      </c>
      <c r="D3357" s="21">
        <v>60</v>
      </c>
      <c r="E3357" s="21" t="str">
        <f>VLOOKUP(Tableau1[[#This Row],[CODE_DEPT]],Libellés!$L$2:$M$102,2,FALSE)</f>
        <v>Oise</v>
      </c>
      <c r="F3357" s="21" t="s">
        <v>55</v>
      </c>
      <c r="G3357" s="21" t="str">
        <f>VLOOKUP(Tableau1[[#This Row],[CODE_TYPE_DECHET]],Libellés!$A$1:$B$8,2,FALSE)</f>
        <v>Collectes séparées hors gravats</v>
      </c>
      <c r="H3357" s="21" t="s">
        <v>49</v>
      </c>
      <c r="I3357" s="21" t="str">
        <f>VLOOKUP(Tableau1[[#This Row],[CODE_DESTINATION]],Libellés!$E$2:$F$7,2,FALSE)</f>
        <v>Valorisation matière</v>
      </c>
      <c r="J3357" s="21">
        <v>1360.46</v>
      </c>
      <c r="K3357" s="21">
        <v>815400</v>
      </c>
      <c r="L3357" s="21">
        <f>Tableau1[[#This Row],[TONNE_DECHET]]*1000</f>
        <v>1360460</v>
      </c>
      <c r="M3357" s="21">
        <f>Tableau1[[#This Row],[KG_DECHET]]/Tableau1[[#This Row],[Population]]</f>
        <v>1.668457198920775</v>
      </c>
    </row>
    <row r="3358" spans="1:13" x14ac:dyDescent="0.3">
      <c r="A3358" s="21">
        <v>2015</v>
      </c>
      <c r="B3358" s="21">
        <v>32</v>
      </c>
      <c r="C3358" s="21" t="str">
        <f>VLOOKUP(Tableau1[[#This Row],[CODE_REGION]],Libellés!$I$2:$J$15,2,FALSE)</f>
        <v>Hauts-de-France</v>
      </c>
      <c r="D3358" s="21">
        <v>60</v>
      </c>
      <c r="E3358" s="21" t="str">
        <f>VLOOKUP(Tableau1[[#This Row],[CODE_DEPT]],Libellés!$L$2:$M$102,2,FALSE)</f>
        <v>Oise</v>
      </c>
      <c r="F3358" s="21" t="s">
        <v>49</v>
      </c>
      <c r="G3358" s="21" t="str">
        <f>VLOOKUP(Tableau1[[#This Row],[CODE_TYPE_DECHET]],Libellés!$A$1:$B$8,2,FALSE)</f>
        <v>Ordures ménagères résiduelles</v>
      </c>
      <c r="H3358" s="21" t="s">
        <v>50</v>
      </c>
      <c r="I3358" s="21" t="str">
        <f>VLOOKUP(Tableau1[[#This Row],[CODE_DESTINATION]],Libellés!$E$2:$F$7,2,FALSE)</f>
        <v>Incinération avec récupération d'énergie</v>
      </c>
      <c r="J3358" s="21">
        <v>121169.948</v>
      </c>
      <c r="K3358" s="21">
        <v>821552</v>
      </c>
      <c r="L3358" s="21">
        <f>Tableau1[[#This Row],[TONNE_DECHET]]*1000</f>
        <v>121169948</v>
      </c>
      <c r="M3358" s="21">
        <f>Tableau1[[#This Row],[KG_DECHET]]/Tableau1[[#This Row],[Population]]</f>
        <v>147.48907920618538</v>
      </c>
    </row>
    <row r="3359" spans="1:13" x14ac:dyDescent="0.3">
      <c r="A3359" s="21">
        <v>2015</v>
      </c>
      <c r="B3359" s="21">
        <v>32</v>
      </c>
      <c r="C3359" s="21" t="str">
        <f>VLOOKUP(Tableau1[[#This Row],[CODE_REGION]],Libellés!$I$2:$J$15,2,FALSE)</f>
        <v>Hauts-de-France</v>
      </c>
      <c r="D3359" s="21">
        <v>60</v>
      </c>
      <c r="E3359" s="21" t="str">
        <f>VLOOKUP(Tableau1[[#This Row],[CODE_DEPT]],Libellés!$L$2:$M$102,2,FALSE)</f>
        <v>Oise</v>
      </c>
      <c r="F3359" s="21" t="s">
        <v>49</v>
      </c>
      <c r="G3359" s="21" t="str">
        <f>VLOOKUP(Tableau1[[#This Row],[CODE_TYPE_DECHET]],Libellés!$A$1:$B$8,2,FALSE)</f>
        <v>Ordures ménagères résiduelles</v>
      </c>
      <c r="H3359" s="21" t="s">
        <v>51</v>
      </c>
      <c r="I3359" s="21" t="str">
        <f>VLOOKUP(Tableau1[[#This Row],[CODE_DESTINATION]],Libellés!$E$2:$F$7,2,FALSE)</f>
        <v>Stockage</v>
      </c>
      <c r="J3359" s="21">
        <v>83273.86</v>
      </c>
      <c r="K3359" s="21">
        <v>821552</v>
      </c>
      <c r="L3359" s="21">
        <f>Tableau1[[#This Row],[TONNE_DECHET]]*1000</f>
        <v>83273860</v>
      </c>
      <c r="M3359" s="21">
        <f>Tableau1[[#This Row],[KG_DECHET]]/Tableau1[[#This Row],[Population]]</f>
        <v>101.36164235495745</v>
      </c>
    </row>
    <row r="3360" spans="1:13" x14ac:dyDescent="0.3">
      <c r="A3360" s="21">
        <v>2015</v>
      </c>
      <c r="B3360" s="21">
        <v>32</v>
      </c>
      <c r="C3360" s="21" t="str">
        <f>VLOOKUP(Tableau1[[#This Row],[CODE_REGION]],Libellés!$I$2:$J$15,2,FALSE)</f>
        <v>Hauts-de-France</v>
      </c>
      <c r="D3360" s="21">
        <v>60</v>
      </c>
      <c r="E3360" s="21" t="str">
        <f>VLOOKUP(Tableau1[[#This Row],[CODE_DEPT]],Libellés!$L$2:$M$102,2,FALSE)</f>
        <v>Oise</v>
      </c>
      <c r="F3360" s="21" t="s">
        <v>49</v>
      </c>
      <c r="G3360" s="21" t="str">
        <f>VLOOKUP(Tableau1[[#This Row],[CODE_TYPE_DECHET]],Libellés!$A$1:$B$8,2,FALSE)</f>
        <v>Ordures ménagères résiduelles</v>
      </c>
      <c r="H3360" s="21" t="s">
        <v>52</v>
      </c>
      <c r="I3360" s="21" t="str">
        <f>VLOOKUP(Tableau1[[#This Row],[CODE_DESTINATION]],Libellés!$E$2:$F$7,2,FALSE)</f>
        <v>Non précisé</v>
      </c>
      <c r="J3360" s="21">
        <v>2123.5</v>
      </c>
      <c r="K3360" s="21">
        <v>821552</v>
      </c>
      <c r="L3360" s="21">
        <f>Tableau1[[#This Row],[TONNE_DECHET]]*1000</f>
        <v>2123500</v>
      </c>
      <c r="M3360" s="21">
        <f>Tableau1[[#This Row],[KG_DECHET]]/Tableau1[[#This Row],[Population]]</f>
        <v>2.5847420491946949</v>
      </c>
    </row>
    <row r="3361" spans="1:13" x14ac:dyDescent="0.3">
      <c r="A3361" s="21">
        <v>2015</v>
      </c>
      <c r="B3361" s="21">
        <v>32</v>
      </c>
      <c r="C3361" s="21" t="str">
        <f>VLOOKUP(Tableau1[[#This Row],[CODE_REGION]],Libellés!$I$2:$J$15,2,FALSE)</f>
        <v>Hauts-de-France</v>
      </c>
      <c r="D3361" s="21">
        <v>60</v>
      </c>
      <c r="E3361" s="21" t="str">
        <f>VLOOKUP(Tableau1[[#This Row],[CODE_DEPT]],Libellés!$L$2:$M$102,2,FALSE)</f>
        <v>Oise</v>
      </c>
      <c r="F3361" s="21" t="s">
        <v>50</v>
      </c>
      <c r="G3361" s="21" t="str">
        <f>VLOOKUP(Tableau1[[#This Row],[CODE_TYPE_DECHET]],Libellés!$A$1:$B$8,2,FALSE)</f>
        <v>Encombrants</v>
      </c>
      <c r="H3361" s="21" t="s">
        <v>49</v>
      </c>
      <c r="I3361" s="21" t="str">
        <f>VLOOKUP(Tableau1[[#This Row],[CODE_DESTINATION]],Libellés!$E$2:$F$7,2,FALSE)</f>
        <v>Valorisation matière</v>
      </c>
      <c r="J3361" s="21">
        <v>4133.83</v>
      </c>
      <c r="K3361" s="21">
        <v>821552</v>
      </c>
      <c r="L3361" s="21">
        <f>Tableau1[[#This Row],[TONNE_DECHET]]*1000</f>
        <v>4133830</v>
      </c>
      <c r="M3361" s="21">
        <f>Tableau1[[#This Row],[KG_DECHET]]/Tableau1[[#This Row],[Population]]</f>
        <v>5.0317326231328021</v>
      </c>
    </row>
    <row r="3362" spans="1:13" x14ac:dyDescent="0.3">
      <c r="A3362" s="21">
        <v>2015</v>
      </c>
      <c r="B3362" s="21">
        <v>32</v>
      </c>
      <c r="C3362" s="21" t="str">
        <f>VLOOKUP(Tableau1[[#This Row],[CODE_REGION]],Libellés!$I$2:$J$15,2,FALSE)</f>
        <v>Hauts-de-France</v>
      </c>
      <c r="D3362" s="21">
        <v>60</v>
      </c>
      <c r="E3362" s="21" t="str">
        <f>VLOOKUP(Tableau1[[#This Row],[CODE_DEPT]],Libellés!$L$2:$M$102,2,FALSE)</f>
        <v>Oise</v>
      </c>
      <c r="F3362" s="21" t="s">
        <v>50</v>
      </c>
      <c r="G3362" s="21" t="str">
        <f>VLOOKUP(Tableau1[[#This Row],[CODE_TYPE_DECHET]],Libellés!$A$1:$B$8,2,FALSE)</f>
        <v>Encombrants</v>
      </c>
      <c r="H3362" s="21" t="s">
        <v>51</v>
      </c>
      <c r="I3362" s="21" t="str">
        <f>VLOOKUP(Tableau1[[#This Row],[CODE_DESTINATION]],Libellés!$E$2:$F$7,2,FALSE)</f>
        <v>Stockage</v>
      </c>
      <c r="J3362" s="21">
        <v>2204.7310000000002</v>
      </c>
      <c r="K3362" s="21">
        <v>821552</v>
      </c>
      <c r="L3362" s="21">
        <f>Tableau1[[#This Row],[TONNE_DECHET]]*1000</f>
        <v>2204731</v>
      </c>
      <c r="M3362" s="21">
        <f>Tableau1[[#This Row],[KG_DECHET]]/Tableau1[[#This Row],[Population]]</f>
        <v>2.6836171051862814</v>
      </c>
    </row>
    <row r="3363" spans="1:13" x14ac:dyDescent="0.3">
      <c r="A3363" s="21">
        <v>2015</v>
      </c>
      <c r="B3363" s="21">
        <v>32</v>
      </c>
      <c r="C3363" s="21" t="str">
        <f>VLOOKUP(Tableau1[[#This Row],[CODE_REGION]],Libellés!$I$2:$J$15,2,FALSE)</f>
        <v>Hauts-de-France</v>
      </c>
      <c r="D3363" s="21">
        <v>60</v>
      </c>
      <c r="E3363" s="21" t="str">
        <f>VLOOKUP(Tableau1[[#This Row],[CODE_DEPT]],Libellés!$L$2:$M$102,2,FALSE)</f>
        <v>Oise</v>
      </c>
      <c r="F3363" s="21" t="s">
        <v>53</v>
      </c>
      <c r="G3363" s="21" t="str">
        <f>VLOOKUP(Tableau1[[#This Row],[CODE_TYPE_DECHET]],Libellés!$A$1:$B$8,2,FALSE)</f>
        <v>Déchets dangereux</v>
      </c>
      <c r="H3363" s="21" t="s">
        <v>49</v>
      </c>
      <c r="I3363" s="21" t="str">
        <f>VLOOKUP(Tableau1[[#This Row],[CODE_DESTINATION]],Libellés!$E$2:$F$7,2,FALSE)</f>
        <v>Valorisation matière</v>
      </c>
      <c r="J3363" s="21">
        <v>142.18</v>
      </c>
      <c r="K3363" s="21">
        <v>821552</v>
      </c>
      <c r="L3363" s="21">
        <f>Tableau1[[#This Row],[TONNE_DECHET]]*1000</f>
        <v>142180</v>
      </c>
      <c r="M3363" s="21">
        <f>Tableau1[[#This Row],[KG_DECHET]]/Tableau1[[#This Row],[Population]]</f>
        <v>0.17306269110171968</v>
      </c>
    </row>
    <row r="3364" spans="1:13" x14ac:dyDescent="0.3">
      <c r="A3364" s="21">
        <v>2015</v>
      </c>
      <c r="B3364" s="21">
        <v>32</v>
      </c>
      <c r="C3364" s="21" t="str">
        <f>VLOOKUP(Tableau1[[#This Row],[CODE_REGION]],Libellés!$I$2:$J$15,2,FALSE)</f>
        <v>Hauts-de-France</v>
      </c>
      <c r="D3364" s="21">
        <v>60</v>
      </c>
      <c r="E3364" s="21" t="str">
        <f>VLOOKUP(Tableau1[[#This Row],[CODE_DEPT]],Libellés!$L$2:$M$102,2,FALSE)</f>
        <v>Oise</v>
      </c>
      <c r="F3364" s="21" t="s">
        <v>53</v>
      </c>
      <c r="G3364" s="21" t="str">
        <f>VLOOKUP(Tableau1[[#This Row],[CODE_TYPE_DECHET]],Libellés!$A$1:$B$8,2,FALSE)</f>
        <v>Déchets dangereux</v>
      </c>
      <c r="H3364" s="21" t="s">
        <v>50</v>
      </c>
      <c r="I3364" s="21" t="str">
        <f>VLOOKUP(Tableau1[[#This Row],[CODE_DESTINATION]],Libellés!$E$2:$F$7,2,FALSE)</f>
        <v>Incinération avec récupération d'énergie</v>
      </c>
      <c r="J3364" s="21">
        <v>1E-3</v>
      </c>
      <c r="K3364" s="21">
        <v>821552</v>
      </c>
      <c r="L3364" s="21">
        <f>Tableau1[[#This Row],[TONNE_DECHET]]*1000</f>
        <v>1</v>
      </c>
      <c r="M3364" s="21">
        <f>Tableau1[[#This Row],[KG_DECHET]]/Tableau1[[#This Row],[Population]]</f>
        <v>1.2172084055543653E-6</v>
      </c>
    </row>
    <row r="3365" spans="1:13" x14ac:dyDescent="0.3">
      <c r="A3365" s="21">
        <v>2015</v>
      </c>
      <c r="B3365" s="21">
        <v>32</v>
      </c>
      <c r="C3365" s="21" t="str">
        <f>VLOOKUP(Tableau1[[#This Row],[CODE_REGION]],Libellés!$I$2:$J$15,2,FALSE)</f>
        <v>Hauts-de-France</v>
      </c>
      <c r="D3365" s="21">
        <v>60</v>
      </c>
      <c r="E3365" s="21" t="str">
        <f>VLOOKUP(Tableau1[[#This Row],[CODE_DEPT]],Libellés!$L$2:$M$102,2,FALSE)</f>
        <v>Oise</v>
      </c>
      <c r="F3365" s="21" t="s">
        <v>53</v>
      </c>
      <c r="G3365" s="21" t="str">
        <f>VLOOKUP(Tableau1[[#This Row],[CODE_TYPE_DECHET]],Libellés!$A$1:$B$8,2,FALSE)</f>
        <v>Déchets dangereux</v>
      </c>
      <c r="H3365" s="21" t="s">
        <v>52</v>
      </c>
      <c r="I3365" s="21" t="str">
        <f>VLOOKUP(Tableau1[[#This Row],[CODE_DESTINATION]],Libellés!$E$2:$F$7,2,FALSE)</f>
        <v>Non précisé</v>
      </c>
      <c r="J3365" s="21">
        <v>1E-3</v>
      </c>
      <c r="K3365" s="21">
        <v>821552</v>
      </c>
      <c r="L3365" s="21">
        <f>Tableau1[[#This Row],[TONNE_DECHET]]*1000</f>
        <v>1</v>
      </c>
      <c r="M3365" s="21">
        <f>Tableau1[[#This Row],[KG_DECHET]]/Tableau1[[#This Row],[Population]]</f>
        <v>1.2172084055543653E-6</v>
      </c>
    </row>
    <row r="3366" spans="1:13" x14ac:dyDescent="0.3">
      <c r="A3366" s="21">
        <v>2015</v>
      </c>
      <c r="B3366" s="21">
        <v>32</v>
      </c>
      <c r="C3366" s="21" t="str">
        <f>VLOOKUP(Tableau1[[#This Row],[CODE_REGION]],Libellés!$I$2:$J$15,2,FALSE)</f>
        <v>Hauts-de-France</v>
      </c>
      <c r="D3366" s="21">
        <v>60</v>
      </c>
      <c r="E3366" s="21" t="str">
        <f>VLOOKUP(Tableau1[[#This Row],[CODE_DEPT]],Libellés!$L$2:$M$102,2,FALSE)</f>
        <v>Oise</v>
      </c>
      <c r="F3366" s="21" t="s">
        <v>51</v>
      </c>
      <c r="G3366" s="21" t="str">
        <f>VLOOKUP(Tableau1[[#This Row],[CODE_TYPE_DECHET]],Libellés!$A$1:$B$8,2,FALSE)</f>
        <v>Emballages et papier</v>
      </c>
      <c r="H3366" s="21" t="s">
        <v>49</v>
      </c>
      <c r="I3366" s="21" t="str">
        <f>VLOOKUP(Tableau1[[#This Row],[CODE_DESTINATION]],Libellés!$E$2:$F$7,2,FALSE)</f>
        <v>Valorisation matière</v>
      </c>
      <c r="J3366" s="21">
        <v>45101.156999999999</v>
      </c>
      <c r="K3366" s="21">
        <v>821552</v>
      </c>
      <c r="L3366" s="21">
        <f>Tableau1[[#This Row],[TONNE_DECHET]]*1000</f>
        <v>45101157</v>
      </c>
      <c r="M3366" s="21">
        <f>Tableau1[[#This Row],[KG_DECHET]]/Tableau1[[#This Row],[Population]]</f>
        <v>54.897507400627106</v>
      </c>
    </row>
    <row r="3367" spans="1:13" x14ac:dyDescent="0.3">
      <c r="A3367" s="21">
        <v>2015</v>
      </c>
      <c r="B3367" s="21">
        <v>32</v>
      </c>
      <c r="C3367" s="21" t="str">
        <f>VLOOKUP(Tableau1[[#This Row],[CODE_REGION]],Libellés!$I$2:$J$15,2,FALSE)</f>
        <v>Hauts-de-France</v>
      </c>
      <c r="D3367" s="21">
        <v>60</v>
      </c>
      <c r="E3367" s="21" t="str">
        <f>VLOOKUP(Tableau1[[#This Row],[CODE_DEPT]],Libellés!$L$2:$M$102,2,FALSE)</f>
        <v>Oise</v>
      </c>
      <c r="F3367" s="21" t="s">
        <v>56</v>
      </c>
      <c r="G3367" s="21" t="str">
        <f>VLOOKUP(Tableau1[[#This Row],[CODE_TYPE_DECHET]],Libellés!$A$1:$B$8,2,FALSE)</f>
        <v>Biodéchets</v>
      </c>
      <c r="H3367" s="21" t="s">
        <v>49</v>
      </c>
      <c r="I3367" s="21" t="str">
        <f>VLOOKUP(Tableau1[[#This Row],[CODE_DESTINATION]],Libellés!$E$2:$F$7,2,FALSE)</f>
        <v>Valorisation matière</v>
      </c>
      <c r="J3367" s="21">
        <v>241</v>
      </c>
      <c r="K3367" s="21">
        <v>821552</v>
      </c>
      <c r="L3367" s="21">
        <f>Tableau1[[#This Row],[TONNE_DECHET]]*1000</f>
        <v>241000</v>
      </c>
      <c r="M3367" s="21">
        <f>Tableau1[[#This Row],[KG_DECHET]]/Tableau1[[#This Row],[Population]]</f>
        <v>0.29334722573860206</v>
      </c>
    </row>
    <row r="3368" spans="1:13" x14ac:dyDescent="0.3">
      <c r="A3368" s="21">
        <v>2015</v>
      </c>
      <c r="B3368" s="21">
        <v>32</v>
      </c>
      <c r="C3368" s="21" t="str">
        <f>VLOOKUP(Tableau1[[#This Row],[CODE_REGION]],Libellés!$I$2:$J$15,2,FALSE)</f>
        <v>Hauts-de-France</v>
      </c>
      <c r="D3368" s="21">
        <v>60</v>
      </c>
      <c r="E3368" s="21" t="str">
        <f>VLOOKUP(Tableau1[[#This Row],[CODE_DEPT]],Libellés!$L$2:$M$102,2,FALSE)</f>
        <v>Oise</v>
      </c>
      <c r="F3368" s="21" t="s">
        <v>56</v>
      </c>
      <c r="G3368" s="21" t="str">
        <f>VLOOKUP(Tableau1[[#This Row],[CODE_TYPE_DECHET]],Libellés!$A$1:$B$8,2,FALSE)</f>
        <v>Biodéchets</v>
      </c>
      <c r="H3368" s="21" t="s">
        <v>56</v>
      </c>
      <c r="I3368" s="21" t="str">
        <f>VLOOKUP(Tableau1[[#This Row],[CODE_DESTINATION]],Libellés!$E$2:$F$7,2,FALSE)</f>
        <v>Valorisation organique</v>
      </c>
      <c r="J3368" s="21">
        <v>33860.161</v>
      </c>
      <c r="K3368" s="21">
        <v>821552</v>
      </c>
      <c r="L3368" s="21">
        <f>Tableau1[[#This Row],[TONNE_DECHET]]*1000</f>
        <v>33860161</v>
      </c>
      <c r="M3368" s="21">
        <f>Tableau1[[#This Row],[KG_DECHET]]/Tableau1[[#This Row],[Population]]</f>
        <v>41.214872582624103</v>
      </c>
    </row>
    <row r="3369" spans="1:13" x14ac:dyDescent="0.3">
      <c r="A3369" s="21">
        <v>2015</v>
      </c>
      <c r="B3369" s="21">
        <v>32</v>
      </c>
      <c r="C3369" s="21" t="str">
        <f>VLOOKUP(Tableau1[[#This Row],[CODE_REGION]],Libellés!$I$2:$J$15,2,FALSE)</f>
        <v>Hauts-de-France</v>
      </c>
      <c r="D3369" s="21">
        <v>60</v>
      </c>
      <c r="E3369" s="21" t="str">
        <f>VLOOKUP(Tableau1[[#This Row],[CODE_DEPT]],Libellés!$L$2:$M$102,2,FALSE)</f>
        <v>Oise</v>
      </c>
      <c r="F3369" s="21" t="s">
        <v>56</v>
      </c>
      <c r="G3369" s="21" t="str">
        <f>VLOOKUP(Tableau1[[#This Row],[CODE_TYPE_DECHET]],Libellés!$A$1:$B$8,2,FALSE)</f>
        <v>Biodéchets</v>
      </c>
      <c r="H3369" s="21" t="s">
        <v>52</v>
      </c>
      <c r="I3369" s="21" t="str">
        <f>VLOOKUP(Tableau1[[#This Row],[CODE_DESTINATION]],Libellés!$E$2:$F$7,2,FALSE)</f>
        <v>Non précisé</v>
      </c>
      <c r="J3369" s="21">
        <v>1178.51</v>
      </c>
      <c r="K3369" s="21">
        <v>821552</v>
      </c>
      <c r="L3369" s="21">
        <f>Tableau1[[#This Row],[TONNE_DECHET]]*1000</f>
        <v>1178510</v>
      </c>
      <c r="M3369" s="21">
        <f>Tableau1[[#This Row],[KG_DECHET]]/Tableau1[[#This Row],[Population]]</f>
        <v>1.4344922780298752</v>
      </c>
    </row>
    <row r="3370" spans="1:13" x14ac:dyDescent="0.3">
      <c r="A3370" s="21">
        <v>2015</v>
      </c>
      <c r="B3370" s="21">
        <v>32</v>
      </c>
      <c r="C3370" s="21" t="str">
        <f>VLOOKUP(Tableau1[[#This Row],[CODE_REGION]],Libellés!$I$2:$J$15,2,FALSE)</f>
        <v>Hauts-de-France</v>
      </c>
      <c r="D3370" s="21">
        <v>60</v>
      </c>
      <c r="E3370" s="21" t="str">
        <f>VLOOKUP(Tableau1[[#This Row],[CODE_DEPT]],Libellés!$L$2:$M$102,2,FALSE)</f>
        <v>Oise</v>
      </c>
      <c r="F3370" s="21" t="s">
        <v>54</v>
      </c>
      <c r="G3370" s="21" t="str">
        <f>VLOOKUP(Tableau1[[#This Row],[CODE_TYPE_DECHET]],Libellés!$A$1:$B$8,2,FALSE)</f>
        <v>Verre</v>
      </c>
      <c r="H3370" s="21" t="s">
        <v>49</v>
      </c>
      <c r="I3370" s="21" t="str">
        <f>VLOOKUP(Tableau1[[#This Row],[CODE_DESTINATION]],Libellés!$E$2:$F$7,2,FALSE)</f>
        <v>Valorisation matière</v>
      </c>
      <c r="J3370" s="21">
        <v>22244.22</v>
      </c>
      <c r="K3370" s="21">
        <v>821552</v>
      </c>
      <c r="L3370" s="21">
        <f>Tableau1[[#This Row],[TONNE_DECHET]]*1000</f>
        <v>22244220</v>
      </c>
      <c r="M3370" s="21">
        <f>Tableau1[[#This Row],[KG_DECHET]]/Tableau1[[#This Row],[Population]]</f>
        <v>27.075851559000526</v>
      </c>
    </row>
    <row r="3371" spans="1:13" x14ac:dyDescent="0.3">
      <c r="A3371" s="21">
        <v>2015</v>
      </c>
      <c r="B3371" s="21">
        <v>32</v>
      </c>
      <c r="C3371" s="21" t="str">
        <f>VLOOKUP(Tableau1[[#This Row],[CODE_REGION]],Libellés!$I$2:$J$15,2,FALSE)</f>
        <v>Hauts-de-France</v>
      </c>
      <c r="D3371" s="21">
        <v>60</v>
      </c>
      <c r="E3371" s="21" t="str">
        <f>VLOOKUP(Tableau1[[#This Row],[CODE_DEPT]],Libellés!$L$2:$M$102,2,FALSE)</f>
        <v>Oise</v>
      </c>
      <c r="F3371" s="21" t="s">
        <v>55</v>
      </c>
      <c r="G3371" s="21" t="str">
        <f>VLOOKUP(Tableau1[[#This Row],[CODE_TYPE_DECHET]],Libellés!$A$1:$B$8,2,FALSE)</f>
        <v>Collectes séparées hors gravats</v>
      </c>
      <c r="H3371" s="21" t="s">
        <v>49</v>
      </c>
      <c r="I3371" s="21" t="str">
        <f>VLOOKUP(Tableau1[[#This Row],[CODE_DESTINATION]],Libellés!$E$2:$F$7,2,FALSE)</f>
        <v>Valorisation matière</v>
      </c>
      <c r="J3371" s="21">
        <v>877.71799999999996</v>
      </c>
      <c r="K3371" s="21">
        <v>821552</v>
      </c>
      <c r="L3371" s="21">
        <f>Tableau1[[#This Row],[TONNE_DECHET]]*1000</f>
        <v>877718</v>
      </c>
      <c r="M3371" s="21">
        <f>Tableau1[[#This Row],[KG_DECHET]]/Tableau1[[#This Row],[Population]]</f>
        <v>1.0683657273063665</v>
      </c>
    </row>
    <row r="3372" spans="1:13" x14ac:dyDescent="0.3">
      <c r="A3372" s="21">
        <v>2015</v>
      </c>
      <c r="B3372" s="21">
        <v>32</v>
      </c>
      <c r="C3372" s="21" t="str">
        <f>VLOOKUP(Tableau1[[#This Row],[CODE_REGION]],Libellés!$I$2:$J$15,2,FALSE)</f>
        <v>Hauts-de-France</v>
      </c>
      <c r="D3372" s="21">
        <v>60</v>
      </c>
      <c r="E3372" s="21" t="str">
        <f>VLOOKUP(Tableau1[[#This Row],[CODE_DEPT]],Libellés!$L$2:$M$102,2,FALSE)</f>
        <v>Oise</v>
      </c>
      <c r="F3372" s="21" t="s">
        <v>55</v>
      </c>
      <c r="G3372" s="21" t="str">
        <f>VLOOKUP(Tableau1[[#This Row],[CODE_TYPE_DECHET]],Libellés!$A$1:$B$8,2,FALSE)</f>
        <v>Collectes séparées hors gravats</v>
      </c>
      <c r="H3372" s="21" t="s">
        <v>52</v>
      </c>
      <c r="I3372" s="21" t="str">
        <f>VLOOKUP(Tableau1[[#This Row],[CODE_DESTINATION]],Libellés!$E$2:$F$7,2,FALSE)</f>
        <v>Non précisé</v>
      </c>
      <c r="J3372" s="21">
        <v>1E-3</v>
      </c>
      <c r="K3372" s="21">
        <v>821552</v>
      </c>
      <c r="L3372" s="21">
        <f>Tableau1[[#This Row],[TONNE_DECHET]]*1000</f>
        <v>1</v>
      </c>
      <c r="M3372" s="21">
        <f>Tableau1[[#This Row],[KG_DECHET]]/Tableau1[[#This Row],[Population]]</f>
        <v>1.2172084055543653E-6</v>
      </c>
    </row>
    <row r="3373" spans="1:13" x14ac:dyDescent="0.3">
      <c r="A3373" s="21">
        <v>2017</v>
      </c>
      <c r="B3373" s="21">
        <v>32</v>
      </c>
      <c r="C3373" s="21" t="str">
        <f>VLOOKUP(Tableau1[[#This Row],[CODE_REGION]],Libellés!$I$2:$J$15,2,FALSE)</f>
        <v>Hauts-de-France</v>
      </c>
      <c r="D3373" s="21">
        <v>60</v>
      </c>
      <c r="E3373" s="21" t="str">
        <f>VLOOKUP(Tableau1[[#This Row],[CODE_DEPT]],Libellés!$L$2:$M$102,2,FALSE)</f>
        <v>Oise</v>
      </c>
      <c r="F3373" s="21" t="s">
        <v>49</v>
      </c>
      <c r="G3373" s="21" t="str">
        <f>VLOOKUP(Tableau1[[#This Row],[CODE_TYPE_DECHET]],Libellés!$A$1:$B$8,2,FALSE)</f>
        <v>Ordures ménagères résiduelles</v>
      </c>
      <c r="H3373" s="21" t="s">
        <v>50</v>
      </c>
      <c r="I3373" s="21" t="str">
        <f>VLOOKUP(Tableau1[[#This Row],[CODE_DESTINATION]],Libellés!$E$2:$F$7,2,FALSE)</f>
        <v>Incinération avec récupération d'énergie</v>
      </c>
      <c r="J3373" s="21">
        <v>121144.16</v>
      </c>
      <c r="K3373" s="21">
        <v>824503</v>
      </c>
      <c r="L3373" s="21">
        <f>Tableau1[[#This Row],[TONNE_DECHET]]*1000</f>
        <v>121144160</v>
      </c>
      <c r="M3373" s="21">
        <f>Tableau1[[#This Row],[KG_DECHET]]/Tableau1[[#This Row],[Population]]</f>
        <v>146.92992020647591</v>
      </c>
    </row>
    <row r="3374" spans="1:13" x14ac:dyDescent="0.3">
      <c r="A3374" s="21">
        <v>2017</v>
      </c>
      <c r="B3374" s="21">
        <v>32</v>
      </c>
      <c r="C3374" s="21" t="str">
        <f>VLOOKUP(Tableau1[[#This Row],[CODE_REGION]],Libellés!$I$2:$J$15,2,FALSE)</f>
        <v>Hauts-de-France</v>
      </c>
      <c r="D3374" s="21">
        <v>60</v>
      </c>
      <c r="E3374" s="21" t="str">
        <f>VLOOKUP(Tableau1[[#This Row],[CODE_DEPT]],Libellés!$L$2:$M$102,2,FALSE)</f>
        <v>Oise</v>
      </c>
      <c r="F3374" s="21" t="s">
        <v>49</v>
      </c>
      <c r="G3374" s="21" t="str">
        <f>VLOOKUP(Tableau1[[#This Row],[CODE_TYPE_DECHET]],Libellés!$A$1:$B$8,2,FALSE)</f>
        <v>Ordures ménagères résiduelles</v>
      </c>
      <c r="H3374" s="21" t="s">
        <v>51</v>
      </c>
      <c r="I3374" s="21" t="str">
        <f>VLOOKUP(Tableau1[[#This Row],[CODE_DESTINATION]],Libellés!$E$2:$F$7,2,FALSE)</f>
        <v>Stockage</v>
      </c>
      <c r="J3374" s="21">
        <v>78831.08</v>
      </c>
      <c r="K3374" s="21">
        <v>824503</v>
      </c>
      <c r="L3374" s="21">
        <f>Tableau1[[#This Row],[TONNE_DECHET]]*1000</f>
        <v>78831080</v>
      </c>
      <c r="M3374" s="21">
        <f>Tableau1[[#This Row],[KG_DECHET]]/Tableau1[[#This Row],[Population]]</f>
        <v>95.610422278633308</v>
      </c>
    </row>
    <row r="3375" spans="1:13" x14ac:dyDescent="0.3">
      <c r="A3375" s="21">
        <v>2017</v>
      </c>
      <c r="B3375" s="21">
        <v>32</v>
      </c>
      <c r="C3375" s="21" t="str">
        <f>VLOOKUP(Tableau1[[#This Row],[CODE_REGION]],Libellés!$I$2:$J$15,2,FALSE)</f>
        <v>Hauts-de-France</v>
      </c>
      <c r="D3375" s="21">
        <v>60</v>
      </c>
      <c r="E3375" s="21" t="str">
        <f>VLOOKUP(Tableau1[[#This Row],[CODE_DEPT]],Libellés!$L$2:$M$102,2,FALSE)</f>
        <v>Oise</v>
      </c>
      <c r="F3375" s="21" t="s">
        <v>50</v>
      </c>
      <c r="G3375" s="21" t="str">
        <f>VLOOKUP(Tableau1[[#This Row],[CODE_TYPE_DECHET]],Libellés!$A$1:$B$8,2,FALSE)</f>
        <v>Encombrants</v>
      </c>
      <c r="H3375" s="21" t="s">
        <v>49</v>
      </c>
      <c r="I3375" s="21" t="str">
        <f>VLOOKUP(Tableau1[[#This Row],[CODE_DESTINATION]],Libellés!$E$2:$F$7,2,FALSE)</f>
        <v>Valorisation matière</v>
      </c>
      <c r="J3375" s="21">
        <v>3047.62</v>
      </c>
      <c r="K3375" s="21">
        <v>824503</v>
      </c>
      <c r="L3375" s="21">
        <f>Tableau1[[#This Row],[TONNE_DECHET]]*1000</f>
        <v>3047620</v>
      </c>
      <c r="M3375" s="21">
        <f>Tableau1[[#This Row],[KG_DECHET]]/Tableau1[[#This Row],[Population]]</f>
        <v>3.696311596197952</v>
      </c>
    </row>
    <row r="3376" spans="1:13" x14ac:dyDescent="0.3">
      <c r="A3376" s="21">
        <v>2017</v>
      </c>
      <c r="B3376" s="21">
        <v>32</v>
      </c>
      <c r="C3376" s="21" t="str">
        <f>VLOOKUP(Tableau1[[#This Row],[CODE_REGION]],Libellés!$I$2:$J$15,2,FALSE)</f>
        <v>Hauts-de-France</v>
      </c>
      <c r="D3376" s="21">
        <v>60</v>
      </c>
      <c r="E3376" s="21" t="str">
        <f>VLOOKUP(Tableau1[[#This Row],[CODE_DEPT]],Libellés!$L$2:$M$102,2,FALSE)</f>
        <v>Oise</v>
      </c>
      <c r="F3376" s="21" t="s">
        <v>50</v>
      </c>
      <c r="G3376" s="21" t="str">
        <f>VLOOKUP(Tableau1[[#This Row],[CODE_TYPE_DECHET]],Libellés!$A$1:$B$8,2,FALSE)</f>
        <v>Encombrants</v>
      </c>
      <c r="H3376" s="21" t="s">
        <v>50</v>
      </c>
      <c r="I3376" s="21" t="str">
        <f>VLOOKUP(Tableau1[[#This Row],[CODE_DESTINATION]],Libellés!$E$2:$F$7,2,FALSE)</f>
        <v>Incinération avec récupération d'énergie</v>
      </c>
      <c r="J3376" s="21">
        <v>683.26</v>
      </c>
      <c r="K3376" s="21">
        <v>824503</v>
      </c>
      <c r="L3376" s="21">
        <f>Tableau1[[#This Row],[TONNE_DECHET]]*1000</f>
        <v>683260</v>
      </c>
      <c r="M3376" s="21">
        <f>Tableau1[[#This Row],[KG_DECHET]]/Tableau1[[#This Row],[Population]]</f>
        <v>0.82869316424561223</v>
      </c>
    </row>
    <row r="3377" spans="1:13" x14ac:dyDescent="0.3">
      <c r="A3377" s="21">
        <v>2017</v>
      </c>
      <c r="B3377" s="21">
        <v>32</v>
      </c>
      <c r="C3377" s="21" t="str">
        <f>VLOOKUP(Tableau1[[#This Row],[CODE_REGION]],Libellés!$I$2:$J$15,2,FALSE)</f>
        <v>Hauts-de-France</v>
      </c>
      <c r="D3377" s="21">
        <v>60</v>
      </c>
      <c r="E3377" s="21" t="str">
        <f>VLOOKUP(Tableau1[[#This Row],[CODE_DEPT]],Libellés!$L$2:$M$102,2,FALSE)</f>
        <v>Oise</v>
      </c>
      <c r="F3377" s="21" t="s">
        <v>50</v>
      </c>
      <c r="G3377" s="21" t="str">
        <f>VLOOKUP(Tableau1[[#This Row],[CODE_TYPE_DECHET]],Libellés!$A$1:$B$8,2,FALSE)</f>
        <v>Encombrants</v>
      </c>
      <c r="H3377" s="21" t="s">
        <v>51</v>
      </c>
      <c r="I3377" s="21" t="str">
        <f>VLOOKUP(Tableau1[[#This Row],[CODE_DESTINATION]],Libellés!$E$2:$F$7,2,FALSE)</f>
        <v>Stockage</v>
      </c>
      <c r="J3377" s="21">
        <v>2476.41</v>
      </c>
      <c r="K3377" s="21">
        <v>824503</v>
      </c>
      <c r="L3377" s="21">
        <f>Tableau1[[#This Row],[TONNE_DECHET]]*1000</f>
        <v>2476410</v>
      </c>
      <c r="M3377" s="21">
        <f>Tableau1[[#This Row],[KG_DECHET]]/Tableau1[[#This Row],[Population]]</f>
        <v>3.0035184832559736</v>
      </c>
    </row>
    <row r="3378" spans="1:13" x14ac:dyDescent="0.3">
      <c r="A3378" s="21">
        <v>2017</v>
      </c>
      <c r="B3378" s="21">
        <v>32</v>
      </c>
      <c r="C3378" s="21" t="str">
        <f>VLOOKUP(Tableau1[[#This Row],[CODE_REGION]],Libellés!$I$2:$J$15,2,FALSE)</f>
        <v>Hauts-de-France</v>
      </c>
      <c r="D3378" s="21">
        <v>60</v>
      </c>
      <c r="E3378" s="21" t="str">
        <f>VLOOKUP(Tableau1[[#This Row],[CODE_DEPT]],Libellés!$L$2:$M$102,2,FALSE)</f>
        <v>Oise</v>
      </c>
      <c r="F3378" s="21" t="s">
        <v>53</v>
      </c>
      <c r="G3378" s="21" t="str">
        <f>VLOOKUP(Tableau1[[#This Row],[CODE_TYPE_DECHET]],Libellés!$A$1:$B$8,2,FALSE)</f>
        <v>Déchets dangereux</v>
      </c>
      <c r="H3378" s="21" t="s">
        <v>49</v>
      </c>
      <c r="I3378" s="21" t="str">
        <f>VLOOKUP(Tableau1[[#This Row],[CODE_DESTINATION]],Libellés!$E$2:$F$7,2,FALSE)</f>
        <v>Valorisation matière</v>
      </c>
      <c r="J3378" s="21">
        <v>33</v>
      </c>
      <c r="K3378" s="21">
        <v>824503</v>
      </c>
      <c r="L3378" s="21">
        <f>Tableau1[[#This Row],[TONNE_DECHET]]*1000</f>
        <v>33000</v>
      </c>
      <c r="M3378" s="21">
        <f>Tableau1[[#This Row],[KG_DECHET]]/Tableau1[[#This Row],[Population]]</f>
        <v>4.0024111495046109E-2</v>
      </c>
    </row>
    <row r="3379" spans="1:13" x14ac:dyDescent="0.3">
      <c r="A3379" s="21">
        <v>2017</v>
      </c>
      <c r="B3379" s="21">
        <v>32</v>
      </c>
      <c r="C3379" s="21" t="str">
        <f>VLOOKUP(Tableau1[[#This Row],[CODE_REGION]],Libellés!$I$2:$J$15,2,FALSE)</f>
        <v>Hauts-de-France</v>
      </c>
      <c r="D3379" s="21">
        <v>60</v>
      </c>
      <c r="E3379" s="21" t="str">
        <f>VLOOKUP(Tableau1[[#This Row],[CODE_DEPT]],Libellés!$L$2:$M$102,2,FALSE)</f>
        <v>Oise</v>
      </c>
      <c r="F3379" s="21" t="s">
        <v>51</v>
      </c>
      <c r="G3379" s="21" t="str">
        <f>VLOOKUP(Tableau1[[#This Row],[CODE_TYPE_DECHET]],Libellés!$A$1:$B$8,2,FALSE)</f>
        <v>Emballages et papier</v>
      </c>
      <c r="H3379" s="21" t="s">
        <v>49</v>
      </c>
      <c r="I3379" s="21" t="str">
        <f>VLOOKUP(Tableau1[[#This Row],[CODE_DESTINATION]],Libellés!$E$2:$F$7,2,FALSE)</f>
        <v>Valorisation matière</v>
      </c>
      <c r="J3379" s="21">
        <v>47796.38</v>
      </c>
      <c r="K3379" s="21">
        <v>824503</v>
      </c>
      <c r="L3379" s="21">
        <f>Tableau1[[#This Row],[TONNE_DECHET]]*1000</f>
        <v>47796380</v>
      </c>
      <c r="M3379" s="21">
        <f>Tableau1[[#This Row],[KG_DECHET]]/Tableau1[[#This Row],[Population]]</f>
        <v>57.969928550896725</v>
      </c>
    </row>
    <row r="3380" spans="1:13" x14ac:dyDescent="0.3">
      <c r="A3380" s="21">
        <v>2017</v>
      </c>
      <c r="B3380" s="21">
        <v>32</v>
      </c>
      <c r="C3380" s="21" t="str">
        <f>VLOOKUP(Tableau1[[#This Row],[CODE_REGION]],Libellés!$I$2:$J$15,2,FALSE)</f>
        <v>Hauts-de-France</v>
      </c>
      <c r="D3380" s="21">
        <v>60</v>
      </c>
      <c r="E3380" s="21" t="str">
        <f>VLOOKUP(Tableau1[[#This Row],[CODE_DEPT]],Libellés!$L$2:$M$102,2,FALSE)</f>
        <v>Oise</v>
      </c>
      <c r="F3380" s="21" t="s">
        <v>56</v>
      </c>
      <c r="G3380" s="21" t="str">
        <f>VLOOKUP(Tableau1[[#This Row],[CODE_TYPE_DECHET]],Libellés!$A$1:$B$8,2,FALSE)</f>
        <v>Biodéchets</v>
      </c>
      <c r="H3380" s="21" t="s">
        <v>49</v>
      </c>
      <c r="I3380" s="21" t="str">
        <f>VLOOKUP(Tableau1[[#This Row],[CODE_DESTINATION]],Libellés!$E$2:$F$7,2,FALSE)</f>
        <v>Valorisation matière</v>
      </c>
      <c r="J3380" s="21">
        <v>241</v>
      </c>
      <c r="K3380" s="21">
        <v>824503</v>
      </c>
      <c r="L3380" s="21">
        <f>Tableau1[[#This Row],[TONNE_DECHET]]*1000</f>
        <v>241000</v>
      </c>
      <c r="M3380" s="21">
        <f>Tableau1[[#This Row],[KG_DECHET]]/Tableau1[[#This Row],[Population]]</f>
        <v>0.2922972991001852</v>
      </c>
    </row>
    <row r="3381" spans="1:13" x14ac:dyDescent="0.3">
      <c r="A3381" s="21">
        <v>2017</v>
      </c>
      <c r="B3381" s="21">
        <v>32</v>
      </c>
      <c r="C3381" s="21" t="str">
        <f>VLOOKUP(Tableau1[[#This Row],[CODE_REGION]],Libellés!$I$2:$J$15,2,FALSE)</f>
        <v>Hauts-de-France</v>
      </c>
      <c r="D3381" s="21">
        <v>60</v>
      </c>
      <c r="E3381" s="21" t="str">
        <f>VLOOKUP(Tableau1[[#This Row],[CODE_DEPT]],Libellés!$L$2:$M$102,2,FALSE)</f>
        <v>Oise</v>
      </c>
      <c r="F3381" s="21" t="s">
        <v>56</v>
      </c>
      <c r="G3381" s="21" t="str">
        <f>VLOOKUP(Tableau1[[#This Row],[CODE_TYPE_DECHET]],Libellés!$A$1:$B$8,2,FALSE)</f>
        <v>Biodéchets</v>
      </c>
      <c r="H3381" s="21" t="s">
        <v>56</v>
      </c>
      <c r="I3381" s="21" t="str">
        <f>VLOOKUP(Tableau1[[#This Row],[CODE_DESTINATION]],Libellés!$E$2:$F$7,2,FALSE)</f>
        <v>Valorisation organique</v>
      </c>
      <c r="J3381" s="21">
        <v>39563.56</v>
      </c>
      <c r="K3381" s="21">
        <v>824503</v>
      </c>
      <c r="L3381" s="21">
        <f>Tableau1[[#This Row],[TONNE_DECHET]]*1000</f>
        <v>39563560</v>
      </c>
      <c r="M3381" s="21">
        <f>Tableau1[[#This Row],[KG_DECHET]]/Tableau1[[#This Row],[Population]]</f>
        <v>47.984737472149888</v>
      </c>
    </row>
    <row r="3382" spans="1:13" x14ac:dyDescent="0.3">
      <c r="A3382" s="21">
        <v>2017</v>
      </c>
      <c r="B3382" s="21">
        <v>32</v>
      </c>
      <c r="C3382" s="21" t="str">
        <f>VLOOKUP(Tableau1[[#This Row],[CODE_REGION]],Libellés!$I$2:$J$15,2,FALSE)</f>
        <v>Hauts-de-France</v>
      </c>
      <c r="D3382" s="21">
        <v>60</v>
      </c>
      <c r="E3382" s="21" t="str">
        <f>VLOOKUP(Tableau1[[#This Row],[CODE_DEPT]],Libellés!$L$2:$M$102,2,FALSE)</f>
        <v>Oise</v>
      </c>
      <c r="F3382" s="21" t="s">
        <v>54</v>
      </c>
      <c r="G3382" s="21" t="str">
        <f>VLOOKUP(Tableau1[[#This Row],[CODE_TYPE_DECHET]],Libellés!$A$1:$B$8,2,FALSE)</f>
        <v>Verre</v>
      </c>
      <c r="H3382" s="21" t="s">
        <v>49</v>
      </c>
      <c r="I3382" s="21" t="str">
        <f>VLOOKUP(Tableau1[[#This Row],[CODE_DESTINATION]],Libellés!$E$2:$F$7,2,FALSE)</f>
        <v>Valorisation matière</v>
      </c>
      <c r="J3382" s="21">
        <v>22672.107</v>
      </c>
      <c r="K3382" s="21">
        <v>824503</v>
      </c>
      <c r="L3382" s="21">
        <f>Tableau1[[#This Row],[TONNE_DECHET]]*1000</f>
        <v>22672107</v>
      </c>
      <c r="M3382" s="21">
        <f>Tableau1[[#This Row],[KG_DECHET]]/Tableau1[[#This Row],[Population]]</f>
        <v>27.497907224109554</v>
      </c>
    </row>
    <row r="3383" spans="1:13" x14ac:dyDescent="0.3">
      <c r="A3383" s="21">
        <v>2017</v>
      </c>
      <c r="B3383" s="21">
        <v>32</v>
      </c>
      <c r="C3383" s="21" t="str">
        <f>VLOOKUP(Tableau1[[#This Row],[CODE_REGION]],Libellés!$I$2:$J$15,2,FALSE)</f>
        <v>Hauts-de-France</v>
      </c>
      <c r="D3383" s="21">
        <v>60</v>
      </c>
      <c r="E3383" s="21" t="str">
        <f>VLOOKUP(Tableau1[[#This Row],[CODE_DEPT]],Libellés!$L$2:$M$102,2,FALSE)</f>
        <v>Oise</v>
      </c>
      <c r="F3383" s="21" t="s">
        <v>55</v>
      </c>
      <c r="G3383" s="21" t="str">
        <f>VLOOKUP(Tableau1[[#This Row],[CODE_TYPE_DECHET]],Libellés!$A$1:$B$8,2,FALSE)</f>
        <v>Collectes séparées hors gravats</v>
      </c>
      <c r="H3383" s="21" t="s">
        <v>49</v>
      </c>
      <c r="I3383" s="21" t="str">
        <f>VLOOKUP(Tableau1[[#This Row],[CODE_DESTINATION]],Libellés!$E$2:$F$7,2,FALSE)</f>
        <v>Valorisation matière</v>
      </c>
      <c r="J3383" s="21">
        <v>1346.84</v>
      </c>
      <c r="K3383" s="21">
        <v>824503</v>
      </c>
      <c r="L3383" s="21">
        <f>Tableau1[[#This Row],[TONNE_DECHET]]*1000</f>
        <v>1346840</v>
      </c>
      <c r="M3383" s="21">
        <f>Tableau1[[#This Row],[KG_DECHET]]/Tableau1[[#This Row],[Population]]</f>
        <v>1.6335174038178151</v>
      </c>
    </row>
    <row r="3384" spans="1:13" x14ac:dyDescent="0.3">
      <c r="A3384" s="21">
        <v>2017</v>
      </c>
      <c r="B3384" s="21">
        <v>32</v>
      </c>
      <c r="C3384" s="21" t="str">
        <f>VLOOKUP(Tableau1[[#This Row],[CODE_REGION]],Libellés!$I$2:$J$15,2,FALSE)</f>
        <v>Hauts-de-France</v>
      </c>
      <c r="D3384" s="21">
        <v>60</v>
      </c>
      <c r="E3384" s="21" t="str">
        <f>VLOOKUP(Tableau1[[#This Row],[CODE_DEPT]],Libellés!$L$2:$M$102,2,FALSE)</f>
        <v>Oise</v>
      </c>
      <c r="F3384" s="21" t="s">
        <v>55</v>
      </c>
      <c r="G3384" s="21" t="str">
        <f>VLOOKUP(Tableau1[[#This Row],[CODE_TYPE_DECHET]],Libellés!$A$1:$B$8,2,FALSE)</f>
        <v>Collectes séparées hors gravats</v>
      </c>
      <c r="H3384" s="21" t="s">
        <v>52</v>
      </c>
      <c r="I3384" s="21" t="str">
        <f>VLOOKUP(Tableau1[[#This Row],[CODE_DESTINATION]],Libellés!$E$2:$F$7,2,FALSE)</f>
        <v>Non précisé</v>
      </c>
      <c r="J3384" s="21">
        <v>271.49</v>
      </c>
      <c r="K3384" s="21">
        <v>824503</v>
      </c>
      <c r="L3384" s="21">
        <f>Tableau1[[#This Row],[TONNE_DECHET]]*1000</f>
        <v>271490</v>
      </c>
      <c r="M3384" s="21">
        <f>Tableau1[[#This Row],[KG_DECHET]]/Tableau1[[#This Row],[Population]]</f>
        <v>0.32927715241788086</v>
      </c>
    </row>
    <row r="3385" spans="1:13" x14ac:dyDescent="0.3">
      <c r="A3385" s="21">
        <v>2009</v>
      </c>
      <c r="B3385" s="21">
        <v>28</v>
      </c>
      <c r="C3385" s="21" t="str">
        <f>VLOOKUP(Tableau1[[#This Row],[CODE_REGION]],Libellés!$I$2:$J$15,2,FALSE)</f>
        <v>Normandie</v>
      </c>
      <c r="D3385" s="21">
        <v>61</v>
      </c>
      <c r="E3385" s="21" t="str">
        <f>VLOOKUP(Tableau1[[#This Row],[CODE_DEPT]],Libellés!$L$2:$M$102,2,FALSE)</f>
        <v>Orne</v>
      </c>
      <c r="F3385" s="21" t="s">
        <v>49</v>
      </c>
      <c r="G3385" s="21" t="str">
        <f>VLOOKUP(Tableau1[[#This Row],[CODE_TYPE_DECHET]],Libellés!$A$1:$B$8,2,FALSE)</f>
        <v>Ordures ménagères résiduelles</v>
      </c>
      <c r="H3385" s="21" t="s">
        <v>50</v>
      </c>
      <c r="I3385" s="21" t="str">
        <f>VLOOKUP(Tableau1[[#This Row],[CODE_DESTINATION]],Libellés!$E$2:$F$7,2,FALSE)</f>
        <v>Incinération avec récupération d'énergie</v>
      </c>
      <c r="J3385" s="21">
        <v>6858.2506000000003</v>
      </c>
      <c r="K3385" s="21">
        <v>292210</v>
      </c>
      <c r="L3385" s="21">
        <f>Tableau1[[#This Row],[TONNE_DECHET]]*1000</f>
        <v>6858250.6000000006</v>
      </c>
      <c r="M3385" s="21">
        <f>Tableau1[[#This Row],[KG_DECHET]]/Tableau1[[#This Row],[Population]]</f>
        <v>23.470280277882345</v>
      </c>
    </row>
    <row r="3386" spans="1:13" x14ac:dyDescent="0.3">
      <c r="A3386" s="21">
        <v>2009</v>
      </c>
      <c r="B3386" s="21">
        <v>28</v>
      </c>
      <c r="C3386" s="21" t="str">
        <f>VLOOKUP(Tableau1[[#This Row],[CODE_REGION]],Libellés!$I$2:$J$15,2,FALSE)</f>
        <v>Normandie</v>
      </c>
      <c r="D3386" s="21">
        <v>61</v>
      </c>
      <c r="E3386" s="21" t="str">
        <f>VLOOKUP(Tableau1[[#This Row],[CODE_DEPT]],Libellés!$L$2:$M$102,2,FALSE)</f>
        <v>Orne</v>
      </c>
      <c r="F3386" s="21" t="s">
        <v>49</v>
      </c>
      <c r="G3386" s="21" t="str">
        <f>VLOOKUP(Tableau1[[#This Row],[CODE_TYPE_DECHET]],Libellés!$A$1:$B$8,2,FALSE)</f>
        <v>Ordures ménagères résiduelles</v>
      </c>
      <c r="H3386" s="21" t="s">
        <v>51</v>
      </c>
      <c r="I3386" s="21" t="str">
        <f>VLOOKUP(Tableau1[[#This Row],[CODE_DESTINATION]],Libellés!$E$2:$F$7,2,FALSE)</f>
        <v>Stockage</v>
      </c>
      <c r="J3386" s="21">
        <v>69767.594819999998</v>
      </c>
      <c r="K3386" s="21">
        <v>292210</v>
      </c>
      <c r="L3386" s="21">
        <f>Tableau1[[#This Row],[TONNE_DECHET]]*1000</f>
        <v>69767594.819999993</v>
      </c>
      <c r="M3386" s="21">
        <f>Tableau1[[#This Row],[KG_DECHET]]/Tableau1[[#This Row],[Population]]</f>
        <v>238.75840943157317</v>
      </c>
    </row>
    <row r="3387" spans="1:13" x14ac:dyDescent="0.3">
      <c r="A3387" s="21">
        <v>2009</v>
      </c>
      <c r="B3387" s="21">
        <v>28</v>
      </c>
      <c r="C3387" s="21" t="str">
        <f>VLOOKUP(Tableau1[[#This Row],[CODE_REGION]],Libellés!$I$2:$J$15,2,FALSE)</f>
        <v>Normandie</v>
      </c>
      <c r="D3387" s="21">
        <v>61</v>
      </c>
      <c r="E3387" s="21" t="str">
        <f>VLOOKUP(Tableau1[[#This Row],[CODE_DEPT]],Libellés!$L$2:$M$102,2,FALSE)</f>
        <v>Orne</v>
      </c>
      <c r="F3387" s="21" t="s">
        <v>49</v>
      </c>
      <c r="G3387" s="21" t="str">
        <f>VLOOKUP(Tableau1[[#This Row],[CODE_TYPE_DECHET]],Libellés!$A$1:$B$8,2,FALSE)</f>
        <v>Ordures ménagères résiduelles</v>
      </c>
      <c r="H3387" s="21" t="s">
        <v>52</v>
      </c>
      <c r="I3387" s="21" t="str">
        <f>VLOOKUP(Tableau1[[#This Row],[CODE_DESTINATION]],Libellés!$E$2:$F$7,2,FALSE)</f>
        <v>Non précisé</v>
      </c>
      <c r="J3387" s="21">
        <v>1069.1540600000001</v>
      </c>
      <c r="K3387" s="21">
        <v>292210</v>
      </c>
      <c r="L3387" s="21">
        <f>Tableau1[[#This Row],[TONNE_DECHET]]*1000</f>
        <v>1069154.06</v>
      </c>
      <c r="M3387" s="21">
        <f>Tableau1[[#This Row],[KG_DECHET]]/Tableau1[[#This Row],[Population]]</f>
        <v>3.6588551384278434</v>
      </c>
    </row>
    <row r="3388" spans="1:13" x14ac:dyDescent="0.3">
      <c r="A3388" s="21">
        <v>2009</v>
      </c>
      <c r="B3388" s="21">
        <v>28</v>
      </c>
      <c r="C3388" s="21" t="str">
        <f>VLOOKUP(Tableau1[[#This Row],[CODE_REGION]],Libellés!$I$2:$J$15,2,FALSE)</f>
        <v>Normandie</v>
      </c>
      <c r="D3388" s="21">
        <v>61</v>
      </c>
      <c r="E3388" s="21" t="str">
        <f>VLOOKUP(Tableau1[[#This Row],[CODE_DEPT]],Libellés!$L$2:$M$102,2,FALSE)</f>
        <v>Orne</v>
      </c>
      <c r="F3388" s="21" t="s">
        <v>50</v>
      </c>
      <c r="G3388" s="21" t="str">
        <f>VLOOKUP(Tableau1[[#This Row],[CODE_TYPE_DECHET]],Libellés!$A$1:$B$8,2,FALSE)</f>
        <v>Encombrants</v>
      </c>
      <c r="H3388" s="21" t="s">
        <v>51</v>
      </c>
      <c r="I3388" s="21" t="str">
        <f>VLOOKUP(Tableau1[[#This Row],[CODE_DESTINATION]],Libellés!$E$2:$F$7,2,FALSE)</f>
        <v>Stockage</v>
      </c>
      <c r="J3388" s="21">
        <v>57.582500000000003</v>
      </c>
      <c r="K3388" s="21">
        <v>292210</v>
      </c>
      <c r="L3388" s="21">
        <f>Tableau1[[#This Row],[TONNE_DECHET]]*1000</f>
        <v>57582.5</v>
      </c>
      <c r="M3388" s="21">
        <f>Tableau1[[#This Row],[KG_DECHET]]/Tableau1[[#This Row],[Population]]</f>
        <v>0.19705862222374321</v>
      </c>
    </row>
    <row r="3389" spans="1:13" x14ac:dyDescent="0.3">
      <c r="A3389" s="21">
        <v>2009</v>
      </c>
      <c r="B3389" s="21">
        <v>28</v>
      </c>
      <c r="C3389" s="21" t="str">
        <f>VLOOKUP(Tableau1[[#This Row],[CODE_REGION]],Libellés!$I$2:$J$15,2,FALSE)</f>
        <v>Normandie</v>
      </c>
      <c r="D3389" s="21">
        <v>61</v>
      </c>
      <c r="E3389" s="21" t="str">
        <f>VLOOKUP(Tableau1[[#This Row],[CODE_DEPT]],Libellés!$L$2:$M$102,2,FALSE)</f>
        <v>Orne</v>
      </c>
      <c r="F3389" s="21" t="s">
        <v>53</v>
      </c>
      <c r="G3389" s="21" t="str">
        <f>VLOOKUP(Tableau1[[#This Row],[CODE_TYPE_DECHET]],Libellés!$A$1:$B$8,2,FALSE)</f>
        <v>Déchets dangereux</v>
      </c>
      <c r="H3389" s="21" t="s">
        <v>49</v>
      </c>
      <c r="I3389" s="21" t="str">
        <f>VLOOKUP(Tableau1[[#This Row],[CODE_DESTINATION]],Libellés!$E$2:$F$7,2,FALSE)</f>
        <v>Valorisation matière</v>
      </c>
      <c r="J3389" s="21">
        <v>28.41</v>
      </c>
      <c r="K3389" s="21">
        <v>292210</v>
      </c>
      <c r="L3389" s="21">
        <f>Tableau1[[#This Row],[TONNE_DECHET]]*1000</f>
        <v>28410</v>
      </c>
      <c r="M3389" s="21">
        <f>Tableau1[[#This Row],[KG_DECHET]]/Tableau1[[#This Row],[Population]]</f>
        <v>9.7224598747476132E-2</v>
      </c>
    </row>
    <row r="3390" spans="1:13" x14ac:dyDescent="0.3">
      <c r="A3390" s="21">
        <v>2009</v>
      </c>
      <c r="B3390" s="21">
        <v>28</v>
      </c>
      <c r="C3390" s="21" t="str">
        <f>VLOOKUP(Tableau1[[#This Row],[CODE_REGION]],Libellés!$I$2:$J$15,2,FALSE)</f>
        <v>Normandie</v>
      </c>
      <c r="D3390" s="21">
        <v>61</v>
      </c>
      <c r="E3390" s="21" t="str">
        <f>VLOOKUP(Tableau1[[#This Row],[CODE_DEPT]],Libellés!$L$2:$M$102,2,FALSE)</f>
        <v>Orne</v>
      </c>
      <c r="F3390" s="21" t="s">
        <v>53</v>
      </c>
      <c r="G3390" s="21" t="str">
        <f>VLOOKUP(Tableau1[[#This Row],[CODE_TYPE_DECHET]],Libellés!$A$1:$B$8,2,FALSE)</f>
        <v>Déchets dangereux</v>
      </c>
      <c r="H3390" s="21" t="s">
        <v>50</v>
      </c>
      <c r="I3390" s="21" t="str">
        <f>VLOOKUP(Tableau1[[#This Row],[CODE_DESTINATION]],Libellés!$E$2:$F$7,2,FALSE)</f>
        <v>Incinération avec récupération d'énergie</v>
      </c>
      <c r="J3390" s="21">
        <v>0.69142999999999999</v>
      </c>
      <c r="K3390" s="21">
        <v>292210</v>
      </c>
      <c r="L3390" s="21">
        <f>Tableau1[[#This Row],[TONNE_DECHET]]*1000</f>
        <v>691.43</v>
      </c>
      <c r="M3390" s="21">
        <f>Tableau1[[#This Row],[KG_DECHET]]/Tableau1[[#This Row],[Population]]</f>
        <v>2.3662092330857943E-3</v>
      </c>
    </row>
    <row r="3391" spans="1:13" x14ac:dyDescent="0.3">
      <c r="A3391" s="21">
        <v>2009</v>
      </c>
      <c r="B3391" s="21">
        <v>28</v>
      </c>
      <c r="C3391" s="21" t="str">
        <f>VLOOKUP(Tableau1[[#This Row],[CODE_REGION]],Libellés!$I$2:$J$15,2,FALSE)</f>
        <v>Normandie</v>
      </c>
      <c r="D3391" s="21">
        <v>61</v>
      </c>
      <c r="E3391" s="21" t="str">
        <f>VLOOKUP(Tableau1[[#This Row],[CODE_DEPT]],Libellés!$L$2:$M$102,2,FALSE)</f>
        <v>Orne</v>
      </c>
      <c r="F3391" s="21" t="s">
        <v>51</v>
      </c>
      <c r="G3391" s="21" t="str">
        <f>VLOOKUP(Tableau1[[#This Row],[CODE_TYPE_DECHET]],Libellés!$A$1:$B$8,2,FALSE)</f>
        <v>Emballages et papier</v>
      </c>
      <c r="H3391" s="21" t="s">
        <v>49</v>
      </c>
      <c r="I3391" s="21" t="str">
        <f>VLOOKUP(Tableau1[[#This Row],[CODE_DESTINATION]],Libellés!$E$2:$F$7,2,FALSE)</f>
        <v>Valorisation matière</v>
      </c>
      <c r="J3391" s="21">
        <v>11896.06041</v>
      </c>
      <c r="K3391" s="21">
        <v>292210</v>
      </c>
      <c r="L3391" s="21">
        <f>Tableau1[[#This Row],[TONNE_DECHET]]*1000</f>
        <v>11896060.41</v>
      </c>
      <c r="M3391" s="21">
        <f>Tableau1[[#This Row],[KG_DECHET]]/Tableau1[[#This Row],[Population]]</f>
        <v>40.710654700386712</v>
      </c>
    </row>
    <row r="3392" spans="1:13" x14ac:dyDescent="0.3">
      <c r="A3392" s="21">
        <v>2009</v>
      </c>
      <c r="B3392" s="21">
        <v>28</v>
      </c>
      <c r="C3392" s="21" t="str">
        <f>VLOOKUP(Tableau1[[#This Row],[CODE_REGION]],Libellés!$I$2:$J$15,2,FALSE)</f>
        <v>Normandie</v>
      </c>
      <c r="D3392" s="21">
        <v>61</v>
      </c>
      <c r="E3392" s="21" t="str">
        <f>VLOOKUP(Tableau1[[#This Row],[CODE_DEPT]],Libellés!$L$2:$M$102,2,FALSE)</f>
        <v>Orne</v>
      </c>
      <c r="F3392" s="21" t="s">
        <v>51</v>
      </c>
      <c r="G3392" s="21" t="str">
        <f>VLOOKUP(Tableau1[[#This Row],[CODE_TYPE_DECHET]],Libellés!$A$1:$B$8,2,FALSE)</f>
        <v>Emballages et papier</v>
      </c>
      <c r="H3392" s="21" t="s">
        <v>52</v>
      </c>
      <c r="I3392" s="21" t="str">
        <f>VLOOKUP(Tableau1[[#This Row],[CODE_DESTINATION]],Libellés!$E$2:$F$7,2,FALSE)</f>
        <v>Non précisé</v>
      </c>
      <c r="J3392" s="21">
        <v>70.558310000000006</v>
      </c>
      <c r="K3392" s="21">
        <v>292210</v>
      </c>
      <c r="L3392" s="21">
        <f>Tableau1[[#This Row],[TONNE_DECHET]]*1000</f>
        <v>70558.310000000012</v>
      </c>
      <c r="M3392" s="21">
        <f>Tableau1[[#This Row],[KG_DECHET]]/Tableau1[[#This Row],[Population]]</f>
        <v>0.24146439204681569</v>
      </c>
    </row>
    <row r="3393" spans="1:13" x14ac:dyDescent="0.3">
      <c r="A3393" s="21">
        <v>2009</v>
      </c>
      <c r="B3393" s="21">
        <v>28</v>
      </c>
      <c r="C3393" s="21" t="str">
        <f>VLOOKUP(Tableau1[[#This Row],[CODE_REGION]],Libellés!$I$2:$J$15,2,FALSE)</f>
        <v>Normandie</v>
      </c>
      <c r="D3393" s="21">
        <v>61</v>
      </c>
      <c r="E3393" s="21" t="str">
        <f>VLOOKUP(Tableau1[[#This Row],[CODE_DEPT]],Libellés!$L$2:$M$102,2,FALSE)</f>
        <v>Orne</v>
      </c>
      <c r="F3393" s="21" t="s">
        <v>56</v>
      </c>
      <c r="G3393" s="21" t="str">
        <f>VLOOKUP(Tableau1[[#This Row],[CODE_TYPE_DECHET]],Libellés!$A$1:$B$8,2,FALSE)</f>
        <v>Biodéchets</v>
      </c>
      <c r="H3393" s="21" t="s">
        <v>51</v>
      </c>
      <c r="I3393" s="21" t="str">
        <f>VLOOKUP(Tableau1[[#This Row],[CODE_DESTINATION]],Libellés!$E$2:$F$7,2,FALSE)</f>
        <v>Stockage</v>
      </c>
      <c r="J3393" s="21">
        <v>72.599999999999994</v>
      </c>
      <c r="K3393" s="21">
        <v>292210</v>
      </c>
      <c r="L3393" s="21">
        <f>Tableau1[[#This Row],[TONNE_DECHET]]*1000</f>
        <v>72600</v>
      </c>
      <c r="M3393" s="21">
        <f>Tableau1[[#This Row],[KG_DECHET]]/Tableau1[[#This Row],[Population]]</f>
        <v>0.24845145614455358</v>
      </c>
    </row>
    <row r="3394" spans="1:13" x14ac:dyDescent="0.3">
      <c r="A3394" s="21">
        <v>2009</v>
      </c>
      <c r="B3394" s="21">
        <v>28</v>
      </c>
      <c r="C3394" s="21" t="str">
        <f>VLOOKUP(Tableau1[[#This Row],[CODE_REGION]],Libellés!$I$2:$J$15,2,FALSE)</f>
        <v>Normandie</v>
      </c>
      <c r="D3394" s="21">
        <v>61</v>
      </c>
      <c r="E3394" s="21" t="str">
        <f>VLOOKUP(Tableau1[[#This Row],[CODE_DEPT]],Libellés!$L$2:$M$102,2,FALSE)</f>
        <v>Orne</v>
      </c>
      <c r="F3394" s="21" t="s">
        <v>56</v>
      </c>
      <c r="G3394" s="21" t="str">
        <f>VLOOKUP(Tableau1[[#This Row],[CODE_TYPE_DECHET]],Libellés!$A$1:$B$8,2,FALSE)</f>
        <v>Biodéchets</v>
      </c>
      <c r="H3394" s="21" t="s">
        <v>56</v>
      </c>
      <c r="I3394" s="21" t="str">
        <f>VLOOKUP(Tableau1[[#This Row],[CODE_DESTINATION]],Libellés!$E$2:$F$7,2,FALSE)</f>
        <v>Valorisation organique</v>
      </c>
      <c r="J3394" s="21">
        <v>5.30884</v>
      </c>
      <c r="K3394" s="21">
        <v>292210</v>
      </c>
      <c r="L3394" s="21">
        <f>Tableau1[[#This Row],[TONNE_DECHET]]*1000</f>
        <v>5308.84</v>
      </c>
      <c r="M3394" s="21">
        <f>Tableau1[[#This Row],[KG_DECHET]]/Tableau1[[#This Row],[Population]]</f>
        <v>1.8167892953697685E-2</v>
      </c>
    </row>
    <row r="3395" spans="1:13" x14ac:dyDescent="0.3">
      <c r="A3395" s="21">
        <v>2009</v>
      </c>
      <c r="B3395" s="21">
        <v>28</v>
      </c>
      <c r="C3395" s="21" t="str">
        <f>VLOOKUP(Tableau1[[#This Row],[CODE_REGION]],Libellés!$I$2:$J$15,2,FALSE)</f>
        <v>Normandie</v>
      </c>
      <c r="D3395" s="21">
        <v>61</v>
      </c>
      <c r="E3395" s="21" t="str">
        <f>VLOOKUP(Tableau1[[#This Row],[CODE_DEPT]],Libellés!$L$2:$M$102,2,FALSE)</f>
        <v>Orne</v>
      </c>
      <c r="F3395" s="21" t="s">
        <v>54</v>
      </c>
      <c r="G3395" s="21" t="str">
        <f>VLOOKUP(Tableau1[[#This Row],[CODE_TYPE_DECHET]],Libellés!$A$1:$B$8,2,FALSE)</f>
        <v>Verre</v>
      </c>
      <c r="H3395" s="21" t="s">
        <v>49</v>
      </c>
      <c r="I3395" s="21" t="str">
        <f>VLOOKUP(Tableau1[[#This Row],[CODE_DESTINATION]],Libellés!$E$2:$F$7,2,FALSE)</f>
        <v>Valorisation matière</v>
      </c>
      <c r="J3395" s="21">
        <v>9682.3062599999994</v>
      </c>
      <c r="K3395" s="21">
        <v>292210</v>
      </c>
      <c r="L3395" s="21">
        <f>Tableau1[[#This Row],[TONNE_DECHET]]*1000</f>
        <v>9682306.2599999998</v>
      </c>
      <c r="M3395" s="21">
        <f>Tableau1[[#This Row],[KG_DECHET]]/Tableau1[[#This Row],[Population]]</f>
        <v>33.134753293864001</v>
      </c>
    </row>
    <row r="3396" spans="1:13" x14ac:dyDescent="0.3">
      <c r="A3396" s="21">
        <v>2009</v>
      </c>
      <c r="B3396" s="21">
        <v>28</v>
      </c>
      <c r="C3396" s="21" t="str">
        <f>VLOOKUP(Tableau1[[#This Row],[CODE_REGION]],Libellés!$I$2:$J$15,2,FALSE)</f>
        <v>Normandie</v>
      </c>
      <c r="D3396" s="21">
        <v>61</v>
      </c>
      <c r="E3396" s="21" t="str">
        <f>VLOOKUP(Tableau1[[#This Row],[CODE_DEPT]],Libellés!$L$2:$M$102,2,FALSE)</f>
        <v>Orne</v>
      </c>
      <c r="F3396" s="21" t="s">
        <v>54</v>
      </c>
      <c r="G3396" s="21" t="str">
        <f>VLOOKUP(Tableau1[[#This Row],[CODE_TYPE_DECHET]],Libellés!$A$1:$B$8,2,FALSE)</f>
        <v>Verre</v>
      </c>
      <c r="H3396" s="21" t="s">
        <v>52</v>
      </c>
      <c r="I3396" s="21" t="str">
        <f>VLOOKUP(Tableau1[[#This Row],[CODE_DESTINATION]],Libellés!$E$2:$F$7,2,FALSE)</f>
        <v>Non précisé</v>
      </c>
      <c r="J3396" s="21">
        <v>319.14693</v>
      </c>
      <c r="K3396" s="21">
        <v>292210</v>
      </c>
      <c r="L3396" s="21">
        <f>Tableau1[[#This Row],[TONNE_DECHET]]*1000</f>
        <v>319146.93</v>
      </c>
      <c r="M3396" s="21">
        <f>Tableau1[[#This Row],[KG_DECHET]]/Tableau1[[#This Row],[Population]]</f>
        <v>1.0921834639471613</v>
      </c>
    </row>
    <row r="3397" spans="1:13" x14ac:dyDescent="0.3">
      <c r="A3397" s="21">
        <v>2009</v>
      </c>
      <c r="B3397" s="21">
        <v>28</v>
      </c>
      <c r="C3397" s="21" t="str">
        <f>VLOOKUP(Tableau1[[#This Row],[CODE_REGION]],Libellés!$I$2:$J$15,2,FALSE)</f>
        <v>Normandie</v>
      </c>
      <c r="D3397" s="21">
        <v>61</v>
      </c>
      <c r="E3397" s="21" t="str">
        <f>VLOOKUP(Tableau1[[#This Row],[CODE_DEPT]],Libellés!$L$2:$M$102,2,FALSE)</f>
        <v>Orne</v>
      </c>
      <c r="F3397" s="21" t="s">
        <v>55</v>
      </c>
      <c r="G3397" s="21" t="str">
        <f>VLOOKUP(Tableau1[[#This Row],[CODE_TYPE_DECHET]],Libellés!$A$1:$B$8,2,FALSE)</f>
        <v>Collectes séparées hors gravats</v>
      </c>
      <c r="H3397" s="21" t="s">
        <v>49</v>
      </c>
      <c r="I3397" s="21" t="str">
        <f>VLOOKUP(Tableau1[[#This Row],[CODE_DESTINATION]],Libellés!$E$2:$F$7,2,FALSE)</f>
        <v>Valorisation matière</v>
      </c>
      <c r="J3397" s="21">
        <v>5.94</v>
      </c>
      <c r="K3397" s="21">
        <v>292210</v>
      </c>
      <c r="L3397" s="21">
        <f>Tableau1[[#This Row],[TONNE_DECHET]]*1000</f>
        <v>5940</v>
      </c>
      <c r="M3397" s="21">
        <f>Tableau1[[#This Row],[KG_DECHET]]/Tableau1[[#This Row],[Population]]</f>
        <v>2.0327846411827111E-2</v>
      </c>
    </row>
    <row r="3398" spans="1:13" x14ac:dyDescent="0.3">
      <c r="A3398" s="21">
        <v>2011</v>
      </c>
      <c r="B3398" s="21">
        <v>28</v>
      </c>
      <c r="C3398" s="21" t="str">
        <f>VLOOKUP(Tableau1[[#This Row],[CODE_REGION]],Libellés!$I$2:$J$15,2,FALSE)</f>
        <v>Normandie</v>
      </c>
      <c r="D3398" s="21">
        <v>61</v>
      </c>
      <c r="E3398" s="21" t="str">
        <f>VLOOKUP(Tableau1[[#This Row],[CODE_DEPT]],Libellés!$L$2:$M$102,2,FALSE)</f>
        <v>Orne</v>
      </c>
      <c r="F3398" s="21" t="s">
        <v>49</v>
      </c>
      <c r="G3398" s="21" t="str">
        <f>VLOOKUP(Tableau1[[#This Row],[CODE_TYPE_DECHET]],Libellés!$A$1:$B$8,2,FALSE)</f>
        <v>Ordures ménagères résiduelles</v>
      </c>
      <c r="H3398" s="21" t="s">
        <v>50</v>
      </c>
      <c r="I3398" s="21" t="str">
        <f>VLOOKUP(Tableau1[[#This Row],[CODE_DESTINATION]],Libellés!$E$2:$F$7,2,FALSE)</f>
        <v>Incinération avec récupération d'énergie</v>
      </c>
      <c r="J3398" s="21">
        <v>17590.589840000001</v>
      </c>
      <c r="K3398" s="21">
        <v>290891</v>
      </c>
      <c r="L3398" s="21">
        <f>Tableau1[[#This Row],[TONNE_DECHET]]*1000</f>
        <v>17590589.84</v>
      </c>
      <c r="M3398" s="21">
        <f>Tableau1[[#This Row],[KG_DECHET]]/Tableau1[[#This Row],[Population]]</f>
        <v>60.471413141004703</v>
      </c>
    </row>
    <row r="3399" spans="1:13" x14ac:dyDescent="0.3">
      <c r="A3399" s="21">
        <v>2011</v>
      </c>
      <c r="B3399" s="21">
        <v>28</v>
      </c>
      <c r="C3399" s="21" t="str">
        <f>VLOOKUP(Tableau1[[#This Row],[CODE_REGION]],Libellés!$I$2:$J$15,2,FALSE)</f>
        <v>Normandie</v>
      </c>
      <c r="D3399" s="21">
        <v>61</v>
      </c>
      <c r="E3399" s="21" t="str">
        <f>VLOOKUP(Tableau1[[#This Row],[CODE_DEPT]],Libellés!$L$2:$M$102,2,FALSE)</f>
        <v>Orne</v>
      </c>
      <c r="F3399" s="21" t="s">
        <v>49</v>
      </c>
      <c r="G3399" s="21" t="str">
        <f>VLOOKUP(Tableau1[[#This Row],[CODE_TYPE_DECHET]],Libellés!$A$1:$B$8,2,FALSE)</f>
        <v>Ordures ménagères résiduelles</v>
      </c>
      <c r="H3399" s="21" t="s">
        <v>51</v>
      </c>
      <c r="I3399" s="21" t="str">
        <f>VLOOKUP(Tableau1[[#This Row],[CODE_DESTINATION]],Libellés!$E$2:$F$7,2,FALSE)</f>
        <v>Stockage</v>
      </c>
      <c r="J3399" s="21">
        <v>55861.203829999999</v>
      </c>
      <c r="K3399" s="21">
        <v>290891</v>
      </c>
      <c r="L3399" s="21">
        <f>Tableau1[[#This Row],[TONNE_DECHET]]*1000</f>
        <v>55861203.829999998</v>
      </c>
      <c r="M3399" s="21">
        <f>Tableau1[[#This Row],[KG_DECHET]]/Tableau1[[#This Row],[Population]]</f>
        <v>192.03483033163624</v>
      </c>
    </row>
    <row r="3400" spans="1:13" x14ac:dyDescent="0.3">
      <c r="A3400" s="21">
        <v>2011</v>
      </c>
      <c r="B3400" s="21">
        <v>28</v>
      </c>
      <c r="C3400" s="21" t="str">
        <f>VLOOKUP(Tableau1[[#This Row],[CODE_REGION]],Libellés!$I$2:$J$15,2,FALSE)</f>
        <v>Normandie</v>
      </c>
      <c r="D3400" s="21">
        <v>61</v>
      </c>
      <c r="E3400" s="21" t="str">
        <f>VLOOKUP(Tableau1[[#This Row],[CODE_DEPT]],Libellés!$L$2:$M$102,2,FALSE)</f>
        <v>Orne</v>
      </c>
      <c r="F3400" s="21" t="s">
        <v>49</v>
      </c>
      <c r="G3400" s="21" t="str">
        <f>VLOOKUP(Tableau1[[#This Row],[CODE_TYPE_DECHET]],Libellés!$A$1:$B$8,2,FALSE)</f>
        <v>Ordures ménagères résiduelles</v>
      </c>
      <c r="H3400" s="21" t="s">
        <v>52</v>
      </c>
      <c r="I3400" s="21" t="str">
        <f>VLOOKUP(Tableau1[[#This Row],[CODE_DESTINATION]],Libellés!$E$2:$F$7,2,FALSE)</f>
        <v>Non précisé</v>
      </c>
      <c r="J3400" s="21">
        <v>736.75540999999998</v>
      </c>
      <c r="K3400" s="21">
        <v>290891</v>
      </c>
      <c r="L3400" s="21">
        <f>Tableau1[[#This Row],[TONNE_DECHET]]*1000</f>
        <v>736755.41</v>
      </c>
      <c r="M3400" s="21">
        <f>Tableau1[[#This Row],[KG_DECHET]]/Tableau1[[#This Row],[Population]]</f>
        <v>2.5327542275285246</v>
      </c>
    </row>
    <row r="3401" spans="1:13" x14ac:dyDescent="0.3">
      <c r="A3401" s="21">
        <v>2011</v>
      </c>
      <c r="B3401" s="21">
        <v>28</v>
      </c>
      <c r="C3401" s="21" t="str">
        <f>VLOOKUP(Tableau1[[#This Row],[CODE_REGION]],Libellés!$I$2:$J$15,2,FALSE)</f>
        <v>Normandie</v>
      </c>
      <c r="D3401" s="21">
        <v>61</v>
      </c>
      <c r="E3401" s="21" t="str">
        <f>VLOOKUP(Tableau1[[#This Row],[CODE_DEPT]],Libellés!$L$2:$M$102,2,FALSE)</f>
        <v>Orne</v>
      </c>
      <c r="F3401" s="21" t="s">
        <v>50</v>
      </c>
      <c r="G3401" s="21" t="str">
        <f>VLOOKUP(Tableau1[[#This Row],[CODE_TYPE_DECHET]],Libellés!$A$1:$B$8,2,FALSE)</f>
        <v>Encombrants</v>
      </c>
      <c r="H3401" s="21" t="s">
        <v>51</v>
      </c>
      <c r="I3401" s="21" t="str">
        <f>VLOOKUP(Tableau1[[#This Row],[CODE_DESTINATION]],Libellés!$E$2:$F$7,2,FALSE)</f>
        <v>Stockage</v>
      </c>
      <c r="J3401" s="21">
        <v>103.82</v>
      </c>
      <c r="K3401" s="21">
        <v>290891</v>
      </c>
      <c r="L3401" s="21">
        <f>Tableau1[[#This Row],[TONNE_DECHET]]*1000</f>
        <v>103820</v>
      </c>
      <c r="M3401" s="21">
        <f>Tableau1[[#This Row],[KG_DECHET]]/Tableau1[[#This Row],[Population]]</f>
        <v>0.35690344493298176</v>
      </c>
    </row>
    <row r="3402" spans="1:13" x14ac:dyDescent="0.3">
      <c r="A3402" s="21">
        <v>2011</v>
      </c>
      <c r="B3402" s="21">
        <v>28</v>
      </c>
      <c r="C3402" s="21" t="str">
        <f>VLOOKUP(Tableau1[[#This Row],[CODE_REGION]],Libellés!$I$2:$J$15,2,FALSE)</f>
        <v>Normandie</v>
      </c>
      <c r="D3402" s="21">
        <v>61</v>
      </c>
      <c r="E3402" s="21" t="str">
        <f>VLOOKUP(Tableau1[[#This Row],[CODE_DEPT]],Libellés!$L$2:$M$102,2,FALSE)</f>
        <v>Orne</v>
      </c>
      <c r="F3402" s="21" t="s">
        <v>53</v>
      </c>
      <c r="G3402" s="21" t="str">
        <f>VLOOKUP(Tableau1[[#This Row],[CODE_TYPE_DECHET]],Libellés!$A$1:$B$8,2,FALSE)</f>
        <v>Déchets dangereux</v>
      </c>
      <c r="H3402" s="21" t="s">
        <v>49</v>
      </c>
      <c r="I3402" s="21" t="str">
        <f>VLOOKUP(Tableau1[[#This Row],[CODE_DESTINATION]],Libellés!$E$2:$F$7,2,FALSE)</f>
        <v>Valorisation matière</v>
      </c>
      <c r="J3402" s="21">
        <v>9.7899999999999991</v>
      </c>
      <c r="K3402" s="21">
        <v>290891</v>
      </c>
      <c r="L3402" s="21">
        <f>Tableau1[[#This Row],[TONNE_DECHET]]*1000</f>
        <v>9790</v>
      </c>
      <c r="M3402" s="21">
        <f>Tableau1[[#This Row],[KG_DECHET]]/Tableau1[[#This Row],[Population]]</f>
        <v>3.3655217933865264E-2</v>
      </c>
    </row>
    <row r="3403" spans="1:13" x14ac:dyDescent="0.3">
      <c r="A3403" s="21">
        <v>2011</v>
      </c>
      <c r="B3403" s="21">
        <v>28</v>
      </c>
      <c r="C3403" s="21" t="str">
        <f>VLOOKUP(Tableau1[[#This Row],[CODE_REGION]],Libellés!$I$2:$J$15,2,FALSE)</f>
        <v>Normandie</v>
      </c>
      <c r="D3403" s="21">
        <v>61</v>
      </c>
      <c r="E3403" s="21" t="str">
        <f>VLOOKUP(Tableau1[[#This Row],[CODE_DEPT]],Libellés!$L$2:$M$102,2,FALSE)</f>
        <v>Orne</v>
      </c>
      <c r="F3403" s="21" t="s">
        <v>53</v>
      </c>
      <c r="G3403" s="21" t="str">
        <f>VLOOKUP(Tableau1[[#This Row],[CODE_TYPE_DECHET]],Libellés!$A$1:$B$8,2,FALSE)</f>
        <v>Déchets dangereux</v>
      </c>
      <c r="H3403" s="21" t="s">
        <v>50</v>
      </c>
      <c r="I3403" s="21" t="str">
        <f>VLOOKUP(Tableau1[[#This Row],[CODE_DESTINATION]],Libellés!$E$2:$F$7,2,FALSE)</f>
        <v>Incinération avec récupération d'énergie</v>
      </c>
      <c r="J3403" s="21">
        <v>0.55401</v>
      </c>
      <c r="K3403" s="21">
        <v>290891</v>
      </c>
      <c r="L3403" s="21">
        <f>Tableau1[[#This Row],[TONNE_DECHET]]*1000</f>
        <v>554.01</v>
      </c>
      <c r="M3403" s="21">
        <f>Tableau1[[#This Row],[KG_DECHET]]/Tableau1[[#This Row],[Population]]</f>
        <v>1.9045278128233599E-3</v>
      </c>
    </row>
    <row r="3404" spans="1:13" x14ac:dyDescent="0.3">
      <c r="A3404" s="21">
        <v>2011</v>
      </c>
      <c r="B3404" s="21">
        <v>28</v>
      </c>
      <c r="C3404" s="21" t="str">
        <f>VLOOKUP(Tableau1[[#This Row],[CODE_REGION]],Libellés!$I$2:$J$15,2,FALSE)</f>
        <v>Normandie</v>
      </c>
      <c r="D3404" s="21">
        <v>61</v>
      </c>
      <c r="E3404" s="21" t="str">
        <f>VLOOKUP(Tableau1[[#This Row],[CODE_DEPT]],Libellés!$L$2:$M$102,2,FALSE)</f>
        <v>Orne</v>
      </c>
      <c r="F3404" s="21" t="s">
        <v>51</v>
      </c>
      <c r="G3404" s="21" t="str">
        <f>VLOOKUP(Tableau1[[#This Row],[CODE_TYPE_DECHET]],Libellés!$A$1:$B$8,2,FALSE)</f>
        <v>Emballages et papier</v>
      </c>
      <c r="H3404" s="21" t="s">
        <v>49</v>
      </c>
      <c r="I3404" s="21" t="str">
        <f>VLOOKUP(Tableau1[[#This Row],[CODE_DESTINATION]],Libellés!$E$2:$F$7,2,FALSE)</f>
        <v>Valorisation matière</v>
      </c>
      <c r="J3404" s="21">
        <v>12410.91481</v>
      </c>
      <c r="K3404" s="21">
        <v>290891</v>
      </c>
      <c r="L3404" s="21">
        <f>Tableau1[[#This Row],[TONNE_DECHET]]*1000</f>
        <v>12410914.810000001</v>
      </c>
      <c r="M3404" s="21">
        <f>Tableau1[[#This Row],[KG_DECHET]]/Tableau1[[#This Row],[Population]]</f>
        <v>42.665172899814706</v>
      </c>
    </row>
    <row r="3405" spans="1:13" x14ac:dyDescent="0.3">
      <c r="A3405" s="21">
        <v>2011</v>
      </c>
      <c r="B3405" s="21">
        <v>28</v>
      </c>
      <c r="C3405" s="21" t="str">
        <f>VLOOKUP(Tableau1[[#This Row],[CODE_REGION]],Libellés!$I$2:$J$15,2,FALSE)</f>
        <v>Normandie</v>
      </c>
      <c r="D3405" s="21">
        <v>61</v>
      </c>
      <c r="E3405" s="21" t="str">
        <f>VLOOKUP(Tableau1[[#This Row],[CODE_DEPT]],Libellés!$L$2:$M$102,2,FALSE)</f>
        <v>Orne</v>
      </c>
      <c r="F3405" s="21" t="s">
        <v>51</v>
      </c>
      <c r="G3405" s="21" t="str">
        <f>VLOOKUP(Tableau1[[#This Row],[CODE_TYPE_DECHET]],Libellés!$A$1:$B$8,2,FALSE)</f>
        <v>Emballages et papier</v>
      </c>
      <c r="H3405" s="21" t="s">
        <v>52</v>
      </c>
      <c r="I3405" s="21" t="str">
        <f>VLOOKUP(Tableau1[[#This Row],[CODE_DESTINATION]],Libellés!$E$2:$F$7,2,FALSE)</f>
        <v>Non précisé</v>
      </c>
      <c r="J3405" s="21">
        <v>113.83062</v>
      </c>
      <c r="K3405" s="21">
        <v>290891</v>
      </c>
      <c r="L3405" s="21">
        <f>Tableau1[[#This Row],[TONNE_DECHET]]*1000</f>
        <v>113830.62</v>
      </c>
      <c r="M3405" s="21">
        <f>Tableau1[[#This Row],[KG_DECHET]]/Tableau1[[#This Row],[Population]]</f>
        <v>0.39131709128161407</v>
      </c>
    </row>
    <row r="3406" spans="1:13" x14ac:dyDescent="0.3">
      <c r="A3406" s="21">
        <v>2011</v>
      </c>
      <c r="B3406" s="21">
        <v>28</v>
      </c>
      <c r="C3406" s="21" t="str">
        <f>VLOOKUP(Tableau1[[#This Row],[CODE_REGION]],Libellés!$I$2:$J$15,2,FALSE)</f>
        <v>Normandie</v>
      </c>
      <c r="D3406" s="21">
        <v>61</v>
      </c>
      <c r="E3406" s="21" t="str">
        <f>VLOOKUP(Tableau1[[#This Row],[CODE_DEPT]],Libellés!$L$2:$M$102,2,FALSE)</f>
        <v>Orne</v>
      </c>
      <c r="F3406" s="21" t="s">
        <v>56</v>
      </c>
      <c r="G3406" s="21" t="str">
        <f>VLOOKUP(Tableau1[[#This Row],[CODE_TYPE_DECHET]],Libellés!$A$1:$B$8,2,FALSE)</f>
        <v>Biodéchets</v>
      </c>
      <c r="H3406" s="21" t="s">
        <v>56</v>
      </c>
      <c r="I3406" s="21" t="str">
        <f>VLOOKUP(Tableau1[[#This Row],[CODE_DESTINATION]],Libellés!$E$2:$F$7,2,FALSE)</f>
        <v>Valorisation organique</v>
      </c>
      <c r="J3406" s="21">
        <v>124.5</v>
      </c>
      <c r="K3406" s="21">
        <v>290891</v>
      </c>
      <c r="L3406" s="21">
        <f>Tableau1[[#This Row],[TONNE_DECHET]]*1000</f>
        <v>124500</v>
      </c>
      <c r="M3406" s="21">
        <f>Tableau1[[#This Row],[KG_DECHET]]/Tableau1[[#This Row],[Population]]</f>
        <v>0.42799536596182075</v>
      </c>
    </row>
    <row r="3407" spans="1:13" x14ac:dyDescent="0.3">
      <c r="A3407" s="21">
        <v>2011</v>
      </c>
      <c r="B3407" s="21">
        <v>28</v>
      </c>
      <c r="C3407" s="21" t="str">
        <f>VLOOKUP(Tableau1[[#This Row],[CODE_REGION]],Libellés!$I$2:$J$15,2,FALSE)</f>
        <v>Normandie</v>
      </c>
      <c r="D3407" s="21">
        <v>61</v>
      </c>
      <c r="E3407" s="21" t="str">
        <f>VLOOKUP(Tableau1[[#This Row],[CODE_DEPT]],Libellés!$L$2:$M$102,2,FALSE)</f>
        <v>Orne</v>
      </c>
      <c r="F3407" s="21" t="s">
        <v>54</v>
      </c>
      <c r="G3407" s="21" t="str">
        <f>VLOOKUP(Tableau1[[#This Row],[CODE_TYPE_DECHET]],Libellés!$A$1:$B$8,2,FALSE)</f>
        <v>Verre</v>
      </c>
      <c r="H3407" s="21" t="s">
        <v>49</v>
      </c>
      <c r="I3407" s="21" t="str">
        <f>VLOOKUP(Tableau1[[#This Row],[CODE_DESTINATION]],Libellés!$E$2:$F$7,2,FALSE)</f>
        <v>Valorisation matière</v>
      </c>
      <c r="J3407" s="21">
        <v>9223.6409500000009</v>
      </c>
      <c r="K3407" s="21">
        <v>290891</v>
      </c>
      <c r="L3407" s="21">
        <f>Tableau1[[#This Row],[TONNE_DECHET]]*1000</f>
        <v>9223640.9500000011</v>
      </c>
      <c r="M3407" s="21">
        <f>Tableau1[[#This Row],[KG_DECHET]]/Tableau1[[#This Row],[Population]]</f>
        <v>31.708237621652099</v>
      </c>
    </row>
    <row r="3408" spans="1:13" x14ac:dyDescent="0.3">
      <c r="A3408" s="21">
        <v>2011</v>
      </c>
      <c r="B3408" s="21">
        <v>28</v>
      </c>
      <c r="C3408" s="21" t="str">
        <f>VLOOKUP(Tableau1[[#This Row],[CODE_REGION]],Libellés!$I$2:$J$15,2,FALSE)</f>
        <v>Normandie</v>
      </c>
      <c r="D3408" s="21">
        <v>61</v>
      </c>
      <c r="E3408" s="21" t="str">
        <f>VLOOKUP(Tableau1[[#This Row],[CODE_DEPT]],Libellés!$L$2:$M$102,2,FALSE)</f>
        <v>Orne</v>
      </c>
      <c r="F3408" s="21" t="s">
        <v>54</v>
      </c>
      <c r="G3408" s="21" t="str">
        <f>VLOOKUP(Tableau1[[#This Row],[CODE_TYPE_DECHET]],Libellés!$A$1:$B$8,2,FALSE)</f>
        <v>Verre</v>
      </c>
      <c r="H3408" s="21" t="s">
        <v>52</v>
      </c>
      <c r="I3408" s="21" t="str">
        <f>VLOOKUP(Tableau1[[#This Row],[CODE_DESTINATION]],Libellés!$E$2:$F$7,2,FALSE)</f>
        <v>Non précisé</v>
      </c>
      <c r="J3408" s="21">
        <v>99.064660000000003</v>
      </c>
      <c r="K3408" s="21">
        <v>290891</v>
      </c>
      <c r="L3408" s="21">
        <f>Tableau1[[#This Row],[TONNE_DECHET]]*1000</f>
        <v>99064.66</v>
      </c>
      <c r="M3408" s="21">
        <f>Tableau1[[#This Row],[KG_DECHET]]/Tableau1[[#This Row],[Population]]</f>
        <v>0.34055594707295861</v>
      </c>
    </row>
    <row r="3409" spans="1:13" x14ac:dyDescent="0.3">
      <c r="A3409" s="21">
        <v>2011</v>
      </c>
      <c r="B3409" s="21">
        <v>28</v>
      </c>
      <c r="C3409" s="21" t="str">
        <f>VLOOKUP(Tableau1[[#This Row],[CODE_REGION]],Libellés!$I$2:$J$15,2,FALSE)</f>
        <v>Normandie</v>
      </c>
      <c r="D3409" s="21">
        <v>61</v>
      </c>
      <c r="E3409" s="21" t="str">
        <f>VLOOKUP(Tableau1[[#This Row],[CODE_DEPT]],Libellés!$L$2:$M$102,2,FALSE)</f>
        <v>Orne</v>
      </c>
      <c r="F3409" s="21" t="s">
        <v>55</v>
      </c>
      <c r="G3409" s="21" t="str">
        <f>VLOOKUP(Tableau1[[#This Row],[CODE_TYPE_DECHET]],Libellés!$A$1:$B$8,2,FALSE)</f>
        <v>Collectes séparées hors gravats</v>
      </c>
      <c r="H3409" s="21" t="s">
        <v>49</v>
      </c>
      <c r="I3409" s="21" t="str">
        <f>VLOOKUP(Tableau1[[#This Row],[CODE_DESTINATION]],Libellés!$E$2:$F$7,2,FALSE)</f>
        <v>Valorisation matière</v>
      </c>
      <c r="J3409" s="21">
        <v>240.68620000000001</v>
      </c>
      <c r="K3409" s="21">
        <v>290891</v>
      </c>
      <c r="L3409" s="21">
        <f>Tableau1[[#This Row],[TONNE_DECHET]]*1000</f>
        <v>240686.2</v>
      </c>
      <c r="M3409" s="21">
        <f>Tableau1[[#This Row],[KG_DECHET]]/Tableau1[[#This Row],[Population]]</f>
        <v>0.82741026707598386</v>
      </c>
    </row>
    <row r="3410" spans="1:13" x14ac:dyDescent="0.3">
      <c r="A3410" s="21">
        <v>2013</v>
      </c>
      <c r="B3410" s="21">
        <v>28</v>
      </c>
      <c r="C3410" s="21" t="str">
        <f>VLOOKUP(Tableau1[[#This Row],[CODE_REGION]],Libellés!$I$2:$J$15,2,FALSE)</f>
        <v>Normandie</v>
      </c>
      <c r="D3410" s="21">
        <v>61</v>
      </c>
      <c r="E3410" s="21" t="str">
        <f>VLOOKUP(Tableau1[[#This Row],[CODE_DEPT]],Libellés!$L$2:$M$102,2,FALSE)</f>
        <v>Orne</v>
      </c>
      <c r="F3410" s="21" t="s">
        <v>49</v>
      </c>
      <c r="G3410" s="21" t="str">
        <f>VLOOKUP(Tableau1[[#This Row],[CODE_TYPE_DECHET]],Libellés!$A$1:$B$8,2,FALSE)</f>
        <v>Ordures ménagères résiduelles</v>
      </c>
      <c r="H3410" s="21" t="s">
        <v>50</v>
      </c>
      <c r="I3410" s="21" t="str">
        <f>VLOOKUP(Tableau1[[#This Row],[CODE_DESTINATION]],Libellés!$E$2:$F$7,2,FALSE)</f>
        <v>Incinération avec récupération d'énergie</v>
      </c>
      <c r="J3410" s="21">
        <v>16370.82848</v>
      </c>
      <c r="K3410" s="21">
        <v>288848</v>
      </c>
      <c r="L3410" s="21">
        <f>Tableau1[[#This Row],[TONNE_DECHET]]*1000</f>
        <v>16370828.48</v>
      </c>
      <c r="M3410" s="21">
        <f>Tableau1[[#This Row],[KG_DECHET]]/Tableau1[[#This Row],[Population]]</f>
        <v>56.676274303439875</v>
      </c>
    </row>
    <row r="3411" spans="1:13" x14ac:dyDescent="0.3">
      <c r="A3411" s="21">
        <v>2013</v>
      </c>
      <c r="B3411" s="21">
        <v>28</v>
      </c>
      <c r="C3411" s="21" t="str">
        <f>VLOOKUP(Tableau1[[#This Row],[CODE_REGION]],Libellés!$I$2:$J$15,2,FALSE)</f>
        <v>Normandie</v>
      </c>
      <c r="D3411" s="21">
        <v>61</v>
      </c>
      <c r="E3411" s="21" t="str">
        <f>VLOOKUP(Tableau1[[#This Row],[CODE_DEPT]],Libellés!$L$2:$M$102,2,FALSE)</f>
        <v>Orne</v>
      </c>
      <c r="F3411" s="21" t="s">
        <v>49</v>
      </c>
      <c r="G3411" s="21" t="str">
        <f>VLOOKUP(Tableau1[[#This Row],[CODE_TYPE_DECHET]],Libellés!$A$1:$B$8,2,FALSE)</f>
        <v>Ordures ménagères résiduelles</v>
      </c>
      <c r="H3411" s="21" t="s">
        <v>51</v>
      </c>
      <c r="I3411" s="21" t="str">
        <f>VLOOKUP(Tableau1[[#This Row],[CODE_DESTINATION]],Libellés!$E$2:$F$7,2,FALSE)</f>
        <v>Stockage</v>
      </c>
      <c r="J3411" s="21">
        <v>54944.93722</v>
      </c>
      <c r="K3411" s="21">
        <v>288848</v>
      </c>
      <c r="L3411" s="21">
        <f>Tableau1[[#This Row],[TONNE_DECHET]]*1000</f>
        <v>54944937.219999999</v>
      </c>
      <c r="M3411" s="21">
        <f>Tableau1[[#This Row],[KG_DECHET]]/Tableau1[[#This Row],[Population]]</f>
        <v>190.22093703262615</v>
      </c>
    </row>
    <row r="3412" spans="1:13" x14ac:dyDescent="0.3">
      <c r="A3412" s="21">
        <v>2013</v>
      </c>
      <c r="B3412" s="21">
        <v>28</v>
      </c>
      <c r="C3412" s="21" t="str">
        <f>VLOOKUP(Tableau1[[#This Row],[CODE_REGION]],Libellés!$I$2:$J$15,2,FALSE)</f>
        <v>Normandie</v>
      </c>
      <c r="D3412" s="21">
        <v>61</v>
      </c>
      <c r="E3412" s="21" t="str">
        <f>VLOOKUP(Tableau1[[#This Row],[CODE_DEPT]],Libellés!$L$2:$M$102,2,FALSE)</f>
        <v>Orne</v>
      </c>
      <c r="F3412" s="21" t="s">
        <v>49</v>
      </c>
      <c r="G3412" s="21" t="str">
        <f>VLOOKUP(Tableau1[[#This Row],[CODE_TYPE_DECHET]],Libellés!$A$1:$B$8,2,FALSE)</f>
        <v>Ordures ménagères résiduelles</v>
      </c>
      <c r="H3412" s="21" t="s">
        <v>52</v>
      </c>
      <c r="I3412" s="21" t="str">
        <f>VLOOKUP(Tableau1[[#This Row],[CODE_DESTINATION]],Libellés!$E$2:$F$7,2,FALSE)</f>
        <v>Non précisé</v>
      </c>
      <c r="J3412" s="21">
        <v>885.62130000000002</v>
      </c>
      <c r="K3412" s="21">
        <v>288848</v>
      </c>
      <c r="L3412" s="21">
        <f>Tableau1[[#This Row],[TONNE_DECHET]]*1000</f>
        <v>885621.3</v>
      </c>
      <c r="M3412" s="21">
        <f>Tableau1[[#This Row],[KG_DECHET]]/Tableau1[[#This Row],[Population]]</f>
        <v>3.0660461557635852</v>
      </c>
    </row>
    <row r="3413" spans="1:13" x14ac:dyDescent="0.3">
      <c r="A3413" s="21">
        <v>2013</v>
      </c>
      <c r="B3413" s="21">
        <v>28</v>
      </c>
      <c r="C3413" s="21" t="str">
        <f>VLOOKUP(Tableau1[[#This Row],[CODE_REGION]],Libellés!$I$2:$J$15,2,FALSE)</f>
        <v>Normandie</v>
      </c>
      <c r="D3413" s="21">
        <v>61</v>
      </c>
      <c r="E3413" s="21" t="str">
        <f>VLOOKUP(Tableau1[[#This Row],[CODE_DEPT]],Libellés!$L$2:$M$102,2,FALSE)</f>
        <v>Orne</v>
      </c>
      <c r="F3413" s="21" t="s">
        <v>50</v>
      </c>
      <c r="G3413" s="21" t="str">
        <f>VLOOKUP(Tableau1[[#This Row],[CODE_TYPE_DECHET]],Libellés!$A$1:$B$8,2,FALSE)</f>
        <v>Encombrants</v>
      </c>
      <c r="H3413" s="21" t="s">
        <v>51</v>
      </c>
      <c r="I3413" s="21" t="str">
        <f>VLOOKUP(Tableau1[[#This Row],[CODE_DESTINATION]],Libellés!$E$2:$F$7,2,FALSE)</f>
        <v>Stockage</v>
      </c>
      <c r="J3413" s="21">
        <v>5.36</v>
      </c>
      <c r="K3413" s="21">
        <v>288848</v>
      </c>
      <c r="L3413" s="21">
        <f>Tableau1[[#This Row],[TONNE_DECHET]]*1000</f>
        <v>5360</v>
      </c>
      <c r="M3413" s="21">
        <f>Tableau1[[#This Row],[KG_DECHET]]/Tableau1[[#This Row],[Population]]</f>
        <v>1.855647260843073E-2</v>
      </c>
    </row>
    <row r="3414" spans="1:13" x14ac:dyDescent="0.3">
      <c r="A3414" s="21">
        <v>2013</v>
      </c>
      <c r="B3414" s="21">
        <v>28</v>
      </c>
      <c r="C3414" s="21" t="str">
        <f>VLOOKUP(Tableau1[[#This Row],[CODE_REGION]],Libellés!$I$2:$J$15,2,FALSE)</f>
        <v>Normandie</v>
      </c>
      <c r="D3414" s="21">
        <v>61</v>
      </c>
      <c r="E3414" s="21" t="str">
        <f>VLOOKUP(Tableau1[[#This Row],[CODE_DEPT]],Libellés!$L$2:$M$102,2,FALSE)</f>
        <v>Orne</v>
      </c>
      <c r="F3414" s="21" t="s">
        <v>53</v>
      </c>
      <c r="G3414" s="21" t="str">
        <f>VLOOKUP(Tableau1[[#This Row],[CODE_TYPE_DECHET]],Libellés!$A$1:$B$8,2,FALSE)</f>
        <v>Déchets dangereux</v>
      </c>
      <c r="H3414" s="21" t="s">
        <v>49</v>
      </c>
      <c r="I3414" s="21" t="str">
        <f>VLOOKUP(Tableau1[[#This Row],[CODE_DESTINATION]],Libellés!$E$2:$F$7,2,FALSE)</f>
        <v>Valorisation matière</v>
      </c>
      <c r="J3414" s="21">
        <v>7.3600000000000002E-3</v>
      </c>
      <c r="K3414" s="21">
        <v>288848</v>
      </c>
      <c r="L3414" s="21">
        <f>Tableau1[[#This Row],[TONNE_DECHET]]*1000</f>
        <v>7.36</v>
      </c>
      <c r="M3414" s="21">
        <f>Tableau1[[#This Row],[KG_DECHET]]/Tableau1[[#This Row],[Population]]</f>
        <v>2.5480529551875037E-5</v>
      </c>
    </row>
    <row r="3415" spans="1:13" x14ac:dyDescent="0.3">
      <c r="A3415" s="21">
        <v>2013</v>
      </c>
      <c r="B3415" s="21">
        <v>28</v>
      </c>
      <c r="C3415" s="21" t="str">
        <f>VLOOKUP(Tableau1[[#This Row],[CODE_REGION]],Libellés!$I$2:$J$15,2,FALSE)</f>
        <v>Normandie</v>
      </c>
      <c r="D3415" s="21">
        <v>61</v>
      </c>
      <c r="E3415" s="21" t="str">
        <f>VLOOKUP(Tableau1[[#This Row],[CODE_DEPT]],Libellés!$L$2:$M$102,2,FALSE)</f>
        <v>Orne</v>
      </c>
      <c r="F3415" s="21" t="s">
        <v>53</v>
      </c>
      <c r="G3415" s="21" t="str">
        <f>VLOOKUP(Tableau1[[#This Row],[CODE_TYPE_DECHET]],Libellés!$A$1:$B$8,2,FALSE)</f>
        <v>Déchets dangereux</v>
      </c>
      <c r="H3415" s="21" t="s">
        <v>50</v>
      </c>
      <c r="I3415" s="21" t="str">
        <f>VLOOKUP(Tableau1[[#This Row],[CODE_DESTINATION]],Libellés!$E$2:$F$7,2,FALSE)</f>
        <v>Incinération avec récupération d'énergie</v>
      </c>
      <c r="J3415" s="21">
        <v>2.2109000000000001</v>
      </c>
      <c r="K3415" s="21">
        <v>288848</v>
      </c>
      <c r="L3415" s="21">
        <f>Tableau1[[#This Row],[TONNE_DECHET]]*1000</f>
        <v>2210.9</v>
      </c>
      <c r="M3415" s="21">
        <f>Tableau1[[#This Row],[KG_DECHET]]/Tableau1[[#This Row],[Population]]</f>
        <v>7.6541987481305047E-3</v>
      </c>
    </row>
    <row r="3416" spans="1:13" x14ac:dyDescent="0.3">
      <c r="A3416" s="21">
        <v>2013</v>
      </c>
      <c r="B3416" s="21">
        <v>28</v>
      </c>
      <c r="C3416" s="21" t="str">
        <f>VLOOKUP(Tableau1[[#This Row],[CODE_REGION]],Libellés!$I$2:$J$15,2,FALSE)</f>
        <v>Normandie</v>
      </c>
      <c r="D3416" s="21">
        <v>61</v>
      </c>
      <c r="E3416" s="21" t="str">
        <f>VLOOKUP(Tableau1[[#This Row],[CODE_DEPT]],Libellés!$L$2:$M$102,2,FALSE)</f>
        <v>Orne</v>
      </c>
      <c r="F3416" s="21" t="s">
        <v>51</v>
      </c>
      <c r="G3416" s="21" t="str">
        <f>VLOOKUP(Tableau1[[#This Row],[CODE_TYPE_DECHET]],Libellés!$A$1:$B$8,2,FALSE)</f>
        <v>Emballages et papier</v>
      </c>
      <c r="H3416" s="21" t="s">
        <v>49</v>
      </c>
      <c r="I3416" s="21" t="str">
        <f>VLOOKUP(Tableau1[[#This Row],[CODE_DESTINATION]],Libellés!$E$2:$F$7,2,FALSE)</f>
        <v>Valorisation matière</v>
      </c>
      <c r="J3416" s="21">
        <v>4321.7421299999996</v>
      </c>
      <c r="K3416" s="21">
        <v>288848</v>
      </c>
      <c r="L3416" s="21">
        <f>Tableau1[[#This Row],[TONNE_DECHET]]*1000</f>
        <v>4321742.13</v>
      </c>
      <c r="M3416" s="21">
        <f>Tableau1[[#This Row],[KG_DECHET]]/Tableau1[[#This Row],[Population]]</f>
        <v>14.961994301501136</v>
      </c>
    </row>
    <row r="3417" spans="1:13" x14ac:dyDescent="0.3">
      <c r="A3417" s="21">
        <v>2013</v>
      </c>
      <c r="B3417" s="21">
        <v>28</v>
      </c>
      <c r="C3417" s="21" t="str">
        <f>VLOOKUP(Tableau1[[#This Row],[CODE_REGION]],Libellés!$I$2:$J$15,2,FALSE)</f>
        <v>Normandie</v>
      </c>
      <c r="D3417" s="21">
        <v>61</v>
      </c>
      <c r="E3417" s="21" t="str">
        <f>VLOOKUP(Tableau1[[#This Row],[CODE_DEPT]],Libellés!$L$2:$M$102,2,FALSE)</f>
        <v>Orne</v>
      </c>
      <c r="F3417" s="21" t="s">
        <v>51</v>
      </c>
      <c r="G3417" s="21" t="str">
        <f>VLOOKUP(Tableau1[[#This Row],[CODE_TYPE_DECHET]],Libellés!$A$1:$B$8,2,FALSE)</f>
        <v>Emballages et papier</v>
      </c>
      <c r="H3417" s="21" t="s">
        <v>52</v>
      </c>
      <c r="I3417" s="21" t="str">
        <f>VLOOKUP(Tableau1[[#This Row],[CODE_DESTINATION]],Libellés!$E$2:$F$7,2,FALSE)</f>
        <v>Non précisé</v>
      </c>
      <c r="J3417" s="21">
        <v>8482.6444100000008</v>
      </c>
      <c r="K3417" s="21">
        <v>288848</v>
      </c>
      <c r="L3417" s="21">
        <f>Tableau1[[#This Row],[TONNE_DECHET]]*1000</f>
        <v>8482644.4100000001</v>
      </c>
      <c r="M3417" s="21">
        <f>Tableau1[[#This Row],[KG_DECHET]]/Tableau1[[#This Row],[Population]]</f>
        <v>29.367156462914753</v>
      </c>
    </row>
    <row r="3418" spans="1:13" x14ac:dyDescent="0.3">
      <c r="A3418" s="21">
        <v>2013</v>
      </c>
      <c r="B3418" s="21">
        <v>28</v>
      </c>
      <c r="C3418" s="21" t="str">
        <f>VLOOKUP(Tableau1[[#This Row],[CODE_REGION]],Libellés!$I$2:$J$15,2,FALSE)</f>
        <v>Normandie</v>
      </c>
      <c r="D3418" s="21">
        <v>61</v>
      </c>
      <c r="E3418" s="21" t="str">
        <f>VLOOKUP(Tableau1[[#This Row],[CODE_DEPT]],Libellés!$L$2:$M$102,2,FALSE)</f>
        <v>Orne</v>
      </c>
      <c r="F3418" s="21" t="s">
        <v>56</v>
      </c>
      <c r="G3418" s="21" t="str">
        <f>VLOOKUP(Tableau1[[#This Row],[CODE_TYPE_DECHET]],Libellés!$A$1:$B$8,2,FALSE)</f>
        <v>Biodéchets</v>
      </c>
      <c r="H3418" s="21" t="s">
        <v>56</v>
      </c>
      <c r="I3418" s="21" t="str">
        <f>VLOOKUP(Tableau1[[#This Row],[CODE_DESTINATION]],Libellés!$E$2:$F$7,2,FALSE)</f>
        <v>Valorisation organique</v>
      </c>
      <c r="J3418" s="21">
        <v>304.32085999999998</v>
      </c>
      <c r="K3418" s="21">
        <v>288848</v>
      </c>
      <c r="L3418" s="21">
        <f>Tableau1[[#This Row],[TONNE_DECHET]]*1000</f>
        <v>304320.86</v>
      </c>
      <c r="M3418" s="21">
        <f>Tableau1[[#This Row],[KG_DECHET]]/Tableau1[[#This Row],[Population]]</f>
        <v>1.0535674818589709</v>
      </c>
    </row>
    <row r="3419" spans="1:13" x14ac:dyDescent="0.3">
      <c r="A3419" s="21">
        <v>2013</v>
      </c>
      <c r="B3419" s="21">
        <v>28</v>
      </c>
      <c r="C3419" s="21" t="str">
        <f>VLOOKUP(Tableau1[[#This Row],[CODE_REGION]],Libellés!$I$2:$J$15,2,FALSE)</f>
        <v>Normandie</v>
      </c>
      <c r="D3419" s="21">
        <v>61</v>
      </c>
      <c r="E3419" s="21" t="str">
        <f>VLOOKUP(Tableau1[[#This Row],[CODE_DEPT]],Libellés!$L$2:$M$102,2,FALSE)</f>
        <v>Orne</v>
      </c>
      <c r="F3419" s="21" t="s">
        <v>54</v>
      </c>
      <c r="G3419" s="21" t="str">
        <f>VLOOKUP(Tableau1[[#This Row],[CODE_TYPE_DECHET]],Libellés!$A$1:$B$8,2,FALSE)</f>
        <v>Verre</v>
      </c>
      <c r="H3419" s="21" t="s">
        <v>49</v>
      </c>
      <c r="I3419" s="21" t="str">
        <f>VLOOKUP(Tableau1[[#This Row],[CODE_DESTINATION]],Libellés!$E$2:$F$7,2,FALSE)</f>
        <v>Valorisation matière</v>
      </c>
      <c r="J3419" s="21">
        <v>9049.1242099999999</v>
      </c>
      <c r="K3419" s="21">
        <v>288848</v>
      </c>
      <c r="L3419" s="21">
        <f>Tableau1[[#This Row],[TONNE_DECHET]]*1000</f>
        <v>9049124.209999999</v>
      </c>
      <c r="M3419" s="21">
        <f>Tableau1[[#This Row],[KG_DECHET]]/Tableau1[[#This Row],[Population]]</f>
        <v>31.328325659170218</v>
      </c>
    </row>
    <row r="3420" spans="1:13" x14ac:dyDescent="0.3">
      <c r="A3420" s="21">
        <v>2013</v>
      </c>
      <c r="B3420" s="21">
        <v>28</v>
      </c>
      <c r="C3420" s="21" t="str">
        <f>VLOOKUP(Tableau1[[#This Row],[CODE_REGION]],Libellés!$I$2:$J$15,2,FALSE)</f>
        <v>Normandie</v>
      </c>
      <c r="D3420" s="21">
        <v>61</v>
      </c>
      <c r="E3420" s="21" t="str">
        <f>VLOOKUP(Tableau1[[#This Row],[CODE_DEPT]],Libellés!$L$2:$M$102,2,FALSE)</f>
        <v>Orne</v>
      </c>
      <c r="F3420" s="21" t="s">
        <v>55</v>
      </c>
      <c r="G3420" s="21" t="str">
        <f>VLOOKUP(Tableau1[[#This Row],[CODE_TYPE_DECHET]],Libellés!$A$1:$B$8,2,FALSE)</f>
        <v>Collectes séparées hors gravats</v>
      </c>
      <c r="H3420" s="21" t="s">
        <v>49</v>
      </c>
      <c r="I3420" s="21" t="str">
        <f>VLOOKUP(Tableau1[[#This Row],[CODE_DESTINATION]],Libellés!$E$2:$F$7,2,FALSE)</f>
        <v>Valorisation matière</v>
      </c>
      <c r="J3420" s="21">
        <v>510.59719999999999</v>
      </c>
      <c r="K3420" s="21">
        <v>288848</v>
      </c>
      <c r="L3420" s="21">
        <f>Tableau1[[#This Row],[TONNE_DECHET]]*1000</f>
        <v>510597.2</v>
      </c>
      <c r="M3420" s="21">
        <f>Tableau1[[#This Row],[KG_DECHET]]/Tableau1[[#This Row],[Population]]</f>
        <v>1.7677020439816098</v>
      </c>
    </row>
    <row r="3421" spans="1:13" x14ac:dyDescent="0.3">
      <c r="A3421" s="21">
        <v>2015</v>
      </c>
      <c r="B3421" s="21">
        <v>28</v>
      </c>
      <c r="C3421" s="21" t="str">
        <f>VLOOKUP(Tableau1[[#This Row],[CODE_REGION]],Libellés!$I$2:$J$15,2,FALSE)</f>
        <v>Normandie</v>
      </c>
      <c r="D3421" s="21">
        <v>61</v>
      </c>
      <c r="E3421" s="21" t="str">
        <f>VLOOKUP(Tableau1[[#This Row],[CODE_DEPT]],Libellés!$L$2:$M$102,2,FALSE)</f>
        <v>Orne</v>
      </c>
      <c r="F3421" s="21" t="s">
        <v>49</v>
      </c>
      <c r="G3421" s="21" t="str">
        <f>VLOOKUP(Tableau1[[#This Row],[CODE_TYPE_DECHET]],Libellés!$A$1:$B$8,2,FALSE)</f>
        <v>Ordures ménagères résiduelles</v>
      </c>
      <c r="H3421" s="21" t="s">
        <v>50</v>
      </c>
      <c r="I3421" s="21" t="str">
        <f>VLOOKUP(Tableau1[[#This Row],[CODE_DESTINATION]],Libellés!$E$2:$F$7,2,FALSE)</f>
        <v>Incinération avec récupération d'énergie</v>
      </c>
      <c r="J3421" s="21">
        <v>29472.596280000002</v>
      </c>
      <c r="K3421" s="21">
        <v>286618</v>
      </c>
      <c r="L3421" s="21">
        <f>Tableau1[[#This Row],[TONNE_DECHET]]*1000</f>
        <v>29472596.280000001</v>
      </c>
      <c r="M3421" s="21">
        <f>Tableau1[[#This Row],[KG_DECHET]]/Tableau1[[#This Row],[Population]]</f>
        <v>102.82883936110085</v>
      </c>
    </row>
    <row r="3422" spans="1:13" x14ac:dyDescent="0.3">
      <c r="A3422" s="21">
        <v>2015</v>
      </c>
      <c r="B3422" s="21">
        <v>28</v>
      </c>
      <c r="C3422" s="21" t="str">
        <f>VLOOKUP(Tableau1[[#This Row],[CODE_REGION]],Libellés!$I$2:$J$15,2,FALSE)</f>
        <v>Normandie</v>
      </c>
      <c r="D3422" s="21">
        <v>61</v>
      </c>
      <c r="E3422" s="21" t="str">
        <f>VLOOKUP(Tableau1[[#This Row],[CODE_DEPT]],Libellés!$L$2:$M$102,2,FALSE)</f>
        <v>Orne</v>
      </c>
      <c r="F3422" s="21" t="s">
        <v>49</v>
      </c>
      <c r="G3422" s="21" t="str">
        <f>VLOOKUP(Tableau1[[#This Row],[CODE_TYPE_DECHET]],Libellés!$A$1:$B$8,2,FALSE)</f>
        <v>Ordures ménagères résiduelles</v>
      </c>
      <c r="H3422" s="21" t="s">
        <v>51</v>
      </c>
      <c r="I3422" s="21" t="str">
        <f>VLOOKUP(Tableau1[[#This Row],[CODE_DESTINATION]],Libellés!$E$2:$F$7,2,FALSE)</f>
        <v>Stockage</v>
      </c>
      <c r="J3422" s="21">
        <v>35706.509619999997</v>
      </c>
      <c r="K3422" s="21">
        <v>286618</v>
      </c>
      <c r="L3422" s="21">
        <f>Tableau1[[#This Row],[TONNE_DECHET]]*1000</f>
        <v>35706509.619999997</v>
      </c>
      <c r="M3422" s="21">
        <f>Tableau1[[#This Row],[KG_DECHET]]/Tableau1[[#This Row],[Population]]</f>
        <v>124.57874111186317</v>
      </c>
    </row>
    <row r="3423" spans="1:13" x14ac:dyDescent="0.3">
      <c r="A3423" s="21">
        <v>2015</v>
      </c>
      <c r="B3423" s="21">
        <v>28</v>
      </c>
      <c r="C3423" s="21" t="str">
        <f>VLOOKUP(Tableau1[[#This Row],[CODE_REGION]],Libellés!$I$2:$J$15,2,FALSE)</f>
        <v>Normandie</v>
      </c>
      <c r="D3423" s="21">
        <v>61</v>
      </c>
      <c r="E3423" s="21" t="str">
        <f>VLOOKUP(Tableau1[[#This Row],[CODE_DEPT]],Libellés!$L$2:$M$102,2,FALSE)</f>
        <v>Orne</v>
      </c>
      <c r="F3423" s="21" t="s">
        <v>49</v>
      </c>
      <c r="G3423" s="21" t="str">
        <f>VLOOKUP(Tableau1[[#This Row],[CODE_TYPE_DECHET]],Libellés!$A$1:$B$8,2,FALSE)</f>
        <v>Ordures ménagères résiduelles</v>
      </c>
      <c r="H3423" s="21" t="s">
        <v>52</v>
      </c>
      <c r="I3423" s="21" t="str">
        <f>VLOOKUP(Tableau1[[#This Row],[CODE_DESTINATION]],Libellés!$E$2:$F$7,2,FALSE)</f>
        <v>Non précisé</v>
      </c>
      <c r="J3423" s="21">
        <v>19.878409999999999</v>
      </c>
      <c r="K3423" s="21">
        <v>286618</v>
      </c>
      <c r="L3423" s="21">
        <f>Tableau1[[#This Row],[TONNE_DECHET]]*1000</f>
        <v>19878.41</v>
      </c>
      <c r="M3423" s="21">
        <f>Tableau1[[#This Row],[KG_DECHET]]/Tableau1[[#This Row],[Population]]</f>
        <v>6.9355064929627591E-2</v>
      </c>
    </row>
    <row r="3424" spans="1:13" x14ac:dyDescent="0.3">
      <c r="A3424" s="21">
        <v>2015</v>
      </c>
      <c r="B3424" s="21">
        <v>28</v>
      </c>
      <c r="C3424" s="21" t="str">
        <f>VLOOKUP(Tableau1[[#This Row],[CODE_REGION]],Libellés!$I$2:$J$15,2,FALSE)</f>
        <v>Normandie</v>
      </c>
      <c r="D3424" s="21">
        <v>61</v>
      </c>
      <c r="E3424" s="21" t="str">
        <f>VLOOKUP(Tableau1[[#This Row],[CODE_DEPT]],Libellés!$L$2:$M$102,2,FALSE)</f>
        <v>Orne</v>
      </c>
      <c r="F3424" s="21" t="s">
        <v>51</v>
      </c>
      <c r="G3424" s="21" t="str">
        <f>VLOOKUP(Tableau1[[#This Row],[CODE_TYPE_DECHET]],Libellés!$A$1:$B$8,2,FALSE)</f>
        <v>Emballages et papier</v>
      </c>
      <c r="H3424" s="21" t="s">
        <v>49</v>
      </c>
      <c r="I3424" s="21" t="str">
        <f>VLOOKUP(Tableau1[[#This Row],[CODE_DESTINATION]],Libellés!$E$2:$F$7,2,FALSE)</f>
        <v>Valorisation matière</v>
      </c>
      <c r="J3424" s="21">
        <v>8486.1318900000006</v>
      </c>
      <c r="K3424" s="21">
        <v>286618</v>
      </c>
      <c r="L3424" s="21">
        <f>Tableau1[[#This Row],[TONNE_DECHET]]*1000</f>
        <v>8486131.8900000006</v>
      </c>
      <c r="M3424" s="21">
        <f>Tableau1[[#This Row],[KG_DECHET]]/Tableau1[[#This Row],[Population]]</f>
        <v>29.607812105310902</v>
      </c>
    </row>
    <row r="3425" spans="1:13" x14ac:dyDescent="0.3">
      <c r="A3425" s="21">
        <v>2015</v>
      </c>
      <c r="B3425" s="21">
        <v>28</v>
      </c>
      <c r="C3425" s="21" t="str">
        <f>VLOOKUP(Tableau1[[#This Row],[CODE_REGION]],Libellés!$I$2:$J$15,2,FALSE)</f>
        <v>Normandie</v>
      </c>
      <c r="D3425" s="21">
        <v>61</v>
      </c>
      <c r="E3425" s="21" t="str">
        <f>VLOOKUP(Tableau1[[#This Row],[CODE_DEPT]],Libellés!$L$2:$M$102,2,FALSE)</f>
        <v>Orne</v>
      </c>
      <c r="F3425" s="21" t="s">
        <v>51</v>
      </c>
      <c r="G3425" s="21" t="str">
        <f>VLOOKUP(Tableau1[[#This Row],[CODE_TYPE_DECHET]],Libellés!$A$1:$B$8,2,FALSE)</f>
        <v>Emballages et papier</v>
      </c>
      <c r="H3425" s="21" t="s">
        <v>52</v>
      </c>
      <c r="I3425" s="21" t="str">
        <f>VLOOKUP(Tableau1[[#This Row],[CODE_DESTINATION]],Libellés!$E$2:$F$7,2,FALSE)</f>
        <v>Non précisé</v>
      </c>
      <c r="J3425" s="21">
        <v>3674.1269900000002</v>
      </c>
      <c r="K3425" s="21">
        <v>286618</v>
      </c>
      <c r="L3425" s="21">
        <f>Tableau1[[#This Row],[TONNE_DECHET]]*1000</f>
        <v>3674126.99</v>
      </c>
      <c r="M3425" s="21">
        <f>Tableau1[[#This Row],[KG_DECHET]]/Tableau1[[#This Row],[Population]]</f>
        <v>12.818898289709649</v>
      </c>
    </row>
    <row r="3426" spans="1:13" x14ac:dyDescent="0.3">
      <c r="A3426" s="21">
        <v>2015</v>
      </c>
      <c r="B3426" s="21">
        <v>28</v>
      </c>
      <c r="C3426" s="21" t="str">
        <f>VLOOKUP(Tableau1[[#This Row],[CODE_REGION]],Libellés!$I$2:$J$15,2,FALSE)</f>
        <v>Normandie</v>
      </c>
      <c r="D3426" s="21">
        <v>61</v>
      </c>
      <c r="E3426" s="21" t="str">
        <f>VLOOKUP(Tableau1[[#This Row],[CODE_DEPT]],Libellés!$L$2:$M$102,2,FALSE)</f>
        <v>Orne</v>
      </c>
      <c r="F3426" s="21" t="s">
        <v>54</v>
      </c>
      <c r="G3426" s="21" t="str">
        <f>VLOOKUP(Tableau1[[#This Row],[CODE_TYPE_DECHET]],Libellés!$A$1:$B$8,2,FALSE)</f>
        <v>Verre</v>
      </c>
      <c r="H3426" s="21" t="s">
        <v>49</v>
      </c>
      <c r="I3426" s="21" t="str">
        <f>VLOOKUP(Tableau1[[#This Row],[CODE_DESTINATION]],Libellés!$E$2:$F$7,2,FALSE)</f>
        <v>Valorisation matière</v>
      </c>
      <c r="J3426" s="21">
        <v>9141.5975500000004</v>
      </c>
      <c r="K3426" s="21">
        <v>286618</v>
      </c>
      <c r="L3426" s="21">
        <f>Tableau1[[#This Row],[TONNE_DECHET]]*1000</f>
        <v>9141597.5500000007</v>
      </c>
      <c r="M3426" s="21">
        <f>Tableau1[[#This Row],[KG_DECHET]]/Tableau1[[#This Row],[Population]]</f>
        <v>31.894708462134272</v>
      </c>
    </row>
    <row r="3427" spans="1:13" x14ac:dyDescent="0.3">
      <c r="A3427" s="21">
        <v>2015</v>
      </c>
      <c r="B3427" s="21">
        <v>28</v>
      </c>
      <c r="C3427" s="21" t="str">
        <f>VLOOKUP(Tableau1[[#This Row],[CODE_REGION]],Libellés!$I$2:$J$15,2,FALSE)</f>
        <v>Normandie</v>
      </c>
      <c r="D3427" s="21">
        <v>61</v>
      </c>
      <c r="E3427" s="21" t="str">
        <f>VLOOKUP(Tableau1[[#This Row],[CODE_DEPT]],Libellés!$L$2:$M$102,2,FALSE)</f>
        <v>Orne</v>
      </c>
      <c r="F3427" s="21" t="s">
        <v>54</v>
      </c>
      <c r="G3427" s="21" t="str">
        <f>VLOOKUP(Tableau1[[#This Row],[CODE_TYPE_DECHET]],Libellés!$A$1:$B$8,2,FALSE)</f>
        <v>Verre</v>
      </c>
      <c r="H3427" s="21" t="s">
        <v>52</v>
      </c>
      <c r="I3427" s="21" t="str">
        <f>VLOOKUP(Tableau1[[#This Row],[CODE_DESTINATION]],Libellés!$E$2:$F$7,2,FALSE)</f>
        <v>Non précisé</v>
      </c>
      <c r="J3427" s="21">
        <v>4.5312400000000004</v>
      </c>
      <c r="K3427" s="21">
        <v>286618</v>
      </c>
      <c r="L3427" s="21">
        <f>Tableau1[[#This Row],[TONNE_DECHET]]*1000</f>
        <v>4531.2400000000007</v>
      </c>
      <c r="M3427" s="21">
        <f>Tableau1[[#This Row],[KG_DECHET]]/Tableau1[[#This Row],[Population]]</f>
        <v>1.5809335073163587E-2</v>
      </c>
    </row>
    <row r="3428" spans="1:13" x14ac:dyDescent="0.3">
      <c r="A3428" s="21">
        <v>2015</v>
      </c>
      <c r="B3428" s="21">
        <v>28</v>
      </c>
      <c r="C3428" s="21" t="str">
        <f>VLOOKUP(Tableau1[[#This Row],[CODE_REGION]],Libellés!$I$2:$J$15,2,FALSE)</f>
        <v>Normandie</v>
      </c>
      <c r="D3428" s="21">
        <v>61</v>
      </c>
      <c r="E3428" s="21" t="str">
        <f>VLOOKUP(Tableau1[[#This Row],[CODE_DEPT]],Libellés!$L$2:$M$102,2,FALSE)</f>
        <v>Orne</v>
      </c>
      <c r="F3428" s="21" t="s">
        <v>55</v>
      </c>
      <c r="G3428" s="21" t="str">
        <f>VLOOKUP(Tableau1[[#This Row],[CODE_TYPE_DECHET]],Libellés!$A$1:$B$8,2,FALSE)</f>
        <v>Collectes séparées hors gravats</v>
      </c>
      <c r="H3428" s="21" t="s">
        <v>49</v>
      </c>
      <c r="I3428" s="21" t="str">
        <f>VLOOKUP(Tableau1[[#This Row],[CODE_DESTINATION]],Libellés!$E$2:$F$7,2,FALSE)</f>
        <v>Valorisation matière</v>
      </c>
      <c r="J3428" s="21">
        <v>587.57360000000006</v>
      </c>
      <c r="K3428" s="21">
        <v>286618</v>
      </c>
      <c r="L3428" s="21">
        <f>Tableau1[[#This Row],[TONNE_DECHET]]*1000</f>
        <v>587573.60000000009</v>
      </c>
      <c r="M3428" s="21">
        <f>Tableau1[[#This Row],[KG_DECHET]]/Tableau1[[#This Row],[Population]]</f>
        <v>2.0500233760615179</v>
      </c>
    </row>
    <row r="3429" spans="1:13" x14ac:dyDescent="0.3">
      <c r="A3429" s="21">
        <v>2017</v>
      </c>
      <c r="B3429" s="21">
        <v>28</v>
      </c>
      <c r="C3429" s="21" t="str">
        <f>VLOOKUP(Tableau1[[#This Row],[CODE_REGION]],Libellés!$I$2:$J$15,2,FALSE)</f>
        <v>Normandie</v>
      </c>
      <c r="D3429" s="21">
        <v>61</v>
      </c>
      <c r="E3429" s="21" t="str">
        <f>VLOOKUP(Tableau1[[#This Row],[CODE_DEPT]],Libellés!$L$2:$M$102,2,FALSE)</f>
        <v>Orne</v>
      </c>
      <c r="F3429" s="21" t="s">
        <v>49</v>
      </c>
      <c r="G3429" s="21" t="str">
        <f>VLOOKUP(Tableau1[[#This Row],[CODE_TYPE_DECHET]],Libellés!$A$1:$B$8,2,FALSE)</f>
        <v>Ordures ménagères résiduelles</v>
      </c>
      <c r="H3429" s="21" t="s">
        <v>50</v>
      </c>
      <c r="I3429" s="21" t="str">
        <f>VLOOKUP(Tableau1[[#This Row],[CODE_DESTINATION]],Libellés!$E$2:$F$7,2,FALSE)</f>
        <v>Incinération avec récupération d'énergie</v>
      </c>
      <c r="J3429" s="21">
        <v>32069.934850000001</v>
      </c>
      <c r="K3429" s="21">
        <v>283372</v>
      </c>
      <c r="L3429" s="21">
        <f>Tableau1[[#This Row],[TONNE_DECHET]]*1000</f>
        <v>32069934.850000001</v>
      </c>
      <c r="M3429" s="21">
        <f>Tableau1[[#This Row],[KG_DECHET]]/Tableau1[[#This Row],[Population]]</f>
        <v>113.17256062702032</v>
      </c>
    </row>
    <row r="3430" spans="1:13" x14ac:dyDescent="0.3">
      <c r="A3430" s="21">
        <v>2017</v>
      </c>
      <c r="B3430" s="21">
        <v>28</v>
      </c>
      <c r="C3430" s="21" t="str">
        <f>VLOOKUP(Tableau1[[#This Row],[CODE_REGION]],Libellés!$I$2:$J$15,2,FALSE)</f>
        <v>Normandie</v>
      </c>
      <c r="D3430" s="21">
        <v>61</v>
      </c>
      <c r="E3430" s="21" t="str">
        <f>VLOOKUP(Tableau1[[#This Row],[CODE_DEPT]],Libellés!$L$2:$M$102,2,FALSE)</f>
        <v>Orne</v>
      </c>
      <c r="F3430" s="21" t="s">
        <v>49</v>
      </c>
      <c r="G3430" s="21" t="str">
        <f>VLOOKUP(Tableau1[[#This Row],[CODE_TYPE_DECHET]],Libellés!$A$1:$B$8,2,FALSE)</f>
        <v>Ordures ménagères résiduelles</v>
      </c>
      <c r="H3430" s="21" t="s">
        <v>51</v>
      </c>
      <c r="I3430" s="21" t="str">
        <f>VLOOKUP(Tableau1[[#This Row],[CODE_DESTINATION]],Libellés!$E$2:$F$7,2,FALSE)</f>
        <v>Stockage</v>
      </c>
      <c r="J3430" s="21">
        <v>30821.027030000001</v>
      </c>
      <c r="K3430" s="21">
        <v>283372</v>
      </c>
      <c r="L3430" s="21">
        <f>Tableau1[[#This Row],[TONNE_DECHET]]*1000</f>
        <v>30821027.030000001</v>
      </c>
      <c r="M3430" s="21">
        <f>Tableau1[[#This Row],[KG_DECHET]]/Tableau1[[#This Row],[Population]]</f>
        <v>108.76525214206062</v>
      </c>
    </row>
    <row r="3431" spans="1:13" x14ac:dyDescent="0.3">
      <c r="A3431" s="21">
        <v>2017</v>
      </c>
      <c r="B3431" s="21">
        <v>28</v>
      </c>
      <c r="C3431" s="21" t="str">
        <f>VLOOKUP(Tableau1[[#This Row],[CODE_REGION]],Libellés!$I$2:$J$15,2,FALSE)</f>
        <v>Normandie</v>
      </c>
      <c r="D3431" s="21">
        <v>61</v>
      </c>
      <c r="E3431" s="21" t="str">
        <f>VLOOKUP(Tableau1[[#This Row],[CODE_DEPT]],Libellés!$L$2:$M$102,2,FALSE)</f>
        <v>Orne</v>
      </c>
      <c r="F3431" s="21" t="s">
        <v>49</v>
      </c>
      <c r="G3431" s="21" t="str">
        <f>VLOOKUP(Tableau1[[#This Row],[CODE_TYPE_DECHET]],Libellés!$A$1:$B$8,2,FALSE)</f>
        <v>Ordures ménagères résiduelles</v>
      </c>
      <c r="H3431" s="21" t="s">
        <v>52</v>
      </c>
      <c r="I3431" s="21" t="str">
        <f>VLOOKUP(Tableau1[[#This Row],[CODE_DESTINATION]],Libellés!$E$2:$F$7,2,FALSE)</f>
        <v>Non précisé</v>
      </c>
      <c r="J3431" s="21">
        <v>26.591819999999998</v>
      </c>
      <c r="K3431" s="21">
        <v>283372</v>
      </c>
      <c r="L3431" s="21">
        <f>Tableau1[[#This Row],[TONNE_DECHET]]*1000</f>
        <v>26591.82</v>
      </c>
      <c r="M3431" s="21">
        <f>Tableau1[[#This Row],[KG_DECHET]]/Tableau1[[#This Row],[Population]]</f>
        <v>9.3840675860706074E-2</v>
      </c>
    </row>
    <row r="3432" spans="1:13" x14ac:dyDescent="0.3">
      <c r="A3432" s="21">
        <v>2017</v>
      </c>
      <c r="B3432" s="21">
        <v>28</v>
      </c>
      <c r="C3432" s="21" t="str">
        <f>VLOOKUP(Tableau1[[#This Row],[CODE_REGION]],Libellés!$I$2:$J$15,2,FALSE)</f>
        <v>Normandie</v>
      </c>
      <c r="D3432" s="21">
        <v>61</v>
      </c>
      <c r="E3432" s="21" t="str">
        <f>VLOOKUP(Tableau1[[#This Row],[CODE_DEPT]],Libellés!$L$2:$M$102,2,FALSE)</f>
        <v>Orne</v>
      </c>
      <c r="F3432" s="21" t="s">
        <v>51</v>
      </c>
      <c r="G3432" s="21" t="str">
        <f>VLOOKUP(Tableau1[[#This Row],[CODE_TYPE_DECHET]],Libellés!$A$1:$B$8,2,FALSE)</f>
        <v>Emballages et papier</v>
      </c>
      <c r="H3432" s="21" t="s">
        <v>49</v>
      </c>
      <c r="I3432" s="21" t="str">
        <f>VLOOKUP(Tableau1[[#This Row],[CODE_DESTINATION]],Libellés!$E$2:$F$7,2,FALSE)</f>
        <v>Valorisation matière</v>
      </c>
      <c r="J3432" s="21">
        <v>12591.188389999999</v>
      </c>
      <c r="K3432" s="21">
        <v>283372</v>
      </c>
      <c r="L3432" s="21">
        <f>Tableau1[[#This Row],[TONNE_DECHET]]*1000</f>
        <v>12591188.389999999</v>
      </c>
      <c r="M3432" s="21">
        <f>Tableau1[[#This Row],[KG_DECHET]]/Tableau1[[#This Row],[Population]]</f>
        <v>44.433424579704415</v>
      </c>
    </row>
    <row r="3433" spans="1:13" x14ac:dyDescent="0.3">
      <c r="A3433" s="21">
        <v>2017</v>
      </c>
      <c r="B3433" s="21">
        <v>28</v>
      </c>
      <c r="C3433" s="21" t="str">
        <f>VLOOKUP(Tableau1[[#This Row],[CODE_REGION]],Libellés!$I$2:$J$15,2,FALSE)</f>
        <v>Normandie</v>
      </c>
      <c r="D3433" s="21">
        <v>61</v>
      </c>
      <c r="E3433" s="21" t="str">
        <f>VLOOKUP(Tableau1[[#This Row],[CODE_DEPT]],Libellés!$L$2:$M$102,2,FALSE)</f>
        <v>Orne</v>
      </c>
      <c r="F3433" s="21" t="s">
        <v>56</v>
      </c>
      <c r="G3433" s="21" t="str">
        <f>VLOOKUP(Tableau1[[#This Row],[CODE_TYPE_DECHET]],Libellés!$A$1:$B$8,2,FALSE)</f>
        <v>Biodéchets</v>
      </c>
      <c r="H3433" s="21" t="s">
        <v>56</v>
      </c>
      <c r="I3433" s="21" t="str">
        <f>VLOOKUP(Tableau1[[#This Row],[CODE_DESTINATION]],Libellés!$E$2:$F$7,2,FALSE)</f>
        <v>Valorisation organique</v>
      </c>
      <c r="J3433" s="21">
        <v>99.58</v>
      </c>
      <c r="K3433" s="21">
        <v>283372</v>
      </c>
      <c r="L3433" s="21">
        <f>Tableau1[[#This Row],[TONNE_DECHET]]*1000</f>
        <v>99580</v>
      </c>
      <c r="M3433" s="21">
        <f>Tableau1[[#This Row],[KG_DECHET]]/Tableau1[[#This Row],[Population]]</f>
        <v>0.35141086628177803</v>
      </c>
    </row>
    <row r="3434" spans="1:13" x14ac:dyDescent="0.3">
      <c r="A3434" s="21">
        <v>2017</v>
      </c>
      <c r="B3434" s="21">
        <v>28</v>
      </c>
      <c r="C3434" s="21" t="str">
        <f>VLOOKUP(Tableau1[[#This Row],[CODE_REGION]],Libellés!$I$2:$J$15,2,FALSE)</f>
        <v>Normandie</v>
      </c>
      <c r="D3434" s="21">
        <v>61</v>
      </c>
      <c r="E3434" s="21" t="str">
        <f>VLOOKUP(Tableau1[[#This Row],[CODE_DEPT]],Libellés!$L$2:$M$102,2,FALSE)</f>
        <v>Orne</v>
      </c>
      <c r="F3434" s="21" t="s">
        <v>54</v>
      </c>
      <c r="G3434" s="21" t="str">
        <f>VLOOKUP(Tableau1[[#This Row],[CODE_TYPE_DECHET]],Libellés!$A$1:$B$8,2,FALSE)</f>
        <v>Verre</v>
      </c>
      <c r="H3434" s="21" t="s">
        <v>49</v>
      </c>
      <c r="I3434" s="21" t="str">
        <f>VLOOKUP(Tableau1[[#This Row],[CODE_DESTINATION]],Libellés!$E$2:$F$7,2,FALSE)</f>
        <v>Valorisation matière</v>
      </c>
      <c r="J3434" s="21">
        <v>9347.2420399999992</v>
      </c>
      <c r="K3434" s="21">
        <v>283372</v>
      </c>
      <c r="L3434" s="21">
        <f>Tableau1[[#This Row],[TONNE_DECHET]]*1000</f>
        <v>9347242.0399999991</v>
      </c>
      <c r="M3434" s="21">
        <f>Tableau1[[#This Row],[KG_DECHET]]/Tableau1[[#This Row],[Population]]</f>
        <v>32.985764436853323</v>
      </c>
    </row>
    <row r="3435" spans="1:13" x14ac:dyDescent="0.3">
      <c r="A3435" s="21">
        <v>2017</v>
      </c>
      <c r="B3435" s="21">
        <v>28</v>
      </c>
      <c r="C3435" s="21" t="str">
        <f>VLOOKUP(Tableau1[[#This Row],[CODE_REGION]],Libellés!$I$2:$J$15,2,FALSE)</f>
        <v>Normandie</v>
      </c>
      <c r="D3435" s="21">
        <v>61</v>
      </c>
      <c r="E3435" s="21" t="str">
        <f>VLOOKUP(Tableau1[[#This Row],[CODE_DEPT]],Libellés!$L$2:$M$102,2,FALSE)</f>
        <v>Orne</v>
      </c>
      <c r="F3435" s="21" t="s">
        <v>55</v>
      </c>
      <c r="G3435" s="21" t="str">
        <f>VLOOKUP(Tableau1[[#This Row],[CODE_TYPE_DECHET]],Libellés!$A$1:$B$8,2,FALSE)</f>
        <v>Collectes séparées hors gravats</v>
      </c>
      <c r="H3435" s="21" t="s">
        <v>49</v>
      </c>
      <c r="I3435" s="21" t="str">
        <f>VLOOKUP(Tableau1[[#This Row],[CODE_DESTINATION]],Libellés!$E$2:$F$7,2,FALSE)</f>
        <v>Valorisation matière</v>
      </c>
      <c r="J3435" s="21">
        <v>2.84253</v>
      </c>
      <c r="K3435" s="21">
        <v>283372</v>
      </c>
      <c r="L3435" s="21">
        <f>Tableau1[[#This Row],[TONNE_DECHET]]*1000</f>
        <v>2842.53</v>
      </c>
      <c r="M3435" s="21">
        <f>Tableau1[[#This Row],[KG_DECHET]]/Tableau1[[#This Row],[Population]]</f>
        <v>1.0031089874793559E-2</v>
      </c>
    </row>
    <row r="3436" spans="1:13" x14ac:dyDescent="0.3">
      <c r="A3436" s="21">
        <v>2009</v>
      </c>
      <c r="B3436" s="21">
        <v>32</v>
      </c>
      <c r="C3436" s="21" t="str">
        <f>VLOOKUP(Tableau1[[#This Row],[CODE_REGION]],Libellés!$I$2:$J$15,2,FALSE)</f>
        <v>Hauts-de-France</v>
      </c>
      <c r="D3436" s="21">
        <v>62</v>
      </c>
      <c r="E3436" s="21" t="str">
        <f>VLOOKUP(Tableau1[[#This Row],[CODE_DEPT]],Libellés!$L$2:$M$102,2,FALSE)</f>
        <v>Pas-de-Calais</v>
      </c>
      <c r="F3436" s="21" t="s">
        <v>49</v>
      </c>
      <c r="G3436" s="21" t="str">
        <f>VLOOKUP(Tableau1[[#This Row],[CODE_TYPE_DECHET]],Libellés!$A$1:$B$8,2,FALSE)</f>
        <v>Ordures ménagères résiduelles</v>
      </c>
      <c r="H3436" s="21" t="s">
        <v>50</v>
      </c>
      <c r="I3436" s="21" t="str">
        <f>VLOOKUP(Tableau1[[#This Row],[CODE_DESTINATION]],Libellés!$E$2:$F$7,2,FALSE)</f>
        <v>Incinération avec récupération d'énergie</v>
      </c>
      <c r="J3436" s="21">
        <v>170909</v>
      </c>
      <c r="K3436" s="21">
        <v>1461257</v>
      </c>
      <c r="L3436" s="21">
        <f>Tableau1[[#This Row],[TONNE_DECHET]]*1000</f>
        <v>170909000</v>
      </c>
      <c r="M3436" s="21">
        <f>Tableau1[[#This Row],[KG_DECHET]]/Tableau1[[#This Row],[Population]]</f>
        <v>116.96026092603833</v>
      </c>
    </row>
    <row r="3437" spans="1:13" x14ac:dyDescent="0.3">
      <c r="A3437" s="21">
        <v>2009</v>
      </c>
      <c r="B3437" s="21">
        <v>32</v>
      </c>
      <c r="C3437" s="21" t="str">
        <f>VLOOKUP(Tableau1[[#This Row],[CODE_REGION]],Libellés!$I$2:$J$15,2,FALSE)</f>
        <v>Hauts-de-France</v>
      </c>
      <c r="D3437" s="21">
        <v>62</v>
      </c>
      <c r="E3437" s="21" t="str">
        <f>VLOOKUP(Tableau1[[#This Row],[CODE_DEPT]],Libellés!$L$2:$M$102,2,FALSE)</f>
        <v>Pas-de-Calais</v>
      </c>
      <c r="F3437" s="21" t="s">
        <v>49</v>
      </c>
      <c r="G3437" s="21" t="str">
        <f>VLOOKUP(Tableau1[[#This Row],[CODE_TYPE_DECHET]],Libellés!$A$1:$B$8,2,FALSE)</f>
        <v>Ordures ménagères résiduelles</v>
      </c>
      <c r="H3437" s="21" t="s">
        <v>53</v>
      </c>
      <c r="I3437" s="21" t="str">
        <f>VLOOKUP(Tableau1[[#This Row],[CODE_DESTINATION]],Libellés!$E$2:$F$7,2,FALSE)</f>
        <v>Incinération sans récupération d'énergie</v>
      </c>
      <c r="J3437" s="21">
        <v>35198</v>
      </c>
      <c r="K3437" s="21">
        <v>1461257</v>
      </c>
      <c r="L3437" s="21">
        <f>Tableau1[[#This Row],[TONNE_DECHET]]*1000</f>
        <v>35198000</v>
      </c>
      <c r="M3437" s="21">
        <f>Tableau1[[#This Row],[KG_DECHET]]/Tableau1[[#This Row],[Population]]</f>
        <v>24.087480846969424</v>
      </c>
    </row>
    <row r="3438" spans="1:13" x14ac:dyDescent="0.3">
      <c r="A3438" s="21">
        <v>2009</v>
      </c>
      <c r="B3438" s="21">
        <v>32</v>
      </c>
      <c r="C3438" s="21" t="str">
        <f>VLOOKUP(Tableau1[[#This Row],[CODE_REGION]],Libellés!$I$2:$J$15,2,FALSE)</f>
        <v>Hauts-de-France</v>
      </c>
      <c r="D3438" s="21">
        <v>62</v>
      </c>
      <c r="E3438" s="21" t="str">
        <f>VLOOKUP(Tableau1[[#This Row],[CODE_DEPT]],Libellés!$L$2:$M$102,2,FALSE)</f>
        <v>Pas-de-Calais</v>
      </c>
      <c r="F3438" s="21" t="s">
        <v>49</v>
      </c>
      <c r="G3438" s="21" t="str">
        <f>VLOOKUP(Tableau1[[#This Row],[CODE_TYPE_DECHET]],Libellés!$A$1:$B$8,2,FALSE)</f>
        <v>Ordures ménagères résiduelles</v>
      </c>
      <c r="H3438" s="21" t="s">
        <v>51</v>
      </c>
      <c r="I3438" s="21" t="str">
        <f>VLOOKUP(Tableau1[[#This Row],[CODE_DESTINATION]],Libellés!$E$2:$F$7,2,FALSE)</f>
        <v>Stockage</v>
      </c>
      <c r="J3438" s="21">
        <v>239798.20503000001</v>
      </c>
      <c r="K3438" s="21">
        <v>1461257</v>
      </c>
      <c r="L3438" s="21">
        <f>Tableau1[[#This Row],[TONNE_DECHET]]*1000</f>
        <v>239798205.03</v>
      </c>
      <c r="M3438" s="21">
        <f>Tableau1[[#This Row],[KG_DECHET]]/Tableau1[[#This Row],[Population]]</f>
        <v>164.10405906011059</v>
      </c>
    </row>
    <row r="3439" spans="1:13" x14ac:dyDescent="0.3">
      <c r="A3439" s="21">
        <v>2009</v>
      </c>
      <c r="B3439" s="21">
        <v>32</v>
      </c>
      <c r="C3439" s="21" t="str">
        <f>VLOOKUP(Tableau1[[#This Row],[CODE_REGION]],Libellés!$I$2:$J$15,2,FALSE)</f>
        <v>Hauts-de-France</v>
      </c>
      <c r="D3439" s="21">
        <v>62</v>
      </c>
      <c r="E3439" s="21" t="str">
        <f>VLOOKUP(Tableau1[[#This Row],[CODE_DEPT]],Libellés!$L$2:$M$102,2,FALSE)</f>
        <v>Pas-de-Calais</v>
      </c>
      <c r="F3439" s="21" t="s">
        <v>49</v>
      </c>
      <c r="G3439" s="21" t="str">
        <f>VLOOKUP(Tableau1[[#This Row],[CODE_TYPE_DECHET]],Libellés!$A$1:$B$8,2,FALSE)</f>
        <v>Ordures ménagères résiduelles</v>
      </c>
      <c r="H3439" s="21" t="s">
        <v>52</v>
      </c>
      <c r="I3439" s="21" t="str">
        <f>VLOOKUP(Tableau1[[#This Row],[CODE_DESTINATION]],Libellés!$E$2:$F$7,2,FALSE)</f>
        <v>Non précisé</v>
      </c>
      <c r="J3439" s="21">
        <v>6631.2765300000001</v>
      </c>
      <c r="K3439" s="21">
        <v>1461257</v>
      </c>
      <c r="L3439" s="21">
        <f>Tableau1[[#This Row],[TONNE_DECHET]]*1000</f>
        <v>6631276.5300000003</v>
      </c>
      <c r="M3439" s="21">
        <f>Tableau1[[#This Row],[KG_DECHET]]/Tableau1[[#This Row],[Population]]</f>
        <v>4.5380631401594655</v>
      </c>
    </row>
    <row r="3440" spans="1:13" x14ac:dyDescent="0.3">
      <c r="A3440" s="21">
        <v>2009</v>
      </c>
      <c r="B3440" s="21">
        <v>32</v>
      </c>
      <c r="C3440" s="21" t="str">
        <f>VLOOKUP(Tableau1[[#This Row],[CODE_REGION]],Libellés!$I$2:$J$15,2,FALSE)</f>
        <v>Hauts-de-France</v>
      </c>
      <c r="D3440" s="21">
        <v>62</v>
      </c>
      <c r="E3440" s="21" t="str">
        <f>VLOOKUP(Tableau1[[#This Row],[CODE_DEPT]],Libellés!$L$2:$M$102,2,FALSE)</f>
        <v>Pas-de-Calais</v>
      </c>
      <c r="F3440" s="21" t="s">
        <v>50</v>
      </c>
      <c r="G3440" s="21" t="str">
        <f>VLOOKUP(Tableau1[[#This Row],[CODE_TYPE_DECHET]],Libellés!$A$1:$B$8,2,FALSE)</f>
        <v>Encombrants</v>
      </c>
      <c r="H3440" s="21" t="s">
        <v>49</v>
      </c>
      <c r="I3440" s="21" t="str">
        <f>VLOOKUP(Tableau1[[#This Row],[CODE_DESTINATION]],Libellés!$E$2:$F$7,2,FALSE)</f>
        <v>Valorisation matière</v>
      </c>
      <c r="J3440" s="21">
        <v>8735.1721500000003</v>
      </c>
      <c r="K3440" s="21">
        <v>1461257</v>
      </c>
      <c r="L3440" s="21">
        <f>Tableau1[[#This Row],[TONNE_DECHET]]*1000</f>
        <v>8735172.1500000004</v>
      </c>
      <c r="M3440" s="21">
        <f>Tableau1[[#This Row],[KG_DECHET]]/Tableau1[[#This Row],[Population]]</f>
        <v>5.9778479418747015</v>
      </c>
    </row>
    <row r="3441" spans="1:13" x14ac:dyDescent="0.3">
      <c r="A3441" s="21">
        <v>2009</v>
      </c>
      <c r="B3441" s="21">
        <v>32</v>
      </c>
      <c r="C3441" s="21" t="str">
        <f>VLOOKUP(Tableau1[[#This Row],[CODE_REGION]],Libellés!$I$2:$J$15,2,FALSE)</f>
        <v>Hauts-de-France</v>
      </c>
      <c r="D3441" s="21">
        <v>62</v>
      </c>
      <c r="E3441" s="21" t="str">
        <f>VLOOKUP(Tableau1[[#This Row],[CODE_DEPT]],Libellés!$L$2:$M$102,2,FALSE)</f>
        <v>Pas-de-Calais</v>
      </c>
      <c r="F3441" s="21" t="s">
        <v>50</v>
      </c>
      <c r="G3441" s="21" t="str">
        <f>VLOOKUP(Tableau1[[#This Row],[CODE_TYPE_DECHET]],Libellés!$A$1:$B$8,2,FALSE)</f>
        <v>Encombrants</v>
      </c>
      <c r="H3441" s="21" t="s">
        <v>50</v>
      </c>
      <c r="I3441" s="21" t="str">
        <f>VLOOKUP(Tableau1[[#This Row],[CODE_DESTINATION]],Libellés!$E$2:$F$7,2,FALSE)</f>
        <v>Incinération avec récupération d'énergie</v>
      </c>
      <c r="J3441" s="21">
        <v>143.74</v>
      </c>
      <c r="K3441" s="21">
        <v>1461257</v>
      </c>
      <c r="L3441" s="21">
        <f>Tableau1[[#This Row],[TONNE_DECHET]]*1000</f>
        <v>143740</v>
      </c>
      <c r="M3441" s="21">
        <f>Tableau1[[#This Row],[KG_DECHET]]/Tableau1[[#This Row],[Population]]</f>
        <v>9.836736453614936E-2</v>
      </c>
    </row>
    <row r="3442" spans="1:13" x14ac:dyDescent="0.3">
      <c r="A3442" s="21">
        <v>2009</v>
      </c>
      <c r="B3442" s="21">
        <v>32</v>
      </c>
      <c r="C3442" s="21" t="str">
        <f>VLOOKUP(Tableau1[[#This Row],[CODE_REGION]],Libellés!$I$2:$J$15,2,FALSE)</f>
        <v>Hauts-de-France</v>
      </c>
      <c r="D3442" s="21">
        <v>62</v>
      </c>
      <c r="E3442" s="21" t="str">
        <f>VLOOKUP(Tableau1[[#This Row],[CODE_DEPT]],Libellés!$L$2:$M$102,2,FALSE)</f>
        <v>Pas-de-Calais</v>
      </c>
      <c r="F3442" s="21" t="s">
        <v>50</v>
      </c>
      <c r="G3442" s="21" t="str">
        <f>VLOOKUP(Tableau1[[#This Row],[CODE_TYPE_DECHET]],Libellés!$A$1:$B$8,2,FALSE)</f>
        <v>Encombrants</v>
      </c>
      <c r="H3442" s="21" t="s">
        <v>51</v>
      </c>
      <c r="I3442" s="21" t="str">
        <f>VLOOKUP(Tableau1[[#This Row],[CODE_DESTINATION]],Libellés!$E$2:$F$7,2,FALSE)</f>
        <v>Stockage</v>
      </c>
      <c r="J3442" s="21">
        <v>6782.0717000000004</v>
      </c>
      <c r="K3442" s="21">
        <v>1461257</v>
      </c>
      <c r="L3442" s="21">
        <f>Tableau1[[#This Row],[TONNE_DECHET]]*1000</f>
        <v>6782071.7000000002</v>
      </c>
      <c r="M3442" s="21">
        <f>Tableau1[[#This Row],[KG_DECHET]]/Tableau1[[#This Row],[Population]]</f>
        <v>4.6412586560748723</v>
      </c>
    </row>
    <row r="3443" spans="1:13" x14ac:dyDescent="0.3">
      <c r="A3443" s="21">
        <v>2009</v>
      </c>
      <c r="B3443" s="21">
        <v>32</v>
      </c>
      <c r="C3443" s="21" t="str">
        <f>VLOOKUP(Tableau1[[#This Row],[CODE_REGION]],Libellés!$I$2:$J$15,2,FALSE)</f>
        <v>Hauts-de-France</v>
      </c>
      <c r="D3443" s="21">
        <v>62</v>
      </c>
      <c r="E3443" s="21" t="str">
        <f>VLOOKUP(Tableau1[[#This Row],[CODE_DEPT]],Libellés!$L$2:$M$102,2,FALSE)</f>
        <v>Pas-de-Calais</v>
      </c>
      <c r="F3443" s="21" t="s">
        <v>50</v>
      </c>
      <c r="G3443" s="21" t="str">
        <f>VLOOKUP(Tableau1[[#This Row],[CODE_TYPE_DECHET]],Libellés!$A$1:$B$8,2,FALSE)</f>
        <v>Encombrants</v>
      </c>
      <c r="H3443" s="21" t="s">
        <v>52</v>
      </c>
      <c r="I3443" s="21" t="str">
        <f>VLOOKUP(Tableau1[[#This Row],[CODE_DESTINATION]],Libellés!$E$2:$F$7,2,FALSE)</f>
        <v>Non précisé</v>
      </c>
      <c r="J3443" s="21">
        <v>50</v>
      </c>
      <c r="K3443" s="21">
        <v>1461257</v>
      </c>
      <c r="L3443" s="21">
        <f>Tableau1[[#This Row],[TONNE_DECHET]]*1000</f>
        <v>50000</v>
      </c>
      <c r="M3443" s="21">
        <f>Tableau1[[#This Row],[KG_DECHET]]/Tableau1[[#This Row],[Population]]</f>
        <v>3.4217115811934519E-2</v>
      </c>
    </row>
    <row r="3444" spans="1:13" x14ac:dyDescent="0.3">
      <c r="A3444" s="21">
        <v>2009</v>
      </c>
      <c r="B3444" s="21">
        <v>32</v>
      </c>
      <c r="C3444" s="21" t="str">
        <f>VLOOKUP(Tableau1[[#This Row],[CODE_REGION]],Libellés!$I$2:$J$15,2,FALSE)</f>
        <v>Hauts-de-France</v>
      </c>
      <c r="D3444" s="21">
        <v>62</v>
      </c>
      <c r="E3444" s="21" t="str">
        <f>VLOOKUP(Tableau1[[#This Row],[CODE_DEPT]],Libellés!$L$2:$M$102,2,FALSE)</f>
        <v>Pas-de-Calais</v>
      </c>
      <c r="F3444" s="21" t="s">
        <v>53</v>
      </c>
      <c r="G3444" s="21" t="str">
        <f>VLOOKUP(Tableau1[[#This Row],[CODE_TYPE_DECHET]],Libellés!$A$1:$B$8,2,FALSE)</f>
        <v>Déchets dangereux</v>
      </c>
      <c r="H3444" s="21" t="s">
        <v>49</v>
      </c>
      <c r="I3444" s="21" t="str">
        <f>VLOOKUP(Tableau1[[#This Row],[CODE_DESTINATION]],Libellés!$E$2:$F$7,2,FALSE)</f>
        <v>Valorisation matière</v>
      </c>
      <c r="J3444" s="21">
        <v>1.38</v>
      </c>
      <c r="K3444" s="21">
        <v>1461257</v>
      </c>
      <c r="L3444" s="21">
        <f>Tableau1[[#This Row],[TONNE_DECHET]]*1000</f>
        <v>1380</v>
      </c>
      <c r="M3444" s="21">
        <f>Tableau1[[#This Row],[KG_DECHET]]/Tableau1[[#This Row],[Population]]</f>
        <v>9.4439239640939279E-4</v>
      </c>
    </row>
    <row r="3445" spans="1:13" x14ac:dyDescent="0.3">
      <c r="A3445" s="21">
        <v>2009</v>
      </c>
      <c r="B3445" s="21">
        <v>32</v>
      </c>
      <c r="C3445" s="21" t="str">
        <f>VLOOKUP(Tableau1[[#This Row],[CODE_REGION]],Libellés!$I$2:$J$15,2,FALSE)</f>
        <v>Hauts-de-France</v>
      </c>
      <c r="D3445" s="21">
        <v>62</v>
      </c>
      <c r="E3445" s="21" t="str">
        <f>VLOOKUP(Tableau1[[#This Row],[CODE_DEPT]],Libellés!$L$2:$M$102,2,FALSE)</f>
        <v>Pas-de-Calais</v>
      </c>
      <c r="F3445" s="21" t="s">
        <v>53</v>
      </c>
      <c r="G3445" s="21" t="str">
        <f>VLOOKUP(Tableau1[[#This Row],[CODE_TYPE_DECHET]],Libellés!$A$1:$B$8,2,FALSE)</f>
        <v>Déchets dangereux</v>
      </c>
      <c r="H3445" s="21" t="s">
        <v>50</v>
      </c>
      <c r="I3445" s="21" t="str">
        <f>VLOOKUP(Tableau1[[#This Row],[CODE_DESTINATION]],Libellés!$E$2:$F$7,2,FALSE)</f>
        <v>Incinération avec récupération d'énergie</v>
      </c>
      <c r="J3445" s="21">
        <v>0.1047</v>
      </c>
      <c r="K3445" s="21">
        <v>1461257</v>
      </c>
      <c r="L3445" s="21">
        <f>Tableau1[[#This Row],[TONNE_DECHET]]*1000</f>
        <v>104.7</v>
      </c>
      <c r="M3445" s="21">
        <f>Tableau1[[#This Row],[KG_DECHET]]/Tableau1[[#This Row],[Population]]</f>
        <v>7.1650640510190886E-5</v>
      </c>
    </row>
    <row r="3446" spans="1:13" x14ac:dyDescent="0.3">
      <c r="A3446" s="21">
        <v>2009</v>
      </c>
      <c r="B3446" s="21">
        <v>32</v>
      </c>
      <c r="C3446" s="21" t="str">
        <f>VLOOKUP(Tableau1[[#This Row],[CODE_REGION]],Libellés!$I$2:$J$15,2,FALSE)</f>
        <v>Hauts-de-France</v>
      </c>
      <c r="D3446" s="21">
        <v>62</v>
      </c>
      <c r="E3446" s="21" t="str">
        <f>VLOOKUP(Tableau1[[#This Row],[CODE_DEPT]],Libellés!$L$2:$M$102,2,FALSE)</f>
        <v>Pas-de-Calais</v>
      </c>
      <c r="F3446" s="21" t="s">
        <v>51</v>
      </c>
      <c r="G3446" s="21" t="str">
        <f>VLOOKUP(Tableau1[[#This Row],[CODE_TYPE_DECHET]],Libellés!$A$1:$B$8,2,FALSE)</f>
        <v>Emballages et papier</v>
      </c>
      <c r="H3446" s="21" t="s">
        <v>49</v>
      </c>
      <c r="I3446" s="21" t="str">
        <f>VLOOKUP(Tableau1[[#This Row],[CODE_DESTINATION]],Libellés!$E$2:$F$7,2,FALSE)</f>
        <v>Valorisation matière</v>
      </c>
      <c r="J3446" s="21">
        <v>91793.909759999995</v>
      </c>
      <c r="K3446" s="21">
        <v>1461257</v>
      </c>
      <c r="L3446" s="21">
        <f>Tableau1[[#This Row],[TONNE_DECHET]]*1000</f>
        <v>91793909.75999999</v>
      </c>
      <c r="M3446" s="21">
        <f>Tableau1[[#This Row],[KG_DECHET]]/Tableau1[[#This Row],[Population]]</f>
        <v>62.818456821763725</v>
      </c>
    </row>
    <row r="3447" spans="1:13" x14ac:dyDescent="0.3">
      <c r="A3447" s="21">
        <v>2009</v>
      </c>
      <c r="B3447" s="21">
        <v>32</v>
      </c>
      <c r="C3447" s="21" t="str">
        <f>VLOOKUP(Tableau1[[#This Row],[CODE_REGION]],Libellés!$I$2:$J$15,2,FALSE)</f>
        <v>Hauts-de-France</v>
      </c>
      <c r="D3447" s="21">
        <v>62</v>
      </c>
      <c r="E3447" s="21" t="str">
        <f>VLOOKUP(Tableau1[[#This Row],[CODE_DEPT]],Libellés!$L$2:$M$102,2,FALSE)</f>
        <v>Pas-de-Calais</v>
      </c>
      <c r="F3447" s="21" t="s">
        <v>51</v>
      </c>
      <c r="G3447" s="21" t="str">
        <f>VLOOKUP(Tableau1[[#This Row],[CODE_TYPE_DECHET]],Libellés!$A$1:$B$8,2,FALSE)</f>
        <v>Emballages et papier</v>
      </c>
      <c r="H3447" s="21" t="s">
        <v>52</v>
      </c>
      <c r="I3447" s="21" t="str">
        <f>VLOOKUP(Tableau1[[#This Row],[CODE_DESTINATION]],Libellés!$E$2:$F$7,2,FALSE)</f>
        <v>Non précisé</v>
      </c>
      <c r="J3447" s="21">
        <v>1329.7333599999999</v>
      </c>
      <c r="K3447" s="21">
        <v>1461257</v>
      </c>
      <c r="L3447" s="21">
        <f>Tableau1[[#This Row],[TONNE_DECHET]]*1000</f>
        <v>1329733.3599999999</v>
      </c>
      <c r="M3447" s="21">
        <f>Tableau1[[#This Row],[KG_DECHET]]/Tableau1[[#This Row],[Population]]</f>
        <v>0.9099928075622562</v>
      </c>
    </row>
    <row r="3448" spans="1:13" x14ac:dyDescent="0.3">
      <c r="A3448" s="21">
        <v>2009</v>
      </c>
      <c r="B3448" s="21">
        <v>32</v>
      </c>
      <c r="C3448" s="21" t="str">
        <f>VLOOKUP(Tableau1[[#This Row],[CODE_REGION]],Libellés!$I$2:$J$15,2,FALSE)</f>
        <v>Hauts-de-France</v>
      </c>
      <c r="D3448" s="21">
        <v>62</v>
      </c>
      <c r="E3448" s="21" t="str">
        <f>VLOOKUP(Tableau1[[#This Row],[CODE_DEPT]],Libellés!$L$2:$M$102,2,FALSE)</f>
        <v>Pas-de-Calais</v>
      </c>
      <c r="F3448" s="21" t="s">
        <v>56</v>
      </c>
      <c r="G3448" s="21" t="str">
        <f>VLOOKUP(Tableau1[[#This Row],[CODE_TYPE_DECHET]],Libellés!$A$1:$B$8,2,FALSE)</f>
        <v>Biodéchets</v>
      </c>
      <c r="H3448" s="21" t="s">
        <v>56</v>
      </c>
      <c r="I3448" s="21" t="str">
        <f>VLOOKUP(Tableau1[[#This Row],[CODE_DESTINATION]],Libellés!$E$2:$F$7,2,FALSE)</f>
        <v>Valorisation organique</v>
      </c>
      <c r="J3448" s="21">
        <v>99872.408330000006</v>
      </c>
      <c r="K3448" s="21">
        <v>1461257</v>
      </c>
      <c r="L3448" s="21">
        <f>Tableau1[[#This Row],[TONNE_DECHET]]*1000</f>
        <v>99872408.330000013</v>
      </c>
      <c r="M3448" s="21">
        <f>Tableau1[[#This Row],[KG_DECHET]]/Tableau1[[#This Row],[Population]]</f>
        <v>68.346915244888478</v>
      </c>
    </row>
    <row r="3449" spans="1:13" x14ac:dyDescent="0.3">
      <c r="A3449" s="21">
        <v>2009</v>
      </c>
      <c r="B3449" s="21">
        <v>32</v>
      </c>
      <c r="C3449" s="21" t="str">
        <f>VLOOKUP(Tableau1[[#This Row],[CODE_REGION]],Libellés!$I$2:$J$15,2,FALSE)</f>
        <v>Hauts-de-France</v>
      </c>
      <c r="D3449" s="21">
        <v>62</v>
      </c>
      <c r="E3449" s="21" t="str">
        <f>VLOOKUP(Tableau1[[#This Row],[CODE_DEPT]],Libellés!$L$2:$M$102,2,FALSE)</f>
        <v>Pas-de-Calais</v>
      </c>
      <c r="F3449" s="21" t="s">
        <v>54</v>
      </c>
      <c r="G3449" s="21" t="str">
        <f>VLOOKUP(Tableau1[[#This Row],[CODE_TYPE_DECHET]],Libellés!$A$1:$B$8,2,FALSE)</f>
        <v>Verre</v>
      </c>
      <c r="H3449" s="21" t="s">
        <v>49</v>
      </c>
      <c r="I3449" s="21" t="str">
        <f>VLOOKUP(Tableau1[[#This Row],[CODE_DESTINATION]],Libellés!$E$2:$F$7,2,FALSE)</f>
        <v>Valorisation matière</v>
      </c>
      <c r="J3449" s="21">
        <v>66341.965840000004</v>
      </c>
      <c r="K3449" s="21">
        <v>1461257</v>
      </c>
      <c r="L3449" s="21">
        <f>Tableau1[[#This Row],[TONNE_DECHET]]*1000</f>
        <v>66341965.840000004</v>
      </c>
      <c r="M3449" s="21">
        <f>Tableau1[[#This Row],[KG_DECHET]]/Tableau1[[#This Row],[Population]]</f>
        <v>45.400614566773676</v>
      </c>
    </row>
    <row r="3450" spans="1:13" x14ac:dyDescent="0.3">
      <c r="A3450" s="21">
        <v>2009</v>
      </c>
      <c r="B3450" s="21">
        <v>32</v>
      </c>
      <c r="C3450" s="21" t="str">
        <f>VLOOKUP(Tableau1[[#This Row],[CODE_REGION]],Libellés!$I$2:$J$15,2,FALSE)</f>
        <v>Hauts-de-France</v>
      </c>
      <c r="D3450" s="21">
        <v>62</v>
      </c>
      <c r="E3450" s="21" t="str">
        <f>VLOOKUP(Tableau1[[#This Row],[CODE_DEPT]],Libellés!$L$2:$M$102,2,FALSE)</f>
        <v>Pas-de-Calais</v>
      </c>
      <c r="F3450" s="21" t="s">
        <v>54</v>
      </c>
      <c r="G3450" s="21" t="str">
        <f>VLOOKUP(Tableau1[[#This Row],[CODE_TYPE_DECHET]],Libellés!$A$1:$B$8,2,FALSE)</f>
        <v>Verre</v>
      </c>
      <c r="H3450" s="21" t="s">
        <v>52</v>
      </c>
      <c r="I3450" s="21" t="str">
        <f>VLOOKUP(Tableau1[[#This Row],[CODE_DESTINATION]],Libellés!$E$2:$F$7,2,FALSE)</f>
        <v>Non précisé</v>
      </c>
      <c r="J3450" s="21">
        <v>962.77251999999999</v>
      </c>
      <c r="K3450" s="21">
        <v>1461257</v>
      </c>
      <c r="L3450" s="21">
        <f>Tableau1[[#This Row],[TONNE_DECHET]]*1000</f>
        <v>962772.52</v>
      </c>
      <c r="M3450" s="21">
        <f>Tableau1[[#This Row],[KG_DECHET]]/Tableau1[[#This Row],[Population]]</f>
        <v>0.6588659763477609</v>
      </c>
    </row>
    <row r="3451" spans="1:13" x14ac:dyDescent="0.3">
      <c r="A3451" s="21">
        <v>2009</v>
      </c>
      <c r="B3451" s="21">
        <v>32</v>
      </c>
      <c r="C3451" s="21" t="str">
        <f>VLOOKUP(Tableau1[[#This Row],[CODE_REGION]],Libellés!$I$2:$J$15,2,FALSE)</f>
        <v>Hauts-de-France</v>
      </c>
      <c r="D3451" s="21">
        <v>62</v>
      </c>
      <c r="E3451" s="21" t="str">
        <f>VLOOKUP(Tableau1[[#This Row],[CODE_DEPT]],Libellés!$L$2:$M$102,2,FALSE)</f>
        <v>Pas-de-Calais</v>
      </c>
      <c r="F3451" s="21" t="s">
        <v>55</v>
      </c>
      <c r="G3451" s="21" t="str">
        <f>VLOOKUP(Tableau1[[#This Row],[CODE_TYPE_DECHET]],Libellés!$A$1:$B$8,2,FALSE)</f>
        <v>Collectes séparées hors gravats</v>
      </c>
      <c r="H3451" s="21" t="s">
        <v>52</v>
      </c>
      <c r="I3451" s="21" t="str">
        <f>VLOOKUP(Tableau1[[#This Row],[CODE_DESTINATION]],Libellés!$E$2:$F$7,2,FALSE)</f>
        <v>Non précisé</v>
      </c>
      <c r="J3451" s="21">
        <v>40</v>
      </c>
      <c r="K3451" s="21">
        <v>1461257</v>
      </c>
      <c r="L3451" s="21">
        <f>Tableau1[[#This Row],[TONNE_DECHET]]*1000</f>
        <v>40000</v>
      </c>
      <c r="M3451" s="21">
        <f>Tableau1[[#This Row],[KG_DECHET]]/Tableau1[[#This Row],[Population]]</f>
        <v>2.7373692649547615E-2</v>
      </c>
    </row>
    <row r="3452" spans="1:13" x14ac:dyDescent="0.3">
      <c r="A3452" s="21">
        <v>2011</v>
      </c>
      <c r="B3452" s="21">
        <v>32</v>
      </c>
      <c r="C3452" s="21" t="str">
        <f>VLOOKUP(Tableau1[[#This Row],[CODE_REGION]],Libellés!$I$2:$J$15,2,FALSE)</f>
        <v>Hauts-de-France</v>
      </c>
      <c r="D3452" s="21">
        <v>62</v>
      </c>
      <c r="E3452" s="21" t="str">
        <f>VLOOKUP(Tableau1[[#This Row],[CODE_DEPT]],Libellés!$L$2:$M$102,2,FALSE)</f>
        <v>Pas-de-Calais</v>
      </c>
      <c r="F3452" s="21" t="s">
        <v>49</v>
      </c>
      <c r="G3452" s="21" t="str">
        <f>VLOOKUP(Tableau1[[#This Row],[CODE_TYPE_DECHET]],Libellés!$A$1:$B$8,2,FALSE)</f>
        <v>Ordures ménagères résiduelles</v>
      </c>
      <c r="H3452" s="21" t="s">
        <v>50</v>
      </c>
      <c r="I3452" s="21" t="str">
        <f>VLOOKUP(Tableau1[[#This Row],[CODE_DESTINATION]],Libellés!$E$2:$F$7,2,FALSE)</f>
        <v>Incinération avec récupération d'énergie</v>
      </c>
      <c r="J3452" s="21">
        <v>155815.52880999999</v>
      </c>
      <c r="K3452" s="21">
        <v>1462807</v>
      </c>
      <c r="L3452" s="21">
        <f>Tableau1[[#This Row],[TONNE_DECHET]]*1000</f>
        <v>155815528.81</v>
      </c>
      <c r="M3452" s="21">
        <f>Tableau1[[#This Row],[KG_DECHET]]/Tableau1[[#This Row],[Population]]</f>
        <v>106.51817280748588</v>
      </c>
    </row>
    <row r="3453" spans="1:13" x14ac:dyDescent="0.3">
      <c r="A3453" s="21">
        <v>2011</v>
      </c>
      <c r="B3453" s="21">
        <v>32</v>
      </c>
      <c r="C3453" s="21" t="str">
        <f>VLOOKUP(Tableau1[[#This Row],[CODE_REGION]],Libellés!$I$2:$J$15,2,FALSE)</f>
        <v>Hauts-de-France</v>
      </c>
      <c r="D3453" s="21">
        <v>62</v>
      </c>
      <c r="E3453" s="21" t="str">
        <f>VLOOKUP(Tableau1[[#This Row],[CODE_DEPT]],Libellés!$L$2:$M$102,2,FALSE)</f>
        <v>Pas-de-Calais</v>
      </c>
      <c r="F3453" s="21" t="s">
        <v>49</v>
      </c>
      <c r="G3453" s="21" t="str">
        <f>VLOOKUP(Tableau1[[#This Row],[CODE_TYPE_DECHET]],Libellés!$A$1:$B$8,2,FALSE)</f>
        <v>Ordures ménagères résiduelles</v>
      </c>
      <c r="H3453" s="21" t="s">
        <v>53</v>
      </c>
      <c r="I3453" s="21" t="str">
        <f>VLOOKUP(Tableau1[[#This Row],[CODE_DESTINATION]],Libellés!$E$2:$F$7,2,FALSE)</f>
        <v>Incinération sans récupération d'énergie</v>
      </c>
      <c r="J3453" s="21">
        <v>36953</v>
      </c>
      <c r="K3453" s="21">
        <v>1462807</v>
      </c>
      <c r="L3453" s="21">
        <f>Tableau1[[#This Row],[TONNE_DECHET]]*1000</f>
        <v>36953000</v>
      </c>
      <c r="M3453" s="21">
        <f>Tableau1[[#This Row],[KG_DECHET]]/Tableau1[[#This Row],[Population]]</f>
        <v>25.261705747921631</v>
      </c>
    </row>
    <row r="3454" spans="1:13" x14ac:dyDescent="0.3">
      <c r="A3454" s="21">
        <v>2011</v>
      </c>
      <c r="B3454" s="21">
        <v>32</v>
      </c>
      <c r="C3454" s="21" t="str">
        <f>VLOOKUP(Tableau1[[#This Row],[CODE_REGION]],Libellés!$I$2:$J$15,2,FALSE)</f>
        <v>Hauts-de-France</v>
      </c>
      <c r="D3454" s="21">
        <v>62</v>
      </c>
      <c r="E3454" s="21" t="str">
        <f>VLOOKUP(Tableau1[[#This Row],[CODE_DEPT]],Libellés!$L$2:$M$102,2,FALSE)</f>
        <v>Pas-de-Calais</v>
      </c>
      <c r="F3454" s="21" t="s">
        <v>49</v>
      </c>
      <c r="G3454" s="21" t="str">
        <f>VLOOKUP(Tableau1[[#This Row],[CODE_TYPE_DECHET]],Libellés!$A$1:$B$8,2,FALSE)</f>
        <v>Ordures ménagères résiduelles</v>
      </c>
      <c r="H3454" s="21" t="s">
        <v>51</v>
      </c>
      <c r="I3454" s="21" t="str">
        <f>VLOOKUP(Tableau1[[#This Row],[CODE_DESTINATION]],Libellés!$E$2:$F$7,2,FALSE)</f>
        <v>Stockage</v>
      </c>
      <c r="J3454" s="21">
        <v>232333.45877</v>
      </c>
      <c r="K3454" s="21">
        <v>1462807</v>
      </c>
      <c r="L3454" s="21">
        <f>Tableau1[[#This Row],[TONNE_DECHET]]*1000</f>
        <v>232333458.77000001</v>
      </c>
      <c r="M3454" s="21">
        <f>Tableau1[[#This Row],[KG_DECHET]]/Tableau1[[#This Row],[Population]]</f>
        <v>158.82714450368368</v>
      </c>
    </row>
    <row r="3455" spans="1:13" x14ac:dyDescent="0.3">
      <c r="A3455" s="21">
        <v>2011</v>
      </c>
      <c r="B3455" s="21">
        <v>32</v>
      </c>
      <c r="C3455" s="21" t="str">
        <f>VLOOKUP(Tableau1[[#This Row],[CODE_REGION]],Libellés!$I$2:$J$15,2,FALSE)</f>
        <v>Hauts-de-France</v>
      </c>
      <c r="D3455" s="21">
        <v>62</v>
      </c>
      <c r="E3455" s="21" t="str">
        <f>VLOOKUP(Tableau1[[#This Row],[CODE_DEPT]],Libellés!$L$2:$M$102,2,FALSE)</f>
        <v>Pas-de-Calais</v>
      </c>
      <c r="F3455" s="21" t="s">
        <v>49</v>
      </c>
      <c r="G3455" s="21" t="str">
        <f>VLOOKUP(Tableau1[[#This Row],[CODE_TYPE_DECHET]],Libellés!$A$1:$B$8,2,FALSE)</f>
        <v>Ordures ménagères résiduelles</v>
      </c>
      <c r="H3455" s="21" t="s">
        <v>52</v>
      </c>
      <c r="I3455" s="21" t="str">
        <f>VLOOKUP(Tableau1[[#This Row],[CODE_DESTINATION]],Libellés!$E$2:$F$7,2,FALSE)</f>
        <v>Non précisé</v>
      </c>
      <c r="J3455" s="21">
        <v>15083.880649999999</v>
      </c>
      <c r="K3455" s="21">
        <v>1462807</v>
      </c>
      <c r="L3455" s="21">
        <f>Tableau1[[#This Row],[TONNE_DECHET]]*1000</f>
        <v>15083880.649999999</v>
      </c>
      <c r="M3455" s="21">
        <f>Tableau1[[#This Row],[KG_DECHET]]/Tableau1[[#This Row],[Population]]</f>
        <v>10.311599992343487</v>
      </c>
    </row>
    <row r="3456" spans="1:13" x14ac:dyDescent="0.3">
      <c r="A3456" s="21">
        <v>2011</v>
      </c>
      <c r="B3456" s="21">
        <v>32</v>
      </c>
      <c r="C3456" s="21" t="str">
        <f>VLOOKUP(Tableau1[[#This Row],[CODE_REGION]],Libellés!$I$2:$J$15,2,FALSE)</f>
        <v>Hauts-de-France</v>
      </c>
      <c r="D3456" s="21">
        <v>62</v>
      </c>
      <c r="E3456" s="21" t="str">
        <f>VLOOKUP(Tableau1[[#This Row],[CODE_DEPT]],Libellés!$L$2:$M$102,2,FALSE)</f>
        <v>Pas-de-Calais</v>
      </c>
      <c r="F3456" s="21" t="s">
        <v>50</v>
      </c>
      <c r="G3456" s="21" t="str">
        <f>VLOOKUP(Tableau1[[#This Row],[CODE_TYPE_DECHET]],Libellés!$A$1:$B$8,2,FALSE)</f>
        <v>Encombrants</v>
      </c>
      <c r="H3456" s="21" t="s">
        <v>49</v>
      </c>
      <c r="I3456" s="21" t="str">
        <f>VLOOKUP(Tableau1[[#This Row],[CODE_DESTINATION]],Libellés!$E$2:$F$7,2,FALSE)</f>
        <v>Valorisation matière</v>
      </c>
      <c r="J3456" s="21">
        <v>10322.98</v>
      </c>
      <c r="K3456" s="21">
        <v>1462807</v>
      </c>
      <c r="L3456" s="21">
        <f>Tableau1[[#This Row],[TONNE_DECHET]]*1000</f>
        <v>10322980</v>
      </c>
      <c r="M3456" s="21">
        <f>Tableau1[[#This Row],[KG_DECHET]]/Tableau1[[#This Row],[Population]]</f>
        <v>7.0569665034416706</v>
      </c>
    </row>
    <row r="3457" spans="1:13" x14ac:dyDescent="0.3">
      <c r="A3457" s="21">
        <v>2011</v>
      </c>
      <c r="B3457" s="21">
        <v>32</v>
      </c>
      <c r="C3457" s="21" t="str">
        <f>VLOOKUP(Tableau1[[#This Row],[CODE_REGION]],Libellés!$I$2:$J$15,2,FALSE)</f>
        <v>Hauts-de-France</v>
      </c>
      <c r="D3457" s="21">
        <v>62</v>
      </c>
      <c r="E3457" s="21" t="str">
        <f>VLOOKUP(Tableau1[[#This Row],[CODE_DEPT]],Libellés!$L$2:$M$102,2,FALSE)</f>
        <v>Pas-de-Calais</v>
      </c>
      <c r="F3457" s="21" t="s">
        <v>50</v>
      </c>
      <c r="G3457" s="21" t="str">
        <f>VLOOKUP(Tableau1[[#This Row],[CODE_TYPE_DECHET]],Libellés!$A$1:$B$8,2,FALSE)</f>
        <v>Encombrants</v>
      </c>
      <c r="H3457" s="21" t="s">
        <v>50</v>
      </c>
      <c r="I3457" s="21" t="str">
        <f>VLOOKUP(Tableau1[[#This Row],[CODE_DESTINATION]],Libellés!$E$2:$F$7,2,FALSE)</f>
        <v>Incinération avec récupération d'énergie</v>
      </c>
      <c r="J3457" s="21">
        <v>1641</v>
      </c>
      <c r="K3457" s="21">
        <v>1462807</v>
      </c>
      <c r="L3457" s="21">
        <f>Tableau1[[#This Row],[TONNE_DECHET]]*1000</f>
        <v>1641000</v>
      </c>
      <c r="M3457" s="21">
        <f>Tableau1[[#This Row],[KG_DECHET]]/Tableau1[[#This Row],[Population]]</f>
        <v>1.1218157966156848</v>
      </c>
    </row>
    <row r="3458" spans="1:13" x14ac:dyDescent="0.3">
      <c r="A3458" s="21">
        <v>2011</v>
      </c>
      <c r="B3458" s="21">
        <v>32</v>
      </c>
      <c r="C3458" s="21" t="str">
        <f>VLOOKUP(Tableau1[[#This Row],[CODE_REGION]],Libellés!$I$2:$J$15,2,FALSE)</f>
        <v>Hauts-de-France</v>
      </c>
      <c r="D3458" s="21">
        <v>62</v>
      </c>
      <c r="E3458" s="21" t="str">
        <f>VLOOKUP(Tableau1[[#This Row],[CODE_DEPT]],Libellés!$L$2:$M$102,2,FALSE)</f>
        <v>Pas-de-Calais</v>
      </c>
      <c r="F3458" s="21" t="s">
        <v>50</v>
      </c>
      <c r="G3458" s="21" t="str">
        <f>VLOOKUP(Tableau1[[#This Row],[CODE_TYPE_DECHET]],Libellés!$A$1:$B$8,2,FALSE)</f>
        <v>Encombrants</v>
      </c>
      <c r="H3458" s="21" t="s">
        <v>51</v>
      </c>
      <c r="I3458" s="21" t="str">
        <f>VLOOKUP(Tableau1[[#This Row],[CODE_DESTINATION]],Libellés!$E$2:$F$7,2,FALSE)</f>
        <v>Stockage</v>
      </c>
      <c r="J3458" s="21">
        <v>5923.4126999999999</v>
      </c>
      <c r="K3458" s="21">
        <v>1462807</v>
      </c>
      <c r="L3458" s="21">
        <f>Tableau1[[#This Row],[TONNE_DECHET]]*1000</f>
        <v>5923412.7000000002</v>
      </c>
      <c r="M3458" s="21">
        <f>Tableau1[[#This Row],[KG_DECHET]]/Tableau1[[#This Row],[Population]]</f>
        <v>4.0493467012394664</v>
      </c>
    </row>
    <row r="3459" spans="1:13" x14ac:dyDescent="0.3">
      <c r="A3459" s="21">
        <v>2011</v>
      </c>
      <c r="B3459" s="21">
        <v>32</v>
      </c>
      <c r="C3459" s="21" t="str">
        <f>VLOOKUP(Tableau1[[#This Row],[CODE_REGION]],Libellés!$I$2:$J$15,2,FALSE)</f>
        <v>Hauts-de-France</v>
      </c>
      <c r="D3459" s="21">
        <v>62</v>
      </c>
      <c r="E3459" s="21" t="str">
        <f>VLOOKUP(Tableau1[[#This Row],[CODE_DEPT]],Libellés!$L$2:$M$102,2,FALSE)</f>
        <v>Pas-de-Calais</v>
      </c>
      <c r="F3459" s="21" t="s">
        <v>50</v>
      </c>
      <c r="G3459" s="21" t="str">
        <f>VLOOKUP(Tableau1[[#This Row],[CODE_TYPE_DECHET]],Libellés!$A$1:$B$8,2,FALSE)</f>
        <v>Encombrants</v>
      </c>
      <c r="H3459" s="21" t="s">
        <v>52</v>
      </c>
      <c r="I3459" s="21" t="str">
        <f>VLOOKUP(Tableau1[[#This Row],[CODE_DESTINATION]],Libellés!$E$2:$F$7,2,FALSE)</f>
        <v>Non précisé</v>
      </c>
      <c r="J3459" s="21">
        <v>10.44</v>
      </c>
      <c r="K3459" s="21">
        <v>1462807</v>
      </c>
      <c r="L3459" s="21">
        <f>Tableau1[[#This Row],[TONNE_DECHET]]*1000</f>
        <v>10440</v>
      </c>
      <c r="M3459" s="21">
        <f>Tableau1[[#This Row],[KG_DECHET]]/Tableau1[[#This Row],[Population]]</f>
        <v>7.1369633861473178E-3</v>
      </c>
    </row>
    <row r="3460" spans="1:13" x14ac:dyDescent="0.3">
      <c r="A3460" s="21">
        <v>2011</v>
      </c>
      <c r="B3460" s="21">
        <v>32</v>
      </c>
      <c r="C3460" s="21" t="str">
        <f>VLOOKUP(Tableau1[[#This Row],[CODE_REGION]],Libellés!$I$2:$J$15,2,FALSE)</f>
        <v>Hauts-de-France</v>
      </c>
      <c r="D3460" s="21">
        <v>62</v>
      </c>
      <c r="E3460" s="21" t="str">
        <f>VLOOKUP(Tableau1[[#This Row],[CODE_DEPT]],Libellés!$L$2:$M$102,2,FALSE)</f>
        <v>Pas-de-Calais</v>
      </c>
      <c r="F3460" s="21" t="s">
        <v>53</v>
      </c>
      <c r="G3460" s="21" t="str">
        <f>VLOOKUP(Tableau1[[#This Row],[CODE_TYPE_DECHET]],Libellés!$A$1:$B$8,2,FALSE)</f>
        <v>Déchets dangereux</v>
      </c>
      <c r="H3460" s="21" t="s">
        <v>49</v>
      </c>
      <c r="I3460" s="21" t="str">
        <f>VLOOKUP(Tableau1[[#This Row],[CODE_DESTINATION]],Libellés!$E$2:$F$7,2,FALSE)</f>
        <v>Valorisation matière</v>
      </c>
      <c r="J3460" s="21">
        <v>574.46</v>
      </c>
      <c r="K3460" s="21">
        <v>1462807</v>
      </c>
      <c r="L3460" s="21">
        <f>Tableau1[[#This Row],[TONNE_DECHET]]*1000</f>
        <v>574460</v>
      </c>
      <c r="M3460" s="21">
        <f>Tableau1[[#This Row],[KG_DECHET]]/Tableau1[[#This Row],[Population]]</f>
        <v>0.39271072670557361</v>
      </c>
    </row>
    <row r="3461" spans="1:13" x14ac:dyDescent="0.3">
      <c r="A3461" s="21">
        <v>2011</v>
      </c>
      <c r="B3461" s="21">
        <v>32</v>
      </c>
      <c r="C3461" s="21" t="str">
        <f>VLOOKUP(Tableau1[[#This Row],[CODE_REGION]],Libellés!$I$2:$J$15,2,FALSE)</f>
        <v>Hauts-de-France</v>
      </c>
      <c r="D3461" s="21">
        <v>62</v>
      </c>
      <c r="E3461" s="21" t="str">
        <f>VLOOKUP(Tableau1[[#This Row],[CODE_DEPT]],Libellés!$L$2:$M$102,2,FALSE)</f>
        <v>Pas-de-Calais</v>
      </c>
      <c r="F3461" s="21" t="s">
        <v>53</v>
      </c>
      <c r="G3461" s="21" t="str">
        <f>VLOOKUP(Tableau1[[#This Row],[CODE_TYPE_DECHET]],Libellés!$A$1:$B$8,2,FALSE)</f>
        <v>Déchets dangereux</v>
      </c>
      <c r="H3461" s="21" t="s">
        <v>53</v>
      </c>
      <c r="I3461" s="21" t="str">
        <f>VLOOKUP(Tableau1[[#This Row],[CODE_DESTINATION]],Libellés!$E$2:$F$7,2,FALSE)</f>
        <v>Incinération sans récupération d'énergie</v>
      </c>
      <c r="J3461" s="21">
        <v>0.11</v>
      </c>
      <c r="K3461" s="21">
        <v>1462807</v>
      </c>
      <c r="L3461" s="21">
        <f>Tableau1[[#This Row],[TONNE_DECHET]]*1000</f>
        <v>110</v>
      </c>
      <c r="M3461" s="21">
        <f>Tableau1[[#This Row],[KG_DECHET]]/Tableau1[[#This Row],[Population]]</f>
        <v>7.5197890083927683E-5</v>
      </c>
    </row>
    <row r="3462" spans="1:13" x14ac:dyDescent="0.3">
      <c r="A3462" s="21">
        <v>2011</v>
      </c>
      <c r="B3462" s="21">
        <v>32</v>
      </c>
      <c r="C3462" s="21" t="str">
        <f>VLOOKUP(Tableau1[[#This Row],[CODE_REGION]],Libellés!$I$2:$J$15,2,FALSE)</f>
        <v>Hauts-de-France</v>
      </c>
      <c r="D3462" s="21">
        <v>62</v>
      </c>
      <c r="E3462" s="21" t="str">
        <f>VLOOKUP(Tableau1[[#This Row],[CODE_DEPT]],Libellés!$L$2:$M$102,2,FALSE)</f>
        <v>Pas-de-Calais</v>
      </c>
      <c r="F3462" s="21" t="s">
        <v>51</v>
      </c>
      <c r="G3462" s="21" t="str">
        <f>VLOOKUP(Tableau1[[#This Row],[CODE_TYPE_DECHET]],Libellés!$A$1:$B$8,2,FALSE)</f>
        <v>Emballages et papier</v>
      </c>
      <c r="H3462" s="21" t="s">
        <v>49</v>
      </c>
      <c r="I3462" s="21" t="str">
        <f>VLOOKUP(Tableau1[[#This Row],[CODE_DESTINATION]],Libellés!$E$2:$F$7,2,FALSE)</f>
        <v>Valorisation matière</v>
      </c>
      <c r="J3462" s="21">
        <v>92746.939639999997</v>
      </c>
      <c r="K3462" s="21">
        <v>1462807</v>
      </c>
      <c r="L3462" s="21">
        <f>Tableau1[[#This Row],[TONNE_DECHET]]*1000</f>
        <v>92746939.640000001</v>
      </c>
      <c r="M3462" s="21">
        <f>Tableau1[[#This Row],[KG_DECHET]]/Tableau1[[#This Row],[Population]]</f>
        <v>63.403401569721773</v>
      </c>
    </row>
    <row r="3463" spans="1:13" x14ac:dyDescent="0.3">
      <c r="A3463" s="21">
        <v>2011</v>
      </c>
      <c r="B3463" s="21">
        <v>32</v>
      </c>
      <c r="C3463" s="21" t="str">
        <f>VLOOKUP(Tableau1[[#This Row],[CODE_REGION]],Libellés!$I$2:$J$15,2,FALSE)</f>
        <v>Hauts-de-France</v>
      </c>
      <c r="D3463" s="21">
        <v>62</v>
      </c>
      <c r="E3463" s="21" t="str">
        <f>VLOOKUP(Tableau1[[#This Row],[CODE_DEPT]],Libellés!$L$2:$M$102,2,FALSE)</f>
        <v>Pas-de-Calais</v>
      </c>
      <c r="F3463" s="21" t="s">
        <v>51</v>
      </c>
      <c r="G3463" s="21" t="str">
        <f>VLOOKUP(Tableau1[[#This Row],[CODE_TYPE_DECHET]],Libellés!$A$1:$B$8,2,FALSE)</f>
        <v>Emballages et papier</v>
      </c>
      <c r="H3463" s="21" t="s">
        <v>52</v>
      </c>
      <c r="I3463" s="21" t="str">
        <f>VLOOKUP(Tableau1[[#This Row],[CODE_DESTINATION]],Libellés!$E$2:$F$7,2,FALSE)</f>
        <v>Non précisé</v>
      </c>
      <c r="J3463" s="21">
        <v>3877.4281999999998</v>
      </c>
      <c r="K3463" s="21">
        <v>1462807</v>
      </c>
      <c r="L3463" s="21">
        <f>Tableau1[[#This Row],[TONNE_DECHET]]*1000</f>
        <v>3877428.1999999997</v>
      </c>
      <c r="M3463" s="21">
        <f>Tableau1[[#This Row],[KG_DECHET]]/Tableau1[[#This Row],[Population]]</f>
        <v>2.6506765417447413</v>
      </c>
    </row>
    <row r="3464" spans="1:13" x14ac:dyDescent="0.3">
      <c r="A3464" s="21">
        <v>2011</v>
      </c>
      <c r="B3464" s="21">
        <v>32</v>
      </c>
      <c r="C3464" s="21" t="str">
        <f>VLOOKUP(Tableau1[[#This Row],[CODE_REGION]],Libellés!$I$2:$J$15,2,FALSE)</f>
        <v>Hauts-de-France</v>
      </c>
      <c r="D3464" s="21">
        <v>62</v>
      </c>
      <c r="E3464" s="21" t="str">
        <f>VLOOKUP(Tableau1[[#This Row],[CODE_DEPT]],Libellés!$L$2:$M$102,2,FALSE)</f>
        <v>Pas-de-Calais</v>
      </c>
      <c r="F3464" s="21" t="s">
        <v>56</v>
      </c>
      <c r="G3464" s="21" t="str">
        <f>VLOOKUP(Tableau1[[#This Row],[CODE_TYPE_DECHET]],Libellés!$A$1:$B$8,2,FALSE)</f>
        <v>Biodéchets</v>
      </c>
      <c r="H3464" s="21" t="s">
        <v>56</v>
      </c>
      <c r="I3464" s="21" t="str">
        <f>VLOOKUP(Tableau1[[#This Row],[CODE_DESTINATION]],Libellés!$E$2:$F$7,2,FALSE)</f>
        <v>Valorisation organique</v>
      </c>
      <c r="J3464" s="21">
        <v>101976.08697</v>
      </c>
      <c r="K3464" s="21">
        <v>1462807</v>
      </c>
      <c r="L3464" s="21">
        <f>Tableau1[[#This Row],[TONNE_DECHET]]*1000</f>
        <v>101976086.97</v>
      </c>
      <c r="M3464" s="21">
        <f>Tableau1[[#This Row],[KG_DECHET]]/Tableau1[[#This Row],[Population]]</f>
        <v>69.712605265082814</v>
      </c>
    </row>
    <row r="3465" spans="1:13" x14ac:dyDescent="0.3">
      <c r="A3465" s="21">
        <v>2011</v>
      </c>
      <c r="B3465" s="21">
        <v>32</v>
      </c>
      <c r="C3465" s="21" t="str">
        <f>VLOOKUP(Tableau1[[#This Row],[CODE_REGION]],Libellés!$I$2:$J$15,2,FALSE)</f>
        <v>Hauts-de-France</v>
      </c>
      <c r="D3465" s="21">
        <v>62</v>
      </c>
      <c r="E3465" s="21" t="str">
        <f>VLOOKUP(Tableau1[[#This Row],[CODE_DEPT]],Libellés!$L$2:$M$102,2,FALSE)</f>
        <v>Pas-de-Calais</v>
      </c>
      <c r="F3465" s="21" t="s">
        <v>54</v>
      </c>
      <c r="G3465" s="21" t="str">
        <f>VLOOKUP(Tableau1[[#This Row],[CODE_TYPE_DECHET]],Libellés!$A$1:$B$8,2,FALSE)</f>
        <v>Verre</v>
      </c>
      <c r="H3465" s="21" t="s">
        <v>49</v>
      </c>
      <c r="I3465" s="21" t="str">
        <f>VLOOKUP(Tableau1[[#This Row],[CODE_DESTINATION]],Libellés!$E$2:$F$7,2,FALSE)</f>
        <v>Valorisation matière</v>
      </c>
      <c r="J3465" s="21">
        <v>58751.802759999999</v>
      </c>
      <c r="K3465" s="21">
        <v>1462807</v>
      </c>
      <c r="L3465" s="21">
        <f>Tableau1[[#This Row],[TONNE_DECHET]]*1000</f>
        <v>58751802.759999998</v>
      </c>
      <c r="M3465" s="21">
        <f>Tableau1[[#This Row],[KG_DECHET]]/Tableau1[[#This Row],[Population]]</f>
        <v>40.16374187435526</v>
      </c>
    </row>
    <row r="3466" spans="1:13" x14ac:dyDescent="0.3">
      <c r="A3466" s="21">
        <v>2011</v>
      </c>
      <c r="B3466" s="21">
        <v>32</v>
      </c>
      <c r="C3466" s="21" t="str">
        <f>VLOOKUP(Tableau1[[#This Row],[CODE_REGION]],Libellés!$I$2:$J$15,2,FALSE)</f>
        <v>Hauts-de-France</v>
      </c>
      <c r="D3466" s="21">
        <v>62</v>
      </c>
      <c r="E3466" s="21" t="str">
        <f>VLOOKUP(Tableau1[[#This Row],[CODE_DEPT]],Libellés!$L$2:$M$102,2,FALSE)</f>
        <v>Pas-de-Calais</v>
      </c>
      <c r="F3466" s="21" t="s">
        <v>54</v>
      </c>
      <c r="G3466" s="21" t="str">
        <f>VLOOKUP(Tableau1[[#This Row],[CODE_TYPE_DECHET]],Libellés!$A$1:$B$8,2,FALSE)</f>
        <v>Verre</v>
      </c>
      <c r="H3466" s="21" t="s">
        <v>52</v>
      </c>
      <c r="I3466" s="21" t="str">
        <f>VLOOKUP(Tableau1[[#This Row],[CODE_DESTINATION]],Libellés!$E$2:$F$7,2,FALSE)</f>
        <v>Non précisé</v>
      </c>
      <c r="J3466" s="21">
        <v>3822.6729399999999</v>
      </c>
      <c r="K3466" s="21">
        <v>1462807</v>
      </c>
      <c r="L3466" s="21">
        <f>Tableau1[[#This Row],[TONNE_DECHET]]*1000</f>
        <v>3822672.94</v>
      </c>
      <c r="M3466" s="21">
        <f>Tableau1[[#This Row],[KG_DECHET]]/Tableau1[[#This Row],[Population]]</f>
        <v>2.6132449051720426</v>
      </c>
    </row>
    <row r="3467" spans="1:13" x14ac:dyDescent="0.3">
      <c r="A3467" s="21">
        <v>2011</v>
      </c>
      <c r="B3467" s="21">
        <v>32</v>
      </c>
      <c r="C3467" s="21" t="str">
        <f>VLOOKUP(Tableau1[[#This Row],[CODE_REGION]],Libellés!$I$2:$J$15,2,FALSE)</f>
        <v>Hauts-de-France</v>
      </c>
      <c r="D3467" s="21">
        <v>62</v>
      </c>
      <c r="E3467" s="21" t="str">
        <f>VLOOKUP(Tableau1[[#This Row],[CODE_DEPT]],Libellés!$L$2:$M$102,2,FALSE)</f>
        <v>Pas-de-Calais</v>
      </c>
      <c r="F3467" s="21" t="s">
        <v>55</v>
      </c>
      <c r="G3467" s="21" t="str">
        <f>VLOOKUP(Tableau1[[#This Row],[CODE_TYPE_DECHET]],Libellés!$A$1:$B$8,2,FALSE)</f>
        <v>Collectes séparées hors gravats</v>
      </c>
      <c r="H3467" s="21" t="s">
        <v>49</v>
      </c>
      <c r="I3467" s="21" t="str">
        <f>VLOOKUP(Tableau1[[#This Row],[CODE_DESTINATION]],Libellés!$E$2:$F$7,2,FALSE)</f>
        <v>Valorisation matière</v>
      </c>
      <c r="J3467" s="21">
        <v>174.79400000000001</v>
      </c>
      <c r="K3467" s="21">
        <v>1462807</v>
      </c>
      <c r="L3467" s="21">
        <f>Tableau1[[#This Row],[TONNE_DECHET]]*1000</f>
        <v>174794</v>
      </c>
      <c r="M3467" s="21">
        <f>Tableau1[[#This Row],[KG_DECHET]]/Tableau1[[#This Row],[Population]]</f>
        <v>0.11949218181209141</v>
      </c>
    </row>
    <row r="3468" spans="1:13" x14ac:dyDescent="0.3">
      <c r="A3468" s="21">
        <v>2011</v>
      </c>
      <c r="B3468" s="21">
        <v>32</v>
      </c>
      <c r="C3468" s="21" t="str">
        <f>VLOOKUP(Tableau1[[#This Row],[CODE_REGION]],Libellés!$I$2:$J$15,2,FALSE)</f>
        <v>Hauts-de-France</v>
      </c>
      <c r="D3468" s="21">
        <v>62</v>
      </c>
      <c r="E3468" s="21" t="str">
        <f>VLOOKUP(Tableau1[[#This Row],[CODE_DEPT]],Libellés!$L$2:$M$102,2,FALSE)</f>
        <v>Pas-de-Calais</v>
      </c>
      <c r="F3468" s="21" t="s">
        <v>55</v>
      </c>
      <c r="G3468" s="21" t="str">
        <f>VLOOKUP(Tableau1[[#This Row],[CODE_TYPE_DECHET]],Libellés!$A$1:$B$8,2,FALSE)</f>
        <v>Collectes séparées hors gravats</v>
      </c>
      <c r="H3468" s="21" t="s">
        <v>52</v>
      </c>
      <c r="I3468" s="21" t="str">
        <f>VLOOKUP(Tableau1[[#This Row],[CODE_DESTINATION]],Libellés!$E$2:$F$7,2,FALSE)</f>
        <v>Non précisé</v>
      </c>
      <c r="J3468" s="21">
        <v>90</v>
      </c>
      <c r="K3468" s="21">
        <v>1462807</v>
      </c>
      <c r="L3468" s="21">
        <f>Tableau1[[#This Row],[TONNE_DECHET]]*1000</f>
        <v>90000</v>
      </c>
      <c r="M3468" s="21">
        <f>Tableau1[[#This Row],[KG_DECHET]]/Tableau1[[#This Row],[Population]]</f>
        <v>6.1525546432304463E-2</v>
      </c>
    </row>
    <row r="3469" spans="1:13" x14ac:dyDescent="0.3">
      <c r="A3469" s="21">
        <v>2013</v>
      </c>
      <c r="B3469" s="21">
        <v>32</v>
      </c>
      <c r="C3469" s="21" t="str">
        <f>VLOOKUP(Tableau1[[#This Row],[CODE_REGION]],Libellés!$I$2:$J$15,2,FALSE)</f>
        <v>Hauts-de-France</v>
      </c>
      <c r="D3469" s="21">
        <v>62</v>
      </c>
      <c r="E3469" s="21" t="str">
        <f>VLOOKUP(Tableau1[[#This Row],[CODE_DEPT]],Libellés!$L$2:$M$102,2,FALSE)</f>
        <v>Pas-de-Calais</v>
      </c>
      <c r="F3469" s="21" t="s">
        <v>49</v>
      </c>
      <c r="G3469" s="21" t="str">
        <f>VLOOKUP(Tableau1[[#This Row],[CODE_TYPE_DECHET]],Libellés!$A$1:$B$8,2,FALSE)</f>
        <v>Ordures ménagères résiduelles</v>
      </c>
      <c r="H3469" s="21" t="s">
        <v>49</v>
      </c>
      <c r="I3469" s="21" t="str">
        <f>VLOOKUP(Tableau1[[#This Row],[CODE_DESTINATION]],Libellés!$E$2:$F$7,2,FALSE)</f>
        <v>Valorisation matière</v>
      </c>
      <c r="J3469" s="21">
        <v>9810.0189300000002</v>
      </c>
      <c r="K3469" s="21">
        <v>1465205</v>
      </c>
      <c r="L3469" s="21">
        <f>Tableau1[[#This Row],[TONNE_DECHET]]*1000</f>
        <v>9810018.9299999997</v>
      </c>
      <c r="M3469" s="21">
        <f>Tableau1[[#This Row],[KG_DECHET]]/Tableau1[[#This Row],[Population]]</f>
        <v>6.6953217672612366</v>
      </c>
    </row>
    <row r="3470" spans="1:13" x14ac:dyDescent="0.3">
      <c r="A3470" s="21">
        <v>2013</v>
      </c>
      <c r="B3470" s="21">
        <v>32</v>
      </c>
      <c r="C3470" s="21" t="str">
        <f>VLOOKUP(Tableau1[[#This Row],[CODE_REGION]],Libellés!$I$2:$J$15,2,FALSE)</f>
        <v>Hauts-de-France</v>
      </c>
      <c r="D3470" s="21">
        <v>62</v>
      </c>
      <c r="E3470" s="21" t="str">
        <f>VLOOKUP(Tableau1[[#This Row],[CODE_DEPT]],Libellés!$L$2:$M$102,2,FALSE)</f>
        <v>Pas-de-Calais</v>
      </c>
      <c r="F3470" s="21" t="s">
        <v>49</v>
      </c>
      <c r="G3470" s="21" t="str">
        <f>VLOOKUP(Tableau1[[#This Row],[CODE_TYPE_DECHET]],Libellés!$A$1:$B$8,2,FALSE)</f>
        <v>Ordures ménagères résiduelles</v>
      </c>
      <c r="H3470" s="21" t="s">
        <v>50</v>
      </c>
      <c r="I3470" s="21" t="str">
        <f>VLOOKUP(Tableau1[[#This Row],[CODE_DESTINATION]],Libellés!$E$2:$F$7,2,FALSE)</f>
        <v>Incinération avec récupération d'énergie</v>
      </c>
      <c r="J3470" s="21">
        <v>187433.81426000001</v>
      </c>
      <c r="K3470" s="21">
        <v>1465205</v>
      </c>
      <c r="L3470" s="21">
        <f>Tableau1[[#This Row],[TONNE_DECHET]]*1000</f>
        <v>187433814.26000002</v>
      </c>
      <c r="M3470" s="21">
        <f>Tableau1[[#This Row],[KG_DECHET]]/Tableau1[[#This Row],[Population]]</f>
        <v>127.92326961756206</v>
      </c>
    </row>
    <row r="3471" spans="1:13" x14ac:dyDescent="0.3">
      <c r="A3471" s="21">
        <v>2013</v>
      </c>
      <c r="B3471" s="21">
        <v>32</v>
      </c>
      <c r="C3471" s="21" t="str">
        <f>VLOOKUP(Tableau1[[#This Row],[CODE_REGION]],Libellés!$I$2:$J$15,2,FALSE)</f>
        <v>Hauts-de-France</v>
      </c>
      <c r="D3471" s="21">
        <v>62</v>
      </c>
      <c r="E3471" s="21" t="str">
        <f>VLOOKUP(Tableau1[[#This Row],[CODE_DEPT]],Libellés!$L$2:$M$102,2,FALSE)</f>
        <v>Pas-de-Calais</v>
      </c>
      <c r="F3471" s="21" t="s">
        <v>49</v>
      </c>
      <c r="G3471" s="21" t="str">
        <f>VLOOKUP(Tableau1[[#This Row],[CODE_TYPE_DECHET]],Libellés!$A$1:$B$8,2,FALSE)</f>
        <v>Ordures ménagères résiduelles</v>
      </c>
      <c r="H3471" s="21" t="s">
        <v>53</v>
      </c>
      <c r="I3471" s="21" t="str">
        <f>VLOOKUP(Tableau1[[#This Row],[CODE_DESTINATION]],Libellés!$E$2:$F$7,2,FALSE)</f>
        <v>Incinération sans récupération d'énergie</v>
      </c>
      <c r="J3471" s="21">
        <v>34418</v>
      </c>
      <c r="K3471" s="21">
        <v>1465205</v>
      </c>
      <c r="L3471" s="21">
        <f>Tableau1[[#This Row],[TONNE_DECHET]]*1000</f>
        <v>34418000</v>
      </c>
      <c r="M3471" s="21">
        <f>Tableau1[[#This Row],[KG_DECHET]]/Tableau1[[#This Row],[Population]]</f>
        <v>23.490228329824156</v>
      </c>
    </row>
    <row r="3472" spans="1:13" x14ac:dyDescent="0.3">
      <c r="A3472" s="21">
        <v>2013</v>
      </c>
      <c r="B3472" s="21">
        <v>32</v>
      </c>
      <c r="C3472" s="21" t="str">
        <f>VLOOKUP(Tableau1[[#This Row],[CODE_REGION]],Libellés!$I$2:$J$15,2,FALSE)</f>
        <v>Hauts-de-France</v>
      </c>
      <c r="D3472" s="21">
        <v>62</v>
      </c>
      <c r="E3472" s="21" t="str">
        <f>VLOOKUP(Tableau1[[#This Row],[CODE_DEPT]],Libellés!$L$2:$M$102,2,FALSE)</f>
        <v>Pas-de-Calais</v>
      </c>
      <c r="F3472" s="21" t="s">
        <v>49</v>
      </c>
      <c r="G3472" s="21" t="str">
        <f>VLOOKUP(Tableau1[[#This Row],[CODE_TYPE_DECHET]],Libellés!$A$1:$B$8,2,FALSE)</f>
        <v>Ordures ménagères résiduelles</v>
      </c>
      <c r="H3472" s="21" t="s">
        <v>51</v>
      </c>
      <c r="I3472" s="21" t="str">
        <f>VLOOKUP(Tableau1[[#This Row],[CODE_DESTINATION]],Libellés!$E$2:$F$7,2,FALSE)</f>
        <v>Stockage</v>
      </c>
      <c r="J3472" s="21">
        <v>178872.67014</v>
      </c>
      <c r="K3472" s="21">
        <v>1465205</v>
      </c>
      <c r="L3472" s="21">
        <f>Tableau1[[#This Row],[TONNE_DECHET]]*1000</f>
        <v>178872670.14000002</v>
      </c>
      <c r="M3472" s="21">
        <f>Tableau1[[#This Row],[KG_DECHET]]/Tableau1[[#This Row],[Population]]</f>
        <v>122.08030285181938</v>
      </c>
    </row>
    <row r="3473" spans="1:13" x14ac:dyDescent="0.3">
      <c r="A3473" s="21">
        <v>2013</v>
      </c>
      <c r="B3473" s="21">
        <v>32</v>
      </c>
      <c r="C3473" s="21" t="str">
        <f>VLOOKUP(Tableau1[[#This Row],[CODE_REGION]],Libellés!$I$2:$J$15,2,FALSE)</f>
        <v>Hauts-de-France</v>
      </c>
      <c r="D3473" s="21">
        <v>62</v>
      </c>
      <c r="E3473" s="21" t="str">
        <f>VLOOKUP(Tableau1[[#This Row],[CODE_DEPT]],Libellés!$L$2:$M$102,2,FALSE)</f>
        <v>Pas-de-Calais</v>
      </c>
      <c r="F3473" s="21" t="s">
        <v>49</v>
      </c>
      <c r="G3473" s="21" t="str">
        <f>VLOOKUP(Tableau1[[#This Row],[CODE_TYPE_DECHET]],Libellés!$A$1:$B$8,2,FALSE)</f>
        <v>Ordures ménagères résiduelles</v>
      </c>
      <c r="H3473" s="21" t="s">
        <v>52</v>
      </c>
      <c r="I3473" s="21" t="str">
        <f>VLOOKUP(Tableau1[[#This Row],[CODE_DESTINATION]],Libellés!$E$2:$F$7,2,FALSE)</f>
        <v>Non précisé</v>
      </c>
      <c r="J3473" s="21">
        <v>7029.9281499999997</v>
      </c>
      <c r="K3473" s="21">
        <v>1465205</v>
      </c>
      <c r="L3473" s="21">
        <f>Tableau1[[#This Row],[TONNE_DECHET]]*1000</f>
        <v>7029928.1499999994</v>
      </c>
      <c r="M3473" s="21">
        <f>Tableau1[[#This Row],[KG_DECHET]]/Tableau1[[#This Row],[Population]]</f>
        <v>4.7979143874065402</v>
      </c>
    </row>
    <row r="3474" spans="1:13" x14ac:dyDescent="0.3">
      <c r="A3474" s="21">
        <v>2013</v>
      </c>
      <c r="B3474" s="21">
        <v>32</v>
      </c>
      <c r="C3474" s="21" t="str">
        <f>VLOOKUP(Tableau1[[#This Row],[CODE_REGION]],Libellés!$I$2:$J$15,2,FALSE)</f>
        <v>Hauts-de-France</v>
      </c>
      <c r="D3474" s="21">
        <v>62</v>
      </c>
      <c r="E3474" s="21" t="str">
        <f>VLOOKUP(Tableau1[[#This Row],[CODE_DEPT]],Libellés!$L$2:$M$102,2,FALSE)</f>
        <v>Pas-de-Calais</v>
      </c>
      <c r="F3474" s="21" t="s">
        <v>50</v>
      </c>
      <c r="G3474" s="21" t="str">
        <f>VLOOKUP(Tableau1[[#This Row],[CODE_TYPE_DECHET]],Libellés!$A$1:$B$8,2,FALSE)</f>
        <v>Encombrants</v>
      </c>
      <c r="H3474" s="21" t="s">
        <v>49</v>
      </c>
      <c r="I3474" s="21" t="str">
        <f>VLOOKUP(Tableau1[[#This Row],[CODE_DESTINATION]],Libellés!$E$2:$F$7,2,FALSE)</f>
        <v>Valorisation matière</v>
      </c>
      <c r="J3474" s="21">
        <v>6795.8683799999999</v>
      </c>
      <c r="K3474" s="21">
        <v>1465205</v>
      </c>
      <c r="L3474" s="21">
        <f>Tableau1[[#This Row],[TONNE_DECHET]]*1000</f>
        <v>6795868.3799999999</v>
      </c>
      <c r="M3474" s="21">
        <f>Tableau1[[#This Row],[KG_DECHET]]/Tableau1[[#This Row],[Population]]</f>
        <v>4.638168979767336</v>
      </c>
    </row>
    <row r="3475" spans="1:13" x14ac:dyDescent="0.3">
      <c r="A3475" s="21">
        <v>2013</v>
      </c>
      <c r="B3475" s="21">
        <v>32</v>
      </c>
      <c r="C3475" s="21" t="str">
        <f>VLOOKUP(Tableau1[[#This Row],[CODE_REGION]],Libellés!$I$2:$J$15,2,FALSE)</f>
        <v>Hauts-de-France</v>
      </c>
      <c r="D3475" s="21">
        <v>62</v>
      </c>
      <c r="E3475" s="21" t="str">
        <f>VLOOKUP(Tableau1[[#This Row],[CODE_DEPT]],Libellés!$L$2:$M$102,2,FALSE)</f>
        <v>Pas-de-Calais</v>
      </c>
      <c r="F3475" s="21" t="s">
        <v>50</v>
      </c>
      <c r="G3475" s="21" t="str">
        <f>VLOOKUP(Tableau1[[#This Row],[CODE_TYPE_DECHET]],Libellés!$A$1:$B$8,2,FALSE)</f>
        <v>Encombrants</v>
      </c>
      <c r="H3475" s="21" t="s">
        <v>50</v>
      </c>
      <c r="I3475" s="21" t="str">
        <f>VLOOKUP(Tableau1[[#This Row],[CODE_DESTINATION]],Libellés!$E$2:$F$7,2,FALSE)</f>
        <v>Incinération avec récupération d'énergie</v>
      </c>
      <c r="J3475" s="21">
        <v>1490</v>
      </c>
      <c r="K3475" s="21">
        <v>1465205</v>
      </c>
      <c r="L3475" s="21">
        <f>Tableau1[[#This Row],[TONNE_DECHET]]*1000</f>
        <v>1490000</v>
      </c>
      <c r="M3475" s="21">
        <f>Tableau1[[#This Row],[KG_DECHET]]/Tableau1[[#This Row],[Population]]</f>
        <v>1.0169225466743561</v>
      </c>
    </row>
    <row r="3476" spans="1:13" x14ac:dyDescent="0.3">
      <c r="A3476" s="21">
        <v>2013</v>
      </c>
      <c r="B3476" s="21">
        <v>32</v>
      </c>
      <c r="C3476" s="21" t="str">
        <f>VLOOKUP(Tableau1[[#This Row],[CODE_REGION]],Libellés!$I$2:$J$15,2,FALSE)</f>
        <v>Hauts-de-France</v>
      </c>
      <c r="D3476" s="21">
        <v>62</v>
      </c>
      <c r="E3476" s="21" t="str">
        <f>VLOOKUP(Tableau1[[#This Row],[CODE_DEPT]],Libellés!$L$2:$M$102,2,FALSE)</f>
        <v>Pas-de-Calais</v>
      </c>
      <c r="F3476" s="21" t="s">
        <v>50</v>
      </c>
      <c r="G3476" s="21" t="str">
        <f>VLOOKUP(Tableau1[[#This Row],[CODE_TYPE_DECHET]],Libellés!$A$1:$B$8,2,FALSE)</f>
        <v>Encombrants</v>
      </c>
      <c r="H3476" s="21" t="s">
        <v>51</v>
      </c>
      <c r="I3476" s="21" t="str">
        <f>VLOOKUP(Tableau1[[#This Row],[CODE_DESTINATION]],Libellés!$E$2:$F$7,2,FALSE)</f>
        <v>Stockage</v>
      </c>
      <c r="J3476" s="21">
        <v>4132.7025100000001</v>
      </c>
      <c r="K3476" s="21">
        <v>1465205</v>
      </c>
      <c r="L3476" s="21">
        <f>Tableau1[[#This Row],[TONNE_DECHET]]*1000</f>
        <v>4132702.5100000002</v>
      </c>
      <c r="M3476" s="21">
        <f>Tableau1[[#This Row],[KG_DECHET]]/Tableau1[[#This Row],[Population]]</f>
        <v>2.8205626584675865</v>
      </c>
    </row>
    <row r="3477" spans="1:13" x14ac:dyDescent="0.3">
      <c r="A3477" s="21">
        <v>2013</v>
      </c>
      <c r="B3477" s="21">
        <v>32</v>
      </c>
      <c r="C3477" s="21" t="str">
        <f>VLOOKUP(Tableau1[[#This Row],[CODE_REGION]],Libellés!$I$2:$J$15,2,FALSE)</f>
        <v>Hauts-de-France</v>
      </c>
      <c r="D3477" s="21">
        <v>62</v>
      </c>
      <c r="E3477" s="21" t="str">
        <f>VLOOKUP(Tableau1[[#This Row],[CODE_DEPT]],Libellés!$L$2:$M$102,2,FALSE)</f>
        <v>Pas-de-Calais</v>
      </c>
      <c r="F3477" s="21" t="s">
        <v>53</v>
      </c>
      <c r="G3477" s="21" t="str">
        <f>VLOOKUP(Tableau1[[#This Row],[CODE_TYPE_DECHET]],Libellés!$A$1:$B$8,2,FALSE)</f>
        <v>Déchets dangereux</v>
      </c>
      <c r="H3477" s="21" t="s">
        <v>49</v>
      </c>
      <c r="I3477" s="21" t="str">
        <f>VLOOKUP(Tableau1[[#This Row],[CODE_DESTINATION]],Libellés!$E$2:$F$7,2,FALSE)</f>
        <v>Valorisation matière</v>
      </c>
      <c r="J3477" s="21">
        <v>0.01</v>
      </c>
      <c r="K3477" s="21">
        <v>1465205</v>
      </c>
      <c r="L3477" s="21">
        <f>Tableau1[[#This Row],[TONNE_DECHET]]*1000</f>
        <v>10</v>
      </c>
      <c r="M3477" s="21">
        <f>Tableau1[[#This Row],[KG_DECHET]]/Tableau1[[#This Row],[Population]]</f>
        <v>6.8249835347272223E-6</v>
      </c>
    </row>
    <row r="3478" spans="1:13" x14ac:dyDescent="0.3">
      <c r="A3478" s="21">
        <v>2013</v>
      </c>
      <c r="B3478" s="21">
        <v>32</v>
      </c>
      <c r="C3478" s="21" t="str">
        <f>VLOOKUP(Tableau1[[#This Row],[CODE_REGION]],Libellés!$I$2:$J$15,2,FALSE)</f>
        <v>Hauts-de-France</v>
      </c>
      <c r="D3478" s="21">
        <v>62</v>
      </c>
      <c r="E3478" s="21" t="str">
        <f>VLOOKUP(Tableau1[[#This Row],[CODE_DEPT]],Libellés!$L$2:$M$102,2,FALSE)</f>
        <v>Pas-de-Calais</v>
      </c>
      <c r="F3478" s="21" t="s">
        <v>53</v>
      </c>
      <c r="G3478" s="21" t="str">
        <f>VLOOKUP(Tableau1[[#This Row],[CODE_TYPE_DECHET]],Libellés!$A$1:$B$8,2,FALSE)</f>
        <v>Déchets dangereux</v>
      </c>
      <c r="H3478" s="21" t="s">
        <v>50</v>
      </c>
      <c r="I3478" s="21" t="str">
        <f>VLOOKUP(Tableau1[[#This Row],[CODE_DESTINATION]],Libellés!$E$2:$F$7,2,FALSE)</f>
        <v>Incinération avec récupération d'énergie</v>
      </c>
      <c r="J3478" s="21">
        <v>2.0490000000000001E-2</v>
      </c>
      <c r="K3478" s="21">
        <v>1465205</v>
      </c>
      <c r="L3478" s="21">
        <f>Tableau1[[#This Row],[TONNE_DECHET]]*1000</f>
        <v>20.490000000000002</v>
      </c>
      <c r="M3478" s="21">
        <f>Tableau1[[#This Row],[KG_DECHET]]/Tableau1[[#This Row],[Population]]</f>
        <v>1.3984391262656081E-5</v>
      </c>
    </row>
    <row r="3479" spans="1:13" x14ac:dyDescent="0.3">
      <c r="A3479" s="21">
        <v>2013</v>
      </c>
      <c r="B3479" s="21">
        <v>32</v>
      </c>
      <c r="C3479" s="21" t="str">
        <f>VLOOKUP(Tableau1[[#This Row],[CODE_REGION]],Libellés!$I$2:$J$15,2,FALSE)</f>
        <v>Hauts-de-France</v>
      </c>
      <c r="D3479" s="21">
        <v>62</v>
      </c>
      <c r="E3479" s="21" t="str">
        <f>VLOOKUP(Tableau1[[#This Row],[CODE_DEPT]],Libellés!$L$2:$M$102,2,FALSE)</f>
        <v>Pas-de-Calais</v>
      </c>
      <c r="F3479" s="21" t="s">
        <v>51</v>
      </c>
      <c r="G3479" s="21" t="str">
        <f>VLOOKUP(Tableau1[[#This Row],[CODE_TYPE_DECHET]],Libellés!$A$1:$B$8,2,FALSE)</f>
        <v>Emballages et papier</v>
      </c>
      <c r="H3479" s="21" t="s">
        <v>49</v>
      </c>
      <c r="I3479" s="21" t="str">
        <f>VLOOKUP(Tableau1[[#This Row],[CODE_DESTINATION]],Libellés!$E$2:$F$7,2,FALSE)</f>
        <v>Valorisation matière</v>
      </c>
      <c r="J3479" s="21">
        <v>89107.931389999998</v>
      </c>
      <c r="K3479" s="21">
        <v>1465205</v>
      </c>
      <c r="L3479" s="21">
        <f>Tableau1[[#This Row],[TONNE_DECHET]]*1000</f>
        <v>89107931.390000001</v>
      </c>
      <c r="M3479" s="21">
        <f>Tableau1[[#This Row],[KG_DECHET]]/Tableau1[[#This Row],[Population]]</f>
        <v>60.816016455035303</v>
      </c>
    </row>
    <row r="3480" spans="1:13" x14ac:dyDescent="0.3">
      <c r="A3480" s="21">
        <v>2013</v>
      </c>
      <c r="B3480" s="21">
        <v>32</v>
      </c>
      <c r="C3480" s="21" t="str">
        <f>VLOOKUP(Tableau1[[#This Row],[CODE_REGION]],Libellés!$I$2:$J$15,2,FALSE)</f>
        <v>Hauts-de-France</v>
      </c>
      <c r="D3480" s="21">
        <v>62</v>
      </c>
      <c r="E3480" s="21" t="str">
        <f>VLOOKUP(Tableau1[[#This Row],[CODE_DEPT]],Libellés!$L$2:$M$102,2,FALSE)</f>
        <v>Pas-de-Calais</v>
      </c>
      <c r="F3480" s="21" t="s">
        <v>51</v>
      </c>
      <c r="G3480" s="21" t="str">
        <f>VLOOKUP(Tableau1[[#This Row],[CODE_TYPE_DECHET]],Libellés!$A$1:$B$8,2,FALSE)</f>
        <v>Emballages et papier</v>
      </c>
      <c r="H3480" s="21" t="s">
        <v>52</v>
      </c>
      <c r="I3480" s="21" t="str">
        <f>VLOOKUP(Tableau1[[#This Row],[CODE_DESTINATION]],Libellés!$E$2:$F$7,2,FALSE)</f>
        <v>Non précisé</v>
      </c>
      <c r="J3480" s="21">
        <v>1189.3031000000001</v>
      </c>
      <c r="K3480" s="21">
        <v>1465205</v>
      </c>
      <c r="L3480" s="21">
        <f>Tableau1[[#This Row],[TONNE_DECHET]]*1000</f>
        <v>1189303.1000000001</v>
      </c>
      <c r="M3480" s="21">
        <f>Tableau1[[#This Row],[KG_DECHET]]/Tableau1[[#This Row],[Population]]</f>
        <v>0.81169740753000441</v>
      </c>
    </row>
    <row r="3481" spans="1:13" x14ac:dyDescent="0.3">
      <c r="A3481" s="21">
        <v>2013</v>
      </c>
      <c r="B3481" s="21">
        <v>32</v>
      </c>
      <c r="C3481" s="21" t="str">
        <f>VLOOKUP(Tableau1[[#This Row],[CODE_REGION]],Libellés!$I$2:$J$15,2,FALSE)</f>
        <v>Hauts-de-France</v>
      </c>
      <c r="D3481" s="21">
        <v>62</v>
      </c>
      <c r="E3481" s="21" t="str">
        <f>VLOOKUP(Tableau1[[#This Row],[CODE_DEPT]],Libellés!$L$2:$M$102,2,FALSE)</f>
        <v>Pas-de-Calais</v>
      </c>
      <c r="F3481" s="21" t="s">
        <v>56</v>
      </c>
      <c r="G3481" s="21" t="str">
        <f>VLOOKUP(Tableau1[[#This Row],[CODE_TYPE_DECHET]],Libellés!$A$1:$B$8,2,FALSE)</f>
        <v>Biodéchets</v>
      </c>
      <c r="H3481" s="21" t="s">
        <v>56</v>
      </c>
      <c r="I3481" s="21" t="str">
        <f>VLOOKUP(Tableau1[[#This Row],[CODE_DESTINATION]],Libellés!$E$2:$F$7,2,FALSE)</f>
        <v>Valorisation organique</v>
      </c>
      <c r="J3481" s="21">
        <v>99512.814339999997</v>
      </c>
      <c r="K3481" s="21">
        <v>1465205</v>
      </c>
      <c r="L3481" s="21">
        <f>Tableau1[[#This Row],[TONNE_DECHET]]*1000</f>
        <v>99512814.340000004</v>
      </c>
      <c r="M3481" s="21">
        <f>Tableau1[[#This Row],[KG_DECHET]]/Tableau1[[#This Row],[Population]]</f>
        <v>67.917331936486704</v>
      </c>
    </row>
    <row r="3482" spans="1:13" x14ac:dyDescent="0.3">
      <c r="A3482" s="21">
        <v>2013</v>
      </c>
      <c r="B3482" s="21">
        <v>32</v>
      </c>
      <c r="C3482" s="21" t="str">
        <f>VLOOKUP(Tableau1[[#This Row],[CODE_REGION]],Libellés!$I$2:$J$15,2,FALSE)</f>
        <v>Hauts-de-France</v>
      </c>
      <c r="D3482" s="21">
        <v>62</v>
      </c>
      <c r="E3482" s="21" t="str">
        <f>VLOOKUP(Tableau1[[#This Row],[CODE_DEPT]],Libellés!$L$2:$M$102,2,FALSE)</f>
        <v>Pas-de-Calais</v>
      </c>
      <c r="F3482" s="21" t="s">
        <v>54</v>
      </c>
      <c r="G3482" s="21" t="str">
        <f>VLOOKUP(Tableau1[[#This Row],[CODE_TYPE_DECHET]],Libellés!$A$1:$B$8,2,FALSE)</f>
        <v>Verre</v>
      </c>
      <c r="H3482" s="21" t="s">
        <v>49</v>
      </c>
      <c r="I3482" s="21" t="str">
        <f>VLOOKUP(Tableau1[[#This Row],[CODE_DESTINATION]],Libellés!$E$2:$F$7,2,FALSE)</f>
        <v>Valorisation matière</v>
      </c>
      <c r="J3482" s="21">
        <v>62001.172659999997</v>
      </c>
      <c r="K3482" s="21">
        <v>1465205</v>
      </c>
      <c r="L3482" s="21">
        <f>Tableau1[[#This Row],[TONNE_DECHET]]*1000</f>
        <v>62001172.659999996</v>
      </c>
      <c r="M3482" s="21">
        <f>Tableau1[[#This Row],[KG_DECHET]]/Tableau1[[#This Row],[Population]]</f>
        <v>42.315698253827961</v>
      </c>
    </row>
    <row r="3483" spans="1:13" x14ac:dyDescent="0.3">
      <c r="A3483" s="21">
        <v>2013</v>
      </c>
      <c r="B3483" s="21">
        <v>32</v>
      </c>
      <c r="C3483" s="21" t="str">
        <f>VLOOKUP(Tableau1[[#This Row],[CODE_REGION]],Libellés!$I$2:$J$15,2,FALSE)</f>
        <v>Hauts-de-France</v>
      </c>
      <c r="D3483" s="21">
        <v>62</v>
      </c>
      <c r="E3483" s="21" t="str">
        <f>VLOOKUP(Tableau1[[#This Row],[CODE_DEPT]],Libellés!$L$2:$M$102,2,FALSE)</f>
        <v>Pas-de-Calais</v>
      </c>
      <c r="F3483" s="21" t="s">
        <v>54</v>
      </c>
      <c r="G3483" s="21" t="str">
        <f>VLOOKUP(Tableau1[[#This Row],[CODE_TYPE_DECHET]],Libellés!$A$1:$B$8,2,FALSE)</f>
        <v>Verre</v>
      </c>
      <c r="H3483" s="21" t="s">
        <v>52</v>
      </c>
      <c r="I3483" s="21" t="str">
        <f>VLOOKUP(Tableau1[[#This Row],[CODE_DESTINATION]],Libellés!$E$2:$F$7,2,FALSE)</f>
        <v>Non précisé</v>
      </c>
      <c r="J3483" s="21">
        <v>1116.24872</v>
      </c>
      <c r="K3483" s="21">
        <v>1465205</v>
      </c>
      <c r="L3483" s="21">
        <f>Tableau1[[#This Row],[TONNE_DECHET]]*1000</f>
        <v>1116248.72</v>
      </c>
      <c r="M3483" s="21">
        <f>Tableau1[[#This Row],[KG_DECHET]]/Tableau1[[#This Row],[Population]]</f>
        <v>0.76183791346603369</v>
      </c>
    </row>
    <row r="3484" spans="1:13" x14ac:dyDescent="0.3">
      <c r="A3484" s="21">
        <v>2013</v>
      </c>
      <c r="B3484" s="21">
        <v>32</v>
      </c>
      <c r="C3484" s="21" t="str">
        <f>VLOOKUP(Tableau1[[#This Row],[CODE_REGION]],Libellés!$I$2:$J$15,2,FALSE)</f>
        <v>Hauts-de-France</v>
      </c>
      <c r="D3484" s="21">
        <v>62</v>
      </c>
      <c r="E3484" s="21" t="str">
        <f>VLOOKUP(Tableau1[[#This Row],[CODE_DEPT]],Libellés!$L$2:$M$102,2,FALSE)</f>
        <v>Pas-de-Calais</v>
      </c>
      <c r="F3484" s="21" t="s">
        <v>55</v>
      </c>
      <c r="G3484" s="21" t="str">
        <f>VLOOKUP(Tableau1[[#This Row],[CODE_TYPE_DECHET]],Libellés!$A$1:$B$8,2,FALSE)</f>
        <v>Collectes séparées hors gravats</v>
      </c>
      <c r="H3484" s="21" t="s">
        <v>49</v>
      </c>
      <c r="I3484" s="21" t="str">
        <f>VLOOKUP(Tableau1[[#This Row],[CODE_DESTINATION]],Libellés!$E$2:$F$7,2,FALSE)</f>
        <v>Valorisation matière</v>
      </c>
      <c r="J3484" s="21">
        <v>1937.0917300000001</v>
      </c>
      <c r="K3484" s="21">
        <v>1465205</v>
      </c>
      <c r="L3484" s="21">
        <f>Tableau1[[#This Row],[TONNE_DECHET]]*1000</f>
        <v>1937091.73</v>
      </c>
      <c r="M3484" s="21">
        <f>Tableau1[[#This Row],[KG_DECHET]]/Tableau1[[#This Row],[Population]]</f>
        <v>1.3220619162506271</v>
      </c>
    </row>
    <row r="3485" spans="1:13" x14ac:dyDescent="0.3">
      <c r="A3485" s="21">
        <v>2013</v>
      </c>
      <c r="B3485" s="21">
        <v>32</v>
      </c>
      <c r="C3485" s="21" t="str">
        <f>VLOOKUP(Tableau1[[#This Row],[CODE_REGION]],Libellés!$I$2:$J$15,2,FALSE)</f>
        <v>Hauts-de-France</v>
      </c>
      <c r="D3485" s="21">
        <v>62</v>
      </c>
      <c r="E3485" s="21" t="str">
        <f>VLOOKUP(Tableau1[[#This Row],[CODE_DEPT]],Libellés!$L$2:$M$102,2,FALSE)</f>
        <v>Pas-de-Calais</v>
      </c>
      <c r="F3485" s="21" t="s">
        <v>55</v>
      </c>
      <c r="G3485" s="21" t="str">
        <f>VLOOKUP(Tableau1[[#This Row],[CODE_TYPE_DECHET]],Libellés!$A$1:$B$8,2,FALSE)</f>
        <v>Collectes séparées hors gravats</v>
      </c>
      <c r="H3485" s="21" t="s">
        <v>52</v>
      </c>
      <c r="I3485" s="21" t="str">
        <f>VLOOKUP(Tableau1[[#This Row],[CODE_DESTINATION]],Libellés!$E$2:$F$7,2,FALSE)</f>
        <v>Non précisé</v>
      </c>
      <c r="J3485" s="21">
        <v>138.43322000000001</v>
      </c>
      <c r="K3485" s="21">
        <v>1465205</v>
      </c>
      <c r="L3485" s="21">
        <f>Tableau1[[#This Row],[TONNE_DECHET]]*1000</f>
        <v>138433.22</v>
      </c>
      <c r="M3485" s="21">
        <f>Tableau1[[#This Row],[KG_DECHET]]/Tableau1[[#This Row],[Population]]</f>
        <v>9.448044471592712E-2</v>
      </c>
    </row>
    <row r="3486" spans="1:13" x14ac:dyDescent="0.3">
      <c r="A3486" s="21">
        <v>2015</v>
      </c>
      <c r="B3486" s="21">
        <v>32</v>
      </c>
      <c r="C3486" s="21" t="str">
        <f>VLOOKUP(Tableau1[[#This Row],[CODE_REGION]],Libellés!$I$2:$J$15,2,FALSE)</f>
        <v>Hauts-de-France</v>
      </c>
      <c r="D3486" s="21">
        <v>62</v>
      </c>
      <c r="E3486" s="21" t="str">
        <f>VLOOKUP(Tableau1[[#This Row],[CODE_DEPT]],Libellés!$L$2:$M$102,2,FALSE)</f>
        <v>Pas-de-Calais</v>
      </c>
      <c r="F3486" s="21" t="s">
        <v>49</v>
      </c>
      <c r="G3486" s="21" t="str">
        <f>VLOOKUP(Tableau1[[#This Row],[CODE_TYPE_DECHET]],Libellés!$A$1:$B$8,2,FALSE)</f>
        <v>Ordures ménagères résiduelles</v>
      </c>
      <c r="H3486" s="21" t="s">
        <v>50</v>
      </c>
      <c r="I3486" s="21" t="str">
        <f>VLOOKUP(Tableau1[[#This Row],[CODE_DESTINATION]],Libellés!$E$2:$F$7,2,FALSE)</f>
        <v>Incinération avec récupération d'énergie</v>
      </c>
      <c r="J3486" s="21">
        <v>222646.32835</v>
      </c>
      <c r="K3486" s="21">
        <v>1472648</v>
      </c>
      <c r="L3486" s="21">
        <f>Tableau1[[#This Row],[TONNE_DECHET]]*1000</f>
        <v>222646328.34999999</v>
      </c>
      <c r="M3486" s="21">
        <f>Tableau1[[#This Row],[KG_DECHET]]/Tableau1[[#This Row],[Population]]</f>
        <v>151.18774367669667</v>
      </c>
    </row>
    <row r="3487" spans="1:13" x14ac:dyDescent="0.3">
      <c r="A3487" s="21">
        <v>2015</v>
      </c>
      <c r="B3487" s="21">
        <v>32</v>
      </c>
      <c r="C3487" s="21" t="str">
        <f>VLOOKUP(Tableau1[[#This Row],[CODE_REGION]],Libellés!$I$2:$J$15,2,FALSE)</f>
        <v>Hauts-de-France</v>
      </c>
      <c r="D3487" s="21">
        <v>62</v>
      </c>
      <c r="E3487" s="21" t="str">
        <f>VLOOKUP(Tableau1[[#This Row],[CODE_DEPT]],Libellés!$L$2:$M$102,2,FALSE)</f>
        <v>Pas-de-Calais</v>
      </c>
      <c r="F3487" s="21" t="s">
        <v>49</v>
      </c>
      <c r="G3487" s="21" t="str">
        <f>VLOOKUP(Tableau1[[#This Row],[CODE_TYPE_DECHET]],Libellés!$A$1:$B$8,2,FALSE)</f>
        <v>Ordures ménagères résiduelles</v>
      </c>
      <c r="H3487" s="21" t="s">
        <v>51</v>
      </c>
      <c r="I3487" s="21" t="str">
        <f>VLOOKUP(Tableau1[[#This Row],[CODE_DESTINATION]],Libellés!$E$2:$F$7,2,FALSE)</f>
        <v>Stockage</v>
      </c>
      <c r="J3487" s="21">
        <v>157534.93557</v>
      </c>
      <c r="K3487" s="21">
        <v>1472648</v>
      </c>
      <c r="L3487" s="21">
        <f>Tableau1[[#This Row],[TONNE_DECHET]]*1000</f>
        <v>157534935.56999999</v>
      </c>
      <c r="M3487" s="21">
        <f>Tableau1[[#This Row],[KG_DECHET]]/Tableau1[[#This Row],[Population]]</f>
        <v>106.97392423036598</v>
      </c>
    </row>
    <row r="3488" spans="1:13" x14ac:dyDescent="0.3">
      <c r="A3488" s="21">
        <v>2015</v>
      </c>
      <c r="B3488" s="21">
        <v>32</v>
      </c>
      <c r="C3488" s="21" t="str">
        <f>VLOOKUP(Tableau1[[#This Row],[CODE_REGION]],Libellés!$I$2:$J$15,2,FALSE)</f>
        <v>Hauts-de-France</v>
      </c>
      <c r="D3488" s="21">
        <v>62</v>
      </c>
      <c r="E3488" s="21" t="str">
        <f>VLOOKUP(Tableau1[[#This Row],[CODE_DEPT]],Libellés!$L$2:$M$102,2,FALSE)</f>
        <v>Pas-de-Calais</v>
      </c>
      <c r="F3488" s="21" t="s">
        <v>49</v>
      </c>
      <c r="G3488" s="21" t="str">
        <f>VLOOKUP(Tableau1[[#This Row],[CODE_TYPE_DECHET]],Libellés!$A$1:$B$8,2,FALSE)</f>
        <v>Ordures ménagères résiduelles</v>
      </c>
      <c r="H3488" s="21" t="s">
        <v>52</v>
      </c>
      <c r="I3488" s="21" t="str">
        <f>VLOOKUP(Tableau1[[#This Row],[CODE_DESTINATION]],Libellés!$E$2:$F$7,2,FALSE)</f>
        <v>Non précisé</v>
      </c>
      <c r="J3488" s="21">
        <v>14033.809080000001</v>
      </c>
      <c r="K3488" s="21">
        <v>1472648</v>
      </c>
      <c r="L3488" s="21">
        <f>Tableau1[[#This Row],[TONNE_DECHET]]*1000</f>
        <v>14033809.08</v>
      </c>
      <c r="M3488" s="21">
        <f>Tableau1[[#This Row],[KG_DECHET]]/Tableau1[[#This Row],[Population]]</f>
        <v>9.5296425758225993</v>
      </c>
    </row>
    <row r="3489" spans="1:13" x14ac:dyDescent="0.3">
      <c r="A3489" s="21">
        <v>2015</v>
      </c>
      <c r="B3489" s="21">
        <v>32</v>
      </c>
      <c r="C3489" s="21" t="str">
        <f>VLOOKUP(Tableau1[[#This Row],[CODE_REGION]],Libellés!$I$2:$J$15,2,FALSE)</f>
        <v>Hauts-de-France</v>
      </c>
      <c r="D3489" s="21">
        <v>62</v>
      </c>
      <c r="E3489" s="21" t="str">
        <f>VLOOKUP(Tableau1[[#This Row],[CODE_DEPT]],Libellés!$L$2:$M$102,2,FALSE)</f>
        <v>Pas-de-Calais</v>
      </c>
      <c r="F3489" s="21" t="s">
        <v>50</v>
      </c>
      <c r="G3489" s="21" t="str">
        <f>VLOOKUP(Tableau1[[#This Row],[CODE_TYPE_DECHET]],Libellés!$A$1:$B$8,2,FALSE)</f>
        <v>Encombrants</v>
      </c>
      <c r="H3489" s="21" t="s">
        <v>49</v>
      </c>
      <c r="I3489" s="21" t="str">
        <f>VLOOKUP(Tableau1[[#This Row],[CODE_DESTINATION]],Libellés!$E$2:$F$7,2,FALSE)</f>
        <v>Valorisation matière</v>
      </c>
      <c r="J3489" s="21">
        <v>7147.12817</v>
      </c>
      <c r="K3489" s="21">
        <v>1472648</v>
      </c>
      <c r="L3489" s="21">
        <f>Tableau1[[#This Row],[TONNE_DECHET]]*1000</f>
        <v>7147128.1699999999</v>
      </c>
      <c r="M3489" s="21">
        <f>Tableau1[[#This Row],[KG_DECHET]]/Tableau1[[#This Row],[Population]]</f>
        <v>4.853249500220012</v>
      </c>
    </row>
    <row r="3490" spans="1:13" x14ac:dyDescent="0.3">
      <c r="A3490" s="21">
        <v>2015</v>
      </c>
      <c r="B3490" s="21">
        <v>32</v>
      </c>
      <c r="C3490" s="21" t="str">
        <f>VLOOKUP(Tableau1[[#This Row],[CODE_REGION]],Libellés!$I$2:$J$15,2,FALSE)</f>
        <v>Hauts-de-France</v>
      </c>
      <c r="D3490" s="21">
        <v>62</v>
      </c>
      <c r="E3490" s="21" t="str">
        <f>VLOOKUP(Tableau1[[#This Row],[CODE_DEPT]],Libellés!$L$2:$M$102,2,FALSE)</f>
        <v>Pas-de-Calais</v>
      </c>
      <c r="F3490" s="21" t="s">
        <v>50</v>
      </c>
      <c r="G3490" s="21" t="str">
        <f>VLOOKUP(Tableau1[[#This Row],[CODE_TYPE_DECHET]],Libellés!$A$1:$B$8,2,FALSE)</f>
        <v>Encombrants</v>
      </c>
      <c r="H3490" s="21" t="s">
        <v>50</v>
      </c>
      <c r="I3490" s="21" t="str">
        <f>VLOOKUP(Tableau1[[#This Row],[CODE_DESTINATION]],Libellés!$E$2:$F$7,2,FALSE)</f>
        <v>Incinération avec récupération d'énergie</v>
      </c>
      <c r="J3490" s="21">
        <v>314</v>
      </c>
      <c r="K3490" s="21">
        <v>1472648</v>
      </c>
      <c r="L3490" s="21">
        <f>Tableau1[[#This Row],[TONNE_DECHET]]*1000</f>
        <v>314000</v>
      </c>
      <c r="M3490" s="21">
        <f>Tableau1[[#This Row],[KG_DECHET]]/Tableau1[[#This Row],[Population]]</f>
        <v>0.21322135364323314</v>
      </c>
    </row>
    <row r="3491" spans="1:13" x14ac:dyDescent="0.3">
      <c r="A3491" s="21">
        <v>2015</v>
      </c>
      <c r="B3491" s="21">
        <v>32</v>
      </c>
      <c r="C3491" s="21" t="str">
        <f>VLOOKUP(Tableau1[[#This Row],[CODE_REGION]],Libellés!$I$2:$J$15,2,FALSE)</f>
        <v>Hauts-de-France</v>
      </c>
      <c r="D3491" s="21">
        <v>62</v>
      </c>
      <c r="E3491" s="21" t="str">
        <f>VLOOKUP(Tableau1[[#This Row],[CODE_DEPT]],Libellés!$L$2:$M$102,2,FALSE)</f>
        <v>Pas-de-Calais</v>
      </c>
      <c r="F3491" s="21" t="s">
        <v>50</v>
      </c>
      <c r="G3491" s="21" t="str">
        <f>VLOOKUP(Tableau1[[#This Row],[CODE_TYPE_DECHET]],Libellés!$A$1:$B$8,2,FALSE)</f>
        <v>Encombrants</v>
      </c>
      <c r="H3491" s="21" t="s">
        <v>51</v>
      </c>
      <c r="I3491" s="21" t="str">
        <f>VLOOKUP(Tableau1[[#This Row],[CODE_DESTINATION]],Libellés!$E$2:$F$7,2,FALSE)</f>
        <v>Stockage</v>
      </c>
      <c r="J3491" s="21">
        <v>2760.5991800000002</v>
      </c>
      <c r="K3491" s="21">
        <v>1472648</v>
      </c>
      <c r="L3491" s="21">
        <f>Tableau1[[#This Row],[TONNE_DECHET]]*1000</f>
        <v>2760599.18</v>
      </c>
      <c r="M3491" s="21">
        <f>Tableau1[[#This Row],[KG_DECHET]]/Tableau1[[#This Row],[Population]]</f>
        <v>1.8745818281082784</v>
      </c>
    </row>
    <row r="3492" spans="1:13" x14ac:dyDescent="0.3">
      <c r="A3492" s="21">
        <v>2015</v>
      </c>
      <c r="B3492" s="21">
        <v>32</v>
      </c>
      <c r="C3492" s="21" t="str">
        <f>VLOOKUP(Tableau1[[#This Row],[CODE_REGION]],Libellés!$I$2:$J$15,2,FALSE)</f>
        <v>Hauts-de-France</v>
      </c>
      <c r="D3492" s="21">
        <v>62</v>
      </c>
      <c r="E3492" s="21" t="str">
        <f>VLOOKUP(Tableau1[[#This Row],[CODE_DEPT]],Libellés!$L$2:$M$102,2,FALSE)</f>
        <v>Pas-de-Calais</v>
      </c>
      <c r="F3492" s="21" t="s">
        <v>53</v>
      </c>
      <c r="G3492" s="21" t="str">
        <f>VLOOKUP(Tableau1[[#This Row],[CODE_TYPE_DECHET]],Libellés!$A$1:$B$8,2,FALSE)</f>
        <v>Déchets dangereux</v>
      </c>
      <c r="H3492" s="21" t="s">
        <v>50</v>
      </c>
      <c r="I3492" s="21" t="str">
        <f>VLOOKUP(Tableau1[[#This Row],[CODE_DESTINATION]],Libellés!$E$2:$F$7,2,FALSE)</f>
        <v>Incinération avec récupération d'énergie</v>
      </c>
      <c r="J3492" s="21">
        <v>1.04609</v>
      </c>
      <c r="K3492" s="21">
        <v>1472648</v>
      </c>
      <c r="L3492" s="21">
        <f>Tableau1[[#This Row],[TONNE_DECHET]]*1000</f>
        <v>1046.0899999999999</v>
      </c>
      <c r="M3492" s="21">
        <f>Tableau1[[#This Row],[KG_DECHET]]/Tableau1[[#This Row],[Population]]</f>
        <v>7.1034626061353416E-4</v>
      </c>
    </row>
    <row r="3493" spans="1:13" x14ac:dyDescent="0.3">
      <c r="A3493" s="21">
        <v>2015</v>
      </c>
      <c r="B3493" s="21">
        <v>32</v>
      </c>
      <c r="C3493" s="21" t="str">
        <f>VLOOKUP(Tableau1[[#This Row],[CODE_REGION]],Libellés!$I$2:$J$15,2,FALSE)</f>
        <v>Hauts-de-France</v>
      </c>
      <c r="D3493" s="21">
        <v>62</v>
      </c>
      <c r="E3493" s="21" t="str">
        <f>VLOOKUP(Tableau1[[#This Row],[CODE_DEPT]],Libellés!$L$2:$M$102,2,FALSE)</f>
        <v>Pas-de-Calais</v>
      </c>
      <c r="F3493" s="21" t="s">
        <v>53</v>
      </c>
      <c r="G3493" s="21" t="str">
        <f>VLOOKUP(Tableau1[[#This Row],[CODE_TYPE_DECHET]],Libellés!$A$1:$B$8,2,FALSE)</f>
        <v>Déchets dangereux</v>
      </c>
      <c r="H3493" s="21" t="s">
        <v>53</v>
      </c>
      <c r="I3493" s="21" t="str">
        <f>VLOOKUP(Tableau1[[#This Row],[CODE_DESTINATION]],Libellés!$E$2:$F$7,2,FALSE)</f>
        <v>Incinération sans récupération d'énergie</v>
      </c>
      <c r="J3493" s="21">
        <v>6.6000000000000003E-2</v>
      </c>
      <c r="K3493" s="21">
        <v>1472648</v>
      </c>
      <c r="L3493" s="21">
        <f>Tableau1[[#This Row],[TONNE_DECHET]]*1000</f>
        <v>66</v>
      </c>
      <c r="M3493" s="21">
        <f>Tableau1[[#This Row],[KG_DECHET]]/Tableau1[[#This Row],[Population]]</f>
        <v>4.4817227198896139E-5</v>
      </c>
    </row>
    <row r="3494" spans="1:13" x14ac:dyDescent="0.3">
      <c r="A3494" s="21">
        <v>2015</v>
      </c>
      <c r="B3494" s="21">
        <v>32</v>
      </c>
      <c r="C3494" s="21" t="str">
        <f>VLOOKUP(Tableau1[[#This Row],[CODE_REGION]],Libellés!$I$2:$J$15,2,FALSE)</f>
        <v>Hauts-de-France</v>
      </c>
      <c r="D3494" s="21">
        <v>62</v>
      </c>
      <c r="E3494" s="21" t="str">
        <f>VLOOKUP(Tableau1[[#This Row],[CODE_DEPT]],Libellés!$L$2:$M$102,2,FALSE)</f>
        <v>Pas-de-Calais</v>
      </c>
      <c r="F3494" s="21" t="s">
        <v>51</v>
      </c>
      <c r="G3494" s="21" t="str">
        <f>VLOOKUP(Tableau1[[#This Row],[CODE_TYPE_DECHET]],Libellés!$A$1:$B$8,2,FALSE)</f>
        <v>Emballages et papier</v>
      </c>
      <c r="H3494" s="21" t="s">
        <v>49</v>
      </c>
      <c r="I3494" s="21" t="str">
        <f>VLOOKUP(Tableau1[[#This Row],[CODE_DESTINATION]],Libellés!$E$2:$F$7,2,FALSE)</f>
        <v>Valorisation matière</v>
      </c>
      <c r="J3494" s="21">
        <v>83456.430850000004</v>
      </c>
      <c r="K3494" s="21">
        <v>1472648</v>
      </c>
      <c r="L3494" s="21">
        <f>Tableau1[[#This Row],[TONNE_DECHET]]*1000</f>
        <v>83456430.850000009</v>
      </c>
      <c r="M3494" s="21">
        <f>Tableau1[[#This Row],[KG_DECHET]]/Tableau1[[#This Row],[Population]]</f>
        <v>56.670997312324474</v>
      </c>
    </row>
    <row r="3495" spans="1:13" x14ac:dyDescent="0.3">
      <c r="A3495" s="21">
        <v>2015</v>
      </c>
      <c r="B3495" s="21">
        <v>32</v>
      </c>
      <c r="C3495" s="21" t="str">
        <f>VLOOKUP(Tableau1[[#This Row],[CODE_REGION]],Libellés!$I$2:$J$15,2,FALSE)</f>
        <v>Hauts-de-France</v>
      </c>
      <c r="D3495" s="21">
        <v>62</v>
      </c>
      <c r="E3495" s="21" t="str">
        <f>VLOOKUP(Tableau1[[#This Row],[CODE_DEPT]],Libellés!$L$2:$M$102,2,FALSE)</f>
        <v>Pas-de-Calais</v>
      </c>
      <c r="F3495" s="21" t="s">
        <v>51</v>
      </c>
      <c r="G3495" s="21" t="str">
        <f>VLOOKUP(Tableau1[[#This Row],[CODE_TYPE_DECHET]],Libellés!$A$1:$B$8,2,FALSE)</f>
        <v>Emballages et papier</v>
      </c>
      <c r="H3495" s="21" t="s">
        <v>52</v>
      </c>
      <c r="I3495" s="21" t="str">
        <f>VLOOKUP(Tableau1[[#This Row],[CODE_DESTINATION]],Libellés!$E$2:$F$7,2,FALSE)</f>
        <v>Non précisé</v>
      </c>
      <c r="J3495" s="21">
        <v>3139.6324399999999</v>
      </c>
      <c r="K3495" s="21">
        <v>1472648</v>
      </c>
      <c r="L3495" s="21">
        <f>Tableau1[[#This Row],[TONNE_DECHET]]*1000</f>
        <v>3139632.44</v>
      </c>
      <c r="M3495" s="21">
        <f>Tableau1[[#This Row],[KG_DECHET]]/Tableau1[[#This Row],[Population]]</f>
        <v>2.1319639452197672</v>
      </c>
    </row>
    <row r="3496" spans="1:13" x14ac:dyDescent="0.3">
      <c r="A3496" s="21">
        <v>2015</v>
      </c>
      <c r="B3496" s="21">
        <v>32</v>
      </c>
      <c r="C3496" s="21" t="str">
        <f>VLOOKUP(Tableau1[[#This Row],[CODE_REGION]],Libellés!$I$2:$J$15,2,FALSE)</f>
        <v>Hauts-de-France</v>
      </c>
      <c r="D3496" s="21">
        <v>62</v>
      </c>
      <c r="E3496" s="21" t="str">
        <f>VLOOKUP(Tableau1[[#This Row],[CODE_DEPT]],Libellés!$L$2:$M$102,2,FALSE)</f>
        <v>Pas-de-Calais</v>
      </c>
      <c r="F3496" s="21" t="s">
        <v>56</v>
      </c>
      <c r="G3496" s="21" t="str">
        <f>VLOOKUP(Tableau1[[#This Row],[CODE_TYPE_DECHET]],Libellés!$A$1:$B$8,2,FALSE)</f>
        <v>Biodéchets</v>
      </c>
      <c r="H3496" s="21" t="s">
        <v>56</v>
      </c>
      <c r="I3496" s="21" t="str">
        <f>VLOOKUP(Tableau1[[#This Row],[CODE_DESTINATION]],Libellés!$E$2:$F$7,2,FALSE)</f>
        <v>Valorisation organique</v>
      </c>
      <c r="J3496" s="21">
        <v>138437.50146</v>
      </c>
      <c r="K3496" s="21">
        <v>1472648</v>
      </c>
      <c r="L3496" s="21">
        <f>Tableau1[[#This Row],[TONNE_DECHET]]*1000</f>
        <v>138437501.46000001</v>
      </c>
      <c r="M3496" s="21">
        <f>Tableau1[[#This Row],[KG_DECHET]]/Tableau1[[#This Row],[Population]]</f>
        <v>94.005832663338424</v>
      </c>
    </row>
    <row r="3497" spans="1:13" x14ac:dyDescent="0.3">
      <c r="A3497" s="21">
        <v>2015</v>
      </c>
      <c r="B3497" s="21">
        <v>32</v>
      </c>
      <c r="C3497" s="21" t="str">
        <f>VLOOKUP(Tableau1[[#This Row],[CODE_REGION]],Libellés!$I$2:$J$15,2,FALSE)</f>
        <v>Hauts-de-France</v>
      </c>
      <c r="D3497" s="21">
        <v>62</v>
      </c>
      <c r="E3497" s="21" t="str">
        <f>VLOOKUP(Tableau1[[#This Row],[CODE_DEPT]],Libellés!$L$2:$M$102,2,FALSE)</f>
        <v>Pas-de-Calais</v>
      </c>
      <c r="F3497" s="21" t="s">
        <v>54</v>
      </c>
      <c r="G3497" s="21" t="str">
        <f>VLOOKUP(Tableau1[[#This Row],[CODE_TYPE_DECHET]],Libellés!$A$1:$B$8,2,FALSE)</f>
        <v>Verre</v>
      </c>
      <c r="H3497" s="21" t="s">
        <v>49</v>
      </c>
      <c r="I3497" s="21" t="str">
        <f>VLOOKUP(Tableau1[[#This Row],[CODE_DESTINATION]],Libellés!$E$2:$F$7,2,FALSE)</f>
        <v>Valorisation matière</v>
      </c>
      <c r="J3497" s="21">
        <v>56017.918319999997</v>
      </c>
      <c r="K3497" s="21">
        <v>1472648</v>
      </c>
      <c r="L3497" s="21">
        <f>Tableau1[[#This Row],[TONNE_DECHET]]*1000</f>
        <v>56017918.32</v>
      </c>
      <c r="M3497" s="21">
        <f>Tableau1[[#This Row],[KG_DECHET]]/Tableau1[[#This Row],[Population]]</f>
        <v>38.038905644797673</v>
      </c>
    </row>
    <row r="3498" spans="1:13" x14ac:dyDescent="0.3">
      <c r="A3498" s="21">
        <v>2015</v>
      </c>
      <c r="B3498" s="21">
        <v>32</v>
      </c>
      <c r="C3498" s="21" t="str">
        <f>VLOOKUP(Tableau1[[#This Row],[CODE_REGION]],Libellés!$I$2:$J$15,2,FALSE)</f>
        <v>Hauts-de-France</v>
      </c>
      <c r="D3498" s="21">
        <v>62</v>
      </c>
      <c r="E3498" s="21" t="str">
        <f>VLOOKUP(Tableau1[[#This Row],[CODE_DEPT]],Libellés!$L$2:$M$102,2,FALSE)</f>
        <v>Pas-de-Calais</v>
      </c>
      <c r="F3498" s="21" t="s">
        <v>54</v>
      </c>
      <c r="G3498" s="21" t="str">
        <f>VLOOKUP(Tableau1[[#This Row],[CODE_TYPE_DECHET]],Libellés!$A$1:$B$8,2,FALSE)</f>
        <v>Verre</v>
      </c>
      <c r="H3498" s="21" t="s">
        <v>52</v>
      </c>
      <c r="I3498" s="21" t="str">
        <f>VLOOKUP(Tableau1[[#This Row],[CODE_DESTINATION]],Libellés!$E$2:$F$7,2,FALSE)</f>
        <v>Non précisé</v>
      </c>
      <c r="J3498" s="21">
        <v>1870.50848</v>
      </c>
      <c r="K3498" s="21">
        <v>1472648</v>
      </c>
      <c r="L3498" s="21">
        <f>Tableau1[[#This Row],[TONNE_DECHET]]*1000</f>
        <v>1870508.48</v>
      </c>
      <c r="M3498" s="21">
        <f>Tableau1[[#This Row],[KG_DECHET]]/Tableau1[[#This Row],[Population]]</f>
        <v>1.2701667200851798</v>
      </c>
    </row>
    <row r="3499" spans="1:13" x14ac:dyDescent="0.3">
      <c r="A3499" s="21">
        <v>2015</v>
      </c>
      <c r="B3499" s="21">
        <v>32</v>
      </c>
      <c r="C3499" s="21" t="str">
        <f>VLOOKUP(Tableau1[[#This Row],[CODE_REGION]],Libellés!$I$2:$J$15,2,FALSE)</f>
        <v>Hauts-de-France</v>
      </c>
      <c r="D3499" s="21">
        <v>62</v>
      </c>
      <c r="E3499" s="21" t="str">
        <f>VLOOKUP(Tableau1[[#This Row],[CODE_DEPT]],Libellés!$L$2:$M$102,2,FALSE)</f>
        <v>Pas-de-Calais</v>
      </c>
      <c r="F3499" s="21" t="s">
        <v>55</v>
      </c>
      <c r="G3499" s="21" t="str">
        <f>VLOOKUP(Tableau1[[#This Row],[CODE_TYPE_DECHET]],Libellés!$A$1:$B$8,2,FALSE)</f>
        <v>Collectes séparées hors gravats</v>
      </c>
      <c r="H3499" s="21" t="s">
        <v>49</v>
      </c>
      <c r="I3499" s="21" t="str">
        <f>VLOOKUP(Tableau1[[#This Row],[CODE_DESTINATION]],Libellés!$E$2:$F$7,2,FALSE)</f>
        <v>Valorisation matière</v>
      </c>
      <c r="J3499" s="21">
        <v>2076.1820299999999</v>
      </c>
      <c r="K3499" s="21">
        <v>1472648</v>
      </c>
      <c r="L3499" s="21">
        <f>Tableau1[[#This Row],[TONNE_DECHET]]*1000</f>
        <v>2076182.03</v>
      </c>
      <c r="M3499" s="21">
        <f>Tableau1[[#This Row],[KG_DECHET]]/Tableau1[[#This Row],[Population]]</f>
        <v>1.4098291173450819</v>
      </c>
    </row>
    <row r="3500" spans="1:13" x14ac:dyDescent="0.3">
      <c r="A3500" s="21">
        <v>2015</v>
      </c>
      <c r="B3500" s="21">
        <v>32</v>
      </c>
      <c r="C3500" s="21" t="str">
        <f>VLOOKUP(Tableau1[[#This Row],[CODE_REGION]],Libellés!$I$2:$J$15,2,FALSE)</f>
        <v>Hauts-de-France</v>
      </c>
      <c r="D3500" s="21">
        <v>62</v>
      </c>
      <c r="E3500" s="21" t="str">
        <f>VLOOKUP(Tableau1[[#This Row],[CODE_DEPT]],Libellés!$L$2:$M$102,2,FALSE)</f>
        <v>Pas-de-Calais</v>
      </c>
      <c r="F3500" s="21" t="s">
        <v>55</v>
      </c>
      <c r="G3500" s="21" t="str">
        <f>VLOOKUP(Tableau1[[#This Row],[CODE_TYPE_DECHET]],Libellés!$A$1:$B$8,2,FALSE)</f>
        <v>Collectes séparées hors gravats</v>
      </c>
      <c r="H3500" s="21" t="s">
        <v>52</v>
      </c>
      <c r="I3500" s="21" t="str">
        <f>VLOOKUP(Tableau1[[#This Row],[CODE_DESTINATION]],Libellés!$E$2:$F$7,2,FALSE)</f>
        <v>Non précisé</v>
      </c>
      <c r="J3500" s="21">
        <v>96.001000000000005</v>
      </c>
      <c r="K3500" s="21">
        <v>1472648</v>
      </c>
      <c r="L3500" s="21">
        <f>Tableau1[[#This Row],[TONNE_DECHET]]*1000</f>
        <v>96001</v>
      </c>
      <c r="M3500" s="21">
        <f>Tableau1[[#This Row],[KG_DECHET]]/Tableau1[[#This Row],[Population]]</f>
        <v>6.5189373156382249E-2</v>
      </c>
    </row>
    <row r="3501" spans="1:13" x14ac:dyDescent="0.3">
      <c r="A3501" s="21">
        <v>2017</v>
      </c>
      <c r="B3501" s="21">
        <v>32</v>
      </c>
      <c r="C3501" s="21" t="str">
        <f>VLOOKUP(Tableau1[[#This Row],[CODE_REGION]],Libellés!$I$2:$J$15,2,FALSE)</f>
        <v>Hauts-de-France</v>
      </c>
      <c r="D3501" s="21">
        <v>62</v>
      </c>
      <c r="E3501" s="21" t="str">
        <f>VLOOKUP(Tableau1[[#This Row],[CODE_DEPT]],Libellés!$L$2:$M$102,2,FALSE)</f>
        <v>Pas-de-Calais</v>
      </c>
      <c r="F3501" s="21" t="s">
        <v>49</v>
      </c>
      <c r="G3501" s="21" t="str">
        <f>VLOOKUP(Tableau1[[#This Row],[CODE_TYPE_DECHET]],Libellés!$A$1:$B$8,2,FALSE)</f>
        <v>Ordures ménagères résiduelles</v>
      </c>
      <c r="H3501" s="21" t="s">
        <v>50</v>
      </c>
      <c r="I3501" s="21" t="str">
        <f>VLOOKUP(Tableau1[[#This Row],[CODE_DESTINATION]],Libellés!$E$2:$F$7,2,FALSE)</f>
        <v>Incinération avec récupération d'énergie</v>
      </c>
      <c r="J3501" s="21">
        <v>201397.72146</v>
      </c>
      <c r="K3501" s="21">
        <v>1468018</v>
      </c>
      <c r="L3501" s="21">
        <f>Tableau1[[#This Row],[TONNE_DECHET]]*1000</f>
        <v>201397721.46000001</v>
      </c>
      <c r="M3501" s="21">
        <f>Tableau1[[#This Row],[KG_DECHET]]/Tableau1[[#This Row],[Population]]</f>
        <v>137.19022618251276</v>
      </c>
    </row>
    <row r="3502" spans="1:13" x14ac:dyDescent="0.3">
      <c r="A3502" s="21">
        <v>2017</v>
      </c>
      <c r="B3502" s="21">
        <v>32</v>
      </c>
      <c r="C3502" s="21" t="str">
        <f>VLOOKUP(Tableau1[[#This Row],[CODE_REGION]],Libellés!$I$2:$J$15,2,FALSE)</f>
        <v>Hauts-de-France</v>
      </c>
      <c r="D3502" s="21">
        <v>62</v>
      </c>
      <c r="E3502" s="21" t="str">
        <f>VLOOKUP(Tableau1[[#This Row],[CODE_DEPT]],Libellés!$L$2:$M$102,2,FALSE)</f>
        <v>Pas-de-Calais</v>
      </c>
      <c r="F3502" s="21" t="s">
        <v>49</v>
      </c>
      <c r="G3502" s="21" t="str">
        <f>VLOOKUP(Tableau1[[#This Row],[CODE_TYPE_DECHET]],Libellés!$A$1:$B$8,2,FALSE)</f>
        <v>Ordures ménagères résiduelles</v>
      </c>
      <c r="H3502" s="21" t="s">
        <v>51</v>
      </c>
      <c r="I3502" s="21" t="str">
        <f>VLOOKUP(Tableau1[[#This Row],[CODE_DESTINATION]],Libellés!$E$2:$F$7,2,FALSE)</f>
        <v>Stockage</v>
      </c>
      <c r="J3502" s="21">
        <v>146706.33157000001</v>
      </c>
      <c r="K3502" s="21">
        <v>1468018</v>
      </c>
      <c r="L3502" s="21">
        <f>Tableau1[[#This Row],[TONNE_DECHET]]*1000</f>
        <v>146706331.57000002</v>
      </c>
      <c r="M3502" s="21">
        <f>Tableau1[[#This Row],[KG_DECHET]]/Tableau1[[#This Row],[Population]]</f>
        <v>99.934967806934267</v>
      </c>
    </row>
    <row r="3503" spans="1:13" x14ac:dyDescent="0.3">
      <c r="A3503" s="21">
        <v>2017</v>
      </c>
      <c r="B3503" s="21">
        <v>32</v>
      </c>
      <c r="C3503" s="21" t="str">
        <f>VLOOKUP(Tableau1[[#This Row],[CODE_REGION]],Libellés!$I$2:$J$15,2,FALSE)</f>
        <v>Hauts-de-France</v>
      </c>
      <c r="D3503" s="21">
        <v>62</v>
      </c>
      <c r="E3503" s="21" t="str">
        <f>VLOOKUP(Tableau1[[#This Row],[CODE_DEPT]],Libellés!$L$2:$M$102,2,FALSE)</f>
        <v>Pas-de-Calais</v>
      </c>
      <c r="F3503" s="21" t="s">
        <v>49</v>
      </c>
      <c r="G3503" s="21" t="str">
        <f>VLOOKUP(Tableau1[[#This Row],[CODE_TYPE_DECHET]],Libellés!$A$1:$B$8,2,FALSE)</f>
        <v>Ordures ménagères résiduelles</v>
      </c>
      <c r="H3503" s="21" t="s">
        <v>56</v>
      </c>
      <c r="I3503" s="21" t="str">
        <f>VLOOKUP(Tableau1[[#This Row],[CODE_DESTINATION]],Libellés!$E$2:$F$7,2,FALSE)</f>
        <v>Valorisation organique</v>
      </c>
      <c r="J3503" s="21">
        <v>43473</v>
      </c>
      <c r="K3503" s="21">
        <v>1468018</v>
      </c>
      <c r="L3503" s="21">
        <f>Tableau1[[#This Row],[TONNE_DECHET]]*1000</f>
        <v>43473000</v>
      </c>
      <c r="M3503" s="21">
        <f>Tableau1[[#This Row],[KG_DECHET]]/Tableau1[[#This Row],[Population]]</f>
        <v>29.613397110934606</v>
      </c>
    </row>
    <row r="3504" spans="1:13" x14ac:dyDescent="0.3">
      <c r="A3504" s="21">
        <v>2017</v>
      </c>
      <c r="B3504" s="21">
        <v>32</v>
      </c>
      <c r="C3504" s="21" t="str">
        <f>VLOOKUP(Tableau1[[#This Row],[CODE_REGION]],Libellés!$I$2:$J$15,2,FALSE)</f>
        <v>Hauts-de-France</v>
      </c>
      <c r="D3504" s="21">
        <v>62</v>
      </c>
      <c r="E3504" s="21" t="str">
        <f>VLOOKUP(Tableau1[[#This Row],[CODE_DEPT]],Libellés!$L$2:$M$102,2,FALSE)</f>
        <v>Pas-de-Calais</v>
      </c>
      <c r="F3504" s="21" t="s">
        <v>49</v>
      </c>
      <c r="G3504" s="21" t="str">
        <f>VLOOKUP(Tableau1[[#This Row],[CODE_TYPE_DECHET]],Libellés!$A$1:$B$8,2,FALSE)</f>
        <v>Ordures ménagères résiduelles</v>
      </c>
      <c r="H3504" s="21" t="s">
        <v>52</v>
      </c>
      <c r="I3504" s="21" t="str">
        <f>VLOOKUP(Tableau1[[#This Row],[CODE_DESTINATION]],Libellés!$E$2:$F$7,2,FALSE)</f>
        <v>Non précisé</v>
      </c>
      <c r="J3504" s="21">
        <v>6165.63231</v>
      </c>
      <c r="K3504" s="21">
        <v>1468018</v>
      </c>
      <c r="L3504" s="21">
        <f>Tableau1[[#This Row],[TONNE_DECHET]]*1000</f>
        <v>6165632.3099999996</v>
      </c>
      <c r="M3504" s="21">
        <f>Tableau1[[#This Row],[KG_DECHET]]/Tableau1[[#This Row],[Population]]</f>
        <v>4.1999705112607613</v>
      </c>
    </row>
    <row r="3505" spans="1:13" x14ac:dyDescent="0.3">
      <c r="A3505" s="21">
        <v>2017</v>
      </c>
      <c r="B3505" s="21">
        <v>32</v>
      </c>
      <c r="C3505" s="21" t="str">
        <f>VLOOKUP(Tableau1[[#This Row],[CODE_REGION]],Libellés!$I$2:$J$15,2,FALSE)</f>
        <v>Hauts-de-France</v>
      </c>
      <c r="D3505" s="21">
        <v>62</v>
      </c>
      <c r="E3505" s="21" t="str">
        <f>VLOOKUP(Tableau1[[#This Row],[CODE_DEPT]],Libellés!$L$2:$M$102,2,FALSE)</f>
        <v>Pas-de-Calais</v>
      </c>
      <c r="F3505" s="21" t="s">
        <v>50</v>
      </c>
      <c r="G3505" s="21" t="str">
        <f>VLOOKUP(Tableau1[[#This Row],[CODE_TYPE_DECHET]],Libellés!$A$1:$B$8,2,FALSE)</f>
        <v>Encombrants</v>
      </c>
      <c r="H3505" s="21" t="s">
        <v>49</v>
      </c>
      <c r="I3505" s="21" t="str">
        <f>VLOOKUP(Tableau1[[#This Row],[CODE_DESTINATION]],Libellés!$E$2:$F$7,2,FALSE)</f>
        <v>Valorisation matière</v>
      </c>
      <c r="J3505" s="21">
        <v>6002</v>
      </c>
      <c r="K3505" s="21">
        <v>1468018</v>
      </c>
      <c r="L3505" s="21">
        <f>Tableau1[[#This Row],[TONNE_DECHET]]*1000</f>
        <v>6002000</v>
      </c>
      <c r="M3505" s="21">
        <f>Tableau1[[#This Row],[KG_DECHET]]/Tableau1[[#This Row],[Population]]</f>
        <v>4.0885057267690179</v>
      </c>
    </row>
    <row r="3506" spans="1:13" x14ac:dyDescent="0.3">
      <c r="A3506" s="21">
        <v>2017</v>
      </c>
      <c r="B3506" s="21">
        <v>32</v>
      </c>
      <c r="C3506" s="21" t="str">
        <f>VLOOKUP(Tableau1[[#This Row],[CODE_REGION]],Libellés!$I$2:$J$15,2,FALSE)</f>
        <v>Hauts-de-France</v>
      </c>
      <c r="D3506" s="21">
        <v>62</v>
      </c>
      <c r="E3506" s="21" t="str">
        <f>VLOOKUP(Tableau1[[#This Row],[CODE_DEPT]],Libellés!$L$2:$M$102,2,FALSE)</f>
        <v>Pas-de-Calais</v>
      </c>
      <c r="F3506" s="21" t="s">
        <v>50</v>
      </c>
      <c r="G3506" s="21" t="str">
        <f>VLOOKUP(Tableau1[[#This Row],[CODE_TYPE_DECHET]],Libellés!$A$1:$B$8,2,FALSE)</f>
        <v>Encombrants</v>
      </c>
      <c r="H3506" s="21" t="s">
        <v>50</v>
      </c>
      <c r="I3506" s="21" t="str">
        <f>VLOOKUP(Tableau1[[#This Row],[CODE_DESTINATION]],Libellés!$E$2:$F$7,2,FALSE)</f>
        <v>Incinération avec récupération d'énergie</v>
      </c>
      <c r="J3506" s="21">
        <v>357</v>
      </c>
      <c r="K3506" s="21">
        <v>1468018</v>
      </c>
      <c r="L3506" s="21">
        <f>Tableau1[[#This Row],[TONNE_DECHET]]*1000</f>
        <v>357000</v>
      </c>
      <c r="M3506" s="21">
        <f>Tableau1[[#This Row],[KG_DECHET]]/Tableau1[[#This Row],[Population]]</f>
        <v>0.2431850290664011</v>
      </c>
    </row>
    <row r="3507" spans="1:13" x14ac:dyDescent="0.3">
      <c r="A3507" s="21">
        <v>2017</v>
      </c>
      <c r="B3507" s="21">
        <v>32</v>
      </c>
      <c r="C3507" s="21" t="str">
        <f>VLOOKUP(Tableau1[[#This Row],[CODE_REGION]],Libellés!$I$2:$J$15,2,FALSE)</f>
        <v>Hauts-de-France</v>
      </c>
      <c r="D3507" s="21">
        <v>62</v>
      </c>
      <c r="E3507" s="21" t="str">
        <f>VLOOKUP(Tableau1[[#This Row],[CODE_DEPT]],Libellés!$L$2:$M$102,2,FALSE)</f>
        <v>Pas-de-Calais</v>
      </c>
      <c r="F3507" s="21" t="s">
        <v>50</v>
      </c>
      <c r="G3507" s="21" t="str">
        <f>VLOOKUP(Tableau1[[#This Row],[CODE_TYPE_DECHET]],Libellés!$A$1:$B$8,2,FALSE)</f>
        <v>Encombrants</v>
      </c>
      <c r="H3507" s="21" t="s">
        <v>51</v>
      </c>
      <c r="I3507" s="21" t="str">
        <f>VLOOKUP(Tableau1[[#This Row],[CODE_DESTINATION]],Libellés!$E$2:$F$7,2,FALSE)</f>
        <v>Stockage</v>
      </c>
      <c r="J3507" s="21">
        <v>4938.7148800000004</v>
      </c>
      <c r="K3507" s="21">
        <v>1468018</v>
      </c>
      <c r="L3507" s="21">
        <f>Tableau1[[#This Row],[TONNE_DECHET]]*1000</f>
        <v>4938714.8800000008</v>
      </c>
      <c r="M3507" s="21">
        <f>Tableau1[[#This Row],[KG_DECHET]]/Tableau1[[#This Row],[Population]]</f>
        <v>3.3642059429789013</v>
      </c>
    </row>
    <row r="3508" spans="1:13" x14ac:dyDescent="0.3">
      <c r="A3508" s="21">
        <v>2017</v>
      </c>
      <c r="B3508" s="21">
        <v>32</v>
      </c>
      <c r="C3508" s="21" t="str">
        <f>VLOOKUP(Tableau1[[#This Row],[CODE_REGION]],Libellés!$I$2:$J$15,2,FALSE)</f>
        <v>Hauts-de-France</v>
      </c>
      <c r="D3508" s="21">
        <v>62</v>
      </c>
      <c r="E3508" s="21" t="str">
        <f>VLOOKUP(Tableau1[[#This Row],[CODE_DEPT]],Libellés!$L$2:$M$102,2,FALSE)</f>
        <v>Pas-de-Calais</v>
      </c>
      <c r="F3508" s="21" t="s">
        <v>53</v>
      </c>
      <c r="G3508" s="21" t="str">
        <f>VLOOKUP(Tableau1[[#This Row],[CODE_TYPE_DECHET]],Libellés!$A$1:$B$8,2,FALSE)</f>
        <v>Déchets dangereux</v>
      </c>
      <c r="H3508" s="21" t="s">
        <v>53</v>
      </c>
      <c r="I3508" s="21" t="str">
        <f>VLOOKUP(Tableau1[[#This Row],[CODE_DESTINATION]],Libellés!$E$2:$F$7,2,FALSE)</f>
        <v>Incinération sans récupération d'énergie</v>
      </c>
      <c r="J3508" s="21">
        <v>3.4000000000000002E-2</v>
      </c>
      <c r="K3508" s="21">
        <v>1468018</v>
      </c>
      <c r="L3508" s="21">
        <f>Tableau1[[#This Row],[TONNE_DECHET]]*1000</f>
        <v>34</v>
      </c>
      <c r="M3508" s="21">
        <f>Tableau1[[#This Row],[KG_DECHET]]/Tableau1[[#This Row],[Population]]</f>
        <v>2.3160478958704866E-5</v>
      </c>
    </row>
    <row r="3509" spans="1:13" x14ac:dyDescent="0.3">
      <c r="A3509" s="21">
        <v>2017</v>
      </c>
      <c r="B3509" s="21">
        <v>32</v>
      </c>
      <c r="C3509" s="21" t="str">
        <f>VLOOKUP(Tableau1[[#This Row],[CODE_REGION]],Libellés!$I$2:$J$15,2,FALSE)</f>
        <v>Hauts-de-France</v>
      </c>
      <c r="D3509" s="21">
        <v>62</v>
      </c>
      <c r="E3509" s="21" t="str">
        <f>VLOOKUP(Tableau1[[#This Row],[CODE_DEPT]],Libellés!$L$2:$M$102,2,FALSE)</f>
        <v>Pas-de-Calais</v>
      </c>
      <c r="F3509" s="21" t="s">
        <v>53</v>
      </c>
      <c r="G3509" s="21" t="str">
        <f>VLOOKUP(Tableau1[[#This Row],[CODE_TYPE_DECHET]],Libellés!$A$1:$B$8,2,FALSE)</f>
        <v>Déchets dangereux</v>
      </c>
      <c r="H3509" s="21" t="s">
        <v>52</v>
      </c>
      <c r="I3509" s="21" t="str">
        <f>VLOOKUP(Tableau1[[#This Row],[CODE_DESTINATION]],Libellés!$E$2:$F$7,2,FALSE)</f>
        <v>Non précisé</v>
      </c>
      <c r="J3509" s="21">
        <v>330.1</v>
      </c>
      <c r="K3509" s="21">
        <v>1468018</v>
      </c>
      <c r="L3509" s="21">
        <f>Tableau1[[#This Row],[TONNE_DECHET]]*1000</f>
        <v>330100</v>
      </c>
      <c r="M3509" s="21">
        <f>Tableau1[[#This Row],[KG_DECHET]]/Tableau1[[#This Row],[Population]]</f>
        <v>0.22486100306671988</v>
      </c>
    </row>
    <row r="3510" spans="1:13" x14ac:dyDescent="0.3">
      <c r="A3510" s="21">
        <v>2017</v>
      </c>
      <c r="B3510" s="21">
        <v>32</v>
      </c>
      <c r="C3510" s="21" t="str">
        <f>VLOOKUP(Tableau1[[#This Row],[CODE_REGION]],Libellés!$I$2:$J$15,2,FALSE)</f>
        <v>Hauts-de-France</v>
      </c>
      <c r="D3510" s="21">
        <v>62</v>
      </c>
      <c r="E3510" s="21" t="str">
        <f>VLOOKUP(Tableau1[[#This Row],[CODE_DEPT]],Libellés!$L$2:$M$102,2,FALSE)</f>
        <v>Pas-de-Calais</v>
      </c>
      <c r="F3510" s="21" t="s">
        <v>51</v>
      </c>
      <c r="G3510" s="21" t="str">
        <f>VLOOKUP(Tableau1[[#This Row],[CODE_TYPE_DECHET]],Libellés!$A$1:$B$8,2,FALSE)</f>
        <v>Emballages et papier</v>
      </c>
      <c r="H3510" s="21" t="s">
        <v>49</v>
      </c>
      <c r="I3510" s="21" t="str">
        <f>VLOOKUP(Tableau1[[#This Row],[CODE_DESTINATION]],Libellés!$E$2:$F$7,2,FALSE)</f>
        <v>Valorisation matière</v>
      </c>
      <c r="J3510" s="21">
        <v>80376.637390000004</v>
      </c>
      <c r="K3510" s="21">
        <v>1468018</v>
      </c>
      <c r="L3510" s="21">
        <f>Tableau1[[#This Row],[TONNE_DECHET]]*1000</f>
        <v>80376637.390000001</v>
      </c>
      <c r="M3510" s="21">
        <f>Tableau1[[#This Row],[KG_DECHET]]/Tableau1[[#This Row],[Population]]</f>
        <v>54.751806442427821</v>
      </c>
    </row>
    <row r="3511" spans="1:13" x14ac:dyDescent="0.3">
      <c r="A3511" s="21">
        <v>2017</v>
      </c>
      <c r="B3511" s="21">
        <v>32</v>
      </c>
      <c r="C3511" s="21" t="str">
        <f>VLOOKUP(Tableau1[[#This Row],[CODE_REGION]],Libellés!$I$2:$J$15,2,FALSE)</f>
        <v>Hauts-de-France</v>
      </c>
      <c r="D3511" s="21">
        <v>62</v>
      </c>
      <c r="E3511" s="21" t="str">
        <f>VLOOKUP(Tableau1[[#This Row],[CODE_DEPT]],Libellés!$L$2:$M$102,2,FALSE)</f>
        <v>Pas-de-Calais</v>
      </c>
      <c r="F3511" s="21" t="s">
        <v>51</v>
      </c>
      <c r="G3511" s="21" t="str">
        <f>VLOOKUP(Tableau1[[#This Row],[CODE_TYPE_DECHET]],Libellés!$A$1:$B$8,2,FALSE)</f>
        <v>Emballages et papier</v>
      </c>
      <c r="H3511" s="21" t="s">
        <v>50</v>
      </c>
      <c r="I3511" s="21" t="str">
        <f>VLOOKUP(Tableau1[[#This Row],[CODE_DESTINATION]],Libellés!$E$2:$F$7,2,FALSE)</f>
        <v>Incinération avec récupération d'énergie</v>
      </c>
      <c r="J3511" s="21">
        <v>8635.67</v>
      </c>
      <c r="K3511" s="21">
        <v>1468018</v>
      </c>
      <c r="L3511" s="21">
        <f>Tableau1[[#This Row],[TONNE_DECHET]]*1000</f>
        <v>8635670</v>
      </c>
      <c r="M3511" s="21">
        <f>Tableau1[[#This Row],[KG_DECHET]]/Tableau1[[#This Row],[Population]]</f>
        <v>5.8825368626270249</v>
      </c>
    </row>
    <row r="3512" spans="1:13" x14ac:dyDescent="0.3">
      <c r="A3512" s="21">
        <v>2017</v>
      </c>
      <c r="B3512" s="21">
        <v>32</v>
      </c>
      <c r="C3512" s="21" t="str">
        <f>VLOOKUP(Tableau1[[#This Row],[CODE_REGION]],Libellés!$I$2:$J$15,2,FALSE)</f>
        <v>Hauts-de-France</v>
      </c>
      <c r="D3512" s="21">
        <v>62</v>
      </c>
      <c r="E3512" s="21" t="str">
        <f>VLOOKUP(Tableau1[[#This Row],[CODE_DEPT]],Libellés!$L$2:$M$102,2,FALSE)</f>
        <v>Pas-de-Calais</v>
      </c>
      <c r="F3512" s="21" t="s">
        <v>56</v>
      </c>
      <c r="G3512" s="21" t="str">
        <f>VLOOKUP(Tableau1[[#This Row],[CODE_TYPE_DECHET]],Libellés!$A$1:$B$8,2,FALSE)</f>
        <v>Biodéchets</v>
      </c>
      <c r="H3512" s="21" t="s">
        <v>56</v>
      </c>
      <c r="I3512" s="21" t="str">
        <f>VLOOKUP(Tableau1[[#This Row],[CODE_DESTINATION]],Libellés!$E$2:$F$7,2,FALSE)</f>
        <v>Valorisation organique</v>
      </c>
      <c r="J3512" s="21">
        <v>78768.72</v>
      </c>
      <c r="K3512" s="21">
        <v>1468018</v>
      </c>
      <c r="L3512" s="21">
        <f>Tableau1[[#This Row],[TONNE_DECHET]]*1000</f>
        <v>78768720</v>
      </c>
      <c r="M3512" s="21">
        <f>Tableau1[[#This Row],[KG_DECHET]]/Tableau1[[#This Row],[Population]]</f>
        <v>53.656508298944566</v>
      </c>
    </row>
    <row r="3513" spans="1:13" x14ac:dyDescent="0.3">
      <c r="A3513" s="21">
        <v>2017</v>
      </c>
      <c r="B3513" s="21">
        <v>32</v>
      </c>
      <c r="C3513" s="21" t="str">
        <f>VLOOKUP(Tableau1[[#This Row],[CODE_REGION]],Libellés!$I$2:$J$15,2,FALSE)</f>
        <v>Hauts-de-France</v>
      </c>
      <c r="D3513" s="21">
        <v>62</v>
      </c>
      <c r="E3513" s="21" t="str">
        <f>VLOOKUP(Tableau1[[#This Row],[CODE_DEPT]],Libellés!$L$2:$M$102,2,FALSE)</f>
        <v>Pas-de-Calais</v>
      </c>
      <c r="F3513" s="21" t="s">
        <v>54</v>
      </c>
      <c r="G3513" s="21" t="str">
        <f>VLOOKUP(Tableau1[[#This Row],[CODE_TYPE_DECHET]],Libellés!$A$1:$B$8,2,FALSE)</f>
        <v>Verre</v>
      </c>
      <c r="H3513" s="21" t="s">
        <v>49</v>
      </c>
      <c r="I3513" s="21" t="str">
        <f>VLOOKUP(Tableau1[[#This Row],[CODE_DESTINATION]],Libellés!$E$2:$F$7,2,FALSE)</f>
        <v>Valorisation matière</v>
      </c>
      <c r="J3513" s="21">
        <v>60777.844160000001</v>
      </c>
      <c r="K3513" s="21">
        <v>1468018</v>
      </c>
      <c r="L3513" s="21">
        <f>Tableau1[[#This Row],[TONNE_DECHET]]*1000</f>
        <v>60777844.160000004</v>
      </c>
      <c r="M3513" s="21">
        <f>Tableau1[[#This Row],[KG_DECHET]]/Tableau1[[#This Row],[Population]]</f>
        <v>41.401293553621279</v>
      </c>
    </row>
    <row r="3514" spans="1:13" x14ac:dyDescent="0.3">
      <c r="A3514" s="21">
        <v>2017</v>
      </c>
      <c r="B3514" s="21">
        <v>32</v>
      </c>
      <c r="C3514" s="21" t="str">
        <f>VLOOKUP(Tableau1[[#This Row],[CODE_REGION]],Libellés!$I$2:$J$15,2,FALSE)</f>
        <v>Hauts-de-France</v>
      </c>
      <c r="D3514" s="21">
        <v>62</v>
      </c>
      <c r="E3514" s="21" t="str">
        <f>VLOOKUP(Tableau1[[#This Row],[CODE_DEPT]],Libellés!$L$2:$M$102,2,FALSE)</f>
        <v>Pas-de-Calais</v>
      </c>
      <c r="F3514" s="21" t="s">
        <v>55</v>
      </c>
      <c r="G3514" s="21" t="str">
        <f>VLOOKUP(Tableau1[[#This Row],[CODE_TYPE_DECHET]],Libellés!$A$1:$B$8,2,FALSE)</f>
        <v>Collectes séparées hors gravats</v>
      </c>
      <c r="H3514" s="21" t="s">
        <v>49</v>
      </c>
      <c r="I3514" s="21" t="str">
        <f>VLOOKUP(Tableau1[[#This Row],[CODE_DESTINATION]],Libellés!$E$2:$F$7,2,FALSE)</f>
        <v>Valorisation matière</v>
      </c>
      <c r="J3514" s="21">
        <v>1429.9624200000001</v>
      </c>
      <c r="K3514" s="21">
        <v>1468018</v>
      </c>
      <c r="L3514" s="21">
        <f>Tableau1[[#This Row],[TONNE_DECHET]]*1000</f>
        <v>1429962.4200000002</v>
      </c>
      <c r="M3514" s="21">
        <f>Tableau1[[#This Row],[KG_DECHET]]/Tableau1[[#This Row],[Population]]</f>
        <v>0.97407689823966748</v>
      </c>
    </row>
    <row r="3515" spans="1:13" x14ac:dyDescent="0.3">
      <c r="A3515" s="21">
        <v>2009</v>
      </c>
      <c r="B3515" s="21">
        <v>84</v>
      </c>
      <c r="C3515" s="21" t="str">
        <f>VLOOKUP(Tableau1[[#This Row],[CODE_REGION]],Libellés!$I$2:$J$15,2,FALSE)</f>
        <v>Auvergne-Rhône-Alpes</v>
      </c>
      <c r="D3515" s="21">
        <v>63</v>
      </c>
      <c r="E3515" s="21" t="str">
        <f>VLOOKUP(Tableau1[[#This Row],[CODE_DEPT]],Libellés!$L$2:$M$102,2,FALSE)</f>
        <v>Puy-de-Dôme</v>
      </c>
      <c r="F3515" s="21" t="s">
        <v>49</v>
      </c>
      <c r="G3515" s="21" t="str">
        <f>VLOOKUP(Tableau1[[#This Row],[CODE_TYPE_DECHET]],Libellés!$A$1:$B$8,2,FALSE)</f>
        <v>Ordures ménagères résiduelles</v>
      </c>
      <c r="H3515" s="21" t="s">
        <v>51</v>
      </c>
      <c r="I3515" s="21" t="str">
        <f>VLOOKUP(Tableau1[[#This Row],[CODE_DESTINATION]],Libellés!$E$2:$F$7,2,FALSE)</f>
        <v>Stockage</v>
      </c>
      <c r="J3515" s="21">
        <v>153234.27108000001</v>
      </c>
      <c r="K3515" s="21">
        <v>629416</v>
      </c>
      <c r="L3515" s="21">
        <f>Tableau1[[#This Row],[TONNE_DECHET]]*1000</f>
        <v>153234271.08000001</v>
      </c>
      <c r="M3515" s="21">
        <f>Tableau1[[#This Row],[KG_DECHET]]/Tableau1[[#This Row],[Population]]</f>
        <v>243.45468033859962</v>
      </c>
    </row>
    <row r="3516" spans="1:13" x14ac:dyDescent="0.3">
      <c r="A3516" s="21">
        <v>2009</v>
      </c>
      <c r="B3516" s="21">
        <v>84</v>
      </c>
      <c r="C3516" s="21" t="str">
        <f>VLOOKUP(Tableau1[[#This Row],[CODE_REGION]],Libellés!$I$2:$J$15,2,FALSE)</f>
        <v>Auvergne-Rhône-Alpes</v>
      </c>
      <c r="D3516" s="21">
        <v>63</v>
      </c>
      <c r="E3516" s="21" t="str">
        <f>VLOOKUP(Tableau1[[#This Row],[CODE_DEPT]],Libellés!$L$2:$M$102,2,FALSE)</f>
        <v>Puy-de-Dôme</v>
      </c>
      <c r="F3516" s="21" t="s">
        <v>49</v>
      </c>
      <c r="G3516" s="21" t="str">
        <f>VLOOKUP(Tableau1[[#This Row],[CODE_TYPE_DECHET]],Libellés!$A$1:$B$8,2,FALSE)</f>
        <v>Ordures ménagères résiduelles</v>
      </c>
      <c r="H3516" s="21" t="s">
        <v>52</v>
      </c>
      <c r="I3516" s="21" t="str">
        <f>VLOOKUP(Tableau1[[#This Row],[CODE_DESTINATION]],Libellés!$E$2:$F$7,2,FALSE)</f>
        <v>Non précisé</v>
      </c>
      <c r="J3516" s="21">
        <v>5474.2382799999996</v>
      </c>
      <c r="K3516" s="21">
        <v>629416</v>
      </c>
      <c r="L3516" s="21">
        <f>Tableau1[[#This Row],[TONNE_DECHET]]*1000</f>
        <v>5474238.2799999993</v>
      </c>
      <c r="M3516" s="21">
        <f>Tableau1[[#This Row],[KG_DECHET]]/Tableau1[[#This Row],[Population]]</f>
        <v>8.6973293974096606</v>
      </c>
    </row>
    <row r="3517" spans="1:13" x14ac:dyDescent="0.3">
      <c r="A3517" s="21">
        <v>2009</v>
      </c>
      <c r="B3517" s="21">
        <v>84</v>
      </c>
      <c r="C3517" s="21" t="str">
        <f>VLOOKUP(Tableau1[[#This Row],[CODE_REGION]],Libellés!$I$2:$J$15,2,FALSE)</f>
        <v>Auvergne-Rhône-Alpes</v>
      </c>
      <c r="D3517" s="21">
        <v>63</v>
      </c>
      <c r="E3517" s="21" t="str">
        <f>VLOOKUP(Tableau1[[#This Row],[CODE_DEPT]],Libellés!$L$2:$M$102,2,FALSE)</f>
        <v>Puy-de-Dôme</v>
      </c>
      <c r="F3517" s="21" t="s">
        <v>50</v>
      </c>
      <c r="G3517" s="21" t="str">
        <f>VLOOKUP(Tableau1[[#This Row],[CODE_TYPE_DECHET]],Libellés!$A$1:$B$8,2,FALSE)</f>
        <v>Encombrants</v>
      </c>
      <c r="H3517" s="21" t="s">
        <v>49</v>
      </c>
      <c r="I3517" s="21" t="str">
        <f>VLOOKUP(Tableau1[[#This Row],[CODE_DESTINATION]],Libellés!$E$2:$F$7,2,FALSE)</f>
        <v>Valorisation matière</v>
      </c>
      <c r="J3517" s="21">
        <v>527.65700000000004</v>
      </c>
      <c r="K3517" s="21">
        <v>629416</v>
      </c>
      <c r="L3517" s="21">
        <f>Tableau1[[#This Row],[TONNE_DECHET]]*1000</f>
        <v>527657</v>
      </c>
      <c r="M3517" s="21">
        <f>Tableau1[[#This Row],[KG_DECHET]]/Tableau1[[#This Row],[Population]]</f>
        <v>0.83832791031686515</v>
      </c>
    </row>
    <row r="3518" spans="1:13" x14ac:dyDescent="0.3">
      <c r="A3518" s="21">
        <v>2009</v>
      </c>
      <c r="B3518" s="21">
        <v>84</v>
      </c>
      <c r="C3518" s="21" t="str">
        <f>VLOOKUP(Tableau1[[#This Row],[CODE_REGION]],Libellés!$I$2:$J$15,2,FALSE)</f>
        <v>Auvergne-Rhône-Alpes</v>
      </c>
      <c r="D3518" s="21">
        <v>63</v>
      </c>
      <c r="E3518" s="21" t="str">
        <f>VLOOKUP(Tableau1[[#This Row],[CODE_DEPT]],Libellés!$L$2:$M$102,2,FALSE)</f>
        <v>Puy-de-Dôme</v>
      </c>
      <c r="F3518" s="21" t="s">
        <v>50</v>
      </c>
      <c r="G3518" s="21" t="str">
        <f>VLOOKUP(Tableau1[[#This Row],[CODE_TYPE_DECHET]],Libellés!$A$1:$B$8,2,FALSE)</f>
        <v>Encombrants</v>
      </c>
      <c r="H3518" s="21" t="s">
        <v>51</v>
      </c>
      <c r="I3518" s="21" t="str">
        <f>VLOOKUP(Tableau1[[#This Row],[CODE_DESTINATION]],Libellés!$E$2:$F$7,2,FALSE)</f>
        <v>Stockage</v>
      </c>
      <c r="J3518" s="21">
        <v>212.32974999999999</v>
      </c>
      <c r="K3518" s="21">
        <v>629416</v>
      </c>
      <c r="L3518" s="21">
        <f>Tableau1[[#This Row],[TONNE_DECHET]]*1000</f>
        <v>212329.75</v>
      </c>
      <c r="M3518" s="21">
        <f>Tableau1[[#This Row],[KG_DECHET]]/Tableau1[[#This Row],[Population]]</f>
        <v>0.33734406179696735</v>
      </c>
    </row>
    <row r="3519" spans="1:13" x14ac:dyDescent="0.3">
      <c r="A3519" s="21">
        <v>2009</v>
      </c>
      <c r="B3519" s="21">
        <v>84</v>
      </c>
      <c r="C3519" s="21" t="str">
        <f>VLOOKUP(Tableau1[[#This Row],[CODE_REGION]],Libellés!$I$2:$J$15,2,FALSE)</f>
        <v>Auvergne-Rhône-Alpes</v>
      </c>
      <c r="D3519" s="21">
        <v>63</v>
      </c>
      <c r="E3519" s="21" t="str">
        <f>VLOOKUP(Tableau1[[#This Row],[CODE_DEPT]],Libellés!$L$2:$M$102,2,FALSE)</f>
        <v>Puy-de-Dôme</v>
      </c>
      <c r="F3519" s="21" t="s">
        <v>50</v>
      </c>
      <c r="G3519" s="21" t="str">
        <f>VLOOKUP(Tableau1[[#This Row],[CODE_TYPE_DECHET]],Libellés!$A$1:$B$8,2,FALSE)</f>
        <v>Encombrants</v>
      </c>
      <c r="H3519" s="21" t="s">
        <v>52</v>
      </c>
      <c r="I3519" s="21" t="str">
        <f>VLOOKUP(Tableau1[[#This Row],[CODE_DESTINATION]],Libellés!$E$2:$F$7,2,FALSE)</f>
        <v>Non précisé</v>
      </c>
      <c r="J3519" s="21">
        <v>290</v>
      </c>
      <c r="K3519" s="21">
        <v>629416</v>
      </c>
      <c r="L3519" s="21">
        <f>Tableau1[[#This Row],[TONNE_DECHET]]*1000</f>
        <v>290000</v>
      </c>
      <c r="M3519" s="21">
        <f>Tableau1[[#This Row],[KG_DECHET]]/Tableau1[[#This Row],[Population]]</f>
        <v>0.46074456321415408</v>
      </c>
    </row>
    <row r="3520" spans="1:13" x14ac:dyDescent="0.3">
      <c r="A3520" s="21">
        <v>2009</v>
      </c>
      <c r="B3520" s="21">
        <v>84</v>
      </c>
      <c r="C3520" s="21" t="str">
        <f>VLOOKUP(Tableau1[[#This Row],[CODE_REGION]],Libellés!$I$2:$J$15,2,FALSE)</f>
        <v>Auvergne-Rhône-Alpes</v>
      </c>
      <c r="D3520" s="21">
        <v>63</v>
      </c>
      <c r="E3520" s="21" t="str">
        <f>VLOOKUP(Tableau1[[#This Row],[CODE_DEPT]],Libellés!$L$2:$M$102,2,FALSE)</f>
        <v>Puy-de-Dôme</v>
      </c>
      <c r="F3520" s="21" t="s">
        <v>53</v>
      </c>
      <c r="G3520" s="21" t="str">
        <f>VLOOKUP(Tableau1[[#This Row],[CODE_TYPE_DECHET]],Libellés!$A$1:$B$8,2,FALSE)</f>
        <v>Déchets dangereux</v>
      </c>
      <c r="H3520" s="21" t="s">
        <v>49</v>
      </c>
      <c r="I3520" s="21" t="str">
        <f>VLOOKUP(Tableau1[[#This Row],[CODE_DESTINATION]],Libellés!$E$2:$F$7,2,FALSE)</f>
        <v>Valorisation matière</v>
      </c>
      <c r="J3520" s="21">
        <v>7.38</v>
      </c>
      <c r="K3520" s="21">
        <v>629416</v>
      </c>
      <c r="L3520" s="21">
        <f>Tableau1[[#This Row],[TONNE_DECHET]]*1000</f>
        <v>7380</v>
      </c>
      <c r="M3520" s="21">
        <f>Tableau1[[#This Row],[KG_DECHET]]/Tableau1[[#This Row],[Population]]</f>
        <v>1.1725154746622266E-2</v>
      </c>
    </row>
    <row r="3521" spans="1:13" x14ac:dyDescent="0.3">
      <c r="A3521" s="21">
        <v>2009</v>
      </c>
      <c r="B3521" s="21">
        <v>84</v>
      </c>
      <c r="C3521" s="21" t="str">
        <f>VLOOKUP(Tableau1[[#This Row],[CODE_REGION]],Libellés!$I$2:$J$15,2,FALSE)</f>
        <v>Auvergne-Rhône-Alpes</v>
      </c>
      <c r="D3521" s="21">
        <v>63</v>
      </c>
      <c r="E3521" s="21" t="str">
        <f>VLOOKUP(Tableau1[[#This Row],[CODE_DEPT]],Libellés!$L$2:$M$102,2,FALSE)</f>
        <v>Puy-de-Dôme</v>
      </c>
      <c r="F3521" s="21" t="s">
        <v>51</v>
      </c>
      <c r="G3521" s="21" t="str">
        <f>VLOOKUP(Tableau1[[#This Row],[CODE_TYPE_DECHET]],Libellés!$A$1:$B$8,2,FALSE)</f>
        <v>Emballages et papier</v>
      </c>
      <c r="H3521" s="21" t="s">
        <v>49</v>
      </c>
      <c r="I3521" s="21" t="str">
        <f>VLOOKUP(Tableau1[[#This Row],[CODE_DESTINATION]],Libellés!$E$2:$F$7,2,FALSE)</f>
        <v>Valorisation matière</v>
      </c>
      <c r="J3521" s="21">
        <v>37210.812689999999</v>
      </c>
      <c r="K3521" s="21">
        <v>629416</v>
      </c>
      <c r="L3521" s="21">
        <f>Tableau1[[#This Row],[TONNE_DECHET]]*1000</f>
        <v>37210812.689999998</v>
      </c>
      <c r="M3521" s="21">
        <f>Tableau1[[#This Row],[KG_DECHET]]/Tableau1[[#This Row],[Population]]</f>
        <v>59.119584964475003</v>
      </c>
    </row>
    <row r="3522" spans="1:13" x14ac:dyDescent="0.3">
      <c r="A3522" s="21">
        <v>2009</v>
      </c>
      <c r="B3522" s="21">
        <v>84</v>
      </c>
      <c r="C3522" s="21" t="str">
        <f>VLOOKUP(Tableau1[[#This Row],[CODE_REGION]],Libellés!$I$2:$J$15,2,FALSE)</f>
        <v>Auvergne-Rhône-Alpes</v>
      </c>
      <c r="D3522" s="21">
        <v>63</v>
      </c>
      <c r="E3522" s="21" t="str">
        <f>VLOOKUP(Tableau1[[#This Row],[CODE_DEPT]],Libellés!$L$2:$M$102,2,FALSE)</f>
        <v>Puy-de-Dôme</v>
      </c>
      <c r="F3522" s="21" t="s">
        <v>51</v>
      </c>
      <c r="G3522" s="21" t="str">
        <f>VLOOKUP(Tableau1[[#This Row],[CODE_TYPE_DECHET]],Libellés!$A$1:$B$8,2,FALSE)</f>
        <v>Emballages et papier</v>
      </c>
      <c r="H3522" s="21" t="s">
        <v>52</v>
      </c>
      <c r="I3522" s="21" t="str">
        <f>VLOOKUP(Tableau1[[#This Row],[CODE_DESTINATION]],Libellés!$E$2:$F$7,2,FALSE)</f>
        <v>Non précisé</v>
      </c>
      <c r="J3522" s="21">
        <v>322.47205000000002</v>
      </c>
      <c r="K3522" s="21">
        <v>629416</v>
      </c>
      <c r="L3522" s="21">
        <f>Tableau1[[#This Row],[TONNE_DECHET]]*1000</f>
        <v>322472.05000000005</v>
      </c>
      <c r="M3522" s="21">
        <f>Tableau1[[#This Row],[KG_DECHET]]/Tableau1[[#This Row],[Population]]</f>
        <v>0.51233532353800992</v>
      </c>
    </row>
    <row r="3523" spans="1:13" x14ac:dyDescent="0.3">
      <c r="A3523" s="21">
        <v>2009</v>
      </c>
      <c r="B3523" s="21">
        <v>84</v>
      </c>
      <c r="C3523" s="21" t="str">
        <f>VLOOKUP(Tableau1[[#This Row],[CODE_REGION]],Libellés!$I$2:$J$15,2,FALSE)</f>
        <v>Auvergne-Rhône-Alpes</v>
      </c>
      <c r="D3523" s="21">
        <v>63</v>
      </c>
      <c r="E3523" s="21" t="str">
        <f>VLOOKUP(Tableau1[[#This Row],[CODE_DEPT]],Libellés!$L$2:$M$102,2,FALSE)</f>
        <v>Puy-de-Dôme</v>
      </c>
      <c r="F3523" s="21" t="s">
        <v>56</v>
      </c>
      <c r="G3523" s="21" t="str">
        <f>VLOOKUP(Tableau1[[#This Row],[CODE_TYPE_DECHET]],Libellés!$A$1:$B$8,2,FALSE)</f>
        <v>Biodéchets</v>
      </c>
      <c r="H3523" s="21" t="s">
        <v>56</v>
      </c>
      <c r="I3523" s="21" t="str">
        <f>VLOOKUP(Tableau1[[#This Row],[CODE_DESTINATION]],Libellés!$E$2:$F$7,2,FALSE)</f>
        <v>Valorisation organique</v>
      </c>
      <c r="J3523" s="21">
        <v>6177.674</v>
      </c>
      <c r="K3523" s="21">
        <v>629416</v>
      </c>
      <c r="L3523" s="21">
        <f>Tableau1[[#This Row],[TONNE_DECHET]]*1000</f>
        <v>6177674</v>
      </c>
      <c r="M3523" s="21">
        <f>Tableau1[[#This Row],[KG_DECHET]]/Tableau1[[#This Row],[Population]]</f>
        <v>9.814930030377365</v>
      </c>
    </row>
    <row r="3524" spans="1:13" x14ac:dyDescent="0.3">
      <c r="A3524" s="21">
        <v>2009</v>
      </c>
      <c r="B3524" s="21">
        <v>84</v>
      </c>
      <c r="C3524" s="21" t="str">
        <f>VLOOKUP(Tableau1[[#This Row],[CODE_REGION]],Libellés!$I$2:$J$15,2,FALSE)</f>
        <v>Auvergne-Rhône-Alpes</v>
      </c>
      <c r="D3524" s="21">
        <v>63</v>
      </c>
      <c r="E3524" s="21" t="str">
        <f>VLOOKUP(Tableau1[[#This Row],[CODE_DEPT]],Libellés!$L$2:$M$102,2,FALSE)</f>
        <v>Puy-de-Dôme</v>
      </c>
      <c r="F3524" s="21" t="s">
        <v>54</v>
      </c>
      <c r="G3524" s="21" t="str">
        <f>VLOOKUP(Tableau1[[#This Row],[CODE_TYPE_DECHET]],Libellés!$A$1:$B$8,2,FALSE)</f>
        <v>Verre</v>
      </c>
      <c r="H3524" s="21" t="s">
        <v>49</v>
      </c>
      <c r="I3524" s="21" t="str">
        <f>VLOOKUP(Tableau1[[#This Row],[CODE_DESTINATION]],Libellés!$E$2:$F$7,2,FALSE)</f>
        <v>Valorisation matière</v>
      </c>
      <c r="J3524" s="21">
        <v>17128.491559999999</v>
      </c>
      <c r="K3524" s="21">
        <v>629416</v>
      </c>
      <c r="L3524" s="21">
        <f>Tableau1[[#This Row],[TONNE_DECHET]]*1000</f>
        <v>17128491.559999999</v>
      </c>
      <c r="M3524" s="21">
        <f>Tableau1[[#This Row],[KG_DECHET]]/Tableau1[[#This Row],[Population]]</f>
        <v>27.213308145963875</v>
      </c>
    </row>
    <row r="3525" spans="1:13" x14ac:dyDescent="0.3">
      <c r="A3525" s="21">
        <v>2009</v>
      </c>
      <c r="B3525" s="21">
        <v>84</v>
      </c>
      <c r="C3525" s="21" t="str">
        <f>VLOOKUP(Tableau1[[#This Row],[CODE_REGION]],Libellés!$I$2:$J$15,2,FALSE)</f>
        <v>Auvergne-Rhône-Alpes</v>
      </c>
      <c r="D3525" s="21">
        <v>63</v>
      </c>
      <c r="E3525" s="21" t="str">
        <f>VLOOKUP(Tableau1[[#This Row],[CODE_DEPT]],Libellés!$L$2:$M$102,2,FALSE)</f>
        <v>Puy-de-Dôme</v>
      </c>
      <c r="F3525" s="21" t="s">
        <v>54</v>
      </c>
      <c r="G3525" s="21" t="str">
        <f>VLOOKUP(Tableau1[[#This Row],[CODE_TYPE_DECHET]],Libellés!$A$1:$B$8,2,FALSE)</f>
        <v>Verre</v>
      </c>
      <c r="H3525" s="21" t="s">
        <v>52</v>
      </c>
      <c r="I3525" s="21" t="str">
        <f>VLOOKUP(Tableau1[[#This Row],[CODE_DESTINATION]],Libellés!$E$2:$F$7,2,FALSE)</f>
        <v>Non précisé</v>
      </c>
      <c r="J3525" s="21">
        <v>546.27854000000002</v>
      </c>
      <c r="K3525" s="21">
        <v>629416</v>
      </c>
      <c r="L3525" s="21">
        <f>Tableau1[[#This Row],[TONNE_DECHET]]*1000</f>
        <v>546278.54</v>
      </c>
      <c r="M3525" s="21">
        <f>Tableau1[[#This Row],[KG_DECHET]]/Tableau1[[#This Row],[Population]]</f>
        <v>0.86791333553643379</v>
      </c>
    </row>
    <row r="3526" spans="1:13" x14ac:dyDescent="0.3">
      <c r="A3526" s="21">
        <v>2011</v>
      </c>
      <c r="B3526" s="21">
        <v>84</v>
      </c>
      <c r="C3526" s="21" t="str">
        <f>VLOOKUP(Tableau1[[#This Row],[CODE_REGION]],Libellés!$I$2:$J$15,2,FALSE)</f>
        <v>Auvergne-Rhône-Alpes</v>
      </c>
      <c r="D3526" s="21">
        <v>63</v>
      </c>
      <c r="E3526" s="21" t="str">
        <f>VLOOKUP(Tableau1[[#This Row],[CODE_DEPT]],Libellés!$L$2:$M$102,2,FALSE)</f>
        <v>Puy-de-Dôme</v>
      </c>
      <c r="F3526" s="21" t="s">
        <v>49</v>
      </c>
      <c r="G3526" s="21" t="str">
        <f>VLOOKUP(Tableau1[[#This Row],[CODE_TYPE_DECHET]],Libellés!$A$1:$B$8,2,FALSE)</f>
        <v>Ordures ménagères résiduelles</v>
      </c>
      <c r="H3526" s="21" t="s">
        <v>51</v>
      </c>
      <c r="I3526" s="21" t="str">
        <f>VLOOKUP(Tableau1[[#This Row],[CODE_DESTINATION]],Libellés!$E$2:$F$7,2,FALSE)</f>
        <v>Stockage</v>
      </c>
      <c r="J3526" s="21">
        <v>153734.72472</v>
      </c>
      <c r="K3526" s="21">
        <v>635469</v>
      </c>
      <c r="L3526" s="21">
        <f>Tableau1[[#This Row],[TONNE_DECHET]]*1000</f>
        <v>153734724.72</v>
      </c>
      <c r="M3526" s="21">
        <f>Tableau1[[#This Row],[KG_DECHET]]/Tableau1[[#This Row],[Population]]</f>
        <v>241.9232483724619</v>
      </c>
    </row>
    <row r="3527" spans="1:13" x14ac:dyDescent="0.3">
      <c r="A3527" s="21">
        <v>2011</v>
      </c>
      <c r="B3527" s="21">
        <v>84</v>
      </c>
      <c r="C3527" s="21" t="str">
        <f>VLOOKUP(Tableau1[[#This Row],[CODE_REGION]],Libellés!$I$2:$J$15,2,FALSE)</f>
        <v>Auvergne-Rhône-Alpes</v>
      </c>
      <c r="D3527" s="21">
        <v>63</v>
      </c>
      <c r="E3527" s="21" t="str">
        <f>VLOOKUP(Tableau1[[#This Row],[CODE_DEPT]],Libellés!$L$2:$M$102,2,FALSE)</f>
        <v>Puy-de-Dôme</v>
      </c>
      <c r="F3527" s="21" t="s">
        <v>49</v>
      </c>
      <c r="G3527" s="21" t="str">
        <f>VLOOKUP(Tableau1[[#This Row],[CODE_TYPE_DECHET]],Libellés!$A$1:$B$8,2,FALSE)</f>
        <v>Ordures ménagères résiduelles</v>
      </c>
      <c r="H3527" s="21" t="s">
        <v>52</v>
      </c>
      <c r="I3527" s="21" t="str">
        <f>VLOOKUP(Tableau1[[#This Row],[CODE_DESTINATION]],Libellés!$E$2:$F$7,2,FALSE)</f>
        <v>Non précisé</v>
      </c>
      <c r="J3527" s="21">
        <v>517.94907000000001</v>
      </c>
      <c r="K3527" s="21">
        <v>635469</v>
      </c>
      <c r="L3527" s="21">
        <f>Tableau1[[#This Row],[TONNE_DECHET]]*1000</f>
        <v>517949.07</v>
      </c>
      <c r="M3527" s="21">
        <f>Tableau1[[#This Row],[KG_DECHET]]/Tableau1[[#This Row],[Population]]</f>
        <v>0.81506583326645365</v>
      </c>
    </row>
    <row r="3528" spans="1:13" x14ac:dyDescent="0.3">
      <c r="A3528" s="21">
        <v>2011</v>
      </c>
      <c r="B3528" s="21">
        <v>84</v>
      </c>
      <c r="C3528" s="21" t="str">
        <f>VLOOKUP(Tableau1[[#This Row],[CODE_REGION]],Libellés!$I$2:$J$15,2,FALSE)</f>
        <v>Auvergne-Rhône-Alpes</v>
      </c>
      <c r="D3528" s="21">
        <v>63</v>
      </c>
      <c r="E3528" s="21" t="str">
        <f>VLOOKUP(Tableau1[[#This Row],[CODE_DEPT]],Libellés!$L$2:$M$102,2,FALSE)</f>
        <v>Puy-de-Dôme</v>
      </c>
      <c r="F3528" s="21" t="s">
        <v>50</v>
      </c>
      <c r="G3528" s="21" t="str">
        <f>VLOOKUP(Tableau1[[#This Row],[CODE_TYPE_DECHET]],Libellés!$A$1:$B$8,2,FALSE)</f>
        <v>Encombrants</v>
      </c>
      <c r="H3528" s="21" t="s">
        <v>49</v>
      </c>
      <c r="I3528" s="21" t="str">
        <f>VLOOKUP(Tableau1[[#This Row],[CODE_DESTINATION]],Libellés!$E$2:$F$7,2,FALSE)</f>
        <v>Valorisation matière</v>
      </c>
      <c r="J3528" s="21">
        <v>547</v>
      </c>
      <c r="K3528" s="21">
        <v>635469</v>
      </c>
      <c r="L3528" s="21">
        <f>Tableau1[[#This Row],[TONNE_DECHET]]*1000</f>
        <v>547000</v>
      </c>
      <c r="M3528" s="21">
        <f>Tableau1[[#This Row],[KG_DECHET]]/Tableau1[[#This Row],[Population]]</f>
        <v>0.8607815644822957</v>
      </c>
    </row>
    <row r="3529" spans="1:13" x14ac:dyDescent="0.3">
      <c r="A3529" s="21">
        <v>2011</v>
      </c>
      <c r="B3529" s="21">
        <v>84</v>
      </c>
      <c r="C3529" s="21" t="str">
        <f>VLOOKUP(Tableau1[[#This Row],[CODE_REGION]],Libellés!$I$2:$J$15,2,FALSE)</f>
        <v>Auvergne-Rhône-Alpes</v>
      </c>
      <c r="D3529" s="21">
        <v>63</v>
      </c>
      <c r="E3529" s="21" t="str">
        <f>VLOOKUP(Tableau1[[#This Row],[CODE_DEPT]],Libellés!$L$2:$M$102,2,FALSE)</f>
        <v>Puy-de-Dôme</v>
      </c>
      <c r="F3529" s="21" t="s">
        <v>50</v>
      </c>
      <c r="G3529" s="21" t="str">
        <f>VLOOKUP(Tableau1[[#This Row],[CODE_TYPE_DECHET]],Libellés!$A$1:$B$8,2,FALSE)</f>
        <v>Encombrants</v>
      </c>
      <c r="H3529" s="21" t="s">
        <v>51</v>
      </c>
      <c r="I3529" s="21" t="str">
        <f>VLOOKUP(Tableau1[[#This Row],[CODE_DESTINATION]],Libellés!$E$2:$F$7,2,FALSE)</f>
        <v>Stockage</v>
      </c>
      <c r="J3529" s="21">
        <v>11.184799999999999</v>
      </c>
      <c r="K3529" s="21">
        <v>635469</v>
      </c>
      <c r="L3529" s="21">
        <f>Tableau1[[#This Row],[TONNE_DECHET]]*1000</f>
        <v>11184.8</v>
      </c>
      <c r="M3529" s="21">
        <f>Tableau1[[#This Row],[KG_DECHET]]/Tableau1[[#This Row],[Population]]</f>
        <v>1.760085857846724E-2</v>
      </c>
    </row>
    <row r="3530" spans="1:13" x14ac:dyDescent="0.3">
      <c r="A3530" s="21">
        <v>2011</v>
      </c>
      <c r="B3530" s="21">
        <v>84</v>
      </c>
      <c r="C3530" s="21" t="str">
        <f>VLOOKUP(Tableau1[[#This Row],[CODE_REGION]],Libellés!$I$2:$J$15,2,FALSE)</f>
        <v>Auvergne-Rhône-Alpes</v>
      </c>
      <c r="D3530" s="21">
        <v>63</v>
      </c>
      <c r="E3530" s="21" t="str">
        <f>VLOOKUP(Tableau1[[#This Row],[CODE_DEPT]],Libellés!$L$2:$M$102,2,FALSE)</f>
        <v>Puy-de-Dôme</v>
      </c>
      <c r="F3530" s="21" t="s">
        <v>50</v>
      </c>
      <c r="G3530" s="21" t="str">
        <f>VLOOKUP(Tableau1[[#This Row],[CODE_TYPE_DECHET]],Libellés!$A$1:$B$8,2,FALSE)</f>
        <v>Encombrants</v>
      </c>
      <c r="H3530" s="21" t="s">
        <v>52</v>
      </c>
      <c r="I3530" s="21" t="str">
        <f>VLOOKUP(Tableau1[[#This Row],[CODE_DESTINATION]],Libellés!$E$2:$F$7,2,FALSE)</f>
        <v>Non précisé</v>
      </c>
      <c r="J3530" s="21">
        <v>0.80174000000000001</v>
      </c>
      <c r="K3530" s="21">
        <v>635469</v>
      </c>
      <c r="L3530" s="21">
        <f>Tableau1[[#This Row],[TONNE_DECHET]]*1000</f>
        <v>801.74</v>
      </c>
      <c r="M3530" s="21">
        <f>Tableau1[[#This Row],[KG_DECHET]]/Tableau1[[#This Row],[Population]]</f>
        <v>1.2616508437075609E-3</v>
      </c>
    </row>
    <row r="3531" spans="1:13" x14ac:dyDescent="0.3">
      <c r="A3531" s="21">
        <v>2011</v>
      </c>
      <c r="B3531" s="21">
        <v>84</v>
      </c>
      <c r="C3531" s="21" t="str">
        <f>VLOOKUP(Tableau1[[#This Row],[CODE_REGION]],Libellés!$I$2:$J$15,2,FALSE)</f>
        <v>Auvergne-Rhône-Alpes</v>
      </c>
      <c r="D3531" s="21">
        <v>63</v>
      </c>
      <c r="E3531" s="21" t="str">
        <f>VLOOKUP(Tableau1[[#This Row],[CODE_DEPT]],Libellés!$L$2:$M$102,2,FALSE)</f>
        <v>Puy-de-Dôme</v>
      </c>
      <c r="F3531" s="21" t="s">
        <v>53</v>
      </c>
      <c r="G3531" s="21" t="str">
        <f>VLOOKUP(Tableau1[[#This Row],[CODE_TYPE_DECHET]],Libellés!$A$1:$B$8,2,FALSE)</f>
        <v>Déchets dangereux</v>
      </c>
      <c r="H3531" s="21" t="s">
        <v>50</v>
      </c>
      <c r="I3531" s="21" t="str">
        <f>VLOOKUP(Tableau1[[#This Row],[CODE_DESTINATION]],Libellés!$E$2:$F$7,2,FALSE)</f>
        <v>Incinération avec récupération d'énergie</v>
      </c>
      <c r="J3531" s="21">
        <v>1.369</v>
      </c>
      <c r="K3531" s="21">
        <v>635469</v>
      </c>
      <c r="L3531" s="21">
        <f>Tableau1[[#This Row],[TONNE_DECHET]]*1000</f>
        <v>1369</v>
      </c>
      <c r="M3531" s="21">
        <f>Tableau1[[#This Row],[KG_DECHET]]/Tableau1[[#This Row],[Population]]</f>
        <v>2.1543143725343016E-3</v>
      </c>
    </row>
    <row r="3532" spans="1:13" x14ac:dyDescent="0.3">
      <c r="A3532" s="21">
        <v>2011</v>
      </c>
      <c r="B3532" s="21">
        <v>84</v>
      </c>
      <c r="C3532" s="21" t="str">
        <f>VLOOKUP(Tableau1[[#This Row],[CODE_REGION]],Libellés!$I$2:$J$15,2,FALSE)</f>
        <v>Auvergne-Rhône-Alpes</v>
      </c>
      <c r="D3532" s="21">
        <v>63</v>
      </c>
      <c r="E3532" s="21" t="str">
        <f>VLOOKUP(Tableau1[[#This Row],[CODE_DEPT]],Libellés!$L$2:$M$102,2,FALSE)</f>
        <v>Puy-de-Dôme</v>
      </c>
      <c r="F3532" s="21" t="s">
        <v>51</v>
      </c>
      <c r="G3532" s="21" t="str">
        <f>VLOOKUP(Tableau1[[#This Row],[CODE_TYPE_DECHET]],Libellés!$A$1:$B$8,2,FALSE)</f>
        <v>Emballages et papier</v>
      </c>
      <c r="H3532" s="21" t="s">
        <v>49</v>
      </c>
      <c r="I3532" s="21" t="str">
        <f>VLOOKUP(Tableau1[[#This Row],[CODE_DESTINATION]],Libellés!$E$2:$F$7,2,FALSE)</f>
        <v>Valorisation matière</v>
      </c>
      <c r="J3532" s="21">
        <v>42015.237399999998</v>
      </c>
      <c r="K3532" s="21">
        <v>635469</v>
      </c>
      <c r="L3532" s="21">
        <f>Tableau1[[#This Row],[TONNE_DECHET]]*1000</f>
        <v>42015237.399999999</v>
      </c>
      <c r="M3532" s="21">
        <f>Tableau1[[#This Row],[KG_DECHET]]/Tableau1[[#This Row],[Population]]</f>
        <v>66.116895395369397</v>
      </c>
    </row>
    <row r="3533" spans="1:13" x14ac:dyDescent="0.3">
      <c r="A3533" s="21">
        <v>2011</v>
      </c>
      <c r="B3533" s="21">
        <v>84</v>
      </c>
      <c r="C3533" s="21" t="str">
        <f>VLOOKUP(Tableau1[[#This Row],[CODE_REGION]],Libellés!$I$2:$J$15,2,FALSE)</f>
        <v>Auvergne-Rhône-Alpes</v>
      </c>
      <c r="D3533" s="21">
        <v>63</v>
      </c>
      <c r="E3533" s="21" t="str">
        <f>VLOOKUP(Tableau1[[#This Row],[CODE_DEPT]],Libellés!$L$2:$M$102,2,FALSE)</f>
        <v>Puy-de-Dôme</v>
      </c>
      <c r="F3533" s="21" t="s">
        <v>51</v>
      </c>
      <c r="G3533" s="21" t="str">
        <f>VLOOKUP(Tableau1[[#This Row],[CODE_TYPE_DECHET]],Libellés!$A$1:$B$8,2,FALSE)</f>
        <v>Emballages et papier</v>
      </c>
      <c r="H3533" s="21" t="s">
        <v>52</v>
      </c>
      <c r="I3533" s="21" t="str">
        <f>VLOOKUP(Tableau1[[#This Row],[CODE_DESTINATION]],Libellés!$E$2:$F$7,2,FALSE)</f>
        <v>Non précisé</v>
      </c>
      <c r="J3533" s="21">
        <v>35.246780000000001</v>
      </c>
      <c r="K3533" s="21">
        <v>635469</v>
      </c>
      <c r="L3533" s="21">
        <f>Tableau1[[#This Row],[TONNE_DECHET]]*1000</f>
        <v>35246.78</v>
      </c>
      <c r="M3533" s="21">
        <f>Tableau1[[#This Row],[KG_DECHET]]/Tableau1[[#This Row],[Population]]</f>
        <v>5.5465774097556292E-2</v>
      </c>
    </row>
    <row r="3534" spans="1:13" x14ac:dyDescent="0.3">
      <c r="A3534" s="21">
        <v>2011</v>
      </c>
      <c r="B3534" s="21">
        <v>84</v>
      </c>
      <c r="C3534" s="21" t="str">
        <f>VLOOKUP(Tableau1[[#This Row],[CODE_REGION]],Libellés!$I$2:$J$15,2,FALSE)</f>
        <v>Auvergne-Rhône-Alpes</v>
      </c>
      <c r="D3534" s="21">
        <v>63</v>
      </c>
      <c r="E3534" s="21" t="str">
        <f>VLOOKUP(Tableau1[[#This Row],[CODE_DEPT]],Libellés!$L$2:$M$102,2,FALSE)</f>
        <v>Puy-de-Dôme</v>
      </c>
      <c r="F3534" s="21" t="s">
        <v>56</v>
      </c>
      <c r="G3534" s="21" t="str">
        <f>VLOOKUP(Tableau1[[#This Row],[CODE_TYPE_DECHET]],Libellés!$A$1:$B$8,2,FALSE)</f>
        <v>Biodéchets</v>
      </c>
      <c r="H3534" s="21" t="s">
        <v>56</v>
      </c>
      <c r="I3534" s="21" t="str">
        <f>VLOOKUP(Tableau1[[#This Row],[CODE_DESTINATION]],Libellés!$E$2:$F$7,2,FALSE)</f>
        <v>Valorisation organique</v>
      </c>
      <c r="J3534" s="21">
        <v>20346.687000000002</v>
      </c>
      <c r="K3534" s="21">
        <v>635469</v>
      </c>
      <c r="L3534" s="21">
        <f>Tableau1[[#This Row],[TONNE_DECHET]]*1000</f>
        <v>20346687</v>
      </c>
      <c r="M3534" s="21">
        <f>Tableau1[[#This Row],[KG_DECHET]]/Tableau1[[#This Row],[Population]]</f>
        <v>32.018378551904185</v>
      </c>
    </row>
    <row r="3535" spans="1:13" x14ac:dyDescent="0.3">
      <c r="A3535" s="21">
        <v>2011</v>
      </c>
      <c r="B3535" s="21">
        <v>84</v>
      </c>
      <c r="C3535" s="21" t="str">
        <f>VLOOKUP(Tableau1[[#This Row],[CODE_REGION]],Libellés!$I$2:$J$15,2,FALSE)</f>
        <v>Auvergne-Rhône-Alpes</v>
      </c>
      <c r="D3535" s="21">
        <v>63</v>
      </c>
      <c r="E3535" s="21" t="str">
        <f>VLOOKUP(Tableau1[[#This Row],[CODE_DEPT]],Libellés!$L$2:$M$102,2,FALSE)</f>
        <v>Puy-de-Dôme</v>
      </c>
      <c r="F3535" s="21" t="s">
        <v>54</v>
      </c>
      <c r="G3535" s="21" t="str">
        <f>VLOOKUP(Tableau1[[#This Row],[CODE_TYPE_DECHET]],Libellés!$A$1:$B$8,2,FALSE)</f>
        <v>Verre</v>
      </c>
      <c r="H3535" s="21" t="s">
        <v>49</v>
      </c>
      <c r="I3535" s="21" t="str">
        <f>VLOOKUP(Tableau1[[#This Row],[CODE_DESTINATION]],Libellés!$E$2:$F$7,2,FALSE)</f>
        <v>Valorisation matière</v>
      </c>
      <c r="J3535" s="21">
        <v>17747.729480000002</v>
      </c>
      <c r="K3535" s="21">
        <v>635469</v>
      </c>
      <c r="L3535" s="21">
        <f>Tableau1[[#This Row],[TONNE_DECHET]]*1000</f>
        <v>17747729.48</v>
      </c>
      <c r="M3535" s="21">
        <f>Tableau1[[#This Row],[KG_DECHET]]/Tableau1[[#This Row],[Population]]</f>
        <v>27.928552738213824</v>
      </c>
    </row>
    <row r="3536" spans="1:13" x14ac:dyDescent="0.3">
      <c r="A3536" s="21">
        <v>2011</v>
      </c>
      <c r="B3536" s="21">
        <v>84</v>
      </c>
      <c r="C3536" s="21" t="str">
        <f>VLOOKUP(Tableau1[[#This Row],[CODE_REGION]],Libellés!$I$2:$J$15,2,FALSE)</f>
        <v>Auvergne-Rhône-Alpes</v>
      </c>
      <c r="D3536" s="21">
        <v>63</v>
      </c>
      <c r="E3536" s="21" t="str">
        <f>VLOOKUP(Tableau1[[#This Row],[CODE_DEPT]],Libellés!$L$2:$M$102,2,FALSE)</f>
        <v>Puy-de-Dôme</v>
      </c>
      <c r="F3536" s="21" t="s">
        <v>54</v>
      </c>
      <c r="G3536" s="21" t="str">
        <f>VLOOKUP(Tableau1[[#This Row],[CODE_TYPE_DECHET]],Libellés!$A$1:$B$8,2,FALSE)</f>
        <v>Verre</v>
      </c>
      <c r="H3536" s="21" t="s">
        <v>52</v>
      </c>
      <c r="I3536" s="21" t="str">
        <f>VLOOKUP(Tableau1[[#This Row],[CODE_DESTINATION]],Libellés!$E$2:$F$7,2,FALSE)</f>
        <v>Non précisé</v>
      </c>
      <c r="J3536" s="21">
        <v>57.92671</v>
      </c>
      <c r="K3536" s="21">
        <v>635469</v>
      </c>
      <c r="L3536" s="21">
        <f>Tableau1[[#This Row],[TONNE_DECHET]]*1000</f>
        <v>57926.71</v>
      </c>
      <c r="M3536" s="21">
        <f>Tableau1[[#This Row],[KG_DECHET]]/Tableau1[[#This Row],[Population]]</f>
        <v>9.1155839230552552E-2</v>
      </c>
    </row>
    <row r="3537" spans="1:13" x14ac:dyDescent="0.3">
      <c r="A3537" s="21">
        <v>2011</v>
      </c>
      <c r="B3537" s="21">
        <v>84</v>
      </c>
      <c r="C3537" s="21" t="str">
        <f>VLOOKUP(Tableau1[[#This Row],[CODE_REGION]],Libellés!$I$2:$J$15,2,FALSE)</f>
        <v>Auvergne-Rhône-Alpes</v>
      </c>
      <c r="D3537" s="21">
        <v>63</v>
      </c>
      <c r="E3537" s="21" t="str">
        <f>VLOOKUP(Tableau1[[#This Row],[CODE_DEPT]],Libellés!$L$2:$M$102,2,FALSE)</f>
        <v>Puy-de-Dôme</v>
      </c>
      <c r="F3537" s="21" t="s">
        <v>55</v>
      </c>
      <c r="G3537" s="21" t="str">
        <f>VLOOKUP(Tableau1[[#This Row],[CODE_TYPE_DECHET]],Libellés!$A$1:$B$8,2,FALSE)</f>
        <v>Collectes séparées hors gravats</v>
      </c>
      <c r="H3537" s="21" t="s">
        <v>49</v>
      </c>
      <c r="I3537" s="21" t="str">
        <f>VLOOKUP(Tableau1[[#This Row],[CODE_DESTINATION]],Libellés!$E$2:$F$7,2,FALSE)</f>
        <v>Valorisation matière</v>
      </c>
      <c r="J3537" s="21">
        <v>9.9173200000000001</v>
      </c>
      <c r="K3537" s="21">
        <v>635469</v>
      </c>
      <c r="L3537" s="21">
        <f>Tableau1[[#This Row],[TONNE_DECHET]]*1000</f>
        <v>9917.32</v>
      </c>
      <c r="M3537" s="21">
        <f>Tableau1[[#This Row],[KG_DECHET]]/Tableau1[[#This Row],[Population]]</f>
        <v>1.5606300228650021E-2</v>
      </c>
    </row>
    <row r="3538" spans="1:13" x14ac:dyDescent="0.3">
      <c r="A3538" s="21">
        <v>2013</v>
      </c>
      <c r="B3538" s="21">
        <v>84</v>
      </c>
      <c r="C3538" s="21" t="str">
        <f>VLOOKUP(Tableau1[[#This Row],[CODE_REGION]],Libellés!$I$2:$J$15,2,FALSE)</f>
        <v>Auvergne-Rhône-Alpes</v>
      </c>
      <c r="D3538" s="21">
        <v>63</v>
      </c>
      <c r="E3538" s="21" t="str">
        <f>VLOOKUP(Tableau1[[#This Row],[CODE_DEPT]],Libellés!$L$2:$M$102,2,FALSE)</f>
        <v>Puy-de-Dôme</v>
      </c>
      <c r="F3538" s="21" t="s">
        <v>49</v>
      </c>
      <c r="G3538" s="21" t="str">
        <f>VLOOKUP(Tableau1[[#This Row],[CODE_TYPE_DECHET]],Libellés!$A$1:$B$8,2,FALSE)</f>
        <v>Ordures ménagères résiduelles</v>
      </c>
      <c r="H3538" s="21" t="s">
        <v>50</v>
      </c>
      <c r="I3538" s="21" t="str">
        <f>VLOOKUP(Tableau1[[#This Row],[CODE_DESTINATION]],Libellés!$E$2:$F$7,2,FALSE)</f>
        <v>Incinération avec récupération d'énergie</v>
      </c>
      <c r="J3538" s="21">
        <v>16940.560000000001</v>
      </c>
      <c r="K3538" s="21">
        <v>640999</v>
      </c>
      <c r="L3538" s="21">
        <f>Tableau1[[#This Row],[TONNE_DECHET]]*1000</f>
        <v>16940560</v>
      </c>
      <c r="M3538" s="21">
        <f>Tableau1[[#This Row],[KG_DECHET]]/Tableau1[[#This Row],[Population]]</f>
        <v>26.428371963138787</v>
      </c>
    </row>
    <row r="3539" spans="1:13" x14ac:dyDescent="0.3">
      <c r="A3539" s="21">
        <v>2013</v>
      </c>
      <c r="B3539" s="21">
        <v>84</v>
      </c>
      <c r="C3539" s="21" t="str">
        <f>VLOOKUP(Tableau1[[#This Row],[CODE_REGION]],Libellés!$I$2:$J$15,2,FALSE)</f>
        <v>Auvergne-Rhône-Alpes</v>
      </c>
      <c r="D3539" s="21">
        <v>63</v>
      </c>
      <c r="E3539" s="21" t="str">
        <f>VLOOKUP(Tableau1[[#This Row],[CODE_DEPT]],Libellés!$L$2:$M$102,2,FALSE)</f>
        <v>Puy-de-Dôme</v>
      </c>
      <c r="F3539" s="21" t="s">
        <v>49</v>
      </c>
      <c r="G3539" s="21" t="str">
        <f>VLOOKUP(Tableau1[[#This Row],[CODE_TYPE_DECHET]],Libellés!$A$1:$B$8,2,FALSE)</f>
        <v>Ordures ménagères résiduelles</v>
      </c>
      <c r="H3539" s="21" t="s">
        <v>51</v>
      </c>
      <c r="I3539" s="21" t="str">
        <f>VLOOKUP(Tableau1[[#This Row],[CODE_DESTINATION]],Libellés!$E$2:$F$7,2,FALSE)</f>
        <v>Stockage</v>
      </c>
      <c r="J3539" s="21">
        <v>129459.45669000001</v>
      </c>
      <c r="K3539" s="21">
        <v>640999</v>
      </c>
      <c r="L3539" s="21">
        <f>Tableau1[[#This Row],[TONNE_DECHET]]*1000</f>
        <v>129459456.69000001</v>
      </c>
      <c r="M3539" s="21">
        <f>Tableau1[[#This Row],[KG_DECHET]]/Tableau1[[#This Row],[Population]]</f>
        <v>201.96514610787227</v>
      </c>
    </row>
    <row r="3540" spans="1:13" x14ac:dyDescent="0.3">
      <c r="A3540" s="21">
        <v>2013</v>
      </c>
      <c r="B3540" s="21">
        <v>84</v>
      </c>
      <c r="C3540" s="21" t="str">
        <f>VLOOKUP(Tableau1[[#This Row],[CODE_REGION]],Libellés!$I$2:$J$15,2,FALSE)</f>
        <v>Auvergne-Rhône-Alpes</v>
      </c>
      <c r="D3540" s="21">
        <v>63</v>
      </c>
      <c r="E3540" s="21" t="str">
        <f>VLOOKUP(Tableau1[[#This Row],[CODE_DEPT]],Libellés!$L$2:$M$102,2,FALSE)</f>
        <v>Puy-de-Dôme</v>
      </c>
      <c r="F3540" s="21" t="s">
        <v>50</v>
      </c>
      <c r="G3540" s="21" t="str">
        <f>VLOOKUP(Tableau1[[#This Row],[CODE_TYPE_DECHET]],Libellés!$A$1:$B$8,2,FALSE)</f>
        <v>Encombrants</v>
      </c>
      <c r="H3540" s="21" t="s">
        <v>51</v>
      </c>
      <c r="I3540" s="21" t="str">
        <f>VLOOKUP(Tableau1[[#This Row],[CODE_DESTINATION]],Libellés!$E$2:$F$7,2,FALSE)</f>
        <v>Stockage</v>
      </c>
      <c r="J3540" s="21">
        <v>780.26197999999999</v>
      </c>
      <c r="K3540" s="21">
        <v>640999</v>
      </c>
      <c r="L3540" s="21">
        <f>Tableau1[[#This Row],[TONNE_DECHET]]*1000</f>
        <v>780261.98</v>
      </c>
      <c r="M3540" s="21">
        <f>Tableau1[[#This Row],[KG_DECHET]]/Tableau1[[#This Row],[Population]]</f>
        <v>1.2172592780955975</v>
      </c>
    </row>
    <row r="3541" spans="1:13" x14ac:dyDescent="0.3">
      <c r="A3541" s="21">
        <v>2013</v>
      </c>
      <c r="B3541" s="21">
        <v>84</v>
      </c>
      <c r="C3541" s="21" t="str">
        <f>VLOOKUP(Tableau1[[#This Row],[CODE_REGION]],Libellés!$I$2:$J$15,2,FALSE)</f>
        <v>Auvergne-Rhône-Alpes</v>
      </c>
      <c r="D3541" s="21">
        <v>63</v>
      </c>
      <c r="E3541" s="21" t="str">
        <f>VLOOKUP(Tableau1[[#This Row],[CODE_DEPT]],Libellés!$L$2:$M$102,2,FALSE)</f>
        <v>Puy-de-Dôme</v>
      </c>
      <c r="F3541" s="21" t="s">
        <v>53</v>
      </c>
      <c r="G3541" s="21" t="str">
        <f>VLOOKUP(Tableau1[[#This Row],[CODE_TYPE_DECHET]],Libellés!$A$1:$B$8,2,FALSE)</f>
        <v>Déchets dangereux</v>
      </c>
      <c r="H3541" s="21" t="s">
        <v>49</v>
      </c>
      <c r="I3541" s="21" t="str">
        <f>VLOOKUP(Tableau1[[#This Row],[CODE_DESTINATION]],Libellés!$E$2:$F$7,2,FALSE)</f>
        <v>Valorisation matière</v>
      </c>
      <c r="J3541" s="21">
        <v>63.784999999999997</v>
      </c>
      <c r="K3541" s="21">
        <v>640999</v>
      </c>
      <c r="L3541" s="21">
        <f>Tableau1[[#This Row],[TONNE_DECHET]]*1000</f>
        <v>63785</v>
      </c>
      <c r="M3541" s="21">
        <f>Tableau1[[#This Row],[KG_DECHET]]/Tableau1[[#This Row],[Population]]</f>
        <v>9.9508735583050831E-2</v>
      </c>
    </row>
    <row r="3542" spans="1:13" x14ac:dyDescent="0.3">
      <c r="A3542" s="21">
        <v>2013</v>
      </c>
      <c r="B3542" s="21">
        <v>84</v>
      </c>
      <c r="C3542" s="21" t="str">
        <f>VLOOKUP(Tableau1[[#This Row],[CODE_REGION]],Libellés!$I$2:$J$15,2,FALSE)</f>
        <v>Auvergne-Rhône-Alpes</v>
      </c>
      <c r="D3542" s="21">
        <v>63</v>
      </c>
      <c r="E3542" s="21" t="str">
        <f>VLOOKUP(Tableau1[[#This Row],[CODE_DEPT]],Libellés!$L$2:$M$102,2,FALSE)</f>
        <v>Puy-de-Dôme</v>
      </c>
      <c r="F3542" s="21" t="s">
        <v>53</v>
      </c>
      <c r="G3542" s="21" t="str">
        <f>VLOOKUP(Tableau1[[#This Row],[CODE_TYPE_DECHET]],Libellés!$A$1:$B$8,2,FALSE)</f>
        <v>Déchets dangereux</v>
      </c>
      <c r="H3542" s="21" t="s">
        <v>50</v>
      </c>
      <c r="I3542" s="21" t="str">
        <f>VLOOKUP(Tableau1[[#This Row],[CODE_DESTINATION]],Libellés!$E$2:$F$7,2,FALSE)</f>
        <v>Incinération avec récupération d'énergie</v>
      </c>
      <c r="J3542" s="21">
        <v>0.62353999999999998</v>
      </c>
      <c r="K3542" s="21">
        <v>640999</v>
      </c>
      <c r="L3542" s="21">
        <f>Tableau1[[#This Row],[TONNE_DECHET]]*1000</f>
        <v>623.54</v>
      </c>
      <c r="M3542" s="21">
        <f>Tableau1[[#This Row],[KG_DECHET]]/Tableau1[[#This Row],[Population]]</f>
        <v>9.7276282802313254E-4</v>
      </c>
    </row>
    <row r="3543" spans="1:13" x14ac:dyDescent="0.3">
      <c r="A3543" s="21">
        <v>2013</v>
      </c>
      <c r="B3543" s="21">
        <v>84</v>
      </c>
      <c r="C3543" s="21" t="str">
        <f>VLOOKUP(Tableau1[[#This Row],[CODE_REGION]],Libellés!$I$2:$J$15,2,FALSE)</f>
        <v>Auvergne-Rhône-Alpes</v>
      </c>
      <c r="D3543" s="21">
        <v>63</v>
      </c>
      <c r="E3543" s="21" t="str">
        <f>VLOOKUP(Tableau1[[#This Row],[CODE_DEPT]],Libellés!$L$2:$M$102,2,FALSE)</f>
        <v>Puy-de-Dôme</v>
      </c>
      <c r="F3543" s="21" t="s">
        <v>53</v>
      </c>
      <c r="G3543" s="21" t="str">
        <f>VLOOKUP(Tableau1[[#This Row],[CODE_TYPE_DECHET]],Libellés!$A$1:$B$8,2,FALSE)</f>
        <v>Déchets dangereux</v>
      </c>
      <c r="H3543" s="21" t="s">
        <v>53</v>
      </c>
      <c r="I3543" s="21" t="str">
        <f>VLOOKUP(Tableau1[[#This Row],[CODE_DESTINATION]],Libellés!$E$2:$F$7,2,FALSE)</f>
        <v>Incinération sans récupération d'énergie</v>
      </c>
      <c r="J3543" s="21">
        <v>1.1000000000000001</v>
      </c>
      <c r="K3543" s="21">
        <v>640999</v>
      </c>
      <c r="L3543" s="21">
        <f>Tableau1[[#This Row],[TONNE_DECHET]]*1000</f>
        <v>1100</v>
      </c>
      <c r="M3543" s="21">
        <f>Tableau1[[#This Row],[KG_DECHET]]/Tableau1[[#This Row],[Population]]</f>
        <v>1.716071319924056E-3</v>
      </c>
    </row>
    <row r="3544" spans="1:13" x14ac:dyDescent="0.3">
      <c r="A3544" s="21">
        <v>2013</v>
      </c>
      <c r="B3544" s="21">
        <v>84</v>
      </c>
      <c r="C3544" s="21" t="str">
        <f>VLOOKUP(Tableau1[[#This Row],[CODE_REGION]],Libellés!$I$2:$J$15,2,FALSE)</f>
        <v>Auvergne-Rhône-Alpes</v>
      </c>
      <c r="D3544" s="21">
        <v>63</v>
      </c>
      <c r="E3544" s="21" t="str">
        <f>VLOOKUP(Tableau1[[#This Row],[CODE_DEPT]],Libellés!$L$2:$M$102,2,FALSE)</f>
        <v>Puy-de-Dôme</v>
      </c>
      <c r="F3544" s="21" t="s">
        <v>51</v>
      </c>
      <c r="G3544" s="21" t="str">
        <f>VLOOKUP(Tableau1[[#This Row],[CODE_TYPE_DECHET]],Libellés!$A$1:$B$8,2,FALSE)</f>
        <v>Emballages et papier</v>
      </c>
      <c r="H3544" s="21" t="s">
        <v>49</v>
      </c>
      <c r="I3544" s="21" t="str">
        <f>VLOOKUP(Tableau1[[#This Row],[CODE_DESTINATION]],Libellés!$E$2:$F$7,2,FALSE)</f>
        <v>Valorisation matière</v>
      </c>
      <c r="J3544" s="21">
        <v>40058.619980000003</v>
      </c>
      <c r="K3544" s="21">
        <v>640999</v>
      </c>
      <c r="L3544" s="21">
        <f>Tableau1[[#This Row],[TONNE_DECHET]]*1000</f>
        <v>40058619.980000004</v>
      </c>
      <c r="M3544" s="21">
        <f>Tableau1[[#This Row],[KG_DECHET]]/Tableau1[[#This Row],[Population]]</f>
        <v>62.494044421286155</v>
      </c>
    </row>
    <row r="3545" spans="1:13" x14ac:dyDescent="0.3">
      <c r="A3545" s="21">
        <v>2013</v>
      </c>
      <c r="B3545" s="21">
        <v>84</v>
      </c>
      <c r="C3545" s="21" t="str">
        <f>VLOOKUP(Tableau1[[#This Row],[CODE_REGION]],Libellés!$I$2:$J$15,2,FALSE)</f>
        <v>Auvergne-Rhône-Alpes</v>
      </c>
      <c r="D3545" s="21">
        <v>63</v>
      </c>
      <c r="E3545" s="21" t="str">
        <f>VLOOKUP(Tableau1[[#This Row],[CODE_DEPT]],Libellés!$L$2:$M$102,2,FALSE)</f>
        <v>Puy-de-Dôme</v>
      </c>
      <c r="F3545" s="21" t="s">
        <v>56</v>
      </c>
      <c r="G3545" s="21" t="str">
        <f>VLOOKUP(Tableau1[[#This Row],[CODE_TYPE_DECHET]],Libellés!$A$1:$B$8,2,FALSE)</f>
        <v>Biodéchets</v>
      </c>
      <c r="H3545" s="21" t="s">
        <v>56</v>
      </c>
      <c r="I3545" s="21" t="str">
        <f>VLOOKUP(Tableau1[[#This Row],[CODE_DESTINATION]],Libellés!$E$2:$F$7,2,FALSE)</f>
        <v>Valorisation organique</v>
      </c>
      <c r="J3545" s="21">
        <v>11111.85</v>
      </c>
      <c r="K3545" s="21">
        <v>640999</v>
      </c>
      <c r="L3545" s="21">
        <f>Tableau1[[#This Row],[TONNE_DECHET]]*1000</f>
        <v>11111850</v>
      </c>
      <c r="M3545" s="21">
        <f>Tableau1[[#This Row],[KG_DECHET]]/Tableau1[[#This Row],[Population]]</f>
        <v>17.33520645118011</v>
      </c>
    </row>
    <row r="3546" spans="1:13" x14ac:dyDescent="0.3">
      <c r="A3546" s="21">
        <v>2013</v>
      </c>
      <c r="B3546" s="21">
        <v>84</v>
      </c>
      <c r="C3546" s="21" t="str">
        <f>VLOOKUP(Tableau1[[#This Row],[CODE_REGION]],Libellés!$I$2:$J$15,2,FALSE)</f>
        <v>Auvergne-Rhône-Alpes</v>
      </c>
      <c r="D3546" s="21">
        <v>63</v>
      </c>
      <c r="E3546" s="21" t="str">
        <f>VLOOKUP(Tableau1[[#This Row],[CODE_DEPT]],Libellés!$L$2:$M$102,2,FALSE)</f>
        <v>Puy-de-Dôme</v>
      </c>
      <c r="F3546" s="21" t="s">
        <v>54</v>
      </c>
      <c r="G3546" s="21" t="str">
        <f>VLOOKUP(Tableau1[[#This Row],[CODE_TYPE_DECHET]],Libellés!$A$1:$B$8,2,FALSE)</f>
        <v>Verre</v>
      </c>
      <c r="H3546" s="21" t="s">
        <v>49</v>
      </c>
      <c r="I3546" s="21" t="str">
        <f>VLOOKUP(Tableau1[[#This Row],[CODE_DESTINATION]],Libellés!$E$2:$F$7,2,FALSE)</f>
        <v>Valorisation matière</v>
      </c>
      <c r="J3546" s="21">
        <v>17577.746620000002</v>
      </c>
      <c r="K3546" s="21">
        <v>640999</v>
      </c>
      <c r="L3546" s="21">
        <f>Tableau1[[#This Row],[TONNE_DECHET]]*1000</f>
        <v>17577746.620000001</v>
      </c>
      <c r="M3546" s="21">
        <f>Tableau1[[#This Row],[KG_DECHET]]/Tableau1[[#This Row],[Population]]</f>
        <v>27.422424403158196</v>
      </c>
    </row>
    <row r="3547" spans="1:13" x14ac:dyDescent="0.3">
      <c r="A3547" s="21">
        <v>2013</v>
      </c>
      <c r="B3547" s="21">
        <v>84</v>
      </c>
      <c r="C3547" s="21" t="str">
        <f>VLOOKUP(Tableau1[[#This Row],[CODE_REGION]],Libellés!$I$2:$J$15,2,FALSE)</f>
        <v>Auvergne-Rhône-Alpes</v>
      </c>
      <c r="D3547" s="21">
        <v>63</v>
      </c>
      <c r="E3547" s="21" t="str">
        <f>VLOOKUP(Tableau1[[#This Row],[CODE_DEPT]],Libellés!$L$2:$M$102,2,FALSE)</f>
        <v>Puy-de-Dôme</v>
      </c>
      <c r="F3547" s="21" t="s">
        <v>55</v>
      </c>
      <c r="G3547" s="21" t="str">
        <f>VLOOKUP(Tableau1[[#This Row],[CODE_TYPE_DECHET]],Libellés!$A$1:$B$8,2,FALSE)</f>
        <v>Collectes séparées hors gravats</v>
      </c>
      <c r="H3547" s="21" t="s">
        <v>49</v>
      </c>
      <c r="I3547" s="21" t="str">
        <f>VLOOKUP(Tableau1[[#This Row],[CODE_DESTINATION]],Libellés!$E$2:$F$7,2,FALSE)</f>
        <v>Valorisation matière</v>
      </c>
      <c r="J3547" s="21">
        <v>594.93429000000003</v>
      </c>
      <c r="K3547" s="21">
        <v>640999</v>
      </c>
      <c r="L3547" s="21">
        <f>Tableau1[[#This Row],[TONNE_DECHET]]*1000</f>
        <v>594934.29</v>
      </c>
      <c r="M3547" s="21">
        <f>Tableau1[[#This Row],[KG_DECHET]]/Tableau1[[#This Row],[Population]]</f>
        <v>0.92813606573489205</v>
      </c>
    </row>
    <row r="3548" spans="1:13" x14ac:dyDescent="0.3">
      <c r="A3548" s="21">
        <v>2015</v>
      </c>
      <c r="B3548" s="21">
        <v>84</v>
      </c>
      <c r="C3548" s="21" t="str">
        <f>VLOOKUP(Tableau1[[#This Row],[CODE_REGION]],Libellés!$I$2:$J$15,2,FALSE)</f>
        <v>Auvergne-Rhône-Alpes</v>
      </c>
      <c r="D3548" s="21">
        <v>63</v>
      </c>
      <c r="E3548" s="21" t="str">
        <f>VLOOKUP(Tableau1[[#This Row],[CODE_DEPT]],Libellés!$L$2:$M$102,2,FALSE)</f>
        <v>Puy-de-Dôme</v>
      </c>
      <c r="F3548" s="21" t="s">
        <v>49</v>
      </c>
      <c r="G3548" s="21" t="str">
        <f>VLOOKUP(Tableau1[[#This Row],[CODE_TYPE_DECHET]],Libellés!$A$1:$B$8,2,FALSE)</f>
        <v>Ordures ménagères résiduelles</v>
      </c>
      <c r="H3548" s="21" t="s">
        <v>50</v>
      </c>
      <c r="I3548" s="21" t="str">
        <f>VLOOKUP(Tableau1[[#This Row],[CODE_DESTINATION]],Libellés!$E$2:$F$7,2,FALSE)</f>
        <v>Incinération avec récupération d'énergie</v>
      </c>
      <c r="J3548" s="21">
        <v>98432.262770000001</v>
      </c>
      <c r="K3548" s="21">
        <v>647501</v>
      </c>
      <c r="L3548" s="21">
        <f>Tableau1[[#This Row],[TONNE_DECHET]]*1000</f>
        <v>98432262.769999996</v>
      </c>
      <c r="M3548" s="21">
        <f>Tableau1[[#This Row],[KG_DECHET]]/Tableau1[[#This Row],[Population]]</f>
        <v>152.01870386300561</v>
      </c>
    </row>
    <row r="3549" spans="1:13" x14ac:dyDescent="0.3">
      <c r="A3549" s="21">
        <v>2015</v>
      </c>
      <c r="B3549" s="21">
        <v>84</v>
      </c>
      <c r="C3549" s="21" t="str">
        <f>VLOOKUP(Tableau1[[#This Row],[CODE_REGION]],Libellés!$I$2:$J$15,2,FALSE)</f>
        <v>Auvergne-Rhône-Alpes</v>
      </c>
      <c r="D3549" s="21">
        <v>63</v>
      </c>
      <c r="E3549" s="21" t="str">
        <f>VLOOKUP(Tableau1[[#This Row],[CODE_DEPT]],Libellés!$L$2:$M$102,2,FALSE)</f>
        <v>Puy-de-Dôme</v>
      </c>
      <c r="F3549" s="21" t="s">
        <v>49</v>
      </c>
      <c r="G3549" s="21" t="str">
        <f>VLOOKUP(Tableau1[[#This Row],[CODE_TYPE_DECHET]],Libellés!$A$1:$B$8,2,FALSE)</f>
        <v>Ordures ménagères résiduelles</v>
      </c>
      <c r="H3549" s="21" t="s">
        <v>51</v>
      </c>
      <c r="I3549" s="21" t="str">
        <f>VLOOKUP(Tableau1[[#This Row],[CODE_DESTINATION]],Libellés!$E$2:$F$7,2,FALSE)</f>
        <v>Stockage</v>
      </c>
      <c r="J3549" s="21">
        <v>43660.502910000003</v>
      </c>
      <c r="K3549" s="21">
        <v>647501</v>
      </c>
      <c r="L3549" s="21">
        <f>Tableau1[[#This Row],[TONNE_DECHET]]*1000</f>
        <v>43660502.910000004</v>
      </c>
      <c r="M3549" s="21">
        <f>Tableau1[[#This Row],[KG_DECHET]]/Tableau1[[#This Row],[Population]]</f>
        <v>67.429243985723573</v>
      </c>
    </row>
    <row r="3550" spans="1:13" x14ac:dyDescent="0.3">
      <c r="A3550" s="21">
        <v>2015</v>
      </c>
      <c r="B3550" s="21">
        <v>84</v>
      </c>
      <c r="C3550" s="21" t="str">
        <f>VLOOKUP(Tableau1[[#This Row],[CODE_REGION]],Libellés!$I$2:$J$15,2,FALSE)</f>
        <v>Auvergne-Rhône-Alpes</v>
      </c>
      <c r="D3550" s="21">
        <v>63</v>
      </c>
      <c r="E3550" s="21" t="str">
        <f>VLOOKUP(Tableau1[[#This Row],[CODE_DEPT]],Libellés!$L$2:$M$102,2,FALSE)</f>
        <v>Puy-de-Dôme</v>
      </c>
      <c r="F3550" s="21" t="s">
        <v>50</v>
      </c>
      <c r="G3550" s="21" t="str">
        <f>VLOOKUP(Tableau1[[#This Row],[CODE_TYPE_DECHET]],Libellés!$A$1:$B$8,2,FALSE)</f>
        <v>Encombrants</v>
      </c>
      <c r="H3550" s="21" t="s">
        <v>49</v>
      </c>
      <c r="I3550" s="21" t="str">
        <f>VLOOKUP(Tableau1[[#This Row],[CODE_DESTINATION]],Libellés!$E$2:$F$7,2,FALSE)</f>
        <v>Valorisation matière</v>
      </c>
      <c r="J3550" s="21">
        <v>175.59152</v>
      </c>
      <c r="K3550" s="21">
        <v>647501</v>
      </c>
      <c r="L3550" s="21">
        <f>Tableau1[[#This Row],[TONNE_DECHET]]*1000</f>
        <v>175591.52</v>
      </c>
      <c r="M3550" s="21">
        <f>Tableau1[[#This Row],[KG_DECHET]]/Tableau1[[#This Row],[Population]]</f>
        <v>0.27118339585575929</v>
      </c>
    </row>
    <row r="3551" spans="1:13" x14ac:dyDescent="0.3">
      <c r="A3551" s="21">
        <v>2015</v>
      </c>
      <c r="B3551" s="21">
        <v>84</v>
      </c>
      <c r="C3551" s="21" t="str">
        <f>VLOOKUP(Tableau1[[#This Row],[CODE_REGION]],Libellés!$I$2:$J$15,2,FALSE)</f>
        <v>Auvergne-Rhône-Alpes</v>
      </c>
      <c r="D3551" s="21">
        <v>63</v>
      </c>
      <c r="E3551" s="21" t="str">
        <f>VLOOKUP(Tableau1[[#This Row],[CODE_DEPT]],Libellés!$L$2:$M$102,2,FALSE)</f>
        <v>Puy-de-Dôme</v>
      </c>
      <c r="F3551" s="21" t="s">
        <v>50</v>
      </c>
      <c r="G3551" s="21" t="str">
        <f>VLOOKUP(Tableau1[[#This Row],[CODE_TYPE_DECHET]],Libellés!$A$1:$B$8,2,FALSE)</f>
        <v>Encombrants</v>
      </c>
      <c r="H3551" s="21" t="s">
        <v>51</v>
      </c>
      <c r="I3551" s="21" t="str">
        <f>VLOOKUP(Tableau1[[#This Row],[CODE_DESTINATION]],Libellés!$E$2:$F$7,2,FALSE)</f>
        <v>Stockage</v>
      </c>
      <c r="J3551" s="21">
        <v>341.30907000000002</v>
      </c>
      <c r="K3551" s="21">
        <v>647501</v>
      </c>
      <c r="L3551" s="21">
        <f>Tableau1[[#This Row],[TONNE_DECHET]]*1000</f>
        <v>341309.07</v>
      </c>
      <c r="M3551" s="21">
        <f>Tableau1[[#This Row],[KG_DECHET]]/Tableau1[[#This Row],[Population]]</f>
        <v>0.52711744074526523</v>
      </c>
    </row>
    <row r="3552" spans="1:13" x14ac:dyDescent="0.3">
      <c r="A3552" s="21">
        <v>2015</v>
      </c>
      <c r="B3552" s="21">
        <v>84</v>
      </c>
      <c r="C3552" s="21" t="str">
        <f>VLOOKUP(Tableau1[[#This Row],[CODE_REGION]],Libellés!$I$2:$J$15,2,FALSE)</f>
        <v>Auvergne-Rhône-Alpes</v>
      </c>
      <c r="D3552" s="21">
        <v>63</v>
      </c>
      <c r="E3552" s="21" t="str">
        <f>VLOOKUP(Tableau1[[#This Row],[CODE_DEPT]],Libellés!$L$2:$M$102,2,FALSE)</f>
        <v>Puy-de-Dôme</v>
      </c>
      <c r="F3552" s="21" t="s">
        <v>53</v>
      </c>
      <c r="G3552" s="21" t="str">
        <f>VLOOKUP(Tableau1[[#This Row],[CODE_TYPE_DECHET]],Libellés!$A$1:$B$8,2,FALSE)</f>
        <v>Déchets dangereux</v>
      </c>
      <c r="H3552" s="21" t="s">
        <v>49</v>
      </c>
      <c r="I3552" s="21" t="str">
        <f>VLOOKUP(Tableau1[[#This Row],[CODE_DESTINATION]],Libellés!$E$2:$F$7,2,FALSE)</f>
        <v>Valorisation matière</v>
      </c>
      <c r="J3552" s="21">
        <v>44.26</v>
      </c>
      <c r="K3552" s="21">
        <v>647501</v>
      </c>
      <c r="L3552" s="21">
        <f>Tableau1[[#This Row],[TONNE_DECHET]]*1000</f>
        <v>44260</v>
      </c>
      <c r="M3552" s="21">
        <f>Tableau1[[#This Row],[KG_DECHET]]/Tableau1[[#This Row],[Population]]</f>
        <v>6.8355106787479872E-2</v>
      </c>
    </row>
    <row r="3553" spans="1:13" x14ac:dyDescent="0.3">
      <c r="A3553" s="21">
        <v>2015</v>
      </c>
      <c r="B3553" s="21">
        <v>84</v>
      </c>
      <c r="C3553" s="21" t="str">
        <f>VLOOKUP(Tableau1[[#This Row],[CODE_REGION]],Libellés!$I$2:$J$15,2,FALSE)</f>
        <v>Auvergne-Rhône-Alpes</v>
      </c>
      <c r="D3553" s="21">
        <v>63</v>
      </c>
      <c r="E3553" s="21" t="str">
        <f>VLOOKUP(Tableau1[[#This Row],[CODE_DEPT]],Libellés!$L$2:$M$102,2,FALSE)</f>
        <v>Puy-de-Dôme</v>
      </c>
      <c r="F3553" s="21" t="s">
        <v>53</v>
      </c>
      <c r="G3553" s="21" t="str">
        <f>VLOOKUP(Tableau1[[#This Row],[CODE_TYPE_DECHET]],Libellés!$A$1:$B$8,2,FALSE)</f>
        <v>Déchets dangereux</v>
      </c>
      <c r="H3553" s="21" t="s">
        <v>52</v>
      </c>
      <c r="I3553" s="21" t="str">
        <f>VLOOKUP(Tableau1[[#This Row],[CODE_DESTINATION]],Libellés!$E$2:$F$7,2,FALSE)</f>
        <v>Non précisé</v>
      </c>
      <c r="J3553" s="21">
        <v>13</v>
      </c>
      <c r="K3553" s="21">
        <v>647501</v>
      </c>
      <c r="L3553" s="21">
        <f>Tableau1[[#This Row],[TONNE_DECHET]]*1000</f>
        <v>13000</v>
      </c>
      <c r="M3553" s="21">
        <f>Tableau1[[#This Row],[KG_DECHET]]/Tableau1[[#This Row],[Population]]</f>
        <v>2.0077189069978272E-2</v>
      </c>
    </row>
    <row r="3554" spans="1:13" x14ac:dyDescent="0.3">
      <c r="A3554" s="21">
        <v>2015</v>
      </c>
      <c r="B3554" s="21">
        <v>84</v>
      </c>
      <c r="C3554" s="21" t="str">
        <f>VLOOKUP(Tableau1[[#This Row],[CODE_REGION]],Libellés!$I$2:$J$15,2,FALSE)</f>
        <v>Auvergne-Rhône-Alpes</v>
      </c>
      <c r="D3554" s="21">
        <v>63</v>
      </c>
      <c r="E3554" s="21" t="str">
        <f>VLOOKUP(Tableau1[[#This Row],[CODE_DEPT]],Libellés!$L$2:$M$102,2,FALSE)</f>
        <v>Puy-de-Dôme</v>
      </c>
      <c r="F3554" s="21" t="s">
        <v>51</v>
      </c>
      <c r="G3554" s="21" t="str">
        <f>VLOOKUP(Tableau1[[#This Row],[CODE_TYPE_DECHET]],Libellés!$A$1:$B$8,2,FALSE)</f>
        <v>Emballages et papier</v>
      </c>
      <c r="H3554" s="21" t="s">
        <v>49</v>
      </c>
      <c r="I3554" s="21" t="str">
        <f>VLOOKUP(Tableau1[[#This Row],[CODE_DESTINATION]],Libellés!$E$2:$F$7,2,FALSE)</f>
        <v>Valorisation matière</v>
      </c>
      <c r="J3554" s="21">
        <v>39594.1463</v>
      </c>
      <c r="K3554" s="21">
        <v>647501</v>
      </c>
      <c r="L3554" s="21">
        <f>Tableau1[[#This Row],[TONNE_DECHET]]*1000</f>
        <v>39594146.299999997</v>
      </c>
      <c r="M3554" s="21">
        <f>Tableau1[[#This Row],[KG_DECHET]]/Tableau1[[#This Row],[Population]]</f>
        <v>61.149166256113887</v>
      </c>
    </row>
    <row r="3555" spans="1:13" x14ac:dyDescent="0.3">
      <c r="A3555" s="21">
        <v>2015</v>
      </c>
      <c r="B3555" s="21">
        <v>84</v>
      </c>
      <c r="C3555" s="21" t="str">
        <f>VLOOKUP(Tableau1[[#This Row],[CODE_REGION]],Libellés!$I$2:$J$15,2,FALSE)</f>
        <v>Auvergne-Rhône-Alpes</v>
      </c>
      <c r="D3555" s="21">
        <v>63</v>
      </c>
      <c r="E3555" s="21" t="str">
        <f>VLOOKUP(Tableau1[[#This Row],[CODE_DEPT]],Libellés!$L$2:$M$102,2,FALSE)</f>
        <v>Puy-de-Dôme</v>
      </c>
      <c r="F3555" s="21" t="s">
        <v>51</v>
      </c>
      <c r="G3555" s="21" t="str">
        <f>VLOOKUP(Tableau1[[#This Row],[CODE_TYPE_DECHET]],Libellés!$A$1:$B$8,2,FALSE)</f>
        <v>Emballages et papier</v>
      </c>
      <c r="H3555" s="21" t="s">
        <v>52</v>
      </c>
      <c r="I3555" s="21" t="str">
        <f>VLOOKUP(Tableau1[[#This Row],[CODE_DESTINATION]],Libellés!$E$2:$F$7,2,FALSE)</f>
        <v>Non précisé</v>
      </c>
      <c r="J3555" s="21">
        <v>58.68</v>
      </c>
      <c r="K3555" s="21">
        <v>647501</v>
      </c>
      <c r="L3555" s="21">
        <f>Tableau1[[#This Row],[TONNE_DECHET]]*1000</f>
        <v>58680</v>
      </c>
      <c r="M3555" s="21">
        <f>Tableau1[[#This Row],[KG_DECHET]]/Tableau1[[#This Row],[Population]]</f>
        <v>9.0625342663563452E-2</v>
      </c>
    </row>
    <row r="3556" spans="1:13" x14ac:dyDescent="0.3">
      <c r="A3556" s="21">
        <v>2015</v>
      </c>
      <c r="B3556" s="21">
        <v>84</v>
      </c>
      <c r="C3556" s="21" t="str">
        <f>VLOOKUP(Tableau1[[#This Row],[CODE_REGION]],Libellés!$I$2:$J$15,2,FALSE)</f>
        <v>Auvergne-Rhône-Alpes</v>
      </c>
      <c r="D3556" s="21">
        <v>63</v>
      </c>
      <c r="E3556" s="21" t="str">
        <f>VLOOKUP(Tableau1[[#This Row],[CODE_DEPT]],Libellés!$L$2:$M$102,2,FALSE)</f>
        <v>Puy-de-Dôme</v>
      </c>
      <c r="F3556" s="21" t="s">
        <v>56</v>
      </c>
      <c r="G3556" s="21" t="str">
        <f>VLOOKUP(Tableau1[[#This Row],[CODE_TYPE_DECHET]],Libellés!$A$1:$B$8,2,FALSE)</f>
        <v>Biodéchets</v>
      </c>
      <c r="H3556" s="21" t="s">
        <v>56</v>
      </c>
      <c r="I3556" s="21" t="str">
        <f>VLOOKUP(Tableau1[[#This Row],[CODE_DESTINATION]],Libellés!$E$2:$F$7,2,FALSE)</f>
        <v>Valorisation organique</v>
      </c>
      <c r="J3556" s="21">
        <v>11136</v>
      </c>
      <c r="K3556" s="21">
        <v>647501</v>
      </c>
      <c r="L3556" s="21">
        <f>Tableau1[[#This Row],[TONNE_DECHET]]*1000</f>
        <v>11136000</v>
      </c>
      <c r="M3556" s="21">
        <f>Tableau1[[#This Row],[KG_DECHET]]/Tableau1[[#This Row],[Population]]</f>
        <v>17.198429037175231</v>
      </c>
    </row>
    <row r="3557" spans="1:13" x14ac:dyDescent="0.3">
      <c r="A3557" s="21">
        <v>2015</v>
      </c>
      <c r="B3557" s="21">
        <v>84</v>
      </c>
      <c r="C3557" s="21" t="str">
        <f>VLOOKUP(Tableau1[[#This Row],[CODE_REGION]],Libellés!$I$2:$J$15,2,FALSE)</f>
        <v>Auvergne-Rhône-Alpes</v>
      </c>
      <c r="D3557" s="21">
        <v>63</v>
      </c>
      <c r="E3557" s="21" t="str">
        <f>VLOOKUP(Tableau1[[#This Row],[CODE_DEPT]],Libellés!$L$2:$M$102,2,FALSE)</f>
        <v>Puy-de-Dôme</v>
      </c>
      <c r="F3557" s="21" t="s">
        <v>54</v>
      </c>
      <c r="G3557" s="21" t="str">
        <f>VLOOKUP(Tableau1[[#This Row],[CODE_TYPE_DECHET]],Libellés!$A$1:$B$8,2,FALSE)</f>
        <v>Verre</v>
      </c>
      <c r="H3557" s="21" t="s">
        <v>49</v>
      </c>
      <c r="I3557" s="21" t="str">
        <f>VLOOKUP(Tableau1[[#This Row],[CODE_DESTINATION]],Libellés!$E$2:$F$7,2,FALSE)</f>
        <v>Valorisation matière</v>
      </c>
      <c r="J3557" s="21">
        <v>18477.822179999999</v>
      </c>
      <c r="K3557" s="21">
        <v>647501</v>
      </c>
      <c r="L3557" s="21">
        <f>Tableau1[[#This Row],[TONNE_DECHET]]*1000</f>
        <v>18477822.18</v>
      </c>
      <c r="M3557" s="21">
        <f>Tableau1[[#This Row],[KG_DECHET]]/Tableau1[[#This Row],[Population]]</f>
        <v>28.537133039176773</v>
      </c>
    </row>
    <row r="3558" spans="1:13" x14ac:dyDescent="0.3">
      <c r="A3558" s="21">
        <v>2015</v>
      </c>
      <c r="B3558" s="21">
        <v>84</v>
      </c>
      <c r="C3558" s="21" t="str">
        <f>VLOOKUP(Tableau1[[#This Row],[CODE_REGION]],Libellés!$I$2:$J$15,2,FALSE)</f>
        <v>Auvergne-Rhône-Alpes</v>
      </c>
      <c r="D3558" s="21">
        <v>63</v>
      </c>
      <c r="E3558" s="21" t="str">
        <f>VLOOKUP(Tableau1[[#This Row],[CODE_DEPT]],Libellés!$L$2:$M$102,2,FALSE)</f>
        <v>Puy-de-Dôme</v>
      </c>
      <c r="F3558" s="21" t="s">
        <v>55</v>
      </c>
      <c r="G3558" s="21" t="str">
        <f>VLOOKUP(Tableau1[[#This Row],[CODE_TYPE_DECHET]],Libellés!$A$1:$B$8,2,FALSE)</f>
        <v>Collectes séparées hors gravats</v>
      </c>
      <c r="H3558" s="21" t="s">
        <v>49</v>
      </c>
      <c r="I3558" s="21" t="str">
        <f>VLOOKUP(Tableau1[[#This Row],[CODE_DESTINATION]],Libellés!$E$2:$F$7,2,FALSE)</f>
        <v>Valorisation matière</v>
      </c>
      <c r="J3558" s="21">
        <v>930.05854999999997</v>
      </c>
      <c r="K3558" s="21">
        <v>647501</v>
      </c>
      <c r="L3558" s="21">
        <f>Tableau1[[#This Row],[TONNE_DECHET]]*1000</f>
        <v>930058.54999999993</v>
      </c>
      <c r="M3558" s="21">
        <f>Tableau1[[#This Row],[KG_DECHET]]/Tableau1[[#This Row],[Population]]</f>
        <v>1.4363816426538336</v>
      </c>
    </row>
    <row r="3559" spans="1:13" x14ac:dyDescent="0.3">
      <c r="A3559" s="21">
        <v>2017</v>
      </c>
      <c r="B3559" s="21">
        <v>84</v>
      </c>
      <c r="C3559" s="21" t="str">
        <f>VLOOKUP(Tableau1[[#This Row],[CODE_REGION]],Libellés!$I$2:$J$15,2,FALSE)</f>
        <v>Auvergne-Rhône-Alpes</v>
      </c>
      <c r="D3559" s="21">
        <v>63</v>
      </c>
      <c r="E3559" s="21" t="str">
        <f>VLOOKUP(Tableau1[[#This Row],[CODE_DEPT]],Libellés!$L$2:$M$102,2,FALSE)</f>
        <v>Puy-de-Dôme</v>
      </c>
      <c r="F3559" s="21" t="s">
        <v>49</v>
      </c>
      <c r="G3559" s="21" t="str">
        <f>VLOOKUP(Tableau1[[#This Row],[CODE_TYPE_DECHET]],Libellés!$A$1:$B$8,2,FALSE)</f>
        <v>Ordures ménagères résiduelles</v>
      </c>
      <c r="H3559" s="21" t="s">
        <v>50</v>
      </c>
      <c r="I3559" s="21" t="str">
        <f>VLOOKUP(Tableau1[[#This Row],[CODE_DESTINATION]],Libellés!$E$2:$F$7,2,FALSE)</f>
        <v>Incinération avec récupération d'énergie</v>
      </c>
      <c r="J3559" s="21">
        <v>91210.27996</v>
      </c>
      <c r="K3559" s="21">
        <v>653742</v>
      </c>
      <c r="L3559" s="21">
        <f>Tableau1[[#This Row],[TONNE_DECHET]]*1000</f>
        <v>91210279.959999993</v>
      </c>
      <c r="M3559" s="21">
        <f>Tableau1[[#This Row],[KG_DECHET]]/Tableau1[[#This Row],[Population]]</f>
        <v>139.52029999602289</v>
      </c>
    </row>
    <row r="3560" spans="1:13" x14ac:dyDescent="0.3">
      <c r="A3560" s="21">
        <v>2017</v>
      </c>
      <c r="B3560" s="21">
        <v>84</v>
      </c>
      <c r="C3560" s="21" t="str">
        <f>VLOOKUP(Tableau1[[#This Row],[CODE_REGION]],Libellés!$I$2:$J$15,2,FALSE)</f>
        <v>Auvergne-Rhône-Alpes</v>
      </c>
      <c r="D3560" s="21">
        <v>63</v>
      </c>
      <c r="E3560" s="21" t="str">
        <f>VLOOKUP(Tableau1[[#This Row],[CODE_DEPT]],Libellés!$L$2:$M$102,2,FALSE)</f>
        <v>Puy-de-Dôme</v>
      </c>
      <c r="F3560" s="21" t="s">
        <v>49</v>
      </c>
      <c r="G3560" s="21" t="str">
        <f>VLOOKUP(Tableau1[[#This Row],[CODE_TYPE_DECHET]],Libellés!$A$1:$B$8,2,FALSE)</f>
        <v>Ordures ménagères résiduelles</v>
      </c>
      <c r="H3560" s="21" t="s">
        <v>51</v>
      </c>
      <c r="I3560" s="21" t="str">
        <f>VLOOKUP(Tableau1[[#This Row],[CODE_DESTINATION]],Libellés!$E$2:$F$7,2,FALSE)</f>
        <v>Stockage</v>
      </c>
      <c r="J3560" s="21">
        <v>45471.286820000001</v>
      </c>
      <c r="K3560" s="21">
        <v>653742</v>
      </c>
      <c r="L3560" s="21">
        <f>Tableau1[[#This Row],[TONNE_DECHET]]*1000</f>
        <v>45471286.82</v>
      </c>
      <c r="M3560" s="21">
        <f>Tableau1[[#This Row],[KG_DECHET]]/Tableau1[[#This Row],[Population]]</f>
        <v>69.555400785019174</v>
      </c>
    </row>
    <row r="3561" spans="1:13" x14ac:dyDescent="0.3">
      <c r="A3561" s="21">
        <v>2017</v>
      </c>
      <c r="B3561" s="21">
        <v>84</v>
      </c>
      <c r="C3561" s="21" t="str">
        <f>VLOOKUP(Tableau1[[#This Row],[CODE_REGION]],Libellés!$I$2:$J$15,2,FALSE)</f>
        <v>Auvergne-Rhône-Alpes</v>
      </c>
      <c r="D3561" s="21">
        <v>63</v>
      </c>
      <c r="E3561" s="21" t="str">
        <f>VLOOKUP(Tableau1[[#This Row],[CODE_DEPT]],Libellés!$L$2:$M$102,2,FALSE)</f>
        <v>Puy-de-Dôme</v>
      </c>
      <c r="F3561" s="21" t="s">
        <v>50</v>
      </c>
      <c r="G3561" s="21" t="str">
        <f>VLOOKUP(Tableau1[[#This Row],[CODE_TYPE_DECHET]],Libellés!$A$1:$B$8,2,FALSE)</f>
        <v>Encombrants</v>
      </c>
      <c r="H3561" s="21" t="s">
        <v>49</v>
      </c>
      <c r="I3561" s="21" t="str">
        <f>VLOOKUP(Tableau1[[#This Row],[CODE_DESTINATION]],Libellés!$E$2:$F$7,2,FALSE)</f>
        <v>Valorisation matière</v>
      </c>
      <c r="J3561" s="21">
        <v>172.35507000000001</v>
      </c>
      <c r="K3561" s="21">
        <v>653742</v>
      </c>
      <c r="L3561" s="21">
        <f>Tableau1[[#This Row],[TONNE_DECHET]]*1000</f>
        <v>172355.07</v>
      </c>
      <c r="M3561" s="21">
        <f>Tableau1[[#This Row],[KG_DECHET]]/Tableau1[[#This Row],[Population]]</f>
        <v>0.26364386868214068</v>
      </c>
    </row>
    <row r="3562" spans="1:13" x14ac:dyDescent="0.3">
      <c r="A3562" s="21">
        <v>2017</v>
      </c>
      <c r="B3562" s="21">
        <v>84</v>
      </c>
      <c r="C3562" s="21" t="str">
        <f>VLOOKUP(Tableau1[[#This Row],[CODE_REGION]],Libellés!$I$2:$J$15,2,FALSE)</f>
        <v>Auvergne-Rhône-Alpes</v>
      </c>
      <c r="D3562" s="21">
        <v>63</v>
      </c>
      <c r="E3562" s="21" t="str">
        <f>VLOOKUP(Tableau1[[#This Row],[CODE_DEPT]],Libellés!$L$2:$M$102,2,FALSE)</f>
        <v>Puy-de-Dôme</v>
      </c>
      <c r="F3562" s="21" t="s">
        <v>50</v>
      </c>
      <c r="G3562" s="21" t="str">
        <f>VLOOKUP(Tableau1[[#This Row],[CODE_TYPE_DECHET]],Libellés!$A$1:$B$8,2,FALSE)</f>
        <v>Encombrants</v>
      </c>
      <c r="H3562" s="21" t="s">
        <v>51</v>
      </c>
      <c r="I3562" s="21" t="str">
        <f>VLOOKUP(Tableau1[[#This Row],[CODE_DESTINATION]],Libellés!$E$2:$F$7,2,FALSE)</f>
        <v>Stockage</v>
      </c>
      <c r="J3562" s="21">
        <v>83</v>
      </c>
      <c r="K3562" s="21">
        <v>653742</v>
      </c>
      <c r="L3562" s="21">
        <f>Tableau1[[#This Row],[TONNE_DECHET]]*1000</f>
        <v>83000</v>
      </c>
      <c r="M3562" s="21">
        <f>Tableau1[[#This Row],[KG_DECHET]]/Tableau1[[#This Row],[Population]]</f>
        <v>0.12696140067488398</v>
      </c>
    </row>
    <row r="3563" spans="1:13" x14ac:dyDescent="0.3">
      <c r="A3563" s="21">
        <v>2017</v>
      </c>
      <c r="B3563" s="21">
        <v>84</v>
      </c>
      <c r="C3563" s="21" t="str">
        <f>VLOOKUP(Tableau1[[#This Row],[CODE_REGION]],Libellés!$I$2:$J$15,2,FALSE)</f>
        <v>Auvergne-Rhône-Alpes</v>
      </c>
      <c r="D3563" s="21">
        <v>63</v>
      </c>
      <c r="E3563" s="21" t="str">
        <f>VLOOKUP(Tableau1[[#This Row],[CODE_DEPT]],Libellés!$L$2:$M$102,2,FALSE)</f>
        <v>Puy-de-Dôme</v>
      </c>
      <c r="F3563" s="21" t="s">
        <v>50</v>
      </c>
      <c r="G3563" s="21" t="str">
        <f>VLOOKUP(Tableau1[[#This Row],[CODE_TYPE_DECHET]],Libellés!$A$1:$B$8,2,FALSE)</f>
        <v>Encombrants</v>
      </c>
      <c r="H3563" s="21" t="s">
        <v>52</v>
      </c>
      <c r="I3563" s="21" t="str">
        <f>VLOOKUP(Tableau1[[#This Row],[CODE_DESTINATION]],Libellés!$E$2:$F$7,2,FALSE)</f>
        <v>Non précisé</v>
      </c>
      <c r="J3563" s="21">
        <v>4.42</v>
      </c>
      <c r="K3563" s="21">
        <v>653742</v>
      </c>
      <c r="L3563" s="21">
        <f>Tableau1[[#This Row],[TONNE_DECHET]]*1000</f>
        <v>4420</v>
      </c>
      <c r="M3563" s="21">
        <f>Tableau1[[#This Row],[KG_DECHET]]/Tableau1[[#This Row],[Population]]</f>
        <v>6.7610769997950258E-3</v>
      </c>
    </row>
    <row r="3564" spans="1:13" x14ac:dyDescent="0.3">
      <c r="A3564" s="21">
        <v>2017</v>
      </c>
      <c r="B3564" s="21">
        <v>84</v>
      </c>
      <c r="C3564" s="21" t="str">
        <f>VLOOKUP(Tableau1[[#This Row],[CODE_REGION]],Libellés!$I$2:$J$15,2,FALSE)</f>
        <v>Auvergne-Rhône-Alpes</v>
      </c>
      <c r="D3564" s="21">
        <v>63</v>
      </c>
      <c r="E3564" s="21" t="str">
        <f>VLOOKUP(Tableau1[[#This Row],[CODE_DEPT]],Libellés!$L$2:$M$102,2,FALSE)</f>
        <v>Puy-de-Dôme</v>
      </c>
      <c r="F3564" s="21" t="s">
        <v>53</v>
      </c>
      <c r="G3564" s="21" t="str">
        <f>VLOOKUP(Tableau1[[#This Row],[CODE_TYPE_DECHET]],Libellés!$A$1:$B$8,2,FALSE)</f>
        <v>Déchets dangereux</v>
      </c>
      <c r="H3564" s="21" t="s">
        <v>49</v>
      </c>
      <c r="I3564" s="21" t="str">
        <f>VLOOKUP(Tableau1[[#This Row],[CODE_DESTINATION]],Libellés!$E$2:$F$7,2,FALSE)</f>
        <v>Valorisation matière</v>
      </c>
      <c r="J3564" s="21">
        <v>81.11</v>
      </c>
      <c r="K3564" s="21">
        <v>653742</v>
      </c>
      <c r="L3564" s="21">
        <f>Tableau1[[#This Row],[TONNE_DECHET]]*1000</f>
        <v>81110</v>
      </c>
      <c r="M3564" s="21">
        <f>Tableau1[[#This Row],[KG_DECHET]]/Tableau1[[#This Row],[Population]]</f>
        <v>0.12407035191252819</v>
      </c>
    </row>
    <row r="3565" spans="1:13" x14ac:dyDescent="0.3">
      <c r="A3565" s="21">
        <v>2017</v>
      </c>
      <c r="B3565" s="21">
        <v>84</v>
      </c>
      <c r="C3565" s="21" t="str">
        <f>VLOOKUP(Tableau1[[#This Row],[CODE_REGION]],Libellés!$I$2:$J$15,2,FALSE)</f>
        <v>Auvergne-Rhône-Alpes</v>
      </c>
      <c r="D3565" s="21">
        <v>63</v>
      </c>
      <c r="E3565" s="21" t="str">
        <f>VLOOKUP(Tableau1[[#This Row],[CODE_DEPT]],Libellés!$L$2:$M$102,2,FALSE)</f>
        <v>Puy-de-Dôme</v>
      </c>
      <c r="F3565" s="21" t="s">
        <v>53</v>
      </c>
      <c r="G3565" s="21" t="str">
        <f>VLOOKUP(Tableau1[[#This Row],[CODE_TYPE_DECHET]],Libellés!$A$1:$B$8,2,FALSE)</f>
        <v>Déchets dangereux</v>
      </c>
      <c r="H3565" s="21" t="s">
        <v>52</v>
      </c>
      <c r="I3565" s="21" t="str">
        <f>VLOOKUP(Tableau1[[#This Row],[CODE_DESTINATION]],Libellés!$E$2:$F$7,2,FALSE)</f>
        <v>Non précisé</v>
      </c>
      <c r="J3565" s="21">
        <v>8.2319999999999993</v>
      </c>
      <c r="K3565" s="21">
        <v>653742</v>
      </c>
      <c r="L3565" s="21">
        <f>Tableau1[[#This Row],[TONNE_DECHET]]*1000</f>
        <v>8232</v>
      </c>
      <c r="M3565" s="21">
        <f>Tableau1[[#This Row],[KG_DECHET]]/Tableau1[[#This Row],[Population]]</f>
        <v>1.2592123498260782E-2</v>
      </c>
    </row>
    <row r="3566" spans="1:13" x14ac:dyDescent="0.3">
      <c r="A3566" s="21">
        <v>2017</v>
      </c>
      <c r="B3566" s="21">
        <v>84</v>
      </c>
      <c r="C3566" s="21" t="str">
        <f>VLOOKUP(Tableau1[[#This Row],[CODE_REGION]],Libellés!$I$2:$J$15,2,FALSE)</f>
        <v>Auvergne-Rhône-Alpes</v>
      </c>
      <c r="D3566" s="21">
        <v>63</v>
      </c>
      <c r="E3566" s="21" t="str">
        <f>VLOOKUP(Tableau1[[#This Row],[CODE_DEPT]],Libellés!$L$2:$M$102,2,FALSE)</f>
        <v>Puy-de-Dôme</v>
      </c>
      <c r="F3566" s="21" t="s">
        <v>51</v>
      </c>
      <c r="G3566" s="21" t="str">
        <f>VLOOKUP(Tableau1[[#This Row],[CODE_TYPE_DECHET]],Libellés!$A$1:$B$8,2,FALSE)</f>
        <v>Emballages et papier</v>
      </c>
      <c r="H3566" s="21" t="s">
        <v>49</v>
      </c>
      <c r="I3566" s="21" t="str">
        <f>VLOOKUP(Tableau1[[#This Row],[CODE_DESTINATION]],Libellés!$E$2:$F$7,2,FALSE)</f>
        <v>Valorisation matière</v>
      </c>
      <c r="J3566" s="21">
        <v>39543.840660000002</v>
      </c>
      <c r="K3566" s="21">
        <v>653742</v>
      </c>
      <c r="L3566" s="21">
        <f>Tableau1[[#This Row],[TONNE_DECHET]]*1000</f>
        <v>39543840.660000004</v>
      </c>
      <c r="M3566" s="21">
        <f>Tableau1[[#This Row],[KG_DECHET]]/Tableau1[[#This Row],[Population]]</f>
        <v>60.488450581422036</v>
      </c>
    </row>
    <row r="3567" spans="1:13" x14ac:dyDescent="0.3">
      <c r="A3567" s="21">
        <v>2017</v>
      </c>
      <c r="B3567" s="21">
        <v>84</v>
      </c>
      <c r="C3567" s="21" t="str">
        <f>VLOOKUP(Tableau1[[#This Row],[CODE_REGION]],Libellés!$I$2:$J$15,2,FALSE)</f>
        <v>Auvergne-Rhône-Alpes</v>
      </c>
      <c r="D3567" s="21">
        <v>63</v>
      </c>
      <c r="E3567" s="21" t="str">
        <f>VLOOKUP(Tableau1[[#This Row],[CODE_DEPT]],Libellés!$L$2:$M$102,2,FALSE)</f>
        <v>Puy-de-Dôme</v>
      </c>
      <c r="F3567" s="21" t="s">
        <v>56</v>
      </c>
      <c r="G3567" s="21" t="str">
        <f>VLOOKUP(Tableau1[[#This Row],[CODE_TYPE_DECHET]],Libellés!$A$1:$B$8,2,FALSE)</f>
        <v>Biodéchets</v>
      </c>
      <c r="H3567" s="21" t="s">
        <v>56</v>
      </c>
      <c r="I3567" s="21" t="str">
        <f>VLOOKUP(Tableau1[[#This Row],[CODE_DESTINATION]],Libellés!$E$2:$F$7,2,FALSE)</f>
        <v>Valorisation organique</v>
      </c>
      <c r="J3567" s="21">
        <v>12074.03</v>
      </c>
      <c r="K3567" s="21">
        <v>653742</v>
      </c>
      <c r="L3567" s="21">
        <f>Tableau1[[#This Row],[TONNE_DECHET]]*1000</f>
        <v>12074030</v>
      </c>
      <c r="M3567" s="21">
        <f>Tableau1[[#This Row],[KG_DECHET]]/Tableau1[[#This Row],[Population]]</f>
        <v>18.469105549283967</v>
      </c>
    </row>
    <row r="3568" spans="1:13" x14ac:dyDescent="0.3">
      <c r="A3568" s="21">
        <v>2017</v>
      </c>
      <c r="B3568" s="21">
        <v>84</v>
      </c>
      <c r="C3568" s="21" t="str">
        <f>VLOOKUP(Tableau1[[#This Row],[CODE_REGION]],Libellés!$I$2:$J$15,2,FALSE)</f>
        <v>Auvergne-Rhône-Alpes</v>
      </c>
      <c r="D3568" s="21">
        <v>63</v>
      </c>
      <c r="E3568" s="21" t="str">
        <f>VLOOKUP(Tableau1[[#This Row],[CODE_DEPT]],Libellés!$L$2:$M$102,2,FALSE)</f>
        <v>Puy-de-Dôme</v>
      </c>
      <c r="F3568" s="21" t="s">
        <v>54</v>
      </c>
      <c r="G3568" s="21" t="str">
        <f>VLOOKUP(Tableau1[[#This Row],[CODE_TYPE_DECHET]],Libellés!$A$1:$B$8,2,FALSE)</f>
        <v>Verre</v>
      </c>
      <c r="H3568" s="21" t="s">
        <v>49</v>
      </c>
      <c r="I3568" s="21" t="str">
        <f>VLOOKUP(Tableau1[[#This Row],[CODE_DESTINATION]],Libellés!$E$2:$F$7,2,FALSE)</f>
        <v>Valorisation matière</v>
      </c>
      <c r="J3568" s="21">
        <v>19593.60914</v>
      </c>
      <c r="K3568" s="21">
        <v>653742</v>
      </c>
      <c r="L3568" s="21">
        <f>Tableau1[[#This Row],[TONNE_DECHET]]*1000</f>
        <v>19593609.140000001</v>
      </c>
      <c r="M3568" s="21">
        <f>Tableau1[[#This Row],[KG_DECHET]]/Tableau1[[#This Row],[Population]]</f>
        <v>29.971470610730229</v>
      </c>
    </row>
    <row r="3569" spans="1:13" x14ac:dyDescent="0.3">
      <c r="A3569" s="21">
        <v>2017</v>
      </c>
      <c r="B3569" s="21">
        <v>84</v>
      </c>
      <c r="C3569" s="21" t="str">
        <f>VLOOKUP(Tableau1[[#This Row],[CODE_REGION]],Libellés!$I$2:$J$15,2,FALSE)</f>
        <v>Auvergne-Rhône-Alpes</v>
      </c>
      <c r="D3569" s="21">
        <v>63</v>
      </c>
      <c r="E3569" s="21" t="str">
        <f>VLOOKUP(Tableau1[[#This Row],[CODE_DEPT]],Libellés!$L$2:$M$102,2,FALSE)</f>
        <v>Puy-de-Dôme</v>
      </c>
      <c r="F3569" s="21" t="s">
        <v>55</v>
      </c>
      <c r="G3569" s="21" t="str">
        <f>VLOOKUP(Tableau1[[#This Row],[CODE_TYPE_DECHET]],Libellés!$A$1:$B$8,2,FALSE)</f>
        <v>Collectes séparées hors gravats</v>
      </c>
      <c r="H3569" s="21" t="s">
        <v>49</v>
      </c>
      <c r="I3569" s="21" t="str">
        <f>VLOOKUP(Tableau1[[#This Row],[CODE_DESTINATION]],Libellés!$E$2:$F$7,2,FALSE)</f>
        <v>Valorisation matière</v>
      </c>
      <c r="J3569" s="21">
        <v>1187.28215</v>
      </c>
      <c r="K3569" s="21">
        <v>653742</v>
      </c>
      <c r="L3569" s="21">
        <f>Tableau1[[#This Row],[TONNE_DECHET]]*1000</f>
        <v>1187282.1499999999</v>
      </c>
      <c r="M3569" s="21">
        <f>Tableau1[[#This Row],[KG_DECHET]]/Tableau1[[#This Row],[Population]]</f>
        <v>1.8161325874733456</v>
      </c>
    </row>
    <row r="3570" spans="1:13" x14ac:dyDescent="0.3">
      <c r="A3570" s="21">
        <v>2009</v>
      </c>
      <c r="B3570" s="21">
        <v>75</v>
      </c>
      <c r="C3570" s="21" t="str">
        <f>VLOOKUP(Tableau1[[#This Row],[CODE_REGION]],Libellés!$I$2:$J$15,2,FALSE)</f>
        <v>Nouvelle-Aquitaine</v>
      </c>
      <c r="D3570" s="21">
        <v>64</v>
      </c>
      <c r="E3570" s="21" t="str">
        <f>VLOOKUP(Tableau1[[#This Row],[CODE_DEPT]],Libellés!$L$2:$M$102,2,FALSE)</f>
        <v>Pyrénées-Atlantiques</v>
      </c>
      <c r="F3570" s="21" t="s">
        <v>49</v>
      </c>
      <c r="G3570" s="21" t="str">
        <f>VLOOKUP(Tableau1[[#This Row],[CODE_TYPE_DECHET]],Libellés!$A$1:$B$8,2,FALSE)</f>
        <v>Ordures ménagères résiduelles</v>
      </c>
      <c r="H3570" s="21" t="s">
        <v>49</v>
      </c>
      <c r="I3570" s="21" t="str">
        <f>VLOOKUP(Tableau1[[#This Row],[CODE_DESTINATION]],Libellés!$E$2:$F$7,2,FALSE)</f>
        <v>Valorisation matière</v>
      </c>
      <c r="J3570" s="21">
        <v>2480.7800000000002</v>
      </c>
      <c r="K3570" s="21">
        <v>650356</v>
      </c>
      <c r="L3570" s="21">
        <f>Tableau1[[#This Row],[TONNE_DECHET]]*1000</f>
        <v>2480780</v>
      </c>
      <c r="M3570" s="21">
        <f>Tableau1[[#This Row],[KG_DECHET]]/Tableau1[[#This Row],[Population]]</f>
        <v>3.8144954455713487</v>
      </c>
    </row>
    <row r="3571" spans="1:13" x14ac:dyDescent="0.3">
      <c r="A3571" s="21">
        <v>2009</v>
      </c>
      <c r="B3571" s="21">
        <v>75</v>
      </c>
      <c r="C3571" s="21" t="str">
        <f>VLOOKUP(Tableau1[[#This Row],[CODE_REGION]],Libellés!$I$2:$J$15,2,FALSE)</f>
        <v>Nouvelle-Aquitaine</v>
      </c>
      <c r="D3571" s="21">
        <v>64</v>
      </c>
      <c r="E3571" s="21" t="str">
        <f>VLOOKUP(Tableau1[[#This Row],[CODE_DEPT]],Libellés!$L$2:$M$102,2,FALSE)</f>
        <v>Pyrénées-Atlantiques</v>
      </c>
      <c r="F3571" s="21" t="s">
        <v>49</v>
      </c>
      <c r="G3571" s="21" t="str">
        <f>VLOOKUP(Tableau1[[#This Row],[CODE_TYPE_DECHET]],Libellés!$A$1:$B$8,2,FALSE)</f>
        <v>Ordures ménagères résiduelles</v>
      </c>
      <c r="H3571" s="21" t="s">
        <v>50</v>
      </c>
      <c r="I3571" s="21" t="str">
        <f>VLOOKUP(Tableau1[[#This Row],[CODE_DESTINATION]],Libellés!$E$2:$F$7,2,FALSE)</f>
        <v>Incinération avec récupération d'énergie</v>
      </c>
      <c r="J3571" s="21">
        <v>79321.113679999995</v>
      </c>
      <c r="K3571" s="21">
        <v>650356</v>
      </c>
      <c r="L3571" s="21">
        <f>Tableau1[[#This Row],[TONNE_DECHET]]*1000</f>
        <v>79321113.679999992</v>
      </c>
      <c r="M3571" s="21">
        <f>Tableau1[[#This Row],[KG_DECHET]]/Tableau1[[#This Row],[Population]]</f>
        <v>121.96568291827859</v>
      </c>
    </row>
    <row r="3572" spans="1:13" x14ac:dyDescent="0.3">
      <c r="A3572" s="21">
        <v>2009</v>
      </c>
      <c r="B3572" s="21">
        <v>75</v>
      </c>
      <c r="C3572" s="21" t="str">
        <f>VLOOKUP(Tableau1[[#This Row],[CODE_REGION]],Libellés!$I$2:$J$15,2,FALSE)</f>
        <v>Nouvelle-Aquitaine</v>
      </c>
      <c r="D3572" s="21">
        <v>64</v>
      </c>
      <c r="E3572" s="21" t="str">
        <f>VLOOKUP(Tableau1[[#This Row],[CODE_DEPT]],Libellés!$L$2:$M$102,2,FALSE)</f>
        <v>Pyrénées-Atlantiques</v>
      </c>
      <c r="F3572" s="21" t="s">
        <v>49</v>
      </c>
      <c r="G3572" s="21" t="str">
        <f>VLOOKUP(Tableau1[[#This Row],[CODE_TYPE_DECHET]],Libellés!$A$1:$B$8,2,FALSE)</f>
        <v>Ordures ménagères résiduelles</v>
      </c>
      <c r="H3572" s="21" t="s">
        <v>53</v>
      </c>
      <c r="I3572" s="21" t="str">
        <f>VLOOKUP(Tableau1[[#This Row],[CODE_DESTINATION]],Libellés!$E$2:$F$7,2,FALSE)</f>
        <v>Incinération sans récupération d'énergie</v>
      </c>
      <c r="J3572" s="21">
        <v>3639.83727</v>
      </c>
      <c r="K3572" s="21">
        <v>650356</v>
      </c>
      <c r="L3572" s="21">
        <f>Tableau1[[#This Row],[TONNE_DECHET]]*1000</f>
        <v>3639837.27</v>
      </c>
      <c r="M3572" s="21">
        <f>Tableau1[[#This Row],[KG_DECHET]]/Tableau1[[#This Row],[Population]]</f>
        <v>5.5966843851675083</v>
      </c>
    </row>
    <row r="3573" spans="1:13" x14ac:dyDescent="0.3">
      <c r="A3573" s="21">
        <v>2009</v>
      </c>
      <c r="B3573" s="21">
        <v>75</v>
      </c>
      <c r="C3573" s="21" t="str">
        <f>VLOOKUP(Tableau1[[#This Row],[CODE_REGION]],Libellés!$I$2:$J$15,2,FALSE)</f>
        <v>Nouvelle-Aquitaine</v>
      </c>
      <c r="D3573" s="21">
        <v>64</v>
      </c>
      <c r="E3573" s="21" t="str">
        <f>VLOOKUP(Tableau1[[#This Row],[CODE_DEPT]],Libellés!$L$2:$M$102,2,FALSE)</f>
        <v>Pyrénées-Atlantiques</v>
      </c>
      <c r="F3573" s="21" t="s">
        <v>49</v>
      </c>
      <c r="G3573" s="21" t="str">
        <f>VLOOKUP(Tableau1[[#This Row],[CODE_TYPE_DECHET]],Libellés!$A$1:$B$8,2,FALSE)</f>
        <v>Ordures ménagères résiduelles</v>
      </c>
      <c r="H3573" s="21" t="s">
        <v>51</v>
      </c>
      <c r="I3573" s="21" t="str">
        <f>VLOOKUP(Tableau1[[#This Row],[CODE_DESTINATION]],Libellés!$E$2:$F$7,2,FALSE)</f>
        <v>Stockage</v>
      </c>
      <c r="J3573" s="21">
        <v>93944.876000000004</v>
      </c>
      <c r="K3573" s="21">
        <v>650356</v>
      </c>
      <c r="L3573" s="21">
        <f>Tableau1[[#This Row],[TONNE_DECHET]]*1000</f>
        <v>93944876</v>
      </c>
      <c r="M3573" s="21">
        <f>Tableau1[[#This Row],[KG_DECHET]]/Tableau1[[#This Row],[Population]]</f>
        <v>144.45146350614124</v>
      </c>
    </row>
    <row r="3574" spans="1:13" x14ac:dyDescent="0.3">
      <c r="A3574" s="21">
        <v>2009</v>
      </c>
      <c r="B3574" s="21">
        <v>75</v>
      </c>
      <c r="C3574" s="21" t="str">
        <f>VLOOKUP(Tableau1[[#This Row],[CODE_REGION]],Libellés!$I$2:$J$15,2,FALSE)</f>
        <v>Nouvelle-Aquitaine</v>
      </c>
      <c r="D3574" s="21">
        <v>64</v>
      </c>
      <c r="E3574" s="21" t="str">
        <f>VLOOKUP(Tableau1[[#This Row],[CODE_DEPT]],Libellés!$L$2:$M$102,2,FALSE)</f>
        <v>Pyrénées-Atlantiques</v>
      </c>
      <c r="F3574" s="21" t="s">
        <v>49</v>
      </c>
      <c r="G3574" s="21" t="str">
        <f>VLOOKUP(Tableau1[[#This Row],[CODE_TYPE_DECHET]],Libellés!$A$1:$B$8,2,FALSE)</f>
        <v>Ordures ménagères résiduelles</v>
      </c>
      <c r="H3574" s="21" t="s">
        <v>52</v>
      </c>
      <c r="I3574" s="21" t="str">
        <f>VLOOKUP(Tableau1[[#This Row],[CODE_DESTINATION]],Libellés!$E$2:$F$7,2,FALSE)</f>
        <v>Non précisé</v>
      </c>
      <c r="J3574" s="21">
        <v>7793.2622700000002</v>
      </c>
      <c r="K3574" s="21">
        <v>650356</v>
      </c>
      <c r="L3574" s="21">
        <f>Tableau1[[#This Row],[TONNE_DECHET]]*1000</f>
        <v>7793262.2700000005</v>
      </c>
      <c r="M3574" s="21">
        <f>Tableau1[[#This Row],[KG_DECHET]]/Tableau1[[#This Row],[Population]]</f>
        <v>11.983071225605668</v>
      </c>
    </row>
    <row r="3575" spans="1:13" x14ac:dyDescent="0.3">
      <c r="A3575" s="21">
        <v>2009</v>
      </c>
      <c r="B3575" s="21">
        <v>75</v>
      </c>
      <c r="C3575" s="21" t="str">
        <f>VLOOKUP(Tableau1[[#This Row],[CODE_REGION]],Libellés!$I$2:$J$15,2,FALSE)</f>
        <v>Nouvelle-Aquitaine</v>
      </c>
      <c r="D3575" s="21">
        <v>64</v>
      </c>
      <c r="E3575" s="21" t="str">
        <f>VLOOKUP(Tableau1[[#This Row],[CODE_DEPT]],Libellés!$L$2:$M$102,2,FALSE)</f>
        <v>Pyrénées-Atlantiques</v>
      </c>
      <c r="F3575" s="21" t="s">
        <v>50</v>
      </c>
      <c r="G3575" s="21" t="str">
        <f>VLOOKUP(Tableau1[[#This Row],[CODE_TYPE_DECHET]],Libellés!$A$1:$B$8,2,FALSE)</f>
        <v>Encombrants</v>
      </c>
      <c r="H3575" s="21" t="s">
        <v>49</v>
      </c>
      <c r="I3575" s="21" t="str">
        <f>VLOOKUP(Tableau1[[#This Row],[CODE_DESTINATION]],Libellés!$E$2:$F$7,2,FALSE)</f>
        <v>Valorisation matière</v>
      </c>
      <c r="J3575" s="21">
        <v>54.12</v>
      </c>
      <c r="K3575" s="21">
        <v>650356</v>
      </c>
      <c r="L3575" s="21">
        <f>Tableau1[[#This Row],[TONNE_DECHET]]*1000</f>
        <v>54120</v>
      </c>
      <c r="M3575" s="21">
        <f>Tableau1[[#This Row],[KG_DECHET]]/Tableau1[[#This Row],[Population]]</f>
        <v>8.3215961719427509E-2</v>
      </c>
    </row>
    <row r="3576" spans="1:13" x14ac:dyDescent="0.3">
      <c r="A3576" s="21">
        <v>2009</v>
      </c>
      <c r="B3576" s="21">
        <v>75</v>
      </c>
      <c r="C3576" s="21" t="str">
        <f>VLOOKUP(Tableau1[[#This Row],[CODE_REGION]],Libellés!$I$2:$J$15,2,FALSE)</f>
        <v>Nouvelle-Aquitaine</v>
      </c>
      <c r="D3576" s="21">
        <v>64</v>
      </c>
      <c r="E3576" s="21" t="str">
        <f>VLOOKUP(Tableau1[[#This Row],[CODE_DEPT]],Libellés!$L$2:$M$102,2,FALSE)</f>
        <v>Pyrénées-Atlantiques</v>
      </c>
      <c r="F3576" s="21" t="s">
        <v>50</v>
      </c>
      <c r="G3576" s="21" t="str">
        <f>VLOOKUP(Tableau1[[#This Row],[CODE_TYPE_DECHET]],Libellés!$A$1:$B$8,2,FALSE)</f>
        <v>Encombrants</v>
      </c>
      <c r="H3576" s="21" t="s">
        <v>51</v>
      </c>
      <c r="I3576" s="21" t="str">
        <f>VLOOKUP(Tableau1[[#This Row],[CODE_DESTINATION]],Libellés!$E$2:$F$7,2,FALSE)</f>
        <v>Stockage</v>
      </c>
      <c r="J3576" s="21">
        <v>3087.08</v>
      </c>
      <c r="K3576" s="21">
        <v>650356</v>
      </c>
      <c r="L3576" s="21">
        <f>Tableau1[[#This Row],[TONNE_DECHET]]*1000</f>
        <v>3087080</v>
      </c>
      <c r="M3576" s="21">
        <f>Tableau1[[#This Row],[KG_DECHET]]/Tableau1[[#This Row],[Population]]</f>
        <v>4.7467540854547359</v>
      </c>
    </row>
    <row r="3577" spans="1:13" x14ac:dyDescent="0.3">
      <c r="A3577" s="21">
        <v>2009</v>
      </c>
      <c r="B3577" s="21">
        <v>75</v>
      </c>
      <c r="C3577" s="21" t="str">
        <f>VLOOKUP(Tableau1[[#This Row],[CODE_REGION]],Libellés!$I$2:$J$15,2,FALSE)</f>
        <v>Nouvelle-Aquitaine</v>
      </c>
      <c r="D3577" s="21">
        <v>64</v>
      </c>
      <c r="E3577" s="21" t="str">
        <f>VLOOKUP(Tableau1[[#This Row],[CODE_DEPT]],Libellés!$L$2:$M$102,2,FALSE)</f>
        <v>Pyrénées-Atlantiques</v>
      </c>
      <c r="F3577" s="21" t="s">
        <v>53</v>
      </c>
      <c r="G3577" s="21" t="str">
        <f>VLOOKUP(Tableau1[[#This Row],[CODE_TYPE_DECHET]],Libellés!$A$1:$B$8,2,FALSE)</f>
        <v>Déchets dangereux</v>
      </c>
      <c r="H3577" s="21" t="s">
        <v>49</v>
      </c>
      <c r="I3577" s="21" t="str">
        <f>VLOOKUP(Tableau1[[#This Row],[CODE_DESTINATION]],Libellés!$E$2:$F$7,2,FALSE)</f>
        <v>Valorisation matière</v>
      </c>
      <c r="J3577" s="21">
        <v>569.29999999999995</v>
      </c>
      <c r="K3577" s="21">
        <v>650356</v>
      </c>
      <c r="L3577" s="21">
        <f>Tableau1[[#This Row],[TONNE_DECHET]]*1000</f>
        <v>569300</v>
      </c>
      <c r="M3577" s="21">
        <f>Tableau1[[#This Row],[KG_DECHET]]/Tableau1[[#This Row],[Population]]</f>
        <v>0.87536672222598089</v>
      </c>
    </row>
    <row r="3578" spans="1:13" x14ac:dyDescent="0.3">
      <c r="A3578" s="21">
        <v>2009</v>
      </c>
      <c r="B3578" s="21">
        <v>75</v>
      </c>
      <c r="C3578" s="21" t="str">
        <f>VLOOKUP(Tableau1[[#This Row],[CODE_REGION]],Libellés!$I$2:$J$15,2,FALSE)</f>
        <v>Nouvelle-Aquitaine</v>
      </c>
      <c r="D3578" s="21">
        <v>64</v>
      </c>
      <c r="E3578" s="21" t="str">
        <f>VLOOKUP(Tableau1[[#This Row],[CODE_DEPT]],Libellés!$L$2:$M$102,2,FALSE)</f>
        <v>Pyrénées-Atlantiques</v>
      </c>
      <c r="F3578" s="21" t="s">
        <v>51</v>
      </c>
      <c r="G3578" s="21" t="str">
        <f>VLOOKUP(Tableau1[[#This Row],[CODE_TYPE_DECHET]],Libellés!$A$1:$B$8,2,FALSE)</f>
        <v>Emballages et papier</v>
      </c>
      <c r="H3578" s="21" t="s">
        <v>49</v>
      </c>
      <c r="I3578" s="21" t="str">
        <f>VLOOKUP(Tableau1[[#This Row],[CODE_DESTINATION]],Libellés!$E$2:$F$7,2,FALSE)</f>
        <v>Valorisation matière</v>
      </c>
      <c r="J3578" s="21">
        <v>27218.866030000001</v>
      </c>
      <c r="K3578" s="21">
        <v>650356</v>
      </c>
      <c r="L3578" s="21">
        <f>Tableau1[[#This Row],[TONNE_DECHET]]*1000</f>
        <v>27218866.030000001</v>
      </c>
      <c r="M3578" s="21">
        <f>Tableau1[[#This Row],[KG_DECHET]]/Tableau1[[#This Row],[Population]]</f>
        <v>41.852256348830487</v>
      </c>
    </row>
    <row r="3579" spans="1:13" x14ac:dyDescent="0.3">
      <c r="A3579" s="21">
        <v>2009</v>
      </c>
      <c r="B3579" s="21">
        <v>75</v>
      </c>
      <c r="C3579" s="21" t="str">
        <f>VLOOKUP(Tableau1[[#This Row],[CODE_REGION]],Libellés!$I$2:$J$15,2,FALSE)</f>
        <v>Nouvelle-Aquitaine</v>
      </c>
      <c r="D3579" s="21">
        <v>64</v>
      </c>
      <c r="E3579" s="21" t="str">
        <f>VLOOKUP(Tableau1[[#This Row],[CODE_DEPT]],Libellés!$L$2:$M$102,2,FALSE)</f>
        <v>Pyrénées-Atlantiques</v>
      </c>
      <c r="F3579" s="21" t="s">
        <v>51</v>
      </c>
      <c r="G3579" s="21" t="str">
        <f>VLOOKUP(Tableau1[[#This Row],[CODE_TYPE_DECHET]],Libellés!$A$1:$B$8,2,FALSE)</f>
        <v>Emballages et papier</v>
      </c>
      <c r="H3579" s="21" t="s">
        <v>52</v>
      </c>
      <c r="I3579" s="21" t="str">
        <f>VLOOKUP(Tableau1[[#This Row],[CODE_DESTINATION]],Libellés!$E$2:$F$7,2,FALSE)</f>
        <v>Non précisé</v>
      </c>
      <c r="J3579" s="21">
        <v>716.30361000000005</v>
      </c>
      <c r="K3579" s="21">
        <v>650356</v>
      </c>
      <c r="L3579" s="21">
        <f>Tableau1[[#This Row],[TONNE_DECHET]]*1000</f>
        <v>716303.6100000001</v>
      </c>
      <c r="M3579" s="21">
        <f>Tableau1[[#This Row],[KG_DECHET]]/Tableau1[[#This Row],[Population]]</f>
        <v>1.1014023242654793</v>
      </c>
    </row>
    <row r="3580" spans="1:13" x14ac:dyDescent="0.3">
      <c r="A3580" s="21">
        <v>2009</v>
      </c>
      <c r="B3580" s="21">
        <v>75</v>
      </c>
      <c r="C3580" s="21" t="str">
        <f>VLOOKUP(Tableau1[[#This Row],[CODE_REGION]],Libellés!$I$2:$J$15,2,FALSE)</f>
        <v>Nouvelle-Aquitaine</v>
      </c>
      <c r="D3580" s="21">
        <v>64</v>
      </c>
      <c r="E3580" s="21" t="str">
        <f>VLOOKUP(Tableau1[[#This Row],[CODE_DEPT]],Libellés!$L$2:$M$102,2,FALSE)</f>
        <v>Pyrénées-Atlantiques</v>
      </c>
      <c r="F3580" s="21" t="s">
        <v>56</v>
      </c>
      <c r="G3580" s="21" t="str">
        <f>VLOOKUP(Tableau1[[#This Row],[CODE_TYPE_DECHET]],Libellés!$A$1:$B$8,2,FALSE)</f>
        <v>Biodéchets</v>
      </c>
      <c r="H3580" s="21" t="s">
        <v>56</v>
      </c>
      <c r="I3580" s="21" t="str">
        <f>VLOOKUP(Tableau1[[#This Row],[CODE_DESTINATION]],Libellés!$E$2:$F$7,2,FALSE)</f>
        <v>Valorisation organique</v>
      </c>
      <c r="J3580" s="21">
        <v>11111.16</v>
      </c>
      <c r="K3580" s="21">
        <v>650356</v>
      </c>
      <c r="L3580" s="21">
        <f>Tableau1[[#This Row],[TONNE_DECHET]]*1000</f>
        <v>11111160</v>
      </c>
      <c r="M3580" s="21">
        <f>Tableau1[[#This Row],[KG_DECHET]]/Tableau1[[#This Row],[Population]]</f>
        <v>17.084735129682819</v>
      </c>
    </row>
    <row r="3581" spans="1:13" x14ac:dyDescent="0.3">
      <c r="A3581" s="21">
        <v>2009</v>
      </c>
      <c r="B3581" s="21">
        <v>75</v>
      </c>
      <c r="C3581" s="21" t="str">
        <f>VLOOKUP(Tableau1[[#This Row],[CODE_REGION]],Libellés!$I$2:$J$15,2,FALSE)</f>
        <v>Nouvelle-Aquitaine</v>
      </c>
      <c r="D3581" s="21">
        <v>64</v>
      </c>
      <c r="E3581" s="21" t="str">
        <f>VLOOKUP(Tableau1[[#This Row],[CODE_DEPT]],Libellés!$L$2:$M$102,2,FALSE)</f>
        <v>Pyrénées-Atlantiques</v>
      </c>
      <c r="F3581" s="21" t="s">
        <v>54</v>
      </c>
      <c r="G3581" s="21" t="str">
        <f>VLOOKUP(Tableau1[[#This Row],[CODE_TYPE_DECHET]],Libellés!$A$1:$B$8,2,FALSE)</f>
        <v>Verre</v>
      </c>
      <c r="H3581" s="21" t="s">
        <v>49</v>
      </c>
      <c r="I3581" s="21" t="str">
        <f>VLOOKUP(Tableau1[[#This Row],[CODE_DESTINATION]],Libellés!$E$2:$F$7,2,FALSE)</f>
        <v>Valorisation matière</v>
      </c>
      <c r="J3581" s="21">
        <v>19652.034060000002</v>
      </c>
      <c r="K3581" s="21">
        <v>650356</v>
      </c>
      <c r="L3581" s="21">
        <f>Tableau1[[#This Row],[TONNE_DECHET]]*1000</f>
        <v>19652034.060000002</v>
      </c>
      <c r="M3581" s="21">
        <f>Tableau1[[#This Row],[KG_DECHET]]/Tableau1[[#This Row],[Population]]</f>
        <v>30.217348744380004</v>
      </c>
    </row>
    <row r="3582" spans="1:13" x14ac:dyDescent="0.3">
      <c r="A3582" s="21">
        <v>2009</v>
      </c>
      <c r="B3582" s="21">
        <v>75</v>
      </c>
      <c r="C3582" s="21" t="str">
        <f>VLOOKUP(Tableau1[[#This Row],[CODE_REGION]],Libellés!$I$2:$J$15,2,FALSE)</f>
        <v>Nouvelle-Aquitaine</v>
      </c>
      <c r="D3582" s="21">
        <v>64</v>
      </c>
      <c r="E3582" s="21" t="str">
        <f>VLOOKUP(Tableau1[[#This Row],[CODE_DEPT]],Libellés!$L$2:$M$102,2,FALSE)</f>
        <v>Pyrénées-Atlantiques</v>
      </c>
      <c r="F3582" s="21" t="s">
        <v>54</v>
      </c>
      <c r="G3582" s="21" t="str">
        <f>VLOOKUP(Tableau1[[#This Row],[CODE_TYPE_DECHET]],Libellés!$A$1:$B$8,2,FALSE)</f>
        <v>Verre</v>
      </c>
      <c r="H3582" s="21" t="s">
        <v>52</v>
      </c>
      <c r="I3582" s="21" t="str">
        <f>VLOOKUP(Tableau1[[#This Row],[CODE_DESTINATION]],Libellés!$E$2:$F$7,2,FALSE)</f>
        <v>Non précisé</v>
      </c>
      <c r="J3582" s="21">
        <v>612.72019</v>
      </c>
      <c r="K3582" s="21">
        <v>650356</v>
      </c>
      <c r="L3582" s="21">
        <f>Tableau1[[#This Row],[TONNE_DECHET]]*1000</f>
        <v>612720.18999999994</v>
      </c>
      <c r="M3582" s="21">
        <f>Tableau1[[#This Row],[KG_DECHET]]/Tableau1[[#This Row],[Population]]</f>
        <v>0.94213044855433015</v>
      </c>
    </row>
    <row r="3583" spans="1:13" x14ac:dyDescent="0.3">
      <c r="A3583" s="21">
        <v>2009</v>
      </c>
      <c r="B3583" s="21">
        <v>75</v>
      </c>
      <c r="C3583" s="21" t="str">
        <f>VLOOKUP(Tableau1[[#This Row],[CODE_REGION]],Libellés!$I$2:$J$15,2,FALSE)</f>
        <v>Nouvelle-Aquitaine</v>
      </c>
      <c r="D3583" s="21">
        <v>64</v>
      </c>
      <c r="E3583" s="21" t="str">
        <f>VLOOKUP(Tableau1[[#This Row],[CODE_DEPT]],Libellés!$L$2:$M$102,2,FALSE)</f>
        <v>Pyrénées-Atlantiques</v>
      </c>
      <c r="F3583" s="21" t="s">
        <v>55</v>
      </c>
      <c r="G3583" s="21" t="str">
        <f>VLOOKUP(Tableau1[[#This Row],[CODE_TYPE_DECHET]],Libellés!$A$1:$B$8,2,FALSE)</f>
        <v>Collectes séparées hors gravats</v>
      </c>
      <c r="H3583" s="21" t="s">
        <v>49</v>
      </c>
      <c r="I3583" s="21" t="str">
        <f>VLOOKUP(Tableau1[[#This Row],[CODE_DESTINATION]],Libellés!$E$2:$F$7,2,FALSE)</f>
        <v>Valorisation matière</v>
      </c>
      <c r="J3583" s="21">
        <v>1944.24</v>
      </c>
      <c r="K3583" s="21">
        <v>650356</v>
      </c>
      <c r="L3583" s="21">
        <f>Tableau1[[#This Row],[TONNE_DECHET]]*1000</f>
        <v>1944240</v>
      </c>
      <c r="M3583" s="21">
        <f>Tableau1[[#This Row],[KG_DECHET]]/Tableau1[[#This Row],[Population]]</f>
        <v>2.9895011347631142</v>
      </c>
    </row>
    <row r="3584" spans="1:13" x14ac:dyDescent="0.3">
      <c r="A3584" s="21">
        <v>2011</v>
      </c>
      <c r="B3584" s="21">
        <v>75</v>
      </c>
      <c r="C3584" s="21" t="str">
        <f>VLOOKUP(Tableau1[[#This Row],[CODE_REGION]],Libellés!$I$2:$J$15,2,FALSE)</f>
        <v>Nouvelle-Aquitaine</v>
      </c>
      <c r="D3584" s="21">
        <v>64</v>
      </c>
      <c r="E3584" s="21" t="str">
        <f>VLOOKUP(Tableau1[[#This Row],[CODE_DEPT]],Libellés!$L$2:$M$102,2,FALSE)</f>
        <v>Pyrénées-Atlantiques</v>
      </c>
      <c r="F3584" s="21" t="s">
        <v>49</v>
      </c>
      <c r="G3584" s="21" t="str">
        <f>VLOOKUP(Tableau1[[#This Row],[CODE_TYPE_DECHET]],Libellés!$A$1:$B$8,2,FALSE)</f>
        <v>Ordures ménagères résiduelles</v>
      </c>
      <c r="H3584" s="21" t="s">
        <v>50</v>
      </c>
      <c r="I3584" s="21" t="str">
        <f>VLOOKUP(Tableau1[[#This Row],[CODE_DESTINATION]],Libellés!$E$2:$F$7,2,FALSE)</f>
        <v>Incinération avec récupération d'énergie</v>
      </c>
      <c r="J3584" s="21">
        <v>81008.7</v>
      </c>
      <c r="K3584" s="21">
        <v>656608</v>
      </c>
      <c r="L3584" s="21">
        <f>Tableau1[[#This Row],[TONNE_DECHET]]*1000</f>
        <v>81008700</v>
      </c>
      <c r="M3584" s="21">
        <f>Tableau1[[#This Row],[KG_DECHET]]/Tableau1[[#This Row],[Population]]</f>
        <v>123.37452483064477</v>
      </c>
    </row>
    <row r="3585" spans="1:13" x14ac:dyDescent="0.3">
      <c r="A3585" s="21">
        <v>2011</v>
      </c>
      <c r="B3585" s="21">
        <v>75</v>
      </c>
      <c r="C3585" s="21" t="str">
        <f>VLOOKUP(Tableau1[[#This Row],[CODE_REGION]],Libellés!$I$2:$J$15,2,FALSE)</f>
        <v>Nouvelle-Aquitaine</v>
      </c>
      <c r="D3585" s="21">
        <v>64</v>
      </c>
      <c r="E3585" s="21" t="str">
        <f>VLOOKUP(Tableau1[[#This Row],[CODE_DEPT]],Libellés!$L$2:$M$102,2,FALSE)</f>
        <v>Pyrénées-Atlantiques</v>
      </c>
      <c r="F3585" s="21" t="s">
        <v>49</v>
      </c>
      <c r="G3585" s="21" t="str">
        <f>VLOOKUP(Tableau1[[#This Row],[CODE_TYPE_DECHET]],Libellés!$A$1:$B$8,2,FALSE)</f>
        <v>Ordures ménagères résiduelles</v>
      </c>
      <c r="H3585" s="21" t="s">
        <v>51</v>
      </c>
      <c r="I3585" s="21" t="str">
        <f>VLOOKUP(Tableau1[[#This Row],[CODE_DESTINATION]],Libellés!$E$2:$F$7,2,FALSE)</f>
        <v>Stockage</v>
      </c>
      <c r="J3585" s="21">
        <v>97687.451249999998</v>
      </c>
      <c r="K3585" s="21">
        <v>656608</v>
      </c>
      <c r="L3585" s="21">
        <f>Tableau1[[#This Row],[TONNE_DECHET]]*1000</f>
        <v>97687451.25</v>
      </c>
      <c r="M3585" s="21">
        <f>Tableau1[[#This Row],[KG_DECHET]]/Tableau1[[#This Row],[Population]]</f>
        <v>148.77590777145573</v>
      </c>
    </row>
    <row r="3586" spans="1:13" x14ac:dyDescent="0.3">
      <c r="A3586" s="21">
        <v>2011</v>
      </c>
      <c r="B3586" s="21">
        <v>75</v>
      </c>
      <c r="C3586" s="21" t="str">
        <f>VLOOKUP(Tableau1[[#This Row],[CODE_REGION]],Libellés!$I$2:$J$15,2,FALSE)</f>
        <v>Nouvelle-Aquitaine</v>
      </c>
      <c r="D3586" s="21">
        <v>64</v>
      </c>
      <c r="E3586" s="21" t="str">
        <f>VLOOKUP(Tableau1[[#This Row],[CODE_DEPT]],Libellés!$L$2:$M$102,2,FALSE)</f>
        <v>Pyrénées-Atlantiques</v>
      </c>
      <c r="F3586" s="21" t="s">
        <v>49</v>
      </c>
      <c r="G3586" s="21" t="str">
        <f>VLOOKUP(Tableau1[[#This Row],[CODE_TYPE_DECHET]],Libellés!$A$1:$B$8,2,FALSE)</f>
        <v>Ordures ménagères résiduelles</v>
      </c>
      <c r="H3586" s="21" t="s">
        <v>52</v>
      </c>
      <c r="I3586" s="21" t="str">
        <f>VLOOKUP(Tableau1[[#This Row],[CODE_DESTINATION]],Libellés!$E$2:$F$7,2,FALSE)</f>
        <v>Non précisé</v>
      </c>
      <c r="J3586" s="21">
        <v>11396.505639999999</v>
      </c>
      <c r="K3586" s="21">
        <v>656608</v>
      </c>
      <c r="L3586" s="21">
        <f>Tableau1[[#This Row],[TONNE_DECHET]]*1000</f>
        <v>11396505.639999999</v>
      </c>
      <c r="M3586" s="21">
        <f>Tableau1[[#This Row],[KG_DECHET]]/Tableau1[[#This Row],[Population]]</f>
        <v>17.356635374530921</v>
      </c>
    </row>
    <row r="3587" spans="1:13" x14ac:dyDescent="0.3">
      <c r="A3587" s="21">
        <v>2011</v>
      </c>
      <c r="B3587" s="21">
        <v>75</v>
      </c>
      <c r="C3587" s="21" t="str">
        <f>VLOOKUP(Tableau1[[#This Row],[CODE_REGION]],Libellés!$I$2:$J$15,2,FALSE)</f>
        <v>Nouvelle-Aquitaine</v>
      </c>
      <c r="D3587" s="21">
        <v>64</v>
      </c>
      <c r="E3587" s="21" t="str">
        <f>VLOOKUP(Tableau1[[#This Row],[CODE_DEPT]],Libellés!$L$2:$M$102,2,FALSE)</f>
        <v>Pyrénées-Atlantiques</v>
      </c>
      <c r="F3587" s="21" t="s">
        <v>50</v>
      </c>
      <c r="G3587" s="21" t="str">
        <f>VLOOKUP(Tableau1[[#This Row],[CODE_TYPE_DECHET]],Libellés!$A$1:$B$8,2,FALSE)</f>
        <v>Encombrants</v>
      </c>
      <c r="H3587" s="21" t="s">
        <v>49</v>
      </c>
      <c r="I3587" s="21" t="str">
        <f>VLOOKUP(Tableau1[[#This Row],[CODE_DESTINATION]],Libellés!$E$2:$F$7,2,FALSE)</f>
        <v>Valorisation matière</v>
      </c>
      <c r="J3587" s="21">
        <v>46.04</v>
      </c>
      <c r="K3587" s="21">
        <v>656608</v>
      </c>
      <c r="L3587" s="21">
        <f>Tableau1[[#This Row],[TONNE_DECHET]]*1000</f>
        <v>46040</v>
      </c>
      <c r="M3587" s="21">
        <f>Tableau1[[#This Row],[KG_DECHET]]/Tableau1[[#This Row],[Population]]</f>
        <v>7.0117939470734442E-2</v>
      </c>
    </row>
    <row r="3588" spans="1:13" x14ac:dyDescent="0.3">
      <c r="A3588" s="21">
        <v>2011</v>
      </c>
      <c r="B3588" s="21">
        <v>75</v>
      </c>
      <c r="C3588" s="21" t="str">
        <f>VLOOKUP(Tableau1[[#This Row],[CODE_REGION]],Libellés!$I$2:$J$15,2,FALSE)</f>
        <v>Nouvelle-Aquitaine</v>
      </c>
      <c r="D3588" s="21">
        <v>64</v>
      </c>
      <c r="E3588" s="21" t="str">
        <f>VLOOKUP(Tableau1[[#This Row],[CODE_DEPT]],Libellés!$L$2:$M$102,2,FALSE)</f>
        <v>Pyrénées-Atlantiques</v>
      </c>
      <c r="F3588" s="21" t="s">
        <v>50</v>
      </c>
      <c r="G3588" s="21" t="str">
        <f>VLOOKUP(Tableau1[[#This Row],[CODE_TYPE_DECHET]],Libellés!$A$1:$B$8,2,FALSE)</f>
        <v>Encombrants</v>
      </c>
      <c r="H3588" s="21" t="s">
        <v>51</v>
      </c>
      <c r="I3588" s="21" t="str">
        <f>VLOOKUP(Tableau1[[#This Row],[CODE_DESTINATION]],Libellés!$E$2:$F$7,2,FALSE)</f>
        <v>Stockage</v>
      </c>
      <c r="J3588" s="21">
        <v>1163.96</v>
      </c>
      <c r="K3588" s="21">
        <v>656608</v>
      </c>
      <c r="L3588" s="21">
        <f>Tableau1[[#This Row],[TONNE_DECHET]]*1000</f>
        <v>1163960</v>
      </c>
      <c r="M3588" s="21">
        <f>Tableau1[[#This Row],[KG_DECHET]]/Tableau1[[#This Row],[Population]]</f>
        <v>1.7726862907549101</v>
      </c>
    </row>
    <row r="3589" spans="1:13" x14ac:dyDescent="0.3">
      <c r="A3589" s="21">
        <v>2011</v>
      </c>
      <c r="B3589" s="21">
        <v>75</v>
      </c>
      <c r="C3589" s="21" t="str">
        <f>VLOOKUP(Tableau1[[#This Row],[CODE_REGION]],Libellés!$I$2:$J$15,2,FALSE)</f>
        <v>Nouvelle-Aquitaine</v>
      </c>
      <c r="D3589" s="21">
        <v>64</v>
      </c>
      <c r="E3589" s="21" t="str">
        <f>VLOOKUP(Tableau1[[#This Row],[CODE_DEPT]],Libellés!$L$2:$M$102,2,FALSE)</f>
        <v>Pyrénées-Atlantiques</v>
      </c>
      <c r="F3589" s="21" t="s">
        <v>53</v>
      </c>
      <c r="G3589" s="21" t="str">
        <f>VLOOKUP(Tableau1[[#This Row],[CODE_TYPE_DECHET]],Libellés!$A$1:$B$8,2,FALSE)</f>
        <v>Déchets dangereux</v>
      </c>
      <c r="H3589" s="21" t="s">
        <v>49</v>
      </c>
      <c r="I3589" s="21" t="str">
        <f>VLOOKUP(Tableau1[[#This Row],[CODE_DESTINATION]],Libellés!$E$2:$F$7,2,FALSE)</f>
        <v>Valorisation matière</v>
      </c>
      <c r="J3589" s="21">
        <v>9.1967999999999996</v>
      </c>
      <c r="K3589" s="21">
        <v>656608</v>
      </c>
      <c r="L3589" s="21">
        <f>Tableau1[[#This Row],[TONNE_DECHET]]*1000</f>
        <v>9196.7999999999993</v>
      </c>
      <c r="M3589" s="21">
        <f>Tableau1[[#This Row],[KG_DECHET]]/Tableau1[[#This Row],[Population]]</f>
        <v>1.4006530532677031E-2</v>
      </c>
    </row>
    <row r="3590" spans="1:13" x14ac:dyDescent="0.3">
      <c r="A3590" s="21">
        <v>2011</v>
      </c>
      <c r="B3590" s="21">
        <v>75</v>
      </c>
      <c r="C3590" s="21" t="str">
        <f>VLOOKUP(Tableau1[[#This Row],[CODE_REGION]],Libellés!$I$2:$J$15,2,FALSE)</f>
        <v>Nouvelle-Aquitaine</v>
      </c>
      <c r="D3590" s="21">
        <v>64</v>
      </c>
      <c r="E3590" s="21" t="str">
        <f>VLOOKUP(Tableau1[[#This Row],[CODE_DEPT]],Libellés!$L$2:$M$102,2,FALSE)</f>
        <v>Pyrénées-Atlantiques</v>
      </c>
      <c r="F3590" s="21" t="s">
        <v>53</v>
      </c>
      <c r="G3590" s="21" t="str">
        <f>VLOOKUP(Tableau1[[#This Row],[CODE_TYPE_DECHET]],Libellés!$A$1:$B$8,2,FALSE)</f>
        <v>Déchets dangereux</v>
      </c>
      <c r="H3590" s="21" t="s">
        <v>50</v>
      </c>
      <c r="I3590" s="21" t="str">
        <f>VLOOKUP(Tableau1[[#This Row],[CODE_DESTINATION]],Libellés!$E$2:$F$7,2,FALSE)</f>
        <v>Incinération avec récupération d'énergie</v>
      </c>
      <c r="J3590" s="21">
        <v>0.33156999999999998</v>
      </c>
      <c r="K3590" s="21">
        <v>656608</v>
      </c>
      <c r="L3590" s="21">
        <f>Tableau1[[#This Row],[TONNE_DECHET]]*1000</f>
        <v>331.57</v>
      </c>
      <c r="M3590" s="21">
        <f>Tableau1[[#This Row],[KG_DECHET]]/Tableau1[[#This Row],[Population]]</f>
        <v>5.0497404844290653E-4</v>
      </c>
    </row>
    <row r="3591" spans="1:13" x14ac:dyDescent="0.3">
      <c r="A3591" s="21">
        <v>2011</v>
      </c>
      <c r="B3591" s="21">
        <v>75</v>
      </c>
      <c r="C3591" s="21" t="str">
        <f>VLOOKUP(Tableau1[[#This Row],[CODE_REGION]],Libellés!$I$2:$J$15,2,FALSE)</f>
        <v>Nouvelle-Aquitaine</v>
      </c>
      <c r="D3591" s="21">
        <v>64</v>
      </c>
      <c r="E3591" s="21" t="str">
        <f>VLOOKUP(Tableau1[[#This Row],[CODE_DEPT]],Libellés!$L$2:$M$102,2,FALSE)</f>
        <v>Pyrénées-Atlantiques</v>
      </c>
      <c r="F3591" s="21" t="s">
        <v>51</v>
      </c>
      <c r="G3591" s="21" t="str">
        <f>VLOOKUP(Tableau1[[#This Row],[CODE_TYPE_DECHET]],Libellés!$A$1:$B$8,2,FALSE)</f>
        <v>Emballages et papier</v>
      </c>
      <c r="H3591" s="21" t="s">
        <v>49</v>
      </c>
      <c r="I3591" s="21" t="str">
        <f>VLOOKUP(Tableau1[[#This Row],[CODE_DESTINATION]],Libellés!$E$2:$F$7,2,FALSE)</f>
        <v>Valorisation matière</v>
      </c>
      <c r="J3591" s="21">
        <v>21902.689009999998</v>
      </c>
      <c r="K3591" s="21">
        <v>656608</v>
      </c>
      <c r="L3591" s="21">
        <f>Tableau1[[#This Row],[TONNE_DECHET]]*1000</f>
        <v>21902689.009999998</v>
      </c>
      <c r="M3591" s="21">
        <f>Tableau1[[#This Row],[KG_DECHET]]/Tableau1[[#This Row],[Population]]</f>
        <v>33.357328893342753</v>
      </c>
    </row>
    <row r="3592" spans="1:13" x14ac:dyDescent="0.3">
      <c r="A3592" s="21">
        <v>2011</v>
      </c>
      <c r="B3592" s="21">
        <v>75</v>
      </c>
      <c r="C3592" s="21" t="str">
        <f>VLOOKUP(Tableau1[[#This Row],[CODE_REGION]],Libellés!$I$2:$J$15,2,FALSE)</f>
        <v>Nouvelle-Aquitaine</v>
      </c>
      <c r="D3592" s="21">
        <v>64</v>
      </c>
      <c r="E3592" s="21" t="str">
        <f>VLOOKUP(Tableau1[[#This Row],[CODE_DEPT]],Libellés!$L$2:$M$102,2,FALSE)</f>
        <v>Pyrénées-Atlantiques</v>
      </c>
      <c r="F3592" s="21" t="s">
        <v>51</v>
      </c>
      <c r="G3592" s="21" t="str">
        <f>VLOOKUP(Tableau1[[#This Row],[CODE_TYPE_DECHET]],Libellés!$A$1:$B$8,2,FALSE)</f>
        <v>Emballages et papier</v>
      </c>
      <c r="H3592" s="21" t="s">
        <v>52</v>
      </c>
      <c r="I3592" s="21" t="str">
        <f>VLOOKUP(Tableau1[[#This Row],[CODE_DESTINATION]],Libellés!$E$2:$F$7,2,FALSE)</f>
        <v>Non précisé</v>
      </c>
      <c r="J3592" s="21">
        <v>4100.0027399999999</v>
      </c>
      <c r="K3592" s="21">
        <v>656608</v>
      </c>
      <c r="L3592" s="21">
        <f>Tableau1[[#This Row],[TONNE_DECHET]]*1000</f>
        <v>4100002.7399999998</v>
      </c>
      <c r="M3592" s="21">
        <f>Tableau1[[#This Row],[KG_DECHET]]/Tableau1[[#This Row],[Population]]</f>
        <v>6.2442168538915146</v>
      </c>
    </row>
    <row r="3593" spans="1:13" x14ac:dyDescent="0.3">
      <c r="A3593" s="21">
        <v>2011</v>
      </c>
      <c r="B3593" s="21">
        <v>75</v>
      </c>
      <c r="C3593" s="21" t="str">
        <f>VLOOKUP(Tableau1[[#This Row],[CODE_REGION]],Libellés!$I$2:$J$15,2,FALSE)</f>
        <v>Nouvelle-Aquitaine</v>
      </c>
      <c r="D3593" s="21">
        <v>64</v>
      </c>
      <c r="E3593" s="21" t="str">
        <f>VLOOKUP(Tableau1[[#This Row],[CODE_DEPT]],Libellés!$L$2:$M$102,2,FALSE)</f>
        <v>Pyrénées-Atlantiques</v>
      </c>
      <c r="F3593" s="21" t="s">
        <v>56</v>
      </c>
      <c r="G3593" s="21" t="str">
        <f>VLOOKUP(Tableau1[[#This Row],[CODE_TYPE_DECHET]],Libellés!$A$1:$B$8,2,FALSE)</f>
        <v>Biodéchets</v>
      </c>
      <c r="H3593" s="21" t="s">
        <v>51</v>
      </c>
      <c r="I3593" s="21" t="str">
        <f>VLOOKUP(Tableau1[[#This Row],[CODE_DESTINATION]],Libellés!$E$2:$F$7,2,FALSE)</f>
        <v>Stockage</v>
      </c>
      <c r="J3593" s="21">
        <v>18.78</v>
      </c>
      <c r="K3593" s="21">
        <v>656608</v>
      </c>
      <c r="L3593" s="21">
        <f>Tableau1[[#This Row],[TONNE_DECHET]]*1000</f>
        <v>18780</v>
      </c>
      <c r="M3593" s="21">
        <f>Tableau1[[#This Row],[KG_DECHET]]/Tableau1[[#This Row],[Population]]</f>
        <v>2.8601540036064136E-2</v>
      </c>
    </row>
    <row r="3594" spans="1:13" x14ac:dyDescent="0.3">
      <c r="A3594" s="21">
        <v>2011</v>
      </c>
      <c r="B3594" s="21">
        <v>75</v>
      </c>
      <c r="C3594" s="21" t="str">
        <f>VLOOKUP(Tableau1[[#This Row],[CODE_REGION]],Libellés!$I$2:$J$15,2,FALSE)</f>
        <v>Nouvelle-Aquitaine</v>
      </c>
      <c r="D3594" s="21">
        <v>64</v>
      </c>
      <c r="E3594" s="21" t="str">
        <f>VLOOKUP(Tableau1[[#This Row],[CODE_DEPT]],Libellés!$L$2:$M$102,2,FALSE)</f>
        <v>Pyrénées-Atlantiques</v>
      </c>
      <c r="F3594" s="21" t="s">
        <v>56</v>
      </c>
      <c r="G3594" s="21" t="str">
        <f>VLOOKUP(Tableau1[[#This Row],[CODE_TYPE_DECHET]],Libellés!$A$1:$B$8,2,FALSE)</f>
        <v>Biodéchets</v>
      </c>
      <c r="H3594" s="21" t="s">
        <v>56</v>
      </c>
      <c r="I3594" s="21" t="str">
        <f>VLOOKUP(Tableau1[[#This Row],[CODE_DESTINATION]],Libellés!$E$2:$F$7,2,FALSE)</f>
        <v>Valorisation organique</v>
      </c>
      <c r="J3594" s="21">
        <v>13218.32</v>
      </c>
      <c r="K3594" s="21">
        <v>656608</v>
      </c>
      <c r="L3594" s="21">
        <f>Tableau1[[#This Row],[TONNE_DECHET]]*1000</f>
        <v>13218320</v>
      </c>
      <c r="M3594" s="21">
        <f>Tableau1[[#This Row],[KG_DECHET]]/Tableau1[[#This Row],[Population]]</f>
        <v>20.131219845021686</v>
      </c>
    </row>
    <row r="3595" spans="1:13" x14ac:dyDescent="0.3">
      <c r="A3595" s="21">
        <v>2011</v>
      </c>
      <c r="B3595" s="21">
        <v>75</v>
      </c>
      <c r="C3595" s="21" t="str">
        <f>VLOOKUP(Tableau1[[#This Row],[CODE_REGION]],Libellés!$I$2:$J$15,2,FALSE)</f>
        <v>Nouvelle-Aquitaine</v>
      </c>
      <c r="D3595" s="21">
        <v>64</v>
      </c>
      <c r="E3595" s="21" t="str">
        <f>VLOOKUP(Tableau1[[#This Row],[CODE_DEPT]],Libellés!$L$2:$M$102,2,FALSE)</f>
        <v>Pyrénées-Atlantiques</v>
      </c>
      <c r="F3595" s="21" t="s">
        <v>56</v>
      </c>
      <c r="G3595" s="21" t="str">
        <f>VLOOKUP(Tableau1[[#This Row],[CODE_TYPE_DECHET]],Libellés!$A$1:$B$8,2,FALSE)</f>
        <v>Biodéchets</v>
      </c>
      <c r="H3595" s="21" t="s">
        <v>52</v>
      </c>
      <c r="I3595" s="21" t="str">
        <f>VLOOKUP(Tableau1[[#This Row],[CODE_DESTINATION]],Libellés!$E$2:$F$7,2,FALSE)</f>
        <v>Non précisé</v>
      </c>
      <c r="J3595" s="21">
        <v>184.56</v>
      </c>
      <c r="K3595" s="21">
        <v>656608</v>
      </c>
      <c r="L3595" s="21">
        <f>Tableau1[[#This Row],[TONNE_DECHET]]*1000</f>
        <v>184560</v>
      </c>
      <c r="M3595" s="21">
        <f>Tableau1[[#This Row],[KG_DECHET]]/Tableau1[[#This Row],[Population]]</f>
        <v>0.28108094936400407</v>
      </c>
    </row>
    <row r="3596" spans="1:13" x14ac:dyDescent="0.3">
      <c r="A3596" s="21">
        <v>2011</v>
      </c>
      <c r="B3596" s="21">
        <v>75</v>
      </c>
      <c r="C3596" s="21" t="str">
        <f>VLOOKUP(Tableau1[[#This Row],[CODE_REGION]],Libellés!$I$2:$J$15,2,FALSE)</f>
        <v>Nouvelle-Aquitaine</v>
      </c>
      <c r="D3596" s="21">
        <v>64</v>
      </c>
      <c r="E3596" s="21" t="str">
        <f>VLOOKUP(Tableau1[[#This Row],[CODE_DEPT]],Libellés!$L$2:$M$102,2,FALSE)</f>
        <v>Pyrénées-Atlantiques</v>
      </c>
      <c r="F3596" s="21" t="s">
        <v>54</v>
      </c>
      <c r="G3596" s="21" t="str">
        <f>VLOOKUP(Tableau1[[#This Row],[CODE_TYPE_DECHET]],Libellés!$A$1:$B$8,2,FALSE)</f>
        <v>Verre</v>
      </c>
      <c r="H3596" s="21" t="s">
        <v>49</v>
      </c>
      <c r="I3596" s="21" t="str">
        <f>VLOOKUP(Tableau1[[#This Row],[CODE_DESTINATION]],Libellés!$E$2:$F$7,2,FALSE)</f>
        <v>Valorisation matière</v>
      </c>
      <c r="J3596" s="21">
        <v>20274.41346</v>
      </c>
      <c r="K3596" s="21">
        <v>656608</v>
      </c>
      <c r="L3596" s="21">
        <f>Tableau1[[#This Row],[TONNE_DECHET]]*1000</f>
        <v>20274413.460000001</v>
      </c>
      <c r="M3596" s="21">
        <f>Tableau1[[#This Row],[KG_DECHET]]/Tableau1[[#This Row],[Population]]</f>
        <v>30.877499908621278</v>
      </c>
    </row>
    <row r="3597" spans="1:13" x14ac:dyDescent="0.3">
      <c r="A3597" s="21">
        <v>2011</v>
      </c>
      <c r="B3597" s="21">
        <v>75</v>
      </c>
      <c r="C3597" s="21" t="str">
        <f>VLOOKUP(Tableau1[[#This Row],[CODE_REGION]],Libellés!$I$2:$J$15,2,FALSE)</f>
        <v>Nouvelle-Aquitaine</v>
      </c>
      <c r="D3597" s="21">
        <v>64</v>
      </c>
      <c r="E3597" s="21" t="str">
        <f>VLOOKUP(Tableau1[[#This Row],[CODE_DEPT]],Libellés!$L$2:$M$102,2,FALSE)</f>
        <v>Pyrénées-Atlantiques</v>
      </c>
      <c r="F3597" s="21" t="s">
        <v>54</v>
      </c>
      <c r="G3597" s="21" t="str">
        <f>VLOOKUP(Tableau1[[#This Row],[CODE_TYPE_DECHET]],Libellés!$A$1:$B$8,2,FALSE)</f>
        <v>Verre</v>
      </c>
      <c r="H3597" s="21" t="s">
        <v>52</v>
      </c>
      <c r="I3597" s="21" t="str">
        <f>VLOOKUP(Tableau1[[#This Row],[CODE_DESTINATION]],Libellés!$E$2:$F$7,2,FALSE)</f>
        <v>Non précisé</v>
      </c>
      <c r="J3597" s="21">
        <v>1089.35058</v>
      </c>
      <c r="K3597" s="21">
        <v>656608</v>
      </c>
      <c r="L3597" s="21">
        <f>Tableau1[[#This Row],[TONNE_DECHET]]*1000</f>
        <v>1089350.58</v>
      </c>
      <c r="M3597" s="21">
        <f>Tableau1[[#This Row],[KG_DECHET]]/Tableau1[[#This Row],[Population]]</f>
        <v>1.6590577330766607</v>
      </c>
    </row>
    <row r="3598" spans="1:13" x14ac:dyDescent="0.3">
      <c r="A3598" s="21">
        <v>2011</v>
      </c>
      <c r="B3598" s="21">
        <v>75</v>
      </c>
      <c r="C3598" s="21" t="str">
        <f>VLOOKUP(Tableau1[[#This Row],[CODE_REGION]],Libellés!$I$2:$J$15,2,FALSE)</f>
        <v>Nouvelle-Aquitaine</v>
      </c>
      <c r="D3598" s="21">
        <v>64</v>
      </c>
      <c r="E3598" s="21" t="str">
        <f>VLOOKUP(Tableau1[[#This Row],[CODE_DEPT]],Libellés!$L$2:$M$102,2,FALSE)</f>
        <v>Pyrénées-Atlantiques</v>
      </c>
      <c r="F3598" s="21" t="s">
        <v>55</v>
      </c>
      <c r="G3598" s="21" t="str">
        <f>VLOOKUP(Tableau1[[#This Row],[CODE_TYPE_DECHET]],Libellés!$A$1:$B$8,2,FALSE)</f>
        <v>Collectes séparées hors gravats</v>
      </c>
      <c r="H3598" s="21" t="s">
        <v>49</v>
      </c>
      <c r="I3598" s="21" t="str">
        <f>VLOOKUP(Tableau1[[#This Row],[CODE_DESTINATION]],Libellés!$E$2:$F$7,2,FALSE)</f>
        <v>Valorisation matière</v>
      </c>
      <c r="J3598" s="21">
        <v>1304.2067</v>
      </c>
      <c r="K3598" s="21">
        <v>656608</v>
      </c>
      <c r="L3598" s="21">
        <f>Tableau1[[#This Row],[TONNE_DECHET]]*1000</f>
        <v>1304206.7</v>
      </c>
      <c r="M3598" s="21">
        <f>Tableau1[[#This Row],[KG_DECHET]]/Tableau1[[#This Row],[Population]]</f>
        <v>1.9862790279740727</v>
      </c>
    </row>
    <row r="3599" spans="1:13" x14ac:dyDescent="0.3">
      <c r="A3599" s="21">
        <v>2013</v>
      </c>
      <c r="B3599" s="21">
        <v>75</v>
      </c>
      <c r="C3599" s="21" t="str">
        <f>VLOOKUP(Tableau1[[#This Row],[CODE_REGION]],Libellés!$I$2:$J$15,2,FALSE)</f>
        <v>Nouvelle-Aquitaine</v>
      </c>
      <c r="D3599" s="21">
        <v>64</v>
      </c>
      <c r="E3599" s="21" t="str">
        <f>VLOOKUP(Tableau1[[#This Row],[CODE_DEPT]],Libellés!$L$2:$M$102,2,FALSE)</f>
        <v>Pyrénées-Atlantiques</v>
      </c>
      <c r="F3599" s="21" t="s">
        <v>49</v>
      </c>
      <c r="G3599" s="21" t="str">
        <f>VLOOKUP(Tableau1[[#This Row],[CODE_TYPE_DECHET]],Libellés!$A$1:$B$8,2,FALSE)</f>
        <v>Ordures ménagères résiduelles</v>
      </c>
      <c r="H3599" s="21" t="s">
        <v>50</v>
      </c>
      <c r="I3599" s="21" t="str">
        <f>VLOOKUP(Tableau1[[#This Row],[CODE_DESTINATION]],Libellés!$E$2:$F$7,2,FALSE)</f>
        <v>Incinération avec récupération d'énergie</v>
      </c>
      <c r="J3599" s="21">
        <v>77530.033420000007</v>
      </c>
      <c r="K3599" s="21">
        <v>664057</v>
      </c>
      <c r="L3599" s="21">
        <f>Tableau1[[#This Row],[TONNE_DECHET]]*1000</f>
        <v>77530033.420000002</v>
      </c>
      <c r="M3599" s="21">
        <f>Tableau1[[#This Row],[KG_DECHET]]/Tableau1[[#This Row],[Population]]</f>
        <v>116.75207613201879</v>
      </c>
    </row>
    <row r="3600" spans="1:13" x14ac:dyDescent="0.3">
      <c r="A3600" s="21">
        <v>2013</v>
      </c>
      <c r="B3600" s="21">
        <v>75</v>
      </c>
      <c r="C3600" s="21" t="str">
        <f>VLOOKUP(Tableau1[[#This Row],[CODE_REGION]],Libellés!$I$2:$J$15,2,FALSE)</f>
        <v>Nouvelle-Aquitaine</v>
      </c>
      <c r="D3600" s="21">
        <v>64</v>
      </c>
      <c r="E3600" s="21" t="str">
        <f>VLOOKUP(Tableau1[[#This Row],[CODE_DEPT]],Libellés!$L$2:$M$102,2,FALSE)</f>
        <v>Pyrénées-Atlantiques</v>
      </c>
      <c r="F3600" s="21" t="s">
        <v>49</v>
      </c>
      <c r="G3600" s="21" t="str">
        <f>VLOOKUP(Tableau1[[#This Row],[CODE_TYPE_DECHET]],Libellés!$A$1:$B$8,2,FALSE)</f>
        <v>Ordures ménagères résiduelles</v>
      </c>
      <c r="H3600" s="21" t="s">
        <v>51</v>
      </c>
      <c r="I3600" s="21" t="str">
        <f>VLOOKUP(Tableau1[[#This Row],[CODE_DESTINATION]],Libellés!$E$2:$F$7,2,FALSE)</f>
        <v>Stockage</v>
      </c>
      <c r="J3600" s="21">
        <v>96180.732699999993</v>
      </c>
      <c r="K3600" s="21">
        <v>664057</v>
      </c>
      <c r="L3600" s="21">
        <f>Tableau1[[#This Row],[TONNE_DECHET]]*1000</f>
        <v>96180732.699999988</v>
      </c>
      <c r="M3600" s="21">
        <f>Tableau1[[#This Row],[KG_DECHET]]/Tableau1[[#This Row],[Population]]</f>
        <v>144.83806766587807</v>
      </c>
    </row>
    <row r="3601" spans="1:13" x14ac:dyDescent="0.3">
      <c r="A3601" s="21">
        <v>2013</v>
      </c>
      <c r="B3601" s="21">
        <v>75</v>
      </c>
      <c r="C3601" s="21" t="str">
        <f>VLOOKUP(Tableau1[[#This Row],[CODE_REGION]],Libellés!$I$2:$J$15,2,FALSE)</f>
        <v>Nouvelle-Aquitaine</v>
      </c>
      <c r="D3601" s="21">
        <v>64</v>
      </c>
      <c r="E3601" s="21" t="str">
        <f>VLOOKUP(Tableau1[[#This Row],[CODE_DEPT]],Libellés!$L$2:$M$102,2,FALSE)</f>
        <v>Pyrénées-Atlantiques</v>
      </c>
      <c r="F3601" s="21" t="s">
        <v>49</v>
      </c>
      <c r="G3601" s="21" t="str">
        <f>VLOOKUP(Tableau1[[#This Row],[CODE_TYPE_DECHET]],Libellés!$A$1:$B$8,2,FALSE)</f>
        <v>Ordures ménagères résiduelles</v>
      </c>
      <c r="H3601" s="21" t="s">
        <v>56</v>
      </c>
      <c r="I3601" s="21" t="str">
        <f>VLOOKUP(Tableau1[[#This Row],[CODE_DESTINATION]],Libellés!$E$2:$F$7,2,FALSE)</f>
        <v>Valorisation organique</v>
      </c>
      <c r="J3601" s="21">
        <v>199.07078999999999</v>
      </c>
      <c r="K3601" s="21">
        <v>664057</v>
      </c>
      <c r="L3601" s="21">
        <f>Tableau1[[#This Row],[TONNE_DECHET]]*1000</f>
        <v>199070.78999999998</v>
      </c>
      <c r="M3601" s="21">
        <f>Tableau1[[#This Row],[KG_DECHET]]/Tableau1[[#This Row],[Population]]</f>
        <v>0.29977967252811127</v>
      </c>
    </row>
    <row r="3602" spans="1:13" x14ac:dyDescent="0.3">
      <c r="A3602" s="21">
        <v>2013</v>
      </c>
      <c r="B3602" s="21">
        <v>75</v>
      </c>
      <c r="C3602" s="21" t="str">
        <f>VLOOKUP(Tableau1[[#This Row],[CODE_REGION]],Libellés!$I$2:$J$15,2,FALSE)</f>
        <v>Nouvelle-Aquitaine</v>
      </c>
      <c r="D3602" s="21">
        <v>64</v>
      </c>
      <c r="E3602" s="21" t="str">
        <f>VLOOKUP(Tableau1[[#This Row],[CODE_DEPT]],Libellés!$L$2:$M$102,2,FALSE)</f>
        <v>Pyrénées-Atlantiques</v>
      </c>
      <c r="F3602" s="21" t="s">
        <v>50</v>
      </c>
      <c r="G3602" s="21" t="str">
        <f>VLOOKUP(Tableau1[[#This Row],[CODE_TYPE_DECHET]],Libellés!$A$1:$B$8,2,FALSE)</f>
        <v>Encombrants</v>
      </c>
      <c r="H3602" s="21" t="s">
        <v>49</v>
      </c>
      <c r="I3602" s="21" t="str">
        <f>VLOOKUP(Tableau1[[#This Row],[CODE_DESTINATION]],Libellés!$E$2:$F$7,2,FALSE)</f>
        <v>Valorisation matière</v>
      </c>
      <c r="J3602" s="21">
        <v>724</v>
      </c>
      <c r="K3602" s="21">
        <v>664057</v>
      </c>
      <c r="L3602" s="21">
        <f>Tableau1[[#This Row],[TONNE_DECHET]]*1000</f>
        <v>724000</v>
      </c>
      <c r="M3602" s="21">
        <f>Tableau1[[#This Row],[KG_DECHET]]/Tableau1[[#This Row],[Population]]</f>
        <v>1.0902678535125749</v>
      </c>
    </row>
    <row r="3603" spans="1:13" x14ac:dyDescent="0.3">
      <c r="A3603" s="21">
        <v>2013</v>
      </c>
      <c r="B3603" s="21">
        <v>75</v>
      </c>
      <c r="C3603" s="21" t="str">
        <f>VLOOKUP(Tableau1[[#This Row],[CODE_REGION]],Libellés!$I$2:$J$15,2,FALSE)</f>
        <v>Nouvelle-Aquitaine</v>
      </c>
      <c r="D3603" s="21">
        <v>64</v>
      </c>
      <c r="E3603" s="21" t="str">
        <f>VLOOKUP(Tableau1[[#This Row],[CODE_DEPT]],Libellés!$L$2:$M$102,2,FALSE)</f>
        <v>Pyrénées-Atlantiques</v>
      </c>
      <c r="F3603" s="21" t="s">
        <v>50</v>
      </c>
      <c r="G3603" s="21" t="str">
        <f>VLOOKUP(Tableau1[[#This Row],[CODE_TYPE_DECHET]],Libellés!$A$1:$B$8,2,FALSE)</f>
        <v>Encombrants</v>
      </c>
      <c r="H3603" s="21" t="s">
        <v>51</v>
      </c>
      <c r="I3603" s="21" t="str">
        <f>VLOOKUP(Tableau1[[#This Row],[CODE_DESTINATION]],Libellés!$E$2:$F$7,2,FALSE)</f>
        <v>Stockage</v>
      </c>
      <c r="J3603" s="21">
        <v>479</v>
      </c>
      <c r="K3603" s="21">
        <v>664057</v>
      </c>
      <c r="L3603" s="21">
        <f>Tableau1[[#This Row],[TONNE_DECHET]]*1000</f>
        <v>479000</v>
      </c>
      <c r="M3603" s="21">
        <f>Tableau1[[#This Row],[KG_DECHET]]/Tableau1[[#This Row],[Population]]</f>
        <v>0.7213236213156401</v>
      </c>
    </row>
    <row r="3604" spans="1:13" x14ac:dyDescent="0.3">
      <c r="A3604" s="21">
        <v>2013</v>
      </c>
      <c r="B3604" s="21">
        <v>75</v>
      </c>
      <c r="C3604" s="21" t="str">
        <f>VLOOKUP(Tableau1[[#This Row],[CODE_REGION]],Libellés!$I$2:$J$15,2,FALSE)</f>
        <v>Nouvelle-Aquitaine</v>
      </c>
      <c r="D3604" s="21">
        <v>64</v>
      </c>
      <c r="E3604" s="21" t="str">
        <f>VLOOKUP(Tableau1[[#This Row],[CODE_DEPT]],Libellés!$L$2:$M$102,2,FALSE)</f>
        <v>Pyrénées-Atlantiques</v>
      </c>
      <c r="F3604" s="21" t="s">
        <v>53</v>
      </c>
      <c r="G3604" s="21" t="str">
        <f>VLOOKUP(Tableau1[[#This Row],[CODE_TYPE_DECHET]],Libellés!$A$1:$B$8,2,FALSE)</f>
        <v>Déchets dangereux</v>
      </c>
      <c r="H3604" s="21" t="s">
        <v>49</v>
      </c>
      <c r="I3604" s="21" t="str">
        <f>VLOOKUP(Tableau1[[#This Row],[CODE_DESTINATION]],Libellés!$E$2:$F$7,2,FALSE)</f>
        <v>Valorisation matière</v>
      </c>
      <c r="J3604" s="21">
        <v>8.0832899999999999</v>
      </c>
      <c r="K3604" s="21">
        <v>664057</v>
      </c>
      <c r="L3604" s="21">
        <f>Tableau1[[#This Row],[TONNE_DECHET]]*1000</f>
        <v>8083.29</v>
      </c>
      <c r="M3604" s="21">
        <f>Tableau1[[#This Row],[KG_DECHET]]/Tableau1[[#This Row],[Population]]</f>
        <v>1.2172584582347599E-2</v>
      </c>
    </row>
    <row r="3605" spans="1:13" x14ac:dyDescent="0.3">
      <c r="A3605" s="21">
        <v>2013</v>
      </c>
      <c r="B3605" s="21">
        <v>75</v>
      </c>
      <c r="C3605" s="21" t="str">
        <f>VLOOKUP(Tableau1[[#This Row],[CODE_REGION]],Libellés!$I$2:$J$15,2,FALSE)</f>
        <v>Nouvelle-Aquitaine</v>
      </c>
      <c r="D3605" s="21">
        <v>64</v>
      </c>
      <c r="E3605" s="21" t="str">
        <f>VLOOKUP(Tableau1[[#This Row],[CODE_DEPT]],Libellés!$L$2:$M$102,2,FALSE)</f>
        <v>Pyrénées-Atlantiques</v>
      </c>
      <c r="F3605" s="21" t="s">
        <v>53</v>
      </c>
      <c r="G3605" s="21" t="str">
        <f>VLOOKUP(Tableau1[[#This Row],[CODE_TYPE_DECHET]],Libellés!$A$1:$B$8,2,FALSE)</f>
        <v>Déchets dangereux</v>
      </c>
      <c r="H3605" s="21" t="s">
        <v>50</v>
      </c>
      <c r="I3605" s="21" t="str">
        <f>VLOOKUP(Tableau1[[#This Row],[CODE_DESTINATION]],Libellés!$E$2:$F$7,2,FALSE)</f>
        <v>Incinération avec récupération d'énergie</v>
      </c>
      <c r="J3605" s="21">
        <v>1.43E-2</v>
      </c>
      <c r="K3605" s="21">
        <v>664057</v>
      </c>
      <c r="L3605" s="21">
        <f>Tableau1[[#This Row],[TONNE_DECHET]]*1000</f>
        <v>14.3</v>
      </c>
      <c r="M3605" s="21">
        <f>Tableau1[[#This Row],[KG_DECHET]]/Tableau1[[#This Row],[Population]]</f>
        <v>2.1534296001698651E-5</v>
      </c>
    </row>
    <row r="3606" spans="1:13" x14ac:dyDescent="0.3">
      <c r="A3606" s="21">
        <v>2013</v>
      </c>
      <c r="B3606" s="21">
        <v>75</v>
      </c>
      <c r="C3606" s="21" t="str">
        <f>VLOOKUP(Tableau1[[#This Row],[CODE_REGION]],Libellés!$I$2:$J$15,2,FALSE)</f>
        <v>Nouvelle-Aquitaine</v>
      </c>
      <c r="D3606" s="21">
        <v>64</v>
      </c>
      <c r="E3606" s="21" t="str">
        <f>VLOOKUP(Tableau1[[#This Row],[CODE_DEPT]],Libellés!$L$2:$M$102,2,FALSE)</f>
        <v>Pyrénées-Atlantiques</v>
      </c>
      <c r="F3606" s="21" t="s">
        <v>51</v>
      </c>
      <c r="G3606" s="21" t="str">
        <f>VLOOKUP(Tableau1[[#This Row],[CODE_TYPE_DECHET]],Libellés!$A$1:$B$8,2,FALSE)</f>
        <v>Emballages et papier</v>
      </c>
      <c r="H3606" s="21" t="s">
        <v>49</v>
      </c>
      <c r="I3606" s="21" t="str">
        <f>VLOOKUP(Tableau1[[#This Row],[CODE_DESTINATION]],Libellés!$E$2:$F$7,2,FALSE)</f>
        <v>Valorisation matière</v>
      </c>
      <c r="J3606" s="21">
        <v>32706.2294</v>
      </c>
      <c r="K3606" s="21">
        <v>664057</v>
      </c>
      <c r="L3606" s="21">
        <f>Tableau1[[#This Row],[TONNE_DECHET]]*1000</f>
        <v>32706229.399999999</v>
      </c>
      <c r="M3606" s="21">
        <f>Tableau1[[#This Row],[KG_DECHET]]/Tableau1[[#This Row],[Population]]</f>
        <v>49.252141608325786</v>
      </c>
    </row>
    <row r="3607" spans="1:13" x14ac:dyDescent="0.3">
      <c r="A3607" s="21">
        <v>2013</v>
      </c>
      <c r="B3607" s="21">
        <v>75</v>
      </c>
      <c r="C3607" s="21" t="str">
        <f>VLOOKUP(Tableau1[[#This Row],[CODE_REGION]],Libellés!$I$2:$J$15,2,FALSE)</f>
        <v>Nouvelle-Aquitaine</v>
      </c>
      <c r="D3607" s="21">
        <v>64</v>
      </c>
      <c r="E3607" s="21" t="str">
        <f>VLOOKUP(Tableau1[[#This Row],[CODE_DEPT]],Libellés!$L$2:$M$102,2,FALSE)</f>
        <v>Pyrénées-Atlantiques</v>
      </c>
      <c r="F3607" s="21" t="s">
        <v>51</v>
      </c>
      <c r="G3607" s="21" t="str">
        <f>VLOOKUP(Tableau1[[#This Row],[CODE_TYPE_DECHET]],Libellés!$A$1:$B$8,2,FALSE)</f>
        <v>Emballages et papier</v>
      </c>
      <c r="H3607" s="21" t="s">
        <v>52</v>
      </c>
      <c r="I3607" s="21" t="str">
        <f>VLOOKUP(Tableau1[[#This Row],[CODE_DESTINATION]],Libellés!$E$2:$F$7,2,FALSE)</f>
        <v>Non précisé</v>
      </c>
      <c r="J3607" s="21">
        <v>3.7723499999999999</v>
      </c>
      <c r="K3607" s="21">
        <v>664057</v>
      </c>
      <c r="L3607" s="21">
        <f>Tableau1[[#This Row],[TONNE_DECHET]]*1000</f>
        <v>3772.35</v>
      </c>
      <c r="M3607" s="21">
        <f>Tableau1[[#This Row],[KG_DECHET]]/Tableau1[[#This Row],[Population]]</f>
        <v>5.6807623441963561E-3</v>
      </c>
    </row>
    <row r="3608" spans="1:13" x14ac:dyDescent="0.3">
      <c r="A3608" s="21">
        <v>2013</v>
      </c>
      <c r="B3608" s="21">
        <v>75</v>
      </c>
      <c r="C3608" s="21" t="str">
        <f>VLOOKUP(Tableau1[[#This Row],[CODE_REGION]],Libellés!$I$2:$J$15,2,FALSE)</f>
        <v>Nouvelle-Aquitaine</v>
      </c>
      <c r="D3608" s="21">
        <v>64</v>
      </c>
      <c r="E3608" s="21" t="str">
        <f>VLOOKUP(Tableau1[[#This Row],[CODE_DEPT]],Libellés!$L$2:$M$102,2,FALSE)</f>
        <v>Pyrénées-Atlantiques</v>
      </c>
      <c r="F3608" s="21" t="s">
        <v>56</v>
      </c>
      <c r="G3608" s="21" t="str">
        <f>VLOOKUP(Tableau1[[#This Row],[CODE_TYPE_DECHET]],Libellés!$A$1:$B$8,2,FALSE)</f>
        <v>Biodéchets</v>
      </c>
      <c r="H3608" s="21" t="s">
        <v>49</v>
      </c>
      <c r="I3608" s="21" t="str">
        <f>VLOOKUP(Tableau1[[#This Row],[CODE_DESTINATION]],Libellés!$E$2:$F$7,2,FALSE)</f>
        <v>Valorisation matière</v>
      </c>
      <c r="J3608" s="21">
        <v>150</v>
      </c>
      <c r="K3608" s="21">
        <v>664057</v>
      </c>
      <c r="L3608" s="21">
        <f>Tableau1[[#This Row],[TONNE_DECHET]]*1000</f>
        <v>150000</v>
      </c>
      <c r="M3608" s="21">
        <f>Tableau1[[#This Row],[KG_DECHET]]/Tableau1[[#This Row],[Population]]</f>
        <v>0.22588422379404177</v>
      </c>
    </row>
    <row r="3609" spans="1:13" x14ac:dyDescent="0.3">
      <c r="A3609" s="21">
        <v>2013</v>
      </c>
      <c r="B3609" s="21">
        <v>75</v>
      </c>
      <c r="C3609" s="21" t="str">
        <f>VLOOKUP(Tableau1[[#This Row],[CODE_REGION]],Libellés!$I$2:$J$15,2,FALSE)</f>
        <v>Nouvelle-Aquitaine</v>
      </c>
      <c r="D3609" s="21">
        <v>64</v>
      </c>
      <c r="E3609" s="21" t="str">
        <f>VLOOKUP(Tableau1[[#This Row],[CODE_DEPT]],Libellés!$L$2:$M$102,2,FALSE)</f>
        <v>Pyrénées-Atlantiques</v>
      </c>
      <c r="F3609" s="21" t="s">
        <v>56</v>
      </c>
      <c r="G3609" s="21" t="str">
        <f>VLOOKUP(Tableau1[[#This Row],[CODE_TYPE_DECHET]],Libellés!$A$1:$B$8,2,FALSE)</f>
        <v>Biodéchets</v>
      </c>
      <c r="H3609" s="21" t="s">
        <v>56</v>
      </c>
      <c r="I3609" s="21" t="str">
        <f>VLOOKUP(Tableau1[[#This Row],[CODE_DESTINATION]],Libellés!$E$2:$F$7,2,FALSE)</f>
        <v>Valorisation organique</v>
      </c>
      <c r="J3609" s="21">
        <v>12619</v>
      </c>
      <c r="K3609" s="21">
        <v>664057</v>
      </c>
      <c r="L3609" s="21">
        <f>Tableau1[[#This Row],[TONNE_DECHET]]*1000</f>
        <v>12619000</v>
      </c>
      <c r="M3609" s="21">
        <f>Tableau1[[#This Row],[KG_DECHET]]/Tableau1[[#This Row],[Population]]</f>
        <v>19.002886800380089</v>
      </c>
    </row>
    <row r="3610" spans="1:13" x14ac:dyDescent="0.3">
      <c r="A3610" s="21">
        <v>2013</v>
      </c>
      <c r="B3610" s="21">
        <v>75</v>
      </c>
      <c r="C3610" s="21" t="str">
        <f>VLOOKUP(Tableau1[[#This Row],[CODE_REGION]],Libellés!$I$2:$J$15,2,FALSE)</f>
        <v>Nouvelle-Aquitaine</v>
      </c>
      <c r="D3610" s="21">
        <v>64</v>
      </c>
      <c r="E3610" s="21" t="str">
        <f>VLOOKUP(Tableau1[[#This Row],[CODE_DEPT]],Libellés!$L$2:$M$102,2,FALSE)</f>
        <v>Pyrénées-Atlantiques</v>
      </c>
      <c r="F3610" s="21" t="s">
        <v>54</v>
      </c>
      <c r="G3610" s="21" t="str">
        <f>VLOOKUP(Tableau1[[#This Row],[CODE_TYPE_DECHET]],Libellés!$A$1:$B$8,2,FALSE)</f>
        <v>Verre</v>
      </c>
      <c r="H3610" s="21" t="s">
        <v>49</v>
      </c>
      <c r="I3610" s="21" t="str">
        <f>VLOOKUP(Tableau1[[#This Row],[CODE_DESTINATION]],Libellés!$E$2:$F$7,2,FALSE)</f>
        <v>Valorisation matière</v>
      </c>
      <c r="J3610" s="21">
        <v>21688.647639999999</v>
      </c>
      <c r="K3610" s="21">
        <v>664057</v>
      </c>
      <c r="L3610" s="21">
        <f>Tableau1[[#This Row],[TONNE_DECHET]]*1000</f>
        <v>21688647.640000001</v>
      </c>
      <c r="M3610" s="21">
        <f>Tableau1[[#This Row],[KG_DECHET]]/Tableau1[[#This Row],[Population]]</f>
        <v>32.660822248692504</v>
      </c>
    </row>
    <row r="3611" spans="1:13" x14ac:dyDescent="0.3">
      <c r="A3611" s="21">
        <v>2013</v>
      </c>
      <c r="B3611" s="21">
        <v>75</v>
      </c>
      <c r="C3611" s="21" t="str">
        <f>VLOOKUP(Tableau1[[#This Row],[CODE_REGION]],Libellés!$I$2:$J$15,2,FALSE)</f>
        <v>Nouvelle-Aquitaine</v>
      </c>
      <c r="D3611" s="21">
        <v>64</v>
      </c>
      <c r="E3611" s="21" t="str">
        <f>VLOOKUP(Tableau1[[#This Row],[CODE_DEPT]],Libellés!$L$2:$M$102,2,FALSE)</f>
        <v>Pyrénées-Atlantiques</v>
      </c>
      <c r="F3611" s="21" t="s">
        <v>54</v>
      </c>
      <c r="G3611" s="21" t="str">
        <f>VLOOKUP(Tableau1[[#This Row],[CODE_TYPE_DECHET]],Libellés!$A$1:$B$8,2,FALSE)</f>
        <v>Verre</v>
      </c>
      <c r="H3611" s="21" t="s">
        <v>52</v>
      </c>
      <c r="I3611" s="21" t="str">
        <f>VLOOKUP(Tableau1[[#This Row],[CODE_DESTINATION]],Libellés!$E$2:$F$7,2,FALSE)</f>
        <v>Non précisé</v>
      </c>
      <c r="J3611" s="21">
        <v>2.1292200000000001</v>
      </c>
      <c r="K3611" s="21">
        <v>664057</v>
      </c>
      <c r="L3611" s="21">
        <f>Tableau1[[#This Row],[TONNE_DECHET]]*1000</f>
        <v>2129.2200000000003</v>
      </c>
      <c r="M3611" s="21">
        <f>Tableau1[[#This Row],[KG_DECHET]]/Tableau1[[#This Row],[Population]]</f>
        <v>3.2063813799116645E-3</v>
      </c>
    </row>
    <row r="3612" spans="1:13" x14ac:dyDescent="0.3">
      <c r="A3612" s="21">
        <v>2013</v>
      </c>
      <c r="B3612" s="21">
        <v>75</v>
      </c>
      <c r="C3612" s="21" t="str">
        <f>VLOOKUP(Tableau1[[#This Row],[CODE_REGION]],Libellés!$I$2:$J$15,2,FALSE)</f>
        <v>Nouvelle-Aquitaine</v>
      </c>
      <c r="D3612" s="21">
        <v>64</v>
      </c>
      <c r="E3612" s="21" t="str">
        <f>VLOOKUP(Tableau1[[#This Row],[CODE_DEPT]],Libellés!$L$2:$M$102,2,FALSE)</f>
        <v>Pyrénées-Atlantiques</v>
      </c>
      <c r="F3612" s="21" t="s">
        <v>62</v>
      </c>
      <c r="G3612" s="21" t="str">
        <f>VLOOKUP(Tableau1[[#This Row],[CODE_TYPE_DECHET]],Libellés!$A$2:$B$9,2,FALSE)</f>
        <v>Collectes séparées de gravats</v>
      </c>
      <c r="H3612" s="21" t="s">
        <v>51</v>
      </c>
      <c r="I3612" s="21" t="str">
        <f>VLOOKUP(Tableau1[[#This Row],[CODE_DESTINATION]],Libellés!$E$2:$F$7,2,FALSE)</f>
        <v>Stockage</v>
      </c>
      <c r="J3612" s="21">
        <v>722</v>
      </c>
      <c r="K3612" s="21">
        <v>664057</v>
      </c>
      <c r="L3612" s="21">
        <f>Tableau1[[#This Row],[TONNE_DECHET]]*1000</f>
        <v>722000</v>
      </c>
      <c r="M3612" s="21">
        <f>Tableau1[[#This Row],[KG_DECHET]]/Tableau1[[#This Row],[Population]]</f>
        <v>1.0872560638619877</v>
      </c>
    </row>
    <row r="3613" spans="1:13" x14ac:dyDescent="0.3">
      <c r="A3613" s="21">
        <v>2013</v>
      </c>
      <c r="B3613" s="21">
        <v>75</v>
      </c>
      <c r="C3613" s="21" t="str">
        <f>VLOOKUP(Tableau1[[#This Row],[CODE_REGION]],Libellés!$I$2:$J$15,2,FALSE)</f>
        <v>Nouvelle-Aquitaine</v>
      </c>
      <c r="D3613" s="21">
        <v>64</v>
      </c>
      <c r="E3613" s="21" t="str">
        <f>VLOOKUP(Tableau1[[#This Row],[CODE_DEPT]],Libellés!$L$2:$M$102,2,FALSE)</f>
        <v>Pyrénées-Atlantiques</v>
      </c>
      <c r="F3613" s="21" t="s">
        <v>55</v>
      </c>
      <c r="G3613" s="21" t="str">
        <f>VLOOKUP(Tableau1[[#This Row],[CODE_TYPE_DECHET]],Libellés!$A$1:$B$8,2,FALSE)</f>
        <v>Collectes séparées hors gravats</v>
      </c>
      <c r="H3613" s="21" t="s">
        <v>49</v>
      </c>
      <c r="I3613" s="21" t="str">
        <f>VLOOKUP(Tableau1[[#This Row],[CODE_DESTINATION]],Libellés!$E$2:$F$7,2,FALSE)</f>
        <v>Valorisation matière</v>
      </c>
      <c r="J3613" s="21">
        <v>2282.4336499999999</v>
      </c>
      <c r="K3613" s="21">
        <v>664057</v>
      </c>
      <c r="L3613" s="21">
        <f>Tableau1[[#This Row],[TONNE_DECHET]]*1000</f>
        <v>2282433.65</v>
      </c>
      <c r="M3613" s="21">
        <f>Tableau1[[#This Row],[KG_DECHET]]/Tableau1[[#This Row],[Population]]</f>
        <v>3.4371050226110107</v>
      </c>
    </row>
    <row r="3614" spans="1:13" x14ac:dyDescent="0.3">
      <c r="A3614" s="21">
        <v>2015</v>
      </c>
      <c r="B3614" s="21">
        <v>75</v>
      </c>
      <c r="C3614" s="21" t="str">
        <f>VLOOKUP(Tableau1[[#This Row],[CODE_REGION]],Libellés!$I$2:$J$15,2,FALSE)</f>
        <v>Nouvelle-Aquitaine</v>
      </c>
      <c r="D3614" s="21">
        <v>64</v>
      </c>
      <c r="E3614" s="21" t="str">
        <f>VLOOKUP(Tableau1[[#This Row],[CODE_DEPT]],Libellés!$L$2:$M$102,2,FALSE)</f>
        <v>Pyrénées-Atlantiques</v>
      </c>
      <c r="F3614" s="21" t="s">
        <v>49</v>
      </c>
      <c r="G3614" s="21" t="str">
        <f>VLOOKUP(Tableau1[[#This Row],[CODE_TYPE_DECHET]],Libellés!$A$1:$B$8,2,FALSE)</f>
        <v>Ordures ménagères résiduelles</v>
      </c>
      <c r="H3614" s="21" t="s">
        <v>50</v>
      </c>
      <c r="I3614" s="21" t="str">
        <f>VLOOKUP(Tableau1[[#This Row],[CODE_DESTINATION]],Libellés!$E$2:$F$7,2,FALSE)</f>
        <v>Incinération avec récupération d'énergie</v>
      </c>
      <c r="J3614" s="21">
        <v>76348.011350000001</v>
      </c>
      <c r="K3614" s="21">
        <v>670032</v>
      </c>
      <c r="L3614" s="21">
        <f>Tableau1[[#This Row],[TONNE_DECHET]]*1000</f>
        <v>76348011.349999994</v>
      </c>
      <c r="M3614" s="21">
        <f>Tableau1[[#This Row],[KG_DECHET]]/Tableau1[[#This Row],[Population]]</f>
        <v>113.94681351039949</v>
      </c>
    </row>
    <row r="3615" spans="1:13" x14ac:dyDescent="0.3">
      <c r="A3615" s="21">
        <v>2015</v>
      </c>
      <c r="B3615" s="21">
        <v>75</v>
      </c>
      <c r="C3615" s="21" t="str">
        <f>VLOOKUP(Tableau1[[#This Row],[CODE_REGION]],Libellés!$I$2:$J$15,2,FALSE)</f>
        <v>Nouvelle-Aquitaine</v>
      </c>
      <c r="D3615" s="21">
        <v>64</v>
      </c>
      <c r="E3615" s="21" t="str">
        <f>VLOOKUP(Tableau1[[#This Row],[CODE_DEPT]],Libellés!$L$2:$M$102,2,FALSE)</f>
        <v>Pyrénées-Atlantiques</v>
      </c>
      <c r="F3615" s="21" t="s">
        <v>49</v>
      </c>
      <c r="G3615" s="21" t="str">
        <f>VLOOKUP(Tableau1[[#This Row],[CODE_TYPE_DECHET]],Libellés!$A$1:$B$8,2,FALSE)</f>
        <v>Ordures ménagères résiduelles</v>
      </c>
      <c r="H3615" s="21" t="s">
        <v>51</v>
      </c>
      <c r="I3615" s="21" t="str">
        <f>VLOOKUP(Tableau1[[#This Row],[CODE_DESTINATION]],Libellés!$E$2:$F$7,2,FALSE)</f>
        <v>Stockage</v>
      </c>
      <c r="J3615" s="21">
        <v>17383.378430000001</v>
      </c>
      <c r="K3615" s="21">
        <v>670032</v>
      </c>
      <c r="L3615" s="21">
        <f>Tableau1[[#This Row],[TONNE_DECHET]]*1000</f>
        <v>17383378.43</v>
      </c>
      <c r="M3615" s="21">
        <f>Tableau1[[#This Row],[KG_DECHET]]/Tableau1[[#This Row],[Population]]</f>
        <v>25.9441018190176</v>
      </c>
    </row>
    <row r="3616" spans="1:13" x14ac:dyDescent="0.3">
      <c r="A3616" s="21">
        <v>2015</v>
      </c>
      <c r="B3616" s="21">
        <v>75</v>
      </c>
      <c r="C3616" s="21" t="str">
        <f>VLOOKUP(Tableau1[[#This Row],[CODE_REGION]],Libellés!$I$2:$J$15,2,FALSE)</f>
        <v>Nouvelle-Aquitaine</v>
      </c>
      <c r="D3616" s="21">
        <v>64</v>
      </c>
      <c r="E3616" s="21" t="str">
        <f>VLOOKUP(Tableau1[[#This Row],[CODE_DEPT]],Libellés!$L$2:$M$102,2,FALSE)</f>
        <v>Pyrénées-Atlantiques</v>
      </c>
      <c r="F3616" s="21" t="s">
        <v>49</v>
      </c>
      <c r="G3616" s="21" t="str">
        <f>VLOOKUP(Tableau1[[#This Row],[CODE_TYPE_DECHET]],Libellés!$A$1:$B$8,2,FALSE)</f>
        <v>Ordures ménagères résiduelles</v>
      </c>
      <c r="H3616" s="21" t="s">
        <v>56</v>
      </c>
      <c r="I3616" s="21" t="str">
        <f>VLOOKUP(Tableau1[[#This Row],[CODE_DESTINATION]],Libellés!$E$2:$F$7,2,FALSE)</f>
        <v>Valorisation organique</v>
      </c>
      <c r="J3616" s="21">
        <v>77369</v>
      </c>
      <c r="K3616" s="21">
        <v>670032</v>
      </c>
      <c r="L3616" s="21">
        <f>Tableau1[[#This Row],[TONNE_DECHET]]*1000</f>
        <v>77369000</v>
      </c>
      <c r="M3616" s="21">
        <f>Tableau1[[#This Row],[KG_DECHET]]/Tableau1[[#This Row],[Population]]</f>
        <v>115.47060438904411</v>
      </c>
    </row>
    <row r="3617" spans="1:13" x14ac:dyDescent="0.3">
      <c r="A3617" s="21">
        <v>2015</v>
      </c>
      <c r="B3617" s="21">
        <v>75</v>
      </c>
      <c r="C3617" s="21" t="str">
        <f>VLOOKUP(Tableau1[[#This Row],[CODE_REGION]],Libellés!$I$2:$J$15,2,FALSE)</f>
        <v>Nouvelle-Aquitaine</v>
      </c>
      <c r="D3617" s="21">
        <v>64</v>
      </c>
      <c r="E3617" s="21" t="str">
        <f>VLOOKUP(Tableau1[[#This Row],[CODE_DEPT]],Libellés!$L$2:$M$102,2,FALSE)</f>
        <v>Pyrénées-Atlantiques</v>
      </c>
      <c r="F3617" s="21" t="s">
        <v>50</v>
      </c>
      <c r="G3617" s="21" t="str">
        <f>VLOOKUP(Tableau1[[#This Row],[CODE_TYPE_DECHET]],Libellés!$A$1:$B$8,2,FALSE)</f>
        <v>Encombrants</v>
      </c>
      <c r="H3617" s="21" t="s">
        <v>49</v>
      </c>
      <c r="I3617" s="21" t="str">
        <f>VLOOKUP(Tableau1[[#This Row],[CODE_DESTINATION]],Libellés!$E$2:$F$7,2,FALSE)</f>
        <v>Valorisation matière</v>
      </c>
      <c r="J3617" s="21">
        <v>198</v>
      </c>
      <c r="K3617" s="21">
        <v>670032</v>
      </c>
      <c r="L3617" s="21">
        <f>Tableau1[[#This Row],[TONNE_DECHET]]*1000</f>
        <v>198000</v>
      </c>
      <c r="M3617" s="21">
        <f>Tableau1[[#This Row],[KG_DECHET]]/Tableau1[[#This Row],[Population]]</f>
        <v>0.29550827423167847</v>
      </c>
    </row>
    <row r="3618" spans="1:13" x14ac:dyDescent="0.3">
      <c r="A3618" s="21">
        <v>2015</v>
      </c>
      <c r="B3618" s="21">
        <v>75</v>
      </c>
      <c r="C3618" s="21" t="str">
        <f>VLOOKUP(Tableau1[[#This Row],[CODE_REGION]],Libellés!$I$2:$J$15,2,FALSE)</f>
        <v>Nouvelle-Aquitaine</v>
      </c>
      <c r="D3618" s="21">
        <v>64</v>
      </c>
      <c r="E3618" s="21" t="str">
        <f>VLOOKUP(Tableau1[[#This Row],[CODE_DEPT]],Libellés!$L$2:$M$102,2,FALSE)</f>
        <v>Pyrénées-Atlantiques</v>
      </c>
      <c r="F3618" s="21" t="s">
        <v>50</v>
      </c>
      <c r="G3618" s="21" t="str">
        <f>VLOOKUP(Tableau1[[#This Row],[CODE_TYPE_DECHET]],Libellés!$A$1:$B$8,2,FALSE)</f>
        <v>Encombrants</v>
      </c>
      <c r="H3618" s="21" t="s">
        <v>51</v>
      </c>
      <c r="I3618" s="21" t="str">
        <f>VLOOKUP(Tableau1[[#This Row],[CODE_DESTINATION]],Libellés!$E$2:$F$7,2,FALSE)</f>
        <v>Stockage</v>
      </c>
      <c r="J3618" s="21">
        <v>767.00199999999995</v>
      </c>
      <c r="K3618" s="21">
        <v>670032</v>
      </c>
      <c r="L3618" s="21">
        <f>Tableau1[[#This Row],[TONNE_DECHET]]*1000</f>
        <v>767002</v>
      </c>
      <c r="M3618" s="21">
        <f>Tableau1[[#This Row],[KG_DECHET]]/Tableau1[[#This Row],[Population]]</f>
        <v>1.1447244310719489</v>
      </c>
    </row>
    <row r="3619" spans="1:13" x14ac:dyDescent="0.3">
      <c r="A3619" s="21">
        <v>2015</v>
      </c>
      <c r="B3619" s="21">
        <v>75</v>
      </c>
      <c r="C3619" s="21" t="str">
        <f>VLOOKUP(Tableau1[[#This Row],[CODE_REGION]],Libellés!$I$2:$J$15,2,FALSE)</f>
        <v>Nouvelle-Aquitaine</v>
      </c>
      <c r="D3619" s="21">
        <v>64</v>
      </c>
      <c r="E3619" s="21" t="str">
        <f>VLOOKUP(Tableau1[[#This Row],[CODE_DEPT]],Libellés!$L$2:$M$102,2,FALSE)</f>
        <v>Pyrénées-Atlantiques</v>
      </c>
      <c r="F3619" s="21" t="s">
        <v>51</v>
      </c>
      <c r="G3619" s="21" t="str">
        <f>VLOOKUP(Tableau1[[#This Row],[CODE_TYPE_DECHET]],Libellés!$A$1:$B$8,2,FALSE)</f>
        <v>Emballages et papier</v>
      </c>
      <c r="H3619" s="21" t="s">
        <v>49</v>
      </c>
      <c r="I3619" s="21" t="str">
        <f>VLOOKUP(Tableau1[[#This Row],[CODE_DESTINATION]],Libellés!$E$2:$F$7,2,FALSE)</f>
        <v>Valorisation matière</v>
      </c>
      <c r="J3619" s="21">
        <v>32514.521919999999</v>
      </c>
      <c r="K3619" s="21">
        <v>670032</v>
      </c>
      <c r="L3619" s="21">
        <f>Tableau1[[#This Row],[TONNE_DECHET]]*1000</f>
        <v>32514521.919999998</v>
      </c>
      <c r="M3619" s="21">
        <f>Tableau1[[#This Row],[KG_DECHET]]/Tableau1[[#This Row],[Population]]</f>
        <v>48.526819495188285</v>
      </c>
    </row>
    <row r="3620" spans="1:13" x14ac:dyDescent="0.3">
      <c r="A3620" s="21">
        <v>2015</v>
      </c>
      <c r="B3620" s="21">
        <v>75</v>
      </c>
      <c r="C3620" s="21" t="str">
        <f>VLOOKUP(Tableau1[[#This Row],[CODE_REGION]],Libellés!$I$2:$J$15,2,FALSE)</f>
        <v>Nouvelle-Aquitaine</v>
      </c>
      <c r="D3620" s="21">
        <v>64</v>
      </c>
      <c r="E3620" s="21" t="str">
        <f>VLOOKUP(Tableau1[[#This Row],[CODE_DEPT]],Libellés!$L$2:$M$102,2,FALSE)</f>
        <v>Pyrénées-Atlantiques</v>
      </c>
      <c r="F3620" s="21" t="s">
        <v>56</v>
      </c>
      <c r="G3620" s="21" t="str">
        <f>VLOOKUP(Tableau1[[#This Row],[CODE_TYPE_DECHET]],Libellés!$A$1:$B$8,2,FALSE)</f>
        <v>Biodéchets</v>
      </c>
      <c r="H3620" s="21" t="s">
        <v>49</v>
      </c>
      <c r="I3620" s="21" t="str">
        <f>VLOOKUP(Tableau1[[#This Row],[CODE_DESTINATION]],Libellés!$E$2:$F$7,2,FALSE)</f>
        <v>Valorisation matière</v>
      </c>
      <c r="J3620" s="21">
        <v>160.00200000000001</v>
      </c>
      <c r="K3620" s="21">
        <v>670032</v>
      </c>
      <c r="L3620" s="21">
        <f>Tableau1[[#This Row],[TONNE_DECHET]]*1000</f>
        <v>160002</v>
      </c>
      <c r="M3620" s="21">
        <f>Tableau1[[#This Row],[KG_DECHET]]/Tableau1[[#This Row],[Population]]</f>
        <v>0.23879754996776273</v>
      </c>
    </row>
    <row r="3621" spans="1:13" x14ac:dyDescent="0.3">
      <c r="A3621" s="21">
        <v>2015</v>
      </c>
      <c r="B3621" s="21">
        <v>75</v>
      </c>
      <c r="C3621" s="21" t="str">
        <f>VLOOKUP(Tableau1[[#This Row],[CODE_REGION]],Libellés!$I$2:$J$15,2,FALSE)</f>
        <v>Nouvelle-Aquitaine</v>
      </c>
      <c r="D3621" s="21">
        <v>64</v>
      </c>
      <c r="E3621" s="21" t="str">
        <f>VLOOKUP(Tableau1[[#This Row],[CODE_DEPT]],Libellés!$L$2:$M$102,2,FALSE)</f>
        <v>Pyrénées-Atlantiques</v>
      </c>
      <c r="F3621" s="21" t="s">
        <v>56</v>
      </c>
      <c r="G3621" s="21" t="str">
        <f>VLOOKUP(Tableau1[[#This Row],[CODE_TYPE_DECHET]],Libellés!$A$1:$B$8,2,FALSE)</f>
        <v>Biodéchets</v>
      </c>
      <c r="H3621" s="21" t="s">
        <v>56</v>
      </c>
      <c r="I3621" s="21" t="str">
        <f>VLOOKUP(Tableau1[[#This Row],[CODE_DESTINATION]],Libellés!$E$2:$F$7,2,FALSE)</f>
        <v>Valorisation organique</v>
      </c>
      <c r="J3621" s="21">
        <v>12203</v>
      </c>
      <c r="K3621" s="21">
        <v>670032</v>
      </c>
      <c r="L3621" s="21">
        <f>Tableau1[[#This Row],[TONNE_DECHET]]*1000</f>
        <v>12203000</v>
      </c>
      <c r="M3621" s="21">
        <f>Tableau1[[#This Row],[KG_DECHET]]/Tableau1[[#This Row],[Population]]</f>
        <v>18.21256298206653</v>
      </c>
    </row>
    <row r="3622" spans="1:13" x14ac:dyDescent="0.3">
      <c r="A3622" s="21">
        <v>2015</v>
      </c>
      <c r="B3622" s="21">
        <v>75</v>
      </c>
      <c r="C3622" s="21" t="str">
        <f>VLOOKUP(Tableau1[[#This Row],[CODE_REGION]],Libellés!$I$2:$J$15,2,FALSE)</f>
        <v>Nouvelle-Aquitaine</v>
      </c>
      <c r="D3622" s="21">
        <v>64</v>
      </c>
      <c r="E3622" s="21" t="str">
        <f>VLOOKUP(Tableau1[[#This Row],[CODE_DEPT]],Libellés!$L$2:$M$102,2,FALSE)</f>
        <v>Pyrénées-Atlantiques</v>
      </c>
      <c r="F3622" s="21" t="s">
        <v>54</v>
      </c>
      <c r="G3622" s="21" t="str">
        <f>VLOOKUP(Tableau1[[#This Row],[CODE_TYPE_DECHET]],Libellés!$A$1:$B$8,2,FALSE)</f>
        <v>Verre</v>
      </c>
      <c r="H3622" s="21" t="s">
        <v>49</v>
      </c>
      <c r="I3622" s="21" t="str">
        <f>VLOOKUP(Tableau1[[#This Row],[CODE_DESTINATION]],Libellés!$E$2:$F$7,2,FALSE)</f>
        <v>Valorisation matière</v>
      </c>
      <c r="J3622" s="21">
        <v>22475.758590000001</v>
      </c>
      <c r="K3622" s="21">
        <v>670032</v>
      </c>
      <c r="L3622" s="21">
        <f>Tableau1[[#This Row],[TONNE_DECHET]]*1000</f>
        <v>22475758.59</v>
      </c>
      <c r="M3622" s="21">
        <f>Tableau1[[#This Row],[KG_DECHET]]/Tableau1[[#This Row],[Population]]</f>
        <v>33.544306227165272</v>
      </c>
    </row>
    <row r="3623" spans="1:13" x14ac:dyDescent="0.3">
      <c r="A3623" s="21">
        <v>2015</v>
      </c>
      <c r="B3623" s="21">
        <v>75</v>
      </c>
      <c r="C3623" s="21" t="str">
        <f>VLOOKUP(Tableau1[[#This Row],[CODE_REGION]],Libellés!$I$2:$J$15,2,FALSE)</f>
        <v>Nouvelle-Aquitaine</v>
      </c>
      <c r="D3623" s="21">
        <v>64</v>
      </c>
      <c r="E3623" s="21" t="str">
        <f>VLOOKUP(Tableau1[[#This Row],[CODE_DEPT]],Libellés!$L$2:$M$102,2,FALSE)</f>
        <v>Pyrénées-Atlantiques</v>
      </c>
      <c r="F3623" s="21" t="s">
        <v>62</v>
      </c>
      <c r="G3623" s="21" t="str">
        <f>VLOOKUP(Tableau1[[#This Row],[CODE_TYPE_DECHET]],Libellés!$A$2:$B$9,2,FALSE)</f>
        <v>Collectes séparées de gravats</v>
      </c>
      <c r="H3623" s="21" t="s">
        <v>51</v>
      </c>
      <c r="I3623" s="21" t="str">
        <f>VLOOKUP(Tableau1[[#This Row],[CODE_DESTINATION]],Libellés!$E$2:$F$7,2,FALSE)</f>
        <v>Stockage</v>
      </c>
      <c r="J3623" s="21">
        <v>133</v>
      </c>
      <c r="K3623" s="21">
        <v>670032</v>
      </c>
      <c r="L3623" s="21">
        <f>Tableau1[[#This Row],[TONNE_DECHET]]*1000</f>
        <v>133000</v>
      </c>
      <c r="M3623" s="21">
        <f>Tableau1[[#This Row],[KG_DECHET]]/Tableau1[[#This Row],[Population]]</f>
        <v>0.19849798218592546</v>
      </c>
    </row>
    <row r="3624" spans="1:13" x14ac:dyDescent="0.3">
      <c r="A3624" s="21">
        <v>2015</v>
      </c>
      <c r="B3624" s="21">
        <v>75</v>
      </c>
      <c r="C3624" s="21" t="str">
        <f>VLOOKUP(Tableau1[[#This Row],[CODE_REGION]],Libellés!$I$2:$J$15,2,FALSE)</f>
        <v>Nouvelle-Aquitaine</v>
      </c>
      <c r="D3624" s="21">
        <v>64</v>
      </c>
      <c r="E3624" s="21" t="str">
        <f>VLOOKUP(Tableau1[[#This Row],[CODE_DEPT]],Libellés!$L$2:$M$102,2,FALSE)</f>
        <v>Pyrénées-Atlantiques</v>
      </c>
      <c r="F3624" s="21" t="s">
        <v>55</v>
      </c>
      <c r="G3624" s="21" t="str">
        <f>VLOOKUP(Tableau1[[#This Row],[CODE_TYPE_DECHET]],Libellés!$A$1:$B$8,2,FALSE)</f>
        <v>Collectes séparées hors gravats</v>
      </c>
      <c r="H3624" s="21" t="s">
        <v>49</v>
      </c>
      <c r="I3624" s="21" t="str">
        <f>VLOOKUP(Tableau1[[#This Row],[CODE_DESTINATION]],Libellés!$E$2:$F$7,2,FALSE)</f>
        <v>Valorisation matière</v>
      </c>
      <c r="J3624" s="21">
        <v>2362.1306399999999</v>
      </c>
      <c r="K3624" s="21">
        <v>670032</v>
      </c>
      <c r="L3624" s="21">
        <f>Tableau1[[#This Row],[TONNE_DECHET]]*1000</f>
        <v>2362130.6399999997</v>
      </c>
      <c r="M3624" s="21">
        <f>Tableau1[[#This Row],[KG_DECHET]]/Tableau1[[#This Row],[Population]]</f>
        <v>3.5253997421018695</v>
      </c>
    </row>
    <row r="3625" spans="1:13" x14ac:dyDescent="0.3">
      <c r="A3625" s="21">
        <v>2017</v>
      </c>
      <c r="B3625" s="21">
        <v>75</v>
      </c>
      <c r="C3625" s="21" t="str">
        <f>VLOOKUP(Tableau1[[#This Row],[CODE_REGION]],Libellés!$I$2:$J$15,2,FALSE)</f>
        <v>Nouvelle-Aquitaine</v>
      </c>
      <c r="D3625" s="21">
        <v>64</v>
      </c>
      <c r="E3625" s="21" t="str">
        <f>VLOOKUP(Tableau1[[#This Row],[CODE_DEPT]],Libellés!$L$2:$M$102,2,FALSE)</f>
        <v>Pyrénées-Atlantiques</v>
      </c>
      <c r="F3625" s="21" t="s">
        <v>49</v>
      </c>
      <c r="G3625" s="21" t="str">
        <f>VLOOKUP(Tableau1[[#This Row],[CODE_TYPE_DECHET]],Libellés!$A$1:$B$8,2,FALSE)</f>
        <v>Ordures ménagères résiduelles</v>
      </c>
      <c r="H3625" s="21" t="s">
        <v>50</v>
      </c>
      <c r="I3625" s="21" t="str">
        <f>VLOOKUP(Tableau1[[#This Row],[CODE_DESTINATION]],Libellés!$E$2:$F$7,2,FALSE)</f>
        <v>Incinération avec récupération d'énergie</v>
      </c>
      <c r="J3625" s="21">
        <v>76816.637260000003</v>
      </c>
      <c r="K3625" s="21">
        <v>677309</v>
      </c>
      <c r="L3625" s="21">
        <f>Tableau1[[#This Row],[TONNE_DECHET]]*1000</f>
        <v>76816637.260000005</v>
      </c>
      <c r="M3625" s="21">
        <f>Tableau1[[#This Row],[KG_DECHET]]/Tableau1[[#This Row],[Population]]</f>
        <v>113.41446409246002</v>
      </c>
    </row>
    <row r="3626" spans="1:13" x14ac:dyDescent="0.3">
      <c r="A3626" s="21">
        <v>2017</v>
      </c>
      <c r="B3626" s="21">
        <v>75</v>
      </c>
      <c r="C3626" s="21" t="str">
        <f>VLOOKUP(Tableau1[[#This Row],[CODE_REGION]],Libellés!$I$2:$J$15,2,FALSE)</f>
        <v>Nouvelle-Aquitaine</v>
      </c>
      <c r="D3626" s="21">
        <v>64</v>
      </c>
      <c r="E3626" s="21" t="str">
        <f>VLOOKUP(Tableau1[[#This Row],[CODE_DEPT]],Libellés!$L$2:$M$102,2,FALSE)</f>
        <v>Pyrénées-Atlantiques</v>
      </c>
      <c r="F3626" s="21" t="s">
        <v>49</v>
      </c>
      <c r="G3626" s="21" t="str">
        <f>VLOOKUP(Tableau1[[#This Row],[CODE_TYPE_DECHET]],Libellés!$A$1:$B$8,2,FALSE)</f>
        <v>Ordures ménagères résiduelles</v>
      </c>
      <c r="H3626" s="21" t="s">
        <v>51</v>
      </c>
      <c r="I3626" s="21" t="str">
        <f>VLOOKUP(Tableau1[[#This Row],[CODE_DESTINATION]],Libellés!$E$2:$F$7,2,FALSE)</f>
        <v>Stockage</v>
      </c>
      <c r="J3626" s="21">
        <v>52751.93361</v>
      </c>
      <c r="K3626" s="21">
        <v>677309</v>
      </c>
      <c r="L3626" s="21">
        <f>Tableau1[[#This Row],[TONNE_DECHET]]*1000</f>
        <v>52751933.609999999</v>
      </c>
      <c r="M3626" s="21">
        <f>Tableau1[[#This Row],[KG_DECHET]]/Tableau1[[#This Row],[Population]]</f>
        <v>77.884589766266203</v>
      </c>
    </row>
    <row r="3627" spans="1:13" x14ac:dyDescent="0.3">
      <c r="A3627" s="21">
        <v>2017</v>
      </c>
      <c r="B3627" s="21">
        <v>75</v>
      </c>
      <c r="C3627" s="21" t="str">
        <f>VLOOKUP(Tableau1[[#This Row],[CODE_REGION]],Libellés!$I$2:$J$15,2,FALSE)</f>
        <v>Nouvelle-Aquitaine</v>
      </c>
      <c r="D3627" s="21">
        <v>64</v>
      </c>
      <c r="E3627" s="21" t="str">
        <f>VLOOKUP(Tableau1[[#This Row],[CODE_DEPT]],Libellés!$L$2:$M$102,2,FALSE)</f>
        <v>Pyrénées-Atlantiques</v>
      </c>
      <c r="F3627" s="21" t="s">
        <v>49</v>
      </c>
      <c r="G3627" s="21" t="str">
        <f>VLOOKUP(Tableau1[[#This Row],[CODE_TYPE_DECHET]],Libellés!$A$1:$B$8,2,FALSE)</f>
        <v>Ordures ménagères résiduelles</v>
      </c>
      <c r="H3627" s="21" t="s">
        <v>56</v>
      </c>
      <c r="I3627" s="21" t="str">
        <f>VLOOKUP(Tableau1[[#This Row],[CODE_DESTINATION]],Libellés!$E$2:$F$7,2,FALSE)</f>
        <v>Valorisation organique</v>
      </c>
      <c r="J3627" s="21">
        <v>38622</v>
      </c>
      <c r="K3627" s="21">
        <v>677309</v>
      </c>
      <c r="L3627" s="21">
        <f>Tableau1[[#This Row],[TONNE_DECHET]]*1000</f>
        <v>38622000</v>
      </c>
      <c r="M3627" s="21">
        <f>Tableau1[[#This Row],[KG_DECHET]]/Tableau1[[#This Row],[Population]]</f>
        <v>57.022717843702061</v>
      </c>
    </row>
    <row r="3628" spans="1:13" x14ac:dyDescent="0.3">
      <c r="A3628" s="21">
        <v>2017</v>
      </c>
      <c r="B3628" s="21">
        <v>75</v>
      </c>
      <c r="C3628" s="21" t="str">
        <f>VLOOKUP(Tableau1[[#This Row],[CODE_REGION]],Libellés!$I$2:$J$15,2,FALSE)</f>
        <v>Nouvelle-Aquitaine</v>
      </c>
      <c r="D3628" s="21">
        <v>64</v>
      </c>
      <c r="E3628" s="21" t="str">
        <f>VLOOKUP(Tableau1[[#This Row],[CODE_DEPT]],Libellés!$L$2:$M$102,2,FALSE)</f>
        <v>Pyrénées-Atlantiques</v>
      </c>
      <c r="F3628" s="21" t="s">
        <v>50</v>
      </c>
      <c r="G3628" s="21" t="str">
        <f>VLOOKUP(Tableau1[[#This Row],[CODE_TYPE_DECHET]],Libellés!$A$1:$B$8,2,FALSE)</f>
        <v>Encombrants</v>
      </c>
      <c r="H3628" s="21" t="s">
        <v>49</v>
      </c>
      <c r="I3628" s="21" t="str">
        <f>VLOOKUP(Tableau1[[#This Row],[CODE_DESTINATION]],Libellés!$E$2:$F$7,2,FALSE)</f>
        <v>Valorisation matière</v>
      </c>
      <c r="J3628" s="21">
        <v>11.62</v>
      </c>
      <c r="K3628" s="21">
        <v>677309</v>
      </c>
      <c r="L3628" s="21">
        <f>Tableau1[[#This Row],[TONNE_DECHET]]*1000</f>
        <v>11620</v>
      </c>
      <c r="M3628" s="21">
        <f>Tableau1[[#This Row],[KG_DECHET]]/Tableau1[[#This Row],[Population]]</f>
        <v>1.7156128148304542E-2</v>
      </c>
    </row>
    <row r="3629" spans="1:13" x14ac:dyDescent="0.3">
      <c r="A3629" s="21">
        <v>2017</v>
      </c>
      <c r="B3629" s="21">
        <v>75</v>
      </c>
      <c r="C3629" s="21" t="str">
        <f>VLOOKUP(Tableau1[[#This Row],[CODE_REGION]],Libellés!$I$2:$J$15,2,FALSE)</f>
        <v>Nouvelle-Aquitaine</v>
      </c>
      <c r="D3629" s="21">
        <v>64</v>
      </c>
      <c r="E3629" s="21" t="str">
        <f>VLOOKUP(Tableau1[[#This Row],[CODE_DEPT]],Libellés!$L$2:$M$102,2,FALSE)</f>
        <v>Pyrénées-Atlantiques</v>
      </c>
      <c r="F3629" s="21" t="s">
        <v>50</v>
      </c>
      <c r="G3629" s="21" t="str">
        <f>VLOOKUP(Tableau1[[#This Row],[CODE_TYPE_DECHET]],Libellés!$A$1:$B$8,2,FALSE)</f>
        <v>Encombrants</v>
      </c>
      <c r="H3629" s="21" t="s">
        <v>51</v>
      </c>
      <c r="I3629" s="21" t="str">
        <f>VLOOKUP(Tableau1[[#This Row],[CODE_DESTINATION]],Libellés!$E$2:$F$7,2,FALSE)</f>
        <v>Stockage</v>
      </c>
      <c r="J3629" s="21">
        <v>61.01</v>
      </c>
      <c r="K3629" s="21">
        <v>677309</v>
      </c>
      <c r="L3629" s="21">
        <f>Tableau1[[#This Row],[TONNE_DECHET]]*1000</f>
        <v>61010</v>
      </c>
      <c r="M3629" s="21">
        <f>Tableau1[[#This Row],[KG_DECHET]]/Tableau1[[#This Row],[Population]]</f>
        <v>9.007705493356799E-2</v>
      </c>
    </row>
    <row r="3630" spans="1:13" x14ac:dyDescent="0.3">
      <c r="A3630" s="21">
        <v>2017</v>
      </c>
      <c r="B3630" s="21">
        <v>75</v>
      </c>
      <c r="C3630" s="21" t="str">
        <f>VLOOKUP(Tableau1[[#This Row],[CODE_REGION]],Libellés!$I$2:$J$15,2,FALSE)</f>
        <v>Nouvelle-Aquitaine</v>
      </c>
      <c r="D3630" s="21">
        <v>64</v>
      </c>
      <c r="E3630" s="21" t="str">
        <f>VLOOKUP(Tableau1[[#This Row],[CODE_DEPT]],Libellés!$L$2:$M$102,2,FALSE)</f>
        <v>Pyrénées-Atlantiques</v>
      </c>
      <c r="F3630" s="21" t="s">
        <v>53</v>
      </c>
      <c r="G3630" s="21" t="str">
        <f>VLOOKUP(Tableau1[[#This Row],[CODE_TYPE_DECHET]],Libellés!$A$1:$B$8,2,FALSE)</f>
        <v>Déchets dangereux</v>
      </c>
      <c r="H3630" s="21" t="s">
        <v>49</v>
      </c>
      <c r="I3630" s="21" t="str">
        <f>VLOOKUP(Tableau1[[#This Row],[CODE_DESTINATION]],Libellés!$E$2:$F$7,2,FALSE)</f>
        <v>Valorisation matière</v>
      </c>
      <c r="J3630" s="21">
        <v>2.7</v>
      </c>
      <c r="K3630" s="21">
        <v>677309</v>
      </c>
      <c r="L3630" s="21">
        <f>Tableau1[[#This Row],[TONNE_DECHET]]*1000</f>
        <v>2700</v>
      </c>
      <c r="M3630" s="21">
        <f>Tableau1[[#This Row],[KG_DECHET]]/Tableau1[[#This Row],[Population]]</f>
        <v>3.9863636833409859E-3</v>
      </c>
    </row>
    <row r="3631" spans="1:13" x14ac:dyDescent="0.3">
      <c r="A3631" s="21">
        <v>2017</v>
      </c>
      <c r="B3631" s="21">
        <v>75</v>
      </c>
      <c r="C3631" s="21" t="str">
        <f>VLOOKUP(Tableau1[[#This Row],[CODE_REGION]],Libellés!$I$2:$J$15,2,FALSE)</f>
        <v>Nouvelle-Aquitaine</v>
      </c>
      <c r="D3631" s="21">
        <v>64</v>
      </c>
      <c r="E3631" s="21" t="str">
        <f>VLOOKUP(Tableau1[[#This Row],[CODE_DEPT]],Libellés!$L$2:$M$102,2,FALSE)</f>
        <v>Pyrénées-Atlantiques</v>
      </c>
      <c r="F3631" s="21" t="s">
        <v>51</v>
      </c>
      <c r="G3631" s="21" t="str">
        <f>VLOOKUP(Tableau1[[#This Row],[CODE_TYPE_DECHET]],Libellés!$A$1:$B$8,2,FALSE)</f>
        <v>Emballages et papier</v>
      </c>
      <c r="H3631" s="21" t="s">
        <v>49</v>
      </c>
      <c r="I3631" s="21" t="str">
        <f>VLOOKUP(Tableau1[[#This Row],[CODE_DESTINATION]],Libellés!$E$2:$F$7,2,FALSE)</f>
        <v>Valorisation matière</v>
      </c>
      <c r="J3631" s="21">
        <v>36563.867169999998</v>
      </c>
      <c r="K3631" s="21">
        <v>677309</v>
      </c>
      <c r="L3631" s="21">
        <f>Tableau1[[#This Row],[TONNE_DECHET]]*1000</f>
        <v>36563867.169999994</v>
      </c>
      <c r="M3631" s="21">
        <f>Tableau1[[#This Row],[KG_DECHET]]/Tableau1[[#This Row],[Population]]</f>
        <v>53.984026744071016</v>
      </c>
    </row>
    <row r="3632" spans="1:13" x14ac:dyDescent="0.3">
      <c r="A3632" s="21">
        <v>2017</v>
      </c>
      <c r="B3632" s="21">
        <v>75</v>
      </c>
      <c r="C3632" s="21" t="str">
        <f>VLOOKUP(Tableau1[[#This Row],[CODE_REGION]],Libellés!$I$2:$J$15,2,FALSE)</f>
        <v>Nouvelle-Aquitaine</v>
      </c>
      <c r="D3632" s="21">
        <v>64</v>
      </c>
      <c r="E3632" s="21" t="str">
        <f>VLOOKUP(Tableau1[[#This Row],[CODE_DEPT]],Libellés!$L$2:$M$102,2,FALSE)</f>
        <v>Pyrénées-Atlantiques</v>
      </c>
      <c r="F3632" s="21" t="s">
        <v>56</v>
      </c>
      <c r="G3632" s="21" t="str">
        <f>VLOOKUP(Tableau1[[#This Row],[CODE_TYPE_DECHET]],Libellés!$A$1:$B$8,2,FALSE)</f>
        <v>Biodéchets</v>
      </c>
      <c r="H3632" s="21" t="s">
        <v>49</v>
      </c>
      <c r="I3632" s="21" t="str">
        <f>VLOOKUP(Tableau1[[#This Row],[CODE_DESTINATION]],Libellés!$E$2:$F$7,2,FALSE)</f>
        <v>Valorisation matière</v>
      </c>
      <c r="J3632" s="21">
        <v>54.54</v>
      </c>
      <c r="K3632" s="21">
        <v>677309</v>
      </c>
      <c r="L3632" s="21">
        <f>Tableau1[[#This Row],[TONNE_DECHET]]*1000</f>
        <v>54540</v>
      </c>
      <c r="M3632" s="21">
        <f>Tableau1[[#This Row],[KG_DECHET]]/Tableau1[[#This Row],[Population]]</f>
        <v>8.0524546403487926E-2</v>
      </c>
    </row>
    <row r="3633" spans="1:13" x14ac:dyDescent="0.3">
      <c r="A3633" s="21">
        <v>2017</v>
      </c>
      <c r="B3633" s="21">
        <v>75</v>
      </c>
      <c r="C3633" s="21" t="str">
        <f>VLOOKUP(Tableau1[[#This Row],[CODE_REGION]],Libellés!$I$2:$J$15,2,FALSE)</f>
        <v>Nouvelle-Aquitaine</v>
      </c>
      <c r="D3633" s="21">
        <v>64</v>
      </c>
      <c r="E3633" s="21" t="str">
        <f>VLOOKUP(Tableau1[[#This Row],[CODE_DEPT]],Libellés!$L$2:$M$102,2,FALSE)</f>
        <v>Pyrénées-Atlantiques</v>
      </c>
      <c r="F3633" s="21" t="s">
        <v>56</v>
      </c>
      <c r="G3633" s="21" t="str">
        <f>VLOOKUP(Tableau1[[#This Row],[CODE_TYPE_DECHET]],Libellés!$A$1:$B$8,2,FALSE)</f>
        <v>Biodéchets</v>
      </c>
      <c r="H3633" s="21" t="s">
        <v>56</v>
      </c>
      <c r="I3633" s="21" t="str">
        <f>VLOOKUP(Tableau1[[#This Row],[CODE_DESTINATION]],Libellés!$E$2:$F$7,2,FALSE)</f>
        <v>Valorisation organique</v>
      </c>
      <c r="J3633" s="21">
        <v>11260.5</v>
      </c>
      <c r="K3633" s="21">
        <v>677309</v>
      </c>
      <c r="L3633" s="21">
        <f>Tableau1[[#This Row],[TONNE_DECHET]]*1000</f>
        <v>11260500</v>
      </c>
      <c r="M3633" s="21">
        <f>Tableau1[[#This Row],[KG_DECHET]]/Tableau1[[#This Row],[Population]]</f>
        <v>16.625351206022657</v>
      </c>
    </row>
    <row r="3634" spans="1:13" x14ac:dyDescent="0.3">
      <c r="A3634" s="21">
        <v>2017</v>
      </c>
      <c r="B3634" s="21">
        <v>75</v>
      </c>
      <c r="C3634" s="21" t="str">
        <f>VLOOKUP(Tableau1[[#This Row],[CODE_REGION]],Libellés!$I$2:$J$15,2,FALSE)</f>
        <v>Nouvelle-Aquitaine</v>
      </c>
      <c r="D3634" s="21">
        <v>64</v>
      </c>
      <c r="E3634" s="21" t="str">
        <f>VLOOKUP(Tableau1[[#This Row],[CODE_DEPT]],Libellés!$L$2:$M$102,2,FALSE)</f>
        <v>Pyrénées-Atlantiques</v>
      </c>
      <c r="F3634" s="21" t="s">
        <v>54</v>
      </c>
      <c r="G3634" s="21" t="str">
        <f>VLOOKUP(Tableau1[[#This Row],[CODE_TYPE_DECHET]],Libellés!$A$1:$B$8,2,FALSE)</f>
        <v>Verre</v>
      </c>
      <c r="H3634" s="21" t="s">
        <v>49</v>
      </c>
      <c r="I3634" s="21" t="str">
        <f>VLOOKUP(Tableau1[[#This Row],[CODE_DESTINATION]],Libellés!$E$2:$F$7,2,FALSE)</f>
        <v>Valorisation matière</v>
      </c>
      <c r="J3634" s="21">
        <v>22500.549920000001</v>
      </c>
      <c r="K3634" s="21">
        <v>677309</v>
      </c>
      <c r="L3634" s="21">
        <f>Tableau1[[#This Row],[TONNE_DECHET]]*1000</f>
        <v>22500549.920000002</v>
      </c>
      <c r="M3634" s="21">
        <f>Tableau1[[#This Row],[KG_DECHET]]/Tableau1[[#This Row],[Population]]</f>
        <v>33.220509280107017</v>
      </c>
    </row>
    <row r="3635" spans="1:13" x14ac:dyDescent="0.3">
      <c r="A3635" s="21">
        <v>2017</v>
      </c>
      <c r="B3635" s="21">
        <v>75</v>
      </c>
      <c r="C3635" s="21" t="str">
        <f>VLOOKUP(Tableau1[[#This Row],[CODE_REGION]],Libellés!$I$2:$J$15,2,FALSE)</f>
        <v>Nouvelle-Aquitaine</v>
      </c>
      <c r="D3635" s="21">
        <v>64</v>
      </c>
      <c r="E3635" s="21" t="str">
        <f>VLOOKUP(Tableau1[[#This Row],[CODE_DEPT]],Libellés!$L$2:$M$102,2,FALSE)</f>
        <v>Pyrénées-Atlantiques</v>
      </c>
      <c r="F3635" s="21" t="s">
        <v>54</v>
      </c>
      <c r="G3635" s="21" t="str">
        <f>VLOOKUP(Tableau1[[#This Row],[CODE_TYPE_DECHET]],Libellés!$A$1:$B$8,2,FALSE)</f>
        <v>Verre</v>
      </c>
      <c r="H3635" s="21" t="s">
        <v>52</v>
      </c>
      <c r="I3635" s="21" t="str">
        <f>VLOOKUP(Tableau1[[#This Row],[CODE_DESTINATION]],Libellés!$E$2:$F$7,2,FALSE)</f>
        <v>Non précisé</v>
      </c>
      <c r="J3635" s="21">
        <v>1608.1</v>
      </c>
      <c r="K3635" s="21">
        <v>677309</v>
      </c>
      <c r="L3635" s="21">
        <f>Tableau1[[#This Row],[TONNE_DECHET]]*1000</f>
        <v>1608100</v>
      </c>
      <c r="M3635" s="21">
        <f>Tableau1[[#This Row],[KG_DECHET]]/Tableau1[[#This Row],[Population]]</f>
        <v>2.3742486811780146</v>
      </c>
    </row>
    <row r="3636" spans="1:13" x14ac:dyDescent="0.3">
      <c r="A3636" s="21">
        <v>2017</v>
      </c>
      <c r="B3636" s="21">
        <v>75</v>
      </c>
      <c r="C3636" s="21" t="str">
        <f>VLOOKUP(Tableau1[[#This Row],[CODE_REGION]],Libellés!$I$2:$J$15,2,FALSE)</f>
        <v>Nouvelle-Aquitaine</v>
      </c>
      <c r="D3636" s="21">
        <v>64</v>
      </c>
      <c r="E3636" s="21" t="str">
        <f>VLOOKUP(Tableau1[[#This Row],[CODE_DEPT]],Libellés!$L$2:$M$102,2,FALSE)</f>
        <v>Pyrénées-Atlantiques</v>
      </c>
      <c r="F3636" s="21" t="s">
        <v>55</v>
      </c>
      <c r="G3636" s="21" t="str">
        <f>VLOOKUP(Tableau1[[#This Row],[CODE_TYPE_DECHET]],Libellés!$A$1:$B$8,2,FALSE)</f>
        <v>Collectes séparées hors gravats</v>
      </c>
      <c r="H3636" s="21" t="s">
        <v>49</v>
      </c>
      <c r="I3636" s="21" t="str">
        <f>VLOOKUP(Tableau1[[#This Row],[CODE_DESTINATION]],Libellés!$E$2:$F$7,2,FALSE)</f>
        <v>Valorisation matière</v>
      </c>
      <c r="J3636" s="21">
        <v>2106.6663100000001</v>
      </c>
      <c r="K3636" s="21">
        <v>677309</v>
      </c>
      <c r="L3636" s="21">
        <f>Tableau1[[#This Row],[TONNE_DECHET]]*1000</f>
        <v>2106666.31</v>
      </c>
      <c r="M3636" s="21">
        <f>Tableau1[[#This Row],[KG_DECHET]]/Tableau1[[#This Row],[Population]]</f>
        <v>3.110347433741468</v>
      </c>
    </row>
    <row r="3637" spans="1:13" x14ac:dyDescent="0.3">
      <c r="A3637" s="21">
        <v>2009</v>
      </c>
      <c r="B3637" s="21">
        <v>76</v>
      </c>
      <c r="C3637" s="21" t="str">
        <f>VLOOKUP(Tableau1[[#This Row],[CODE_REGION]],Libellés!$I$2:$J$15,2,FALSE)</f>
        <v>Occitanie</v>
      </c>
      <c r="D3637" s="21">
        <v>65</v>
      </c>
      <c r="E3637" s="21" t="str">
        <f>VLOOKUP(Tableau1[[#This Row],[CODE_DEPT]],Libellés!$L$2:$M$102,2,FALSE)</f>
        <v>Hautes-Pyrénées</v>
      </c>
      <c r="F3637" s="21" t="s">
        <v>49</v>
      </c>
      <c r="G3637" s="21" t="str">
        <f>VLOOKUP(Tableau1[[#This Row],[CODE_TYPE_DECHET]],Libellés!$A$1:$B$8,2,FALSE)</f>
        <v>Ordures ménagères résiduelles</v>
      </c>
      <c r="H3637" s="21" t="s">
        <v>50</v>
      </c>
      <c r="I3637" s="21" t="str">
        <f>VLOOKUP(Tableau1[[#This Row],[CODE_DESTINATION]],Libellés!$E$2:$F$7,2,FALSE)</f>
        <v>Incinération avec récupération d'énergie</v>
      </c>
      <c r="J3637" s="21">
        <v>181.76366999999999</v>
      </c>
      <c r="K3637" s="21">
        <v>229670</v>
      </c>
      <c r="L3637" s="21">
        <f>Tableau1[[#This Row],[TONNE_DECHET]]*1000</f>
        <v>181763.66999999998</v>
      </c>
      <c r="M3637" s="21">
        <f>Tableau1[[#This Row],[KG_DECHET]]/Tableau1[[#This Row],[Population]]</f>
        <v>0.79141233073540285</v>
      </c>
    </row>
    <row r="3638" spans="1:13" x14ac:dyDescent="0.3">
      <c r="A3638" s="21">
        <v>2009</v>
      </c>
      <c r="B3638" s="21">
        <v>76</v>
      </c>
      <c r="C3638" s="21" t="str">
        <f>VLOOKUP(Tableau1[[#This Row],[CODE_REGION]],Libellés!$I$2:$J$15,2,FALSE)</f>
        <v>Occitanie</v>
      </c>
      <c r="D3638" s="21">
        <v>65</v>
      </c>
      <c r="E3638" s="21" t="str">
        <f>VLOOKUP(Tableau1[[#This Row],[CODE_DEPT]],Libellés!$L$2:$M$102,2,FALSE)</f>
        <v>Hautes-Pyrénées</v>
      </c>
      <c r="F3638" s="21" t="s">
        <v>49</v>
      </c>
      <c r="G3638" s="21" t="str">
        <f>VLOOKUP(Tableau1[[#This Row],[CODE_TYPE_DECHET]],Libellés!$A$1:$B$8,2,FALSE)</f>
        <v>Ordures ménagères résiduelles</v>
      </c>
      <c r="H3638" s="21" t="s">
        <v>51</v>
      </c>
      <c r="I3638" s="21" t="str">
        <f>VLOOKUP(Tableau1[[#This Row],[CODE_DESTINATION]],Libellés!$E$2:$F$7,2,FALSE)</f>
        <v>Stockage</v>
      </c>
      <c r="J3638" s="21">
        <v>72178.714170000007</v>
      </c>
      <c r="K3638" s="21">
        <v>229670</v>
      </c>
      <c r="L3638" s="21">
        <f>Tableau1[[#This Row],[TONNE_DECHET]]*1000</f>
        <v>72178714.170000002</v>
      </c>
      <c r="M3638" s="21">
        <f>Tableau1[[#This Row],[KG_DECHET]]/Tableau1[[#This Row],[Population]]</f>
        <v>314.27140754125486</v>
      </c>
    </row>
    <row r="3639" spans="1:13" x14ac:dyDescent="0.3">
      <c r="A3639" s="21">
        <v>2009</v>
      </c>
      <c r="B3639" s="21">
        <v>76</v>
      </c>
      <c r="C3639" s="21" t="str">
        <f>VLOOKUP(Tableau1[[#This Row],[CODE_REGION]],Libellés!$I$2:$J$15,2,FALSE)</f>
        <v>Occitanie</v>
      </c>
      <c r="D3639" s="21">
        <v>65</v>
      </c>
      <c r="E3639" s="21" t="str">
        <f>VLOOKUP(Tableau1[[#This Row],[CODE_DEPT]],Libellés!$L$2:$M$102,2,FALSE)</f>
        <v>Hautes-Pyrénées</v>
      </c>
      <c r="F3639" s="21" t="s">
        <v>49</v>
      </c>
      <c r="G3639" s="21" t="str">
        <f>VLOOKUP(Tableau1[[#This Row],[CODE_TYPE_DECHET]],Libellés!$A$1:$B$8,2,FALSE)</f>
        <v>Ordures ménagères résiduelles</v>
      </c>
      <c r="H3639" s="21" t="s">
        <v>52</v>
      </c>
      <c r="I3639" s="21" t="str">
        <f>VLOOKUP(Tableau1[[#This Row],[CODE_DESTINATION]],Libellés!$E$2:$F$7,2,FALSE)</f>
        <v>Non précisé</v>
      </c>
      <c r="J3639" s="21">
        <v>1864.00937</v>
      </c>
      <c r="K3639" s="21">
        <v>229670</v>
      </c>
      <c r="L3639" s="21">
        <f>Tableau1[[#This Row],[TONNE_DECHET]]*1000</f>
        <v>1864009.3699999999</v>
      </c>
      <c r="M3639" s="21">
        <f>Tableau1[[#This Row],[KG_DECHET]]/Tableau1[[#This Row],[Population]]</f>
        <v>8.116033308660251</v>
      </c>
    </row>
    <row r="3640" spans="1:13" x14ac:dyDescent="0.3">
      <c r="A3640" s="21">
        <v>2009</v>
      </c>
      <c r="B3640" s="21">
        <v>76</v>
      </c>
      <c r="C3640" s="21" t="str">
        <f>VLOOKUP(Tableau1[[#This Row],[CODE_REGION]],Libellés!$I$2:$J$15,2,FALSE)</f>
        <v>Occitanie</v>
      </c>
      <c r="D3640" s="21">
        <v>65</v>
      </c>
      <c r="E3640" s="21" t="str">
        <f>VLOOKUP(Tableau1[[#This Row],[CODE_DEPT]],Libellés!$L$2:$M$102,2,FALSE)</f>
        <v>Hautes-Pyrénées</v>
      </c>
      <c r="F3640" s="21" t="s">
        <v>50</v>
      </c>
      <c r="G3640" s="21" t="str">
        <f>VLOOKUP(Tableau1[[#This Row],[CODE_TYPE_DECHET]],Libellés!$A$1:$B$8,2,FALSE)</f>
        <v>Encombrants</v>
      </c>
      <c r="H3640" s="21" t="s">
        <v>51</v>
      </c>
      <c r="I3640" s="21" t="str">
        <f>VLOOKUP(Tableau1[[#This Row],[CODE_DESTINATION]],Libellés!$E$2:$F$7,2,FALSE)</f>
        <v>Stockage</v>
      </c>
      <c r="J3640" s="21">
        <v>135.17721</v>
      </c>
      <c r="K3640" s="21">
        <v>229670</v>
      </c>
      <c r="L3640" s="21">
        <f>Tableau1[[#This Row],[TONNE_DECHET]]*1000</f>
        <v>135177.21</v>
      </c>
      <c r="M3640" s="21">
        <f>Tableau1[[#This Row],[KG_DECHET]]/Tableau1[[#This Row],[Population]]</f>
        <v>0.58857147211216088</v>
      </c>
    </row>
    <row r="3641" spans="1:13" x14ac:dyDescent="0.3">
      <c r="A3641" s="21">
        <v>2009</v>
      </c>
      <c r="B3641" s="21">
        <v>76</v>
      </c>
      <c r="C3641" s="21" t="str">
        <f>VLOOKUP(Tableau1[[#This Row],[CODE_REGION]],Libellés!$I$2:$J$15,2,FALSE)</f>
        <v>Occitanie</v>
      </c>
      <c r="D3641" s="21">
        <v>65</v>
      </c>
      <c r="E3641" s="21" t="str">
        <f>VLOOKUP(Tableau1[[#This Row],[CODE_DEPT]],Libellés!$L$2:$M$102,2,FALSE)</f>
        <v>Hautes-Pyrénées</v>
      </c>
      <c r="F3641" s="21" t="s">
        <v>53</v>
      </c>
      <c r="G3641" s="21" t="str">
        <f>VLOOKUP(Tableau1[[#This Row],[CODE_TYPE_DECHET]],Libellés!$A$1:$B$8,2,FALSE)</f>
        <v>Déchets dangereux</v>
      </c>
      <c r="H3641" s="21" t="s">
        <v>52</v>
      </c>
      <c r="I3641" s="21" t="str">
        <f>VLOOKUP(Tableau1[[#This Row],[CODE_DESTINATION]],Libellés!$E$2:$F$7,2,FALSE)</f>
        <v>Non précisé</v>
      </c>
      <c r="J3641" s="21">
        <v>21.76</v>
      </c>
      <c r="K3641" s="21">
        <v>229670</v>
      </c>
      <c r="L3641" s="21">
        <f>Tableau1[[#This Row],[TONNE_DECHET]]*1000</f>
        <v>21760</v>
      </c>
      <c r="M3641" s="21">
        <f>Tableau1[[#This Row],[KG_DECHET]]/Tableau1[[#This Row],[Population]]</f>
        <v>9.4744633604737227E-2</v>
      </c>
    </row>
    <row r="3642" spans="1:13" x14ac:dyDescent="0.3">
      <c r="A3642" s="21">
        <v>2009</v>
      </c>
      <c r="B3642" s="21">
        <v>76</v>
      </c>
      <c r="C3642" s="21" t="str">
        <f>VLOOKUP(Tableau1[[#This Row],[CODE_REGION]],Libellés!$I$2:$J$15,2,FALSE)</f>
        <v>Occitanie</v>
      </c>
      <c r="D3642" s="21">
        <v>65</v>
      </c>
      <c r="E3642" s="21" t="str">
        <f>VLOOKUP(Tableau1[[#This Row],[CODE_DEPT]],Libellés!$L$2:$M$102,2,FALSE)</f>
        <v>Hautes-Pyrénées</v>
      </c>
      <c r="F3642" s="21" t="s">
        <v>51</v>
      </c>
      <c r="G3642" s="21" t="str">
        <f>VLOOKUP(Tableau1[[#This Row],[CODE_TYPE_DECHET]],Libellés!$A$1:$B$8,2,FALSE)</f>
        <v>Emballages et papier</v>
      </c>
      <c r="H3642" s="21" t="s">
        <v>49</v>
      </c>
      <c r="I3642" s="21" t="str">
        <f>VLOOKUP(Tableau1[[#This Row],[CODE_DESTINATION]],Libellés!$E$2:$F$7,2,FALSE)</f>
        <v>Valorisation matière</v>
      </c>
      <c r="J3642" s="21">
        <v>12718.89625</v>
      </c>
      <c r="K3642" s="21">
        <v>229670</v>
      </c>
      <c r="L3642" s="21">
        <f>Tableau1[[#This Row],[TONNE_DECHET]]*1000</f>
        <v>12718896.25</v>
      </c>
      <c r="M3642" s="21">
        <f>Tableau1[[#This Row],[KG_DECHET]]/Tableau1[[#This Row],[Population]]</f>
        <v>55.379005747376674</v>
      </c>
    </row>
    <row r="3643" spans="1:13" x14ac:dyDescent="0.3">
      <c r="A3643" s="21">
        <v>2009</v>
      </c>
      <c r="B3643" s="21">
        <v>76</v>
      </c>
      <c r="C3643" s="21" t="str">
        <f>VLOOKUP(Tableau1[[#This Row],[CODE_REGION]],Libellés!$I$2:$J$15,2,FALSE)</f>
        <v>Occitanie</v>
      </c>
      <c r="D3643" s="21">
        <v>65</v>
      </c>
      <c r="E3643" s="21" t="str">
        <f>VLOOKUP(Tableau1[[#This Row],[CODE_DEPT]],Libellés!$L$2:$M$102,2,FALSE)</f>
        <v>Hautes-Pyrénées</v>
      </c>
      <c r="F3643" s="21" t="s">
        <v>51</v>
      </c>
      <c r="G3643" s="21" t="str">
        <f>VLOOKUP(Tableau1[[#This Row],[CODE_TYPE_DECHET]],Libellés!$A$1:$B$8,2,FALSE)</f>
        <v>Emballages et papier</v>
      </c>
      <c r="H3643" s="21" t="s">
        <v>52</v>
      </c>
      <c r="I3643" s="21" t="str">
        <f>VLOOKUP(Tableau1[[#This Row],[CODE_DESTINATION]],Libellés!$E$2:$F$7,2,FALSE)</f>
        <v>Non précisé</v>
      </c>
      <c r="J3643" s="21">
        <v>2075.8949200000002</v>
      </c>
      <c r="K3643" s="21">
        <v>229670</v>
      </c>
      <c r="L3643" s="21">
        <f>Tableau1[[#This Row],[TONNE_DECHET]]*1000</f>
        <v>2075894.9200000002</v>
      </c>
      <c r="M3643" s="21">
        <f>Tableau1[[#This Row],[KG_DECHET]]/Tableau1[[#This Row],[Population]]</f>
        <v>9.0385985109069544</v>
      </c>
    </row>
    <row r="3644" spans="1:13" x14ac:dyDescent="0.3">
      <c r="A3644" s="21">
        <v>2009</v>
      </c>
      <c r="B3644" s="21">
        <v>76</v>
      </c>
      <c r="C3644" s="21" t="str">
        <f>VLOOKUP(Tableau1[[#This Row],[CODE_REGION]],Libellés!$I$2:$J$15,2,FALSE)</f>
        <v>Occitanie</v>
      </c>
      <c r="D3644" s="21">
        <v>65</v>
      </c>
      <c r="E3644" s="21" t="str">
        <f>VLOOKUP(Tableau1[[#This Row],[CODE_DEPT]],Libellés!$L$2:$M$102,2,FALSE)</f>
        <v>Hautes-Pyrénées</v>
      </c>
      <c r="F3644" s="21" t="s">
        <v>56</v>
      </c>
      <c r="G3644" s="21" t="str">
        <f>VLOOKUP(Tableau1[[#This Row],[CODE_TYPE_DECHET]],Libellés!$A$1:$B$8,2,FALSE)</f>
        <v>Biodéchets</v>
      </c>
      <c r="H3644" s="21" t="s">
        <v>56</v>
      </c>
      <c r="I3644" s="21" t="str">
        <f>VLOOKUP(Tableau1[[#This Row],[CODE_DESTINATION]],Libellés!$E$2:$F$7,2,FALSE)</f>
        <v>Valorisation organique</v>
      </c>
      <c r="J3644" s="21">
        <v>187.92116999999999</v>
      </c>
      <c r="K3644" s="21">
        <v>229670</v>
      </c>
      <c r="L3644" s="21">
        <f>Tableau1[[#This Row],[TONNE_DECHET]]*1000</f>
        <v>187921.16999999998</v>
      </c>
      <c r="M3644" s="21">
        <f>Tableau1[[#This Row],[KG_DECHET]]/Tableau1[[#This Row],[Population]]</f>
        <v>0.81822253668306699</v>
      </c>
    </row>
    <row r="3645" spans="1:13" x14ac:dyDescent="0.3">
      <c r="A3645" s="21">
        <v>2009</v>
      </c>
      <c r="B3645" s="21">
        <v>76</v>
      </c>
      <c r="C3645" s="21" t="str">
        <f>VLOOKUP(Tableau1[[#This Row],[CODE_REGION]],Libellés!$I$2:$J$15,2,FALSE)</f>
        <v>Occitanie</v>
      </c>
      <c r="D3645" s="21">
        <v>65</v>
      </c>
      <c r="E3645" s="21" t="str">
        <f>VLOOKUP(Tableau1[[#This Row],[CODE_DEPT]],Libellés!$L$2:$M$102,2,FALSE)</f>
        <v>Hautes-Pyrénées</v>
      </c>
      <c r="F3645" s="21" t="s">
        <v>54</v>
      </c>
      <c r="G3645" s="21" t="str">
        <f>VLOOKUP(Tableau1[[#This Row],[CODE_TYPE_DECHET]],Libellés!$A$1:$B$8,2,FALSE)</f>
        <v>Verre</v>
      </c>
      <c r="H3645" s="21" t="s">
        <v>49</v>
      </c>
      <c r="I3645" s="21" t="str">
        <f>VLOOKUP(Tableau1[[#This Row],[CODE_DESTINATION]],Libellés!$E$2:$F$7,2,FALSE)</f>
        <v>Valorisation matière</v>
      </c>
      <c r="J3645" s="21">
        <v>7209.36</v>
      </c>
      <c r="K3645" s="21">
        <v>229670</v>
      </c>
      <c r="L3645" s="21">
        <f>Tableau1[[#This Row],[TONNE_DECHET]]*1000</f>
        <v>7209360</v>
      </c>
      <c r="M3645" s="21">
        <f>Tableau1[[#This Row],[KG_DECHET]]/Tableau1[[#This Row],[Population]]</f>
        <v>31.390081421169505</v>
      </c>
    </row>
    <row r="3646" spans="1:13" x14ac:dyDescent="0.3">
      <c r="A3646" s="21">
        <v>2009</v>
      </c>
      <c r="B3646" s="21">
        <v>76</v>
      </c>
      <c r="C3646" s="21" t="str">
        <f>VLOOKUP(Tableau1[[#This Row],[CODE_REGION]],Libellés!$I$2:$J$15,2,FALSE)</f>
        <v>Occitanie</v>
      </c>
      <c r="D3646" s="21">
        <v>65</v>
      </c>
      <c r="E3646" s="21" t="str">
        <f>VLOOKUP(Tableau1[[#This Row],[CODE_DEPT]],Libellés!$L$2:$M$102,2,FALSE)</f>
        <v>Hautes-Pyrénées</v>
      </c>
      <c r="F3646" s="21" t="s">
        <v>54</v>
      </c>
      <c r="G3646" s="21" t="str">
        <f>VLOOKUP(Tableau1[[#This Row],[CODE_TYPE_DECHET]],Libellés!$A$1:$B$8,2,FALSE)</f>
        <v>Verre</v>
      </c>
      <c r="H3646" s="21" t="s">
        <v>52</v>
      </c>
      <c r="I3646" s="21" t="str">
        <f>VLOOKUP(Tableau1[[#This Row],[CODE_DESTINATION]],Libellés!$E$2:$F$7,2,FALSE)</f>
        <v>Non précisé</v>
      </c>
      <c r="J3646" s="21">
        <v>304.42376000000002</v>
      </c>
      <c r="K3646" s="21">
        <v>229670</v>
      </c>
      <c r="L3646" s="21">
        <f>Tableau1[[#This Row],[TONNE_DECHET]]*1000</f>
        <v>304423.76</v>
      </c>
      <c r="M3646" s="21">
        <f>Tableau1[[#This Row],[KG_DECHET]]/Tableau1[[#This Row],[Population]]</f>
        <v>1.3254833456698742</v>
      </c>
    </row>
    <row r="3647" spans="1:13" x14ac:dyDescent="0.3">
      <c r="A3647" s="21">
        <v>2011</v>
      </c>
      <c r="B3647" s="21">
        <v>76</v>
      </c>
      <c r="C3647" s="21" t="str">
        <f>VLOOKUP(Tableau1[[#This Row],[CODE_REGION]],Libellés!$I$2:$J$15,2,FALSE)</f>
        <v>Occitanie</v>
      </c>
      <c r="D3647" s="21">
        <v>65</v>
      </c>
      <c r="E3647" s="21" t="str">
        <f>VLOOKUP(Tableau1[[#This Row],[CODE_DEPT]],Libellés!$L$2:$M$102,2,FALSE)</f>
        <v>Hautes-Pyrénées</v>
      </c>
      <c r="F3647" s="21" t="s">
        <v>49</v>
      </c>
      <c r="G3647" s="21" t="str">
        <f>VLOOKUP(Tableau1[[#This Row],[CODE_TYPE_DECHET]],Libellés!$A$1:$B$8,2,FALSE)</f>
        <v>Ordures ménagères résiduelles</v>
      </c>
      <c r="H3647" s="21" t="s">
        <v>50</v>
      </c>
      <c r="I3647" s="21" t="str">
        <f>VLOOKUP(Tableau1[[#This Row],[CODE_DESTINATION]],Libellés!$E$2:$F$7,2,FALSE)</f>
        <v>Incinération avec récupération d'énergie</v>
      </c>
      <c r="J3647" s="21">
        <v>29.664909999999999</v>
      </c>
      <c r="K3647" s="21">
        <v>229228</v>
      </c>
      <c r="L3647" s="21">
        <f>Tableau1[[#This Row],[TONNE_DECHET]]*1000</f>
        <v>29664.91</v>
      </c>
      <c r="M3647" s="21">
        <f>Tableau1[[#This Row],[KG_DECHET]]/Tableau1[[#This Row],[Population]]</f>
        <v>0.12941224457745126</v>
      </c>
    </row>
    <row r="3648" spans="1:13" x14ac:dyDescent="0.3">
      <c r="A3648" s="21">
        <v>2011</v>
      </c>
      <c r="B3648" s="21">
        <v>76</v>
      </c>
      <c r="C3648" s="21" t="str">
        <f>VLOOKUP(Tableau1[[#This Row],[CODE_REGION]],Libellés!$I$2:$J$15,2,FALSE)</f>
        <v>Occitanie</v>
      </c>
      <c r="D3648" s="21">
        <v>65</v>
      </c>
      <c r="E3648" s="21" t="str">
        <f>VLOOKUP(Tableau1[[#This Row],[CODE_DEPT]],Libellés!$L$2:$M$102,2,FALSE)</f>
        <v>Hautes-Pyrénées</v>
      </c>
      <c r="F3648" s="21" t="s">
        <v>49</v>
      </c>
      <c r="G3648" s="21" t="str">
        <f>VLOOKUP(Tableau1[[#This Row],[CODE_TYPE_DECHET]],Libellés!$A$1:$B$8,2,FALSE)</f>
        <v>Ordures ménagères résiduelles</v>
      </c>
      <c r="H3648" s="21" t="s">
        <v>51</v>
      </c>
      <c r="I3648" s="21" t="str">
        <f>VLOOKUP(Tableau1[[#This Row],[CODE_DESTINATION]],Libellés!$E$2:$F$7,2,FALSE)</f>
        <v>Stockage</v>
      </c>
      <c r="J3648" s="21">
        <v>68349.917159999997</v>
      </c>
      <c r="K3648" s="21">
        <v>229228</v>
      </c>
      <c r="L3648" s="21">
        <f>Tableau1[[#This Row],[TONNE_DECHET]]*1000</f>
        <v>68349917.159999996</v>
      </c>
      <c r="M3648" s="21">
        <f>Tableau1[[#This Row],[KG_DECHET]]/Tableau1[[#This Row],[Population]]</f>
        <v>298.17438166367111</v>
      </c>
    </row>
    <row r="3649" spans="1:13" x14ac:dyDescent="0.3">
      <c r="A3649" s="21">
        <v>2011</v>
      </c>
      <c r="B3649" s="21">
        <v>76</v>
      </c>
      <c r="C3649" s="21" t="str">
        <f>VLOOKUP(Tableau1[[#This Row],[CODE_REGION]],Libellés!$I$2:$J$15,2,FALSE)</f>
        <v>Occitanie</v>
      </c>
      <c r="D3649" s="21">
        <v>65</v>
      </c>
      <c r="E3649" s="21" t="str">
        <f>VLOOKUP(Tableau1[[#This Row],[CODE_DEPT]],Libellés!$L$2:$M$102,2,FALSE)</f>
        <v>Hautes-Pyrénées</v>
      </c>
      <c r="F3649" s="21" t="s">
        <v>49</v>
      </c>
      <c r="G3649" s="21" t="str">
        <f>VLOOKUP(Tableau1[[#This Row],[CODE_TYPE_DECHET]],Libellés!$A$1:$B$8,2,FALSE)</f>
        <v>Ordures ménagères résiduelles</v>
      </c>
      <c r="H3649" s="21" t="s">
        <v>52</v>
      </c>
      <c r="I3649" s="21" t="str">
        <f>VLOOKUP(Tableau1[[#This Row],[CODE_DESTINATION]],Libellés!$E$2:$F$7,2,FALSE)</f>
        <v>Non précisé</v>
      </c>
      <c r="J3649" s="21">
        <v>3397.5418100000002</v>
      </c>
      <c r="K3649" s="21">
        <v>229228</v>
      </c>
      <c r="L3649" s="21">
        <f>Tableau1[[#This Row],[TONNE_DECHET]]*1000</f>
        <v>3397541.81</v>
      </c>
      <c r="M3649" s="21">
        <f>Tableau1[[#This Row],[KG_DECHET]]/Tableau1[[#This Row],[Population]]</f>
        <v>14.821670171183277</v>
      </c>
    </row>
    <row r="3650" spans="1:13" x14ac:dyDescent="0.3">
      <c r="A3650" s="21">
        <v>2011</v>
      </c>
      <c r="B3650" s="21">
        <v>76</v>
      </c>
      <c r="C3650" s="21" t="str">
        <f>VLOOKUP(Tableau1[[#This Row],[CODE_REGION]],Libellés!$I$2:$J$15,2,FALSE)</f>
        <v>Occitanie</v>
      </c>
      <c r="D3650" s="21">
        <v>65</v>
      </c>
      <c r="E3650" s="21" t="str">
        <f>VLOOKUP(Tableau1[[#This Row],[CODE_DEPT]],Libellés!$L$2:$M$102,2,FALSE)</f>
        <v>Hautes-Pyrénées</v>
      </c>
      <c r="F3650" s="21" t="s">
        <v>50</v>
      </c>
      <c r="G3650" s="21" t="str">
        <f>VLOOKUP(Tableau1[[#This Row],[CODE_TYPE_DECHET]],Libellés!$A$1:$B$8,2,FALSE)</f>
        <v>Encombrants</v>
      </c>
      <c r="H3650" s="21" t="s">
        <v>51</v>
      </c>
      <c r="I3650" s="21" t="str">
        <f>VLOOKUP(Tableau1[[#This Row],[CODE_DESTINATION]],Libellés!$E$2:$F$7,2,FALSE)</f>
        <v>Stockage</v>
      </c>
      <c r="J3650" s="21">
        <v>176.3194</v>
      </c>
      <c r="K3650" s="21">
        <v>229228</v>
      </c>
      <c r="L3650" s="21">
        <f>Tableau1[[#This Row],[TONNE_DECHET]]*1000</f>
        <v>176319.4</v>
      </c>
      <c r="M3650" s="21">
        <f>Tableau1[[#This Row],[KG_DECHET]]/Tableau1[[#This Row],[Population]]</f>
        <v>0.76918788280663786</v>
      </c>
    </row>
    <row r="3651" spans="1:13" x14ac:dyDescent="0.3">
      <c r="A3651" s="21">
        <v>2011</v>
      </c>
      <c r="B3651" s="21">
        <v>76</v>
      </c>
      <c r="C3651" s="21" t="str">
        <f>VLOOKUP(Tableau1[[#This Row],[CODE_REGION]],Libellés!$I$2:$J$15,2,FALSE)</f>
        <v>Occitanie</v>
      </c>
      <c r="D3651" s="21">
        <v>65</v>
      </c>
      <c r="E3651" s="21" t="str">
        <f>VLOOKUP(Tableau1[[#This Row],[CODE_DEPT]],Libellés!$L$2:$M$102,2,FALSE)</f>
        <v>Hautes-Pyrénées</v>
      </c>
      <c r="F3651" s="21" t="s">
        <v>53</v>
      </c>
      <c r="G3651" s="21" t="str">
        <f>VLOOKUP(Tableau1[[#This Row],[CODE_TYPE_DECHET]],Libellés!$A$1:$B$8,2,FALSE)</f>
        <v>Déchets dangereux</v>
      </c>
      <c r="H3651" s="21" t="s">
        <v>52</v>
      </c>
      <c r="I3651" s="21" t="str">
        <f>VLOOKUP(Tableau1[[#This Row],[CODE_DESTINATION]],Libellés!$E$2:$F$7,2,FALSE)</f>
        <v>Non précisé</v>
      </c>
      <c r="J3651" s="21">
        <v>21.76</v>
      </c>
      <c r="K3651" s="21">
        <v>229228</v>
      </c>
      <c r="L3651" s="21">
        <f>Tableau1[[#This Row],[TONNE_DECHET]]*1000</f>
        <v>21760</v>
      </c>
      <c r="M3651" s="21">
        <f>Tableau1[[#This Row],[KG_DECHET]]/Tableau1[[#This Row],[Population]]</f>
        <v>9.492732126965292E-2</v>
      </c>
    </row>
    <row r="3652" spans="1:13" x14ac:dyDescent="0.3">
      <c r="A3652" s="21">
        <v>2011</v>
      </c>
      <c r="B3652" s="21">
        <v>76</v>
      </c>
      <c r="C3652" s="21" t="str">
        <f>VLOOKUP(Tableau1[[#This Row],[CODE_REGION]],Libellés!$I$2:$J$15,2,FALSE)</f>
        <v>Occitanie</v>
      </c>
      <c r="D3652" s="21">
        <v>65</v>
      </c>
      <c r="E3652" s="21" t="str">
        <f>VLOOKUP(Tableau1[[#This Row],[CODE_DEPT]],Libellés!$L$2:$M$102,2,FALSE)</f>
        <v>Hautes-Pyrénées</v>
      </c>
      <c r="F3652" s="21" t="s">
        <v>51</v>
      </c>
      <c r="G3652" s="21" t="str">
        <f>VLOOKUP(Tableau1[[#This Row],[CODE_TYPE_DECHET]],Libellés!$A$1:$B$8,2,FALSE)</f>
        <v>Emballages et papier</v>
      </c>
      <c r="H3652" s="21" t="s">
        <v>49</v>
      </c>
      <c r="I3652" s="21" t="str">
        <f>VLOOKUP(Tableau1[[#This Row],[CODE_DESTINATION]],Libellés!$E$2:$F$7,2,FALSE)</f>
        <v>Valorisation matière</v>
      </c>
      <c r="J3652" s="21">
        <v>12091.869989999999</v>
      </c>
      <c r="K3652" s="21">
        <v>229228</v>
      </c>
      <c r="L3652" s="21">
        <f>Tableau1[[#This Row],[TONNE_DECHET]]*1000</f>
        <v>12091869.989999998</v>
      </c>
      <c r="M3652" s="21">
        <f>Tableau1[[#This Row],[KG_DECHET]]/Tableau1[[#This Row],[Population]]</f>
        <v>52.750405665974483</v>
      </c>
    </row>
    <row r="3653" spans="1:13" x14ac:dyDescent="0.3">
      <c r="A3653" s="21">
        <v>2011</v>
      </c>
      <c r="B3653" s="21">
        <v>76</v>
      </c>
      <c r="C3653" s="21" t="str">
        <f>VLOOKUP(Tableau1[[#This Row],[CODE_REGION]],Libellés!$I$2:$J$15,2,FALSE)</f>
        <v>Occitanie</v>
      </c>
      <c r="D3653" s="21">
        <v>65</v>
      </c>
      <c r="E3653" s="21" t="str">
        <f>VLOOKUP(Tableau1[[#This Row],[CODE_DEPT]],Libellés!$L$2:$M$102,2,FALSE)</f>
        <v>Hautes-Pyrénées</v>
      </c>
      <c r="F3653" s="21" t="s">
        <v>51</v>
      </c>
      <c r="G3653" s="21" t="str">
        <f>VLOOKUP(Tableau1[[#This Row],[CODE_TYPE_DECHET]],Libellés!$A$1:$B$8,2,FALSE)</f>
        <v>Emballages et papier</v>
      </c>
      <c r="H3653" s="21" t="s">
        <v>52</v>
      </c>
      <c r="I3653" s="21" t="str">
        <f>VLOOKUP(Tableau1[[#This Row],[CODE_DESTINATION]],Libellés!$E$2:$F$7,2,FALSE)</f>
        <v>Non précisé</v>
      </c>
      <c r="J3653" s="21">
        <v>402.59940999999998</v>
      </c>
      <c r="K3653" s="21">
        <v>229228</v>
      </c>
      <c r="L3653" s="21">
        <f>Tableau1[[#This Row],[TONNE_DECHET]]*1000</f>
        <v>402599.41</v>
      </c>
      <c r="M3653" s="21">
        <f>Tableau1[[#This Row],[KG_DECHET]]/Tableau1[[#This Row],[Population]]</f>
        <v>1.7563273683843159</v>
      </c>
    </row>
    <row r="3654" spans="1:13" x14ac:dyDescent="0.3">
      <c r="A3654" s="21">
        <v>2011</v>
      </c>
      <c r="B3654" s="21">
        <v>76</v>
      </c>
      <c r="C3654" s="21" t="str">
        <f>VLOOKUP(Tableau1[[#This Row],[CODE_REGION]],Libellés!$I$2:$J$15,2,FALSE)</f>
        <v>Occitanie</v>
      </c>
      <c r="D3654" s="21">
        <v>65</v>
      </c>
      <c r="E3654" s="21" t="str">
        <f>VLOOKUP(Tableau1[[#This Row],[CODE_DEPT]],Libellés!$L$2:$M$102,2,FALSE)</f>
        <v>Hautes-Pyrénées</v>
      </c>
      <c r="F3654" s="21" t="s">
        <v>56</v>
      </c>
      <c r="G3654" s="21" t="str">
        <f>VLOOKUP(Tableau1[[#This Row],[CODE_TYPE_DECHET]],Libellés!$A$1:$B$8,2,FALSE)</f>
        <v>Biodéchets</v>
      </c>
      <c r="H3654" s="21" t="s">
        <v>56</v>
      </c>
      <c r="I3654" s="21" t="str">
        <f>VLOOKUP(Tableau1[[#This Row],[CODE_DESTINATION]],Libellés!$E$2:$F$7,2,FALSE)</f>
        <v>Valorisation organique</v>
      </c>
      <c r="J3654" s="21">
        <v>49.24</v>
      </c>
      <c r="K3654" s="21">
        <v>229228</v>
      </c>
      <c r="L3654" s="21">
        <f>Tableau1[[#This Row],[TONNE_DECHET]]*1000</f>
        <v>49240</v>
      </c>
      <c r="M3654" s="21">
        <f>Tableau1[[#This Row],[KG_DECHET]]/Tableau1[[#This Row],[Population]]</f>
        <v>0.21480796412305653</v>
      </c>
    </row>
    <row r="3655" spans="1:13" x14ac:dyDescent="0.3">
      <c r="A3655" s="21">
        <v>2011</v>
      </c>
      <c r="B3655" s="21">
        <v>76</v>
      </c>
      <c r="C3655" s="21" t="str">
        <f>VLOOKUP(Tableau1[[#This Row],[CODE_REGION]],Libellés!$I$2:$J$15,2,FALSE)</f>
        <v>Occitanie</v>
      </c>
      <c r="D3655" s="21">
        <v>65</v>
      </c>
      <c r="E3655" s="21" t="str">
        <f>VLOOKUP(Tableau1[[#This Row],[CODE_DEPT]],Libellés!$L$2:$M$102,2,FALSE)</f>
        <v>Hautes-Pyrénées</v>
      </c>
      <c r="F3655" s="21" t="s">
        <v>54</v>
      </c>
      <c r="G3655" s="21" t="str">
        <f>VLOOKUP(Tableau1[[#This Row],[CODE_TYPE_DECHET]],Libellés!$A$1:$B$8,2,FALSE)</f>
        <v>Verre</v>
      </c>
      <c r="H3655" s="21" t="s">
        <v>49</v>
      </c>
      <c r="I3655" s="21" t="str">
        <f>VLOOKUP(Tableau1[[#This Row],[CODE_DESTINATION]],Libellés!$E$2:$F$7,2,FALSE)</f>
        <v>Valorisation matière</v>
      </c>
      <c r="J3655" s="21">
        <v>6783.7944799999996</v>
      </c>
      <c r="K3655" s="21">
        <v>229228</v>
      </c>
      <c r="L3655" s="21">
        <f>Tableau1[[#This Row],[TONNE_DECHET]]*1000</f>
        <v>6783794.4799999995</v>
      </c>
      <c r="M3655" s="21">
        <f>Tableau1[[#This Row],[KG_DECHET]]/Tableau1[[#This Row],[Population]]</f>
        <v>29.594091821243477</v>
      </c>
    </row>
    <row r="3656" spans="1:13" x14ac:dyDescent="0.3">
      <c r="A3656" s="21">
        <v>2011</v>
      </c>
      <c r="B3656" s="21">
        <v>76</v>
      </c>
      <c r="C3656" s="21" t="str">
        <f>VLOOKUP(Tableau1[[#This Row],[CODE_REGION]],Libellés!$I$2:$J$15,2,FALSE)</f>
        <v>Occitanie</v>
      </c>
      <c r="D3656" s="21">
        <v>65</v>
      </c>
      <c r="E3656" s="21" t="str">
        <f>VLOOKUP(Tableau1[[#This Row],[CODE_DEPT]],Libellés!$L$2:$M$102,2,FALSE)</f>
        <v>Hautes-Pyrénées</v>
      </c>
      <c r="F3656" s="21" t="s">
        <v>54</v>
      </c>
      <c r="G3656" s="21" t="str">
        <f>VLOOKUP(Tableau1[[#This Row],[CODE_TYPE_DECHET]],Libellés!$A$1:$B$8,2,FALSE)</f>
        <v>Verre</v>
      </c>
      <c r="H3656" s="21" t="s">
        <v>52</v>
      </c>
      <c r="I3656" s="21" t="str">
        <f>VLOOKUP(Tableau1[[#This Row],[CODE_DESTINATION]],Libellés!$E$2:$F$7,2,FALSE)</f>
        <v>Non précisé</v>
      </c>
      <c r="J3656" s="21">
        <v>104.3113</v>
      </c>
      <c r="K3656" s="21">
        <v>229228</v>
      </c>
      <c r="L3656" s="21">
        <f>Tableau1[[#This Row],[TONNE_DECHET]]*1000</f>
        <v>104311.3</v>
      </c>
      <c r="M3656" s="21">
        <f>Tableau1[[#This Row],[KG_DECHET]]/Tableau1[[#This Row],[Population]]</f>
        <v>0.45505479260823284</v>
      </c>
    </row>
    <row r="3657" spans="1:13" x14ac:dyDescent="0.3">
      <c r="A3657" s="21">
        <v>2011</v>
      </c>
      <c r="B3657" s="21">
        <v>76</v>
      </c>
      <c r="C3657" s="21" t="str">
        <f>VLOOKUP(Tableau1[[#This Row],[CODE_REGION]],Libellés!$I$2:$J$15,2,FALSE)</f>
        <v>Occitanie</v>
      </c>
      <c r="D3657" s="21">
        <v>65</v>
      </c>
      <c r="E3657" s="21" t="str">
        <f>VLOOKUP(Tableau1[[#This Row],[CODE_DEPT]],Libellés!$L$2:$M$102,2,FALSE)</f>
        <v>Hautes-Pyrénées</v>
      </c>
      <c r="F3657" s="21" t="s">
        <v>55</v>
      </c>
      <c r="G3657" s="21" t="str">
        <f>VLOOKUP(Tableau1[[#This Row],[CODE_TYPE_DECHET]],Libellés!$A$1:$B$8,2,FALSE)</f>
        <v>Collectes séparées hors gravats</v>
      </c>
      <c r="H3657" s="21" t="s">
        <v>49</v>
      </c>
      <c r="I3657" s="21" t="str">
        <f>VLOOKUP(Tableau1[[#This Row],[CODE_DESTINATION]],Libellés!$E$2:$F$7,2,FALSE)</f>
        <v>Valorisation matière</v>
      </c>
      <c r="J3657" s="21">
        <v>46.395479999999999</v>
      </c>
      <c r="K3657" s="21">
        <v>229228</v>
      </c>
      <c r="L3657" s="21">
        <f>Tableau1[[#This Row],[TONNE_DECHET]]*1000</f>
        <v>46395.479999999996</v>
      </c>
      <c r="M3657" s="21">
        <f>Tableau1[[#This Row],[KG_DECHET]]/Tableau1[[#This Row],[Population]]</f>
        <v>0.20239883434833439</v>
      </c>
    </row>
    <row r="3658" spans="1:13" x14ac:dyDescent="0.3">
      <c r="A3658" s="21">
        <v>2013</v>
      </c>
      <c r="B3658" s="21">
        <v>76</v>
      </c>
      <c r="C3658" s="21" t="str">
        <f>VLOOKUP(Tableau1[[#This Row],[CODE_REGION]],Libellés!$I$2:$J$15,2,FALSE)</f>
        <v>Occitanie</v>
      </c>
      <c r="D3658" s="21">
        <v>65</v>
      </c>
      <c r="E3658" s="21" t="str">
        <f>VLOOKUP(Tableau1[[#This Row],[CODE_DEPT]],Libellés!$L$2:$M$102,2,FALSE)</f>
        <v>Hautes-Pyrénées</v>
      </c>
      <c r="F3658" s="21" t="s">
        <v>49</v>
      </c>
      <c r="G3658" s="21" t="str">
        <f>VLOOKUP(Tableau1[[#This Row],[CODE_TYPE_DECHET]],Libellés!$A$1:$B$8,2,FALSE)</f>
        <v>Ordures ménagères résiduelles</v>
      </c>
      <c r="H3658" s="21" t="s">
        <v>50</v>
      </c>
      <c r="I3658" s="21" t="str">
        <f>VLOOKUP(Tableau1[[#This Row],[CODE_DESTINATION]],Libellés!$E$2:$F$7,2,FALSE)</f>
        <v>Incinération avec récupération d'énergie</v>
      </c>
      <c r="J3658" s="21">
        <v>37.96658</v>
      </c>
      <c r="K3658" s="21">
        <v>228868</v>
      </c>
      <c r="L3658" s="21">
        <f>Tableau1[[#This Row],[TONNE_DECHET]]*1000</f>
        <v>37966.58</v>
      </c>
      <c r="M3658" s="21">
        <f>Tableau1[[#This Row],[KG_DECHET]]/Tableau1[[#This Row],[Population]]</f>
        <v>0.16588854711012463</v>
      </c>
    </row>
    <row r="3659" spans="1:13" x14ac:dyDescent="0.3">
      <c r="A3659" s="21">
        <v>2013</v>
      </c>
      <c r="B3659" s="21">
        <v>76</v>
      </c>
      <c r="C3659" s="21" t="str">
        <f>VLOOKUP(Tableau1[[#This Row],[CODE_REGION]],Libellés!$I$2:$J$15,2,FALSE)</f>
        <v>Occitanie</v>
      </c>
      <c r="D3659" s="21">
        <v>65</v>
      </c>
      <c r="E3659" s="21" t="str">
        <f>VLOOKUP(Tableau1[[#This Row],[CODE_DEPT]],Libellés!$L$2:$M$102,2,FALSE)</f>
        <v>Hautes-Pyrénées</v>
      </c>
      <c r="F3659" s="21" t="s">
        <v>49</v>
      </c>
      <c r="G3659" s="21" t="str">
        <f>VLOOKUP(Tableau1[[#This Row],[CODE_TYPE_DECHET]],Libellés!$A$1:$B$8,2,FALSE)</f>
        <v>Ordures ménagères résiduelles</v>
      </c>
      <c r="H3659" s="21" t="s">
        <v>51</v>
      </c>
      <c r="I3659" s="21" t="str">
        <f>VLOOKUP(Tableau1[[#This Row],[CODE_DESTINATION]],Libellés!$E$2:$F$7,2,FALSE)</f>
        <v>Stockage</v>
      </c>
      <c r="J3659" s="21">
        <v>57002.191809999997</v>
      </c>
      <c r="K3659" s="21">
        <v>228868</v>
      </c>
      <c r="L3659" s="21">
        <f>Tableau1[[#This Row],[TONNE_DECHET]]*1000</f>
        <v>57002191.809999995</v>
      </c>
      <c r="M3659" s="21">
        <f>Tableau1[[#This Row],[KG_DECHET]]/Tableau1[[#This Row],[Population]]</f>
        <v>249.06143196078085</v>
      </c>
    </row>
    <row r="3660" spans="1:13" x14ac:dyDescent="0.3">
      <c r="A3660" s="21">
        <v>2013</v>
      </c>
      <c r="B3660" s="21">
        <v>76</v>
      </c>
      <c r="C3660" s="21" t="str">
        <f>VLOOKUP(Tableau1[[#This Row],[CODE_REGION]],Libellés!$I$2:$J$15,2,FALSE)</f>
        <v>Occitanie</v>
      </c>
      <c r="D3660" s="21">
        <v>65</v>
      </c>
      <c r="E3660" s="21" t="str">
        <f>VLOOKUP(Tableau1[[#This Row],[CODE_DEPT]],Libellés!$L$2:$M$102,2,FALSE)</f>
        <v>Hautes-Pyrénées</v>
      </c>
      <c r="F3660" s="21" t="s">
        <v>49</v>
      </c>
      <c r="G3660" s="21" t="str">
        <f>VLOOKUP(Tableau1[[#This Row],[CODE_TYPE_DECHET]],Libellés!$A$1:$B$8,2,FALSE)</f>
        <v>Ordures ménagères résiduelles</v>
      </c>
      <c r="H3660" s="21" t="s">
        <v>52</v>
      </c>
      <c r="I3660" s="21" t="str">
        <f>VLOOKUP(Tableau1[[#This Row],[CODE_DESTINATION]],Libellés!$E$2:$F$7,2,FALSE)</f>
        <v>Non précisé</v>
      </c>
      <c r="J3660" s="21">
        <v>13151.109920000001</v>
      </c>
      <c r="K3660" s="21">
        <v>228868</v>
      </c>
      <c r="L3660" s="21">
        <f>Tableau1[[#This Row],[TONNE_DECHET]]*1000</f>
        <v>13151109.92</v>
      </c>
      <c r="M3660" s="21">
        <f>Tableau1[[#This Row],[KG_DECHET]]/Tableau1[[#This Row],[Population]]</f>
        <v>57.461549539472536</v>
      </c>
    </row>
    <row r="3661" spans="1:13" x14ac:dyDescent="0.3">
      <c r="A3661" s="21">
        <v>2013</v>
      </c>
      <c r="B3661" s="21">
        <v>76</v>
      </c>
      <c r="C3661" s="21" t="str">
        <f>VLOOKUP(Tableau1[[#This Row],[CODE_REGION]],Libellés!$I$2:$J$15,2,FALSE)</f>
        <v>Occitanie</v>
      </c>
      <c r="D3661" s="21">
        <v>65</v>
      </c>
      <c r="E3661" s="21" t="str">
        <f>VLOOKUP(Tableau1[[#This Row],[CODE_DEPT]],Libellés!$L$2:$M$102,2,FALSE)</f>
        <v>Hautes-Pyrénées</v>
      </c>
      <c r="F3661" s="21" t="s">
        <v>50</v>
      </c>
      <c r="G3661" s="21" t="str">
        <f>VLOOKUP(Tableau1[[#This Row],[CODE_TYPE_DECHET]],Libellés!$A$1:$B$8,2,FALSE)</f>
        <v>Encombrants</v>
      </c>
      <c r="H3661" s="21" t="s">
        <v>51</v>
      </c>
      <c r="I3661" s="21" t="str">
        <f>VLOOKUP(Tableau1[[#This Row],[CODE_DESTINATION]],Libellés!$E$2:$F$7,2,FALSE)</f>
        <v>Stockage</v>
      </c>
      <c r="J3661" s="21">
        <v>51.427079999999997</v>
      </c>
      <c r="K3661" s="21">
        <v>228868</v>
      </c>
      <c r="L3661" s="21">
        <f>Tableau1[[#This Row],[TONNE_DECHET]]*1000</f>
        <v>51427.079999999994</v>
      </c>
      <c r="M3661" s="21">
        <f>Tableau1[[#This Row],[KG_DECHET]]/Tableau1[[#This Row],[Population]]</f>
        <v>0.22470192425328134</v>
      </c>
    </row>
    <row r="3662" spans="1:13" x14ac:dyDescent="0.3">
      <c r="A3662" s="21">
        <v>2013</v>
      </c>
      <c r="B3662" s="21">
        <v>76</v>
      </c>
      <c r="C3662" s="21" t="str">
        <f>VLOOKUP(Tableau1[[#This Row],[CODE_REGION]],Libellés!$I$2:$J$15,2,FALSE)</f>
        <v>Occitanie</v>
      </c>
      <c r="D3662" s="21">
        <v>65</v>
      </c>
      <c r="E3662" s="21" t="str">
        <f>VLOOKUP(Tableau1[[#This Row],[CODE_DEPT]],Libellés!$L$2:$M$102,2,FALSE)</f>
        <v>Hautes-Pyrénées</v>
      </c>
      <c r="F3662" s="21" t="s">
        <v>51</v>
      </c>
      <c r="G3662" s="21" t="str">
        <f>VLOOKUP(Tableau1[[#This Row],[CODE_TYPE_DECHET]],Libellés!$A$1:$B$8,2,FALSE)</f>
        <v>Emballages et papier</v>
      </c>
      <c r="H3662" s="21" t="s">
        <v>49</v>
      </c>
      <c r="I3662" s="21" t="str">
        <f>VLOOKUP(Tableau1[[#This Row],[CODE_DESTINATION]],Libellés!$E$2:$F$7,2,FALSE)</f>
        <v>Valorisation matière</v>
      </c>
      <c r="J3662" s="21">
        <v>10409.41424</v>
      </c>
      <c r="K3662" s="21">
        <v>228868</v>
      </c>
      <c r="L3662" s="21">
        <f>Tableau1[[#This Row],[TONNE_DECHET]]*1000</f>
        <v>10409414.24</v>
      </c>
      <c r="M3662" s="21">
        <f>Tableau1[[#This Row],[KG_DECHET]]/Tableau1[[#This Row],[Population]]</f>
        <v>45.482174179002747</v>
      </c>
    </row>
    <row r="3663" spans="1:13" x14ac:dyDescent="0.3">
      <c r="A3663" s="21">
        <v>2013</v>
      </c>
      <c r="B3663" s="21">
        <v>76</v>
      </c>
      <c r="C3663" s="21" t="str">
        <f>VLOOKUP(Tableau1[[#This Row],[CODE_REGION]],Libellés!$I$2:$J$15,2,FALSE)</f>
        <v>Occitanie</v>
      </c>
      <c r="D3663" s="21">
        <v>65</v>
      </c>
      <c r="E3663" s="21" t="str">
        <f>VLOOKUP(Tableau1[[#This Row],[CODE_DEPT]],Libellés!$L$2:$M$102,2,FALSE)</f>
        <v>Hautes-Pyrénées</v>
      </c>
      <c r="F3663" s="21" t="s">
        <v>51</v>
      </c>
      <c r="G3663" s="21" t="str">
        <f>VLOOKUP(Tableau1[[#This Row],[CODE_TYPE_DECHET]],Libellés!$A$1:$B$8,2,FALSE)</f>
        <v>Emballages et papier</v>
      </c>
      <c r="H3663" s="21" t="s">
        <v>52</v>
      </c>
      <c r="I3663" s="21" t="str">
        <f>VLOOKUP(Tableau1[[#This Row],[CODE_DESTINATION]],Libellés!$E$2:$F$7,2,FALSE)</f>
        <v>Non précisé</v>
      </c>
      <c r="J3663" s="21">
        <v>910.31691999999998</v>
      </c>
      <c r="K3663" s="21">
        <v>228868</v>
      </c>
      <c r="L3663" s="21">
        <f>Tableau1[[#This Row],[TONNE_DECHET]]*1000</f>
        <v>910316.91999999993</v>
      </c>
      <c r="M3663" s="21">
        <f>Tableau1[[#This Row],[KG_DECHET]]/Tableau1[[#This Row],[Population]]</f>
        <v>3.9774757502140967</v>
      </c>
    </row>
    <row r="3664" spans="1:13" x14ac:dyDescent="0.3">
      <c r="A3664" s="21">
        <v>2013</v>
      </c>
      <c r="B3664" s="21">
        <v>76</v>
      </c>
      <c r="C3664" s="21" t="str">
        <f>VLOOKUP(Tableau1[[#This Row],[CODE_REGION]],Libellés!$I$2:$J$15,2,FALSE)</f>
        <v>Occitanie</v>
      </c>
      <c r="D3664" s="21">
        <v>65</v>
      </c>
      <c r="E3664" s="21" t="str">
        <f>VLOOKUP(Tableau1[[#This Row],[CODE_DEPT]],Libellés!$L$2:$M$102,2,FALSE)</f>
        <v>Hautes-Pyrénées</v>
      </c>
      <c r="F3664" s="21" t="s">
        <v>56</v>
      </c>
      <c r="G3664" s="21" t="str">
        <f>VLOOKUP(Tableau1[[#This Row],[CODE_TYPE_DECHET]],Libellés!$A$1:$B$8,2,FALSE)</f>
        <v>Biodéchets</v>
      </c>
      <c r="H3664" s="21" t="s">
        <v>56</v>
      </c>
      <c r="I3664" s="21" t="str">
        <f>VLOOKUP(Tableau1[[#This Row],[CODE_DESTINATION]],Libellés!$E$2:$F$7,2,FALSE)</f>
        <v>Valorisation organique</v>
      </c>
      <c r="J3664" s="21">
        <v>47.42</v>
      </c>
      <c r="K3664" s="21">
        <v>228868</v>
      </c>
      <c r="L3664" s="21">
        <f>Tableau1[[#This Row],[TONNE_DECHET]]*1000</f>
        <v>47420</v>
      </c>
      <c r="M3664" s="21">
        <f>Tableau1[[#This Row],[KG_DECHET]]/Tableau1[[#This Row],[Population]]</f>
        <v>0.20719366621808205</v>
      </c>
    </row>
    <row r="3665" spans="1:13" x14ac:dyDescent="0.3">
      <c r="A3665" s="21">
        <v>2013</v>
      </c>
      <c r="B3665" s="21">
        <v>76</v>
      </c>
      <c r="C3665" s="21" t="str">
        <f>VLOOKUP(Tableau1[[#This Row],[CODE_REGION]],Libellés!$I$2:$J$15,2,FALSE)</f>
        <v>Occitanie</v>
      </c>
      <c r="D3665" s="21">
        <v>65</v>
      </c>
      <c r="E3665" s="21" t="str">
        <f>VLOOKUP(Tableau1[[#This Row],[CODE_DEPT]],Libellés!$L$2:$M$102,2,FALSE)</f>
        <v>Hautes-Pyrénées</v>
      </c>
      <c r="F3665" s="21" t="s">
        <v>54</v>
      </c>
      <c r="G3665" s="21" t="str">
        <f>VLOOKUP(Tableau1[[#This Row],[CODE_TYPE_DECHET]],Libellés!$A$1:$B$8,2,FALSE)</f>
        <v>Verre</v>
      </c>
      <c r="H3665" s="21" t="s">
        <v>49</v>
      </c>
      <c r="I3665" s="21" t="str">
        <f>VLOOKUP(Tableau1[[#This Row],[CODE_DESTINATION]],Libellés!$E$2:$F$7,2,FALSE)</f>
        <v>Valorisation matière</v>
      </c>
      <c r="J3665" s="21">
        <v>6097.3371999999999</v>
      </c>
      <c r="K3665" s="21">
        <v>228868</v>
      </c>
      <c r="L3665" s="21">
        <f>Tableau1[[#This Row],[TONNE_DECHET]]*1000</f>
        <v>6097337.2000000002</v>
      </c>
      <c r="M3665" s="21">
        <f>Tableau1[[#This Row],[KG_DECHET]]/Tableau1[[#This Row],[Population]]</f>
        <v>26.641283185067376</v>
      </c>
    </row>
    <row r="3666" spans="1:13" x14ac:dyDescent="0.3">
      <c r="A3666" s="21">
        <v>2013</v>
      </c>
      <c r="B3666" s="21">
        <v>76</v>
      </c>
      <c r="C3666" s="21" t="str">
        <f>VLOOKUP(Tableau1[[#This Row],[CODE_REGION]],Libellés!$I$2:$J$15,2,FALSE)</f>
        <v>Occitanie</v>
      </c>
      <c r="D3666" s="21">
        <v>65</v>
      </c>
      <c r="E3666" s="21" t="str">
        <f>VLOOKUP(Tableau1[[#This Row],[CODE_DEPT]],Libellés!$L$2:$M$102,2,FALSE)</f>
        <v>Hautes-Pyrénées</v>
      </c>
      <c r="F3666" s="21" t="s">
        <v>54</v>
      </c>
      <c r="G3666" s="21" t="str">
        <f>VLOOKUP(Tableau1[[#This Row],[CODE_TYPE_DECHET]],Libellés!$A$1:$B$8,2,FALSE)</f>
        <v>Verre</v>
      </c>
      <c r="H3666" s="21" t="s">
        <v>52</v>
      </c>
      <c r="I3666" s="21" t="str">
        <f>VLOOKUP(Tableau1[[#This Row],[CODE_DESTINATION]],Libellés!$E$2:$F$7,2,FALSE)</f>
        <v>Non précisé</v>
      </c>
      <c r="J3666" s="21">
        <v>683.14567</v>
      </c>
      <c r="K3666" s="21">
        <v>228868</v>
      </c>
      <c r="L3666" s="21">
        <f>Tableau1[[#This Row],[TONNE_DECHET]]*1000</f>
        <v>683145.67</v>
      </c>
      <c r="M3666" s="21">
        <f>Tableau1[[#This Row],[KG_DECHET]]/Tableau1[[#This Row],[Population]]</f>
        <v>2.9848894122376217</v>
      </c>
    </row>
    <row r="3667" spans="1:13" x14ac:dyDescent="0.3">
      <c r="A3667" s="21">
        <v>2013</v>
      </c>
      <c r="B3667" s="21">
        <v>76</v>
      </c>
      <c r="C3667" s="21" t="str">
        <f>VLOOKUP(Tableau1[[#This Row],[CODE_REGION]],Libellés!$I$2:$J$15,2,FALSE)</f>
        <v>Occitanie</v>
      </c>
      <c r="D3667" s="21">
        <v>65</v>
      </c>
      <c r="E3667" s="21" t="str">
        <f>VLOOKUP(Tableau1[[#This Row],[CODE_DEPT]],Libellés!$L$2:$M$102,2,FALSE)</f>
        <v>Hautes-Pyrénées</v>
      </c>
      <c r="F3667" s="21" t="s">
        <v>55</v>
      </c>
      <c r="G3667" s="21" t="str">
        <f>VLOOKUP(Tableau1[[#This Row],[CODE_TYPE_DECHET]],Libellés!$A$1:$B$8,2,FALSE)</f>
        <v>Collectes séparées hors gravats</v>
      </c>
      <c r="H3667" s="21" t="s">
        <v>49</v>
      </c>
      <c r="I3667" s="21" t="str">
        <f>VLOOKUP(Tableau1[[#This Row],[CODE_DESTINATION]],Libellés!$E$2:$F$7,2,FALSE)</f>
        <v>Valorisation matière</v>
      </c>
      <c r="J3667" s="21">
        <v>167.68100999999999</v>
      </c>
      <c r="K3667" s="21">
        <v>228868</v>
      </c>
      <c r="L3667" s="21">
        <f>Tableau1[[#This Row],[TONNE_DECHET]]*1000</f>
        <v>167681.00999999998</v>
      </c>
      <c r="M3667" s="21">
        <f>Tableau1[[#This Row],[KG_DECHET]]/Tableau1[[#This Row],[Population]]</f>
        <v>0.73265380044392392</v>
      </c>
    </row>
    <row r="3668" spans="1:13" x14ac:dyDescent="0.3">
      <c r="A3668" s="21">
        <v>2015</v>
      </c>
      <c r="B3668" s="21">
        <v>76</v>
      </c>
      <c r="C3668" s="21" t="str">
        <f>VLOOKUP(Tableau1[[#This Row],[CODE_REGION]],Libellés!$I$2:$J$15,2,FALSE)</f>
        <v>Occitanie</v>
      </c>
      <c r="D3668" s="21">
        <v>65</v>
      </c>
      <c r="E3668" s="21" t="str">
        <f>VLOOKUP(Tableau1[[#This Row],[CODE_DEPT]],Libellés!$L$2:$M$102,2,FALSE)</f>
        <v>Hautes-Pyrénées</v>
      </c>
      <c r="F3668" s="21" t="s">
        <v>49</v>
      </c>
      <c r="G3668" s="21" t="str">
        <f>VLOOKUP(Tableau1[[#This Row],[CODE_TYPE_DECHET]],Libellés!$A$1:$B$8,2,FALSE)</f>
        <v>Ordures ménagères résiduelles</v>
      </c>
      <c r="H3668" s="21" t="s">
        <v>50</v>
      </c>
      <c r="I3668" s="21" t="str">
        <f>VLOOKUP(Tableau1[[#This Row],[CODE_DESTINATION]],Libellés!$E$2:$F$7,2,FALSE)</f>
        <v>Incinération avec récupération d'énergie</v>
      </c>
      <c r="J3668" s="21">
        <v>37.98865</v>
      </c>
      <c r="K3668" s="21">
        <v>228582</v>
      </c>
      <c r="L3668" s="21">
        <f>Tableau1[[#This Row],[TONNE_DECHET]]*1000</f>
        <v>37988.65</v>
      </c>
      <c r="M3668" s="21">
        <f>Tableau1[[#This Row],[KG_DECHET]]/Tableau1[[#This Row],[Population]]</f>
        <v>0.16619265733959804</v>
      </c>
    </row>
    <row r="3669" spans="1:13" x14ac:dyDescent="0.3">
      <c r="A3669" s="21">
        <v>2015</v>
      </c>
      <c r="B3669" s="21">
        <v>76</v>
      </c>
      <c r="C3669" s="21" t="str">
        <f>VLOOKUP(Tableau1[[#This Row],[CODE_REGION]],Libellés!$I$2:$J$15,2,FALSE)</f>
        <v>Occitanie</v>
      </c>
      <c r="D3669" s="21">
        <v>65</v>
      </c>
      <c r="E3669" s="21" t="str">
        <f>VLOOKUP(Tableau1[[#This Row],[CODE_DEPT]],Libellés!$L$2:$M$102,2,FALSE)</f>
        <v>Hautes-Pyrénées</v>
      </c>
      <c r="F3669" s="21" t="s">
        <v>49</v>
      </c>
      <c r="G3669" s="21" t="str">
        <f>VLOOKUP(Tableau1[[#This Row],[CODE_TYPE_DECHET]],Libellés!$A$1:$B$8,2,FALSE)</f>
        <v>Ordures ménagères résiduelles</v>
      </c>
      <c r="H3669" s="21" t="s">
        <v>51</v>
      </c>
      <c r="I3669" s="21" t="str">
        <f>VLOOKUP(Tableau1[[#This Row],[CODE_DESTINATION]],Libellés!$E$2:$F$7,2,FALSE)</f>
        <v>Stockage</v>
      </c>
      <c r="J3669" s="21">
        <v>63577.313719999998</v>
      </c>
      <c r="K3669" s="21">
        <v>228582</v>
      </c>
      <c r="L3669" s="21">
        <f>Tableau1[[#This Row],[TONNE_DECHET]]*1000</f>
        <v>63577313.719999999</v>
      </c>
      <c r="M3669" s="21">
        <f>Tableau1[[#This Row],[KG_DECHET]]/Tableau1[[#This Row],[Population]]</f>
        <v>278.13788364788127</v>
      </c>
    </row>
    <row r="3670" spans="1:13" x14ac:dyDescent="0.3">
      <c r="A3670" s="21">
        <v>2015</v>
      </c>
      <c r="B3670" s="21">
        <v>76</v>
      </c>
      <c r="C3670" s="21" t="str">
        <f>VLOOKUP(Tableau1[[#This Row],[CODE_REGION]],Libellés!$I$2:$J$15,2,FALSE)</f>
        <v>Occitanie</v>
      </c>
      <c r="D3670" s="21">
        <v>65</v>
      </c>
      <c r="E3670" s="21" t="str">
        <f>VLOOKUP(Tableau1[[#This Row],[CODE_DEPT]],Libellés!$L$2:$M$102,2,FALSE)</f>
        <v>Hautes-Pyrénées</v>
      </c>
      <c r="F3670" s="21" t="s">
        <v>49</v>
      </c>
      <c r="G3670" s="21" t="str">
        <f>VLOOKUP(Tableau1[[#This Row],[CODE_TYPE_DECHET]],Libellés!$A$1:$B$8,2,FALSE)</f>
        <v>Ordures ménagères résiduelles</v>
      </c>
      <c r="H3670" s="21" t="s">
        <v>52</v>
      </c>
      <c r="I3670" s="21" t="str">
        <f>VLOOKUP(Tableau1[[#This Row],[CODE_DESTINATION]],Libellés!$E$2:$F$7,2,FALSE)</f>
        <v>Non précisé</v>
      </c>
      <c r="J3670" s="21">
        <v>1502.28423</v>
      </c>
      <c r="K3670" s="21">
        <v>228582</v>
      </c>
      <c r="L3670" s="21">
        <f>Tableau1[[#This Row],[TONNE_DECHET]]*1000</f>
        <v>1502284.23</v>
      </c>
      <c r="M3670" s="21">
        <f>Tableau1[[#This Row],[KG_DECHET]]/Tableau1[[#This Row],[Population]]</f>
        <v>6.5721895424836596</v>
      </c>
    </row>
    <row r="3671" spans="1:13" x14ac:dyDescent="0.3">
      <c r="A3671" s="21">
        <v>2015</v>
      </c>
      <c r="B3671" s="21">
        <v>76</v>
      </c>
      <c r="C3671" s="21" t="str">
        <f>VLOOKUP(Tableau1[[#This Row],[CODE_REGION]],Libellés!$I$2:$J$15,2,FALSE)</f>
        <v>Occitanie</v>
      </c>
      <c r="D3671" s="21">
        <v>65</v>
      </c>
      <c r="E3671" s="21" t="str">
        <f>VLOOKUP(Tableau1[[#This Row],[CODE_DEPT]],Libellés!$L$2:$M$102,2,FALSE)</f>
        <v>Hautes-Pyrénées</v>
      </c>
      <c r="F3671" s="21" t="s">
        <v>50</v>
      </c>
      <c r="G3671" s="21" t="str">
        <f>VLOOKUP(Tableau1[[#This Row],[CODE_TYPE_DECHET]],Libellés!$A$1:$B$8,2,FALSE)</f>
        <v>Encombrants</v>
      </c>
      <c r="H3671" s="21" t="s">
        <v>51</v>
      </c>
      <c r="I3671" s="21" t="str">
        <f>VLOOKUP(Tableau1[[#This Row],[CODE_DESTINATION]],Libellés!$E$2:$F$7,2,FALSE)</f>
        <v>Stockage</v>
      </c>
      <c r="J3671" s="21">
        <v>130.37345999999999</v>
      </c>
      <c r="K3671" s="21">
        <v>228582</v>
      </c>
      <c r="L3671" s="21">
        <f>Tableau1[[#This Row],[TONNE_DECHET]]*1000</f>
        <v>130373.45999999999</v>
      </c>
      <c r="M3671" s="21">
        <f>Tableau1[[#This Row],[KG_DECHET]]/Tableau1[[#This Row],[Population]]</f>
        <v>0.57035750846523348</v>
      </c>
    </row>
    <row r="3672" spans="1:13" x14ac:dyDescent="0.3">
      <c r="A3672" s="21">
        <v>2015</v>
      </c>
      <c r="B3672" s="21">
        <v>76</v>
      </c>
      <c r="C3672" s="21" t="str">
        <f>VLOOKUP(Tableau1[[#This Row],[CODE_REGION]],Libellés!$I$2:$J$15,2,FALSE)</f>
        <v>Occitanie</v>
      </c>
      <c r="D3672" s="21">
        <v>65</v>
      </c>
      <c r="E3672" s="21" t="str">
        <f>VLOOKUP(Tableau1[[#This Row],[CODE_DEPT]],Libellés!$L$2:$M$102,2,FALSE)</f>
        <v>Hautes-Pyrénées</v>
      </c>
      <c r="F3672" s="21" t="s">
        <v>51</v>
      </c>
      <c r="G3672" s="21" t="str">
        <f>VLOOKUP(Tableau1[[#This Row],[CODE_TYPE_DECHET]],Libellés!$A$1:$B$8,2,FALSE)</f>
        <v>Emballages et papier</v>
      </c>
      <c r="H3672" s="21" t="s">
        <v>49</v>
      </c>
      <c r="I3672" s="21" t="str">
        <f>VLOOKUP(Tableau1[[#This Row],[CODE_DESTINATION]],Libellés!$E$2:$F$7,2,FALSE)</f>
        <v>Valorisation matière</v>
      </c>
      <c r="J3672" s="21">
        <v>11626.63853</v>
      </c>
      <c r="K3672" s="21">
        <v>228582</v>
      </c>
      <c r="L3672" s="21">
        <f>Tableau1[[#This Row],[TONNE_DECHET]]*1000</f>
        <v>11626638.529999999</v>
      </c>
      <c r="M3672" s="21">
        <f>Tableau1[[#This Row],[KG_DECHET]]/Tableau1[[#This Row],[Population]]</f>
        <v>50.864191099911629</v>
      </c>
    </row>
    <row r="3673" spans="1:13" x14ac:dyDescent="0.3">
      <c r="A3673" s="21">
        <v>2015</v>
      </c>
      <c r="B3673" s="21">
        <v>76</v>
      </c>
      <c r="C3673" s="21" t="str">
        <f>VLOOKUP(Tableau1[[#This Row],[CODE_REGION]],Libellés!$I$2:$J$15,2,FALSE)</f>
        <v>Occitanie</v>
      </c>
      <c r="D3673" s="21">
        <v>65</v>
      </c>
      <c r="E3673" s="21" t="str">
        <f>VLOOKUP(Tableau1[[#This Row],[CODE_DEPT]],Libellés!$L$2:$M$102,2,FALSE)</f>
        <v>Hautes-Pyrénées</v>
      </c>
      <c r="F3673" s="21" t="s">
        <v>51</v>
      </c>
      <c r="G3673" s="21" t="str">
        <f>VLOOKUP(Tableau1[[#This Row],[CODE_TYPE_DECHET]],Libellés!$A$1:$B$8,2,FALSE)</f>
        <v>Emballages et papier</v>
      </c>
      <c r="H3673" s="21" t="s">
        <v>52</v>
      </c>
      <c r="I3673" s="21" t="str">
        <f>VLOOKUP(Tableau1[[#This Row],[CODE_DESTINATION]],Libellés!$E$2:$F$7,2,FALSE)</f>
        <v>Non précisé</v>
      </c>
      <c r="J3673" s="21">
        <v>359.99493999999999</v>
      </c>
      <c r="K3673" s="21">
        <v>228582</v>
      </c>
      <c r="L3673" s="21">
        <f>Tableau1[[#This Row],[TONNE_DECHET]]*1000</f>
        <v>359994.94</v>
      </c>
      <c r="M3673" s="21">
        <f>Tableau1[[#This Row],[KG_DECHET]]/Tableau1[[#This Row],[Population]]</f>
        <v>1.5749050231426798</v>
      </c>
    </row>
    <row r="3674" spans="1:13" x14ac:dyDescent="0.3">
      <c r="A3674" s="21">
        <v>2015</v>
      </c>
      <c r="B3674" s="21">
        <v>76</v>
      </c>
      <c r="C3674" s="21" t="str">
        <f>VLOOKUP(Tableau1[[#This Row],[CODE_REGION]],Libellés!$I$2:$J$15,2,FALSE)</f>
        <v>Occitanie</v>
      </c>
      <c r="D3674" s="21">
        <v>65</v>
      </c>
      <c r="E3674" s="21" t="str">
        <f>VLOOKUP(Tableau1[[#This Row],[CODE_DEPT]],Libellés!$L$2:$M$102,2,FALSE)</f>
        <v>Hautes-Pyrénées</v>
      </c>
      <c r="F3674" s="21" t="s">
        <v>56</v>
      </c>
      <c r="G3674" s="21" t="str">
        <f>VLOOKUP(Tableau1[[#This Row],[CODE_TYPE_DECHET]],Libellés!$A$1:$B$8,2,FALSE)</f>
        <v>Biodéchets</v>
      </c>
      <c r="H3674" s="21" t="s">
        <v>56</v>
      </c>
      <c r="I3674" s="21" t="str">
        <f>VLOOKUP(Tableau1[[#This Row],[CODE_DESTINATION]],Libellés!$E$2:$F$7,2,FALSE)</f>
        <v>Valorisation organique</v>
      </c>
      <c r="J3674" s="21">
        <v>49.18</v>
      </c>
      <c r="K3674" s="21">
        <v>228582</v>
      </c>
      <c r="L3674" s="21">
        <f>Tableau1[[#This Row],[TONNE_DECHET]]*1000</f>
        <v>49180</v>
      </c>
      <c r="M3674" s="21">
        <f>Tableau1[[#This Row],[KG_DECHET]]/Tableau1[[#This Row],[Population]]</f>
        <v>0.21515254919459975</v>
      </c>
    </row>
    <row r="3675" spans="1:13" x14ac:dyDescent="0.3">
      <c r="A3675" s="21">
        <v>2015</v>
      </c>
      <c r="B3675" s="21">
        <v>76</v>
      </c>
      <c r="C3675" s="21" t="str">
        <f>VLOOKUP(Tableau1[[#This Row],[CODE_REGION]],Libellés!$I$2:$J$15,2,FALSE)</f>
        <v>Occitanie</v>
      </c>
      <c r="D3675" s="21">
        <v>65</v>
      </c>
      <c r="E3675" s="21" t="str">
        <f>VLOOKUP(Tableau1[[#This Row],[CODE_DEPT]],Libellés!$L$2:$M$102,2,FALSE)</f>
        <v>Hautes-Pyrénées</v>
      </c>
      <c r="F3675" s="21" t="s">
        <v>54</v>
      </c>
      <c r="G3675" s="21" t="str">
        <f>VLOOKUP(Tableau1[[#This Row],[CODE_TYPE_DECHET]],Libellés!$A$1:$B$8,2,FALSE)</f>
        <v>Verre</v>
      </c>
      <c r="H3675" s="21" t="s">
        <v>49</v>
      </c>
      <c r="I3675" s="21" t="str">
        <f>VLOOKUP(Tableau1[[#This Row],[CODE_DESTINATION]],Libellés!$E$2:$F$7,2,FALSE)</f>
        <v>Valorisation matière</v>
      </c>
      <c r="J3675" s="21">
        <v>7193.3706599999996</v>
      </c>
      <c r="K3675" s="21">
        <v>228582</v>
      </c>
      <c r="L3675" s="21">
        <f>Tableau1[[#This Row],[TONNE_DECHET]]*1000</f>
        <v>7193370.6599999992</v>
      </c>
      <c r="M3675" s="21">
        <f>Tableau1[[#This Row],[KG_DECHET]]/Tableau1[[#This Row],[Population]]</f>
        <v>31.469541171220829</v>
      </c>
    </row>
    <row r="3676" spans="1:13" x14ac:dyDescent="0.3">
      <c r="A3676" s="21">
        <v>2015</v>
      </c>
      <c r="B3676" s="21">
        <v>76</v>
      </c>
      <c r="C3676" s="21" t="str">
        <f>VLOOKUP(Tableau1[[#This Row],[CODE_REGION]],Libellés!$I$2:$J$15,2,FALSE)</f>
        <v>Occitanie</v>
      </c>
      <c r="D3676" s="21">
        <v>65</v>
      </c>
      <c r="E3676" s="21" t="str">
        <f>VLOOKUP(Tableau1[[#This Row],[CODE_DEPT]],Libellés!$L$2:$M$102,2,FALSE)</f>
        <v>Hautes-Pyrénées</v>
      </c>
      <c r="F3676" s="21" t="s">
        <v>54</v>
      </c>
      <c r="G3676" s="21" t="str">
        <f>VLOOKUP(Tableau1[[#This Row],[CODE_TYPE_DECHET]],Libellés!$A$1:$B$8,2,FALSE)</f>
        <v>Verre</v>
      </c>
      <c r="H3676" s="21" t="s">
        <v>52</v>
      </c>
      <c r="I3676" s="21" t="str">
        <f>VLOOKUP(Tableau1[[#This Row],[CODE_DESTINATION]],Libellés!$E$2:$F$7,2,FALSE)</f>
        <v>Non précisé</v>
      </c>
      <c r="J3676" s="21">
        <v>249.11637999999999</v>
      </c>
      <c r="K3676" s="21">
        <v>228582</v>
      </c>
      <c r="L3676" s="21">
        <f>Tableau1[[#This Row],[TONNE_DECHET]]*1000</f>
        <v>249116.38</v>
      </c>
      <c r="M3676" s="21">
        <f>Tableau1[[#This Row],[KG_DECHET]]/Tableau1[[#This Row],[Population]]</f>
        <v>1.0898337576887069</v>
      </c>
    </row>
    <row r="3677" spans="1:13" x14ac:dyDescent="0.3">
      <c r="A3677" s="21">
        <v>2015</v>
      </c>
      <c r="B3677" s="21">
        <v>76</v>
      </c>
      <c r="C3677" s="21" t="str">
        <f>VLOOKUP(Tableau1[[#This Row],[CODE_REGION]],Libellés!$I$2:$J$15,2,FALSE)</f>
        <v>Occitanie</v>
      </c>
      <c r="D3677" s="21">
        <v>65</v>
      </c>
      <c r="E3677" s="21" t="str">
        <f>VLOOKUP(Tableau1[[#This Row],[CODE_DEPT]],Libellés!$L$2:$M$102,2,FALSE)</f>
        <v>Hautes-Pyrénées</v>
      </c>
      <c r="F3677" s="21" t="s">
        <v>55</v>
      </c>
      <c r="G3677" s="21" t="str">
        <f>VLOOKUP(Tableau1[[#This Row],[CODE_TYPE_DECHET]],Libellés!$A$1:$B$8,2,FALSE)</f>
        <v>Collectes séparées hors gravats</v>
      </c>
      <c r="H3677" s="21" t="s">
        <v>49</v>
      </c>
      <c r="I3677" s="21" t="str">
        <f>VLOOKUP(Tableau1[[#This Row],[CODE_DESTINATION]],Libellés!$E$2:$F$7,2,FALSE)</f>
        <v>Valorisation matière</v>
      </c>
      <c r="J3677" s="21">
        <v>308.97027000000003</v>
      </c>
      <c r="K3677" s="21">
        <v>228582</v>
      </c>
      <c r="L3677" s="21">
        <f>Tableau1[[#This Row],[TONNE_DECHET]]*1000</f>
        <v>308970.27</v>
      </c>
      <c r="M3677" s="21">
        <f>Tableau1[[#This Row],[KG_DECHET]]/Tableau1[[#This Row],[Population]]</f>
        <v>1.351682415938263</v>
      </c>
    </row>
    <row r="3678" spans="1:13" x14ac:dyDescent="0.3">
      <c r="A3678" s="21">
        <v>2017</v>
      </c>
      <c r="B3678" s="21">
        <v>76</v>
      </c>
      <c r="C3678" s="21" t="str">
        <f>VLOOKUP(Tableau1[[#This Row],[CODE_REGION]],Libellés!$I$2:$J$15,2,FALSE)</f>
        <v>Occitanie</v>
      </c>
      <c r="D3678" s="21">
        <v>65</v>
      </c>
      <c r="E3678" s="21" t="str">
        <f>VLOOKUP(Tableau1[[#This Row],[CODE_DEPT]],Libellés!$L$2:$M$102,2,FALSE)</f>
        <v>Hautes-Pyrénées</v>
      </c>
      <c r="F3678" s="21" t="s">
        <v>49</v>
      </c>
      <c r="G3678" s="21" t="str">
        <f>VLOOKUP(Tableau1[[#This Row],[CODE_TYPE_DECHET]],Libellés!$A$1:$B$8,2,FALSE)</f>
        <v>Ordures ménagères résiduelles</v>
      </c>
      <c r="H3678" s="21" t="s">
        <v>50</v>
      </c>
      <c r="I3678" s="21" t="str">
        <f>VLOOKUP(Tableau1[[#This Row],[CODE_DESTINATION]],Libellés!$E$2:$F$7,2,FALSE)</f>
        <v>Incinération avec récupération d'énergie</v>
      </c>
      <c r="J3678" s="21">
        <v>36117.96574</v>
      </c>
      <c r="K3678" s="21">
        <v>228530</v>
      </c>
      <c r="L3678" s="21">
        <f>Tableau1[[#This Row],[TONNE_DECHET]]*1000</f>
        <v>36117965.740000002</v>
      </c>
      <c r="M3678" s="21">
        <f>Tableau1[[#This Row],[KG_DECHET]]/Tableau1[[#This Row],[Population]]</f>
        <v>158.04474572266224</v>
      </c>
    </row>
    <row r="3679" spans="1:13" x14ac:dyDescent="0.3">
      <c r="A3679" s="21">
        <v>2017</v>
      </c>
      <c r="B3679" s="21">
        <v>76</v>
      </c>
      <c r="C3679" s="21" t="str">
        <f>VLOOKUP(Tableau1[[#This Row],[CODE_REGION]],Libellés!$I$2:$J$15,2,FALSE)</f>
        <v>Occitanie</v>
      </c>
      <c r="D3679" s="21">
        <v>65</v>
      </c>
      <c r="E3679" s="21" t="str">
        <f>VLOOKUP(Tableau1[[#This Row],[CODE_DEPT]],Libellés!$L$2:$M$102,2,FALSE)</f>
        <v>Hautes-Pyrénées</v>
      </c>
      <c r="F3679" s="21" t="s">
        <v>49</v>
      </c>
      <c r="G3679" s="21" t="str">
        <f>VLOOKUP(Tableau1[[#This Row],[CODE_TYPE_DECHET]],Libellés!$A$1:$B$8,2,FALSE)</f>
        <v>Ordures ménagères résiduelles</v>
      </c>
      <c r="H3679" s="21" t="s">
        <v>51</v>
      </c>
      <c r="I3679" s="21" t="str">
        <f>VLOOKUP(Tableau1[[#This Row],[CODE_DESTINATION]],Libellés!$E$2:$F$7,2,FALSE)</f>
        <v>Stockage</v>
      </c>
      <c r="J3679" s="21">
        <v>23378.961630000002</v>
      </c>
      <c r="K3679" s="21">
        <v>228530</v>
      </c>
      <c r="L3679" s="21">
        <f>Tableau1[[#This Row],[TONNE_DECHET]]*1000</f>
        <v>23378961.630000003</v>
      </c>
      <c r="M3679" s="21">
        <f>Tableau1[[#This Row],[KG_DECHET]]/Tableau1[[#This Row],[Population]]</f>
        <v>102.30149927799415</v>
      </c>
    </row>
    <row r="3680" spans="1:13" x14ac:dyDescent="0.3">
      <c r="A3680" s="21">
        <v>2017</v>
      </c>
      <c r="B3680" s="21">
        <v>76</v>
      </c>
      <c r="C3680" s="21" t="str">
        <f>VLOOKUP(Tableau1[[#This Row],[CODE_REGION]],Libellés!$I$2:$J$15,2,FALSE)</f>
        <v>Occitanie</v>
      </c>
      <c r="D3680" s="21">
        <v>65</v>
      </c>
      <c r="E3680" s="21" t="str">
        <f>VLOOKUP(Tableau1[[#This Row],[CODE_DEPT]],Libellés!$L$2:$M$102,2,FALSE)</f>
        <v>Hautes-Pyrénées</v>
      </c>
      <c r="F3680" s="21" t="s">
        <v>49</v>
      </c>
      <c r="G3680" s="21" t="str">
        <f>VLOOKUP(Tableau1[[#This Row],[CODE_TYPE_DECHET]],Libellés!$A$1:$B$8,2,FALSE)</f>
        <v>Ordures ménagères résiduelles</v>
      </c>
      <c r="H3680" s="21" t="s">
        <v>52</v>
      </c>
      <c r="I3680" s="21" t="str">
        <f>VLOOKUP(Tableau1[[#This Row],[CODE_DESTINATION]],Libellés!$E$2:$F$7,2,FALSE)</f>
        <v>Non précisé</v>
      </c>
      <c r="J3680" s="21">
        <v>674.17295999999999</v>
      </c>
      <c r="K3680" s="21">
        <v>228530</v>
      </c>
      <c r="L3680" s="21">
        <f>Tableau1[[#This Row],[TONNE_DECHET]]*1000</f>
        <v>674172.96</v>
      </c>
      <c r="M3680" s="21">
        <f>Tableau1[[#This Row],[KG_DECHET]]/Tableau1[[#This Row],[Population]]</f>
        <v>2.9500413950028439</v>
      </c>
    </row>
    <row r="3681" spans="1:13" x14ac:dyDescent="0.3">
      <c r="A3681" s="21">
        <v>2017</v>
      </c>
      <c r="B3681" s="21">
        <v>76</v>
      </c>
      <c r="C3681" s="21" t="str">
        <f>VLOOKUP(Tableau1[[#This Row],[CODE_REGION]],Libellés!$I$2:$J$15,2,FALSE)</f>
        <v>Occitanie</v>
      </c>
      <c r="D3681" s="21">
        <v>65</v>
      </c>
      <c r="E3681" s="21" t="str">
        <f>VLOOKUP(Tableau1[[#This Row],[CODE_DEPT]],Libellés!$L$2:$M$102,2,FALSE)</f>
        <v>Hautes-Pyrénées</v>
      </c>
      <c r="F3681" s="21" t="s">
        <v>50</v>
      </c>
      <c r="G3681" s="21" t="str">
        <f>VLOOKUP(Tableau1[[#This Row],[CODE_TYPE_DECHET]],Libellés!$A$1:$B$8,2,FALSE)</f>
        <v>Encombrants</v>
      </c>
      <c r="H3681" s="21" t="s">
        <v>49</v>
      </c>
      <c r="I3681" s="21" t="str">
        <f>VLOOKUP(Tableau1[[#This Row],[CODE_DESTINATION]],Libellés!$E$2:$F$7,2,FALSE)</f>
        <v>Valorisation matière</v>
      </c>
      <c r="J3681" s="21">
        <v>17.37</v>
      </c>
      <c r="K3681" s="21">
        <v>228530</v>
      </c>
      <c r="L3681" s="21">
        <f>Tableau1[[#This Row],[TONNE_DECHET]]*1000</f>
        <v>17370</v>
      </c>
      <c r="M3681" s="21">
        <f>Tableau1[[#This Row],[KG_DECHET]]/Tableau1[[#This Row],[Population]]</f>
        <v>7.6007526364153505E-2</v>
      </c>
    </row>
    <row r="3682" spans="1:13" x14ac:dyDescent="0.3">
      <c r="A3682" s="21">
        <v>2017</v>
      </c>
      <c r="B3682" s="21">
        <v>76</v>
      </c>
      <c r="C3682" s="21" t="str">
        <f>VLOOKUP(Tableau1[[#This Row],[CODE_REGION]],Libellés!$I$2:$J$15,2,FALSE)</f>
        <v>Occitanie</v>
      </c>
      <c r="D3682" s="21">
        <v>65</v>
      </c>
      <c r="E3682" s="21" t="str">
        <f>VLOOKUP(Tableau1[[#This Row],[CODE_DEPT]],Libellés!$L$2:$M$102,2,FALSE)</f>
        <v>Hautes-Pyrénées</v>
      </c>
      <c r="F3682" s="21" t="s">
        <v>50</v>
      </c>
      <c r="G3682" s="21" t="str">
        <f>VLOOKUP(Tableau1[[#This Row],[CODE_TYPE_DECHET]],Libellés!$A$1:$B$8,2,FALSE)</f>
        <v>Encombrants</v>
      </c>
      <c r="H3682" s="21" t="s">
        <v>51</v>
      </c>
      <c r="I3682" s="21" t="str">
        <f>VLOOKUP(Tableau1[[#This Row],[CODE_DESTINATION]],Libellés!$E$2:$F$7,2,FALSE)</f>
        <v>Stockage</v>
      </c>
      <c r="J3682" s="21">
        <v>148.95979</v>
      </c>
      <c r="K3682" s="21">
        <v>228530</v>
      </c>
      <c r="L3682" s="21">
        <f>Tableau1[[#This Row],[TONNE_DECHET]]*1000</f>
        <v>148959.79</v>
      </c>
      <c r="M3682" s="21">
        <f>Tableau1[[#This Row],[KG_DECHET]]/Tableau1[[#This Row],[Population]]</f>
        <v>0.65181722312169088</v>
      </c>
    </row>
    <row r="3683" spans="1:13" x14ac:dyDescent="0.3">
      <c r="A3683" s="21">
        <v>2017</v>
      </c>
      <c r="B3683" s="21">
        <v>76</v>
      </c>
      <c r="C3683" s="21" t="str">
        <f>VLOOKUP(Tableau1[[#This Row],[CODE_REGION]],Libellés!$I$2:$J$15,2,FALSE)</f>
        <v>Occitanie</v>
      </c>
      <c r="D3683" s="21">
        <v>65</v>
      </c>
      <c r="E3683" s="21" t="str">
        <f>VLOOKUP(Tableau1[[#This Row],[CODE_DEPT]],Libellés!$L$2:$M$102,2,FALSE)</f>
        <v>Hautes-Pyrénées</v>
      </c>
      <c r="F3683" s="21" t="s">
        <v>51</v>
      </c>
      <c r="G3683" s="21" t="str">
        <f>VLOOKUP(Tableau1[[#This Row],[CODE_TYPE_DECHET]],Libellés!$A$1:$B$8,2,FALSE)</f>
        <v>Emballages et papier</v>
      </c>
      <c r="H3683" s="21" t="s">
        <v>49</v>
      </c>
      <c r="I3683" s="21" t="str">
        <f>VLOOKUP(Tableau1[[#This Row],[CODE_DESTINATION]],Libellés!$E$2:$F$7,2,FALSE)</f>
        <v>Valorisation matière</v>
      </c>
      <c r="J3683" s="21">
        <v>12529.30168</v>
      </c>
      <c r="K3683" s="21">
        <v>228530</v>
      </c>
      <c r="L3683" s="21">
        <f>Tableau1[[#This Row],[TONNE_DECHET]]*1000</f>
        <v>12529301.68</v>
      </c>
      <c r="M3683" s="21">
        <f>Tableau1[[#This Row],[KG_DECHET]]/Tableau1[[#This Row],[Population]]</f>
        <v>54.825631995799235</v>
      </c>
    </row>
    <row r="3684" spans="1:13" x14ac:dyDescent="0.3">
      <c r="A3684" s="21">
        <v>2017</v>
      </c>
      <c r="B3684" s="21">
        <v>76</v>
      </c>
      <c r="C3684" s="21" t="str">
        <f>VLOOKUP(Tableau1[[#This Row],[CODE_REGION]],Libellés!$I$2:$J$15,2,FALSE)</f>
        <v>Occitanie</v>
      </c>
      <c r="D3684" s="21">
        <v>65</v>
      </c>
      <c r="E3684" s="21" t="str">
        <f>VLOOKUP(Tableau1[[#This Row],[CODE_DEPT]],Libellés!$L$2:$M$102,2,FALSE)</f>
        <v>Hautes-Pyrénées</v>
      </c>
      <c r="F3684" s="21" t="s">
        <v>51</v>
      </c>
      <c r="G3684" s="21" t="str">
        <f>VLOOKUP(Tableau1[[#This Row],[CODE_TYPE_DECHET]],Libellés!$A$1:$B$8,2,FALSE)</f>
        <v>Emballages et papier</v>
      </c>
      <c r="H3684" s="21" t="s">
        <v>52</v>
      </c>
      <c r="I3684" s="21" t="str">
        <f>VLOOKUP(Tableau1[[#This Row],[CODE_DESTINATION]],Libellés!$E$2:$F$7,2,FALSE)</f>
        <v>Non précisé</v>
      </c>
      <c r="J3684" s="21">
        <v>128.63586000000001</v>
      </c>
      <c r="K3684" s="21">
        <v>228530</v>
      </c>
      <c r="L3684" s="21">
        <f>Tableau1[[#This Row],[TONNE_DECHET]]*1000</f>
        <v>128635.86000000002</v>
      </c>
      <c r="M3684" s="21">
        <f>Tableau1[[#This Row],[KG_DECHET]]/Tableau1[[#This Row],[Population]]</f>
        <v>0.56288391020872541</v>
      </c>
    </row>
    <row r="3685" spans="1:13" x14ac:dyDescent="0.3">
      <c r="A3685" s="21">
        <v>2017</v>
      </c>
      <c r="B3685" s="21">
        <v>76</v>
      </c>
      <c r="C3685" s="21" t="str">
        <f>VLOOKUP(Tableau1[[#This Row],[CODE_REGION]],Libellés!$I$2:$J$15,2,FALSE)</f>
        <v>Occitanie</v>
      </c>
      <c r="D3685" s="21">
        <v>65</v>
      </c>
      <c r="E3685" s="21" t="str">
        <f>VLOOKUP(Tableau1[[#This Row],[CODE_DEPT]],Libellés!$L$2:$M$102,2,FALSE)</f>
        <v>Hautes-Pyrénées</v>
      </c>
      <c r="F3685" s="21" t="s">
        <v>54</v>
      </c>
      <c r="G3685" s="21" t="str">
        <f>VLOOKUP(Tableau1[[#This Row],[CODE_TYPE_DECHET]],Libellés!$A$1:$B$8,2,FALSE)</f>
        <v>Verre</v>
      </c>
      <c r="H3685" s="21" t="s">
        <v>49</v>
      </c>
      <c r="I3685" s="21" t="str">
        <f>VLOOKUP(Tableau1[[#This Row],[CODE_DESTINATION]],Libellés!$E$2:$F$7,2,FALSE)</f>
        <v>Valorisation matière</v>
      </c>
      <c r="J3685" s="21">
        <v>7609.3292499999998</v>
      </c>
      <c r="K3685" s="21">
        <v>228530</v>
      </c>
      <c r="L3685" s="21">
        <f>Tableau1[[#This Row],[TONNE_DECHET]]*1000</f>
        <v>7609329.25</v>
      </c>
      <c r="M3685" s="21">
        <f>Tableau1[[#This Row],[KG_DECHET]]/Tableau1[[#This Row],[Population]]</f>
        <v>33.296850522907278</v>
      </c>
    </row>
    <row r="3686" spans="1:13" x14ac:dyDescent="0.3">
      <c r="A3686" s="21">
        <v>2017</v>
      </c>
      <c r="B3686" s="21">
        <v>76</v>
      </c>
      <c r="C3686" s="21" t="str">
        <f>VLOOKUP(Tableau1[[#This Row],[CODE_REGION]],Libellés!$I$2:$J$15,2,FALSE)</f>
        <v>Occitanie</v>
      </c>
      <c r="D3686" s="21">
        <v>65</v>
      </c>
      <c r="E3686" s="21" t="str">
        <f>VLOOKUP(Tableau1[[#This Row],[CODE_DEPT]],Libellés!$L$2:$M$102,2,FALSE)</f>
        <v>Hautes-Pyrénées</v>
      </c>
      <c r="F3686" s="21" t="s">
        <v>54</v>
      </c>
      <c r="G3686" s="21" t="str">
        <f>VLOOKUP(Tableau1[[#This Row],[CODE_TYPE_DECHET]],Libellés!$A$1:$B$8,2,FALSE)</f>
        <v>Verre</v>
      </c>
      <c r="H3686" s="21" t="s">
        <v>52</v>
      </c>
      <c r="I3686" s="21" t="str">
        <f>VLOOKUP(Tableau1[[#This Row],[CODE_DESTINATION]],Libellés!$E$2:$F$7,2,FALSE)</f>
        <v>Non précisé</v>
      </c>
      <c r="J3686" s="21">
        <v>102.94239</v>
      </c>
      <c r="K3686" s="21">
        <v>228530</v>
      </c>
      <c r="L3686" s="21">
        <f>Tableau1[[#This Row],[TONNE_DECHET]]*1000</f>
        <v>102942.39</v>
      </c>
      <c r="M3686" s="21">
        <f>Tableau1[[#This Row],[KG_DECHET]]/Tableau1[[#This Row],[Population]]</f>
        <v>0.4504546011464578</v>
      </c>
    </row>
    <row r="3687" spans="1:13" x14ac:dyDescent="0.3">
      <c r="A3687" s="21">
        <v>2017</v>
      </c>
      <c r="B3687" s="21">
        <v>76</v>
      </c>
      <c r="C3687" s="21" t="str">
        <f>VLOOKUP(Tableau1[[#This Row],[CODE_REGION]],Libellés!$I$2:$J$15,2,FALSE)</f>
        <v>Occitanie</v>
      </c>
      <c r="D3687" s="21">
        <v>65</v>
      </c>
      <c r="E3687" s="21" t="str">
        <f>VLOOKUP(Tableau1[[#This Row],[CODE_DEPT]],Libellés!$L$2:$M$102,2,FALSE)</f>
        <v>Hautes-Pyrénées</v>
      </c>
      <c r="F3687" s="21" t="s">
        <v>55</v>
      </c>
      <c r="G3687" s="21" t="str">
        <f>VLOOKUP(Tableau1[[#This Row],[CODE_TYPE_DECHET]],Libellés!$A$1:$B$8,2,FALSE)</f>
        <v>Collectes séparées hors gravats</v>
      </c>
      <c r="H3687" s="21" t="s">
        <v>49</v>
      </c>
      <c r="I3687" s="21" t="str">
        <f>VLOOKUP(Tableau1[[#This Row],[CODE_DESTINATION]],Libellés!$E$2:$F$7,2,FALSE)</f>
        <v>Valorisation matière</v>
      </c>
      <c r="J3687" s="21">
        <v>471.93351999999999</v>
      </c>
      <c r="K3687" s="21">
        <v>228530</v>
      </c>
      <c r="L3687" s="21">
        <f>Tableau1[[#This Row],[TONNE_DECHET]]*1000</f>
        <v>471933.51999999996</v>
      </c>
      <c r="M3687" s="21">
        <f>Tableau1[[#This Row],[KG_DECHET]]/Tableau1[[#This Row],[Population]]</f>
        <v>2.065083446374655</v>
      </c>
    </row>
    <row r="3688" spans="1:13" x14ac:dyDescent="0.3">
      <c r="A3688" s="21">
        <v>2009</v>
      </c>
      <c r="B3688" s="21">
        <v>76</v>
      </c>
      <c r="C3688" s="21" t="str">
        <f>VLOOKUP(Tableau1[[#This Row],[CODE_REGION]],Libellés!$I$2:$J$15,2,FALSE)</f>
        <v>Occitanie</v>
      </c>
      <c r="D3688" s="21">
        <v>66</v>
      </c>
      <c r="E3688" s="21" t="str">
        <f>VLOOKUP(Tableau1[[#This Row],[CODE_DEPT]],Libellés!$L$2:$M$102,2,FALSE)</f>
        <v>Pyrénées-Orientales</v>
      </c>
      <c r="F3688" s="21" t="s">
        <v>49</v>
      </c>
      <c r="G3688" s="21" t="str">
        <f>VLOOKUP(Tableau1[[#This Row],[CODE_TYPE_DECHET]],Libellés!$A$1:$B$8,2,FALSE)</f>
        <v>Ordures ménagères résiduelles</v>
      </c>
      <c r="H3688" s="21" t="s">
        <v>50</v>
      </c>
      <c r="I3688" s="21" t="str">
        <f>VLOOKUP(Tableau1[[#This Row],[CODE_DESTINATION]],Libellés!$E$2:$F$7,2,FALSE)</f>
        <v>Incinération avec récupération d'énergie</v>
      </c>
      <c r="J3688" s="21">
        <v>154254.38</v>
      </c>
      <c r="K3688" s="21">
        <v>445890</v>
      </c>
      <c r="L3688" s="21">
        <f>Tableau1[[#This Row],[TONNE_DECHET]]*1000</f>
        <v>154254380</v>
      </c>
      <c r="M3688" s="21">
        <f>Tableau1[[#This Row],[KG_DECHET]]/Tableau1[[#This Row],[Population]]</f>
        <v>345.94716185606313</v>
      </c>
    </row>
    <row r="3689" spans="1:13" x14ac:dyDescent="0.3">
      <c r="A3689" s="21">
        <v>2009</v>
      </c>
      <c r="B3689" s="21">
        <v>76</v>
      </c>
      <c r="C3689" s="21" t="str">
        <f>VLOOKUP(Tableau1[[#This Row],[CODE_REGION]],Libellés!$I$2:$J$15,2,FALSE)</f>
        <v>Occitanie</v>
      </c>
      <c r="D3689" s="21">
        <v>66</v>
      </c>
      <c r="E3689" s="21" t="str">
        <f>VLOOKUP(Tableau1[[#This Row],[CODE_DEPT]],Libellés!$L$2:$M$102,2,FALSE)</f>
        <v>Pyrénées-Orientales</v>
      </c>
      <c r="F3689" s="21" t="s">
        <v>49</v>
      </c>
      <c r="G3689" s="21" t="str">
        <f>VLOOKUP(Tableau1[[#This Row],[CODE_TYPE_DECHET]],Libellés!$A$1:$B$8,2,FALSE)</f>
        <v>Ordures ménagères résiduelles</v>
      </c>
      <c r="H3689" s="21" t="s">
        <v>51</v>
      </c>
      <c r="I3689" s="21" t="str">
        <f>VLOOKUP(Tableau1[[#This Row],[CODE_DESTINATION]],Libellés!$E$2:$F$7,2,FALSE)</f>
        <v>Stockage</v>
      </c>
      <c r="J3689" s="21">
        <v>2536</v>
      </c>
      <c r="K3689" s="21">
        <v>445890</v>
      </c>
      <c r="L3689" s="21">
        <f>Tableau1[[#This Row],[TONNE_DECHET]]*1000</f>
        <v>2536000</v>
      </c>
      <c r="M3689" s="21">
        <f>Tableau1[[#This Row],[KG_DECHET]]/Tableau1[[#This Row],[Population]]</f>
        <v>5.6875014016909997</v>
      </c>
    </row>
    <row r="3690" spans="1:13" x14ac:dyDescent="0.3">
      <c r="A3690" s="21">
        <v>2009</v>
      </c>
      <c r="B3690" s="21">
        <v>76</v>
      </c>
      <c r="C3690" s="21" t="str">
        <f>VLOOKUP(Tableau1[[#This Row],[CODE_REGION]],Libellés!$I$2:$J$15,2,FALSE)</f>
        <v>Occitanie</v>
      </c>
      <c r="D3690" s="21">
        <v>66</v>
      </c>
      <c r="E3690" s="21" t="str">
        <f>VLOOKUP(Tableau1[[#This Row],[CODE_DEPT]],Libellés!$L$2:$M$102,2,FALSE)</f>
        <v>Pyrénées-Orientales</v>
      </c>
      <c r="F3690" s="21" t="s">
        <v>49</v>
      </c>
      <c r="G3690" s="21" t="str">
        <f>VLOOKUP(Tableau1[[#This Row],[CODE_TYPE_DECHET]],Libellés!$A$1:$B$8,2,FALSE)</f>
        <v>Ordures ménagères résiduelles</v>
      </c>
      <c r="H3690" s="21" t="s">
        <v>52</v>
      </c>
      <c r="I3690" s="21" t="str">
        <f>VLOOKUP(Tableau1[[#This Row],[CODE_DESTINATION]],Libellés!$E$2:$F$7,2,FALSE)</f>
        <v>Non précisé</v>
      </c>
      <c r="J3690" s="21">
        <v>14352.247429999999</v>
      </c>
      <c r="K3690" s="21">
        <v>445890</v>
      </c>
      <c r="L3690" s="21">
        <f>Tableau1[[#This Row],[TONNE_DECHET]]*1000</f>
        <v>14352247.43</v>
      </c>
      <c r="M3690" s="21">
        <f>Tableau1[[#This Row],[KG_DECHET]]/Tableau1[[#This Row],[Population]]</f>
        <v>32.187865684361611</v>
      </c>
    </row>
    <row r="3691" spans="1:13" x14ac:dyDescent="0.3">
      <c r="A3691" s="21">
        <v>2009</v>
      </c>
      <c r="B3691" s="21">
        <v>76</v>
      </c>
      <c r="C3691" s="21" t="str">
        <f>VLOOKUP(Tableau1[[#This Row],[CODE_REGION]],Libellés!$I$2:$J$15,2,FALSE)</f>
        <v>Occitanie</v>
      </c>
      <c r="D3691" s="21">
        <v>66</v>
      </c>
      <c r="E3691" s="21" t="str">
        <f>VLOOKUP(Tableau1[[#This Row],[CODE_DEPT]],Libellés!$L$2:$M$102,2,FALSE)</f>
        <v>Pyrénées-Orientales</v>
      </c>
      <c r="F3691" s="21" t="s">
        <v>50</v>
      </c>
      <c r="G3691" s="21" t="str">
        <f>VLOOKUP(Tableau1[[#This Row],[CODE_TYPE_DECHET]],Libellés!$A$1:$B$8,2,FALSE)</f>
        <v>Encombrants</v>
      </c>
      <c r="H3691" s="21" t="s">
        <v>51</v>
      </c>
      <c r="I3691" s="21" t="str">
        <f>VLOOKUP(Tableau1[[#This Row],[CODE_DESTINATION]],Libellés!$E$2:$F$7,2,FALSE)</f>
        <v>Stockage</v>
      </c>
      <c r="J3691" s="21">
        <v>2167.27</v>
      </c>
      <c r="K3691" s="21">
        <v>445890</v>
      </c>
      <c r="L3691" s="21">
        <f>Tableau1[[#This Row],[TONNE_DECHET]]*1000</f>
        <v>2167270</v>
      </c>
      <c r="M3691" s="21">
        <f>Tableau1[[#This Row],[KG_DECHET]]/Tableau1[[#This Row],[Population]]</f>
        <v>4.8605485657897685</v>
      </c>
    </row>
    <row r="3692" spans="1:13" x14ac:dyDescent="0.3">
      <c r="A3692" s="21">
        <v>2009</v>
      </c>
      <c r="B3692" s="21">
        <v>76</v>
      </c>
      <c r="C3692" s="21" t="str">
        <f>VLOOKUP(Tableau1[[#This Row],[CODE_REGION]],Libellés!$I$2:$J$15,2,FALSE)</f>
        <v>Occitanie</v>
      </c>
      <c r="D3692" s="21">
        <v>66</v>
      </c>
      <c r="E3692" s="21" t="str">
        <f>VLOOKUP(Tableau1[[#This Row],[CODE_DEPT]],Libellés!$L$2:$M$102,2,FALSE)</f>
        <v>Pyrénées-Orientales</v>
      </c>
      <c r="F3692" s="21" t="s">
        <v>51</v>
      </c>
      <c r="G3692" s="21" t="str">
        <f>VLOOKUP(Tableau1[[#This Row],[CODE_TYPE_DECHET]],Libellés!$A$1:$B$8,2,FALSE)</f>
        <v>Emballages et papier</v>
      </c>
      <c r="H3692" s="21" t="s">
        <v>49</v>
      </c>
      <c r="I3692" s="21" t="str">
        <f>VLOOKUP(Tableau1[[#This Row],[CODE_DESTINATION]],Libellés!$E$2:$F$7,2,FALSE)</f>
        <v>Valorisation matière</v>
      </c>
      <c r="J3692" s="21">
        <v>21840.350009999998</v>
      </c>
      <c r="K3692" s="21">
        <v>445890</v>
      </c>
      <c r="L3692" s="21">
        <f>Tableau1[[#This Row],[TONNE_DECHET]]*1000</f>
        <v>21840350.009999998</v>
      </c>
      <c r="M3692" s="21">
        <f>Tableau1[[#This Row],[KG_DECHET]]/Tableau1[[#This Row],[Population]]</f>
        <v>48.981475274170755</v>
      </c>
    </row>
    <row r="3693" spans="1:13" x14ac:dyDescent="0.3">
      <c r="A3693" s="21">
        <v>2009</v>
      </c>
      <c r="B3693" s="21">
        <v>76</v>
      </c>
      <c r="C3693" s="21" t="str">
        <f>VLOOKUP(Tableau1[[#This Row],[CODE_REGION]],Libellés!$I$2:$J$15,2,FALSE)</f>
        <v>Occitanie</v>
      </c>
      <c r="D3693" s="21">
        <v>66</v>
      </c>
      <c r="E3693" s="21" t="str">
        <f>VLOOKUP(Tableau1[[#This Row],[CODE_DEPT]],Libellés!$L$2:$M$102,2,FALSE)</f>
        <v>Pyrénées-Orientales</v>
      </c>
      <c r="F3693" s="21" t="s">
        <v>51</v>
      </c>
      <c r="G3693" s="21" t="str">
        <f>VLOOKUP(Tableau1[[#This Row],[CODE_TYPE_DECHET]],Libellés!$A$1:$B$8,2,FALSE)</f>
        <v>Emballages et papier</v>
      </c>
      <c r="H3693" s="21" t="s">
        <v>52</v>
      </c>
      <c r="I3693" s="21" t="str">
        <f>VLOOKUP(Tableau1[[#This Row],[CODE_DESTINATION]],Libellés!$E$2:$F$7,2,FALSE)</f>
        <v>Non précisé</v>
      </c>
      <c r="J3693" s="21">
        <v>4.4247699999999996</v>
      </c>
      <c r="K3693" s="21">
        <v>445890</v>
      </c>
      <c r="L3693" s="21">
        <f>Tableau1[[#This Row],[TONNE_DECHET]]*1000</f>
        <v>4424.7699999999995</v>
      </c>
      <c r="M3693" s="21">
        <f>Tableau1[[#This Row],[KG_DECHET]]/Tableau1[[#This Row],[Population]]</f>
        <v>9.9234564578707749E-3</v>
      </c>
    </row>
    <row r="3694" spans="1:13" x14ac:dyDescent="0.3">
      <c r="A3694" s="21">
        <v>2009</v>
      </c>
      <c r="B3694" s="21">
        <v>76</v>
      </c>
      <c r="C3694" s="21" t="str">
        <f>VLOOKUP(Tableau1[[#This Row],[CODE_REGION]],Libellés!$I$2:$J$15,2,FALSE)</f>
        <v>Occitanie</v>
      </c>
      <c r="D3694" s="21">
        <v>66</v>
      </c>
      <c r="E3694" s="21" t="str">
        <f>VLOOKUP(Tableau1[[#This Row],[CODE_DEPT]],Libellés!$L$2:$M$102,2,FALSE)</f>
        <v>Pyrénées-Orientales</v>
      </c>
      <c r="F3694" s="21" t="s">
        <v>56</v>
      </c>
      <c r="G3694" s="21" t="str">
        <f>VLOOKUP(Tableau1[[#This Row],[CODE_TYPE_DECHET]],Libellés!$A$1:$B$8,2,FALSE)</f>
        <v>Biodéchets</v>
      </c>
      <c r="H3694" s="21" t="s">
        <v>56</v>
      </c>
      <c r="I3694" s="21" t="str">
        <f>VLOOKUP(Tableau1[[#This Row],[CODE_DESTINATION]],Libellés!$E$2:$F$7,2,FALSE)</f>
        <v>Valorisation organique</v>
      </c>
      <c r="J3694" s="21">
        <v>5525.8</v>
      </c>
      <c r="K3694" s="21">
        <v>445890</v>
      </c>
      <c r="L3694" s="21">
        <f>Tableau1[[#This Row],[TONNE_DECHET]]*1000</f>
        <v>5525800</v>
      </c>
      <c r="M3694" s="21">
        <f>Tableau1[[#This Row],[KG_DECHET]]/Tableau1[[#This Row],[Population]]</f>
        <v>12.392742604678284</v>
      </c>
    </row>
    <row r="3695" spans="1:13" x14ac:dyDescent="0.3">
      <c r="A3695" s="21">
        <v>2009</v>
      </c>
      <c r="B3695" s="21">
        <v>76</v>
      </c>
      <c r="C3695" s="21" t="str">
        <f>VLOOKUP(Tableau1[[#This Row],[CODE_REGION]],Libellés!$I$2:$J$15,2,FALSE)</f>
        <v>Occitanie</v>
      </c>
      <c r="D3695" s="21">
        <v>66</v>
      </c>
      <c r="E3695" s="21" t="str">
        <f>VLOOKUP(Tableau1[[#This Row],[CODE_DEPT]],Libellés!$L$2:$M$102,2,FALSE)</f>
        <v>Pyrénées-Orientales</v>
      </c>
      <c r="F3695" s="21" t="s">
        <v>54</v>
      </c>
      <c r="G3695" s="21" t="str">
        <f>VLOOKUP(Tableau1[[#This Row],[CODE_TYPE_DECHET]],Libellés!$A$1:$B$8,2,FALSE)</f>
        <v>Verre</v>
      </c>
      <c r="H3695" s="21" t="s">
        <v>49</v>
      </c>
      <c r="I3695" s="21" t="str">
        <f>VLOOKUP(Tableau1[[#This Row],[CODE_DESTINATION]],Libellés!$E$2:$F$7,2,FALSE)</f>
        <v>Valorisation matière</v>
      </c>
      <c r="J3695" s="21">
        <v>13264.61</v>
      </c>
      <c r="K3695" s="21">
        <v>445890</v>
      </c>
      <c r="L3695" s="21">
        <f>Tableau1[[#This Row],[TONNE_DECHET]]*1000</f>
        <v>13264610</v>
      </c>
      <c r="M3695" s="21">
        <f>Tableau1[[#This Row],[KG_DECHET]]/Tableau1[[#This Row],[Population]]</f>
        <v>29.748615129291977</v>
      </c>
    </row>
    <row r="3696" spans="1:13" x14ac:dyDescent="0.3">
      <c r="A3696" s="21">
        <v>2009</v>
      </c>
      <c r="B3696" s="21">
        <v>76</v>
      </c>
      <c r="C3696" s="21" t="str">
        <f>VLOOKUP(Tableau1[[#This Row],[CODE_REGION]],Libellés!$I$2:$J$15,2,FALSE)</f>
        <v>Occitanie</v>
      </c>
      <c r="D3696" s="21">
        <v>66</v>
      </c>
      <c r="E3696" s="21" t="str">
        <f>VLOOKUP(Tableau1[[#This Row],[CODE_DEPT]],Libellés!$L$2:$M$102,2,FALSE)</f>
        <v>Pyrénées-Orientales</v>
      </c>
      <c r="F3696" s="21" t="s">
        <v>54</v>
      </c>
      <c r="G3696" s="21" t="str">
        <f>VLOOKUP(Tableau1[[#This Row],[CODE_TYPE_DECHET]],Libellés!$A$1:$B$8,2,FALSE)</f>
        <v>Verre</v>
      </c>
      <c r="H3696" s="21" t="s">
        <v>52</v>
      </c>
      <c r="I3696" s="21" t="str">
        <f>VLOOKUP(Tableau1[[#This Row],[CODE_DESTINATION]],Libellés!$E$2:$F$7,2,FALSE)</f>
        <v>Non précisé</v>
      </c>
      <c r="J3696" s="21">
        <v>2.7671999999999999</v>
      </c>
      <c r="K3696" s="21">
        <v>445890</v>
      </c>
      <c r="L3696" s="21">
        <f>Tableau1[[#This Row],[TONNE_DECHET]]*1000</f>
        <v>2767.2</v>
      </c>
      <c r="M3696" s="21">
        <f>Tableau1[[#This Row],[KG_DECHET]]/Tableau1[[#This Row],[Population]]</f>
        <v>6.2060149364192956E-3</v>
      </c>
    </row>
    <row r="3697" spans="1:13" x14ac:dyDescent="0.3">
      <c r="A3697" s="21">
        <v>2011</v>
      </c>
      <c r="B3697" s="21">
        <v>76</v>
      </c>
      <c r="C3697" s="21" t="str">
        <f>VLOOKUP(Tableau1[[#This Row],[CODE_REGION]],Libellés!$I$2:$J$15,2,FALSE)</f>
        <v>Occitanie</v>
      </c>
      <c r="D3697" s="21">
        <v>66</v>
      </c>
      <c r="E3697" s="21" t="str">
        <f>VLOOKUP(Tableau1[[#This Row],[CODE_DEPT]],Libellés!$L$2:$M$102,2,FALSE)</f>
        <v>Pyrénées-Orientales</v>
      </c>
      <c r="F3697" s="21" t="s">
        <v>49</v>
      </c>
      <c r="G3697" s="21" t="str">
        <f>VLOOKUP(Tableau1[[#This Row],[CODE_TYPE_DECHET]],Libellés!$A$1:$B$8,2,FALSE)</f>
        <v>Ordures ménagères résiduelles</v>
      </c>
      <c r="H3697" s="21" t="s">
        <v>50</v>
      </c>
      <c r="I3697" s="21" t="str">
        <f>VLOOKUP(Tableau1[[#This Row],[CODE_DESTINATION]],Libellés!$E$2:$F$7,2,FALSE)</f>
        <v>Incinération avec récupération d'énergie</v>
      </c>
      <c r="J3697" s="21">
        <v>164075.85999</v>
      </c>
      <c r="K3697" s="21">
        <v>452530</v>
      </c>
      <c r="L3697" s="21">
        <f>Tableau1[[#This Row],[TONNE_DECHET]]*1000</f>
        <v>164075859.99000001</v>
      </c>
      <c r="M3697" s="21">
        <f>Tableau1[[#This Row],[KG_DECHET]]/Tableau1[[#This Row],[Population]]</f>
        <v>362.57454752171128</v>
      </c>
    </row>
    <row r="3698" spans="1:13" x14ac:dyDescent="0.3">
      <c r="A3698" s="21">
        <v>2011</v>
      </c>
      <c r="B3698" s="21">
        <v>76</v>
      </c>
      <c r="C3698" s="21" t="str">
        <f>VLOOKUP(Tableau1[[#This Row],[CODE_REGION]],Libellés!$I$2:$J$15,2,FALSE)</f>
        <v>Occitanie</v>
      </c>
      <c r="D3698" s="21">
        <v>66</v>
      </c>
      <c r="E3698" s="21" t="str">
        <f>VLOOKUP(Tableau1[[#This Row],[CODE_DEPT]],Libellés!$L$2:$M$102,2,FALSE)</f>
        <v>Pyrénées-Orientales</v>
      </c>
      <c r="F3698" s="21" t="s">
        <v>49</v>
      </c>
      <c r="G3698" s="21" t="str">
        <f>VLOOKUP(Tableau1[[#This Row],[CODE_TYPE_DECHET]],Libellés!$A$1:$B$8,2,FALSE)</f>
        <v>Ordures ménagères résiduelles</v>
      </c>
      <c r="H3698" s="21" t="s">
        <v>52</v>
      </c>
      <c r="I3698" s="21" t="str">
        <f>VLOOKUP(Tableau1[[#This Row],[CODE_DESTINATION]],Libellés!$E$2:$F$7,2,FALSE)</f>
        <v>Non précisé</v>
      </c>
      <c r="J3698" s="21">
        <v>198.32633999999999</v>
      </c>
      <c r="K3698" s="21">
        <v>452530</v>
      </c>
      <c r="L3698" s="21">
        <f>Tableau1[[#This Row],[TONNE_DECHET]]*1000</f>
        <v>198326.34</v>
      </c>
      <c r="M3698" s="21">
        <f>Tableau1[[#This Row],[KG_DECHET]]/Tableau1[[#This Row],[Population]]</f>
        <v>0.43826119815260867</v>
      </c>
    </row>
    <row r="3699" spans="1:13" x14ac:dyDescent="0.3">
      <c r="A3699" s="21">
        <v>2011</v>
      </c>
      <c r="B3699" s="21">
        <v>76</v>
      </c>
      <c r="C3699" s="21" t="str">
        <f>VLOOKUP(Tableau1[[#This Row],[CODE_REGION]],Libellés!$I$2:$J$15,2,FALSE)</f>
        <v>Occitanie</v>
      </c>
      <c r="D3699" s="21">
        <v>66</v>
      </c>
      <c r="E3699" s="21" t="str">
        <f>VLOOKUP(Tableau1[[#This Row],[CODE_DEPT]],Libellés!$L$2:$M$102,2,FALSE)</f>
        <v>Pyrénées-Orientales</v>
      </c>
      <c r="F3699" s="21" t="s">
        <v>50</v>
      </c>
      <c r="G3699" s="21" t="str">
        <f>VLOOKUP(Tableau1[[#This Row],[CODE_TYPE_DECHET]],Libellés!$A$1:$B$8,2,FALSE)</f>
        <v>Encombrants</v>
      </c>
      <c r="H3699" s="21" t="s">
        <v>50</v>
      </c>
      <c r="I3699" s="21" t="str">
        <f>VLOOKUP(Tableau1[[#This Row],[CODE_DESTINATION]],Libellés!$E$2:$F$7,2,FALSE)</f>
        <v>Incinération avec récupération d'énergie</v>
      </c>
      <c r="J3699" s="21">
        <v>354.24</v>
      </c>
      <c r="K3699" s="21">
        <v>452530</v>
      </c>
      <c r="L3699" s="21">
        <f>Tableau1[[#This Row],[TONNE_DECHET]]*1000</f>
        <v>354240</v>
      </c>
      <c r="M3699" s="21">
        <f>Tableau1[[#This Row],[KG_DECHET]]/Tableau1[[#This Row],[Population]]</f>
        <v>0.78279893045764926</v>
      </c>
    </row>
    <row r="3700" spans="1:13" x14ac:dyDescent="0.3">
      <c r="A3700" s="21">
        <v>2011</v>
      </c>
      <c r="B3700" s="21">
        <v>76</v>
      </c>
      <c r="C3700" s="21" t="str">
        <f>VLOOKUP(Tableau1[[#This Row],[CODE_REGION]],Libellés!$I$2:$J$15,2,FALSE)</f>
        <v>Occitanie</v>
      </c>
      <c r="D3700" s="21">
        <v>66</v>
      </c>
      <c r="E3700" s="21" t="str">
        <f>VLOOKUP(Tableau1[[#This Row],[CODE_DEPT]],Libellés!$L$2:$M$102,2,FALSE)</f>
        <v>Pyrénées-Orientales</v>
      </c>
      <c r="F3700" s="21" t="s">
        <v>50</v>
      </c>
      <c r="G3700" s="21" t="str">
        <f>VLOOKUP(Tableau1[[#This Row],[CODE_TYPE_DECHET]],Libellés!$A$1:$B$8,2,FALSE)</f>
        <v>Encombrants</v>
      </c>
      <c r="H3700" s="21" t="s">
        <v>51</v>
      </c>
      <c r="I3700" s="21" t="str">
        <f>VLOOKUP(Tableau1[[#This Row],[CODE_DESTINATION]],Libellés!$E$2:$F$7,2,FALSE)</f>
        <v>Stockage</v>
      </c>
      <c r="J3700" s="21">
        <v>1763.3</v>
      </c>
      <c r="K3700" s="21">
        <v>452530</v>
      </c>
      <c r="L3700" s="21">
        <f>Tableau1[[#This Row],[TONNE_DECHET]]*1000</f>
        <v>1763300</v>
      </c>
      <c r="M3700" s="21">
        <f>Tableau1[[#This Row],[KG_DECHET]]/Tableau1[[#This Row],[Population]]</f>
        <v>3.8965372461494265</v>
      </c>
    </row>
    <row r="3701" spans="1:13" x14ac:dyDescent="0.3">
      <c r="A3701" s="21">
        <v>2011</v>
      </c>
      <c r="B3701" s="21">
        <v>76</v>
      </c>
      <c r="C3701" s="21" t="str">
        <f>VLOOKUP(Tableau1[[#This Row],[CODE_REGION]],Libellés!$I$2:$J$15,2,FALSE)</f>
        <v>Occitanie</v>
      </c>
      <c r="D3701" s="21">
        <v>66</v>
      </c>
      <c r="E3701" s="21" t="str">
        <f>VLOOKUP(Tableau1[[#This Row],[CODE_DEPT]],Libellés!$L$2:$M$102,2,FALSE)</f>
        <v>Pyrénées-Orientales</v>
      </c>
      <c r="F3701" s="21" t="s">
        <v>51</v>
      </c>
      <c r="G3701" s="21" t="str">
        <f>VLOOKUP(Tableau1[[#This Row],[CODE_TYPE_DECHET]],Libellés!$A$1:$B$8,2,FALSE)</f>
        <v>Emballages et papier</v>
      </c>
      <c r="H3701" s="21" t="s">
        <v>49</v>
      </c>
      <c r="I3701" s="21" t="str">
        <f>VLOOKUP(Tableau1[[#This Row],[CODE_DESTINATION]],Libellés!$E$2:$F$7,2,FALSE)</f>
        <v>Valorisation matière</v>
      </c>
      <c r="J3701" s="21">
        <v>27074.47</v>
      </c>
      <c r="K3701" s="21">
        <v>452530</v>
      </c>
      <c r="L3701" s="21">
        <f>Tableau1[[#This Row],[TONNE_DECHET]]*1000</f>
        <v>27074470</v>
      </c>
      <c r="M3701" s="21">
        <f>Tableau1[[#This Row],[KG_DECHET]]/Tableau1[[#This Row],[Population]]</f>
        <v>59.829116301681658</v>
      </c>
    </row>
    <row r="3702" spans="1:13" x14ac:dyDescent="0.3">
      <c r="A3702" s="21">
        <v>2011</v>
      </c>
      <c r="B3702" s="21">
        <v>76</v>
      </c>
      <c r="C3702" s="21" t="str">
        <f>VLOOKUP(Tableau1[[#This Row],[CODE_REGION]],Libellés!$I$2:$J$15,2,FALSE)</f>
        <v>Occitanie</v>
      </c>
      <c r="D3702" s="21">
        <v>66</v>
      </c>
      <c r="E3702" s="21" t="str">
        <f>VLOOKUP(Tableau1[[#This Row],[CODE_DEPT]],Libellés!$L$2:$M$102,2,FALSE)</f>
        <v>Pyrénées-Orientales</v>
      </c>
      <c r="F3702" s="21" t="s">
        <v>56</v>
      </c>
      <c r="G3702" s="21" t="str">
        <f>VLOOKUP(Tableau1[[#This Row],[CODE_TYPE_DECHET]],Libellés!$A$1:$B$8,2,FALSE)</f>
        <v>Biodéchets</v>
      </c>
      <c r="H3702" s="21" t="s">
        <v>56</v>
      </c>
      <c r="I3702" s="21" t="str">
        <f>VLOOKUP(Tableau1[[#This Row],[CODE_DESTINATION]],Libellés!$E$2:$F$7,2,FALSE)</f>
        <v>Valorisation organique</v>
      </c>
      <c r="J3702" s="21">
        <v>9582.01</v>
      </c>
      <c r="K3702" s="21">
        <v>452530</v>
      </c>
      <c r="L3702" s="21">
        <f>Tableau1[[#This Row],[TONNE_DECHET]]*1000</f>
        <v>9582010</v>
      </c>
      <c r="M3702" s="21">
        <f>Tableau1[[#This Row],[KG_DECHET]]/Tableau1[[#This Row],[Population]]</f>
        <v>21.174308885598744</v>
      </c>
    </row>
    <row r="3703" spans="1:13" x14ac:dyDescent="0.3">
      <c r="A3703" s="21">
        <v>2011</v>
      </c>
      <c r="B3703" s="21">
        <v>76</v>
      </c>
      <c r="C3703" s="21" t="str">
        <f>VLOOKUP(Tableau1[[#This Row],[CODE_REGION]],Libellés!$I$2:$J$15,2,FALSE)</f>
        <v>Occitanie</v>
      </c>
      <c r="D3703" s="21">
        <v>66</v>
      </c>
      <c r="E3703" s="21" t="str">
        <f>VLOOKUP(Tableau1[[#This Row],[CODE_DEPT]],Libellés!$L$2:$M$102,2,FALSE)</f>
        <v>Pyrénées-Orientales</v>
      </c>
      <c r="F3703" s="21" t="s">
        <v>54</v>
      </c>
      <c r="G3703" s="21" t="str">
        <f>VLOOKUP(Tableau1[[#This Row],[CODE_TYPE_DECHET]],Libellés!$A$1:$B$8,2,FALSE)</f>
        <v>Verre</v>
      </c>
      <c r="H3703" s="21" t="s">
        <v>49</v>
      </c>
      <c r="I3703" s="21" t="str">
        <f>VLOOKUP(Tableau1[[#This Row],[CODE_DESTINATION]],Libellés!$E$2:$F$7,2,FALSE)</f>
        <v>Valorisation matière</v>
      </c>
      <c r="J3703" s="21">
        <v>13387</v>
      </c>
      <c r="K3703" s="21">
        <v>452530</v>
      </c>
      <c r="L3703" s="21">
        <f>Tableau1[[#This Row],[TONNE_DECHET]]*1000</f>
        <v>13387000</v>
      </c>
      <c r="M3703" s="21">
        <f>Tableau1[[#This Row],[KG_DECHET]]/Tableau1[[#This Row],[Population]]</f>
        <v>29.582569111440126</v>
      </c>
    </row>
    <row r="3704" spans="1:13" x14ac:dyDescent="0.3">
      <c r="A3704" s="21">
        <v>2011</v>
      </c>
      <c r="B3704" s="21">
        <v>76</v>
      </c>
      <c r="C3704" s="21" t="str">
        <f>VLOOKUP(Tableau1[[#This Row],[CODE_REGION]],Libellés!$I$2:$J$15,2,FALSE)</f>
        <v>Occitanie</v>
      </c>
      <c r="D3704" s="21">
        <v>66</v>
      </c>
      <c r="E3704" s="21" t="str">
        <f>VLOOKUP(Tableau1[[#This Row],[CODE_DEPT]],Libellés!$L$2:$M$102,2,FALSE)</f>
        <v>Pyrénées-Orientales</v>
      </c>
      <c r="F3704" s="21" t="s">
        <v>54</v>
      </c>
      <c r="G3704" s="21" t="str">
        <f>VLOOKUP(Tableau1[[#This Row],[CODE_TYPE_DECHET]],Libellés!$A$1:$B$8,2,FALSE)</f>
        <v>Verre</v>
      </c>
      <c r="H3704" s="21" t="s">
        <v>52</v>
      </c>
      <c r="I3704" s="21" t="str">
        <f>VLOOKUP(Tableau1[[#This Row],[CODE_DESTINATION]],Libellés!$E$2:$F$7,2,FALSE)</f>
        <v>Non précisé</v>
      </c>
      <c r="J3704" s="21">
        <v>5.0309299999999997</v>
      </c>
      <c r="K3704" s="21">
        <v>452530</v>
      </c>
      <c r="L3704" s="21">
        <f>Tableau1[[#This Row],[TONNE_DECHET]]*1000</f>
        <v>5030.9299999999994</v>
      </c>
      <c r="M3704" s="21">
        <f>Tableau1[[#This Row],[KG_DECHET]]/Tableau1[[#This Row],[Population]]</f>
        <v>1.1117340286831812E-2</v>
      </c>
    </row>
    <row r="3705" spans="1:13" x14ac:dyDescent="0.3">
      <c r="A3705" s="21">
        <v>2013</v>
      </c>
      <c r="B3705" s="21">
        <v>76</v>
      </c>
      <c r="C3705" s="21" t="str">
        <f>VLOOKUP(Tableau1[[#This Row],[CODE_REGION]],Libellés!$I$2:$J$15,2,FALSE)</f>
        <v>Occitanie</v>
      </c>
      <c r="D3705" s="21">
        <v>66</v>
      </c>
      <c r="E3705" s="21" t="str">
        <f>VLOOKUP(Tableau1[[#This Row],[CODE_DEPT]],Libellés!$L$2:$M$102,2,FALSE)</f>
        <v>Pyrénées-Orientales</v>
      </c>
      <c r="F3705" s="21" t="s">
        <v>49</v>
      </c>
      <c r="G3705" s="21" t="str">
        <f>VLOOKUP(Tableau1[[#This Row],[CODE_TYPE_DECHET]],Libellés!$A$1:$B$8,2,FALSE)</f>
        <v>Ordures ménagères résiduelles</v>
      </c>
      <c r="H3705" s="21" t="s">
        <v>50</v>
      </c>
      <c r="I3705" s="21" t="str">
        <f>VLOOKUP(Tableau1[[#This Row],[CODE_DESTINATION]],Libellés!$E$2:$F$7,2,FALSE)</f>
        <v>Incinération avec récupération d'énergie</v>
      </c>
      <c r="J3705" s="21">
        <v>162616.53696</v>
      </c>
      <c r="K3705" s="21">
        <v>462705</v>
      </c>
      <c r="L3705" s="21">
        <f>Tableau1[[#This Row],[TONNE_DECHET]]*1000</f>
        <v>162616536.96000001</v>
      </c>
      <c r="M3705" s="21">
        <f>Tableau1[[#This Row],[KG_DECHET]]/Tableau1[[#This Row],[Population]]</f>
        <v>351.44754640645772</v>
      </c>
    </row>
    <row r="3706" spans="1:13" x14ac:dyDescent="0.3">
      <c r="A3706" s="21">
        <v>2013</v>
      </c>
      <c r="B3706" s="21">
        <v>76</v>
      </c>
      <c r="C3706" s="21" t="str">
        <f>VLOOKUP(Tableau1[[#This Row],[CODE_REGION]],Libellés!$I$2:$J$15,2,FALSE)</f>
        <v>Occitanie</v>
      </c>
      <c r="D3706" s="21">
        <v>66</v>
      </c>
      <c r="E3706" s="21" t="str">
        <f>VLOOKUP(Tableau1[[#This Row],[CODE_DEPT]],Libellés!$L$2:$M$102,2,FALSE)</f>
        <v>Pyrénées-Orientales</v>
      </c>
      <c r="F3706" s="21" t="s">
        <v>49</v>
      </c>
      <c r="G3706" s="21" t="str">
        <f>VLOOKUP(Tableau1[[#This Row],[CODE_TYPE_DECHET]],Libellés!$A$1:$B$8,2,FALSE)</f>
        <v>Ordures ménagères résiduelles</v>
      </c>
      <c r="H3706" s="21" t="s">
        <v>52</v>
      </c>
      <c r="I3706" s="21" t="str">
        <f>VLOOKUP(Tableau1[[#This Row],[CODE_DESTINATION]],Libellés!$E$2:$F$7,2,FALSE)</f>
        <v>Non précisé</v>
      </c>
      <c r="J3706" s="21">
        <v>2894.5605799999998</v>
      </c>
      <c r="K3706" s="21">
        <v>462705</v>
      </c>
      <c r="L3706" s="21">
        <f>Tableau1[[#This Row],[TONNE_DECHET]]*1000</f>
        <v>2894560.58</v>
      </c>
      <c r="M3706" s="21">
        <f>Tableau1[[#This Row],[KG_DECHET]]/Tableau1[[#This Row],[Population]]</f>
        <v>6.255736549205217</v>
      </c>
    </row>
    <row r="3707" spans="1:13" x14ac:dyDescent="0.3">
      <c r="A3707" s="21">
        <v>2013</v>
      </c>
      <c r="B3707" s="21">
        <v>76</v>
      </c>
      <c r="C3707" s="21" t="str">
        <f>VLOOKUP(Tableau1[[#This Row],[CODE_REGION]],Libellés!$I$2:$J$15,2,FALSE)</f>
        <v>Occitanie</v>
      </c>
      <c r="D3707" s="21">
        <v>66</v>
      </c>
      <c r="E3707" s="21" t="str">
        <f>VLOOKUP(Tableau1[[#This Row],[CODE_DEPT]],Libellés!$L$2:$M$102,2,FALSE)</f>
        <v>Pyrénées-Orientales</v>
      </c>
      <c r="F3707" s="21" t="s">
        <v>50</v>
      </c>
      <c r="G3707" s="21" t="str">
        <f>VLOOKUP(Tableau1[[#This Row],[CODE_TYPE_DECHET]],Libellés!$A$1:$B$8,2,FALSE)</f>
        <v>Encombrants</v>
      </c>
      <c r="H3707" s="21" t="s">
        <v>52</v>
      </c>
      <c r="I3707" s="21" t="str">
        <f>VLOOKUP(Tableau1[[#This Row],[CODE_DESTINATION]],Libellés!$E$2:$F$7,2,FALSE)</f>
        <v>Non précisé</v>
      </c>
      <c r="J3707" s="21">
        <v>1058.3480999999999</v>
      </c>
      <c r="K3707" s="21">
        <v>462705</v>
      </c>
      <c r="L3707" s="21">
        <f>Tableau1[[#This Row],[TONNE_DECHET]]*1000</f>
        <v>1058348.0999999999</v>
      </c>
      <c r="M3707" s="21">
        <f>Tableau1[[#This Row],[KG_DECHET]]/Tableau1[[#This Row],[Population]]</f>
        <v>2.2873063831166722</v>
      </c>
    </row>
    <row r="3708" spans="1:13" x14ac:dyDescent="0.3">
      <c r="A3708" s="21">
        <v>2013</v>
      </c>
      <c r="B3708" s="21">
        <v>76</v>
      </c>
      <c r="C3708" s="21" t="str">
        <f>VLOOKUP(Tableau1[[#This Row],[CODE_REGION]],Libellés!$I$2:$J$15,2,FALSE)</f>
        <v>Occitanie</v>
      </c>
      <c r="D3708" s="21">
        <v>66</v>
      </c>
      <c r="E3708" s="21" t="str">
        <f>VLOOKUP(Tableau1[[#This Row],[CODE_DEPT]],Libellés!$L$2:$M$102,2,FALSE)</f>
        <v>Pyrénées-Orientales</v>
      </c>
      <c r="F3708" s="21" t="s">
        <v>51</v>
      </c>
      <c r="G3708" s="21" t="str">
        <f>VLOOKUP(Tableau1[[#This Row],[CODE_TYPE_DECHET]],Libellés!$A$1:$B$8,2,FALSE)</f>
        <v>Emballages et papier</v>
      </c>
      <c r="H3708" s="21" t="s">
        <v>49</v>
      </c>
      <c r="I3708" s="21" t="str">
        <f>VLOOKUP(Tableau1[[#This Row],[CODE_DESTINATION]],Libellés!$E$2:$F$7,2,FALSE)</f>
        <v>Valorisation matière</v>
      </c>
      <c r="J3708" s="21">
        <v>30148.950509999999</v>
      </c>
      <c r="K3708" s="21">
        <v>462705</v>
      </c>
      <c r="L3708" s="21">
        <f>Tableau1[[#This Row],[TONNE_DECHET]]*1000</f>
        <v>30148950.509999998</v>
      </c>
      <c r="M3708" s="21">
        <f>Tableau1[[#This Row],[KG_DECHET]]/Tableau1[[#This Row],[Population]]</f>
        <v>65.158039161020511</v>
      </c>
    </row>
    <row r="3709" spans="1:13" x14ac:dyDescent="0.3">
      <c r="A3709" s="21">
        <v>2013</v>
      </c>
      <c r="B3709" s="21">
        <v>76</v>
      </c>
      <c r="C3709" s="21" t="str">
        <f>VLOOKUP(Tableau1[[#This Row],[CODE_REGION]],Libellés!$I$2:$J$15,2,FALSE)</f>
        <v>Occitanie</v>
      </c>
      <c r="D3709" s="21">
        <v>66</v>
      </c>
      <c r="E3709" s="21" t="str">
        <f>VLOOKUP(Tableau1[[#This Row],[CODE_DEPT]],Libellés!$L$2:$M$102,2,FALSE)</f>
        <v>Pyrénées-Orientales</v>
      </c>
      <c r="F3709" s="21" t="s">
        <v>51</v>
      </c>
      <c r="G3709" s="21" t="str">
        <f>VLOOKUP(Tableau1[[#This Row],[CODE_TYPE_DECHET]],Libellés!$A$1:$B$8,2,FALSE)</f>
        <v>Emballages et papier</v>
      </c>
      <c r="H3709" s="21" t="s">
        <v>52</v>
      </c>
      <c r="I3709" s="21" t="str">
        <f>VLOOKUP(Tableau1[[#This Row],[CODE_DESTINATION]],Libellés!$E$2:$F$7,2,FALSE)</f>
        <v>Non précisé</v>
      </c>
      <c r="J3709" s="21">
        <v>338.89377000000002</v>
      </c>
      <c r="K3709" s="21">
        <v>462705</v>
      </c>
      <c r="L3709" s="21">
        <f>Tableau1[[#This Row],[TONNE_DECHET]]*1000</f>
        <v>338893.77</v>
      </c>
      <c r="M3709" s="21">
        <f>Tableau1[[#This Row],[KG_DECHET]]/Tableau1[[#This Row],[Population]]</f>
        <v>0.73241864687003599</v>
      </c>
    </row>
    <row r="3710" spans="1:13" x14ac:dyDescent="0.3">
      <c r="A3710" s="21">
        <v>2013</v>
      </c>
      <c r="B3710" s="21">
        <v>76</v>
      </c>
      <c r="C3710" s="21" t="str">
        <f>VLOOKUP(Tableau1[[#This Row],[CODE_REGION]],Libellés!$I$2:$J$15,2,FALSE)</f>
        <v>Occitanie</v>
      </c>
      <c r="D3710" s="21">
        <v>66</v>
      </c>
      <c r="E3710" s="21" t="str">
        <f>VLOOKUP(Tableau1[[#This Row],[CODE_DEPT]],Libellés!$L$2:$M$102,2,FALSE)</f>
        <v>Pyrénées-Orientales</v>
      </c>
      <c r="F3710" s="21" t="s">
        <v>56</v>
      </c>
      <c r="G3710" s="21" t="str">
        <f>VLOOKUP(Tableau1[[#This Row],[CODE_TYPE_DECHET]],Libellés!$A$1:$B$8,2,FALSE)</f>
        <v>Biodéchets</v>
      </c>
      <c r="H3710" s="21" t="s">
        <v>56</v>
      </c>
      <c r="I3710" s="21" t="str">
        <f>VLOOKUP(Tableau1[[#This Row],[CODE_DESTINATION]],Libellés!$E$2:$F$7,2,FALSE)</f>
        <v>Valorisation organique</v>
      </c>
      <c r="J3710" s="21">
        <v>899.34133999999995</v>
      </c>
      <c r="K3710" s="21">
        <v>462705</v>
      </c>
      <c r="L3710" s="21">
        <f>Tableau1[[#This Row],[TONNE_DECHET]]*1000</f>
        <v>899341.34</v>
      </c>
      <c r="M3710" s="21">
        <f>Tableau1[[#This Row],[KG_DECHET]]/Tableau1[[#This Row],[Population]]</f>
        <v>1.9436603019202299</v>
      </c>
    </row>
    <row r="3711" spans="1:13" x14ac:dyDescent="0.3">
      <c r="A3711" s="21">
        <v>2013</v>
      </c>
      <c r="B3711" s="21">
        <v>76</v>
      </c>
      <c r="C3711" s="21" t="str">
        <f>VLOOKUP(Tableau1[[#This Row],[CODE_REGION]],Libellés!$I$2:$J$15,2,FALSE)</f>
        <v>Occitanie</v>
      </c>
      <c r="D3711" s="21">
        <v>66</v>
      </c>
      <c r="E3711" s="21" t="str">
        <f>VLOOKUP(Tableau1[[#This Row],[CODE_DEPT]],Libellés!$L$2:$M$102,2,FALSE)</f>
        <v>Pyrénées-Orientales</v>
      </c>
      <c r="F3711" s="21" t="s">
        <v>54</v>
      </c>
      <c r="G3711" s="21" t="str">
        <f>VLOOKUP(Tableau1[[#This Row],[CODE_TYPE_DECHET]],Libellés!$A$1:$B$8,2,FALSE)</f>
        <v>Verre</v>
      </c>
      <c r="H3711" s="21" t="s">
        <v>49</v>
      </c>
      <c r="I3711" s="21" t="str">
        <f>VLOOKUP(Tableau1[[#This Row],[CODE_DESTINATION]],Libellés!$E$2:$F$7,2,FALSE)</f>
        <v>Valorisation matière</v>
      </c>
      <c r="J3711" s="21">
        <v>13874.925139999999</v>
      </c>
      <c r="K3711" s="21">
        <v>462705</v>
      </c>
      <c r="L3711" s="21">
        <f>Tableau1[[#This Row],[TONNE_DECHET]]*1000</f>
        <v>13874925.139999999</v>
      </c>
      <c r="M3711" s="21">
        <f>Tableau1[[#This Row],[KG_DECHET]]/Tableau1[[#This Row],[Population]]</f>
        <v>29.986546806280458</v>
      </c>
    </row>
    <row r="3712" spans="1:13" x14ac:dyDescent="0.3">
      <c r="A3712" s="21">
        <v>2013</v>
      </c>
      <c r="B3712" s="21">
        <v>76</v>
      </c>
      <c r="C3712" s="21" t="str">
        <f>VLOOKUP(Tableau1[[#This Row],[CODE_REGION]],Libellés!$I$2:$J$15,2,FALSE)</f>
        <v>Occitanie</v>
      </c>
      <c r="D3712" s="21">
        <v>66</v>
      </c>
      <c r="E3712" s="21" t="str">
        <f>VLOOKUP(Tableau1[[#This Row],[CODE_DEPT]],Libellés!$L$2:$M$102,2,FALSE)</f>
        <v>Pyrénées-Orientales</v>
      </c>
      <c r="F3712" s="21" t="s">
        <v>54</v>
      </c>
      <c r="G3712" s="21" t="str">
        <f>VLOOKUP(Tableau1[[#This Row],[CODE_TYPE_DECHET]],Libellés!$A$1:$B$8,2,FALSE)</f>
        <v>Verre</v>
      </c>
      <c r="H3712" s="21" t="s">
        <v>52</v>
      </c>
      <c r="I3712" s="21" t="str">
        <f>VLOOKUP(Tableau1[[#This Row],[CODE_DESTINATION]],Libellés!$E$2:$F$7,2,FALSE)</f>
        <v>Non précisé</v>
      </c>
      <c r="J3712" s="21">
        <v>744.73338999999999</v>
      </c>
      <c r="K3712" s="21">
        <v>462705</v>
      </c>
      <c r="L3712" s="21">
        <f>Tableau1[[#This Row],[TONNE_DECHET]]*1000</f>
        <v>744733.39</v>
      </c>
      <c r="M3712" s="21">
        <f>Tableau1[[#This Row],[KG_DECHET]]/Tableau1[[#This Row],[Population]]</f>
        <v>1.6095209474719314</v>
      </c>
    </row>
    <row r="3713" spans="1:13" x14ac:dyDescent="0.3">
      <c r="A3713" s="21">
        <v>2013</v>
      </c>
      <c r="B3713" s="21">
        <v>76</v>
      </c>
      <c r="C3713" s="21" t="str">
        <f>VLOOKUP(Tableau1[[#This Row],[CODE_REGION]],Libellés!$I$2:$J$15,2,FALSE)</f>
        <v>Occitanie</v>
      </c>
      <c r="D3713" s="21">
        <v>66</v>
      </c>
      <c r="E3713" s="21" t="str">
        <f>VLOOKUP(Tableau1[[#This Row],[CODE_DEPT]],Libellés!$L$2:$M$102,2,FALSE)</f>
        <v>Pyrénées-Orientales</v>
      </c>
      <c r="F3713" s="21" t="s">
        <v>55</v>
      </c>
      <c r="G3713" s="21" t="str">
        <f>VLOOKUP(Tableau1[[#This Row],[CODE_TYPE_DECHET]],Libellés!$A$1:$B$8,2,FALSE)</f>
        <v>Collectes séparées hors gravats</v>
      </c>
      <c r="H3713" s="21" t="s">
        <v>49</v>
      </c>
      <c r="I3713" s="21" t="str">
        <f>VLOOKUP(Tableau1[[#This Row],[CODE_DESTINATION]],Libellés!$E$2:$F$7,2,FALSE)</f>
        <v>Valorisation matière</v>
      </c>
      <c r="J3713" s="21">
        <v>415.03390000000002</v>
      </c>
      <c r="K3713" s="21">
        <v>462705</v>
      </c>
      <c r="L3713" s="21">
        <f>Tableau1[[#This Row],[TONNE_DECHET]]*1000</f>
        <v>415033.9</v>
      </c>
      <c r="M3713" s="21">
        <f>Tableau1[[#This Row],[KG_DECHET]]/Tableau1[[#This Row],[Population]]</f>
        <v>0.89697301736527602</v>
      </c>
    </row>
    <row r="3714" spans="1:13" x14ac:dyDescent="0.3">
      <c r="A3714" s="21">
        <v>2015</v>
      </c>
      <c r="B3714" s="21">
        <v>76</v>
      </c>
      <c r="C3714" s="21" t="str">
        <f>VLOOKUP(Tableau1[[#This Row],[CODE_REGION]],Libellés!$I$2:$J$15,2,FALSE)</f>
        <v>Occitanie</v>
      </c>
      <c r="D3714" s="21">
        <v>66</v>
      </c>
      <c r="E3714" s="21" t="str">
        <f>VLOOKUP(Tableau1[[#This Row],[CODE_DEPT]],Libellés!$L$2:$M$102,2,FALSE)</f>
        <v>Pyrénées-Orientales</v>
      </c>
      <c r="F3714" s="21" t="s">
        <v>49</v>
      </c>
      <c r="G3714" s="21" t="str">
        <f>VLOOKUP(Tableau1[[#This Row],[CODE_TYPE_DECHET]],Libellés!$A$1:$B$8,2,FALSE)</f>
        <v>Ordures ménagères résiduelles</v>
      </c>
      <c r="H3714" s="21" t="s">
        <v>50</v>
      </c>
      <c r="I3714" s="21" t="str">
        <f>VLOOKUP(Tableau1[[#This Row],[CODE_DESTINATION]],Libellés!$E$2:$F$7,2,FALSE)</f>
        <v>Incinération avec récupération d'énergie</v>
      </c>
      <c r="J3714" s="21">
        <v>156311.05045000001</v>
      </c>
      <c r="K3714" s="21">
        <v>471038</v>
      </c>
      <c r="L3714" s="21">
        <f>Tableau1[[#This Row],[TONNE_DECHET]]*1000</f>
        <v>156311050.45000002</v>
      </c>
      <c r="M3714" s="21">
        <f>Tableau1[[#This Row],[KG_DECHET]]/Tableau1[[#This Row],[Population]]</f>
        <v>331.84382247292154</v>
      </c>
    </row>
    <row r="3715" spans="1:13" x14ac:dyDescent="0.3">
      <c r="A3715" s="21">
        <v>2015</v>
      </c>
      <c r="B3715" s="21">
        <v>76</v>
      </c>
      <c r="C3715" s="21" t="str">
        <f>VLOOKUP(Tableau1[[#This Row],[CODE_REGION]],Libellés!$I$2:$J$15,2,FALSE)</f>
        <v>Occitanie</v>
      </c>
      <c r="D3715" s="21">
        <v>66</v>
      </c>
      <c r="E3715" s="21" t="str">
        <f>VLOOKUP(Tableau1[[#This Row],[CODE_DEPT]],Libellés!$L$2:$M$102,2,FALSE)</f>
        <v>Pyrénées-Orientales</v>
      </c>
      <c r="F3715" s="21" t="s">
        <v>49</v>
      </c>
      <c r="G3715" s="21" t="str">
        <f>VLOOKUP(Tableau1[[#This Row],[CODE_TYPE_DECHET]],Libellés!$A$1:$B$8,2,FALSE)</f>
        <v>Ordures ménagères résiduelles</v>
      </c>
      <c r="H3715" s="21" t="s">
        <v>52</v>
      </c>
      <c r="I3715" s="21" t="str">
        <f>VLOOKUP(Tableau1[[#This Row],[CODE_DESTINATION]],Libellés!$E$2:$F$7,2,FALSE)</f>
        <v>Non précisé</v>
      </c>
      <c r="J3715" s="21">
        <v>541.51074000000006</v>
      </c>
      <c r="K3715" s="21">
        <v>471038</v>
      </c>
      <c r="L3715" s="21">
        <f>Tableau1[[#This Row],[TONNE_DECHET]]*1000</f>
        <v>541510.74000000011</v>
      </c>
      <c r="M3715" s="21">
        <f>Tableau1[[#This Row],[KG_DECHET]]/Tableau1[[#This Row],[Population]]</f>
        <v>1.1496115812312384</v>
      </c>
    </row>
    <row r="3716" spans="1:13" x14ac:dyDescent="0.3">
      <c r="A3716" s="21">
        <v>2015</v>
      </c>
      <c r="B3716" s="21">
        <v>76</v>
      </c>
      <c r="C3716" s="21" t="str">
        <f>VLOOKUP(Tableau1[[#This Row],[CODE_REGION]],Libellés!$I$2:$J$15,2,FALSE)</f>
        <v>Occitanie</v>
      </c>
      <c r="D3716" s="21">
        <v>66</v>
      </c>
      <c r="E3716" s="21" t="str">
        <f>VLOOKUP(Tableau1[[#This Row],[CODE_DEPT]],Libellés!$L$2:$M$102,2,FALSE)</f>
        <v>Pyrénées-Orientales</v>
      </c>
      <c r="F3716" s="21" t="s">
        <v>50</v>
      </c>
      <c r="G3716" s="21" t="str">
        <f>VLOOKUP(Tableau1[[#This Row],[CODE_TYPE_DECHET]],Libellés!$A$1:$B$8,2,FALSE)</f>
        <v>Encombrants</v>
      </c>
      <c r="H3716" s="21" t="s">
        <v>50</v>
      </c>
      <c r="I3716" s="21" t="str">
        <f>VLOOKUP(Tableau1[[#This Row],[CODE_DESTINATION]],Libellés!$E$2:$F$7,2,FALSE)</f>
        <v>Incinération avec récupération d'énergie</v>
      </c>
      <c r="J3716" s="21">
        <v>95.123000000000005</v>
      </c>
      <c r="K3716" s="21">
        <v>471038</v>
      </c>
      <c r="L3716" s="21">
        <f>Tableau1[[#This Row],[TONNE_DECHET]]*1000</f>
        <v>95123</v>
      </c>
      <c r="M3716" s="21">
        <f>Tableau1[[#This Row],[KG_DECHET]]/Tableau1[[#This Row],[Population]]</f>
        <v>0.20194336762639109</v>
      </c>
    </row>
    <row r="3717" spans="1:13" x14ac:dyDescent="0.3">
      <c r="A3717" s="21">
        <v>2015</v>
      </c>
      <c r="B3717" s="21">
        <v>76</v>
      </c>
      <c r="C3717" s="21" t="str">
        <f>VLOOKUP(Tableau1[[#This Row],[CODE_REGION]],Libellés!$I$2:$J$15,2,FALSE)</f>
        <v>Occitanie</v>
      </c>
      <c r="D3717" s="21">
        <v>66</v>
      </c>
      <c r="E3717" s="21" t="str">
        <f>VLOOKUP(Tableau1[[#This Row],[CODE_DEPT]],Libellés!$L$2:$M$102,2,FALSE)</f>
        <v>Pyrénées-Orientales</v>
      </c>
      <c r="F3717" s="21" t="s">
        <v>50</v>
      </c>
      <c r="G3717" s="21" t="str">
        <f>VLOOKUP(Tableau1[[#This Row],[CODE_TYPE_DECHET]],Libellés!$A$1:$B$8,2,FALSE)</f>
        <v>Encombrants</v>
      </c>
      <c r="H3717" s="21" t="s">
        <v>51</v>
      </c>
      <c r="I3717" s="21" t="str">
        <f>VLOOKUP(Tableau1[[#This Row],[CODE_DESTINATION]],Libellés!$E$2:$F$7,2,FALSE)</f>
        <v>Stockage</v>
      </c>
      <c r="J3717" s="21">
        <v>1142.6445000000001</v>
      </c>
      <c r="K3717" s="21">
        <v>471038</v>
      </c>
      <c r="L3717" s="21">
        <f>Tableau1[[#This Row],[TONNE_DECHET]]*1000</f>
        <v>1142644.5</v>
      </c>
      <c r="M3717" s="21">
        <f>Tableau1[[#This Row],[KG_DECHET]]/Tableau1[[#This Row],[Population]]</f>
        <v>2.4258011030957163</v>
      </c>
    </row>
    <row r="3718" spans="1:13" x14ac:dyDescent="0.3">
      <c r="A3718" s="21">
        <v>2015</v>
      </c>
      <c r="B3718" s="21">
        <v>76</v>
      </c>
      <c r="C3718" s="21" t="str">
        <f>VLOOKUP(Tableau1[[#This Row],[CODE_REGION]],Libellés!$I$2:$J$15,2,FALSE)</f>
        <v>Occitanie</v>
      </c>
      <c r="D3718" s="21">
        <v>66</v>
      </c>
      <c r="E3718" s="21" t="str">
        <f>VLOOKUP(Tableau1[[#This Row],[CODE_DEPT]],Libellés!$L$2:$M$102,2,FALSE)</f>
        <v>Pyrénées-Orientales</v>
      </c>
      <c r="F3718" s="21" t="s">
        <v>51</v>
      </c>
      <c r="G3718" s="21" t="str">
        <f>VLOOKUP(Tableau1[[#This Row],[CODE_TYPE_DECHET]],Libellés!$A$1:$B$8,2,FALSE)</f>
        <v>Emballages et papier</v>
      </c>
      <c r="H3718" s="21" t="s">
        <v>49</v>
      </c>
      <c r="I3718" s="21" t="str">
        <f>VLOOKUP(Tableau1[[#This Row],[CODE_DESTINATION]],Libellés!$E$2:$F$7,2,FALSE)</f>
        <v>Valorisation matière</v>
      </c>
      <c r="J3718" s="21">
        <v>27541.441920000001</v>
      </c>
      <c r="K3718" s="21">
        <v>471038</v>
      </c>
      <c r="L3718" s="21">
        <f>Tableau1[[#This Row],[TONNE_DECHET]]*1000</f>
        <v>27541441.920000002</v>
      </c>
      <c r="M3718" s="21">
        <f>Tableau1[[#This Row],[KG_DECHET]]/Tableau1[[#This Row],[Population]]</f>
        <v>58.469681681732688</v>
      </c>
    </row>
    <row r="3719" spans="1:13" x14ac:dyDescent="0.3">
      <c r="A3719" s="21">
        <v>2015</v>
      </c>
      <c r="B3719" s="21">
        <v>76</v>
      </c>
      <c r="C3719" s="21" t="str">
        <f>VLOOKUP(Tableau1[[#This Row],[CODE_REGION]],Libellés!$I$2:$J$15,2,FALSE)</f>
        <v>Occitanie</v>
      </c>
      <c r="D3719" s="21">
        <v>66</v>
      </c>
      <c r="E3719" s="21" t="str">
        <f>VLOOKUP(Tableau1[[#This Row],[CODE_DEPT]],Libellés!$L$2:$M$102,2,FALSE)</f>
        <v>Pyrénées-Orientales</v>
      </c>
      <c r="F3719" s="21" t="s">
        <v>56</v>
      </c>
      <c r="G3719" s="21" t="str">
        <f>VLOOKUP(Tableau1[[#This Row],[CODE_TYPE_DECHET]],Libellés!$A$1:$B$8,2,FALSE)</f>
        <v>Biodéchets</v>
      </c>
      <c r="H3719" s="21" t="s">
        <v>56</v>
      </c>
      <c r="I3719" s="21" t="str">
        <f>VLOOKUP(Tableau1[[#This Row],[CODE_DESTINATION]],Libellés!$E$2:$F$7,2,FALSE)</f>
        <v>Valorisation organique</v>
      </c>
      <c r="J3719" s="21">
        <v>2135.8571000000002</v>
      </c>
      <c r="K3719" s="21">
        <v>471038</v>
      </c>
      <c r="L3719" s="21">
        <f>Tableau1[[#This Row],[TONNE_DECHET]]*1000</f>
        <v>2135857.1</v>
      </c>
      <c r="M3719" s="21">
        <f>Tableau1[[#This Row],[KG_DECHET]]/Tableau1[[#This Row],[Population]]</f>
        <v>4.5343626204255285</v>
      </c>
    </row>
    <row r="3720" spans="1:13" x14ac:dyDescent="0.3">
      <c r="A3720" s="21">
        <v>2015</v>
      </c>
      <c r="B3720" s="21">
        <v>76</v>
      </c>
      <c r="C3720" s="21" t="str">
        <f>VLOOKUP(Tableau1[[#This Row],[CODE_REGION]],Libellés!$I$2:$J$15,2,FALSE)</f>
        <v>Occitanie</v>
      </c>
      <c r="D3720" s="21">
        <v>66</v>
      </c>
      <c r="E3720" s="21" t="str">
        <f>VLOOKUP(Tableau1[[#This Row],[CODE_DEPT]],Libellés!$L$2:$M$102,2,FALSE)</f>
        <v>Pyrénées-Orientales</v>
      </c>
      <c r="F3720" s="21" t="s">
        <v>54</v>
      </c>
      <c r="G3720" s="21" t="str">
        <f>VLOOKUP(Tableau1[[#This Row],[CODE_TYPE_DECHET]],Libellés!$A$1:$B$8,2,FALSE)</f>
        <v>Verre</v>
      </c>
      <c r="H3720" s="21" t="s">
        <v>49</v>
      </c>
      <c r="I3720" s="21" t="str">
        <f>VLOOKUP(Tableau1[[#This Row],[CODE_DESTINATION]],Libellés!$E$2:$F$7,2,FALSE)</f>
        <v>Valorisation matière</v>
      </c>
      <c r="J3720" s="21">
        <v>14334.20766</v>
      </c>
      <c r="K3720" s="21">
        <v>471038</v>
      </c>
      <c r="L3720" s="21">
        <f>Tableau1[[#This Row],[TONNE_DECHET]]*1000</f>
        <v>14334207.66</v>
      </c>
      <c r="M3720" s="21">
        <f>Tableau1[[#This Row],[KG_DECHET]]/Tableau1[[#This Row],[Population]]</f>
        <v>30.431106747226337</v>
      </c>
    </row>
    <row r="3721" spans="1:13" x14ac:dyDescent="0.3">
      <c r="A3721" s="21">
        <v>2015</v>
      </c>
      <c r="B3721" s="21">
        <v>76</v>
      </c>
      <c r="C3721" s="21" t="str">
        <f>VLOOKUP(Tableau1[[#This Row],[CODE_REGION]],Libellés!$I$2:$J$15,2,FALSE)</f>
        <v>Occitanie</v>
      </c>
      <c r="D3721" s="21">
        <v>66</v>
      </c>
      <c r="E3721" s="21" t="str">
        <f>VLOOKUP(Tableau1[[#This Row],[CODE_DEPT]],Libellés!$L$2:$M$102,2,FALSE)</f>
        <v>Pyrénées-Orientales</v>
      </c>
      <c r="F3721" s="21" t="s">
        <v>54</v>
      </c>
      <c r="G3721" s="21" t="str">
        <f>VLOOKUP(Tableau1[[#This Row],[CODE_TYPE_DECHET]],Libellés!$A$1:$B$8,2,FALSE)</f>
        <v>Verre</v>
      </c>
      <c r="H3721" s="21" t="s">
        <v>52</v>
      </c>
      <c r="I3721" s="21" t="str">
        <f>VLOOKUP(Tableau1[[#This Row],[CODE_DESTINATION]],Libellés!$E$2:$F$7,2,FALSE)</f>
        <v>Non précisé</v>
      </c>
      <c r="J3721" s="21">
        <v>823.03732000000002</v>
      </c>
      <c r="K3721" s="21">
        <v>471038</v>
      </c>
      <c r="L3721" s="21">
        <f>Tableau1[[#This Row],[TONNE_DECHET]]*1000</f>
        <v>823037.32000000007</v>
      </c>
      <c r="M3721" s="21">
        <f>Tableau1[[#This Row],[KG_DECHET]]/Tableau1[[#This Row],[Population]]</f>
        <v>1.7472843379939624</v>
      </c>
    </row>
    <row r="3722" spans="1:13" x14ac:dyDescent="0.3">
      <c r="A3722" s="21">
        <v>2015</v>
      </c>
      <c r="B3722" s="21">
        <v>76</v>
      </c>
      <c r="C3722" s="21" t="str">
        <f>VLOOKUP(Tableau1[[#This Row],[CODE_REGION]],Libellés!$I$2:$J$15,2,FALSE)</f>
        <v>Occitanie</v>
      </c>
      <c r="D3722" s="21">
        <v>66</v>
      </c>
      <c r="E3722" s="21" t="str">
        <f>VLOOKUP(Tableau1[[#This Row],[CODE_DEPT]],Libellés!$L$2:$M$102,2,FALSE)</f>
        <v>Pyrénées-Orientales</v>
      </c>
      <c r="F3722" s="21" t="s">
        <v>55</v>
      </c>
      <c r="G3722" s="21" t="str">
        <f>VLOOKUP(Tableau1[[#This Row],[CODE_TYPE_DECHET]],Libellés!$A$1:$B$8,2,FALSE)</f>
        <v>Collectes séparées hors gravats</v>
      </c>
      <c r="H3722" s="21" t="s">
        <v>49</v>
      </c>
      <c r="I3722" s="21" t="str">
        <f>VLOOKUP(Tableau1[[#This Row],[CODE_DESTINATION]],Libellés!$E$2:$F$7,2,FALSE)</f>
        <v>Valorisation matière</v>
      </c>
      <c r="J3722" s="21">
        <v>1037.58107</v>
      </c>
      <c r="K3722" s="21">
        <v>471038</v>
      </c>
      <c r="L3722" s="21">
        <f>Tableau1[[#This Row],[TONNE_DECHET]]*1000</f>
        <v>1037581.07</v>
      </c>
      <c r="M3722" s="21">
        <f>Tableau1[[#This Row],[KG_DECHET]]/Tableau1[[#This Row],[Population]]</f>
        <v>2.2027544911450878</v>
      </c>
    </row>
    <row r="3723" spans="1:13" x14ac:dyDescent="0.3">
      <c r="A3723" s="21">
        <v>2017</v>
      </c>
      <c r="B3723" s="21">
        <v>76</v>
      </c>
      <c r="C3723" s="21" t="str">
        <f>VLOOKUP(Tableau1[[#This Row],[CODE_REGION]],Libellés!$I$2:$J$15,2,FALSE)</f>
        <v>Occitanie</v>
      </c>
      <c r="D3723" s="21">
        <v>66</v>
      </c>
      <c r="E3723" s="21" t="str">
        <f>VLOOKUP(Tableau1[[#This Row],[CODE_DEPT]],Libellés!$L$2:$M$102,2,FALSE)</f>
        <v>Pyrénées-Orientales</v>
      </c>
      <c r="F3723" s="21" t="s">
        <v>49</v>
      </c>
      <c r="G3723" s="21" t="str">
        <f>VLOOKUP(Tableau1[[#This Row],[CODE_TYPE_DECHET]],Libellés!$A$1:$B$8,2,FALSE)</f>
        <v>Ordures ménagères résiduelles</v>
      </c>
      <c r="H3723" s="21" t="s">
        <v>50</v>
      </c>
      <c r="I3723" s="21" t="str">
        <f>VLOOKUP(Tableau1[[#This Row],[CODE_DESTINATION]],Libellés!$E$2:$F$7,2,FALSE)</f>
        <v>Incinération avec récupération d'énergie</v>
      </c>
      <c r="J3723" s="21">
        <v>159529.78825000001</v>
      </c>
      <c r="K3723" s="21">
        <v>474452</v>
      </c>
      <c r="L3723" s="21">
        <f>Tableau1[[#This Row],[TONNE_DECHET]]*1000</f>
        <v>159529788.25</v>
      </c>
      <c r="M3723" s="21">
        <f>Tableau1[[#This Row],[KG_DECHET]]/Tableau1[[#This Row],[Population]]</f>
        <v>336.24010068457926</v>
      </c>
    </row>
    <row r="3724" spans="1:13" x14ac:dyDescent="0.3">
      <c r="A3724" s="21">
        <v>2017</v>
      </c>
      <c r="B3724" s="21">
        <v>76</v>
      </c>
      <c r="C3724" s="21" t="str">
        <f>VLOOKUP(Tableau1[[#This Row],[CODE_REGION]],Libellés!$I$2:$J$15,2,FALSE)</f>
        <v>Occitanie</v>
      </c>
      <c r="D3724" s="21">
        <v>66</v>
      </c>
      <c r="E3724" s="21" t="str">
        <f>VLOOKUP(Tableau1[[#This Row],[CODE_DEPT]],Libellés!$L$2:$M$102,2,FALSE)</f>
        <v>Pyrénées-Orientales</v>
      </c>
      <c r="F3724" s="21" t="s">
        <v>51</v>
      </c>
      <c r="G3724" s="21" t="str">
        <f>VLOOKUP(Tableau1[[#This Row],[CODE_TYPE_DECHET]],Libellés!$A$1:$B$8,2,FALSE)</f>
        <v>Emballages et papier</v>
      </c>
      <c r="H3724" s="21" t="s">
        <v>49</v>
      </c>
      <c r="I3724" s="21" t="str">
        <f>VLOOKUP(Tableau1[[#This Row],[CODE_DESTINATION]],Libellés!$E$2:$F$7,2,FALSE)</f>
        <v>Valorisation matière</v>
      </c>
      <c r="J3724" s="21">
        <v>28751.311239999999</v>
      </c>
      <c r="K3724" s="21">
        <v>474452</v>
      </c>
      <c r="L3724" s="21">
        <f>Tableau1[[#This Row],[TONNE_DECHET]]*1000</f>
        <v>28751311.239999998</v>
      </c>
      <c r="M3724" s="21">
        <f>Tableau1[[#This Row],[KG_DECHET]]/Tableau1[[#This Row],[Population]]</f>
        <v>60.59898839081719</v>
      </c>
    </row>
    <row r="3725" spans="1:13" x14ac:dyDescent="0.3">
      <c r="A3725" s="21">
        <v>2017</v>
      </c>
      <c r="B3725" s="21">
        <v>76</v>
      </c>
      <c r="C3725" s="21" t="str">
        <f>VLOOKUP(Tableau1[[#This Row],[CODE_REGION]],Libellés!$I$2:$J$15,2,FALSE)</f>
        <v>Occitanie</v>
      </c>
      <c r="D3725" s="21">
        <v>66</v>
      </c>
      <c r="E3725" s="21" t="str">
        <f>VLOOKUP(Tableau1[[#This Row],[CODE_DEPT]],Libellés!$L$2:$M$102,2,FALSE)</f>
        <v>Pyrénées-Orientales</v>
      </c>
      <c r="F3725" s="21" t="s">
        <v>56</v>
      </c>
      <c r="G3725" s="21" t="str">
        <f>VLOOKUP(Tableau1[[#This Row],[CODE_TYPE_DECHET]],Libellés!$A$1:$B$8,2,FALSE)</f>
        <v>Biodéchets</v>
      </c>
      <c r="H3725" s="21" t="s">
        <v>56</v>
      </c>
      <c r="I3725" s="21" t="str">
        <f>VLOOKUP(Tableau1[[#This Row],[CODE_DESTINATION]],Libellés!$E$2:$F$7,2,FALSE)</f>
        <v>Valorisation organique</v>
      </c>
      <c r="J3725" s="21">
        <v>1505</v>
      </c>
      <c r="K3725" s="21">
        <v>474452</v>
      </c>
      <c r="L3725" s="21">
        <f>Tableau1[[#This Row],[TONNE_DECHET]]*1000</f>
        <v>1505000</v>
      </c>
      <c r="M3725" s="21">
        <f>Tableau1[[#This Row],[KG_DECHET]]/Tableau1[[#This Row],[Population]]</f>
        <v>3.1720806319712005</v>
      </c>
    </row>
    <row r="3726" spans="1:13" x14ac:dyDescent="0.3">
      <c r="A3726" s="21">
        <v>2017</v>
      </c>
      <c r="B3726" s="21">
        <v>76</v>
      </c>
      <c r="C3726" s="21" t="str">
        <f>VLOOKUP(Tableau1[[#This Row],[CODE_REGION]],Libellés!$I$2:$J$15,2,FALSE)</f>
        <v>Occitanie</v>
      </c>
      <c r="D3726" s="21">
        <v>66</v>
      </c>
      <c r="E3726" s="21" t="str">
        <f>VLOOKUP(Tableau1[[#This Row],[CODE_DEPT]],Libellés!$L$2:$M$102,2,FALSE)</f>
        <v>Pyrénées-Orientales</v>
      </c>
      <c r="F3726" s="21" t="s">
        <v>54</v>
      </c>
      <c r="G3726" s="21" t="str">
        <f>VLOOKUP(Tableau1[[#This Row],[CODE_TYPE_DECHET]],Libellés!$A$1:$B$8,2,FALSE)</f>
        <v>Verre</v>
      </c>
      <c r="H3726" s="21" t="s">
        <v>49</v>
      </c>
      <c r="I3726" s="21" t="str">
        <f>VLOOKUP(Tableau1[[#This Row],[CODE_DESTINATION]],Libellés!$E$2:$F$7,2,FALSE)</f>
        <v>Valorisation matière</v>
      </c>
      <c r="J3726" s="21">
        <v>15751.978510000001</v>
      </c>
      <c r="K3726" s="21">
        <v>474452</v>
      </c>
      <c r="L3726" s="21">
        <f>Tableau1[[#This Row],[TONNE_DECHET]]*1000</f>
        <v>15751978.510000002</v>
      </c>
      <c r="M3726" s="21">
        <f>Tableau1[[#This Row],[KG_DECHET]]/Tableau1[[#This Row],[Population]]</f>
        <v>33.200362755347228</v>
      </c>
    </row>
    <row r="3727" spans="1:13" x14ac:dyDescent="0.3">
      <c r="A3727" s="21">
        <v>2017</v>
      </c>
      <c r="B3727" s="21">
        <v>76</v>
      </c>
      <c r="C3727" s="21" t="str">
        <f>VLOOKUP(Tableau1[[#This Row],[CODE_REGION]],Libellés!$I$2:$J$15,2,FALSE)</f>
        <v>Occitanie</v>
      </c>
      <c r="D3727" s="21">
        <v>66</v>
      </c>
      <c r="E3727" s="21" t="str">
        <f>VLOOKUP(Tableau1[[#This Row],[CODE_DEPT]],Libellés!$L$2:$M$102,2,FALSE)</f>
        <v>Pyrénées-Orientales</v>
      </c>
      <c r="F3727" s="21" t="s">
        <v>55</v>
      </c>
      <c r="G3727" s="21" t="str">
        <f>VLOOKUP(Tableau1[[#This Row],[CODE_TYPE_DECHET]],Libellés!$A$1:$B$8,2,FALSE)</f>
        <v>Collectes séparées hors gravats</v>
      </c>
      <c r="H3727" s="21" t="s">
        <v>49</v>
      </c>
      <c r="I3727" s="21" t="str">
        <f>VLOOKUP(Tableau1[[#This Row],[CODE_DESTINATION]],Libellés!$E$2:$F$7,2,FALSE)</f>
        <v>Valorisation matière</v>
      </c>
      <c r="J3727" s="21">
        <v>1333.5304100000001</v>
      </c>
      <c r="K3727" s="21">
        <v>474452</v>
      </c>
      <c r="L3727" s="21">
        <f>Tableau1[[#This Row],[TONNE_DECHET]]*1000</f>
        <v>1333530.4100000001</v>
      </c>
      <c r="M3727" s="21">
        <f>Tableau1[[#This Row],[KG_DECHET]]/Tableau1[[#This Row],[Population]]</f>
        <v>2.810675073558548</v>
      </c>
    </row>
    <row r="3728" spans="1:13" x14ac:dyDescent="0.3">
      <c r="A3728" s="21">
        <v>2017</v>
      </c>
      <c r="B3728" s="21">
        <v>76</v>
      </c>
      <c r="C3728" s="21" t="str">
        <f>VLOOKUP(Tableau1[[#This Row],[CODE_REGION]],Libellés!$I$2:$J$15,2,FALSE)</f>
        <v>Occitanie</v>
      </c>
      <c r="D3728" s="21">
        <v>66</v>
      </c>
      <c r="E3728" s="21" t="str">
        <f>VLOOKUP(Tableau1[[#This Row],[CODE_DEPT]],Libellés!$L$2:$M$102,2,FALSE)</f>
        <v>Pyrénées-Orientales</v>
      </c>
      <c r="F3728" s="21" t="s">
        <v>55</v>
      </c>
      <c r="G3728" s="21" t="str">
        <f>VLOOKUP(Tableau1[[#This Row],[CODE_TYPE_DECHET]],Libellés!$A$1:$B$8,2,FALSE)</f>
        <v>Collectes séparées hors gravats</v>
      </c>
      <c r="H3728" s="21" t="s">
        <v>50</v>
      </c>
      <c r="I3728" s="21" t="str">
        <f>VLOOKUP(Tableau1[[#This Row],[CODE_DESTINATION]],Libellés!$E$2:$F$7,2,FALSE)</f>
        <v>Incinération avec récupération d'énergie</v>
      </c>
      <c r="J3728" s="21">
        <v>9.76</v>
      </c>
      <c r="K3728" s="21">
        <v>474452</v>
      </c>
      <c r="L3728" s="21">
        <f>Tableau1[[#This Row],[TONNE_DECHET]]*1000</f>
        <v>9760</v>
      </c>
      <c r="M3728" s="21">
        <f>Tableau1[[#This Row],[KG_DECHET]]/Tableau1[[#This Row],[Population]]</f>
        <v>2.0571100975441139E-2</v>
      </c>
    </row>
    <row r="3729" spans="1:13" x14ac:dyDescent="0.3">
      <c r="A3729" s="21">
        <v>2009</v>
      </c>
      <c r="B3729" s="21">
        <v>44</v>
      </c>
      <c r="C3729" s="21" t="str">
        <f>VLOOKUP(Tableau1[[#This Row],[CODE_REGION]],Libellés!$I$2:$J$15,2,FALSE)</f>
        <v>Grand-Est</v>
      </c>
      <c r="D3729" s="21">
        <v>67</v>
      </c>
      <c r="E3729" s="21" t="str">
        <f>VLOOKUP(Tableau1[[#This Row],[CODE_DEPT]],Libellés!$L$2:$M$102,2,FALSE)</f>
        <v>Bas-Rhin</v>
      </c>
      <c r="F3729" s="21" t="s">
        <v>49</v>
      </c>
      <c r="G3729" s="21" t="str">
        <f>VLOOKUP(Tableau1[[#This Row],[CODE_TYPE_DECHET]],Libellés!$A$1:$B$8,2,FALSE)</f>
        <v>Ordures ménagères résiduelles</v>
      </c>
      <c r="H3729" s="21" t="s">
        <v>50</v>
      </c>
      <c r="I3729" s="21" t="str">
        <f>VLOOKUP(Tableau1[[#This Row],[CODE_DESTINATION]],Libellés!$E$2:$F$7,2,FALSE)</f>
        <v>Incinération avec récupération d'énergie</v>
      </c>
      <c r="J3729" s="21">
        <v>239227.44</v>
      </c>
      <c r="K3729" s="21">
        <v>1094439</v>
      </c>
      <c r="L3729" s="21">
        <f>Tableau1[[#This Row],[TONNE_DECHET]]*1000</f>
        <v>239227440</v>
      </c>
      <c r="M3729" s="21">
        <f>Tableau1[[#This Row],[KG_DECHET]]/Tableau1[[#This Row],[Population]]</f>
        <v>218.58453509058066</v>
      </c>
    </row>
    <row r="3730" spans="1:13" x14ac:dyDescent="0.3">
      <c r="A3730" s="21">
        <v>2009</v>
      </c>
      <c r="B3730" s="21">
        <v>44</v>
      </c>
      <c r="C3730" s="21" t="str">
        <f>VLOOKUP(Tableau1[[#This Row],[CODE_REGION]],Libellés!$I$2:$J$15,2,FALSE)</f>
        <v>Grand-Est</v>
      </c>
      <c r="D3730" s="21">
        <v>67</v>
      </c>
      <c r="E3730" s="21" t="str">
        <f>VLOOKUP(Tableau1[[#This Row],[CODE_DEPT]],Libellés!$L$2:$M$102,2,FALSE)</f>
        <v>Bas-Rhin</v>
      </c>
      <c r="F3730" s="21" t="s">
        <v>49</v>
      </c>
      <c r="G3730" s="21" t="str">
        <f>VLOOKUP(Tableau1[[#This Row],[CODE_TYPE_DECHET]],Libellés!$A$1:$B$8,2,FALSE)</f>
        <v>Ordures ménagères résiduelles</v>
      </c>
      <c r="H3730" s="21" t="s">
        <v>51</v>
      </c>
      <c r="I3730" s="21" t="str">
        <f>VLOOKUP(Tableau1[[#This Row],[CODE_DESTINATION]],Libellés!$E$2:$F$7,2,FALSE)</f>
        <v>Stockage</v>
      </c>
      <c r="J3730" s="21">
        <v>28057.705590000001</v>
      </c>
      <c r="K3730" s="21">
        <v>1094439</v>
      </c>
      <c r="L3730" s="21">
        <f>Tableau1[[#This Row],[TONNE_DECHET]]*1000</f>
        <v>28057705.59</v>
      </c>
      <c r="M3730" s="21">
        <f>Tableau1[[#This Row],[KG_DECHET]]/Tableau1[[#This Row],[Population]]</f>
        <v>25.636609797348232</v>
      </c>
    </row>
    <row r="3731" spans="1:13" x14ac:dyDescent="0.3">
      <c r="A3731" s="21">
        <v>2009</v>
      </c>
      <c r="B3731" s="21">
        <v>44</v>
      </c>
      <c r="C3731" s="21" t="str">
        <f>VLOOKUP(Tableau1[[#This Row],[CODE_REGION]],Libellés!$I$2:$J$15,2,FALSE)</f>
        <v>Grand-Est</v>
      </c>
      <c r="D3731" s="21">
        <v>67</v>
      </c>
      <c r="E3731" s="21" t="str">
        <f>VLOOKUP(Tableau1[[#This Row],[CODE_DEPT]],Libellés!$L$2:$M$102,2,FALSE)</f>
        <v>Bas-Rhin</v>
      </c>
      <c r="F3731" s="21" t="s">
        <v>49</v>
      </c>
      <c r="G3731" s="21" t="str">
        <f>VLOOKUP(Tableau1[[#This Row],[CODE_TYPE_DECHET]],Libellés!$A$1:$B$8,2,FALSE)</f>
        <v>Ordures ménagères résiduelles</v>
      </c>
      <c r="H3731" s="21" t="s">
        <v>56</v>
      </c>
      <c r="I3731" s="21" t="str">
        <f>VLOOKUP(Tableau1[[#This Row],[CODE_DESTINATION]],Libellés!$E$2:$F$7,2,FALSE)</f>
        <v>Valorisation organique</v>
      </c>
      <c r="J3731" s="21">
        <v>25983.895390000001</v>
      </c>
      <c r="K3731" s="21">
        <v>1094439</v>
      </c>
      <c r="L3731" s="21">
        <f>Tableau1[[#This Row],[TONNE_DECHET]]*1000</f>
        <v>25983895.390000001</v>
      </c>
      <c r="M3731" s="21">
        <f>Tableau1[[#This Row],[KG_DECHET]]/Tableau1[[#This Row],[Population]]</f>
        <v>23.741748411743369</v>
      </c>
    </row>
    <row r="3732" spans="1:13" x14ac:dyDescent="0.3">
      <c r="A3732" s="21">
        <v>2009</v>
      </c>
      <c r="B3732" s="21">
        <v>44</v>
      </c>
      <c r="C3732" s="21" t="str">
        <f>VLOOKUP(Tableau1[[#This Row],[CODE_REGION]],Libellés!$I$2:$J$15,2,FALSE)</f>
        <v>Grand-Est</v>
      </c>
      <c r="D3732" s="21">
        <v>67</v>
      </c>
      <c r="E3732" s="21" t="str">
        <f>VLOOKUP(Tableau1[[#This Row],[CODE_DEPT]],Libellés!$L$2:$M$102,2,FALSE)</f>
        <v>Bas-Rhin</v>
      </c>
      <c r="F3732" s="21" t="s">
        <v>50</v>
      </c>
      <c r="G3732" s="21" t="str">
        <f>VLOOKUP(Tableau1[[#This Row],[CODE_TYPE_DECHET]],Libellés!$A$1:$B$8,2,FALSE)</f>
        <v>Encombrants</v>
      </c>
      <c r="H3732" s="21" t="s">
        <v>50</v>
      </c>
      <c r="I3732" s="21" t="str">
        <f>VLOOKUP(Tableau1[[#This Row],[CODE_DESTINATION]],Libellés!$E$2:$F$7,2,FALSE)</f>
        <v>Incinération avec récupération d'énergie</v>
      </c>
      <c r="J3732" s="21">
        <v>6471.47</v>
      </c>
      <c r="K3732" s="21">
        <v>1094439</v>
      </c>
      <c r="L3732" s="21">
        <f>Tableau1[[#This Row],[TONNE_DECHET]]*1000</f>
        <v>6471470</v>
      </c>
      <c r="M3732" s="21">
        <f>Tableau1[[#This Row],[KG_DECHET]]/Tableau1[[#This Row],[Population]]</f>
        <v>5.9130476892727692</v>
      </c>
    </row>
    <row r="3733" spans="1:13" x14ac:dyDescent="0.3">
      <c r="A3733" s="21">
        <v>2009</v>
      </c>
      <c r="B3733" s="21">
        <v>44</v>
      </c>
      <c r="C3733" s="21" t="str">
        <f>VLOOKUP(Tableau1[[#This Row],[CODE_REGION]],Libellés!$I$2:$J$15,2,FALSE)</f>
        <v>Grand-Est</v>
      </c>
      <c r="D3733" s="21">
        <v>67</v>
      </c>
      <c r="E3733" s="21" t="str">
        <f>VLOOKUP(Tableau1[[#This Row],[CODE_DEPT]],Libellés!$L$2:$M$102,2,FALSE)</f>
        <v>Bas-Rhin</v>
      </c>
      <c r="F3733" s="21" t="s">
        <v>50</v>
      </c>
      <c r="G3733" s="21" t="str">
        <f>VLOOKUP(Tableau1[[#This Row],[CODE_TYPE_DECHET]],Libellés!$A$1:$B$8,2,FALSE)</f>
        <v>Encombrants</v>
      </c>
      <c r="H3733" s="21" t="s">
        <v>51</v>
      </c>
      <c r="I3733" s="21" t="str">
        <f>VLOOKUP(Tableau1[[#This Row],[CODE_DESTINATION]],Libellés!$E$2:$F$7,2,FALSE)</f>
        <v>Stockage</v>
      </c>
      <c r="J3733" s="21">
        <v>1432.4183700000001</v>
      </c>
      <c r="K3733" s="21">
        <v>1094439</v>
      </c>
      <c r="L3733" s="21">
        <f>Tableau1[[#This Row],[TONNE_DECHET]]*1000</f>
        <v>1432418.37</v>
      </c>
      <c r="M3733" s="21">
        <f>Tableau1[[#This Row],[KG_DECHET]]/Tableau1[[#This Row],[Population]]</f>
        <v>1.3088151738013722</v>
      </c>
    </row>
    <row r="3734" spans="1:13" x14ac:dyDescent="0.3">
      <c r="A3734" s="21">
        <v>2009</v>
      </c>
      <c r="B3734" s="21">
        <v>44</v>
      </c>
      <c r="C3734" s="21" t="str">
        <f>VLOOKUP(Tableau1[[#This Row],[CODE_REGION]],Libellés!$I$2:$J$15,2,FALSE)</f>
        <v>Grand-Est</v>
      </c>
      <c r="D3734" s="21">
        <v>67</v>
      </c>
      <c r="E3734" s="21" t="str">
        <f>VLOOKUP(Tableau1[[#This Row],[CODE_DEPT]],Libellés!$L$2:$M$102,2,FALSE)</f>
        <v>Bas-Rhin</v>
      </c>
      <c r="F3734" s="21" t="s">
        <v>50</v>
      </c>
      <c r="G3734" s="21" t="str">
        <f>VLOOKUP(Tableau1[[#This Row],[CODE_TYPE_DECHET]],Libellés!$A$1:$B$8,2,FALSE)</f>
        <v>Encombrants</v>
      </c>
      <c r="H3734" s="21" t="s">
        <v>52</v>
      </c>
      <c r="I3734" s="21" t="str">
        <f>VLOOKUP(Tableau1[[#This Row],[CODE_DESTINATION]],Libellés!$E$2:$F$7,2,FALSE)</f>
        <v>Non précisé</v>
      </c>
      <c r="J3734" s="21">
        <v>223.17</v>
      </c>
      <c r="K3734" s="21">
        <v>1094439</v>
      </c>
      <c r="L3734" s="21">
        <f>Tableau1[[#This Row],[TONNE_DECHET]]*1000</f>
        <v>223170</v>
      </c>
      <c r="M3734" s="21">
        <f>Tableau1[[#This Row],[KG_DECHET]]/Tableau1[[#This Row],[Population]]</f>
        <v>0.20391268951490216</v>
      </c>
    </row>
    <row r="3735" spans="1:13" x14ac:dyDescent="0.3">
      <c r="A3735" s="21">
        <v>2009</v>
      </c>
      <c r="B3735" s="21">
        <v>44</v>
      </c>
      <c r="C3735" s="21" t="str">
        <f>VLOOKUP(Tableau1[[#This Row],[CODE_REGION]],Libellés!$I$2:$J$15,2,FALSE)</f>
        <v>Grand-Est</v>
      </c>
      <c r="D3735" s="21">
        <v>67</v>
      </c>
      <c r="E3735" s="21" t="str">
        <f>VLOOKUP(Tableau1[[#This Row],[CODE_DEPT]],Libellés!$L$2:$M$102,2,FALSE)</f>
        <v>Bas-Rhin</v>
      </c>
      <c r="F3735" s="21" t="s">
        <v>53</v>
      </c>
      <c r="G3735" s="21" t="str">
        <f>VLOOKUP(Tableau1[[#This Row],[CODE_TYPE_DECHET]],Libellés!$A$1:$B$8,2,FALSE)</f>
        <v>Déchets dangereux</v>
      </c>
      <c r="H3735" s="21" t="s">
        <v>50</v>
      </c>
      <c r="I3735" s="21" t="str">
        <f>VLOOKUP(Tableau1[[#This Row],[CODE_DESTINATION]],Libellés!$E$2:$F$7,2,FALSE)</f>
        <v>Incinération avec récupération d'énergie</v>
      </c>
      <c r="J3735" s="21">
        <v>3.7200000000000002E-3</v>
      </c>
      <c r="K3735" s="21">
        <v>1094439</v>
      </c>
      <c r="L3735" s="21">
        <f>Tableau1[[#This Row],[TONNE_DECHET]]*1000</f>
        <v>3.72</v>
      </c>
      <c r="M3735" s="21">
        <f>Tableau1[[#This Row],[KG_DECHET]]/Tableau1[[#This Row],[Population]]</f>
        <v>3.3990016803129276E-6</v>
      </c>
    </row>
    <row r="3736" spans="1:13" x14ac:dyDescent="0.3">
      <c r="A3736" s="21">
        <v>2009</v>
      </c>
      <c r="B3736" s="21">
        <v>44</v>
      </c>
      <c r="C3736" s="21" t="str">
        <f>VLOOKUP(Tableau1[[#This Row],[CODE_REGION]],Libellés!$I$2:$J$15,2,FALSE)</f>
        <v>Grand-Est</v>
      </c>
      <c r="D3736" s="21">
        <v>67</v>
      </c>
      <c r="E3736" s="21" t="str">
        <f>VLOOKUP(Tableau1[[#This Row],[CODE_DEPT]],Libellés!$L$2:$M$102,2,FALSE)</f>
        <v>Bas-Rhin</v>
      </c>
      <c r="F3736" s="21" t="s">
        <v>53</v>
      </c>
      <c r="G3736" s="21" t="str">
        <f>VLOOKUP(Tableau1[[#This Row],[CODE_TYPE_DECHET]],Libellés!$A$1:$B$8,2,FALSE)</f>
        <v>Déchets dangereux</v>
      </c>
      <c r="H3736" s="21" t="s">
        <v>52</v>
      </c>
      <c r="I3736" s="21" t="str">
        <f>VLOOKUP(Tableau1[[#This Row],[CODE_DESTINATION]],Libellés!$E$2:$F$7,2,FALSE)</f>
        <v>Non précisé</v>
      </c>
      <c r="J3736" s="21">
        <v>20.309999999999999</v>
      </c>
      <c r="K3736" s="21">
        <v>1094439</v>
      </c>
      <c r="L3736" s="21">
        <f>Tableau1[[#This Row],[TONNE_DECHET]]*1000</f>
        <v>20310</v>
      </c>
      <c r="M3736" s="21">
        <f>Tableau1[[#This Row],[KG_DECHET]]/Tableau1[[#This Row],[Population]]</f>
        <v>1.8557452722353644E-2</v>
      </c>
    </row>
    <row r="3737" spans="1:13" x14ac:dyDescent="0.3">
      <c r="A3737" s="21">
        <v>2009</v>
      </c>
      <c r="B3737" s="21">
        <v>44</v>
      </c>
      <c r="C3737" s="21" t="str">
        <f>VLOOKUP(Tableau1[[#This Row],[CODE_REGION]],Libellés!$I$2:$J$15,2,FALSE)</f>
        <v>Grand-Est</v>
      </c>
      <c r="D3737" s="21">
        <v>67</v>
      </c>
      <c r="E3737" s="21" t="str">
        <f>VLOOKUP(Tableau1[[#This Row],[CODE_DEPT]],Libellés!$L$2:$M$102,2,FALSE)</f>
        <v>Bas-Rhin</v>
      </c>
      <c r="F3737" s="21" t="s">
        <v>51</v>
      </c>
      <c r="G3737" s="21" t="str">
        <f>VLOOKUP(Tableau1[[#This Row],[CODE_TYPE_DECHET]],Libellés!$A$1:$B$8,2,FALSE)</f>
        <v>Emballages et papier</v>
      </c>
      <c r="H3737" s="21" t="s">
        <v>49</v>
      </c>
      <c r="I3737" s="21" t="str">
        <f>VLOOKUP(Tableau1[[#This Row],[CODE_DESTINATION]],Libellés!$E$2:$F$7,2,FALSE)</f>
        <v>Valorisation matière</v>
      </c>
      <c r="J3737" s="21">
        <v>49049.704429999998</v>
      </c>
      <c r="K3737" s="21">
        <v>1094439</v>
      </c>
      <c r="L3737" s="21">
        <f>Tableau1[[#This Row],[TONNE_DECHET]]*1000</f>
        <v>49049704.43</v>
      </c>
      <c r="M3737" s="21">
        <f>Tableau1[[#This Row],[KG_DECHET]]/Tableau1[[#This Row],[Population]]</f>
        <v>44.817211767855497</v>
      </c>
    </row>
    <row r="3738" spans="1:13" x14ac:dyDescent="0.3">
      <c r="A3738" s="21">
        <v>2009</v>
      </c>
      <c r="B3738" s="21">
        <v>44</v>
      </c>
      <c r="C3738" s="21" t="str">
        <f>VLOOKUP(Tableau1[[#This Row],[CODE_REGION]],Libellés!$I$2:$J$15,2,FALSE)</f>
        <v>Grand-Est</v>
      </c>
      <c r="D3738" s="21">
        <v>67</v>
      </c>
      <c r="E3738" s="21" t="str">
        <f>VLOOKUP(Tableau1[[#This Row],[CODE_DEPT]],Libellés!$L$2:$M$102,2,FALSE)</f>
        <v>Bas-Rhin</v>
      </c>
      <c r="F3738" s="21" t="s">
        <v>51</v>
      </c>
      <c r="G3738" s="21" t="str">
        <f>VLOOKUP(Tableau1[[#This Row],[CODE_TYPE_DECHET]],Libellés!$A$1:$B$8,2,FALSE)</f>
        <v>Emballages et papier</v>
      </c>
      <c r="H3738" s="21" t="s">
        <v>51</v>
      </c>
      <c r="I3738" s="21" t="str">
        <f>VLOOKUP(Tableau1[[#This Row],[CODE_DESTINATION]],Libellés!$E$2:$F$7,2,FALSE)</f>
        <v>Stockage</v>
      </c>
      <c r="J3738" s="21">
        <v>403.73219</v>
      </c>
      <c r="K3738" s="21">
        <v>1094439</v>
      </c>
      <c r="L3738" s="21">
        <f>Tableau1[[#This Row],[TONNE_DECHET]]*1000</f>
        <v>403732.19</v>
      </c>
      <c r="M3738" s="21">
        <f>Tableau1[[#This Row],[KG_DECHET]]/Tableau1[[#This Row],[Population]]</f>
        <v>0.36889419145333818</v>
      </c>
    </row>
    <row r="3739" spans="1:13" x14ac:dyDescent="0.3">
      <c r="A3739" s="21">
        <v>2009</v>
      </c>
      <c r="B3739" s="21">
        <v>44</v>
      </c>
      <c r="C3739" s="21" t="str">
        <f>VLOOKUP(Tableau1[[#This Row],[CODE_REGION]],Libellés!$I$2:$J$15,2,FALSE)</f>
        <v>Grand-Est</v>
      </c>
      <c r="D3739" s="21">
        <v>67</v>
      </c>
      <c r="E3739" s="21" t="str">
        <f>VLOOKUP(Tableau1[[#This Row],[CODE_DEPT]],Libellés!$L$2:$M$102,2,FALSE)</f>
        <v>Bas-Rhin</v>
      </c>
      <c r="F3739" s="21" t="s">
        <v>51</v>
      </c>
      <c r="G3739" s="21" t="str">
        <f>VLOOKUP(Tableau1[[#This Row],[CODE_TYPE_DECHET]],Libellés!$A$1:$B$8,2,FALSE)</f>
        <v>Emballages et papier</v>
      </c>
      <c r="H3739" s="21" t="s">
        <v>52</v>
      </c>
      <c r="I3739" s="21" t="str">
        <f>VLOOKUP(Tableau1[[#This Row],[CODE_DESTINATION]],Libellés!$E$2:$F$7,2,FALSE)</f>
        <v>Non précisé</v>
      </c>
      <c r="J3739" s="21">
        <v>2080.51278</v>
      </c>
      <c r="K3739" s="21">
        <v>1094439</v>
      </c>
      <c r="L3739" s="21">
        <f>Tableau1[[#This Row],[TONNE_DECHET]]*1000</f>
        <v>2080512.78</v>
      </c>
      <c r="M3739" s="21">
        <f>Tableau1[[#This Row],[KG_DECHET]]/Tableau1[[#This Row],[Population]]</f>
        <v>1.9009856008420754</v>
      </c>
    </row>
    <row r="3740" spans="1:13" x14ac:dyDescent="0.3">
      <c r="A3740" s="21">
        <v>2009</v>
      </c>
      <c r="B3740" s="21">
        <v>44</v>
      </c>
      <c r="C3740" s="21" t="str">
        <f>VLOOKUP(Tableau1[[#This Row],[CODE_REGION]],Libellés!$I$2:$J$15,2,FALSE)</f>
        <v>Grand-Est</v>
      </c>
      <c r="D3740" s="21">
        <v>67</v>
      </c>
      <c r="E3740" s="21" t="str">
        <f>VLOOKUP(Tableau1[[#This Row],[CODE_DEPT]],Libellés!$L$2:$M$102,2,FALSE)</f>
        <v>Bas-Rhin</v>
      </c>
      <c r="F3740" s="21" t="s">
        <v>56</v>
      </c>
      <c r="G3740" s="21" t="str">
        <f>VLOOKUP(Tableau1[[#This Row],[CODE_TYPE_DECHET]],Libellés!$A$1:$B$8,2,FALSE)</f>
        <v>Biodéchets</v>
      </c>
      <c r="H3740" s="21" t="s">
        <v>56</v>
      </c>
      <c r="I3740" s="21" t="str">
        <f>VLOOKUP(Tableau1[[#This Row],[CODE_DESTINATION]],Libellés!$E$2:$F$7,2,FALSE)</f>
        <v>Valorisation organique</v>
      </c>
      <c r="J3740" s="21">
        <v>80.638570000000001</v>
      </c>
      <c r="K3740" s="21">
        <v>1094439</v>
      </c>
      <c r="L3740" s="21">
        <f>Tableau1[[#This Row],[TONNE_DECHET]]*1000</f>
        <v>80638.570000000007</v>
      </c>
      <c r="M3740" s="21">
        <f>Tableau1[[#This Row],[KG_DECHET]]/Tableau1[[#This Row],[Population]]</f>
        <v>7.3680278206460115E-2</v>
      </c>
    </row>
    <row r="3741" spans="1:13" x14ac:dyDescent="0.3">
      <c r="A3741" s="21">
        <v>2009</v>
      </c>
      <c r="B3741" s="21">
        <v>44</v>
      </c>
      <c r="C3741" s="21" t="str">
        <f>VLOOKUP(Tableau1[[#This Row],[CODE_REGION]],Libellés!$I$2:$J$15,2,FALSE)</f>
        <v>Grand-Est</v>
      </c>
      <c r="D3741" s="21">
        <v>67</v>
      </c>
      <c r="E3741" s="21" t="str">
        <f>VLOOKUP(Tableau1[[#This Row],[CODE_DEPT]],Libellés!$L$2:$M$102,2,FALSE)</f>
        <v>Bas-Rhin</v>
      </c>
      <c r="F3741" s="21" t="s">
        <v>54</v>
      </c>
      <c r="G3741" s="21" t="str">
        <f>VLOOKUP(Tableau1[[#This Row],[CODE_TYPE_DECHET]],Libellés!$A$1:$B$8,2,FALSE)</f>
        <v>Verre</v>
      </c>
      <c r="H3741" s="21" t="s">
        <v>49</v>
      </c>
      <c r="I3741" s="21" t="str">
        <f>VLOOKUP(Tableau1[[#This Row],[CODE_DESTINATION]],Libellés!$E$2:$F$7,2,FALSE)</f>
        <v>Valorisation matière</v>
      </c>
      <c r="J3741" s="21">
        <v>31164.092329999999</v>
      </c>
      <c r="K3741" s="21">
        <v>1094439</v>
      </c>
      <c r="L3741" s="21">
        <f>Tableau1[[#This Row],[TONNE_DECHET]]*1000</f>
        <v>31164092.329999998</v>
      </c>
      <c r="M3741" s="21">
        <f>Tableau1[[#This Row],[KG_DECHET]]/Tableau1[[#This Row],[Population]]</f>
        <v>28.474946826639034</v>
      </c>
    </row>
    <row r="3742" spans="1:13" x14ac:dyDescent="0.3">
      <c r="A3742" s="21">
        <v>2009</v>
      </c>
      <c r="B3742" s="21">
        <v>44</v>
      </c>
      <c r="C3742" s="21" t="str">
        <f>VLOOKUP(Tableau1[[#This Row],[CODE_REGION]],Libellés!$I$2:$J$15,2,FALSE)</f>
        <v>Grand-Est</v>
      </c>
      <c r="D3742" s="21">
        <v>67</v>
      </c>
      <c r="E3742" s="21" t="str">
        <f>VLOOKUP(Tableau1[[#This Row],[CODE_DEPT]],Libellés!$L$2:$M$102,2,FALSE)</f>
        <v>Bas-Rhin</v>
      </c>
      <c r="F3742" s="21" t="s">
        <v>55</v>
      </c>
      <c r="G3742" s="21" t="str">
        <f>VLOOKUP(Tableau1[[#This Row],[CODE_TYPE_DECHET]],Libellés!$A$1:$B$8,2,FALSE)</f>
        <v>Collectes séparées hors gravats</v>
      </c>
      <c r="H3742" s="21" t="s">
        <v>49</v>
      </c>
      <c r="I3742" s="21" t="str">
        <f>VLOOKUP(Tableau1[[#This Row],[CODE_DESTINATION]],Libellés!$E$2:$F$7,2,FALSE)</f>
        <v>Valorisation matière</v>
      </c>
      <c r="J3742" s="21">
        <v>23</v>
      </c>
      <c r="K3742" s="21">
        <v>1094439</v>
      </c>
      <c r="L3742" s="21">
        <f>Tableau1[[#This Row],[TONNE_DECHET]]*1000</f>
        <v>23000</v>
      </c>
      <c r="M3742" s="21">
        <f>Tableau1[[#This Row],[KG_DECHET]]/Tableau1[[#This Row],[Population]]</f>
        <v>2.1015332969676701E-2</v>
      </c>
    </row>
    <row r="3743" spans="1:13" x14ac:dyDescent="0.3">
      <c r="A3743" s="21">
        <v>2011</v>
      </c>
      <c r="B3743" s="21">
        <v>44</v>
      </c>
      <c r="C3743" s="21" t="str">
        <f>VLOOKUP(Tableau1[[#This Row],[CODE_REGION]],Libellés!$I$2:$J$15,2,FALSE)</f>
        <v>Grand-Est</v>
      </c>
      <c r="D3743" s="21">
        <v>67</v>
      </c>
      <c r="E3743" s="21" t="str">
        <f>VLOOKUP(Tableau1[[#This Row],[CODE_DEPT]],Libellés!$L$2:$M$102,2,FALSE)</f>
        <v>Bas-Rhin</v>
      </c>
      <c r="F3743" s="21" t="s">
        <v>49</v>
      </c>
      <c r="G3743" s="21" t="str">
        <f>VLOOKUP(Tableau1[[#This Row],[CODE_TYPE_DECHET]],Libellés!$A$1:$B$8,2,FALSE)</f>
        <v>Ordures ménagères résiduelles</v>
      </c>
      <c r="H3743" s="21" t="s">
        <v>50</v>
      </c>
      <c r="I3743" s="21" t="str">
        <f>VLOOKUP(Tableau1[[#This Row],[CODE_DESTINATION]],Libellés!$E$2:$F$7,2,FALSE)</f>
        <v>Incinération avec récupération d'énergie</v>
      </c>
      <c r="J3743" s="21">
        <v>231817.04216000001</v>
      </c>
      <c r="K3743" s="21">
        <v>1099269</v>
      </c>
      <c r="L3743" s="21">
        <f>Tableau1[[#This Row],[TONNE_DECHET]]*1000</f>
        <v>231817042.16000003</v>
      </c>
      <c r="M3743" s="21">
        <f>Tableau1[[#This Row],[KG_DECHET]]/Tableau1[[#This Row],[Population]]</f>
        <v>210.88290687720661</v>
      </c>
    </row>
    <row r="3744" spans="1:13" x14ac:dyDescent="0.3">
      <c r="A3744" s="21">
        <v>2011</v>
      </c>
      <c r="B3744" s="21">
        <v>44</v>
      </c>
      <c r="C3744" s="21" t="str">
        <f>VLOOKUP(Tableau1[[#This Row],[CODE_REGION]],Libellés!$I$2:$J$15,2,FALSE)</f>
        <v>Grand-Est</v>
      </c>
      <c r="D3744" s="21">
        <v>67</v>
      </c>
      <c r="E3744" s="21" t="str">
        <f>VLOOKUP(Tableau1[[#This Row],[CODE_DEPT]],Libellés!$L$2:$M$102,2,FALSE)</f>
        <v>Bas-Rhin</v>
      </c>
      <c r="F3744" s="21" t="s">
        <v>49</v>
      </c>
      <c r="G3744" s="21" t="str">
        <f>VLOOKUP(Tableau1[[#This Row],[CODE_TYPE_DECHET]],Libellés!$A$1:$B$8,2,FALSE)</f>
        <v>Ordures ménagères résiduelles</v>
      </c>
      <c r="H3744" s="21" t="s">
        <v>51</v>
      </c>
      <c r="I3744" s="21" t="str">
        <f>VLOOKUP(Tableau1[[#This Row],[CODE_DESTINATION]],Libellés!$E$2:$F$7,2,FALSE)</f>
        <v>Stockage</v>
      </c>
      <c r="J3744" s="21">
        <v>23232.835920000001</v>
      </c>
      <c r="K3744" s="21">
        <v>1099269</v>
      </c>
      <c r="L3744" s="21">
        <f>Tableau1[[#This Row],[TONNE_DECHET]]*1000</f>
        <v>23232835.920000002</v>
      </c>
      <c r="M3744" s="21">
        <f>Tableau1[[#This Row],[KG_DECHET]]/Tableau1[[#This Row],[Population]]</f>
        <v>21.134804965845486</v>
      </c>
    </row>
    <row r="3745" spans="1:13" x14ac:dyDescent="0.3">
      <c r="A3745" s="21">
        <v>2011</v>
      </c>
      <c r="B3745" s="21">
        <v>44</v>
      </c>
      <c r="C3745" s="21" t="str">
        <f>VLOOKUP(Tableau1[[#This Row],[CODE_REGION]],Libellés!$I$2:$J$15,2,FALSE)</f>
        <v>Grand-Est</v>
      </c>
      <c r="D3745" s="21">
        <v>67</v>
      </c>
      <c r="E3745" s="21" t="str">
        <f>VLOOKUP(Tableau1[[#This Row],[CODE_DEPT]],Libellés!$L$2:$M$102,2,FALSE)</f>
        <v>Bas-Rhin</v>
      </c>
      <c r="F3745" s="21" t="s">
        <v>49</v>
      </c>
      <c r="G3745" s="21" t="str">
        <f>VLOOKUP(Tableau1[[#This Row],[CODE_TYPE_DECHET]],Libellés!$A$1:$B$8,2,FALSE)</f>
        <v>Ordures ménagères résiduelles</v>
      </c>
      <c r="H3745" s="21" t="s">
        <v>56</v>
      </c>
      <c r="I3745" s="21" t="str">
        <f>VLOOKUP(Tableau1[[#This Row],[CODE_DESTINATION]],Libellés!$E$2:$F$7,2,FALSE)</f>
        <v>Valorisation organique</v>
      </c>
      <c r="J3745" s="21">
        <v>21604.108550000001</v>
      </c>
      <c r="K3745" s="21">
        <v>1099269</v>
      </c>
      <c r="L3745" s="21">
        <f>Tableau1[[#This Row],[TONNE_DECHET]]*1000</f>
        <v>21604108.550000001</v>
      </c>
      <c r="M3745" s="21">
        <f>Tableau1[[#This Row],[KG_DECHET]]/Tableau1[[#This Row],[Population]]</f>
        <v>19.653159099365123</v>
      </c>
    </row>
    <row r="3746" spans="1:13" x14ac:dyDescent="0.3">
      <c r="A3746" s="21">
        <v>2011</v>
      </c>
      <c r="B3746" s="21">
        <v>44</v>
      </c>
      <c r="C3746" s="21" t="str">
        <f>VLOOKUP(Tableau1[[#This Row],[CODE_REGION]],Libellés!$I$2:$J$15,2,FALSE)</f>
        <v>Grand-Est</v>
      </c>
      <c r="D3746" s="21">
        <v>67</v>
      </c>
      <c r="E3746" s="21" t="str">
        <f>VLOOKUP(Tableau1[[#This Row],[CODE_DEPT]],Libellés!$L$2:$M$102,2,FALSE)</f>
        <v>Bas-Rhin</v>
      </c>
      <c r="F3746" s="21" t="s">
        <v>50</v>
      </c>
      <c r="G3746" s="21" t="str">
        <f>VLOOKUP(Tableau1[[#This Row],[CODE_TYPE_DECHET]],Libellés!$A$1:$B$8,2,FALSE)</f>
        <v>Encombrants</v>
      </c>
      <c r="H3746" s="21" t="s">
        <v>50</v>
      </c>
      <c r="I3746" s="21" t="str">
        <f>VLOOKUP(Tableau1[[#This Row],[CODE_DESTINATION]],Libellés!$E$2:$F$7,2,FALSE)</f>
        <v>Incinération avec récupération d'énergie</v>
      </c>
      <c r="J3746" s="21">
        <v>6389.1</v>
      </c>
      <c r="K3746" s="21">
        <v>1099269</v>
      </c>
      <c r="L3746" s="21">
        <f>Tableau1[[#This Row],[TONNE_DECHET]]*1000</f>
        <v>6389100</v>
      </c>
      <c r="M3746" s="21">
        <f>Tableau1[[#This Row],[KG_DECHET]]/Tableau1[[#This Row],[Population]]</f>
        <v>5.8121351552713669</v>
      </c>
    </row>
    <row r="3747" spans="1:13" x14ac:dyDescent="0.3">
      <c r="A3747" s="21">
        <v>2011</v>
      </c>
      <c r="B3747" s="21">
        <v>44</v>
      </c>
      <c r="C3747" s="21" t="str">
        <f>VLOOKUP(Tableau1[[#This Row],[CODE_REGION]],Libellés!$I$2:$J$15,2,FALSE)</f>
        <v>Grand-Est</v>
      </c>
      <c r="D3747" s="21">
        <v>67</v>
      </c>
      <c r="E3747" s="21" t="str">
        <f>VLOOKUP(Tableau1[[#This Row],[CODE_DEPT]],Libellés!$L$2:$M$102,2,FALSE)</f>
        <v>Bas-Rhin</v>
      </c>
      <c r="F3747" s="21" t="s">
        <v>50</v>
      </c>
      <c r="G3747" s="21" t="str">
        <f>VLOOKUP(Tableau1[[#This Row],[CODE_TYPE_DECHET]],Libellés!$A$1:$B$8,2,FALSE)</f>
        <v>Encombrants</v>
      </c>
      <c r="H3747" s="21" t="s">
        <v>51</v>
      </c>
      <c r="I3747" s="21" t="str">
        <f>VLOOKUP(Tableau1[[#This Row],[CODE_DESTINATION]],Libellés!$E$2:$F$7,2,FALSE)</f>
        <v>Stockage</v>
      </c>
      <c r="J3747" s="21">
        <v>37.85698</v>
      </c>
      <c r="K3747" s="21">
        <v>1099269</v>
      </c>
      <c r="L3747" s="21">
        <f>Tableau1[[#This Row],[TONNE_DECHET]]*1000</f>
        <v>37856.980000000003</v>
      </c>
      <c r="M3747" s="21">
        <f>Tableau1[[#This Row],[KG_DECHET]]/Tableau1[[#This Row],[Population]]</f>
        <v>3.4438322194112636E-2</v>
      </c>
    </row>
    <row r="3748" spans="1:13" x14ac:dyDescent="0.3">
      <c r="A3748" s="21">
        <v>2011</v>
      </c>
      <c r="B3748" s="21">
        <v>44</v>
      </c>
      <c r="C3748" s="21" t="str">
        <f>VLOOKUP(Tableau1[[#This Row],[CODE_REGION]],Libellés!$I$2:$J$15,2,FALSE)</f>
        <v>Grand-Est</v>
      </c>
      <c r="D3748" s="21">
        <v>67</v>
      </c>
      <c r="E3748" s="21" t="str">
        <f>VLOOKUP(Tableau1[[#This Row],[CODE_DEPT]],Libellés!$L$2:$M$102,2,FALSE)</f>
        <v>Bas-Rhin</v>
      </c>
      <c r="F3748" s="21" t="s">
        <v>53</v>
      </c>
      <c r="G3748" s="21" t="str">
        <f>VLOOKUP(Tableau1[[#This Row],[CODE_TYPE_DECHET]],Libellés!$A$1:$B$8,2,FALSE)</f>
        <v>Déchets dangereux</v>
      </c>
      <c r="H3748" s="21" t="s">
        <v>49</v>
      </c>
      <c r="I3748" s="21" t="str">
        <f>VLOOKUP(Tableau1[[#This Row],[CODE_DESTINATION]],Libellés!$E$2:$F$7,2,FALSE)</f>
        <v>Valorisation matière</v>
      </c>
      <c r="J3748" s="21">
        <v>14.5</v>
      </c>
      <c r="K3748" s="21">
        <v>1099269</v>
      </c>
      <c r="L3748" s="21">
        <f>Tableau1[[#This Row],[TONNE_DECHET]]*1000</f>
        <v>14500</v>
      </c>
      <c r="M3748" s="21">
        <f>Tableau1[[#This Row],[KG_DECHET]]/Tableau1[[#This Row],[Population]]</f>
        <v>1.3190583924407948E-2</v>
      </c>
    </row>
    <row r="3749" spans="1:13" x14ac:dyDescent="0.3">
      <c r="A3749" s="21">
        <v>2011</v>
      </c>
      <c r="B3749" s="21">
        <v>44</v>
      </c>
      <c r="C3749" s="21" t="str">
        <f>VLOOKUP(Tableau1[[#This Row],[CODE_REGION]],Libellés!$I$2:$J$15,2,FALSE)</f>
        <v>Grand-Est</v>
      </c>
      <c r="D3749" s="21">
        <v>67</v>
      </c>
      <c r="E3749" s="21" t="str">
        <f>VLOOKUP(Tableau1[[#This Row],[CODE_DEPT]],Libellés!$L$2:$M$102,2,FALSE)</f>
        <v>Bas-Rhin</v>
      </c>
      <c r="F3749" s="21" t="s">
        <v>53</v>
      </c>
      <c r="G3749" s="21" t="str">
        <f>VLOOKUP(Tableau1[[#This Row],[CODE_TYPE_DECHET]],Libellés!$A$1:$B$8,2,FALSE)</f>
        <v>Déchets dangereux</v>
      </c>
      <c r="H3749" s="21" t="s">
        <v>50</v>
      </c>
      <c r="I3749" s="21" t="str">
        <f>VLOOKUP(Tableau1[[#This Row],[CODE_DESTINATION]],Libellés!$E$2:$F$7,2,FALSE)</f>
        <v>Incinération avec récupération d'énergie</v>
      </c>
      <c r="J3749" s="21">
        <v>9.7539999999999996</v>
      </c>
      <c r="K3749" s="21">
        <v>1099269</v>
      </c>
      <c r="L3749" s="21">
        <f>Tableau1[[#This Row],[TONNE_DECHET]]*1000</f>
        <v>9754</v>
      </c>
      <c r="M3749" s="21">
        <f>Tableau1[[#This Row],[KG_DECHET]]/Tableau1[[#This Row],[Population]]</f>
        <v>8.8731693516327665E-3</v>
      </c>
    </row>
    <row r="3750" spans="1:13" x14ac:dyDescent="0.3">
      <c r="A3750" s="21">
        <v>2011</v>
      </c>
      <c r="B3750" s="21">
        <v>44</v>
      </c>
      <c r="C3750" s="21" t="str">
        <f>VLOOKUP(Tableau1[[#This Row],[CODE_REGION]],Libellés!$I$2:$J$15,2,FALSE)</f>
        <v>Grand-Est</v>
      </c>
      <c r="D3750" s="21">
        <v>67</v>
      </c>
      <c r="E3750" s="21" t="str">
        <f>VLOOKUP(Tableau1[[#This Row],[CODE_DEPT]],Libellés!$L$2:$M$102,2,FALSE)</f>
        <v>Bas-Rhin</v>
      </c>
      <c r="F3750" s="21" t="s">
        <v>51</v>
      </c>
      <c r="G3750" s="21" t="str">
        <f>VLOOKUP(Tableau1[[#This Row],[CODE_TYPE_DECHET]],Libellés!$A$1:$B$8,2,FALSE)</f>
        <v>Emballages et papier</v>
      </c>
      <c r="H3750" s="21" t="s">
        <v>49</v>
      </c>
      <c r="I3750" s="21" t="str">
        <f>VLOOKUP(Tableau1[[#This Row],[CODE_DESTINATION]],Libellés!$E$2:$F$7,2,FALSE)</f>
        <v>Valorisation matière</v>
      </c>
      <c r="J3750" s="21">
        <v>57204.945879999999</v>
      </c>
      <c r="K3750" s="21">
        <v>1099269</v>
      </c>
      <c r="L3750" s="21">
        <f>Tableau1[[#This Row],[TONNE_DECHET]]*1000</f>
        <v>57204945.880000003</v>
      </c>
      <c r="M3750" s="21">
        <f>Tableau1[[#This Row],[KG_DECHET]]/Tableau1[[#This Row],[Population]]</f>
        <v>52.039078587679633</v>
      </c>
    </row>
    <row r="3751" spans="1:13" x14ac:dyDescent="0.3">
      <c r="A3751" s="21">
        <v>2011</v>
      </c>
      <c r="B3751" s="21">
        <v>44</v>
      </c>
      <c r="C3751" s="21" t="str">
        <f>VLOOKUP(Tableau1[[#This Row],[CODE_REGION]],Libellés!$I$2:$J$15,2,FALSE)</f>
        <v>Grand-Est</v>
      </c>
      <c r="D3751" s="21">
        <v>67</v>
      </c>
      <c r="E3751" s="21" t="str">
        <f>VLOOKUP(Tableau1[[#This Row],[CODE_DEPT]],Libellés!$L$2:$M$102,2,FALSE)</f>
        <v>Bas-Rhin</v>
      </c>
      <c r="F3751" s="21" t="s">
        <v>51</v>
      </c>
      <c r="G3751" s="21" t="str">
        <f>VLOOKUP(Tableau1[[#This Row],[CODE_TYPE_DECHET]],Libellés!$A$1:$B$8,2,FALSE)</f>
        <v>Emballages et papier</v>
      </c>
      <c r="H3751" s="21" t="s">
        <v>51</v>
      </c>
      <c r="I3751" s="21" t="str">
        <f>VLOOKUP(Tableau1[[#This Row],[CODE_DESTINATION]],Libellés!$E$2:$F$7,2,FALSE)</f>
        <v>Stockage</v>
      </c>
      <c r="J3751" s="21">
        <v>10.320690000000001</v>
      </c>
      <c r="K3751" s="21">
        <v>1099269</v>
      </c>
      <c r="L3751" s="21">
        <f>Tableau1[[#This Row],[TONNE_DECHET]]*1000</f>
        <v>10320.69</v>
      </c>
      <c r="M3751" s="21">
        <f>Tableau1[[#This Row],[KG_DECHET]]/Tableau1[[#This Row],[Population]]</f>
        <v>9.388684662261922E-3</v>
      </c>
    </row>
    <row r="3752" spans="1:13" x14ac:dyDescent="0.3">
      <c r="A3752" s="21">
        <v>2011</v>
      </c>
      <c r="B3752" s="21">
        <v>44</v>
      </c>
      <c r="C3752" s="21" t="str">
        <f>VLOOKUP(Tableau1[[#This Row],[CODE_REGION]],Libellés!$I$2:$J$15,2,FALSE)</f>
        <v>Grand-Est</v>
      </c>
      <c r="D3752" s="21">
        <v>67</v>
      </c>
      <c r="E3752" s="21" t="str">
        <f>VLOOKUP(Tableau1[[#This Row],[CODE_DEPT]],Libellés!$L$2:$M$102,2,FALSE)</f>
        <v>Bas-Rhin</v>
      </c>
      <c r="F3752" s="21" t="s">
        <v>56</v>
      </c>
      <c r="G3752" s="21" t="str">
        <f>VLOOKUP(Tableau1[[#This Row],[CODE_TYPE_DECHET]],Libellés!$A$1:$B$8,2,FALSE)</f>
        <v>Biodéchets</v>
      </c>
      <c r="H3752" s="21" t="s">
        <v>49</v>
      </c>
      <c r="I3752" s="21" t="str">
        <f>VLOOKUP(Tableau1[[#This Row],[CODE_DESTINATION]],Libellés!$E$2:$F$7,2,FALSE)</f>
        <v>Valorisation matière</v>
      </c>
      <c r="J3752" s="21">
        <v>559</v>
      </c>
      <c r="K3752" s="21">
        <v>1099269</v>
      </c>
      <c r="L3752" s="21">
        <f>Tableau1[[#This Row],[TONNE_DECHET]]*1000</f>
        <v>559000</v>
      </c>
      <c r="M3752" s="21">
        <f>Tableau1[[#This Row],[KG_DECHET]]/Tableau1[[#This Row],[Population]]</f>
        <v>0.50851975267200289</v>
      </c>
    </row>
    <row r="3753" spans="1:13" x14ac:dyDescent="0.3">
      <c r="A3753" s="21">
        <v>2011</v>
      </c>
      <c r="B3753" s="21">
        <v>44</v>
      </c>
      <c r="C3753" s="21" t="str">
        <f>VLOOKUP(Tableau1[[#This Row],[CODE_REGION]],Libellés!$I$2:$J$15,2,FALSE)</f>
        <v>Grand-Est</v>
      </c>
      <c r="D3753" s="21">
        <v>67</v>
      </c>
      <c r="E3753" s="21" t="str">
        <f>VLOOKUP(Tableau1[[#This Row],[CODE_DEPT]],Libellés!$L$2:$M$102,2,FALSE)</f>
        <v>Bas-Rhin</v>
      </c>
      <c r="F3753" s="21" t="s">
        <v>56</v>
      </c>
      <c r="G3753" s="21" t="str">
        <f>VLOOKUP(Tableau1[[#This Row],[CODE_TYPE_DECHET]],Libellés!$A$1:$B$8,2,FALSE)</f>
        <v>Biodéchets</v>
      </c>
      <c r="H3753" s="21" t="s">
        <v>56</v>
      </c>
      <c r="I3753" s="21" t="str">
        <f>VLOOKUP(Tableau1[[#This Row],[CODE_DESTINATION]],Libellés!$E$2:$F$7,2,FALSE)</f>
        <v>Valorisation organique</v>
      </c>
      <c r="J3753" s="21">
        <v>708.87395000000004</v>
      </c>
      <c r="K3753" s="21">
        <v>1099269</v>
      </c>
      <c r="L3753" s="21">
        <f>Tableau1[[#This Row],[TONNE_DECHET]]*1000</f>
        <v>708873.95000000007</v>
      </c>
      <c r="M3753" s="21">
        <f>Tableau1[[#This Row],[KG_DECHET]]/Tableau1[[#This Row],[Population]]</f>
        <v>0.6448594020207975</v>
      </c>
    </row>
    <row r="3754" spans="1:13" x14ac:dyDescent="0.3">
      <c r="A3754" s="21">
        <v>2011</v>
      </c>
      <c r="B3754" s="21">
        <v>44</v>
      </c>
      <c r="C3754" s="21" t="str">
        <f>VLOOKUP(Tableau1[[#This Row],[CODE_REGION]],Libellés!$I$2:$J$15,2,FALSE)</f>
        <v>Grand-Est</v>
      </c>
      <c r="D3754" s="21">
        <v>67</v>
      </c>
      <c r="E3754" s="21" t="str">
        <f>VLOOKUP(Tableau1[[#This Row],[CODE_DEPT]],Libellés!$L$2:$M$102,2,FALSE)</f>
        <v>Bas-Rhin</v>
      </c>
      <c r="F3754" s="21" t="s">
        <v>54</v>
      </c>
      <c r="G3754" s="21" t="str">
        <f>VLOOKUP(Tableau1[[#This Row],[CODE_TYPE_DECHET]],Libellés!$A$1:$B$8,2,FALSE)</f>
        <v>Verre</v>
      </c>
      <c r="H3754" s="21" t="s">
        <v>49</v>
      </c>
      <c r="I3754" s="21" t="str">
        <f>VLOOKUP(Tableau1[[#This Row],[CODE_DESTINATION]],Libellés!$E$2:$F$7,2,FALSE)</f>
        <v>Valorisation matière</v>
      </c>
      <c r="J3754" s="21">
        <v>32104.125820000001</v>
      </c>
      <c r="K3754" s="21">
        <v>1099269</v>
      </c>
      <c r="L3754" s="21">
        <f>Tableau1[[#This Row],[TONNE_DECHET]]*1000</f>
        <v>32104125.82</v>
      </c>
      <c r="M3754" s="21">
        <f>Tableau1[[#This Row],[KG_DECHET]]/Tableau1[[#This Row],[Population]]</f>
        <v>29.204976961962906</v>
      </c>
    </row>
    <row r="3755" spans="1:13" x14ac:dyDescent="0.3">
      <c r="A3755" s="21">
        <v>2011</v>
      </c>
      <c r="B3755" s="21">
        <v>44</v>
      </c>
      <c r="C3755" s="21" t="str">
        <f>VLOOKUP(Tableau1[[#This Row],[CODE_REGION]],Libellés!$I$2:$J$15,2,FALSE)</f>
        <v>Grand-Est</v>
      </c>
      <c r="D3755" s="21">
        <v>67</v>
      </c>
      <c r="E3755" s="21" t="str">
        <f>VLOOKUP(Tableau1[[#This Row],[CODE_DEPT]],Libellés!$L$2:$M$102,2,FALSE)</f>
        <v>Bas-Rhin</v>
      </c>
      <c r="F3755" s="21" t="s">
        <v>55</v>
      </c>
      <c r="G3755" s="21" t="str">
        <f>VLOOKUP(Tableau1[[#This Row],[CODE_TYPE_DECHET]],Libellés!$A$1:$B$8,2,FALSE)</f>
        <v>Collectes séparées hors gravats</v>
      </c>
      <c r="H3755" s="21" t="s">
        <v>49</v>
      </c>
      <c r="I3755" s="21" t="str">
        <f>VLOOKUP(Tableau1[[#This Row],[CODE_DESTINATION]],Libellés!$E$2:$F$7,2,FALSE)</f>
        <v>Valorisation matière</v>
      </c>
      <c r="J3755" s="21">
        <v>24.9</v>
      </c>
      <c r="K3755" s="21">
        <v>1099269</v>
      </c>
      <c r="L3755" s="21">
        <f>Tableau1[[#This Row],[TONNE_DECHET]]*1000</f>
        <v>24900</v>
      </c>
      <c r="M3755" s="21">
        <f>Tableau1[[#This Row],[KG_DECHET]]/Tableau1[[#This Row],[Population]]</f>
        <v>2.2651416532259164E-2</v>
      </c>
    </row>
    <row r="3756" spans="1:13" x14ac:dyDescent="0.3">
      <c r="A3756" s="21">
        <v>2011</v>
      </c>
      <c r="B3756" s="21">
        <v>44</v>
      </c>
      <c r="C3756" s="21" t="str">
        <f>VLOOKUP(Tableau1[[#This Row],[CODE_REGION]],Libellés!$I$2:$J$15,2,FALSE)</f>
        <v>Grand-Est</v>
      </c>
      <c r="D3756" s="21">
        <v>67</v>
      </c>
      <c r="E3756" s="21" t="str">
        <f>VLOOKUP(Tableau1[[#This Row],[CODE_DEPT]],Libellés!$L$2:$M$102,2,FALSE)</f>
        <v>Bas-Rhin</v>
      </c>
      <c r="F3756" s="21" t="s">
        <v>55</v>
      </c>
      <c r="G3756" s="21" t="str">
        <f>VLOOKUP(Tableau1[[#This Row],[CODE_TYPE_DECHET]],Libellés!$A$1:$B$8,2,FALSE)</f>
        <v>Collectes séparées hors gravats</v>
      </c>
      <c r="H3756" s="21" t="s">
        <v>52</v>
      </c>
      <c r="I3756" s="21" t="str">
        <f>VLOOKUP(Tableau1[[#This Row],[CODE_DESTINATION]],Libellés!$E$2:$F$7,2,FALSE)</f>
        <v>Non précisé</v>
      </c>
      <c r="J3756" s="21">
        <v>1.1673899999999999</v>
      </c>
      <c r="K3756" s="21">
        <v>1099269</v>
      </c>
      <c r="L3756" s="21">
        <f>Tableau1[[#This Row],[TONNE_DECHET]]*1000</f>
        <v>1167.3899999999999</v>
      </c>
      <c r="M3756" s="21">
        <f>Tableau1[[#This Row],[KG_DECHET]]/Tableau1[[#This Row],[Population]]</f>
        <v>1.0619693632768685E-3</v>
      </c>
    </row>
    <row r="3757" spans="1:13" x14ac:dyDescent="0.3">
      <c r="A3757" s="21">
        <v>2013</v>
      </c>
      <c r="B3757" s="21">
        <v>44</v>
      </c>
      <c r="C3757" s="21" t="str">
        <f>VLOOKUP(Tableau1[[#This Row],[CODE_REGION]],Libellés!$I$2:$J$15,2,FALSE)</f>
        <v>Grand-Est</v>
      </c>
      <c r="D3757" s="21">
        <v>67</v>
      </c>
      <c r="E3757" s="21" t="str">
        <f>VLOOKUP(Tableau1[[#This Row],[CODE_DEPT]],Libellés!$L$2:$M$102,2,FALSE)</f>
        <v>Bas-Rhin</v>
      </c>
      <c r="F3757" s="21" t="s">
        <v>49</v>
      </c>
      <c r="G3757" s="21" t="str">
        <f>VLOOKUP(Tableau1[[#This Row],[CODE_TYPE_DECHET]],Libellés!$A$1:$B$8,2,FALSE)</f>
        <v>Ordures ménagères résiduelles</v>
      </c>
      <c r="H3757" s="21" t="s">
        <v>50</v>
      </c>
      <c r="I3757" s="21" t="str">
        <f>VLOOKUP(Tableau1[[#This Row],[CODE_DESTINATION]],Libellés!$E$2:$F$7,2,FALSE)</f>
        <v>Incinération avec récupération d'énergie</v>
      </c>
      <c r="J3757" s="21">
        <v>201000.09646</v>
      </c>
      <c r="K3757" s="21">
        <v>1109460</v>
      </c>
      <c r="L3757" s="21">
        <f>Tableau1[[#This Row],[TONNE_DECHET]]*1000</f>
        <v>201000096.46000001</v>
      </c>
      <c r="M3757" s="21">
        <f>Tableau1[[#This Row],[KG_DECHET]]/Tableau1[[#This Row],[Population]]</f>
        <v>181.16930440033892</v>
      </c>
    </row>
    <row r="3758" spans="1:13" x14ac:dyDescent="0.3">
      <c r="A3758" s="21">
        <v>2013</v>
      </c>
      <c r="B3758" s="21">
        <v>44</v>
      </c>
      <c r="C3758" s="21" t="str">
        <f>VLOOKUP(Tableau1[[#This Row],[CODE_REGION]],Libellés!$I$2:$J$15,2,FALSE)</f>
        <v>Grand-Est</v>
      </c>
      <c r="D3758" s="21">
        <v>67</v>
      </c>
      <c r="E3758" s="21" t="str">
        <f>VLOOKUP(Tableau1[[#This Row],[CODE_DEPT]],Libellés!$L$2:$M$102,2,FALSE)</f>
        <v>Bas-Rhin</v>
      </c>
      <c r="F3758" s="21" t="s">
        <v>49</v>
      </c>
      <c r="G3758" s="21" t="str">
        <f>VLOOKUP(Tableau1[[#This Row],[CODE_TYPE_DECHET]],Libellés!$A$1:$B$8,2,FALSE)</f>
        <v>Ordures ménagères résiduelles</v>
      </c>
      <c r="H3758" s="21" t="s">
        <v>53</v>
      </c>
      <c r="I3758" s="21" t="str">
        <f>VLOOKUP(Tableau1[[#This Row],[CODE_DESTINATION]],Libellés!$E$2:$F$7,2,FALSE)</f>
        <v>Incinération sans récupération d'énergie</v>
      </c>
      <c r="J3758" s="21">
        <v>3359.62</v>
      </c>
      <c r="K3758" s="21">
        <v>1109460</v>
      </c>
      <c r="L3758" s="21">
        <f>Tableau1[[#This Row],[TONNE_DECHET]]*1000</f>
        <v>3359620</v>
      </c>
      <c r="M3758" s="21">
        <f>Tableau1[[#This Row],[KG_DECHET]]/Tableau1[[#This Row],[Population]]</f>
        <v>3.0281578425540352</v>
      </c>
    </row>
    <row r="3759" spans="1:13" x14ac:dyDescent="0.3">
      <c r="A3759" s="21">
        <v>2013</v>
      </c>
      <c r="B3759" s="21">
        <v>44</v>
      </c>
      <c r="C3759" s="21" t="str">
        <f>VLOOKUP(Tableau1[[#This Row],[CODE_REGION]],Libellés!$I$2:$J$15,2,FALSE)</f>
        <v>Grand-Est</v>
      </c>
      <c r="D3759" s="21">
        <v>67</v>
      </c>
      <c r="E3759" s="21" t="str">
        <f>VLOOKUP(Tableau1[[#This Row],[CODE_DEPT]],Libellés!$L$2:$M$102,2,FALSE)</f>
        <v>Bas-Rhin</v>
      </c>
      <c r="F3759" s="21" t="s">
        <v>49</v>
      </c>
      <c r="G3759" s="21" t="str">
        <f>VLOOKUP(Tableau1[[#This Row],[CODE_TYPE_DECHET]],Libellés!$A$1:$B$8,2,FALSE)</f>
        <v>Ordures ménagères résiduelles</v>
      </c>
      <c r="H3759" s="21" t="s">
        <v>51</v>
      </c>
      <c r="I3759" s="21" t="str">
        <f>VLOOKUP(Tableau1[[#This Row],[CODE_DESTINATION]],Libellés!$E$2:$F$7,2,FALSE)</f>
        <v>Stockage</v>
      </c>
      <c r="J3759" s="21">
        <v>11508.033890000001</v>
      </c>
      <c r="K3759" s="21">
        <v>1109460</v>
      </c>
      <c r="L3759" s="21">
        <f>Tableau1[[#This Row],[TONNE_DECHET]]*1000</f>
        <v>11508033.890000001</v>
      </c>
      <c r="M3759" s="21">
        <f>Tableau1[[#This Row],[KG_DECHET]]/Tableau1[[#This Row],[Population]]</f>
        <v>10.37264425035603</v>
      </c>
    </row>
    <row r="3760" spans="1:13" x14ac:dyDescent="0.3">
      <c r="A3760" s="21">
        <v>2013</v>
      </c>
      <c r="B3760" s="21">
        <v>44</v>
      </c>
      <c r="C3760" s="21" t="str">
        <f>VLOOKUP(Tableau1[[#This Row],[CODE_REGION]],Libellés!$I$2:$J$15,2,FALSE)</f>
        <v>Grand-Est</v>
      </c>
      <c r="D3760" s="21">
        <v>67</v>
      </c>
      <c r="E3760" s="21" t="str">
        <f>VLOOKUP(Tableau1[[#This Row],[CODE_DEPT]],Libellés!$L$2:$M$102,2,FALSE)</f>
        <v>Bas-Rhin</v>
      </c>
      <c r="F3760" s="21" t="s">
        <v>49</v>
      </c>
      <c r="G3760" s="21" t="str">
        <f>VLOOKUP(Tableau1[[#This Row],[CODE_TYPE_DECHET]],Libellés!$A$1:$B$8,2,FALSE)</f>
        <v>Ordures ménagères résiduelles</v>
      </c>
      <c r="H3760" s="21" t="s">
        <v>56</v>
      </c>
      <c r="I3760" s="21" t="str">
        <f>VLOOKUP(Tableau1[[#This Row],[CODE_DESTINATION]],Libellés!$E$2:$F$7,2,FALSE)</f>
        <v>Valorisation organique</v>
      </c>
      <c r="J3760" s="21">
        <v>19799.873329999999</v>
      </c>
      <c r="K3760" s="21">
        <v>1109460</v>
      </c>
      <c r="L3760" s="21">
        <f>Tableau1[[#This Row],[TONNE_DECHET]]*1000</f>
        <v>19799873.329999998</v>
      </c>
      <c r="M3760" s="21">
        <f>Tableau1[[#This Row],[KG_DECHET]]/Tableau1[[#This Row],[Population]]</f>
        <v>17.846405755953345</v>
      </c>
    </row>
    <row r="3761" spans="1:13" x14ac:dyDescent="0.3">
      <c r="A3761" s="21">
        <v>2013</v>
      </c>
      <c r="B3761" s="21">
        <v>44</v>
      </c>
      <c r="C3761" s="21" t="str">
        <f>VLOOKUP(Tableau1[[#This Row],[CODE_REGION]],Libellés!$I$2:$J$15,2,FALSE)</f>
        <v>Grand-Est</v>
      </c>
      <c r="D3761" s="21">
        <v>67</v>
      </c>
      <c r="E3761" s="21" t="str">
        <f>VLOOKUP(Tableau1[[#This Row],[CODE_DEPT]],Libellés!$L$2:$M$102,2,FALSE)</f>
        <v>Bas-Rhin</v>
      </c>
      <c r="F3761" s="21" t="s">
        <v>50</v>
      </c>
      <c r="G3761" s="21" t="str">
        <f>VLOOKUP(Tableau1[[#This Row],[CODE_TYPE_DECHET]],Libellés!$A$1:$B$8,2,FALSE)</f>
        <v>Encombrants</v>
      </c>
      <c r="H3761" s="21" t="s">
        <v>50</v>
      </c>
      <c r="I3761" s="21" t="str">
        <f>VLOOKUP(Tableau1[[#This Row],[CODE_DESTINATION]],Libellés!$E$2:$F$7,2,FALSE)</f>
        <v>Incinération avec récupération d'énergie</v>
      </c>
      <c r="J3761" s="21">
        <v>2602.16</v>
      </c>
      <c r="K3761" s="21">
        <v>1109460</v>
      </c>
      <c r="L3761" s="21">
        <f>Tableau1[[#This Row],[TONNE_DECHET]]*1000</f>
        <v>2602160</v>
      </c>
      <c r="M3761" s="21">
        <f>Tableau1[[#This Row],[KG_DECHET]]/Tableau1[[#This Row],[Population]]</f>
        <v>2.345429307951616</v>
      </c>
    </row>
    <row r="3762" spans="1:13" x14ac:dyDescent="0.3">
      <c r="A3762" s="21">
        <v>2013</v>
      </c>
      <c r="B3762" s="21">
        <v>44</v>
      </c>
      <c r="C3762" s="21" t="str">
        <f>VLOOKUP(Tableau1[[#This Row],[CODE_REGION]],Libellés!$I$2:$J$15,2,FALSE)</f>
        <v>Grand-Est</v>
      </c>
      <c r="D3762" s="21">
        <v>67</v>
      </c>
      <c r="E3762" s="21" t="str">
        <f>VLOOKUP(Tableau1[[#This Row],[CODE_DEPT]],Libellés!$L$2:$M$102,2,FALSE)</f>
        <v>Bas-Rhin</v>
      </c>
      <c r="F3762" s="21" t="s">
        <v>50</v>
      </c>
      <c r="G3762" s="21" t="str">
        <f>VLOOKUP(Tableau1[[#This Row],[CODE_TYPE_DECHET]],Libellés!$A$1:$B$8,2,FALSE)</f>
        <v>Encombrants</v>
      </c>
      <c r="H3762" s="21" t="s">
        <v>51</v>
      </c>
      <c r="I3762" s="21" t="str">
        <f>VLOOKUP(Tableau1[[#This Row],[CODE_DESTINATION]],Libellés!$E$2:$F$7,2,FALSE)</f>
        <v>Stockage</v>
      </c>
      <c r="J3762" s="21">
        <v>35.225610000000003</v>
      </c>
      <c r="K3762" s="21">
        <v>1109460</v>
      </c>
      <c r="L3762" s="21">
        <f>Tableau1[[#This Row],[TONNE_DECHET]]*1000</f>
        <v>35225.61</v>
      </c>
      <c r="M3762" s="21">
        <f>Tableau1[[#This Row],[KG_DECHET]]/Tableau1[[#This Row],[Population]]</f>
        <v>3.1750229841544533E-2</v>
      </c>
    </row>
    <row r="3763" spans="1:13" x14ac:dyDescent="0.3">
      <c r="A3763" s="21">
        <v>2013</v>
      </c>
      <c r="B3763" s="21">
        <v>44</v>
      </c>
      <c r="C3763" s="21" t="str">
        <f>VLOOKUP(Tableau1[[#This Row],[CODE_REGION]],Libellés!$I$2:$J$15,2,FALSE)</f>
        <v>Grand-Est</v>
      </c>
      <c r="D3763" s="21">
        <v>67</v>
      </c>
      <c r="E3763" s="21" t="str">
        <f>VLOOKUP(Tableau1[[#This Row],[CODE_DEPT]],Libellés!$L$2:$M$102,2,FALSE)</f>
        <v>Bas-Rhin</v>
      </c>
      <c r="F3763" s="21" t="s">
        <v>53</v>
      </c>
      <c r="G3763" s="21" t="str">
        <f>VLOOKUP(Tableau1[[#This Row],[CODE_TYPE_DECHET]],Libellés!$A$1:$B$8,2,FALSE)</f>
        <v>Déchets dangereux</v>
      </c>
      <c r="H3763" s="21" t="s">
        <v>49</v>
      </c>
      <c r="I3763" s="21" t="str">
        <f>VLOOKUP(Tableau1[[#This Row],[CODE_DESTINATION]],Libellés!$E$2:$F$7,2,FALSE)</f>
        <v>Valorisation matière</v>
      </c>
      <c r="J3763" s="21">
        <v>10.4</v>
      </c>
      <c r="K3763" s="21">
        <v>1109460</v>
      </c>
      <c r="L3763" s="21">
        <f>Tableau1[[#This Row],[TONNE_DECHET]]*1000</f>
        <v>10400</v>
      </c>
      <c r="M3763" s="21">
        <f>Tableau1[[#This Row],[KG_DECHET]]/Tableau1[[#This Row],[Population]]</f>
        <v>9.3739296594739785E-3</v>
      </c>
    </row>
    <row r="3764" spans="1:13" x14ac:dyDescent="0.3">
      <c r="A3764" s="21">
        <v>2013</v>
      </c>
      <c r="B3764" s="21">
        <v>44</v>
      </c>
      <c r="C3764" s="21" t="str">
        <f>VLOOKUP(Tableau1[[#This Row],[CODE_REGION]],Libellés!$I$2:$J$15,2,FALSE)</f>
        <v>Grand-Est</v>
      </c>
      <c r="D3764" s="21">
        <v>67</v>
      </c>
      <c r="E3764" s="21" t="str">
        <f>VLOOKUP(Tableau1[[#This Row],[CODE_DEPT]],Libellés!$L$2:$M$102,2,FALSE)</f>
        <v>Bas-Rhin</v>
      </c>
      <c r="F3764" s="21" t="s">
        <v>53</v>
      </c>
      <c r="G3764" s="21" t="str">
        <f>VLOOKUP(Tableau1[[#This Row],[CODE_TYPE_DECHET]],Libellés!$A$1:$B$8,2,FALSE)</f>
        <v>Déchets dangereux</v>
      </c>
      <c r="H3764" s="21" t="s">
        <v>53</v>
      </c>
      <c r="I3764" s="21" t="str">
        <f>VLOOKUP(Tableau1[[#This Row],[CODE_DESTINATION]],Libellés!$E$2:$F$7,2,FALSE)</f>
        <v>Incinération sans récupération d'énergie</v>
      </c>
      <c r="J3764" s="21">
        <v>5.9279999999999999</v>
      </c>
      <c r="K3764" s="21">
        <v>1109460</v>
      </c>
      <c r="L3764" s="21">
        <f>Tableau1[[#This Row],[TONNE_DECHET]]*1000</f>
        <v>5928</v>
      </c>
      <c r="M3764" s="21">
        <f>Tableau1[[#This Row],[KG_DECHET]]/Tableau1[[#This Row],[Population]]</f>
        <v>5.3431399059001676E-3</v>
      </c>
    </row>
    <row r="3765" spans="1:13" x14ac:dyDescent="0.3">
      <c r="A3765" s="21">
        <v>2013</v>
      </c>
      <c r="B3765" s="21">
        <v>44</v>
      </c>
      <c r="C3765" s="21" t="str">
        <f>VLOOKUP(Tableau1[[#This Row],[CODE_REGION]],Libellés!$I$2:$J$15,2,FALSE)</f>
        <v>Grand-Est</v>
      </c>
      <c r="D3765" s="21">
        <v>67</v>
      </c>
      <c r="E3765" s="21" t="str">
        <f>VLOOKUP(Tableau1[[#This Row],[CODE_DEPT]],Libellés!$L$2:$M$102,2,FALSE)</f>
        <v>Bas-Rhin</v>
      </c>
      <c r="F3765" s="21" t="s">
        <v>53</v>
      </c>
      <c r="G3765" s="21" t="str">
        <f>VLOOKUP(Tableau1[[#This Row],[CODE_TYPE_DECHET]],Libellés!$A$1:$B$8,2,FALSE)</f>
        <v>Déchets dangereux</v>
      </c>
      <c r="H3765" s="21" t="s">
        <v>51</v>
      </c>
      <c r="I3765" s="21" t="str">
        <f>VLOOKUP(Tableau1[[#This Row],[CODE_DESTINATION]],Libellés!$E$2:$F$7,2,FALSE)</f>
        <v>Stockage</v>
      </c>
      <c r="J3765" s="21">
        <v>56</v>
      </c>
      <c r="K3765" s="21">
        <v>1109460</v>
      </c>
      <c r="L3765" s="21">
        <f>Tableau1[[#This Row],[TONNE_DECHET]]*1000</f>
        <v>56000</v>
      </c>
      <c r="M3765" s="21">
        <f>Tableau1[[#This Row],[KG_DECHET]]/Tableau1[[#This Row],[Population]]</f>
        <v>5.047500585870604E-2</v>
      </c>
    </row>
    <row r="3766" spans="1:13" x14ac:dyDescent="0.3">
      <c r="A3766" s="21">
        <v>2013</v>
      </c>
      <c r="B3766" s="21">
        <v>44</v>
      </c>
      <c r="C3766" s="21" t="str">
        <f>VLOOKUP(Tableau1[[#This Row],[CODE_REGION]],Libellés!$I$2:$J$15,2,FALSE)</f>
        <v>Grand-Est</v>
      </c>
      <c r="D3766" s="21">
        <v>67</v>
      </c>
      <c r="E3766" s="21" t="str">
        <f>VLOOKUP(Tableau1[[#This Row],[CODE_DEPT]],Libellés!$L$2:$M$102,2,FALSE)</f>
        <v>Bas-Rhin</v>
      </c>
      <c r="F3766" s="21" t="s">
        <v>51</v>
      </c>
      <c r="G3766" s="21" t="str">
        <f>VLOOKUP(Tableau1[[#This Row],[CODE_TYPE_DECHET]],Libellés!$A$1:$B$8,2,FALSE)</f>
        <v>Emballages et papier</v>
      </c>
      <c r="H3766" s="21" t="s">
        <v>49</v>
      </c>
      <c r="I3766" s="21" t="str">
        <f>VLOOKUP(Tableau1[[#This Row],[CODE_DESTINATION]],Libellés!$E$2:$F$7,2,FALSE)</f>
        <v>Valorisation matière</v>
      </c>
      <c r="J3766" s="21">
        <v>62318.765010000003</v>
      </c>
      <c r="K3766" s="21">
        <v>1109460</v>
      </c>
      <c r="L3766" s="21">
        <f>Tableau1[[#This Row],[TONNE_DECHET]]*1000</f>
        <v>62318765.010000005</v>
      </c>
      <c r="M3766" s="21">
        <f>Tableau1[[#This Row],[KG_DECHET]]/Tableau1[[#This Row],[Population]]</f>
        <v>56.170357660483482</v>
      </c>
    </row>
    <row r="3767" spans="1:13" x14ac:dyDescent="0.3">
      <c r="A3767" s="21">
        <v>2013</v>
      </c>
      <c r="B3767" s="21">
        <v>44</v>
      </c>
      <c r="C3767" s="21" t="str">
        <f>VLOOKUP(Tableau1[[#This Row],[CODE_REGION]],Libellés!$I$2:$J$15,2,FALSE)</f>
        <v>Grand-Est</v>
      </c>
      <c r="D3767" s="21">
        <v>67</v>
      </c>
      <c r="E3767" s="21" t="str">
        <f>VLOOKUP(Tableau1[[#This Row],[CODE_DEPT]],Libellés!$L$2:$M$102,2,FALSE)</f>
        <v>Bas-Rhin</v>
      </c>
      <c r="F3767" s="21" t="s">
        <v>56</v>
      </c>
      <c r="G3767" s="21" t="str">
        <f>VLOOKUP(Tableau1[[#This Row],[CODE_TYPE_DECHET]],Libellés!$A$1:$B$8,2,FALSE)</f>
        <v>Biodéchets</v>
      </c>
      <c r="H3767" s="21" t="s">
        <v>56</v>
      </c>
      <c r="I3767" s="21" t="str">
        <f>VLOOKUP(Tableau1[[#This Row],[CODE_DESTINATION]],Libellés!$E$2:$F$7,2,FALSE)</f>
        <v>Valorisation organique</v>
      </c>
      <c r="J3767" s="21">
        <v>2358.9654999999998</v>
      </c>
      <c r="K3767" s="21">
        <v>1109460</v>
      </c>
      <c r="L3767" s="21">
        <f>Tableau1[[#This Row],[TONNE_DECHET]]*1000</f>
        <v>2358965.5</v>
      </c>
      <c r="M3767" s="21">
        <f>Tableau1[[#This Row],[KG_DECHET]]/Tableau1[[#This Row],[Population]]</f>
        <v>2.1262285255890254</v>
      </c>
    </row>
    <row r="3768" spans="1:13" x14ac:dyDescent="0.3">
      <c r="A3768" s="21">
        <v>2013</v>
      </c>
      <c r="B3768" s="21">
        <v>44</v>
      </c>
      <c r="C3768" s="21" t="str">
        <f>VLOOKUP(Tableau1[[#This Row],[CODE_REGION]],Libellés!$I$2:$J$15,2,FALSE)</f>
        <v>Grand-Est</v>
      </c>
      <c r="D3768" s="21">
        <v>67</v>
      </c>
      <c r="E3768" s="21" t="str">
        <f>VLOOKUP(Tableau1[[#This Row],[CODE_DEPT]],Libellés!$L$2:$M$102,2,FALSE)</f>
        <v>Bas-Rhin</v>
      </c>
      <c r="F3768" s="21" t="s">
        <v>54</v>
      </c>
      <c r="G3768" s="21" t="str">
        <f>VLOOKUP(Tableau1[[#This Row],[CODE_TYPE_DECHET]],Libellés!$A$1:$B$8,2,FALSE)</f>
        <v>Verre</v>
      </c>
      <c r="H3768" s="21" t="s">
        <v>49</v>
      </c>
      <c r="I3768" s="21" t="str">
        <f>VLOOKUP(Tableau1[[#This Row],[CODE_DESTINATION]],Libellés!$E$2:$F$7,2,FALSE)</f>
        <v>Valorisation matière</v>
      </c>
      <c r="J3768" s="21">
        <v>37754.042249999999</v>
      </c>
      <c r="K3768" s="21">
        <v>1109460</v>
      </c>
      <c r="L3768" s="21">
        <f>Tableau1[[#This Row],[TONNE_DECHET]]*1000</f>
        <v>37754042.25</v>
      </c>
      <c r="M3768" s="21">
        <f>Tableau1[[#This Row],[KG_DECHET]]/Tableau1[[#This Row],[Population]]</f>
        <v>34.029205424260454</v>
      </c>
    </row>
    <row r="3769" spans="1:13" x14ac:dyDescent="0.3">
      <c r="A3769" s="21">
        <v>2013</v>
      </c>
      <c r="B3769" s="21">
        <v>44</v>
      </c>
      <c r="C3769" s="21" t="str">
        <f>VLOOKUP(Tableau1[[#This Row],[CODE_REGION]],Libellés!$I$2:$J$15,2,FALSE)</f>
        <v>Grand-Est</v>
      </c>
      <c r="D3769" s="21">
        <v>67</v>
      </c>
      <c r="E3769" s="21" t="str">
        <f>VLOOKUP(Tableau1[[#This Row],[CODE_DEPT]],Libellés!$L$2:$M$102,2,FALSE)</f>
        <v>Bas-Rhin</v>
      </c>
      <c r="F3769" s="21" t="s">
        <v>55</v>
      </c>
      <c r="G3769" s="21" t="str">
        <f>VLOOKUP(Tableau1[[#This Row],[CODE_TYPE_DECHET]],Libellés!$A$1:$B$8,2,FALSE)</f>
        <v>Collectes séparées hors gravats</v>
      </c>
      <c r="H3769" s="21" t="s">
        <v>49</v>
      </c>
      <c r="I3769" s="21" t="str">
        <f>VLOOKUP(Tableau1[[#This Row],[CODE_DESTINATION]],Libellés!$E$2:$F$7,2,FALSE)</f>
        <v>Valorisation matière</v>
      </c>
      <c r="J3769" s="21">
        <v>7.6425000000000001</v>
      </c>
      <c r="K3769" s="21">
        <v>1109460</v>
      </c>
      <c r="L3769" s="21">
        <f>Tableau1[[#This Row],[TONNE_DECHET]]*1000</f>
        <v>7642.5</v>
      </c>
      <c r="M3769" s="21">
        <f>Tableau1[[#This Row],[KG_DECHET]]/Tableau1[[#This Row],[Population]]</f>
        <v>6.8884862906278734E-3</v>
      </c>
    </row>
    <row r="3770" spans="1:13" x14ac:dyDescent="0.3">
      <c r="A3770" s="21">
        <v>2015</v>
      </c>
      <c r="B3770" s="21">
        <v>44</v>
      </c>
      <c r="C3770" s="21" t="str">
        <f>VLOOKUP(Tableau1[[#This Row],[CODE_REGION]],Libellés!$I$2:$J$15,2,FALSE)</f>
        <v>Grand-Est</v>
      </c>
      <c r="D3770" s="21">
        <v>67</v>
      </c>
      <c r="E3770" s="21" t="str">
        <f>VLOOKUP(Tableau1[[#This Row],[CODE_DEPT]],Libellés!$L$2:$M$102,2,FALSE)</f>
        <v>Bas-Rhin</v>
      </c>
      <c r="F3770" s="21" t="s">
        <v>49</v>
      </c>
      <c r="G3770" s="21" t="str">
        <f>VLOOKUP(Tableau1[[#This Row],[CODE_TYPE_DECHET]],Libellés!$A$1:$B$8,2,FALSE)</f>
        <v>Ordures ménagères résiduelles</v>
      </c>
      <c r="H3770" s="21" t="s">
        <v>50</v>
      </c>
      <c r="I3770" s="21" t="str">
        <f>VLOOKUP(Tableau1[[#This Row],[CODE_DESTINATION]],Libellés!$E$2:$F$7,2,FALSE)</f>
        <v>Incinération avec récupération d'énergie</v>
      </c>
      <c r="J3770" s="21">
        <v>117612.27798</v>
      </c>
      <c r="K3770" s="21">
        <v>1116658</v>
      </c>
      <c r="L3770" s="21">
        <f>Tableau1[[#This Row],[TONNE_DECHET]]*1000</f>
        <v>117612277.98</v>
      </c>
      <c r="M3770" s="21">
        <f>Tableau1[[#This Row],[KG_DECHET]]/Tableau1[[#This Row],[Population]]</f>
        <v>105.32524549145755</v>
      </c>
    </row>
    <row r="3771" spans="1:13" x14ac:dyDescent="0.3">
      <c r="A3771" s="21">
        <v>2015</v>
      </c>
      <c r="B3771" s="21">
        <v>44</v>
      </c>
      <c r="C3771" s="21" t="str">
        <f>VLOOKUP(Tableau1[[#This Row],[CODE_REGION]],Libellés!$I$2:$J$15,2,FALSE)</f>
        <v>Grand-Est</v>
      </c>
      <c r="D3771" s="21">
        <v>67</v>
      </c>
      <c r="E3771" s="21" t="str">
        <f>VLOOKUP(Tableau1[[#This Row],[CODE_DEPT]],Libellés!$L$2:$M$102,2,FALSE)</f>
        <v>Bas-Rhin</v>
      </c>
      <c r="F3771" s="21" t="s">
        <v>49</v>
      </c>
      <c r="G3771" s="21" t="str">
        <f>VLOOKUP(Tableau1[[#This Row],[CODE_TYPE_DECHET]],Libellés!$A$1:$B$8,2,FALSE)</f>
        <v>Ordures ménagères résiduelles</v>
      </c>
      <c r="H3771" s="21" t="s">
        <v>53</v>
      </c>
      <c r="I3771" s="21" t="str">
        <f>VLOOKUP(Tableau1[[#This Row],[CODE_DESTINATION]],Libellés!$E$2:$F$7,2,FALSE)</f>
        <v>Incinération sans récupération d'énergie</v>
      </c>
      <c r="J3771" s="21">
        <v>3364.31</v>
      </c>
      <c r="K3771" s="21">
        <v>1116658</v>
      </c>
      <c r="L3771" s="21">
        <f>Tableau1[[#This Row],[TONNE_DECHET]]*1000</f>
        <v>3364310</v>
      </c>
      <c r="M3771" s="21">
        <f>Tableau1[[#This Row],[KG_DECHET]]/Tableau1[[#This Row],[Population]]</f>
        <v>3.0128383085958279</v>
      </c>
    </row>
    <row r="3772" spans="1:13" x14ac:dyDescent="0.3">
      <c r="A3772" s="21">
        <v>2015</v>
      </c>
      <c r="B3772" s="21">
        <v>44</v>
      </c>
      <c r="C3772" s="21" t="str">
        <f>VLOOKUP(Tableau1[[#This Row],[CODE_REGION]],Libellés!$I$2:$J$15,2,FALSE)</f>
        <v>Grand-Est</v>
      </c>
      <c r="D3772" s="21">
        <v>67</v>
      </c>
      <c r="E3772" s="21" t="str">
        <f>VLOOKUP(Tableau1[[#This Row],[CODE_DEPT]],Libellés!$L$2:$M$102,2,FALSE)</f>
        <v>Bas-Rhin</v>
      </c>
      <c r="F3772" s="21" t="s">
        <v>49</v>
      </c>
      <c r="G3772" s="21" t="str">
        <f>VLOOKUP(Tableau1[[#This Row],[CODE_TYPE_DECHET]],Libellés!$A$1:$B$8,2,FALSE)</f>
        <v>Ordures ménagères résiduelles</v>
      </c>
      <c r="H3772" s="21" t="s">
        <v>51</v>
      </c>
      <c r="I3772" s="21" t="str">
        <f>VLOOKUP(Tableau1[[#This Row],[CODE_DESTINATION]],Libellés!$E$2:$F$7,2,FALSE)</f>
        <v>Stockage</v>
      </c>
      <c r="J3772" s="21">
        <v>95682.330130000002</v>
      </c>
      <c r="K3772" s="21">
        <v>1116658</v>
      </c>
      <c r="L3772" s="21">
        <f>Tableau1[[#This Row],[TONNE_DECHET]]*1000</f>
        <v>95682330.129999995</v>
      </c>
      <c r="M3772" s="21">
        <f>Tableau1[[#This Row],[KG_DECHET]]/Tableau1[[#This Row],[Population]]</f>
        <v>85.686333801396657</v>
      </c>
    </row>
    <row r="3773" spans="1:13" x14ac:dyDescent="0.3">
      <c r="A3773" s="21">
        <v>2015</v>
      </c>
      <c r="B3773" s="21">
        <v>44</v>
      </c>
      <c r="C3773" s="21" t="str">
        <f>VLOOKUP(Tableau1[[#This Row],[CODE_REGION]],Libellés!$I$2:$J$15,2,FALSE)</f>
        <v>Grand-Est</v>
      </c>
      <c r="D3773" s="21">
        <v>67</v>
      </c>
      <c r="E3773" s="21" t="str">
        <f>VLOOKUP(Tableau1[[#This Row],[CODE_DEPT]],Libellés!$L$2:$M$102,2,FALSE)</f>
        <v>Bas-Rhin</v>
      </c>
      <c r="F3773" s="21" t="s">
        <v>49</v>
      </c>
      <c r="G3773" s="21" t="str">
        <f>VLOOKUP(Tableau1[[#This Row],[CODE_TYPE_DECHET]],Libellés!$A$1:$B$8,2,FALSE)</f>
        <v>Ordures ménagères résiduelles</v>
      </c>
      <c r="H3773" s="21" t="s">
        <v>56</v>
      </c>
      <c r="I3773" s="21" t="str">
        <f>VLOOKUP(Tableau1[[#This Row],[CODE_DESTINATION]],Libellés!$E$2:$F$7,2,FALSE)</f>
        <v>Valorisation organique</v>
      </c>
      <c r="J3773" s="21">
        <v>13602.202569999999</v>
      </c>
      <c r="K3773" s="21">
        <v>1116658</v>
      </c>
      <c r="L3773" s="21">
        <f>Tableau1[[#This Row],[TONNE_DECHET]]*1000</f>
        <v>13602202.57</v>
      </c>
      <c r="M3773" s="21">
        <f>Tableau1[[#This Row],[KG_DECHET]]/Tableau1[[#This Row],[Population]]</f>
        <v>12.18117146879349</v>
      </c>
    </row>
    <row r="3774" spans="1:13" x14ac:dyDescent="0.3">
      <c r="A3774" s="21">
        <v>2015</v>
      </c>
      <c r="B3774" s="21">
        <v>44</v>
      </c>
      <c r="C3774" s="21" t="str">
        <f>VLOOKUP(Tableau1[[#This Row],[CODE_REGION]],Libellés!$I$2:$J$15,2,FALSE)</f>
        <v>Grand-Est</v>
      </c>
      <c r="D3774" s="21">
        <v>67</v>
      </c>
      <c r="E3774" s="21" t="str">
        <f>VLOOKUP(Tableau1[[#This Row],[CODE_DEPT]],Libellés!$L$2:$M$102,2,FALSE)</f>
        <v>Bas-Rhin</v>
      </c>
      <c r="F3774" s="21" t="s">
        <v>50</v>
      </c>
      <c r="G3774" s="21" t="str">
        <f>VLOOKUP(Tableau1[[#This Row],[CODE_TYPE_DECHET]],Libellés!$A$1:$B$8,2,FALSE)</f>
        <v>Encombrants</v>
      </c>
      <c r="H3774" s="21" t="s">
        <v>49</v>
      </c>
      <c r="I3774" s="21" t="str">
        <f>VLOOKUP(Tableau1[[#This Row],[CODE_DESTINATION]],Libellés!$E$2:$F$7,2,FALSE)</f>
        <v>Valorisation matière</v>
      </c>
      <c r="J3774" s="21">
        <v>106.81</v>
      </c>
      <c r="K3774" s="21">
        <v>1116658</v>
      </c>
      <c r="L3774" s="21">
        <f>Tableau1[[#This Row],[TONNE_DECHET]]*1000</f>
        <v>106810</v>
      </c>
      <c r="M3774" s="21">
        <f>Tableau1[[#This Row],[KG_DECHET]]/Tableau1[[#This Row],[Population]]</f>
        <v>9.5651488638419283E-2</v>
      </c>
    </row>
    <row r="3775" spans="1:13" x14ac:dyDescent="0.3">
      <c r="A3775" s="21">
        <v>2015</v>
      </c>
      <c r="B3775" s="21">
        <v>44</v>
      </c>
      <c r="C3775" s="21" t="str">
        <f>VLOOKUP(Tableau1[[#This Row],[CODE_REGION]],Libellés!$I$2:$J$15,2,FALSE)</f>
        <v>Grand-Est</v>
      </c>
      <c r="D3775" s="21">
        <v>67</v>
      </c>
      <c r="E3775" s="21" t="str">
        <f>VLOOKUP(Tableau1[[#This Row],[CODE_DEPT]],Libellés!$L$2:$M$102,2,FALSE)</f>
        <v>Bas-Rhin</v>
      </c>
      <c r="F3775" s="21" t="s">
        <v>50</v>
      </c>
      <c r="G3775" s="21" t="str">
        <f>VLOOKUP(Tableau1[[#This Row],[CODE_TYPE_DECHET]],Libellés!$A$1:$B$8,2,FALSE)</f>
        <v>Encombrants</v>
      </c>
      <c r="H3775" s="21" t="s">
        <v>50</v>
      </c>
      <c r="I3775" s="21" t="str">
        <f>VLOOKUP(Tableau1[[#This Row],[CODE_DESTINATION]],Libellés!$E$2:$F$7,2,FALSE)</f>
        <v>Incinération avec récupération d'énergie</v>
      </c>
      <c r="J3775" s="21">
        <v>1982.38</v>
      </c>
      <c r="K3775" s="21">
        <v>1116658</v>
      </c>
      <c r="L3775" s="21">
        <f>Tableau1[[#This Row],[TONNE_DECHET]]*1000</f>
        <v>1982380</v>
      </c>
      <c r="M3775" s="21">
        <f>Tableau1[[#This Row],[KG_DECHET]]/Tableau1[[#This Row],[Population]]</f>
        <v>1.7752794499300593</v>
      </c>
    </row>
    <row r="3776" spans="1:13" x14ac:dyDescent="0.3">
      <c r="A3776" s="21">
        <v>2015</v>
      </c>
      <c r="B3776" s="21">
        <v>44</v>
      </c>
      <c r="C3776" s="21" t="str">
        <f>VLOOKUP(Tableau1[[#This Row],[CODE_REGION]],Libellés!$I$2:$J$15,2,FALSE)</f>
        <v>Grand-Est</v>
      </c>
      <c r="D3776" s="21">
        <v>67</v>
      </c>
      <c r="E3776" s="21" t="str">
        <f>VLOOKUP(Tableau1[[#This Row],[CODE_DEPT]],Libellés!$L$2:$M$102,2,FALSE)</f>
        <v>Bas-Rhin</v>
      </c>
      <c r="F3776" s="21" t="s">
        <v>50</v>
      </c>
      <c r="G3776" s="21" t="str">
        <f>VLOOKUP(Tableau1[[#This Row],[CODE_TYPE_DECHET]],Libellés!$A$1:$B$8,2,FALSE)</f>
        <v>Encombrants</v>
      </c>
      <c r="H3776" s="21" t="s">
        <v>51</v>
      </c>
      <c r="I3776" s="21" t="str">
        <f>VLOOKUP(Tableau1[[#This Row],[CODE_DESTINATION]],Libellés!$E$2:$F$7,2,FALSE)</f>
        <v>Stockage</v>
      </c>
      <c r="J3776" s="21">
        <v>2195.26944</v>
      </c>
      <c r="K3776" s="21">
        <v>1116658</v>
      </c>
      <c r="L3776" s="21">
        <f>Tableau1[[#This Row],[TONNE_DECHET]]*1000</f>
        <v>2195269.44</v>
      </c>
      <c r="M3776" s="21">
        <f>Tableau1[[#This Row],[KG_DECHET]]/Tableau1[[#This Row],[Population]]</f>
        <v>1.9659281892934093</v>
      </c>
    </row>
    <row r="3777" spans="1:13" x14ac:dyDescent="0.3">
      <c r="A3777" s="21">
        <v>2015</v>
      </c>
      <c r="B3777" s="21">
        <v>44</v>
      </c>
      <c r="C3777" s="21" t="str">
        <f>VLOOKUP(Tableau1[[#This Row],[CODE_REGION]],Libellés!$I$2:$J$15,2,FALSE)</f>
        <v>Grand-Est</v>
      </c>
      <c r="D3777" s="21">
        <v>67</v>
      </c>
      <c r="E3777" s="21" t="str">
        <f>VLOOKUP(Tableau1[[#This Row],[CODE_DEPT]],Libellés!$L$2:$M$102,2,FALSE)</f>
        <v>Bas-Rhin</v>
      </c>
      <c r="F3777" s="21" t="s">
        <v>53</v>
      </c>
      <c r="G3777" s="21" t="str">
        <f>VLOOKUP(Tableau1[[#This Row],[CODE_TYPE_DECHET]],Libellés!$A$1:$B$8,2,FALSE)</f>
        <v>Déchets dangereux</v>
      </c>
      <c r="H3777" s="21" t="s">
        <v>49</v>
      </c>
      <c r="I3777" s="21" t="str">
        <f>VLOOKUP(Tableau1[[#This Row],[CODE_DESTINATION]],Libellés!$E$2:$F$7,2,FALSE)</f>
        <v>Valorisation matière</v>
      </c>
      <c r="J3777" s="21">
        <v>13.67</v>
      </c>
      <c r="K3777" s="21">
        <v>1116658</v>
      </c>
      <c r="L3777" s="21">
        <f>Tableau1[[#This Row],[TONNE_DECHET]]*1000</f>
        <v>13670</v>
      </c>
      <c r="M3777" s="21">
        <f>Tableau1[[#This Row],[KG_DECHET]]/Tableau1[[#This Row],[Population]]</f>
        <v>1.2241886056429094E-2</v>
      </c>
    </row>
    <row r="3778" spans="1:13" x14ac:dyDescent="0.3">
      <c r="A3778" s="21">
        <v>2015</v>
      </c>
      <c r="B3778" s="21">
        <v>44</v>
      </c>
      <c r="C3778" s="21" t="str">
        <f>VLOOKUP(Tableau1[[#This Row],[CODE_REGION]],Libellés!$I$2:$J$15,2,FALSE)</f>
        <v>Grand-Est</v>
      </c>
      <c r="D3778" s="21">
        <v>67</v>
      </c>
      <c r="E3778" s="21" t="str">
        <f>VLOOKUP(Tableau1[[#This Row],[CODE_DEPT]],Libellés!$L$2:$M$102,2,FALSE)</f>
        <v>Bas-Rhin</v>
      </c>
      <c r="F3778" s="21" t="s">
        <v>53</v>
      </c>
      <c r="G3778" s="21" t="str">
        <f>VLOOKUP(Tableau1[[#This Row],[CODE_TYPE_DECHET]],Libellés!$A$1:$B$8,2,FALSE)</f>
        <v>Déchets dangereux</v>
      </c>
      <c r="H3778" s="21" t="s">
        <v>53</v>
      </c>
      <c r="I3778" s="21" t="str">
        <f>VLOOKUP(Tableau1[[#This Row],[CODE_DESTINATION]],Libellés!$E$2:$F$7,2,FALSE)</f>
        <v>Incinération sans récupération d'énergie</v>
      </c>
      <c r="J3778" s="21">
        <v>2</v>
      </c>
      <c r="K3778" s="21">
        <v>1116658</v>
      </c>
      <c r="L3778" s="21">
        <f>Tableau1[[#This Row],[TONNE_DECHET]]*1000</f>
        <v>2000</v>
      </c>
      <c r="M3778" s="21">
        <f>Tableau1[[#This Row],[KG_DECHET]]/Tableau1[[#This Row],[Population]]</f>
        <v>1.7910586768733131E-3</v>
      </c>
    </row>
    <row r="3779" spans="1:13" x14ac:dyDescent="0.3">
      <c r="A3779" s="21">
        <v>2015</v>
      </c>
      <c r="B3779" s="21">
        <v>44</v>
      </c>
      <c r="C3779" s="21" t="str">
        <f>VLOOKUP(Tableau1[[#This Row],[CODE_REGION]],Libellés!$I$2:$J$15,2,FALSE)</f>
        <v>Grand-Est</v>
      </c>
      <c r="D3779" s="21">
        <v>67</v>
      </c>
      <c r="E3779" s="21" t="str">
        <f>VLOOKUP(Tableau1[[#This Row],[CODE_DEPT]],Libellés!$L$2:$M$102,2,FALSE)</f>
        <v>Bas-Rhin</v>
      </c>
      <c r="F3779" s="21" t="s">
        <v>53</v>
      </c>
      <c r="G3779" s="21" t="str">
        <f>VLOOKUP(Tableau1[[#This Row],[CODE_TYPE_DECHET]],Libellés!$A$1:$B$8,2,FALSE)</f>
        <v>Déchets dangereux</v>
      </c>
      <c r="H3779" s="21" t="s">
        <v>51</v>
      </c>
      <c r="I3779" s="21" t="str">
        <f>VLOOKUP(Tableau1[[#This Row],[CODE_DESTINATION]],Libellés!$E$2:$F$7,2,FALSE)</f>
        <v>Stockage</v>
      </c>
      <c r="J3779" s="21">
        <v>64</v>
      </c>
      <c r="K3779" s="21">
        <v>1116658</v>
      </c>
      <c r="L3779" s="21">
        <f>Tableau1[[#This Row],[TONNE_DECHET]]*1000</f>
        <v>64000</v>
      </c>
      <c r="M3779" s="21">
        <f>Tableau1[[#This Row],[KG_DECHET]]/Tableau1[[#This Row],[Population]]</f>
        <v>5.7313877659946021E-2</v>
      </c>
    </row>
    <row r="3780" spans="1:13" x14ac:dyDescent="0.3">
      <c r="A3780" s="21">
        <v>2015</v>
      </c>
      <c r="B3780" s="21">
        <v>44</v>
      </c>
      <c r="C3780" s="21" t="str">
        <f>VLOOKUP(Tableau1[[#This Row],[CODE_REGION]],Libellés!$I$2:$J$15,2,FALSE)</f>
        <v>Grand-Est</v>
      </c>
      <c r="D3780" s="21">
        <v>67</v>
      </c>
      <c r="E3780" s="21" t="str">
        <f>VLOOKUP(Tableau1[[#This Row],[CODE_DEPT]],Libellés!$L$2:$M$102,2,FALSE)</f>
        <v>Bas-Rhin</v>
      </c>
      <c r="F3780" s="21" t="s">
        <v>53</v>
      </c>
      <c r="G3780" s="21" t="str">
        <f>VLOOKUP(Tableau1[[#This Row],[CODE_TYPE_DECHET]],Libellés!$A$1:$B$8,2,FALSE)</f>
        <v>Déchets dangereux</v>
      </c>
      <c r="H3780" s="21" t="s">
        <v>52</v>
      </c>
      <c r="I3780" s="21" t="str">
        <f>VLOOKUP(Tableau1[[#This Row],[CODE_DESTINATION]],Libellés!$E$2:$F$7,2,FALSE)</f>
        <v>Non précisé</v>
      </c>
      <c r="J3780" s="21">
        <v>11.151</v>
      </c>
      <c r="K3780" s="21">
        <v>1116658</v>
      </c>
      <c r="L3780" s="21">
        <f>Tableau1[[#This Row],[TONNE_DECHET]]*1000</f>
        <v>11151</v>
      </c>
      <c r="M3780" s="21">
        <f>Tableau1[[#This Row],[KG_DECHET]]/Tableau1[[#This Row],[Population]]</f>
        <v>9.9860476529071568E-3</v>
      </c>
    </row>
    <row r="3781" spans="1:13" x14ac:dyDescent="0.3">
      <c r="A3781" s="21">
        <v>2015</v>
      </c>
      <c r="B3781" s="21">
        <v>44</v>
      </c>
      <c r="C3781" s="21" t="str">
        <f>VLOOKUP(Tableau1[[#This Row],[CODE_REGION]],Libellés!$I$2:$J$15,2,FALSE)</f>
        <v>Grand-Est</v>
      </c>
      <c r="D3781" s="21">
        <v>67</v>
      </c>
      <c r="E3781" s="21" t="str">
        <f>VLOOKUP(Tableau1[[#This Row],[CODE_DEPT]],Libellés!$L$2:$M$102,2,FALSE)</f>
        <v>Bas-Rhin</v>
      </c>
      <c r="F3781" s="21" t="s">
        <v>51</v>
      </c>
      <c r="G3781" s="21" t="str">
        <f>VLOOKUP(Tableau1[[#This Row],[CODE_TYPE_DECHET]],Libellés!$A$1:$B$8,2,FALSE)</f>
        <v>Emballages et papier</v>
      </c>
      <c r="H3781" s="21" t="s">
        <v>49</v>
      </c>
      <c r="I3781" s="21" t="str">
        <f>VLOOKUP(Tableau1[[#This Row],[CODE_DESTINATION]],Libellés!$E$2:$F$7,2,FALSE)</f>
        <v>Valorisation matière</v>
      </c>
      <c r="J3781" s="21">
        <v>61707.419410000002</v>
      </c>
      <c r="K3781" s="21">
        <v>1116658</v>
      </c>
      <c r="L3781" s="21">
        <f>Tableau1[[#This Row],[TONNE_DECHET]]*1000</f>
        <v>61707419.410000004</v>
      </c>
      <c r="M3781" s="21">
        <f>Tableau1[[#This Row],[KG_DECHET]]/Tableau1[[#This Row],[Population]]</f>
        <v>55.260804480870604</v>
      </c>
    </row>
    <row r="3782" spans="1:13" x14ac:dyDescent="0.3">
      <c r="A3782" s="21">
        <v>2015</v>
      </c>
      <c r="B3782" s="21">
        <v>44</v>
      </c>
      <c r="C3782" s="21" t="str">
        <f>VLOOKUP(Tableau1[[#This Row],[CODE_REGION]],Libellés!$I$2:$J$15,2,FALSE)</f>
        <v>Grand-Est</v>
      </c>
      <c r="D3782" s="21">
        <v>67</v>
      </c>
      <c r="E3782" s="21" t="str">
        <f>VLOOKUP(Tableau1[[#This Row],[CODE_DEPT]],Libellés!$L$2:$M$102,2,FALSE)</f>
        <v>Bas-Rhin</v>
      </c>
      <c r="F3782" s="21" t="s">
        <v>51</v>
      </c>
      <c r="G3782" s="21" t="str">
        <f>VLOOKUP(Tableau1[[#This Row],[CODE_TYPE_DECHET]],Libellés!$A$1:$B$8,2,FALSE)</f>
        <v>Emballages et papier</v>
      </c>
      <c r="H3782" s="21" t="s">
        <v>50</v>
      </c>
      <c r="I3782" s="21" t="str">
        <f>VLOOKUP(Tableau1[[#This Row],[CODE_DESTINATION]],Libellés!$E$2:$F$7,2,FALSE)</f>
        <v>Incinération avec récupération d'énergie</v>
      </c>
      <c r="J3782" s="21">
        <v>11.27402</v>
      </c>
      <c r="K3782" s="21">
        <v>1116658</v>
      </c>
      <c r="L3782" s="21">
        <f>Tableau1[[#This Row],[TONNE_DECHET]]*1000</f>
        <v>11274.02</v>
      </c>
      <c r="M3782" s="21">
        <f>Tableau1[[#This Row],[KG_DECHET]]/Tableau1[[#This Row],[Population]]</f>
        <v>1.0096215672121635E-2</v>
      </c>
    </row>
    <row r="3783" spans="1:13" x14ac:dyDescent="0.3">
      <c r="A3783" s="21">
        <v>2015</v>
      </c>
      <c r="B3783" s="21">
        <v>44</v>
      </c>
      <c r="C3783" s="21" t="str">
        <f>VLOOKUP(Tableau1[[#This Row],[CODE_REGION]],Libellés!$I$2:$J$15,2,FALSE)</f>
        <v>Grand-Est</v>
      </c>
      <c r="D3783" s="21">
        <v>67</v>
      </c>
      <c r="E3783" s="21" t="str">
        <f>VLOOKUP(Tableau1[[#This Row],[CODE_DEPT]],Libellés!$L$2:$M$102,2,FALSE)</f>
        <v>Bas-Rhin</v>
      </c>
      <c r="F3783" s="21" t="s">
        <v>56</v>
      </c>
      <c r="G3783" s="21" t="str">
        <f>VLOOKUP(Tableau1[[#This Row],[CODE_TYPE_DECHET]],Libellés!$A$1:$B$8,2,FALSE)</f>
        <v>Biodéchets</v>
      </c>
      <c r="H3783" s="21" t="s">
        <v>56</v>
      </c>
      <c r="I3783" s="21" t="str">
        <f>VLOOKUP(Tableau1[[#This Row],[CODE_DESTINATION]],Libellés!$E$2:$F$7,2,FALSE)</f>
        <v>Valorisation organique</v>
      </c>
      <c r="J3783" s="21">
        <v>2920.6774399999999</v>
      </c>
      <c r="K3783" s="21">
        <v>1116658</v>
      </c>
      <c r="L3783" s="21">
        <f>Tableau1[[#This Row],[TONNE_DECHET]]*1000</f>
        <v>2920677.44</v>
      </c>
      <c r="M3783" s="21">
        <f>Tableau1[[#This Row],[KG_DECHET]]/Tableau1[[#This Row],[Population]]</f>
        <v>2.6155523356300674</v>
      </c>
    </row>
    <row r="3784" spans="1:13" x14ac:dyDescent="0.3">
      <c r="A3784" s="21">
        <v>2015</v>
      </c>
      <c r="B3784" s="21">
        <v>44</v>
      </c>
      <c r="C3784" s="21" t="str">
        <f>VLOOKUP(Tableau1[[#This Row],[CODE_REGION]],Libellés!$I$2:$J$15,2,FALSE)</f>
        <v>Grand-Est</v>
      </c>
      <c r="D3784" s="21">
        <v>67</v>
      </c>
      <c r="E3784" s="21" t="str">
        <f>VLOOKUP(Tableau1[[#This Row],[CODE_DEPT]],Libellés!$L$2:$M$102,2,FALSE)</f>
        <v>Bas-Rhin</v>
      </c>
      <c r="F3784" s="21" t="s">
        <v>54</v>
      </c>
      <c r="G3784" s="21" t="str">
        <f>VLOOKUP(Tableau1[[#This Row],[CODE_TYPE_DECHET]],Libellés!$A$1:$B$8,2,FALSE)</f>
        <v>Verre</v>
      </c>
      <c r="H3784" s="21" t="s">
        <v>49</v>
      </c>
      <c r="I3784" s="21" t="str">
        <f>VLOOKUP(Tableau1[[#This Row],[CODE_DESTINATION]],Libellés!$E$2:$F$7,2,FALSE)</f>
        <v>Valorisation matière</v>
      </c>
      <c r="J3784" s="21">
        <v>37924.905780000001</v>
      </c>
      <c r="K3784" s="21">
        <v>1116658</v>
      </c>
      <c r="L3784" s="21">
        <f>Tableau1[[#This Row],[TONNE_DECHET]]*1000</f>
        <v>37924905.780000001</v>
      </c>
      <c r="M3784" s="21">
        <f>Tableau1[[#This Row],[KG_DECHET]]/Tableau1[[#This Row],[Population]]</f>
        <v>33.96286578343593</v>
      </c>
    </row>
    <row r="3785" spans="1:13" x14ac:dyDescent="0.3">
      <c r="A3785" s="21">
        <v>2015</v>
      </c>
      <c r="B3785" s="21">
        <v>44</v>
      </c>
      <c r="C3785" s="21" t="str">
        <f>VLOOKUP(Tableau1[[#This Row],[CODE_REGION]],Libellés!$I$2:$J$15,2,FALSE)</f>
        <v>Grand-Est</v>
      </c>
      <c r="D3785" s="21">
        <v>67</v>
      </c>
      <c r="E3785" s="21" t="str">
        <f>VLOOKUP(Tableau1[[#This Row],[CODE_DEPT]],Libellés!$L$2:$M$102,2,FALSE)</f>
        <v>Bas-Rhin</v>
      </c>
      <c r="F3785" s="21" t="s">
        <v>55</v>
      </c>
      <c r="G3785" s="21" t="str">
        <f>VLOOKUP(Tableau1[[#This Row],[CODE_TYPE_DECHET]],Libellés!$A$1:$B$8,2,FALSE)</f>
        <v>Collectes séparées hors gravats</v>
      </c>
      <c r="H3785" s="21" t="s">
        <v>49</v>
      </c>
      <c r="I3785" s="21" t="str">
        <f>VLOOKUP(Tableau1[[#This Row],[CODE_DESTINATION]],Libellés!$E$2:$F$7,2,FALSE)</f>
        <v>Valorisation matière</v>
      </c>
      <c r="J3785" s="21">
        <v>2534.63141</v>
      </c>
      <c r="K3785" s="21">
        <v>1116658</v>
      </c>
      <c r="L3785" s="21">
        <f>Tableau1[[#This Row],[TONNE_DECHET]]*1000</f>
        <v>2534631.41</v>
      </c>
      <c r="M3785" s="21">
        <f>Tableau1[[#This Row],[KG_DECHET]]/Tableau1[[#This Row],[Population]]</f>
        <v>2.2698367897780702</v>
      </c>
    </row>
    <row r="3786" spans="1:13" x14ac:dyDescent="0.3">
      <c r="A3786" s="21">
        <v>2017</v>
      </c>
      <c r="B3786" s="21">
        <v>44</v>
      </c>
      <c r="C3786" s="21" t="str">
        <f>VLOOKUP(Tableau1[[#This Row],[CODE_REGION]],Libellés!$I$2:$J$15,2,FALSE)</f>
        <v>Grand-Est</v>
      </c>
      <c r="D3786" s="21">
        <v>67</v>
      </c>
      <c r="E3786" s="21" t="str">
        <f>VLOOKUP(Tableau1[[#This Row],[CODE_DEPT]],Libellés!$L$2:$M$102,2,FALSE)</f>
        <v>Bas-Rhin</v>
      </c>
      <c r="F3786" s="21" t="s">
        <v>49</v>
      </c>
      <c r="G3786" s="21" t="str">
        <f>VLOOKUP(Tableau1[[#This Row],[CODE_TYPE_DECHET]],Libellés!$A$1:$B$8,2,FALSE)</f>
        <v>Ordures ménagères résiduelles</v>
      </c>
      <c r="H3786" s="21" t="s">
        <v>49</v>
      </c>
      <c r="I3786" s="21" t="str">
        <f>VLOOKUP(Tableau1[[#This Row],[CODE_DESTINATION]],Libellés!$E$2:$F$7,2,FALSE)</f>
        <v>Valorisation matière</v>
      </c>
      <c r="J3786" s="21">
        <v>3257</v>
      </c>
      <c r="K3786" s="21">
        <v>1125559</v>
      </c>
      <c r="L3786" s="21">
        <f>Tableau1[[#This Row],[TONNE_DECHET]]*1000</f>
        <v>3257000</v>
      </c>
      <c r="M3786" s="21">
        <f>Tableau1[[#This Row],[KG_DECHET]]/Tableau1[[#This Row],[Population]]</f>
        <v>2.8936732770116893</v>
      </c>
    </row>
    <row r="3787" spans="1:13" x14ac:dyDescent="0.3">
      <c r="A3787" s="21">
        <v>2017</v>
      </c>
      <c r="B3787" s="21">
        <v>44</v>
      </c>
      <c r="C3787" s="21" t="str">
        <f>VLOOKUP(Tableau1[[#This Row],[CODE_REGION]],Libellés!$I$2:$J$15,2,FALSE)</f>
        <v>Grand-Est</v>
      </c>
      <c r="D3787" s="21">
        <v>67</v>
      </c>
      <c r="E3787" s="21" t="str">
        <f>VLOOKUP(Tableau1[[#This Row],[CODE_DEPT]],Libellés!$L$2:$M$102,2,FALSE)</f>
        <v>Bas-Rhin</v>
      </c>
      <c r="F3787" s="21" t="s">
        <v>49</v>
      </c>
      <c r="G3787" s="21" t="str">
        <f>VLOOKUP(Tableau1[[#This Row],[CODE_TYPE_DECHET]],Libellés!$A$1:$B$8,2,FALSE)</f>
        <v>Ordures ménagères résiduelles</v>
      </c>
      <c r="H3787" s="21" t="s">
        <v>50</v>
      </c>
      <c r="I3787" s="21" t="str">
        <f>VLOOKUP(Tableau1[[#This Row],[CODE_DESTINATION]],Libellés!$E$2:$F$7,2,FALSE)</f>
        <v>Incinération avec récupération d'énergie</v>
      </c>
      <c r="J3787" s="21">
        <v>177857.95772000001</v>
      </c>
      <c r="K3787" s="21">
        <v>1125559</v>
      </c>
      <c r="L3787" s="21">
        <f>Tableau1[[#This Row],[TONNE_DECHET]]*1000</f>
        <v>177857957.72</v>
      </c>
      <c r="M3787" s="21">
        <f>Tableau1[[#This Row],[KG_DECHET]]/Tableau1[[#This Row],[Population]]</f>
        <v>158.01744530495515</v>
      </c>
    </row>
    <row r="3788" spans="1:13" x14ac:dyDescent="0.3">
      <c r="A3788" s="21">
        <v>2017</v>
      </c>
      <c r="B3788" s="21">
        <v>44</v>
      </c>
      <c r="C3788" s="21" t="str">
        <f>VLOOKUP(Tableau1[[#This Row],[CODE_REGION]],Libellés!$I$2:$J$15,2,FALSE)</f>
        <v>Grand-Est</v>
      </c>
      <c r="D3788" s="21">
        <v>67</v>
      </c>
      <c r="E3788" s="21" t="str">
        <f>VLOOKUP(Tableau1[[#This Row],[CODE_DEPT]],Libellés!$L$2:$M$102,2,FALSE)</f>
        <v>Bas-Rhin</v>
      </c>
      <c r="F3788" s="21" t="s">
        <v>49</v>
      </c>
      <c r="G3788" s="21" t="str">
        <f>VLOOKUP(Tableau1[[#This Row],[CODE_TYPE_DECHET]],Libellés!$A$1:$B$8,2,FALSE)</f>
        <v>Ordures ménagères résiduelles</v>
      </c>
      <c r="H3788" s="21" t="s">
        <v>51</v>
      </c>
      <c r="I3788" s="21" t="str">
        <f>VLOOKUP(Tableau1[[#This Row],[CODE_DESTINATION]],Libellés!$E$2:$F$7,2,FALSE)</f>
        <v>Stockage</v>
      </c>
      <c r="J3788" s="21">
        <v>18032.23</v>
      </c>
      <c r="K3788" s="21">
        <v>1125559</v>
      </c>
      <c r="L3788" s="21">
        <f>Tableau1[[#This Row],[TONNE_DECHET]]*1000</f>
        <v>18032230</v>
      </c>
      <c r="M3788" s="21">
        <f>Tableau1[[#This Row],[KG_DECHET]]/Tableau1[[#This Row],[Population]]</f>
        <v>16.020688386837119</v>
      </c>
    </row>
    <row r="3789" spans="1:13" x14ac:dyDescent="0.3">
      <c r="A3789" s="21">
        <v>2017</v>
      </c>
      <c r="B3789" s="21">
        <v>44</v>
      </c>
      <c r="C3789" s="21" t="str">
        <f>VLOOKUP(Tableau1[[#This Row],[CODE_REGION]],Libellés!$I$2:$J$15,2,FALSE)</f>
        <v>Grand-Est</v>
      </c>
      <c r="D3789" s="21">
        <v>67</v>
      </c>
      <c r="E3789" s="21" t="str">
        <f>VLOOKUP(Tableau1[[#This Row],[CODE_DEPT]],Libellés!$L$2:$M$102,2,FALSE)</f>
        <v>Bas-Rhin</v>
      </c>
      <c r="F3789" s="21" t="s">
        <v>49</v>
      </c>
      <c r="G3789" s="21" t="str">
        <f>VLOOKUP(Tableau1[[#This Row],[CODE_TYPE_DECHET]],Libellés!$A$1:$B$8,2,FALSE)</f>
        <v>Ordures ménagères résiduelles</v>
      </c>
      <c r="H3789" s="21" t="s">
        <v>56</v>
      </c>
      <c r="I3789" s="21" t="str">
        <f>VLOOKUP(Tableau1[[#This Row],[CODE_DESTINATION]],Libellés!$E$2:$F$7,2,FALSE)</f>
        <v>Valorisation organique</v>
      </c>
      <c r="J3789" s="21">
        <v>21461.462680000001</v>
      </c>
      <c r="K3789" s="21">
        <v>1125559</v>
      </c>
      <c r="L3789" s="21">
        <f>Tableau1[[#This Row],[TONNE_DECHET]]*1000</f>
        <v>21461462.68</v>
      </c>
      <c r="M3789" s="21">
        <f>Tableau1[[#This Row],[KG_DECHET]]/Tableau1[[#This Row],[Population]]</f>
        <v>19.067381345624707</v>
      </c>
    </row>
    <row r="3790" spans="1:13" x14ac:dyDescent="0.3">
      <c r="A3790" s="21">
        <v>2017</v>
      </c>
      <c r="B3790" s="21">
        <v>44</v>
      </c>
      <c r="C3790" s="21" t="str">
        <f>VLOOKUP(Tableau1[[#This Row],[CODE_REGION]],Libellés!$I$2:$J$15,2,FALSE)</f>
        <v>Grand-Est</v>
      </c>
      <c r="D3790" s="21">
        <v>67</v>
      </c>
      <c r="E3790" s="21" t="str">
        <f>VLOOKUP(Tableau1[[#This Row],[CODE_DEPT]],Libellés!$L$2:$M$102,2,FALSE)</f>
        <v>Bas-Rhin</v>
      </c>
      <c r="F3790" s="21" t="s">
        <v>50</v>
      </c>
      <c r="G3790" s="21" t="str">
        <f>VLOOKUP(Tableau1[[#This Row],[CODE_TYPE_DECHET]],Libellés!$A$1:$B$8,2,FALSE)</f>
        <v>Encombrants</v>
      </c>
      <c r="H3790" s="21" t="s">
        <v>50</v>
      </c>
      <c r="I3790" s="21" t="str">
        <f>VLOOKUP(Tableau1[[#This Row],[CODE_DESTINATION]],Libellés!$E$2:$F$7,2,FALSE)</f>
        <v>Incinération avec récupération d'énergie</v>
      </c>
      <c r="J3790" s="21">
        <v>3623.51</v>
      </c>
      <c r="K3790" s="21">
        <v>1125559</v>
      </c>
      <c r="L3790" s="21">
        <f>Tableau1[[#This Row],[TONNE_DECHET]]*1000</f>
        <v>3623510</v>
      </c>
      <c r="M3790" s="21">
        <f>Tableau1[[#This Row],[KG_DECHET]]/Tableau1[[#This Row],[Population]]</f>
        <v>3.2192981442998545</v>
      </c>
    </row>
    <row r="3791" spans="1:13" x14ac:dyDescent="0.3">
      <c r="A3791" s="21">
        <v>2017</v>
      </c>
      <c r="B3791" s="21">
        <v>44</v>
      </c>
      <c r="C3791" s="21" t="str">
        <f>VLOOKUP(Tableau1[[#This Row],[CODE_REGION]],Libellés!$I$2:$J$15,2,FALSE)</f>
        <v>Grand-Est</v>
      </c>
      <c r="D3791" s="21">
        <v>67</v>
      </c>
      <c r="E3791" s="21" t="str">
        <f>VLOOKUP(Tableau1[[#This Row],[CODE_DEPT]],Libellés!$L$2:$M$102,2,FALSE)</f>
        <v>Bas-Rhin</v>
      </c>
      <c r="F3791" s="21" t="s">
        <v>50</v>
      </c>
      <c r="G3791" s="21" t="str">
        <f>VLOOKUP(Tableau1[[#This Row],[CODE_TYPE_DECHET]],Libellés!$A$1:$B$8,2,FALSE)</f>
        <v>Encombrants</v>
      </c>
      <c r="H3791" s="21" t="s">
        <v>51</v>
      </c>
      <c r="I3791" s="21" t="str">
        <f>VLOOKUP(Tableau1[[#This Row],[CODE_DESTINATION]],Libellés!$E$2:$F$7,2,FALSE)</f>
        <v>Stockage</v>
      </c>
      <c r="J3791" s="21">
        <v>532.65786000000003</v>
      </c>
      <c r="K3791" s="21">
        <v>1125559</v>
      </c>
      <c r="L3791" s="21">
        <f>Tableau1[[#This Row],[TONNE_DECHET]]*1000</f>
        <v>532657.86</v>
      </c>
      <c r="M3791" s="21">
        <f>Tableau1[[#This Row],[KG_DECHET]]/Tableau1[[#This Row],[Population]]</f>
        <v>0.47323850637771986</v>
      </c>
    </row>
    <row r="3792" spans="1:13" x14ac:dyDescent="0.3">
      <c r="A3792" s="21">
        <v>2017</v>
      </c>
      <c r="B3792" s="21">
        <v>44</v>
      </c>
      <c r="C3792" s="21" t="str">
        <f>VLOOKUP(Tableau1[[#This Row],[CODE_REGION]],Libellés!$I$2:$J$15,2,FALSE)</f>
        <v>Grand-Est</v>
      </c>
      <c r="D3792" s="21">
        <v>67</v>
      </c>
      <c r="E3792" s="21" t="str">
        <f>VLOOKUP(Tableau1[[#This Row],[CODE_DEPT]],Libellés!$L$2:$M$102,2,FALSE)</f>
        <v>Bas-Rhin</v>
      </c>
      <c r="F3792" s="21" t="s">
        <v>53</v>
      </c>
      <c r="G3792" s="21" t="str">
        <f>VLOOKUP(Tableau1[[#This Row],[CODE_TYPE_DECHET]],Libellés!$A$1:$B$8,2,FALSE)</f>
        <v>Déchets dangereux</v>
      </c>
      <c r="H3792" s="21" t="s">
        <v>49</v>
      </c>
      <c r="I3792" s="21" t="str">
        <f>VLOOKUP(Tableau1[[#This Row],[CODE_DESTINATION]],Libellés!$E$2:$F$7,2,FALSE)</f>
        <v>Valorisation matière</v>
      </c>
      <c r="J3792" s="21">
        <v>3.4</v>
      </c>
      <c r="K3792" s="21">
        <v>1125559</v>
      </c>
      <c r="L3792" s="21">
        <f>Tableau1[[#This Row],[TONNE_DECHET]]*1000</f>
        <v>3400</v>
      </c>
      <c r="M3792" s="21">
        <f>Tableau1[[#This Row],[KG_DECHET]]/Tableau1[[#This Row],[Population]]</f>
        <v>3.0207212593919997E-3</v>
      </c>
    </row>
    <row r="3793" spans="1:13" x14ac:dyDescent="0.3">
      <c r="A3793" s="21">
        <v>2017</v>
      </c>
      <c r="B3793" s="21">
        <v>44</v>
      </c>
      <c r="C3793" s="21" t="str">
        <f>VLOOKUP(Tableau1[[#This Row],[CODE_REGION]],Libellés!$I$2:$J$15,2,FALSE)</f>
        <v>Grand-Est</v>
      </c>
      <c r="D3793" s="21">
        <v>67</v>
      </c>
      <c r="E3793" s="21" t="str">
        <f>VLOOKUP(Tableau1[[#This Row],[CODE_DEPT]],Libellés!$L$2:$M$102,2,FALSE)</f>
        <v>Bas-Rhin</v>
      </c>
      <c r="F3793" s="21" t="s">
        <v>53</v>
      </c>
      <c r="G3793" s="21" t="str">
        <f>VLOOKUP(Tableau1[[#This Row],[CODE_TYPE_DECHET]],Libellés!$A$1:$B$8,2,FALSE)</f>
        <v>Déchets dangereux</v>
      </c>
      <c r="H3793" s="21" t="s">
        <v>50</v>
      </c>
      <c r="I3793" s="21" t="str">
        <f>VLOOKUP(Tableau1[[#This Row],[CODE_DESTINATION]],Libellés!$E$2:$F$7,2,FALSE)</f>
        <v>Incinération avec récupération d'énergie</v>
      </c>
      <c r="J3793" s="21">
        <v>1.174E-2</v>
      </c>
      <c r="K3793" s="21">
        <v>1125559</v>
      </c>
      <c r="L3793" s="21">
        <f>Tableau1[[#This Row],[TONNE_DECHET]]*1000</f>
        <v>11.74</v>
      </c>
      <c r="M3793" s="21">
        <f>Tableau1[[#This Row],[KG_DECHET]]/Tableau1[[#This Row],[Population]]</f>
        <v>1.0430372819194729E-5</v>
      </c>
    </row>
    <row r="3794" spans="1:13" x14ac:dyDescent="0.3">
      <c r="A3794" s="21">
        <v>2017</v>
      </c>
      <c r="B3794" s="21">
        <v>44</v>
      </c>
      <c r="C3794" s="21" t="str">
        <f>VLOOKUP(Tableau1[[#This Row],[CODE_REGION]],Libellés!$I$2:$J$15,2,FALSE)</f>
        <v>Grand-Est</v>
      </c>
      <c r="D3794" s="21">
        <v>67</v>
      </c>
      <c r="E3794" s="21" t="str">
        <f>VLOOKUP(Tableau1[[#This Row],[CODE_DEPT]],Libellés!$L$2:$M$102,2,FALSE)</f>
        <v>Bas-Rhin</v>
      </c>
      <c r="F3794" s="21" t="s">
        <v>53</v>
      </c>
      <c r="G3794" s="21" t="str">
        <f>VLOOKUP(Tableau1[[#This Row],[CODE_TYPE_DECHET]],Libellés!$A$1:$B$8,2,FALSE)</f>
        <v>Déchets dangereux</v>
      </c>
      <c r="H3794" s="21" t="s">
        <v>53</v>
      </c>
      <c r="I3794" s="21" t="str">
        <f>VLOOKUP(Tableau1[[#This Row],[CODE_DESTINATION]],Libellés!$E$2:$F$7,2,FALSE)</f>
        <v>Incinération sans récupération d'énergie</v>
      </c>
      <c r="J3794" s="21">
        <v>1.5009999999999999</v>
      </c>
      <c r="K3794" s="21">
        <v>1125559</v>
      </c>
      <c r="L3794" s="21">
        <f>Tableau1[[#This Row],[TONNE_DECHET]]*1000</f>
        <v>1501</v>
      </c>
      <c r="M3794" s="21">
        <f>Tableau1[[#This Row],[KG_DECHET]]/Tableau1[[#This Row],[Population]]</f>
        <v>1.3335595912786448E-3</v>
      </c>
    </row>
    <row r="3795" spans="1:13" x14ac:dyDescent="0.3">
      <c r="A3795" s="21">
        <v>2017</v>
      </c>
      <c r="B3795" s="21">
        <v>44</v>
      </c>
      <c r="C3795" s="21" t="str">
        <f>VLOOKUP(Tableau1[[#This Row],[CODE_REGION]],Libellés!$I$2:$J$15,2,FALSE)</f>
        <v>Grand-Est</v>
      </c>
      <c r="D3795" s="21">
        <v>67</v>
      </c>
      <c r="E3795" s="21" t="str">
        <f>VLOOKUP(Tableau1[[#This Row],[CODE_DEPT]],Libellés!$L$2:$M$102,2,FALSE)</f>
        <v>Bas-Rhin</v>
      </c>
      <c r="F3795" s="21" t="s">
        <v>53</v>
      </c>
      <c r="G3795" s="21" t="str">
        <f>VLOOKUP(Tableau1[[#This Row],[CODE_TYPE_DECHET]],Libellés!$A$1:$B$8,2,FALSE)</f>
        <v>Déchets dangereux</v>
      </c>
      <c r="H3795" s="21" t="s">
        <v>51</v>
      </c>
      <c r="I3795" s="21" t="str">
        <f>VLOOKUP(Tableau1[[#This Row],[CODE_DESTINATION]],Libellés!$E$2:$F$7,2,FALSE)</f>
        <v>Stockage</v>
      </c>
      <c r="J3795" s="21">
        <v>64</v>
      </c>
      <c r="K3795" s="21">
        <v>1125559</v>
      </c>
      <c r="L3795" s="21">
        <f>Tableau1[[#This Row],[TONNE_DECHET]]*1000</f>
        <v>64000</v>
      </c>
      <c r="M3795" s="21">
        <f>Tableau1[[#This Row],[KG_DECHET]]/Tableau1[[#This Row],[Population]]</f>
        <v>5.6860635470908236E-2</v>
      </c>
    </row>
    <row r="3796" spans="1:13" x14ac:dyDescent="0.3">
      <c r="A3796" s="21">
        <v>2017</v>
      </c>
      <c r="B3796" s="21">
        <v>44</v>
      </c>
      <c r="C3796" s="21" t="str">
        <f>VLOOKUP(Tableau1[[#This Row],[CODE_REGION]],Libellés!$I$2:$J$15,2,FALSE)</f>
        <v>Grand-Est</v>
      </c>
      <c r="D3796" s="21">
        <v>67</v>
      </c>
      <c r="E3796" s="21" t="str">
        <f>VLOOKUP(Tableau1[[#This Row],[CODE_DEPT]],Libellés!$L$2:$M$102,2,FALSE)</f>
        <v>Bas-Rhin</v>
      </c>
      <c r="F3796" s="21" t="s">
        <v>51</v>
      </c>
      <c r="G3796" s="21" t="str">
        <f>VLOOKUP(Tableau1[[#This Row],[CODE_TYPE_DECHET]],Libellés!$A$1:$B$8,2,FALSE)</f>
        <v>Emballages et papier</v>
      </c>
      <c r="H3796" s="21" t="s">
        <v>49</v>
      </c>
      <c r="I3796" s="21" t="str">
        <f>VLOOKUP(Tableau1[[#This Row],[CODE_DESTINATION]],Libellés!$E$2:$F$7,2,FALSE)</f>
        <v>Valorisation matière</v>
      </c>
      <c r="J3796" s="21">
        <v>63179.818520000001</v>
      </c>
      <c r="K3796" s="21">
        <v>1125559</v>
      </c>
      <c r="L3796" s="21">
        <f>Tableau1[[#This Row],[TONNE_DECHET]]*1000</f>
        <v>63179818.520000003</v>
      </c>
      <c r="M3796" s="21">
        <f>Tableau1[[#This Row],[KG_DECHET]]/Tableau1[[#This Row],[Population]]</f>
        <v>56.131947343497764</v>
      </c>
    </row>
    <row r="3797" spans="1:13" x14ac:dyDescent="0.3">
      <c r="A3797" s="21">
        <v>2017</v>
      </c>
      <c r="B3797" s="21">
        <v>44</v>
      </c>
      <c r="C3797" s="21" t="str">
        <f>VLOOKUP(Tableau1[[#This Row],[CODE_REGION]],Libellés!$I$2:$J$15,2,FALSE)</f>
        <v>Grand-Est</v>
      </c>
      <c r="D3797" s="21">
        <v>67</v>
      </c>
      <c r="E3797" s="21" t="str">
        <f>VLOOKUP(Tableau1[[#This Row],[CODE_DEPT]],Libellés!$L$2:$M$102,2,FALSE)</f>
        <v>Bas-Rhin</v>
      </c>
      <c r="F3797" s="21" t="s">
        <v>56</v>
      </c>
      <c r="G3797" s="21" t="str">
        <f>VLOOKUP(Tableau1[[#This Row],[CODE_TYPE_DECHET]],Libellés!$A$1:$B$8,2,FALSE)</f>
        <v>Biodéchets</v>
      </c>
      <c r="H3797" s="21" t="s">
        <v>49</v>
      </c>
      <c r="I3797" s="21" t="str">
        <f>VLOOKUP(Tableau1[[#This Row],[CODE_DESTINATION]],Libellés!$E$2:$F$7,2,FALSE)</f>
        <v>Valorisation matière</v>
      </c>
      <c r="J3797" s="21">
        <v>1191</v>
      </c>
      <c r="K3797" s="21">
        <v>1125559</v>
      </c>
      <c r="L3797" s="21">
        <f>Tableau1[[#This Row],[TONNE_DECHET]]*1000</f>
        <v>1191000</v>
      </c>
      <c r="M3797" s="21">
        <f>Tableau1[[#This Row],[KG_DECHET]]/Tableau1[[#This Row],[Population]]</f>
        <v>1.0581408882164329</v>
      </c>
    </row>
    <row r="3798" spans="1:13" x14ac:dyDescent="0.3">
      <c r="A3798" s="21">
        <v>2017</v>
      </c>
      <c r="B3798" s="21">
        <v>44</v>
      </c>
      <c r="C3798" s="21" t="str">
        <f>VLOOKUP(Tableau1[[#This Row],[CODE_REGION]],Libellés!$I$2:$J$15,2,FALSE)</f>
        <v>Grand-Est</v>
      </c>
      <c r="D3798" s="21">
        <v>67</v>
      </c>
      <c r="E3798" s="21" t="str">
        <f>VLOOKUP(Tableau1[[#This Row],[CODE_DEPT]],Libellés!$L$2:$M$102,2,FALSE)</f>
        <v>Bas-Rhin</v>
      </c>
      <c r="F3798" s="21" t="s">
        <v>56</v>
      </c>
      <c r="G3798" s="21" t="str">
        <f>VLOOKUP(Tableau1[[#This Row],[CODE_TYPE_DECHET]],Libellés!$A$1:$B$8,2,FALSE)</f>
        <v>Biodéchets</v>
      </c>
      <c r="H3798" s="21" t="s">
        <v>56</v>
      </c>
      <c r="I3798" s="21" t="str">
        <f>VLOOKUP(Tableau1[[#This Row],[CODE_DESTINATION]],Libellés!$E$2:$F$7,2,FALSE)</f>
        <v>Valorisation organique</v>
      </c>
      <c r="J3798" s="21">
        <v>6646.47264</v>
      </c>
      <c r="K3798" s="21">
        <v>1125559</v>
      </c>
      <c r="L3798" s="21">
        <f>Tableau1[[#This Row],[TONNE_DECHET]]*1000</f>
        <v>6646472.6399999997</v>
      </c>
      <c r="M3798" s="21">
        <f>Tableau1[[#This Row],[KG_DECHET]]/Tableau1[[#This Row],[Population]]</f>
        <v>5.9050415304750796</v>
      </c>
    </row>
    <row r="3799" spans="1:13" x14ac:dyDescent="0.3">
      <c r="A3799" s="21">
        <v>2017</v>
      </c>
      <c r="B3799" s="21">
        <v>44</v>
      </c>
      <c r="C3799" s="21" t="str">
        <f>VLOOKUP(Tableau1[[#This Row],[CODE_REGION]],Libellés!$I$2:$J$15,2,FALSE)</f>
        <v>Grand-Est</v>
      </c>
      <c r="D3799" s="21">
        <v>67</v>
      </c>
      <c r="E3799" s="21" t="str">
        <f>VLOOKUP(Tableau1[[#This Row],[CODE_DEPT]],Libellés!$L$2:$M$102,2,FALSE)</f>
        <v>Bas-Rhin</v>
      </c>
      <c r="F3799" s="21" t="s">
        <v>56</v>
      </c>
      <c r="G3799" s="21" t="str">
        <f>VLOOKUP(Tableau1[[#This Row],[CODE_TYPE_DECHET]],Libellés!$A$1:$B$8,2,FALSE)</f>
        <v>Biodéchets</v>
      </c>
      <c r="H3799" s="21" t="s">
        <v>52</v>
      </c>
      <c r="I3799" s="21" t="str">
        <f>VLOOKUP(Tableau1[[#This Row],[CODE_DESTINATION]],Libellés!$E$2:$F$7,2,FALSE)</f>
        <v>Non précisé</v>
      </c>
      <c r="J3799" s="21">
        <v>36.843350000000001</v>
      </c>
      <c r="K3799" s="21">
        <v>1125559</v>
      </c>
      <c r="L3799" s="21">
        <f>Tableau1[[#This Row],[TONNE_DECHET]]*1000</f>
        <v>36843.35</v>
      </c>
      <c r="M3799" s="21">
        <f>Tableau1[[#This Row],[KG_DECHET]]/Tableau1[[#This Row],[Population]]</f>
        <v>3.2733379591829481E-2</v>
      </c>
    </row>
    <row r="3800" spans="1:13" x14ac:dyDescent="0.3">
      <c r="A3800" s="21">
        <v>2017</v>
      </c>
      <c r="B3800" s="21">
        <v>44</v>
      </c>
      <c r="C3800" s="21" t="str">
        <f>VLOOKUP(Tableau1[[#This Row],[CODE_REGION]],Libellés!$I$2:$J$15,2,FALSE)</f>
        <v>Grand-Est</v>
      </c>
      <c r="D3800" s="21">
        <v>67</v>
      </c>
      <c r="E3800" s="21" t="str">
        <f>VLOOKUP(Tableau1[[#This Row],[CODE_DEPT]],Libellés!$L$2:$M$102,2,FALSE)</f>
        <v>Bas-Rhin</v>
      </c>
      <c r="F3800" s="21" t="s">
        <v>54</v>
      </c>
      <c r="G3800" s="21" t="str">
        <f>VLOOKUP(Tableau1[[#This Row],[CODE_TYPE_DECHET]],Libellés!$A$1:$B$8,2,FALSE)</f>
        <v>Verre</v>
      </c>
      <c r="H3800" s="21" t="s">
        <v>49</v>
      </c>
      <c r="I3800" s="21" t="str">
        <f>VLOOKUP(Tableau1[[#This Row],[CODE_DESTINATION]],Libellés!$E$2:$F$7,2,FALSE)</f>
        <v>Valorisation matière</v>
      </c>
      <c r="J3800" s="21">
        <v>37507.5046</v>
      </c>
      <c r="K3800" s="21">
        <v>1125559</v>
      </c>
      <c r="L3800" s="21">
        <f>Tableau1[[#This Row],[TONNE_DECHET]]*1000</f>
        <v>37507504.600000001</v>
      </c>
      <c r="M3800" s="21">
        <f>Tableau1[[#This Row],[KG_DECHET]]/Tableau1[[#This Row],[Population]]</f>
        <v>33.323446038812719</v>
      </c>
    </row>
    <row r="3801" spans="1:13" x14ac:dyDescent="0.3">
      <c r="A3801" s="21">
        <v>2017</v>
      </c>
      <c r="B3801" s="21">
        <v>44</v>
      </c>
      <c r="C3801" s="21" t="str">
        <f>VLOOKUP(Tableau1[[#This Row],[CODE_REGION]],Libellés!$I$2:$J$15,2,FALSE)</f>
        <v>Grand-Est</v>
      </c>
      <c r="D3801" s="21">
        <v>67</v>
      </c>
      <c r="E3801" s="21" t="str">
        <f>VLOOKUP(Tableau1[[#This Row],[CODE_DEPT]],Libellés!$L$2:$M$102,2,FALSE)</f>
        <v>Bas-Rhin</v>
      </c>
      <c r="F3801" s="21" t="s">
        <v>54</v>
      </c>
      <c r="G3801" s="21" t="str">
        <f>VLOOKUP(Tableau1[[#This Row],[CODE_TYPE_DECHET]],Libellés!$A$1:$B$8,2,FALSE)</f>
        <v>Verre</v>
      </c>
      <c r="H3801" s="21" t="s">
        <v>52</v>
      </c>
      <c r="I3801" s="21" t="str">
        <f>VLOOKUP(Tableau1[[#This Row],[CODE_DESTINATION]],Libellés!$E$2:$F$7,2,FALSE)</f>
        <v>Non précisé</v>
      </c>
      <c r="J3801" s="21">
        <v>1123</v>
      </c>
      <c r="K3801" s="21">
        <v>1125559</v>
      </c>
      <c r="L3801" s="21">
        <f>Tableau1[[#This Row],[TONNE_DECHET]]*1000</f>
        <v>1123000</v>
      </c>
      <c r="M3801" s="21">
        <f>Tableau1[[#This Row],[KG_DECHET]]/Tableau1[[#This Row],[Population]]</f>
        <v>0.99772646302859291</v>
      </c>
    </row>
    <row r="3802" spans="1:13" x14ac:dyDescent="0.3">
      <c r="A3802" s="21">
        <v>2017</v>
      </c>
      <c r="B3802" s="21">
        <v>44</v>
      </c>
      <c r="C3802" s="21" t="str">
        <f>VLOOKUP(Tableau1[[#This Row],[CODE_REGION]],Libellés!$I$2:$J$15,2,FALSE)</f>
        <v>Grand-Est</v>
      </c>
      <c r="D3802" s="21">
        <v>67</v>
      </c>
      <c r="E3802" s="21" t="str">
        <f>VLOOKUP(Tableau1[[#This Row],[CODE_DEPT]],Libellés!$L$2:$M$102,2,FALSE)</f>
        <v>Bas-Rhin</v>
      </c>
      <c r="F3802" s="21" t="s">
        <v>55</v>
      </c>
      <c r="G3802" s="21" t="str">
        <f>VLOOKUP(Tableau1[[#This Row],[CODE_TYPE_DECHET]],Libellés!$A$1:$B$8,2,FALSE)</f>
        <v>Collectes séparées hors gravats</v>
      </c>
      <c r="H3802" s="21" t="s">
        <v>49</v>
      </c>
      <c r="I3802" s="21" t="str">
        <f>VLOOKUP(Tableau1[[#This Row],[CODE_DESTINATION]],Libellés!$E$2:$F$7,2,FALSE)</f>
        <v>Valorisation matière</v>
      </c>
      <c r="J3802" s="21">
        <v>2125.79702</v>
      </c>
      <c r="K3802" s="21">
        <v>1125559</v>
      </c>
      <c r="L3802" s="21">
        <f>Tableau1[[#This Row],[TONNE_DECHET]]*1000</f>
        <v>2125797.02</v>
      </c>
      <c r="M3802" s="21">
        <f>Tableau1[[#This Row],[KG_DECHET]]/Tableau1[[#This Row],[Population]]</f>
        <v>1.8886588974900471</v>
      </c>
    </row>
    <row r="3803" spans="1:13" x14ac:dyDescent="0.3">
      <c r="A3803" s="21">
        <v>2009</v>
      </c>
      <c r="B3803" s="21">
        <v>44</v>
      </c>
      <c r="C3803" s="21" t="str">
        <f>VLOOKUP(Tableau1[[#This Row],[CODE_REGION]],Libellés!$I$2:$J$15,2,FALSE)</f>
        <v>Grand-Est</v>
      </c>
      <c r="D3803" s="21">
        <v>68</v>
      </c>
      <c r="E3803" s="21" t="str">
        <f>VLOOKUP(Tableau1[[#This Row],[CODE_DEPT]],Libellés!$L$2:$M$102,2,FALSE)</f>
        <v>Haut-Rhin</v>
      </c>
      <c r="F3803" s="21" t="s">
        <v>49</v>
      </c>
      <c r="G3803" s="21" t="str">
        <f>VLOOKUP(Tableau1[[#This Row],[CODE_TYPE_DECHET]],Libellés!$A$1:$B$8,2,FALSE)</f>
        <v>Ordures ménagères résiduelles</v>
      </c>
      <c r="H3803" s="21" t="s">
        <v>50</v>
      </c>
      <c r="I3803" s="21" t="str">
        <f>VLOOKUP(Tableau1[[#This Row],[CODE_DESTINATION]],Libellés!$E$2:$F$7,2,FALSE)</f>
        <v>Incinération avec récupération d'énergie</v>
      </c>
      <c r="J3803" s="21">
        <v>174680.71124999999</v>
      </c>
      <c r="K3803" s="21">
        <v>748614</v>
      </c>
      <c r="L3803" s="21">
        <f>Tableau1[[#This Row],[TONNE_DECHET]]*1000</f>
        <v>174680711.25</v>
      </c>
      <c r="M3803" s="21">
        <f>Tableau1[[#This Row],[KG_DECHET]]/Tableau1[[#This Row],[Population]]</f>
        <v>233.33882514887512</v>
      </c>
    </row>
    <row r="3804" spans="1:13" x14ac:dyDescent="0.3">
      <c r="A3804" s="21">
        <v>2009</v>
      </c>
      <c r="B3804" s="21">
        <v>44</v>
      </c>
      <c r="C3804" s="21" t="str">
        <f>VLOOKUP(Tableau1[[#This Row],[CODE_REGION]],Libellés!$I$2:$J$15,2,FALSE)</f>
        <v>Grand-Est</v>
      </c>
      <c r="D3804" s="21">
        <v>68</v>
      </c>
      <c r="E3804" s="21" t="str">
        <f>VLOOKUP(Tableau1[[#This Row],[CODE_DEPT]],Libellés!$L$2:$M$102,2,FALSE)</f>
        <v>Haut-Rhin</v>
      </c>
      <c r="F3804" s="21" t="s">
        <v>49</v>
      </c>
      <c r="G3804" s="21" t="str">
        <f>VLOOKUP(Tableau1[[#This Row],[CODE_TYPE_DECHET]],Libellés!$A$1:$B$8,2,FALSE)</f>
        <v>Ordures ménagères résiduelles</v>
      </c>
      <c r="H3804" s="21" t="s">
        <v>51</v>
      </c>
      <c r="I3804" s="21" t="str">
        <f>VLOOKUP(Tableau1[[#This Row],[CODE_DESTINATION]],Libellés!$E$2:$F$7,2,FALSE)</f>
        <v>Stockage</v>
      </c>
      <c r="J3804" s="21">
        <v>96.470740000000006</v>
      </c>
      <c r="K3804" s="21">
        <v>748614</v>
      </c>
      <c r="L3804" s="21">
        <f>Tableau1[[#This Row],[TONNE_DECHET]]*1000</f>
        <v>96470.74</v>
      </c>
      <c r="M3804" s="21">
        <f>Tableau1[[#This Row],[KG_DECHET]]/Tableau1[[#This Row],[Population]]</f>
        <v>0.12886579732679326</v>
      </c>
    </row>
    <row r="3805" spans="1:13" x14ac:dyDescent="0.3">
      <c r="A3805" s="21">
        <v>2009</v>
      </c>
      <c r="B3805" s="21">
        <v>44</v>
      </c>
      <c r="C3805" s="21" t="str">
        <f>VLOOKUP(Tableau1[[#This Row],[CODE_REGION]],Libellés!$I$2:$J$15,2,FALSE)</f>
        <v>Grand-Est</v>
      </c>
      <c r="D3805" s="21">
        <v>68</v>
      </c>
      <c r="E3805" s="21" t="str">
        <f>VLOOKUP(Tableau1[[#This Row],[CODE_DEPT]],Libellés!$L$2:$M$102,2,FALSE)</f>
        <v>Haut-Rhin</v>
      </c>
      <c r="F3805" s="21" t="s">
        <v>49</v>
      </c>
      <c r="G3805" s="21" t="str">
        <f>VLOOKUP(Tableau1[[#This Row],[CODE_TYPE_DECHET]],Libellés!$A$1:$B$8,2,FALSE)</f>
        <v>Ordures ménagères résiduelles</v>
      </c>
      <c r="H3805" s="21" t="s">
        <v>56</v>
      </c>
      <c r="I3805" s="21" t="str">
        <f>VLOOKUP(Tableau1[[#This Row],[CODE_DESTINATION]],Libellés!$E$2:$F$7,2,FALSE)</f>
        <v>Valorisation organique</v>
      </c>
      <c r="J3805" s="21">
        <v>16504.27461</v>
      </c>
      <c r="K3805" s="21">
        <v>748614</v>
      </c>
      <c r="L3805" s="21">
        <f>Tableau1[[#This Row],[TONNE_DECHET]]*1000</f>
        <v>16504274.610000001</v>
      </c>
      <c r="M3805" s="21">
        <f>Tableau1[[#This Row],[KG_DECHET]]/Tableau1[[#This Row],[Population]]</f>
        <v>22.046441303528923</v>
      </c>
    </row>
    <row r="3806" spans="1:13" x14ac:dyDescent="0.3">
      <c r="A3806" s="21">
        <v>2009</v>
      </c>
      <c r="B3806" s="21">
        <v>44</v>
      </c>
      <c r="C3806" s="21" t="str">
        <f>VLOOKUP(Tableau1[[#This Row],[CODE_REGION]],Libellés!$I$2:$J$15,2,FALSE)</f>
        <v>Grand-Est</v>
      </c>
      <c r="D3806" s="21">
        <v>68</v>
      </c>
      <c r="E3806" s="21" t="str">
        <f>VLOOKUP(Tableau1[[#This Row],[CODE_DEPT]],Libellés!$L$2:$M$102,2,FALSE)</f>
        <v>Haut-Rhin</v>
      </c>
      <c r="F3806" s="21" t="s">
        <v>49</v>
      </c>
      <c r="G3806" s="21" t="str">
        <f>VLOOKUP(Tableau1[[#This Row],[CODE_TYPE_DECHET]],Libellés!$A$1:$B$8,2,FALSE)</f>
        <v>Ordures ménagères résiduelles</v>
      </c>
      <c r="H3806" s="21" t="s">
        <v>52</v>
      </c>
      <c r="I3806" s="21" t="str">
        <f>VLOOKUP(Tableau1[[#This Row],[CODE_DESTINATION]],Libellés!$E$2:$F$7,2,FALSE)</f>
        <v>Non précisé</v>
      </c>
      <c r="J3806" s="21">
        <v>676.61531000000002</v>
      </c>
      <c r="K3806" s="21">
        <v>748614</v>
      </c>
      <c r="L3806" s="21">
        <f>Tableau1[[#This Row],[TONNE_DECHET]]*1000</f>
        <v>676615.31</v>
      </c>
      <c r="M3806" s="21">
        <f>Tableau1[[#This Row],[KG_DECHET]]/Tableau1[[#This Row],[Population]]</f>
        <v>0.90382401344351038</v>
      </c>
    </row>
    <row r="3807" spans="1:13" x14ac:dyDescent="0.3">
      <c r="A3807" s="21">
        <v>2009</v>
      </c>
      <c r="B3807" s="21">
        <v>44</v>
      </c>
      <c r="C3807" s="21" t="str">
        <f>VLOOKUP(Tableau1[[#This Row],[CODE_REGION]],Libellés!$I$2:$J$15,2,FALSE)</f>
        <v>Grand-Est</v>
      </c>
      <c r="D3807" s="21">
        <v>68</v>
      </c>
      <c r="E3807" s="21" t="str">
        <f>VLOOKUP(Tableau1[[#This Row],[CODE_DEPT]],Libellés!$L$2:$M$102,2,FALSE)</f>
        <v>Haut-Rhin</v>
      </c>
      <c r="F3807" s="21" t="s">
        <v>50</v>
      </c>
      <c r="G3807" s="21" t="str">
        <f>VLOOKUP(Tableau1[[#This Row],[CODE_TYPE_DECHET]],Libellés!$A$1:$B$8,2,FALSE)</f>
        <v>Encombrants</v>
      </c>
      <c r="H3807" s="21" t="s">
        <v>49</v>
      </c>
      <c r="I3807" s="21" t="str">
        <f>VLOOKUP(Tableau1[[#This Row],[CODE_DESTINATION]],Libellés!$E$2:$F$7,2,FALSE)</f>
        <v>Valorisation matière</v>
      </c>
      <c r="J3807" s="21">
        <v>338</v>
      </c>
      <c r="K3807" s="21">
        <v>748614</v>
      </c>
      <c r="L3807" s="21">
        <f>Tableau1[[#This Row],[TONNE_DECHET]]*1000</f>
        <v>338000</v>
      </c>
      <c r="M3807" s="21">
        <f>Tableau1[[#This Row],[KG_DECHET]]/Tableau1[[#This Row],[Population]]</f>
        <v>0.45150104058967638</v>
      </c>
    </row>
    <row r="3808" spans="1:13" x14ac:dyDescent="0.3">
      <c r="A3808" s="21">
        <v>2009</v>
      </c>
      <c r="B3808" s="21">
        <v>44</v>
      </c>
      <c r="C3808" s="21" t="str">
        <f>VLOOKUP(Tableau1[[#This Row],[CODE_REGION]],Libellés!$I$2:$J$15,2,FALSE)</f>
        <v>Grand-Est</v>
      </c>
      <c r="D3808" s="21">
        <v>68</v>
      </c>
      <c r="E3808" s="21" t="str">
        <f>VLOOKUP(Tableau1[[#This Row],[CODE_DEPT]],Libellés!$L$2:$M$102,2,FALSE)</f>
        <v>Haut-Rhin</v>
      </c>
      <c r="F3808" s="21" t="s">
        <v>50</v>
      </c>
      <c r="G3808" s="21" t="str">
        <f>VLOOKUP(Tableau1[[#This Row],[CODE_TYPE_DECHET]],Libellés!$A$1:$B$8,2,FALSE)</f>
        <v>Encombrants</v>
      </c>
      <c r="H3808" s="21" t="s">
        <v>50</v>
      </c>
      <c r="I3808" s="21" t="str">
        <f>VLOOKUP(Tableau1[[#This Row],[CODE_DESTINATION]],Libellés!$E$2:$F$7,2,FALSE)</f>
        <v>Incinération avec récupération d'énergie</v>
      </c>
      <c r="J3808" s="21">
        <v>184</v>
      </c>
      <c r="K3808" s="21">
        <v>748614</v>
      </c>
      <c r="L3808" s="21">
        <f>Tableau1[[#This Row],[TONNE_DECHET]]*1000</f>
        <v>184000</v>
      </c>
      <c r="M3808" s="21">
        <f>Tableau1[[#This Row],[KG_DECHET]]/Tableau1[[#This Row],[Population]]</f>
        <v>0.24578754872337413</v>
      </c>
    </row>
    <row r="3809" spans="1:13" x14ac:dyDescent="0.3">
      <c r="A3809" s="21">
        <v>2009</v>
      </c>
      <c r="B3809" s="21">
        <v>44</v>
      </c>
      <c r="C3809" s="21" t="str">
        <f>VLOOKUP(Tableau1[[#This Row],[CODE_REGION]],Libellés!$I$2:$J$15,2,FALSE)</f>
        <v>Grand-Est</v>
      </c>
      <c r="D3809" s="21">
        <v>68</v>
      </c>
      <c r="E3809" s="21" t="str">
        <f>VLOOKUP(Tableau1[[#This Row],[CODE_DEPT]],Libellés!$L$2:$M$102,2,FALSE)</f>
        <v>Haut-Rhin</v>
      </c>
      <c r="F3809" s="21" t="s">
        <v>50</v>
      </c>
      <c r="G3809" s="21" t="str">
        <f>VLOOKUP(Tableau1[[#This Row],[CODE_TYPE_DECHET]],Libellés!$A$1:$B$8,2,FALSE)</f>
        <v>Encombrants</v>
      </c>
      <c r="H3809" s="21" t="s">
        <v>51</v>
      </c>
      <c r="I3809" s="21" t="str">
        <f>VLOOKUP(Tableau1[[#This Row],[CODE_DESTINATION]],Libellés!$E$2:$F$7,2,FALSE)</f>
        <v>Stockage</v>
      </c>
      <c r="J3809" s="21">
        <v>1396.08286</v>
      </c>
      <c r="K3809" s="21">
        <v>748614</v>
      </c>
      <c r="L3809" s="21">
        <f>Tableau1[[#This Row],[TONNE_DECHET]]*1000</f>
        <v>1396082.8599999999</v>
      </c>
      <c r="M3809" s="21">
        <f>Tableau1[[#This Row],[KG_DECHET]]/Tableau1[[#This Row],[Population]]</f>
        <v>1.8648901302941168</v>
      </c>
    </row>
    <row r="3810" spans="1:13" x14ac:dyDescent="0.3">
      <c r="A3810" s="21">
        <v>2009</v>
      </c>
      <c r="B3810" s="21">
        <v>44</v>
      </c>
      <c r="C3810" s="21" t="str">
        <f>VLOOKUP(Tableau1[[#This Row],[CODE_REGION]],Libellés!$I$2:$J$15,2,FALSE)</f>
        <v>Grand-Est</v>
      </c>
      <c r="D3810" s="21">
        <v>68</v>
      </c>
      <c r="E3810" s="21" t="str">
        <f>VLOOKUP(Tableau1[[#This Row],[CODE_DEPT]],Libellés!$L$2:$M$102,2,FALSE)</f>
        <v>Haut-Rhin</v>
      </c>
      <c r="F3810" s="21" t="s">
        <v>50</v>
      </c>
      <c r="G3810" s="21" t="str">
        <f>VLOOKUP(Tableau1[[#This Row],[CODE_TYPE_DECHET]],Libellés!$A$1:$B$8,2,FALSE)</f>
        <v>Encombrants</v>
      </c>
      <c r="H3810" s="21" t="s">
        <v>52</v>
      </c>
      <c r="I3810" s="21" t="str">
        <f>VLOOKUP(Tableau1[[#This Row],[CODE_DESTINATION]],Libellés!$E$2:$F$7,2,FALSE)</f>
        <v>Non précisé</v>
      </c>
      <c r="J3810" s="21">
        <v>22</v>
      </c>
      <c r="K3810" s="21">
        <v>748614</v>
      </c>
      <c r="L3810" s="21">
        <f>Tableau1[[#This Row],[TONNE_DECHET]]*1000</f>
        <v>22000</v>
      </c>
      <c r="M3810" s="21">
        <f>Tableau1[[#This Row],[KG_DECHET]]/Tableau1[[#This Row],[Population]]</f>
        <v>2.9387641695186036E-2</v>
      </c>
    </row>
    <row r="3811" spans="1:13" x14ac:dyDescent="0.3">
      <c r="A3811" s="21">
        <v>2009</v>
      </c>
      <c r="B3811" s="21">
        <v>44</v>
      </c>
      <c r="C3811" s="21" t="str">
        <f>VLOOKUP(Tableau1[[#This Row],[CODE_REGION]],Libellés!$I$2:$J$15,2,FALSE)</f>
        <v>Grand-Est</v>
      </c>
      <c r="D3811" s="21">
        <v>68</v>
      </c>
      <c r="E3811" s="21" t="str">
        <f>VLOOKUP(Tableau1[[#This Row],[CODE_DEPT]],Libellés!$L$2:$M$102,2,FALSE)</f>
        <v>Haut-Rhin</v>
      </c>
      <c r="F3811" s="21" t="s">
        <v>53</v>
      </c>
      <c r="G3811" s="21" t="str">
        <f>VLOOKUP(Tableau1[[#This Row],[CODE_TYPE_DECHET]],Libellés!$A$1:$B$8,2,FALSE)</f>
        <v>Déchets dangereux</v>
      </c>
      <c r="H3811" s="21" t="s">
        <v>49</v>
      </c>
      <c r="I3811" s="21" t="str">
        <f>VLOOKUP(Tableau1[[#This Row],[CODE_DESTINATION]],Libellés!$E$2:$F$7,2,FALSE)</f>
        <v>Valorisation matière</v>
      </c>
      <c r="J3811" s="21">
        <v>288.06</v>
      </c>
      <c r="K3811" s="21">
        <v>748614</v>
      </c>
      <c r="L3811" s="21">
        <f>Tableau1[[#This Row],[TONNE_DECHET]]*1000</f>
        <v>288060</v>
      </c>
      <c r="M3811" s="21">
        <f>Tableau1[[#This Row],[KG_DECHET]]/Tableau1[[#This Row],[Population]]</f>
        <v>0.3847910939416041</v>
      </c>
    </row>
    <row r="3812" spans="1:13" x14ac:dyDescent="0.3">
      <c r="A3812" s="21">
        <v>2009</v>
      </c>
      <c r="B3812" s="21">
        <v>44</v>
      </c>
      <c r="C3812" s="21" t="str">
        <f>VLOOKUP(Tableau1[[#This Row],[CODE_REGION]],Libellés!$I$2:$J$15,2,FALSE)</f>
        <v>Grand-Est</v>
      </c>
      <c r="D3812" s="21">
        <v>68</v>
      </c>
      <c r="E3812" s="21" t="str">
        <f>VLOOKUP(Tableau1[[#This Row],[CODE_DEPT]],Libellés!$L$2:$M$102,2,FALSE)</f>
        <v>Haut-Rhin</v>
      </c>
      <c r="F3812" s="21" t="s">
        <v>53</v>
      </c>
      <c r="G3812" s="21" t="str">
        <f>VLOOKUP(Tableau1[[#This Row],[CODE_TYPE_DECHET]],Libellés!$A$1:$B$8,2,FALSE)</f>
        <v>Déchets dangereux</v>
      </c>
      <c r="H3812" s="21" t="s">
        <v>52</v>
      </c>
      <c r="I3812" s="21" t="str">
        <f>VLOOKUP(Tableau1[[#This Row],[CODE_DESTINATION]],Libellés!$E$2:$F$7,2,FALSE)</f>
        <v>Non précisé</v>
      </c>
      <c r="J3812" s="21">
        <v>7.71</v>
      </c>
      <c r="K3812" s="21">
        <v>748614</v>
      </c>
      <c r="L3812" s="21">
        <f>Tableau1[[#This Row],[TONNE_DECHET]]*1000</f>
        <v>7710</v>
      </c>
      <c r="M3812" s="21">
        <f>Tableau1[[#This Row],[KG_DECHET]]/Tableau1[[#This Row],[Population]]</f>
        <v>1.0299032612267471E-2</v>
      </c>
    </row>
    <row r="3813" spans="1:13" x14ac:dyDescent="0.3">
      <c r="A3813" s="21">
        <v>2009</v>
      </c>
      <c r="B3813" s="21">
        <v>44</v>
      </c>
      <c r="C3813" s="21" t="str">
        <f>VLOOKUP(Tableau1[[#This Row],[CODE_REGION]],Libellés!$I$2:$J$15,2,FALSE)</f>
        <v>Grand-Est</v>
      </c>
      <c r="D3813" s="21">
        <v>68</v>
      </c>
      <c r="E3813" s="21" t="str">
        <f>VLOOKUP(Tableau1[[#This Row],[CODE_DEPT]],Libellés!$L$2:$M$102,2,FALSE)</f>
        <v>Haut-Rhin</v>
      </c>
      <c r="F3813" s="21" t="s">
        <v>51</v>
      </c>
      <c r="G3813" s="21" t="str">
        <f>VLOOKUP(Tableau1[[#This Row],[CODE_TYPE_DECHET]],Libellés!$A$1:$B$8,2,FALSE)</f>
        <v>Emballages et papier</v>
      </c>
      <c r="H3813" s="21" t="s">
        <v>49</v>
      </c>
      <c r="I3813" s="21" t="str">
        <f>VLOOKUP(Tableau1[[#This Row],[CODE_DESTINATION]],Libellés!$E$2:$F$7,2,FALSE)</f>
        <v>Valorisation matière</v>
      </c>
      <c r="J3813" s="21">
        <v>32841.616889999998</v>
      </c>
      <c r="K3813" s="21">
        <v>748614</v>
      </c>
      <c r="L3813" s="21">
        <f>Tableau1[[#This Row],[TONNE_DECHET]]*1000</f>
        <v>32841616.889999997</v>
      </c>
      <c r="M3813" s="21">
        <f>Tableau1[[#This Row],[KG_DECHET]]/Tableau1[[#This Row],[Population]]</f>
        <v>43.86989408426772</v>
      </c>
    </row>
    <row r="3814" spans="1:13" x14ac:dyDescent="0.3">
      <c r="A3814" s="21">
        <v>2009</v>
      </c>
      <c r="B3814" s="21">
        <v>44</v>
      </c>
      <c r="C3814" s="21" t="str">
        <f>VLOOKUP(Tableau1[[#This Row],[CODE_REGION]],Libellés!$I$2:$J$15,2,FALSE)</f>
        <v>Grand-Est</v>
      </c>
      <c r="D3814" s="21">
        <v>68</v>
      </c>
      <c r="E3814" s="21" t="str">
        <f>VLOOKUP(Tableau1[[#This Row],[CODE_DEPT]],Libellés!$L$2:$M$102,2,FALSE)</f>
        <v>Haut-Rhin</v>
      </c>
      <c r="F3814" s="21" t="s">
        <v>51</v>
      </c>
      <c r="G3814" s="21" t="str">
        <f>VLOOKUP(Tableau1[[#This Row],[CODE_TYPE_DECHET]],Libellés!$A$1:$B$8,2,FALSE)</f>
        <v>Emballages et papier</v>
      </c>
      <c r="H3814" s="21" t="s">
        <v>51</v>
      </c>
      <c r="I3814" s="21" t="str">
        <f>VLOOKUP(Tableau1[[#This Row],[CODE_DESTINATION]],Libellés!$E$2:$F$7,2,FALSE)</f>
        <v>Stockage</v>
      </c>
      <c r="J3814" s="21">
        <v>14.972390000000001</v>
      </c>
      <c r="K3814" s="21">
        <v>748614</v>
      </c>
      <c r="L3814" s="21">
        <f>Tableau1[[#This Row],[TONNE_DECHET]]*1000</f>
        <v>14972.390000000001</v>
      </c>
      <c r="M3814" s="21">
        <f>Tableau1[[#This Row],[KG_DECHET]]/Tableau1[[#This Row],[Population]]</f>
        <v>2.0000146938208476E-2</v>
      </c>
    </row>
    <row r="3815" spans="1:13" x14ac:dyDescent="0.3">
      <c r="A3815" s="21">
        <v>2009</v>
      </c>
      <c r="B3815" s="21">
        <v>44</v>
      </c>
      <c r="C3815" s="21" t="str">
        <f>VLOOKUP(Tableau1[[#This Row],[CODE_REGION]],Libellés!$I$2:$J$15,2,FALSE)</f>
        <v>Grand-Est</v>
      </c>
      <c r="D3815" s="21">
        <v>68</v>
      </c>
      <c r="E3815" s="21" t="str">
        <f>VLOOKUP(Tableau1[[#This Row],[CODE_DEPT]],Libellés!$L$2:$M$102,2,FALSE)</f>
        <v>Haut-Rhin</v>
      </c>
      <c r="F3815" s="21" t="s">
        <v>51</v>
      </c>
      <c r="G3815" s="21" t="str">
        <f>VLOOKUP(Tableau1[[#This Row],[CODE_TYPE_DECHET]],Libellés!$A$1:$B$8,2,FALSE)</f>
        <v>Emballages et papier</v>
      </c>
      <c r="H3815" s="21" t="s">
        <v>52</v>
      </c>
      <c r="I3815" s="21" t="str">
        <f>VLOOKUP(Tableau1[[#This Row],[CODE_DESTINATION]],Libellés!$E$2:$F$7,2,FALSE)</f>
        <v>Non précisé</v>
      </c>
      <c r="J3815" s="21">
        <v>3559.2004900000002</v>
      </c>
      <c r="K3815" s="21">
        <v>748614</v>
      </c>
      <c r="L3815" s="21">
        <f>Tableau1[[#This Row],[TONNE_DECHET]]*1000</f>
        <v>3559200.49</v>
      </c>
      <c r="M3815" s="21">
        <f>Tableau1[[#This Row],[KG_DECHET]]/Tableau1[[#This Row],[Population]]</f>
        <v>4.7543867600659357</v>
      </c>
    </row>
    <row r="3816" spans="1:13" x14ac:dyDescent="0.3">
      <c r="A3816" s="21">
        <v>2009</v>
      </c>
      <c r="B3816" s="21">
        <v>44</v>
      </c>
      <c r="C3816" s="21" t="str">
        <f>VLOOKUP(Tableau1[[#This Row],[CODE_REGION]],Libellés!$I$2:$J$15,2,FALSE)</f>
        <v>Grand-Est</v>
      </c>
      <c r="D3816" s="21">
        <v>68</v>
      </c>
      <c r="E3816" s="21" t="str">
        <f>VLOOKUP(Tableau1[[#This Row],[CODE_DEPT]],Libellés!$L$2:$M$102,2,FALSE)</f>
        <v>Haut-Rhin</v>
      </c>
      <c r="F3816" s="21" t="s">
        <v>56</v>
      </c>
      <c r="G3816" s="21" t="str">
        <f>VLOOKUP(Tableau1[[#This Row],[CODE_TYPE_DECHET]],Libellés!$A$1:$B$8,2,FALSE)</f>
        <v>Biodéchets</v>
      </c>
      <c r="H3816" s="21" t="s">
        <v>56</v>
      </c>
      <c r="I3816" s="21" t="str">
        <f>VLOOKUP(Tableau1[[#This Row],[CODE_DESTINATION]],Libellés!$E$2:$F$7,2,FALSE)</f>
        <v>Valorisation organique</v>
      </c>
      <c r="J3816" s="21">
        <v>23076.509989999999</v>
      </c>
      <c r="K3816" s="21">
        <v>748614</v>
      </c>
      <c r="L3816" s="21">
        <f>Tableau1[[#This Row],[TONNE_DECHET]]*1000</f>
        <v>23076509.989999998</v>
      </c>
      <c r="M3816" s="21">
        <f>Tableau1[[#This Row],[KG_DECHET]]/Tableau1[[#This Row],[Population]]</f>
        <v>30.825645780068232</v>
      </c>
    </row>
    <row r="3817" spans="1:13" x14ac:dyDescent="0.3">
      <c r="A3817" s="21">
        <v>2009</v>
      </c>
      <c r="B3817" s="21">
        <v>44</v>
      </c>
      <c r="C3817" s="21" t="str">
        <f>VLOOKUP(Tableau1[[#This Row],[CODE_REGION]],Libellés!$I$2:$J$15,2,FALSE)</f>
        <v>Grand-Est</v>
      </c>
      <c r="D3817" s="21">
        <v>68</v>
      </c>
      <c r="E3817" s="21" t="str">
        <f>VLOOKUP(Tableau1[[#This Row],[CODE_DEPT]],Libellés!$L$2:$M$102,2,FALSE)</f>
        <v>Haut-Rhin</v>
      </c>
      <c r="F3817" s="21" t="s">
        <v>54</v>
      </c>
      <c r="G3817" s="21" t="str">
        <f>VLOOKUP(Tableau1[[#This Row],[CODE_TYPE_DECHET]],Libellés!$A$1:$B$8,2,FALSE)</f>
        <v>Verre</v>
      </c>
      <c r="H3817" s="21" t="s">
        <v>49</v>
      </c>
      <c r="I3817" s="21" t="str">
        <f>VLOOKUP(Tableau1[[#This Row],[CODE_DESTINATION]],Libellés!$E$2:$F$7,2,FALSE)</f>
        <v>Valorisation matière</v>
      </c>
      <c r="J3817" s="21">
        <v>25291.019909999999</v>
      </c>
      <c r="K3817" s="21">
        <v>748614</v>
      </c>
      <c r="L3817" s="21">
        <f>Tableau1[[#This Row],[TONNE_DECHET]]*1000</f>
        <v>25291019.91</v>
      </c>
      <c r="M3817" s="21">
        <f>Tableau1[[#This Row],[KG_DECHET]]/Tableau1[[#This Row],[Population]]</f>
        <v>33.783792328222553</v>
      </c>
    </row>
    <row r="3818" spans="1:13" x14ac:dyDescent="0.3">
      <c r="A3818" s="21">
        <v>2009</v>
      </c>
      <c r="B3818" s="21">
        <v>44</v>
      </c>
      <c r="C3818" s="21" t="str">
        <f>VLOOKUP(Tableau1[[#This Row],[CODE_REGION]],Libellés!$I$2:$J$15,2,FALSE)</f>
        <v>Grand-Est</v>
      </c>
      <c r="D3818" s="21">
        <v>68</v>
      </c>
      <c r="E3818" s="21" t="str">
        <f>VLOOKUP(Tableau1[[#This Row],[CODE_DEPT]],Libellés!$L$2:$M$102,2,FALSE)</f>
        <v>Haut-Rhin</v>
      </c>
      <c r="F3818" s="21" t="s">
        <v>54</v>
      </c>
      <c r="G3818" s="21" t="str">
        <f>VLOOKUP(Tableau1[[#This Row],[CODE_TYPE_DECHET]],Libellés!$A$1:$B$8,2,FALSE)</f>
        <v>Verre</v>
      </c>
      <c r="H3818" s="21" t="s">
        <v>52</v>
      </c>
      <c r="I3818" s="21" t="str">
        <f>VLOOKUP(Tableau1[[#This Row],[CODE_DESTINATION]],Libellés!$E$2:$F$7,2,FALSE)</f>
        <v>Non précisé</v>
      </c>
      <c r="J3818" s="21">
        <v>555.98463000000004</v>
      </c>
      <c r="K3818" s="21">
        <v>748614</v>
      </c>
      <c r="L3818" s="21">
        <f>Tableau1[[#This Row],[TONNE_DECHET]]*1000</f>
        <v>555984.63</v>
      </c>
      <c r="M3818" s="21">
        <f>Tableau1[[#This Row],[KG_DECHET]]/Tableau1[[#This Row],[Population]]</f>
        <v>0.74268532247593555</v>
      </c>
    </row>
    <row r="3819" spans="1:13" x14ac:dyDescent="0.3">
      <c r="A3819" s="21">
        <v>2009</v>
      </c>
      <c r="B3819" s="21">
        <v>44</v>
      </c>
      <c r="C3819" s="21" t="str">
        <f>VLOOKUP(Tableau1[[#This Row],[CODE_REGION]],Libellés!$I$2:$J$15,2,FALSE)</f>
        <v>Grand-Est</v>
      </c>
      <c r="D3819" s="21">
        <v>68</v>
      </c>
      <c r="E3819" s="21" t="str">
        <f>VLOOKUP(Tableau1[[#This Row],[CODE_DEPT]],Libellés!$L$2:$M$102,2,FALSE)</f>
        <v>Haut-Rhin</v>
      </c>
      <c r="F3819" s="21" t="s">
        <v>55</v>
      </c>
      <c r="G3819" s="21" t="str">
        <f>VLOOKUP(Tableau1[[#This Row],[CODE_TYPE_DECHET]],Libellés!$A$1:$B$8,2,FALSE)</f>
        <v>Collectes séparées hors gravats</v>
      </c>
      <c r="H3819" s="21" t="s">
        <v>49</v>
      </c>
      <c r="I3819" s="21" t="str">
        <f>VLOOKUP(Tableau1[[#This Row],[CODE_DESTINATION]],Libellés!$E$2:$F$7,2,FALSE)</f>
        <v>Valorisation matière</v>
      </c>
      <c r="J3819" s="21">
        <v>379.92</v>
      </c>
      <c r="K3819" s="21">
        <v>748614</v>
      </c>
      <c r="L3819" s="21">
        <f>Tableau1[[#This Row],[TONNE_DECHET]]*1000</f>
        <v>379920</v>
      </c>
      <c r="M3819" s="21">
        <f>Tableau1[[#This Row],[KG_DECHET]]/Tableau1[[#This Row],[Population]]</f>
        <v>0.50749785603795816</v>
      </c>
    </row>
    <row r="3820" spans="1:13" x14ac:dyDescent="0.3">
      <c r="A3820" s="21">
        <v>2011</v>
      </c>
      <c r="B3820" s="21">
        <v>44</v>
      </c>
      <c r="C3820" s="21" t="str">
        <f>VLOOKUP(Tableau1[[#This Row],[CODE_REGION]],Libellés!$I$2:$J$15,2,FALSE)</f>
        <v>Grand-Est</v>
      </c>
      <c r="D3820" s="21">
        <v>68</v>
      </c>
      <c r="E3820" s="21" t="str">
        <f>VLOOKUP(Tableau1[[#This Row],[CODE_DEPT]],Libellés!$L$2:$M$102,2,FALSE)</f>
        <v>Haut-Rhin</v>
      </c>
      <c r="F3820" s="21" t="s">
        <v>49</v>
      </c>
      <c r="G3820" s="21" t="str">
        <f>VLOOKUP(Tableau1[[#This Row],[CODE_TYPE_DECHET]],Libellés!$A$1:$B$8,2,FALSE)</f>
        <v>Ordures ménagères résiduelles</v>
      </c>
      <c r="H3820" s="21" t="s">
        <v>50</v>
      </c>
      <c r="I3820" s="21" t="str">
        <f>VLOOKUP(Tableau1[[#This Row],[CODE_DESTINATION]],Libellés!$E$2:$F$7,2,FALSE)</f>
        <v>Incinération avec récupération d'énergie</v>
      </c>
      <c r="J3820" s="21">
        <v>171175.73983999999</v>
      </c>
      <c r="K3820" s="21">
        <v>753056</v>
      </c>
      <c r="L3820" s="21">
        <f>Tableau1[[#This Row],[TONNE_DECHET]]*1000</f>
        <v>171175739.84</v>
      </c>
      <c r="M3820" s="21">
        <f>Tableau1[[#This Row],[KG_DECHET]]/Tableau1[[#This Row],[Population]]</f>
        <v>227.30811498746442</v>
      </c>
    </row>
    <row r="3821" spans="1:13" x14ac:dyDescent="0.3">
      <c r="A3821" s="21">
        <v>2011</v>
      </c>
      <c r="B3821" s="21">
        <v>44</v>
      </c>
      <c r="C3821" s="21" t="str">
        <f>VLOOKUP(Tableau1[[#This Row],[CODE_REGION]],Libellés!$I$2:$J$15,2,FALSE)</f>
        <v>Grand-Est</v>
      </c>
      <c r="D3821" s="21">
        <v>68</v>
      </c>
      <c r="E3821" s="21" t="str">
        <f>VLOOKUP(Tableau1[[#This Row],[CODE_DEPT]],Libellés!$L$2:$M$102,2,FALSE)</f>
        <v>Haut-Rhin</v>
      </c>
      <c r="F3821" s="21" t="s">
        <v>49</v>
      </c>
      <c r="G3821" s="21" t="str">
        <f>VLOOKUP(Tableau1[[#This Row],[CODE_TYPE_DECHET]],Libellés!$A$1:$B$8,2,FALSE)</f>
        <v>Ordures ménagères résiduelles</v>
      </c>
      <c r="H3821" s="21" t="s">
        <v>51</v>
      </c>
      <c r="I3821" s="21" t="str">
        <f>VLOOKUP(Tableau1[[#This Row],[CODE_DESTINATION]],Libellés!$E$2:$F$7,2,FALSE)</f>
        <v>Stockage</v>
      </c>
      <c r="J3821" s="21">
        <v>20.295839999999998</v>
      </c>
      <c r="K3821" s="21">
        <v>753056</v>
      </c>
      <c r="L3821" s="21">
        <f>Tableau1[[#This Row],[TONNE_DECHET]]*1000</f>
        <v>20295.839999999997</v>
      </c>
      <c r="M3821" s="21">
        <f>Tableau1[[#This Row],[KG_DECHET]]/Tableau1[[#This Row],[Population]]</f>
        <v>2.6951302426379973E-2</v>
      </c>
    </row>
    <row r="3822" spans="1:13" x14ac:dyDescent="0.3">
      <c r="A3822" s="21">
        <v>2011</v>
      </c>
      <c r="B3822" s="21">
        <v>44</v>
      </c>
      <c r="C3822" s="21" t="str">
        <f>VLOOKUP(Tableau1[[#This Row],[CODE_REGION]],Libellés!$I$2:$J$15,2,FALSE)</f>
        <v>Grand-Est</v>
      </c>
      <c r="D3822" s="21">
        <v>68</v>
      </c>
      <c r="E3822" s="21" t="str">
        <f>VLOOKUP(Tableau1[[#This Row],[CODE_DEPT]],Libellés!$L$2:$M$102,2,FALSE)</f>
        <v>Haut-Rhin</v>
      </c>
      <c r="F3822" s="21" t="s">
        <v>49</v>
      </c>
      <c r="G3822" s="21" t="str">
        <f>VLOOKUP(Tableau1[[#This Row],[CODE_TYPE_DECHET]],Libellés!$A$1:$B$8,2,FALSE)</f>
        <v>Ordures ménagères résiduelles</v>
      </c>
      <c r="H3822" s="21" t="s">
        <v>56</v>
      </c>
      <c r="I3822" s="21" t="str">
        <f>VLOOKUP(Tableau1[[#This Row],[CODE_DESTINATION]],Libellés!$E$2:$F$7,2,FALSE)</f>
        <v>Valorisation organique</v>
      </c>
      <c r="J3822" s="21">
        <v>5691.8914500000001</v>
      </c>
      <c r="K3822" s="21">
        <v>753056</v>
      </c>
      <c r="L3822" s="21">
        <f>Tableau1[[#This Row],[TONNE_DECHET]]*1000</f>
        <v>5691891.4500000002</v>
      </c>
      <c r="M3822" s="21">
        <f>Tableau1[[#This Row],[KG_DECHET]]/Tableau1[[#This Row],[Population]]</f>
        <v>7.5583906774529384</v>
      </c>
    </row>
    <row r="3823" spans="1:13" x14ac:dyDescent="0.3">
      <c r="A3823" s="21">
        <v>2011</v>
      </c>
      <c r="B3823" s="21">
        <v>44</v>
      </c>
      <c r="C3823" s="21" t="str">
        <f>VLOOKUP(Tableau1[[#This Row],[CODE_REGION]],Libellés!$I$2:$J$15,2,FALSE)</f>
        <v>Grand-Est</v>
      </c>
      <c r="D3823" s="21">
        <v>68</v>
      </c>
      <c r="E3823" s="21" t="str">
        <f>VLOOKUP(Tableau1[[#This Row],[CODE_DEPT]],Libellés!$L$2:$M$102,2,FALSE)</f>
        <v>Haut-Rhin</v>
      </c>
      <c r="F3823" s="21" t="s">
        <v>50</v>
      </c>
      <c r="G3823" s="21" t="str">
        <f>VLOOKUP(Tableau1[[#This Row],[CODE_TYPE_DECHET]],Libellés!$A$1:$B$8,2,FALSE)</f>
        <v>Encombrants</v>
      </c>
      <c r="H3823" s="21" t="s">
        <v>50</v>
      </c>
      <c r="I3823" s="21" t="str">
        <f>VLOOKUP(Tableau1[[#This Row],[CODE_DESTINATION]],Libellés!$E$2:$F$7,2,FALSE)</f>
        <v>Incinération avec récupération d'énergie</v>
      </c>
      <c r="J3823" s="21">
        <v>3479</v>
      </c>
      <c r="K3823" s="21">
        <v>753056</v>
      </c>
      <c r="L3823" s="21">
        <f>Tableau1[[#This Row],[TONNE_DECHET]]*1000</f>
        <v>3479000</v>
      </c>
      <c r="M3823" s="21">
        <f>Tableau1[[#This Row],[KG_DECHET]]/Tableau1[[#This Row],[Population]]</f>
        <v>4.6198423490417708</v>
      </c>
    </row>
    <row r="3824" spans="1:13" x14ac:dyDescent="0.3">
      <c r="A3824" s="21">
        <v>2011</v>
      </c>
      <c r="B3824" s="21">
        <v>44</v>
      </c>
      <c r="C3824" s="21" t="str">
        <f>VLOOKUP(Tableau1[[#This Row],[CODE_REGION]],Libellés!$I$2:$J$15,2,FALSE)</f>
        <v>Grand-Est</v>
      </c>
      <c r="D3824" s="21">
        <v>68</v>
      </c>
      <c r="E3824" s="21" t="str">
        <f>VLOOKUP(Tableau1[[#This Row],[CODE_DEPT]],Libellés!$L$2:$M$102,2,FALSE)</f>
        <v>Haut-Rhin</v>
      </c>
      <c r="F3824" s="21" t="s">
        <v>50</v>
      </c>
      <c r="G3824" s="21" t="str">
        <f>VLOOKUP(Tableau1[[#This Row],[CODE_TYPE_DECHET]],Libellés!$A$1:$B$8,2,FALSE)</f>
        <v>Encombrants</v>
      </c>
      <c r="H3824" s="21" t="s">
        <v>51</v>
      </c>
      <c r="I3824" s="21" t="str">
        <f>VLOOKUP(Tableau1[[#This Row],[CODE_DESTINATION]],Libellés!$E$2:$F$7,2,FALSE)</f>
        <v>Stockage</v>
      </c>
      <c r="J3824" s="21">
        <v>2167.0177699999999</v>
      </c>
      <c r="K3824" s="21">
        <v>753056</v>
      </c>
      <c r="L3824" s="21">
        <f>Tableau1[[#This Row],[TONNE_DECHET]]*1000</f>
        <v>2167017.77</v>
      </c>
      <c r="M3824" s="21">
        <f>Tableau1[[#This Row],[KG_DECHET]]/Tableau1[[#This Row],[Population]]</f>
        <v>2.8776316369566142</v>
      </c>
    </row>
    <row r="3825" spans="1:13" x14ac:dyDescent="0.3">
      <c r="A3825" s="21">
        <v>2011</v>
      </c>
      <c r="B3825" s="21">
        <v>44</v>
      </c>
      <c r="C3825" s="21" t="str">
        <f>VLOOKUP(Tableau1[[#This Row],[CODE_REGION]],Libellés!$I$2:$J$15,2,FALSE)</f>
        <v>Grand-Est</v>
      </c>
      <c r="D3825" s="21">
        <v>68</v>
      </c>
      <c r="E3825" s="21" t="str">
        <f>VLOOKUP(Tableau1[[#This Row],[CODE_DEPT]],Libellés!$L$2:$M$102,2,FALSE)</f>
        <v>Haut-Rhin</v>
      </c>
      <c r="F3825" s="21" t="s">
        <v>53</v>
      </c>
      <c r="G3825" s="21" t="str">
        <f>VLOOKUP(Tableau1[[#This Row],[CODE_TYPE_DECHET]],Libellés!$A$1:$B$8,2,FALSE)</f>
        <v>Déchets dangereux</v>
      </c>
      <c r="H3825" s="21" t="s">
        <v>49</v>
      </c>
      <c r="I3825" s="21" t="str">
        <f>VLOOKUP(Tableau1[[#This Row],[CODE_DESTINATION]],Libellés!$E$2:$F$7,2,FALSE)</f>
        <v>Valorisation matière</v>
      </c>
      <c r="J3825" s="21">
        <v>276.173</v>
      </c>
      <c r="K3825" s="21">
        <v>753056</v>
      </c>
      <c r="L3825" s="21">
        <f>Tableau1[[#This Row],[TONNE_DECHET]]*1000</f>
        <v>276173</v>
      </c>
      <c r="M3825" s="21">
        <f>Tableau1[[#This Row],[KG_DECHET]]/Tableau1[[#This Row],[Population]]</f>
        <v>0.36673633833340413</v>
      </c>
    </row>
    <row r="3826" spans="1:13" x14ac:dyDescent="0.3">
      <c r="A3826" s="21">
        <v>2011</v>
      </c>
      <c r="B3826" s="21">
        <v>44</v>
      </c>
      <c r="C3826" s="21" t="str">
        <f>VLOOKUP(Tableau1[[#This Row],[CODE_REGION]],Libellés!$I$2:$J$15,2,FALSE)</f>
        <v>Grand-Est</v>
      </c>
      <c r="D3826" s="21">
        <v>68</v>
      </c>
      <c r="E3826" s="21" t="str">
        <f>VLOOKUP(Tableau1[[#This Row],[CODE_DEPT]],Libellés!$L$2:$M$102,2,FALSE)</f>
        <v>Haut-Rhin</v>
      </c>
      <c r="F3826" s="21" t="s">
        <v>53</v>
      </c>
      <c r="G3826" s="21" t="str">
        <f>VLOOKUP(Tableau1[[#This Row],[CODE_TYPE_DECHET]],Libellés!$A$1:$B$8,2,FALSE)</f>
        <v>Déchets dangereux</v>
      </c>
      <c r="H3826" s="21" t="s">
        <v>50</v>
      </c>
      <c r="I3826" s="21" t="str">
        <f>VLOOKUP(Tableau1[[#This Row],[CODE_DESTINATION]],Libellés!$E$2:$F$7,2,FALSE)</f>
        <v>Incinération avec récupération d'énergie</v>
      </c>
      <c r="J3826" s="21">
        <v>16.579999999999998</v>
      </c>
      <c r="K3826" s="21">
        <v>753056</v>
      </c>
      <c r="L3826" s="21">
        <f>Tableau1[[#This Row],[TONNE_DECHET]]*1000</f>
        <v>16580</v>
      </c>
      <c r="M3826" s="21">
        <f>Tableau1[[#This Row],[KG_DECHET]]/Tableau1[[#This Row],[Population]]</f>
        <v>2.2016954914375556E-2</v>
      </c>
    </row>
    <row r="3827" spans="1:13" x14ac:dyDescent="0.3">
      <c r="A3827" s="21">
        <v>2011</v>
      </c>
      <c r="B3827" s="21">
        <v>44</v>
      </c>
      <c r="C3827" s="21" t="str">
        <f>VLOOKUP(Tableau1[[#This Row],[CODE_REGION]],Libellés!$I$2:$J$15,2,FALSE)</f>
        <v>Grand-Est</v>
      </c>
      <c r="D3827" s="21">
        <v>68</v>
      </c>
      <c r="E3827" s="21" t="str">
        <f>VLOOKUP(Tableau1[[#This Row],[CODE_DEPT]],Libellés!$L$2:$M$102,2,FALSE)</f>
        <v>Haut-Rhin</v>
      </c>
      <c r="F3827" s="21" t="s">
        <v>53</v>
      </c>
      <c r="G3827" s="21" t="str">
        <f>VLOOKUP(Tableau1[[#This Row],[CODE_TYPE_DECHET]],Libellés!$A$1:$B$8,2,FALSE)</f>
        <v>Déchets dangereux</v>
      </c>
      <c r="H3827" s="21" t="s">
        <v>53</v>
      </c>
      <c r="I3827" s="21" t="str">
        <f>VLOOKUP(Tableau1[[#This Row],[CODE_DESTINATION]],Libellés!$E$2:$F$7,2,FALSE)</f>
        <v>Incinération sans récupération d'énergie</v>
      </c>
      <c r="J3827" s="21">
        <v>12.43</v>
      </c>
      <c r="K3827" s="21">
        <v>753056</v>
      </c>
      <c r="L3827" s="21">
        <f>Tableau1[[#This Row],[TONNE_DECHET]]*1000</f>
        <v>12430</v>
      </c>
      <c r="M3827" s="21">
        <f>Tableau1[[#This Row],[KG_DECHET]]/Tableau1[[#This Row],[Population]]</f>
        <v>1.6506076573322568E-2</v>
      </c>
    </row>
    <row r="3828" spans="1:13" x14ac:dyDescent="0.3">
      <c r="A3828" s="21">
        <v>2011</v>
      </c>
      <c r="B3828" s="21">
        <v>44</v>
      </c>
      <c r="C3828" s="21" t="str">
        <f>VLOOKUP(Tableau1[[#This Row],[CODE_REGION]],Libellés!$I$2:$J$15,2,FALSE)</f>
        <v>Grand-Est</v>
      </c>
      <c r="D3828" s="21">
        <v>68</v>
      </c>
      <c r="E3828" s="21" t="str">
        <f>VLOOKUP(Tableau1[[#This Row],[CODE_DEPT]],Libellés!$L$2:$M$102,2,FALSE)</f>
        <v>Haut-Rhin</v>
      </c>
      <c r="F3828" s="21" t="s">
        <v>51</v>
      </c>
      <c r="G3828" s="21" t="str">
        <f>VLOOKUP(Tableau1[[#This Row],[CODE_TYPE_DECHET]],Libellés!$A$1:$B$8,2,FALSE)</f>
        <v>Emballages et papier</v>
      </c>
      <c r="H3828" s="21" t="s">
        <v>49</v>
      </c>
      <c r="I3828" s="21" t="str">
        <f>VLOOKUP(Tableau1[[#This Row],[CODE_DESTINATION]],Libellés!$E$2:$F$7,2,FALSE)</f>
        <v>Valorisation matière</v>
      </c>
      <c r="J3828" s="21">
        <v>35812.410029999999</v>
      </c>
      <c r="K3828" s="21">
        <v>753056</v>
      </c>
      <c r="L3828" s="21">
        <f>Tableau1[[#This Row],[TONNE_DECHET]]*1000</f>
        <v>35812410.030000001</v>
      </c>
      <c r="M3828" s="21">
        <f>Tableau1[[#This Row],[KG_DECHET]]/Tableau1[[#This Row],[Population]]</f>
        <v>47.55610476511707</v>
      </c>
    </row>
    <row r="3829" spans="1:13" x14ac:dyDescent="0.3">
      <c r="A3829" s="21">
        <v>2011</v>
      </c>
      <c r="B3829" s="21">
        <v>44</v>
      </c>
      <c r="C3829" s="21" t="str">
        <f>VLOOKUP(Tableau1[[#This Row],[CODE_REGION]],Libellés!$I$2:$J$15,2,FALSE)</f>
        <v>Grand-Est</v>
      </c>
      <c r="D3829" s="21">
        <v>68</v>
      </c>
      <c r="E3829" s="21" t="str">
        <f>VLOOKUP(Tableau1[[#This Row],[CODE_DEPT]],Libellés!$L$2:$M$102,2,FALSE)</f>
        <v>Haut-Rhin</v>
      </c>
      <c r="F3829" s="21" t="s">
        <v>51</v>
      </c>
      <c r="G3829" s="21" t="str">
        <f>VLOOKUP(Tableau1[[#This Row],[CODE_TYPE_DECHET]],Libellés!$A$1:$B$8,2,FALSE)</f>
        <v>Emballages et papier</v>
      </c>
      <c r="H3829" s="21" t="s">
        <v>52</v>
      </c>
      <c r="I3829" s="21" t="str">
        <f>VLOOKUP(Tableau1[[#This Row],[CODE_DESTINATION]],Libellés!$E$2:$F$7,2,FALSE)</f>
        <v>Non précisé</v>
      </c>
      <c r="J3829" s="21">
        <v>2465.7885799999999</v>
      </c>
      <c r="K3829" s="21">
        <v>753056</v>
      </c>
      <c r="L3829" s="21">
        <f>Tableau1[[#This Row],[TONNE_DECHET]]*1000</f>
        <v>2465788.58</v>
      </c>
      <c r="M3829" s="21">
        <f>Tableau1[[#This Row],[KG_DECHET]]/Tableau1[[#This Row],[Population]]</f>
        <v>3.2743761154548934</v>
      </c>
    </row>
    <row r="3830" spans="1:13" x14ac:dyDescent="0.3">
      <c r="A3830" s="21">
        <v>2011</v>
      </c>
      <c r="B3830" s="21">
        <v>44</v>
      </c>
      <c r="C3830" s="21" t="str">
        <f>VLOOKUP(Tableau1[[#This Row],[CODE_REGION]],Libellés!$I$2:$J$15,2,FALSE)</f>
        <v>Grand-Est</v>
      </c>
      <c r="D3830" s="21">
        <v>68</v>
      </c>
      <c r="E3830" s="21" t="str">
        <f>VLOOKUP(Tableau1[[#This Row],[CODE_DEPT]],Libellés!$L$2:$M$102,2,FALSE)</f>
        <v>Haut-Rhin</v>
      </c>
      <c r="F3830" s="21" t="s">
        <v>56</v>
      </c>
      <c r="G3830" s="21" t="str">
        <f>VLOOKUP(Tableau1[[#This Row],[CODE_TYPE_DECHET]],Libellés!$A$1:$B$8,2,FALSE)</f>
        <v>Biodéchets</v>
      </c>
      <c r="H3830" s="21" t="s">
        <v>49</v>
      </c>
      <c r="I3830" s="21" t="str">
        <f>VLOOKUP(Tableau1[[#This Row],[CODE_DESTINATION]],Libellés!$E$2:$F$7,2,FALSE)</f>
        <v>Valorisation matière</v>
      </c>
      <c r="J3830" s="21">
        <v>1899.82</v>
      </c>
      <c r="K3830" s="21">
        <v>753056</v>
      </c>
      <c r="L3830" s="21">
        <f>Tableau1[[#This Row],[TONNE_DECHET]]*1000</f>
        <v>1899820</v>
      </c>
      <c r="M3830" s="21">
        <f>Tableau1[[#This Row],[KG_DECHET]]/Tableau1[[#This Row],[Population]]</f>
        <v>2.5228137084094677</v>
      </c>
    </row>
    <row r="3831" spans="1:13" x14ac:dyDescent="0.3">
      <c r="A3831" s="21">
        <v>2011</v>
      </c>
      <c r="B3831" s="21">
        <v>44</v>
      </c>
      <c r="C3831" s="21" t="str">
        <f>VLOOKUP(Tableau1[[#This Row],[CODE_REGION]],Libellés!$I$2:$J$15,2,FALSE)</f>
        <v>Grand-Est</v>
      </c>
      <c r="D3831" s="21">
        <v>68</v>
      </c>
      <c r="E3831" s="21" t="str">
        <f>VLOOKUP(Tableau1[[#This Row],[CODE_DEPT]],Libellés!$L$2:$M$102,2,FALSE)</f>
        <v>Haut-Rhin</v>
      </c>
      <c r="F3831" s="21" t="s">
        <v>56</v>
      </c>
      <c r="G3831" s="21" t="str">
        <f>VLOOKUP(Tableau1[[#This Row],[CODE_TYPE_DECHET]],Libellés!$A$1:$B$8,2,FALSE)</f>
        <v>Biodéchets</v>
      </c>
      <c r="H3831" s="21" t="s">
        <v>56</v>
      </c>
      <c r="I3831" s="21" t="str">
        <f>VLOOKUP(Tableau1[[#This Row],[CODE_DESTINATION]],Libellés!$E$2:$F$7,2,FALSE)</f>
        <v>Valorisation organique</v>
      </c>
      <c r="J3831" s="21">
        <v>30883.748230000001</v>
      </c>
      <c r="K3831" s="21">
        <v>753056</v>
      </c>
      <c r="L3831" s="21">
        <f>Tableau1[[#This Row],[TONNE_DECHET]]*1000</f>
        <v>30883748.23</v>
      </c>
      <c r="M3831" s="21">
        <f>Tableau1[[#This Row],[KG_DECHET]]/Tableau1[[#This Row],[Population]]</f>
        <v>41.011223906323039</v>
      </c>
    </row>
    <row r="3832" spans="1:13" x14ac:dyDescent="0.3">
      <c r="A3832" s="21">
        <v>2011</v>
      </c>
      <c r="B3832" s="21">
        <v>44</v>
      </c>
      <c r="C3832" s="21" t="str">
        <f>VLOOKUP(Tableau1[[#This Row],[CODE_REGION]],Libellés!$I$2:$J$15,2,FALSE)</f>
        <v>Grand-Est</v>
      </c>
      <c r="D3832" s="21">
        <v>68</v>
      </c>
      <c r="E3832" s="21" t="str">
        <f>VLOOKUP(Tableau1[[#This Row],[CODE_DEPT]],Libellés!$L$2:$M$102,2,FALSE)</f>
        <v>Haut-Rhin</v>
      </c>
      <c r="F3832" s="21" t="s">
        <v>54</v>
      </c>
      <c r="G3832" s="21" t="str">
        <f>VLOOKUP(Tableau1[[#This Row],[CODE_TYPE_DECHET]],Libellés!$A$1:$B$8,2,FALSE)</f>
        <v>Verre</v>
      </c>
      <c r="H3832" s="21" t="s">
        <v>49</v>
      </c>
      <c r="I3832" s="21" t="str">
        <f>VLOOKUP(Tableau1[[#This Row],[CODE_DESTINATION]],Libellés!$E$2:$F$7,2,FALSE)</f>
        <v>Valorisation matière</v>
      </c>
      <c r="J3832" s="21">
        <v>26015.194820000001</v>
      </c>
      <c r="K3832" s="21">
        <v>753056</v>
      </c>
      <c r="L3832" s="21">
        <f>Tableau1[[#This Row],[TONNE_DECHET]]*1000</f>
        <v>26015194.82</v>
      </c>
      <c r="M3832" s="21">
        <f>Tableau1[[#This Row],[KG_DECHET]]/Tableau1[[#This Row],[Population]]</f>
        <v>34.546162330557088</v>
      </c>
    </row>
    <row r="3833" spans="1:13" x14ac:dyDescent="0.3">
      <c r="A3833" s="21">
        <v>2011</v>
      </c>
      <c r="B3833" s="21">
        <v>44</v>
      </c>
      <c r="C3833" s="21" t="str">
        <f>VLOOKUP(Tableau1[[#This Row],[CODE_REGION]],Libellés!$I$2:$J$15,2,FALSE)</f>
        <v>Grand-Est</v>
      </c>
      <c r="D3833" s="21">
        <v>68</v>
      </c>
      <c r="E3833" s="21" t="str">
        <f>VLOOKUP(Tableau1[[#This Row],[CODE_DEPT]],Libellés!$L$2:$M$102,2,FALSE)</f>
        <v>Haut-Rhin</v>
      </c>
      <c r="F3833" s="21" t="s">
        <v>62</v>
      </c>
      <c r="G3833" s="21" t="str">
        <f>VLOOKUP(Tableau1[[#This Row],[CODE_TYPE_DECHET]],Libellés!$A$2:$B$9,2,FALSE)</f>
        <v>Collectes séparées de gravats</v>
      </c>
      <c r="H3833" s="21" t="s">
        <v>51</v>
      </c>
      <c r="I3833" s="21" t="str">
        <f>VLOOKUP(Tableau1[[#This Row],[CODE_DESTINATION]],Libellés!$E$2:$F$7,2,FALSE)</f>
        <v>Stockage</v>
      </c>
      <c r="J3833" s="21">
        <v>585</v>
      </c>
      <c r="K3833" s="21">
        <v>753056</v>
      </c>
      <c r="L3833" s="21">
        <f>Tableau1[[#This Row],[TONNE_DECHET]]*1000</f>
        <v>585000</v>
      </c>
      <c r="M3833" s="21">
        <f>Tableau1[[#This Row],[KG_DECHET]]/Tableau1[[#This Row],[Population]]</f>
        <v>0.77683465771469851</v>
      </c>
    </row>
    <row r="3834" spans="1:13" x14ac:dyDescent="0.3">
      <c r="A3834" s="21">
        <v>2011</v>
      </c>
      <c r="B3834" s="21">
        <v>44</v>
      </c>
      <c r="C3834" s="21" t="str">
        <f>VLOOKUP(Tableau1[[#This Row],[CODE_REGION]],Libellés!$I$2:$J$15,2,FALSE)</f>
        <v>Grand-Est</v>
      </c>
      <c r="D3834" s="21">
        <v>68</v>
      </c>
      <c r="E3834" s="21" t="str">
        <f>VLOOKUP(Tableau1[[#This Row],[CODE_DEPT]],Libellés!$L$2:$M$102,2,FALSE)</f>
        <v>Haut-Rhin</v>
      </c>
      <c r="F3834" s="21" t="s">
        <v>55</v>
      </c>
      <c r="G3834" s="21" t="str">
        <f>VLOOKUP(Tableau1[[#This Row],[CODE_TYPE_DECHET]],Libellés!$A$1:$B$8,2,FALSE)</f>
        <v>Collectes séparées hors gravats</v>
      </c>
      <c r="H3834" s="21" t="s">
        <v>49</v>
      </c>
      <c r="I3834" s="21" t="str">
        <f>VLOOKUP(Tableau1[[#This Row],[CODE_DESTINATION]],Libellés!$E$2:$F$7,2,FALSE)</f>
        <v>Valorisation matière</v>
      </c>
      <c r="J3834" s="21">
        <v>0.7</v>
      </c>
      <c r="K3834" s="21">
        <v>753056</v>
      </c>
      <c r="L3834" s="21">
        <f>Tableau1[[#This Row],[TONNE_DECHET]]*1000</f>
        <v>700</v>
      </c>
      <c r="M3834" s="21">
        <f>Tableau1[[#This Row],[KG_DECHET]]/Tableau1[[#This Row],[Population]]</f>
        <v>9.2954574427399816E-4</v>
      </c>
    </row>
    <row r="3835" spans="1:13" x14ac:dyDescent="0.3">
      <c r="A3835" s="21">
        <v>2013</v>
      </c>
      <c r="B3835" s="21">
        <v>44</v>
      </c>
      <c r="C3835" s="21" t="str">
        <f>VLOOKUP(Tableau1[[#This Row],[CODE_REGION]],Libellés!$I$2:$J$15,2,FALSE)</f>
        <v>Grand-Est</v>
      </c>
      <c r="D3835" s="21">
        <v>68</v>
      </c>
      <c r="E3835" s="21" t="str">
        <f>VLOOKUP(Tableau1[[#This Row],[CODE_DEPT]],Libellés!$L$2:$M$102,2,FALSE)</f>
        <v>Haut-Rhin</v>
      </c>
      <c r="F3835" s="21" t="s">
        <v>49</v>
      </c>
      <c r="G3835" s="21" t="str">
        <f>VLOOKUP(Tableau1[[#This Row],[CODE_TYPE_DECHET]],Libellés!$A$1:$B$8,2,FALSE)</f>
        <v>Ordures ménagères résiduelles</v>
      </c>
      <c r="H3835" s="21" t="s">
        <v>50</v>
      </c>
      <c r="I3835" s="21" t="str">
        <f>VLOOKUP(Tableau1[[#This Row],[CODE_DESTINATION]],Libellés!$E$2:$F$7,2,FALSE)</f>
        <v>Incinération avec récupération d'énergie</v>
      </c>
      <c r="J3835" s="21">
        <v>156230.94016999999</v>
      </c>
      <c r="K3835" s="21">
        <v>758723</v>
      </c>
      <c r="L3835" s="21">
        <f>Tableau1[[#This Row],[TONNE_DECHET]]*1000</f>
        <v>156230940.16999999</v>
      </c>
      <c r="M3835" s="21">
        <f>Tableau1[[#This Row],[KG_DECHET]]/Tableau1[[#This Row],[Population]]</f>
        <v>205.91301459162301</v>
      </c>
    </row>
    <row r="3836" spans="1:13" x14ac:dyDescent="0.3">
      <c r="A3836" s="21">
        <v>2013</v>
      </c>
      <c r="B3836" s="21">
        <v>44</v>
      </c>
      <c r="C3836" s="21" t="str">
        <f>VLOOKUP(Tableau1[[#This Row],[CODE_REGION]],Libellés!$I$2:$J$15,2,FALSE)</f>
        <v>Grand-Est</v>
      </c>
      <c r="D3836" s="21">
        <v>68</v>
      </c>
      <c r="E3836" s="21" t="str">
        <f>VLOOKUP(Tableau1[[#This Row],[CODE_DEPT]],Libellés!$L$2:$M$102,2,FALSE)</f>
        <v>Haut-Rhin</v>
      </c>
      <c r="F3836" s="21" t="s">
        <v>49</v>
      </c>
      <c r="G3836" s="21" t="str">
        <f>VLOOKUP(Tableau1[[#This Row],[CODE_TYPE_DECHET]],Libellés!$A$1:$B$8,2,FALSE)</f>
        <v>Ordures ménagères résiduelles</v>
      </c>
      <c r="H3836" s="21" t="s">
        <v>56</v>
      </c>
      <c r="I3836" s="21" t="str">
        <f>VLOOKUP(Tableau1[[#This Row],[CODE_DESTINATION]],Libellés!$E$2:$F$7,2,FALSE)</f>
        <v>Valorisation organique</v>
      </c>
      <c r="J3836" s="21">
        <v>3504.20667</v>
      </c>
      <c r="K3836" s="21">
        <v>758723</v>
      </c>
      <c r="L3836" s="21">
        <f>Tableau1[[#This Row],[TONNE_DECHET]]*1000</f>
        <v>3504206.67</v>
      </c>
      <c r="M3836" s="21">
        <f>Tableau1[[#This Row],[KG_DECHET]]/Tableau1[[#This Row],[Population]]</f>
        <v>4.6185586439319755</v>
      </c>
    </row>
    <row r="3837" spans="1:13" x14ac:dyDescent="0.3">
      <c r="A3837" s="21">
        <v>2013</v>
      </c>
      <c r="B3837" s="21">
        <v>44</v>
      </c>
      <c r="C3837" s="21" t="str">
        <f>VLOOKUP(Tableau1[[#This Row],[CODE_REGION]],Libellés!$I$2:$J$15,2,FALSE)</f>
        <v>Grand-Est</v>
      </c>
      <c r="D3837" s="21">
        <v>68</v>
      </c>
      <c r="E3837" s="21" t="str">
        <f>VLOOKUP(Tableau1[[#This Row],[CODE_DEPT]],Libellés!$L$2:$M$102,2,FALSE)</f>
        <v>Haut-Rhin</v>
      </c>
      <c r="F3837" s="21" t="s">
        <v>50</v>
      </c>
      <c r="G3837" s="21" t="str">
        <f>VLOOKUP(Tableau1[[#This Row],[CODE_TYPE_DECHET]],Libellés!$A$1:$B$8,2,FALSE)</f>
        <v>Encombrants</v>
      </c>
      <c r="H3837" s="21" t="s">
        <v>49</v>
      </c>
      <c r="I3837" s="21" t="str">
        <f>VLOOKUP(Tableau1[[#This Row],[CODE_DESTINATION]],Libellés!$E$2:$F$7,2,FALSE)</f>
        <v>Valorisation matière</v>
      </c>
      <c r="J3837" s="21">
        <v>732.3</v>
      </c>
      <c r="K3837" s="21">
        <v>758723</v>
      </c>
      <c r="L3837" s="21">
        <f>Tableau1[[#This Row],[TONNE_DECHET]]*1000</f>
        <v>732300</v>
      </c>
      <c r="M3837" s="21">
        <f>Tableau1[[#This Row],[KG_DECHET]]/Tableau1[[#This Row],[Population]]</f>
        <v>0.96517437852813215</v>
      </c>
    </row>
    <row r="3838" spans="1:13" x14ac:dyDescent="0.3">
      <c r="A3838" s="21">
        <v>2013</v>
      </c>
      <c r="B3838" s="21">
        <v>44</v>
      </c>
      <c r="C3838" s="21" t="str">
        <f>VLOOKUP(Tableau1[[#This Row],[CODE_REGION]],Libellés!$I$2:$J$15,2,FALSE)</f>
        <v>Grand-Est</v>
      </c>
      <c r="D3838" s="21">
        <v>68</v>
      </c>
      <c r="E3838" s="21" t="str">
        <f>VLOOKUP(Tableau1[[#This Row],[CODE_DEPT]],Libellés!$L$2:$M$102,2,FALSE)</f>
        <v>Haut-Rhin</v>
      </c>
      <c r="F3838" s="21" t="s">
        <v>50</v>
      </c>
      <c r="G3838" s="21" t="str">
        <f>VLOOKUP(Tableau1[[#This Row],[CODE_TYPE_DECHET]],Libellés!$A$1:$B$8,2,FALSE)</f>
        <v>Encombrants</v>
      </c>
      <c r="H3838" s="21" t="s">
        <v>50</v>
      </c>
      <c r="I3838" s="21" t="str">
        <f>VLOOKUP(Tableau1[[#This Row],[CODE_DESTINATION]],Libellés!$E$2:$F$7,2,FALSE)</f>
        <v>Incinération avec récupération d'énergie</v>
      </c>
      <c r="J3838" s="21">
        <v>3123.38</v>
      </c>
      <c r="K3838" s="21">
        <v>758723</v>
      </c>
      <c r="L3838" s="21">
        <f>Tableau1[[#This Row],[TONNE_DECHET]]*1000</f>
        <v>3123380</v>
      </c>
      <c r="M3838" s="21">
        <f>Tableau1[[#This Row],[KG_DECHET]]/Tableau1[[#This Row],[Population]]</f>
        <v>4.1166275439126006</v>
      </c>
    </row>
    <row r="3839" spans="1:13" x14ac:dyDescent="0.3">
      <c r="A3839" s="21">
        <v>2013</v>
      </c>
      <c r="B3839" s="21">
        <v>44</v>
      </c>
      <c r="C3839" s="21" t="str">
        <f>VLOOKUP(Tableau1[[#This Row],[CODE_REGION]],Libellés!$I$2:$J$15,2,FALSE)</f>
        <v>Grand-Est</v>
      </c>
      <c r="D3839" s="21">
        <v>68</v>
      </c>
      <c r="E3839" s="21" t="str">
        <f>VLOOKUP(Tableau1[[#This Row],[CODE_DEPT]],Libellés!$L$2:$M$102,2,FALSE)</f>
        <v>Haut-Rhin</v>
      </c>
      <c r="F3839" s="21" t="s">
        <v>50</v>
      </c>
      <c r="G3839" s="21" t="str">
        <f>VLOOKUP(Tableau1[[#This Row],[CODE_TYPE_DECHET]],Libellés!$A$1:$B$8,2,FALSE)</f>
        <v>Encombrants</v>
      </c>
      <c r="H3839" s="21" t="s">
        <v>51</v>
      </c>
      <c r="I3839" s="21" t="str">
        <f>VLOOKUP(Tableau1[[#This Row],[CODE_DESTINATION]],Libellés!$E$2:$F$7,2,FALSE)</f>
        <v>Stockage</v>
      </c>
      <c r="J3839" s="21">
        <v>1761.1366499999999</v>
      </c>
      <c r="K3839" s="21">
        <v>758723</v>
      </c>
      <c r="L3839" s="21">
        <f>Tableau1[[#This Row],[TONNE_DECHET]]*1000</f>
        <v>1761136.65</v>
      </c>
      <c r="M3839" s="21">
        <f>Tableau1[[#This Row],[KG_DECHET]]/Tableau1[[#This Row],[Population]]</f>
        <v>2.3211852678777367</v>
      </c>
    </row>
    <row r="3840" spans="1:13" x14ac:dyDescent="0.3">
      <c r="A3840" s="21">
        <v>2013</v>
      </c>
      <c r="B3840" s="21">
        <v>44</v>
      </c>
      <c r="C3840" s="21" t="str">
        <f>VLOOKUP(Tableau1[[#This Row],[CODE_REGION]],Libellés!$I$2:$J$15,2,FALSE)</f>
        <v>Grand-Est</v>
      </c>
      <c r="D3840" s="21">
        <v>68</v>
      </c>
      <c r="E3840" s="21" t="str">
        <f>VLOOKUP(Tableau1[[#This Row],[CODE_DEPT]],Libellés!$L$2:$M$102,2,FALSE)</f>
        <v>Haut-Rhin</v>
      </c>
      <c r="F3840" s="21" t="s">
        <v>53</v>
      </c>
      <c r="G3840" s="21" t="str">
        <f>VLOOKUP(Tableau1[[#This Row],[CODE_TYPE_DECHET]],Libellés!$A$1:$B$8,2,FALSE)</f>
        <v>Déchets dangereux</v>
      </c>
      <c r="H3840" s="21" t="s">
        <v>49</v>
      </c>
      <c r="I3840" s="21" t="str">
        <f>VLOOKUP(Tableau1[[#This Row],[CODE_DESTINATION]],Libellés!$E$2:$F$7,2,FALSE)</f>
        <v>Valorisation matière</v>
      </c>
      <c r="J3840" s="21">
        <v>214.27099999999999</v>
      </c>
      <c r="K3840" s="21">
        <v>758723</v>
      </c>
      <c r="L3840" s="21">
        <f>Tableau1[[#This Row],[TONNE_DECHET]]*1000</f>
        <v>214271</v>
      </c>
      <c r="M3840" s="21">
        <f>Tableau1[[#This Row],[KG_DECHET]]/Tableau1[[#This Row],[Population]]</f>
        <v>0.28241004951741283</v>
      </c>
    </row>
    <row r="3841" spans="1:13" x14ac:dyDescent="0.3">
      <c r="A3841" s="21">
        <v>2013</v>
      </c>
      <c r="B3841" s="21">
        <v>44</v>
      </c>
      <c r="C3841" s="21" t="str">
        <f>VLOOKUP(Tableau1[[#This Row],[CODE_REGION]],Libellés!$I$2:$J$15,2,FALSE)</f>
        <v>Grand-Est</v>
      </c>
      <c r="D3841" s="21">
        <v>68</v>
      </c>
      <c r="E3841" s="21" t="str">
        <f>VLOOKUP(Tableau1[[#This Row],[CODE_DEPT]],Libellés!$L$2:$M$102,2,FALSE)</f>
        <v>Haut-Rhin</v>
      </c>
      <c r="F3841" s="21" t="s">
        <v>53</v>
      </c>
      <c r="G3841" s="21" t="str">
        <f>VLOOKUP(Tableau1[[#This Row],[CODE_TYPE_DECHET]],Libellés!$A$1:$B$8,2,FALSE)</f>
        <v>Déchets dangereux</v>
      </c>
      <c r="H3841" s="21" t="s">
        <v>50</v>
      </c>
      <c r="I3841" s="21" t="str">
        <f>VLOOKUP(Tableau1[[#This Row],[CODE_DESTINATION]],Libellés!$E$2:$F$7,2,FALSE)</f>
        <v>Incinération avec récupération d'énergie</v>
      </c>
      <c r="J3841" s="21">
        <v>14.452999999999999</v>
      </c>
      <c r="K3841" s="21">
        <v>758723</v>
      </c>
      <c r="L3841" s="21">
        <f>Tableau1[[#This Row],[TONNE_DECHET]]*1000</f>
        <v>14453</v>
      </c>
      <c r="M3841" s="21">
        <f>Tableau1[[#This Row],[KG_DECHET]]/Tableau1[[#This Row],[Population]]</f>
        <v>1.9049112785562056E-2</v>
      </c>
    </row>
    <row r="3842" spans="1:13" x14ac:dyDescent="0.3">
      <c r="A3842" s="21">
        <v>2013</v>
      </c>
      <c r="B3842" s="21">
        <v>44</v>
      </c>
      <c r="C3842" s="21" t="str">
        <f>VLOOKUP(Tableau1[[#This Row],[CODE_REGION]],Libellés!$I$2:$J$15,2,FALSE)</f>
        <v>Grand-Est</v>
      </c>
      <c r="D3842" s="21">
        <v>68</v>
      </c>
      <c r="E3842" s="21" t="str">
        <f>VLOOKUP(Tableau1[[#This Row],[CODE_DEPT]],Libellés!$L$2:$M$102,2,FALSE)</f>
        <v>Haut-Rhin</v>
      </c>
      <c r="F3842" s="21" t="s">
        <v>53</v>
      </c>
      <c r="G3842" s="21" t="str">
        <f>VLOOKUP(Tableau1[[#This Row],[CODE_TYPE_DECHET]],Libellés!$A$1:$B$8,2,FALSE)</f>
        <v>Déchets dangereux</v>
      </c>
      <c r="H3842" s="21" t="s">
        <v>51</v>
      </c>
      <c r="I3842" s="21" t="str">
        <f>VLOOKUP(Tableau1[[#This Row],[CODE_DESTINATION]],Libellés!$E$2:$F$7,2,FALSE)</f>
        <v>Stockage</v>
      </c>
      <c r="J3842" s="21">
        <v>65</v>
      </c>
      <c r="K3842" s="21">
        <v>758723</v>
      </c>
      <c r="L3842" s="21">
        <f>Tableau1[[#This Row],[TONNE_DECHET]]*1000</f>
        <v>65000</v>
      </c>
      <c r="M3842" s="21">
        <f>Tableau1[[#This Row],[KG_DECHET]]/Tableau1[[#This Row],[Population]]</f>
        <v>8.5670264378435876E-2</v>
      </c>
    </row>
    <row r="3843" spans="1:13" x14ac:dyDescent="0.3">
      <c r="A3843" s="21">
        <v>2013</v>
      </c>
      <c r="B3843" s="21">
        <v>44</v>
      </c>
      <c r="C3843" s="21" t="str">
        <f>VLOOKUP(Tableau1[[#This Row],[CODE_REGION]],Libellés!$I$2:$J$15,2,FALSE)</f>
        <v>Grand-Est</v>
      </c>
      <c r="D3843" s="21">
        <v>68</v>
      </c>
      <c r="E3843" s="21" t="str">
        <f>VLOOKUP(Tableau1[[#This Row],[CODE_DEPT]],Libellés!$L$2:$M$102,2,FALSE)</f>
        <v>Haut-Rhin</v>
      </c>
      <c r="F3843" s="21" t="s">
        <v>53</v>
      </c>
      <c r="G3843" s="21" t="str">
        <f>VLOOKUP(Tableau1[[#This Row],[CODE_TYPE_DECHET]],Libellés!$A$1:$B$8,2,FALSE)</f>
        <v>Déchets dangereux</v>
      </c>
      <c r="H3843" s="21" t="s">
        <v>52</v>
      </c>
      <c r="I3843" s="21" t="str">
        <f>VLOOKUP(Tableau1[[#This Row],[CODE_DESTINATION]],Libellés!$E$2:$F$7,2,FALSE)</f>
        <v>Non précisé</v>
      </c>
      <c r="J3843" s="21">
        <v>23.393999999999998</v>
      </c>
      <c r="K3843" s="21">
        <v>758723</v>
      </c>
      <c r="L3843" s="21">
        <f>Tableau1[[#This Row],[TONNE_DECHET]]*1000</f>
        <v>23394</v>
      </c>
      <c r="M3843" s="21">
        <f>Tableau1[[#This Row],[KG_DECHET]]/Tableau1[[#This Row],[Population]]</f>
        <v>3.0833387151832752E-2</v>
      </c>
    </row>
    <row r="3844" spans="1:13" x14ac:dyDescent="0.3">
      <c r="A3844" s="21">
        <v>2013</v>
      </c>
      <c r="B3844" s="21">
        <v>44</v>
      </c>
      <c r="C3844" s="21" t="str">
        <f>VLOOKUP(Tableau1[[#This Row],[CODE_REGION]],Libellés!$I$2:$J$15,2,FALSE)</f>
        <v>Grand-Est</v>
      </c>
      <c r="D3844" s="21">
        <v>68</v>
      </c>
      <c r="E3844" s="21" t="str">
        <f>VLOOKUP(Tableau1[[#This Row],[CODE_DEPT]],Libellés!$L$2:$M$102,2,FALSE)</f>
        <v>Haut-Rhin</v>
      </c>
      <c r="F3844" s="21" t="s">
        <v>51</v>
      </c>
      <c r="G3844" s="21" t="str">
        <f>VLOOKUP(Tableau1[[#This Row],[CODE_TYPE_DECHET]],Libellés!$A$1:$B$8,2,FALSE)</f>
        <v>Emballages et papier</v>
      </c>
      <c r="H3844" s="21" t="s">
        <v>49</v>
      </c>
      <c r="I3844" s="21" t="str">
        <f>VLOOKUP(Tableau1[[#This Row],[CODE_DESTINATION]],Libellés!$E$2:$F$7,2,FALSE)</f>
        <v>Valorisation matière</v>
      </c>
      <c r="J3844" s="21">
        <v>40694.137150000002</v>
      </c>
      <c r="K3844" s="21">
        <v>758723</v>
      </c>
      <c r="L3844" s="21">
        <f>Tableau1[[#This Row],[TONNE_DECHET]]*1000</f>
        <v>40694137.150000006</v>
      </c>
      <c r="M3844" s="21">
        <f>Tableau1[[#This Row],[KG_DECHET]]/Tableau1[[#This Row],[Population]]</f>
        <v>53.635038281428145</v>
      </c>
    </row>
    <row r="3845" spans="1:13" x14ac:dyDescent="0.3">
      <c r="A3845" s="21">
        <v>2013</v>
      </c>
      <c r="B3845" s="21">
        <v>44</v>
      </c>
      <c r="C3845" s="21" t="str">
        <f>VLOOKUP(Tableau1[[#This Row],[CODE_REGION]],Libellés!$I$2:$J$15,2,FALSE)</f>
        <v>Grand-Est</v>
      </c>
      <c r="D3845" s="21">
        <v>68</v>
      </c>
      <c r="E3845" s="21" t="str">
        <f>VLOOKUP(Tableau1[[#This Row],[CODE_DEPT]],Libellés!$L$2:$M$102,2,FALSE)</f>
        <v>Haut-Rhin</v>
      </c>
      <c r="F3845" s="21" t="s">
        <v>51</v>
      </c>
      <c r="G3845" s="21" t="str">
        <f>VLOOKUP(Tableau1[[#This Row],[CODE_TYPE_DECHET]],Libellés!$A$1:$B$8,2,FALSE)</f>
        <v>Emballages et papier</v>
      </c>
      <c r="H3845" s="21" t="s">
        <v>52</v>
      </c>
      <c r="I3845" s="21" t="str">
        <f>VLOOKUP(Tableau1[[#This Row],[CODE_DESTINATION]],Libellés!$E$2:$F$7,2,FALSE)</f>
        <v>Non précisé</v>
      </c>
      <c r="J3845" s="21">
        <v>692.26954000000001</v>
      </c>
      <c r="K3845" s="21">
        <v>758723</v>
      </c>
      <c r="L3845" s="21">
        <f>Tableau1[[#This Row],[TONNE_DECHET]]*1000</f>
        <v>692269.54</v>
      </c>
      <c r="M3845" s="21">
        <f>Tableau1[[#This Row],[KG_DECHET]]/Tableau1[[#This Row],[Population]]</f>
        <v>0.91241406942981829</v>
      </c>
    </row>
    <row r="3846" spans="1:13" x14ac:dyDescent="0.3">
      <c r="A3846" s="21">
        <v>2013</v>
      </c>
      <c r="B3846" s="21">
        <v>44</v>
      </c>
      <c r="C3846" s="21" t="str">
        <f>VLOOKUP(Tableau1[[#This Row],[CODE_REGION]],Libellés!$I$2:$J$15,2,FALSE)</f>
        <v>Grand-Est</v>
      </c>
      <c r="D3846" s="21">
        <v>68</v>
      </c>
      <c r="E3846" s="21" t="str">
        <f>VLOOKUP(Tableau1[[#This Row],[CODE_DEPT]],Libellés!$L$2:$M$102,2,FALSE)</f>
        <v>Haut-Rhin</v>
      </c>
      <c r="F3846" s="21" t="s">
        <v>56</v>
      </c>
      <c r="G3846" s="21" t="str">
        <f>VLOOKUP(Tableau1[[#This Row],[CODE_TYPE_DECHET]],Libellés!$A$1:$B$8,2,FALSE)</f>
        <v>Biodéchets</v>
      </c>
      <c r="H3846" s="21" t="s">
        <v>49</v>
      </c>
      <c r="I3846" s="21" t="str">
        <f>VLOOKUP(Tableau1[[#This Row],[CODE_DESTINATION]],Libellés!$E$2:$F$7,2,FALSE)</f>
        <v>Valorisation matière</v>
      </c>
      <c r="J3846" s="21">
        <v>2330</v>
      </c>
      <c r="K3846" s="21">
        <v>758723</v>
      </c>
      <c r="L3846" s="21">
        <f>Tableau1[[#This Row],[TONNE_DECHET]]*1000</f>
        <v>2330000</v>
      </c>
      <c r="M3846" s="21">
        <f>Tableau1[[#This Row],[KG_DECHET]]/Tableau1[[#This Row],[Population]]</f>
        <v>3.0709494769500858</v>
      </c>
    </row>
    <row r="3847" spans="1:13" x14ac:dyDescent="0.3">
      <c r="A3847" s="21">
        <v>2013</v>
      </c>
      <c r="B3847" s="21">
        <v>44</v>
      </c>
      <c r="C3847" s="21" t="str">
        <f>VLOOKUP(Tableau1[[#This Row],[CODE_REGION]],Libellés!$I$2:$J$15,2,FALSE)</f>
        <v>Grand-Est</v>
      </c>
      <c r="D3847" s="21">
        <v>68</v>
      </c>
      <c r="E3847" s="21" t="str">
        <f>VLOOKUP(Tableau1[[#This Row],[CODE_DEPT]],Libellés!$L$2:$M$102,2,FALSE)</f>
        <v>Haut-Rhin</v>
      </c>
      <c r="F3847" s="21" t="s">
        <v>56</v>
      </c>
      <c r="G3847" s="21" t="str">
        <f>VLOOKUP(Tableau1[[#This Row],[CODE_TYPE_DECHET]],Libellés!$A$1:$B$8,2,FALSE)</f>
        <v>Biodéchets</v>
      </c>
      <c r="H3847" s="21" t="s">
        <v>56</v>
      </c>
      <c r="I3847" s="21" t="str">
        <f>VLOOKUP(Tableau1[[#This Row],[CODE_DESTINATION]],Libellés!$E$2:$F$7,2,FALSE)</f>
        <v>Valorisation organique</v>
      </c>
      <c r="J3847" s="21">
        <v>33042.054170000003</v>
      </c>
      <c r="K3847" s="21">
        <v>758723</v>
      </c>
      <c r="L3847" s="21">
        <f>Tableau1[[#This Row],[TONNE_DECHET]]*1000</f>
        <v>33042054.170000002</v>
      </c>
      <c r="M3847" s="21">
        <f>Tableau1[[#This Row],[KG_DECHET]]/Tableau1[[#This Row],[Population]]</f>
        <v>43.549561790007687</v>
      </c>
    </row>
    <row r="3848" spans="1:13" x14ac:dyDescent="0.3">
      <c r="A3848" s="21">
        <v>2013</v>
      </c>
      <c r="B3848" s="21">
        <v>44</v>
      </c>
      <c r="C3848" s="21" t="str">
        <f>VLOOKUP(Tableau1[[#This Row],[CODE_REGION]],Libellés!$I$2:$J$15,2,FALSE)</f>
        <v>Grand-Est</v>
      </c>
      <c r="D3848" s="21">
        <v>68</v>
      </c>
      <c r="E3848" s="21" t="str">
        <f>VLOOKUP(Tableau1[[#This Row],[CODE_DEPT]],Libellés!$L$2:$M$102,2,FALSE)</f>
        <v>Haut-Rhin</v>
      </c>
      <c r="F3848" s="21" t="s">
        <v>54</v>
      </c>
      <c r="G3848" s="21" t="str">
        <f>VLOOKUP(Tableau1[[#This Row],[CODE_TYPE_DECHET]],Libellés!$A$1:$B$8,2,FALSE)</f>
        <v>Verre</v>
      </c>
      <c r="H3848" s="21" t="s">
        <v>49</v>
      </c>
      <c r="I3848" s="21" t="str">
        <f>VLOOKUP(Tableau1[[#This Row],[CODE_DESTINATION]],Libellés!$E$2:$F$7,2,FALSE)</f>
        <v>Valorisation matière</v>
      </c>
      <c r="J3848" s="21">
        <v>28369.583210000001</v>
      </c>
      <c r="K3848" s="21">
        <v>758723</v>
      </c>
      <c r="L3848" s="21">
        <f>Tableau1[[#This Row],[TONNE_DECHET]]*1000</f>
        <v>28369583.210000001</v>
      </c>
      <c r="M3848" s="21">
        <f>Tableau1[[#This Row],[KG_DECHET]]/Tableau1[[#This Row],[Population]]</f>
        <v>37.391226060103619</v>
      </c>
    </row>
    <row r="3849" spans="1:13" x14ac:dyDescent="0.3">
      <c r="A3849" s="21">
        <v>2013</v>
      </c>
      <c r="B3849" s="21">
        <v>44</v>
      </c>
      <c r="C3849" s="21" t="str">
        <f>VLOOKUP(Tableau1[[#This Row],[CODE_REGION]],Libellés!$I$2:$J$15,2,FALSE)</f>
        <v>Grand-Est</v>
      </c>
      <c r="D3849" s="21">
        <v>68</v>
      </c>
      <c r="E3849" s="21" t="str">
        <f>VLOOKUP(Tableau1[[#This Row],[CODE_DEPT]],Libellés!$L$2:$M$102,2,FALSE)</f>
        <v>Haut-Rhin</v>
      </c>
      <c r="F3849" s="21" t="s">
        <v>55</v>
      </c>
      <c r="G3849" s="21" t="str">
        <f>VLOOKUP(Tableau1[[#This Row],[CODE_TYPE_DECHET]],Libellés!$A$1:$B$8,2,FALSE)</f>
        <v>Collectes séparées hors gravats</v>
      </c>
      <c r="H3849" s="21" t="s">
        <v>49</v>
      </c>
      <c r="I3849" s="21" t="str">
        <f>VLOOKUP(Tableau1[[#This Row],[CODE_DESTINATION]],Libellés!$E$2:$F$7,2,FALSE)</f>
        <v>Valorisation matière</v>
      </c>
      <c r="J3849" s="21">
        <v>54.572040000000001</v>
      </c>
      <c r="K3849" s="21">
        <v>758723</v>
      </c>
      <c r="L3849" s="21">
        <f>Tableau1[[#This Row],[TONNE_DECHET]]*1000</f>
        <v>54572.04</v>
      </c>
      <c r="M3849" s="21">
        <f>Tableau1[[#This Row],[KG_DECHET]]/Tableau1[[#This Row],[Population]]</f>
        <v>7.1926170684162738E-2</v>
      </c>
    </row>
    <row r="3850" spans="1:13" x14ac:dyDescent="0.3">
      <c r="A3850" s="21">
        <v>2013</v>
      </c>
      <c r="B3850" s="21">
        <v>44</v>
      </c>
      <c r="C3850" s="21" t="str">
        <f>VLOOKUP(Tableau1[[#This Row],[CODE_REGION]],Libellés!$I$2:$J$15,2,FALSE)</f>
        <v>Grand-Est</v>
      </c>
      <c r="D3850" s="21">
        <v>68</v>
      </c>
      <c r="E3850" s="21" t="str">
        <f>VLOOKUP(Tableau1[[#This Row],[CODE_DEPT]],Libellés!$L$2:$M$102,2,FALSE)</f>
        <v>Haut-Rhin</v>
      </c>
      <c r="F3850" s="21" t="s">
        <v>55</v>
      </c>
      <c r="G3850" s="21" t="str">
        <f>VLOOKUP(Tableau1[[#This Row],[CODE_TYPE_DECHET]],Libellés!$A$1:$B$8,2,FALSE)</f>
        <v>Collectes séparées hors gravats</v>
      </c>
      <c r="H3850" s="21" t="s">
        <v>56</v>
      </c>
      <c r="I3850" s="21" t="str">
        <f>VLOOKUP(Tableau1[[#This Row],[CODE_DESTINATION]],Libellés!$E$2:$F$7,2,FALSE)</f>
        <v>Valorisation organique</v>
      </c>
      <c r="J3850" s="21">
        <v>58.74</v>
      </c>
      <c r="K3850" s="21">
        <v>758723</v>
      </c>
      <c r="L3850" s="21">
        <f>Tableau1[[#This Row],[TONNE_DECHET]]*1000</f>
        <v>58740</v>
      </c>
      <c r="M3850" s="21">
        <f>Tableau1[[#This Row],[KG_DECHET]]/Tableau1[[#This Row],[Population]]</f>
        <v>7.7419558916758821E-2</v>
      </c>
    </row>
    <row r="3851" spans="1:13" x14ac:dyDescent="0.3">
      <c r="A3851" s="21">
        <v>2015</v>
      </c>
      <c r="B3851" s="21">
        <v>44</v>
      </c>
      <c r="C3851" s="21" t="str">
        <f>VLOOKUP(Tableau1[[#This Row],[CODE_REGION]],Libellés!$I$2:$J$15,2,FALSE)</f>
        <v>Grand-Est</v>
      </c>
      <c r="D3851" s="21">
        <v>68</v>
      </c>
      <c r="E3851" s="21" t="str">
        <f>VLOOKUP(Tableau1[[#This Row],[CODE_DEPT]],Libellés!$L$2:$M$102,2,FALSE)</f>
        <v>Haut-Rhin</v>
      </c>
      <c r="F3851" s="21" t="s">
        <v>49</v>
      </c>
      <c r="G3851" s="21" t="str">
        <f>VLOOKUP(Tableau1[[#This Row],[CODE_TYPE_DECHET]],Libellés!$A$1:$B$8,2,FALSE)</f>
        <v>Ordures ménagères résiduelles</v>
      </c>
      <c r="H3851" s="21" t="s">
        <v>50</v>
      </c>
      <c r="I3851" s="21" t="str">
        <f>VLOOKUP(Tableau1[[#This Row],[CODE_DESTINATION]],Libellés!$E$2:$F$7,2,FALSE)</f>
        <v>Incinération avec récupération d'énergie</v>
      </c>
      <c r="J3851" s="21">
        <v>146696.39292000001</v>
      </c>
      <c r="K3851" s="21">
        <v>762607</v>
      </c>
      <c r="L3851" s="21">
        <f>Tableau1[[#This Row],[TONNE_DECHET]]*1000</f>
        <v>146696392.92000002</v>
      </c>
      <c r="M3851" s="21">
        <f>Tableau1[[#This Row],[KG_DECHET]]/Tableau1[[#This Row],[Population]]</f>
        <v>192.36171831624941</v>
      </c>
    </row>
    <row r="3852" spans="1:13" x14ac:dyDescent="0.3">
      <c r="A3852" s="21">
        <v>2015</v>
      </c>
      <c r="B3852" s="21">
        <v>44</v>
      </c>
      <c r="C3852" s="21" t="str">
        <f>VLOOKUP(Tableau1[[#This Row],[CODE_REGION]],Libellés!$I$2:$J$15,2,FALSE)</f>
        <v>Grand-Est</v>
      </c>
      <c r="D3852" s="21">
        <v>68</v>
      </c>
      <c r="E3852" s="21" t="str">
        <f>VLOOKUP(Tableau1[[#This Row],[CODE_DEPT]],Libellés!$L$2:$M$102,2,FALSE)</f>
        <v>Haut-Rhin</v>
      </c>
      <c r="F3852" s="21" t="s">
        <v>49</v>
      </c>
      <c r="G3852" s="21" t="str">
        <f>VLOOKUP(Tableau1[[#This Row],[CODE_TYPE_DECHET]],Libellés!$A$1:$B$8,2,FALSE)</f>
        <v>Ordures ménagères résiduelles</v>
      </c>
      <c r="H3852" s="21" t="s">
        <v>51</v>
      </c>
      <c r="I3852" s="21" t="str">
        <f>VLOOKUP(Tableau1[[#This Row],[CODE_DESTINATION]],Libellés!$E$2:$F$7,2,FALSE)</f>
        <v>Stockage</v>
      </c>
      <c r="J3852" s="21">
        <v>628.46587999999997</v>
      </c>
      <c r="K3852" s="21">
        <v>762607</v>
      </c>
      <c r="L3852" s="21">
        <f>Tableau1[[#This Row],[TONNE_DECHET]]*1000</f>
        <v>628465.88</v>
      </c>
      <c r="M3852" s="21">
        <f>Tableau1[[#This Row],[KG_DECHET]]/Tableau1[[#This Row],[Population]]</f>
        <v>0.82410190307720754</v>
      </c>
    </row>
    <row r="3853" spans="1:13" x14ac:dyDescent="0.3">
      <c r="A3853" s="21">
        <v>2015</v>
      </c>
      <c r="B3853" s="21">
        <v>44</v>
      </c>
      <c r="C3853" s="21" t="str">
        <f>VLOOKUP(Tableau1[[#This Row],[CODE_REGION]],Libellés!$I$2:$J$15,2,FALSE)</f>
        <v>Grand-Est</v>
      </c>
      <c r="D3853" s="21">
        <v>68</v>
      </c>
      <c r="E3853" s="21" t="str">
        <f>VLOOKUP(Tableau1[[#This Row],[CODE_DEPT]],Libellés!$L$2:$M$102,2,FALSE)</f>
        <v>Haut-Rhin</v>
      </c>
      <c r="F3853" s="21" t="s">
        <v>49</v>
      </c>
      <c r="G3853" s="21" t="str">
        <f>VLOOKUP(Tableau1[[#This Row],[CODE_TYPE_DECHET]],Libellés!$A$1:$B$8,2,FALSE)</f>
        <v>Ordures ménagères résiduelles</v>
      </c>
      <c r="H3853" s="21" t="s">
        <v>56</v>
      </c>
      <c r="I3853" s="21" t="str">
        <f>VLOOKUP(Tableau1[[#This Row],[CODE_DESTINATION]],Libellés!$E$2:$F$7,2,FALSE)</f>
        <v>Valorisation organique</v>
      </c>
      <c r="J3853" s="21">
        <v>1097.7974300000001</v>
      </c>
      <c r="K3853" s="21">
        <v>762607</v>
      </c>
      <c r="L3853" s="21">
        <f>Tableau1[[#This Row],[TONNE_DECHET]]*1000</f>
        <v>1097797.4300000002</v>
      </c>
      <c r="M3853" s="21">
        <f>Tableau1[[#This Row],[KG_DECHET]]/Tableau1[[#This Row],[Population]]</f>
        <v>1.4395323279225081</v>
      </c>
    </row>
    <row r="3854" spans="1:13" x14ac:dyDescent="0.3">
      <c r="A3854" s="21">
        <v>2015</v>
      </c>
      <c r="B3854" s="21">
        <v>44</v>
      </c>
      <c r="C3854" s="21" t="str">
        <f>VLOOKUP(Tableau1[[#This Row],[CODE_REGION]],Libellés!$I$2:$J$15,2,FALSE)</f>
        <v>Grand-Est</v>
      </c>
      <c r="D3854" s="21">
        <v>68</v>
      </c>
      <c r="E3854" s="21" t="str">
        <f>VLOOKUP(Tableau1[[#This Row],[CODE_DEPT]],Libellés!$L$2:$M$102,2,FALSE)</f>
        <v>Haut-Rhin</v>
      </c>
      <c r="F3854" s="21" t="s">
        <v>49</v>
      </c>
      <c r="G3854" s="21" t="str">
        <f>VLOOKUP(Tableau1[[#This Row],[CODE_TYPE_DECHET]],Libellés!$A$1:$B$8,2,FALSE)</f>
        <v>Ordures ménagères résiduelles</v>
      </c>
      <c r="H3854" s="21" t="s">
        <v>52</v>
      </c>
      <c r="I3854" s="21" t="str">
        <f>VLOOKUP(Tableau1[[#This Row],[CODE_DESTINATION]],Libellés!$E$2:$F$7,2,FALSE)</f>
        <v>Non précisé</v>
      </c>
      <c r="J3854" s="21">
        <v>2907.5223299999998</v>
      </c>
      <c r="K3854" s="21">
        <v>762607</v>
      </c>
      <c r="L3854" s="21">
        <f>Tableau1[[#This Row],[TONNE_DECHET]]*1000</f>
        <v>2907522.3299999996</v>
      </c>
      <c r="M3854" s="21">
        <f>Tableau1[[#This Row],[KG_DECHET]]/Tableau1[[#This Row],[Population]]</f>
        <v>3.81260902404515</v>
      </c>
    </row>
    <row r="3855" spans="1:13" x14ac:dyDescent="0.3">
      <c r="A3855" s="21">
        <v>2015</v>
      </c>
      <c r="B3855" s="21">
        <v>44</v>
      </c>
      <c r="C3855" s="21" t="str">
        <f>VLOOKUP(Tableau1[[#This Row],[CODE_REGION]],Libellés!$I$2:$J$15,2,FALSE)</f>
        <v>Grand-Est</v>
      </c>
      <c r="D3855" s="21">
        <v>68</v>
      </c>
      <c r="E3855" s="21" t="str">
        <f>VLOOKUP(Tableau1[[#This Row],[CODE_DEPT]],Libellés!$L$2:$M$102,2,FALSE)</f>
        <v>Haut-Rhin</v>
      </c>
      <c r="F3855" s="21" t="s">
        <v>50</v>
      </c>
      <c r="G3855" s="21" t="str">
        <f>VLOOKUP(Tableau1[[#This Row],[CODE_TYPE_DECHET]],Libellés!$A$1:$B$8,2,FALSE)</f>
        <v>Encombrants</v>
      </c>
      <c r="H3855" s="21" t="s">
        <v>49</v>
      </c>
      <c r="I3855" s="21" t="str">
        <f>VLOOKUP(Tableau1[[#This Row],[CODE_DESTINATION]],Libellés!$E$2:$F$7,2,FALSE)</f>
        <v>Valorisation matière</v>
      </c>
      <c r="J3855" s="21">
        <v>1037.8800000000001</v>
      </c>
      <c r="K3855" s="21">
        <v>762607</v>
      </c>
      <c r="L3855" s="21">
        <f>Tableau1[[#This Row],[TONNE_DECHET]]*1000</f>
        <v>1037880.0000000001</v>
      </c>
      <c r="M3855" s="21">
        <f>Tableau1[[#This Row],[KG_DECHET]]/Tableau1[[#This Row],[Population]]</f>
        <v>1.3609631173068175</v>
      </c>
    </row>
    <row r="3856" spans="1:13" x14ac:dyDescent="0.3">
      <c r="A3856" s="21">
        <v>2015</v>
      </c>
      <c r="B3856" s="21">
        <v>44</v>
      </c>
      <c r="C3856" s="21" t="str">
        <f>VLOOKUP(Tableau1[[#This Row],[CODE_REGION]],Libellés!$I$2:$J$15,2,FALSE)</f>
        <v>Grand-Est</v>
      </c>
      <c r="D3856" s="21">
        <v>68</v>
      </c>
      <c r="E3856" s="21" t="str">
        <f>VLOOKUP(Tableau1[[#This Row],[CODE_DEPT]],Libellés!$L$2:$M$102,2,FALSE)</f>
        <v>Haut-Rhin</v>
      </c>
      <c r="F3856" s="21" t="s">
        <v>50</v>
      </c>
      <c r="G3856" s="21" t="str">
        <f>VLOOKUP(Tableau1[[#This Row],[CODE_TYPE_DECHET]],Libellés!$A$1:$B$8,2,FALSE)</f>
        <v>Encombrants</v>
      </c>
      <c r="H3856" s="21" t="s">
        <v>50</v>
      </c>
      <c r="I3856" s="21" t="str">
        <f>VLOOKUP(Tableau1[[#This Row],[CODE_DESTINATION]],Libellés!$E$2:$F$7,2,FALSE)</f>
        <v>Incinération avec récupération d'énergie</v>
      </c>
      <c r="J3856" s="21">
        <v>2891.75</v>
      </c>
      <c r="K3856" s="21">
        <v>762607</v>
      </c>
      <c r="L3856" s="21">
        <f>Tableau1[[#This Row],[TONNE_DECHET]]*1000</f>
        <v>2891750</v>
      </c>
      <c r="M3856" s="21">
        <f>Tableau1[[#This Row],[KG_DECHET]]/Tableau1[[#This Row],[Population]]</f>
        <v>3.7919269033722482</v>
      </c>
    </row>
    <row r="3857" spans="1:13" x14ac:dyDescent="0.3">
      <c r="A3857" s="21">
        <v>2015</v>
      </c>
      <c r="B3857" s="21">
        <v>44</v>
      </c>
      <c r="C3857" s="21" t="str">
        <f>VLOOKUP(Tableau1[[#This Row],[CODE_REGION]],Libellés!$I$2:$J$15,2,FALSE)</f>
        <v>Grand-Est</v>
      </c>
      <c r="D3857" s="21">
        <v>68</v>
      </c>
      <c r="E3857" s="21" t="str">
        <f>VLOOKUP(Tableau1[[#This Row],[CODE_DEPT]],Libellés!$L$2:$M$102,2,FALSE)</f>
        <v>Haut-Rhin</v>
      </c>
      <c r="F3857" s="21" t="s">
        <v>50</v>
      </c>
      <c r="G3857" s="21" t="str">
        <f>VLOOKUP(Tableau1[[#This Row],[CODE_TYPE_DECHET]],Libellés!$A$1:$B$8,2,FALSE)</f>
        <v>Encombrants</v>
      </c>
      <c r="H3857" s="21" t="s">
        <v>51</v>
      </c>
      <c r="I3857" s="21" t="str">
        <f>VLOOKUP(Tableau1[[#This Row],[CODE_DESTINATION]],Libellés!$E$2:$F$7,2,FALSE)</f>
        <v>Stockage</v>
      </c>
      <c r="J3857" s="21">
        <v>384.77067</v>
      </c>
      <c r="K3857" s="21">
        <v>762607</v>
      </c>
      <c r="L3857" s="21">
        <f>Tableau1[[#This Row],[TONNE_DECHET]]*1000</f>
        <v>384770.67</v>
      </c>
      <c r="M3857" s="21">
        <f>Tableau1[[#This Row],[KG_DECHET]]/Tableau1[[#This Row],[Population]]</f>
        <v>0.50454647020024734</v>
      </c>
    </row>
    <row r="3858" spans="1:13" x14ac:dyDescent="0.3">
      <c r="A3858" s="21">
        <v>2015</v>
      </c>
      <c r="B3858" s="21">
        <v>44</v>
      </c>
      <c r="C3858" s="21" t="str">
        <f>VLOOKUP(Tableau1[[#This Row],[CODE_REGION]],Libellés!$I$2:$J$15,2,FALSE)</f>
        <v>Grand-Est</v>
      </c>
      <c r="D3858" s="21">
        <v>68</v>
      </c>
      <c r="E3858" s="21" t="str">
        <f>VLOOKUP(Tableau1[[#This Row],[CODE_DEPT]],Libellés!$L$2:$M$102,2,FALSE)</f>
        <v>Haut-Rhin</v>
      </c>
      <c r="F3858" s="21" t="s">
        <v>50</v>
      </c>
      <c r="G3858" s="21" t="str">
        <f>VLOOKUP(Tableau1[[#This Row],[CODE_TYPE_DECHET]],Libellés!$A$1:$B$8,2,FALSE)</f>
        <v>Encombrants</v>
      </c>
      <c r="H3858" s="21" t="s">
        <v>52</v>
      </c>
      <c r="I3858" s="21" t="str">
        <f>VLOOKUP(Tableau1[[#This Row],[CODE_DESTINATION]],Libellés!$E$2:$F$7,2,FALSE)</f>
        <v>Non précisé</v>
      </c>
      <c r="J3858" s="21">
        <v>620.74</v>
      </c>
      <c r="K3858" s="21">
        <v>762607</v>
      </c>
      <c r="L3858" s="21">
        <f>Tableau1[[#This Row],[TONNE_DECHET]]*1000</f>
        <v>620740</v>
      </c>
      <c r="M3858" s="21">
        <f>Tableau1[[#This Row],[KG_DECHET]]/Tableau1[[#This Row],[Population]]</f>
        <v>0.81397102308266245</v>
      </c>
    </row>
    <row r="3859" spans="1:13" x14ac:dyDescent="0.3">
      <c r="A3859" s="21">
        <v>2015</v>
      </c>
      <c r="B3859" s="21">
        <v>44</v>
      </c>
      <c r="C3859" s="21" t="str">
        <f>VLOOKUP(Tableau1[[#This Row],[CODE_REGION]],Libellés!$I$2:$J$15,2,FALSE)</f>
        <v>Grand-Est</v>
      </c>
      <c r="D3859" s="21">
        <v>68</v>
      </c>
      <c r="E3859" s="21" t="str">
        <f>VLOOKUP(Tableau1[[#This Row],[CODE_DEPT]],Libellés!$L$2:$M$102,2,FALSE)</f>
        <v>Haut-Rhin</v>
      </c>
      <c r="F3859" s="21" t="s">
        <v>53</v>
      </c>
      <c r="G3859" s="21" t="str">
        <f>VLOOKUP(Tableau1[[#This Row],[CODE_TYPE_DECHET]],Libellés!$A$1:$B$8,2,FALSE)</f>
        <v>Déchets dangereux</v>
      </c>
      <c r="H3859" s="21" t="s">
        <v>49</v>
      </c>
      <c r="I3859" s="21" t="str">
        <f>VLOOKUP(Tableau1[[#This Row],[CODE_DESTINATION]],Libellés!$E$2:$F$7,2,FALSE)</f>
        <v>Valorisation matière</v>
      </c>
      <c r="J3859" s="21">
        <v>201.12</v>
      </c>
      <c r="K3859" s="21">
        <v>762607</v>
      </c>
      <c r="L3859" s="21">
        <f>Tableau1[[#This Row],[TONNE_DECHET]]*1000</f>
        <v>201120</v>
      </c>
      <c r="M3859" s="21">
        <f>Tableau1[[#This Row],[KG_DECHET]]/Tableau1[[#This Row],[Population]]</f>
        <v>0.26372692618871846</v>
      </c>
    </row>
    <row r="3860" spans="1:13" x14ac:dyDescent="0.3">
      <c r="A3860" s="21">
        <v>2015</v>
      </c>
      <c r="B3860" s="21">
        <v>44</v>
      </c>
      <c r="C3860" s="21" t="str">
        <f>VLOOKUP(Tableau1[[#This Row],[CODE_REGION]],Libellés!$I$2:$J$15,2,FALSE)</f>
        <v>Grand-Est</v>
      </c>
      <c r="D3860" s="21">
        <v>68</v>
      </c>
      <c r="E3860" s="21" t="str">
        <f>VLOOKUP(Tableau1[[#This Row],[CODE_DEPT]],Libellés!$L$2:$M$102,2,FALSE)</f>
        <v>Haut-Rhin</v>
      </c>
      <c r="F3860" s="21" t="s">
        <v>53</v>
      </c>
      <c r="G3860" s="21" t="str">
        <f>VLOOKUP(Tableau1[[#This Row],[CODE_TYPE_DECHET]],Libellés!$A$1:$B$8,2,FALSE)</f>
        <v>Déchets dangereux</v>
      </c>
      <c r="H3860" s="21" t="s">
        <v>50</v>
      </c>
      <c r="I3860" s="21" t="str">
        <f>VLOOKUP(Tableau1[[#This Row],[CODE_DESTINATION]],Libellés!$E$2:$F$7,2,FALSE)</f>
        <v>Incinération avec récupération d'énergie</v>
      </c>
      <c r="J3860" s="21">
        <v>1.62</v>
      </c>
      <c r="K3860" s="21">
        <v>762607</v>
      </c>
      <c r="L3860" s="21">
        <f>Tableau1[[#This Row],[TONNE_DECHET]]*1000</f>
        <v>1620</v>
      </c>
      <c r="M3860" s="21">
        <f>Tableau1[[#This Row],[KG_DECHET]]/Tableau1[[#This Row],[Population]]</f>
        <v>2.1242920665559065E-3</v>
      </c>
    </row>
    <row r="3861" spans="1:13" x14ac:dyDescent="0.3">
      <c r="A3861" s="21">
        <v>2015</v>
      </c>
      <c r="B3861" s="21">
        <v>44</v>
      </c>
      <c r="C3861" s="21" t="str">
        <f>VLOOKUP(Tableau1[[#This Row],[CODE_REGION]],Libellés!$I$2:$J$15,2,FALSE)</f>
        <v>Grand-Est</v>
      </c>
      <c r="D3861" s="21">
        <v>68</v>
      </c>
      <c r="E3861" s="21" t="str">
        <f>VLOOKUP(Tableau1[[#This Row],[CODE_DEPT]],Libellés!$L$2:$M$102,2,FALSE)</f>
        <v>Haut-Rhin</v>
      </c>
      <c r="F3861" s="21" t="s">
        <v>53</v>
      </c>
      <c r="G3861" s="21" t="str">
        <f>VLOOKUP(Tableau1[[#This Row],[CODE_TYPE_DECHET]],Libellés!$A$1:$B$8,2,FALSE)</f>
        <v>Déchets dangereux</v>
      </c>
      <c r="H3861" s="21" t="s">
        <v>51</v>
      </c>
      <c r="I3861" s="21" t="str">
        <f>VLOOKUP(Tableau1[[#This Row],[CODE_DESTINATION]],Libellés!$E$2:$F$7,2,FALSE)</f>
        <v>Stockage</v>
      </c>
      <c r="J3861" s="21">
        <v>39.000010000000003</v>
      </c>
      <c r="K3861" s="21">
        <v>762607</v>
      </c>
      <c r="L3861" s="21">
        <f>Tableau1[[#This Row],[TONNE_DECHET]]*1000</f>
        <v>39000.01</v>
      </c>
      <c r="M3861" s="21">
        <f>Tableau1[[#This Row],[KG_DECHET]]/Tableau1[[#This Row],[Population]]</f>
        <v>5.1140377678148774E-2</v>
      </c>
    </row>
    <row r="3862" spans="1:13" x14ac:dyDescent="0.3">
      <c r="A3862" s="21">
        <v>2015</v>
      </c>
      <c r="B3862" s="21">
        <v>44</v>
      </c>
      <c r="C3862" s="21" t="str">
        <f>VLOOKUP(Tableau1[[#This Row],[CODE_REGION]],Libellés!$I$2:$J$15,2,FALSE)</f>
        <v>Grand-Est</v>
      </c>
      <c r="D3862" s="21">
        <v>68</v>
      </c>
      <c r="E3862" s="21" t="str">
        <f>VLOOKUP(Tableau1[[#This Row],[CODE_DEPT]],Libellés!$L$2:$M$102,2,FALSE)</f>
        <v>Haut-Rhin</v>
      </c>
      <c r="F3862" s="21" t="s">
        <v>53</v>
      </c>
      <c r="G3862" s="21" t="str">
        <f>VLOOKUP(Tableau1[[#This Row],[CODE_TYPE_DECHET]],Libellés!$A$1:$B$8,2,FALSE)</f>
        <v>Déchets dangereux</v>
      </c>
      <c r="H3862" s="21" t="s">
        <v>52</v>
      </c>
      <c r="I3862" s="21" t="str">
        <f>VLOOKUP(Tableau1[[#This Row],[CODE_DESTINATION]],Libellés!$E$2:$F$7,2,FALSE)</f>
        <v>Non précisé</v>
      </c>
      <c r="J3862" s="21">
        <v>23.141999999999999</v>
      </c>
      <c r="K3862" s="21">
        <v>762607</v>
      </c>
      <c r="L3862" s="21">
        <f>Tableau1[[#This Row],[TONNE_DECHET]]*1000</f>
        <v>23142</v>
      </c>
      <c r="M3862" s="21">
        <f>Tableau1[[#This Row],[KG_DECHET]]/Tableau1[[#This Row],[Population]]</f>
        <v>3.0345905558170853E-2</v>
      </c>
    </row>
    <row r="3863" spans="1:13" x14ac:dyDescent="0.3">
      <c r="A3863" s="21">
        <v>2015</v>
      </c>
      <c r="B3863" s="21">
        <v>44</v>
      </c>
      <c r="C3863" s="21" t="str">
        <f>VLOOKUP(Tableau1[[#This Row],[CODE_REGION]],Libellés!$I$2:$J$15,2,FALSE)</f>
        <v>Grand-Est</v>
      </c>
      <c r="D3863" s="21">
        <v>68</v>
      </c>
      <c r="E3863" s="21" t="str">
        <f>VLOOKUP(Tableau1[[#This Row],[CODE_DEPT]],Libellés!$L$2:$M$102,2,FALSE)</f>
        <v>Haut-Rhin</v>
      </c>
      <c r="F3863" s="21" t="s">
        <v>51</v>
      </c>
      <c r="G3863" s="21" t="str">
        <f>VLOOKUP(Tableau1[[#This Row],[CODE_TYPE_DECHET]],Libellés!$A$1:$B$8,2,FALSE)</f>
        <v>Emballages et papier</v>
      </c>
      <c r="H3863" s="21" t="s">
        <v>49</v>
      </c>
      <c r="I3863" s="21" t="str">
        <f>VLOOKUP(Tableau1[[#This Row],[CODE_DESTINATION]],Libellés!$E$2:$F$7,2,FALSE)</f>
        <v>Valorisation matière</v>
      </c>
      <c r="J3863" s="21">
        <v>48614.969400000002</v>
      </c>
      <c r="K3863" s="21">
        <v>762607</v>
      </c>
      <c r="L3863" s="21">
        <f>Tableau1[[#This Row],[TONNE_DECHET]]*1000</f>
        <v>48614969.399999999</v>
      </c>
      <c r="M3863" s="21">
        <f>Tableau1[[#This Row],[KG_DECHET]]/Tableau1[[#This Row],[Population]]</f>
        <v>63.748391242147001</v>
      </c>
    </row>
    <row r="3864" spans="1:13" x14ac:dyDescent="0.3">
      <c r="A3864" s="21">
        <v>2015</v>
      </c>
      <c r="B3864" s="21">
        <v>44</v>
      </c>
      <c r="C3864" s="21" t="str">
        <f>VLOOKUP(Tableau1[[#This Row],[CODE_REGION]],Libellés!$I$2:$J$15,2,FALSE)</f>
        <v>Grand-Est</v>
      </c>
      <c r="D3864" s="21">
        <v>68</v>
      </c>
      <c r="E3864" s="21" t="str">
        <f>VLOOKUP(Tableau1[[#This Row],[CODE_DEPT]],Libellés!$L$2:$M$102,2,FALSE)</f>
        <v>Haut-Rhin</v>
      </c>
      <c r="F3864" s="21" t="s">
        <v>51</v>
      </c>
      <c r="G3864" s="21" t="str">
        <f>VLOOKUP(Tableau1[[#This Row],[CODE_TYPE_DECHET]],Libellés!$A$1:$B$8,2,FALSE)</f>
        <v>Emballages et papier</v>
      </c>
      <c r="H3864" s="21" t="s">
        <v>52</v>
      </c>
      <c r="I3864" s="21" t="str">
        <f>VLOOKUP(Tableau1[[#This Row],[CODE_DESTINATION]],Libellés!$E$2:$F$7,2,FALSE)</f>
        <v>Non précisé</v>
      </c>
      <c r="J3864" s="21">
        <v>1974.6458299999999</v>
      </c>
      <c r="K3864" s="21">
        <v>762607</v>
      </c>
      <c r="L3864" s="21">
        <f>Tableau1[[#This Row],[TONNE_DECHET]]*1000</f>
        <v>1974645.8299999998</v>
      </c>
      <c r="M3864" s="21">
        <f>Tableau1[[#This Row],[KG_DECHET]]/Tableau1[[#This Row],[Population]]</f>
        <v>2.589336093164631</v>
      </c>
    </row>
    <row r="3865" spans="1:13" x14ac:dyDescent="0.3">
      <c r="A3865" s="21">
        <v>2015</v>
      </c>
      <c r="B3865" s="21">
        <v>44</v>
      </c>
      <c r="C3865" s="21" t="str">
        <f>VLOOKUP(Tableau1[[#This Row],[CODE_REGION]],Libellés!$I$2:$J$15,2,FALSE)</f>
        <v>Grand-Est</v>
      </c>
      <c r="D3865" s="21">
        <v>68</v>
      </c>
      <c r="E3865" s="21" t="str">
        <f>VLOOKUP(Tableau1[[#This Row],[CODE_DEPT]],Libellés!$L$2:$M$102,2,FALSE)</f>
        <v>Haut-Rhin</v>
      </c>
      <c r="F3865" s="21" t="s">
        <v>56</v>
      </c>
      <c r="G3865" s="21" t="str">
        <f>VLOOKUP(Tableau1[[#This Row],[CODE_TYPE_DECHET]],Libellés!$A$1:$B$8,2,FALSE)</f>
        <v>Biodéchets</v>
      </c>
      <c r="H3865" s="21" t="s">
        <v>49</v>
      </c>
      <c r="I3865" s="21" t="str">
        <f>VLOOKUP(Tableau1[[#This Row],[CODE_DESTINATION]],Libellés!$E$2:$F$7,2,FALSE)</f>
        <v>Valorisation matière</v>
      </c>
      <c r="J3865" s="21">
        <v>2528</v>
      </c>
      <c r="K3865" s="21">
        <v>762607</v>
      </c>
      <c r="L3865" s="21">
        <f>Tableau1[[#This Row],[TONNE_DECHET]]*1000</f>
        <v>2528000</v>
      </c>
      <c r="M3865" s="21">
        <f>Tableau1[[#This Row],[KG_DECHET]]/Tableau1[[#This Row],[Population]]</f>
        <v>3.3149446569465004</v>
      </c>
    </row>
    <row r="3866" spans="1:13" x14ac:dyDescent="0.3">
      <c r="A3866" s="21">
        <v>2015</v>
      </c>
      <c r="B3866" s="21">
        <v>44</v>
      </c>
      <c r="C3866" s="21" t="str">
        <f>VLOOKUP(Tableau1[[#This Row],[CODE_REGION]],Libellés!$I$2:$J$15,2,FALSE)</f>
        <v>Grand-Est</v>
      </c>
      <c r="D3866" s="21">
        <v>68</v>
      </c>
      <c r="E3866" s="21" t="str">
        <f>VLOOKUP(Tableau1[[#This Row],[CODE_DEPT]],Libellés!$L$2:$M$102,2,FALSE)</f>
        <v>Haut-Rhin</v>
      </c>
      <c r="F3866" s="21" t="s">
        <v>56</v>
      </c>
      <c r="G3866" s="21" t="str">
        <f>VLOOKUP(Tableau1[[#This Row],[CODE_TYPE_DECHET]],Libellés!$A$1:$B$8,2,FALSE)</f>
        <v>Biodéchets</v>
      </c>
      <c r="H3866" s="21" t="s">
        <v>56</v>
      </c>
      <c r="I3866" s="21" t="str">
        <f>VLOOKUP(Tableau1[[#This Row],[CODE_DESTINATION]],Libellés!$E$2:$F$7,2,FALSE)</f>
        <v>Valorisation organique</v>
      </c>
      <c r="J3866" s="21">
        <v>29484.181</v>
      </c>
      <c r="K3866" s="21">
        <v>762607</v>
      </c>
      <c r="L3866" s="21">
        <f>Tableau1[[#This Row],[TONNE_DECHET]]*1000</f>
        <v>29484181</v>
      </c>
      <c r="M3866" s="21">
        <f>Tableau1[[#This Row],[KG_DECHET]]/Tableau1[[#This Row],[Population]]</f>
        <v>38.662352955060733</v>
      </c>
    </row>
    <row r="3867" spans="1:13" x14ac:dyDescent="0.3">
      <c r="A3867" s="21">
        <v>2015</v>
      </c>
      <c r="B3867" s="21">
        <v>44</v>
      </c>
      <c r="C3867" s="21" t="str">
        <f>VLOOKUP(Tableau1[[#This Row],[CODE_REGION]],Libellés!$I$2:$J$15,2,FALSE)</f>
        <v>Grand-Est</v>
      </c>
      <c r="D3867" s="21">
        <v>68</v>
      </c>
      <c r="E3867" s="21" t="str">
        <f>VLOOKUP(Tableau1[[#This Row],[CODE_DEPT]],Libellés!$L$2:$M$102,2,FALSE)</f>
        <v>Haut-Rhin</v>
      </c>
      <c r="F3867" s="21" t="s">
        <v>56</v>
      </c>
      <c r="G3867" s="21" t="str">
        <f>VLOOKUP(Tableau1[[#This Row],[CODE_TYPE_DECHET]],Libellés!$A$1:$B$8,2,FALSE)</f>
        <v>Biodéchets</v>
      </c>
      <c r="H3867" s="21" t="s">
        <v>52</v>
      </c>
      <c r="I3867" s="21" t="str">
        <f>VLOOKUP(Tableau1[[#This Row],[CODE_DESTINATION]],Libellés!$E$2:$F$7,2,FALSE)</f>
        <v>Non précisé</v>
      </c>
      <c r="J3867" s="21">
        <v>1.016</v>
      </c>
      <c r="K3867" s="21">
        <v>762607</v>
      </c>
      <c r="L3867" s="21">
        <f>Tableau1[[#This Row],[TONNE_DECHET]]*1000</f>
        <v>1016</v>
      </c>
      <c r="M3867" s="21">
        <f>Tableau1[[#This Row],[KG_DECHET]]/Tableau1[[#This Row],[Population]]</f>
        <v>1.3322720614943214E-3</v>
      </c>
    </row>
    <row r="3868" spans="1:13" x14ac:dyDescent="0.3">
      <c r="A3868" s="21">
        <v>2015</v>
      </c>
      <c r="B3868" s="21">
        <v>44</v>
      </c>
      <c r="C3868" s="21" t="str">
        <f>VLOOKUP(Tableau1[[#This Row],[CODE_REGION]],Libellés!$I$2:$J$15,2,FALSE)</f>
        <v>Grand-Est</v>
      </c>
      <c r="D3868" s="21">
        <v>68</v>
      </c>
      <c r="E3868" s="21" t="str">
        <f>VLOOKUP(Tableau1[[#This Row],[CODE_DEPT]],Libellés!$L$2:$M$102,2,FALSE)</f>
        <v>Haut-Rhin</v>
      </c>
      <c r="F3868" s="21" t="s">
        <v>54</v>
      </c>
      <c r="G3868" s="21" t="str">
        <f>VLOOKUP(Tableau1[[#This Row],[CODE_TYPE_DECHET]],Libellés!$A$1:$B$8,2,FALSE)</f>
        <v>Verre</v>
      </c>
      <c r="H3868" s="21" t="s">
        <v>49</v>
      </c>
      <c r="I3868" s="21" t="str">
        <f>VLOOKUP(Tableau1[[#This Row],[CODE_DESTINATION]],Libellés!$E$2:$F$7,2,FALSE)</f>
        <v>Valorisation matière</v>
      </c>
      <c r="J3868" s="21">
        <v>27141.889859999999</v>
      </c>
      <c r="K3868" s="21">
        <v>762607</v>
      </c>
      <c r="L3868" s="21">
        <f>Tableau1[[#This Row],[TONNE_DECHET]]*1000</f>
        <v>27141889.859999999</v>
      </c>
      <c r="M3868" s="21">
        <f>Tableau1[[#This Row],[KG_DECHET]]/Tableau1[[#This Row],[Population]]</f>
        <v>35.590926728970494</v>
      </c>
    </row>
    <row r="3869" spans="1:13" x14ac:dyDescent="0.3">
      <c r="A3869" s="21">
        <v>2015</v>
      </c>
      <c r="B3869" s="21">
        <v>44</v>
      </c>
      <c r="C3869" s="21" t="str">
        <f>VLOOKUP(Tableau1[[#This Row],[CODE_REGION]],Libellés!$I$2:$J$15,2,FALSE)</f>
        <v>Grand-Est</v>
      </c>
      <c r="D3869" s="21">
        <v>68</v>
      </c>
      <c r="E3869" s="21" t="str">
        <f>VLOOKUP(Tableau1[[#This Row],[CODE_DEPT]],Libellés!$L$2:$M$102,2,FALSE)</f>
        <v>Haut-Rhin</v>
      </c>
      <c r="F3869" s="21" t="s">
        <v>54</v>
      </c>
      <c r="G3869" s="21" t="str">
        <f>VLOOKUP(Tableau1[[#This Row],[CODE_TYPE_DECHET]],Libellés!$A$1:$B$8,2,FALSE)</f>
        <v>Verre</v>
      </c>
      <c r="H3869" s="21" t="s">
        <v>52</v>
      </c>
      <c r="I3869" s="21" t="str">
        <f>VLOOKUP(Tableau1[[#This Row],[CODE_DESTINATION]],Libellés!$E$2:$F$7,2,FALSE)</f>
        <v>Non précisé</v>
      </c>
      <c r="J3869" s="21">
        <v>1029.47613</v>
      </c>
      <c r="K3869" s="21">
        <v>762607</v>
      </c>
      <c r="L3869" s="21">
        <f>Tableau1[[#This Row],[TONNE_DECHET]]*1000</f>
        <v>1029476.13</v>
      </c>
      <c r="M3869" s="21">
        <f>Tableau1[[#This Row],[KG_DECHET]]/Tableau1[[#This Row],[Population]]</f>
        <v>1.3499431948565905</v>
      </c>
    </row>
    <row r="3870" spans="1:13" x14ac:dyDescent="0.3">
      <c r="A3870" s="21">
        <v>2015</v>
      </c>
      <c r="B3870" s="21">
        <v>44</v>
      </c>
      <c r="C3870" s="21" t="str">
        <f>VLOOKUP(Tableau1[[#This Row],[CODE_REGION]],Libellés!$I$2:$J$15,2,FALSE)</f>
        <v>Grand-Est</v>
      </c>
      <c r="D3870" s="21">
        <v>68</v>
      </c>
      <c r="E3870" s="21" t="str">
        <f>VLOOKUP(Tableau1[[#This Row],[CODE_DEPT]],Libellés!$L$2:$M$102,2,FALSE)</f>
        <v>Haut-Rhin</v>
      </c>
      <c r="F3870" s="21" t="s">
        <v>55</v>
      </c>
      <c r="G3870" s="21" t="str">
        <f>VLOOKUP(Tableau1[[#This Row],[CODE_TYPE_DECHET]],Libellés!$A$1:$B$8,2,FALSE)</f>
        <v>Collectes séparées hors gravats</v>
      </c>
      <c r="H3870" s="21" t="s">
        <v>49</v>
      </c>
      <c r="I3870" s="21" t="str">
        <f>VLOOKUP(Tableau1[[#This Row],[CODE_DESTINATION]],Libellés!$E$2:$F$7,2,FALSE)</f>
        <v>Valorisation matière</v>
      </c>
      <c r="J3870" s="21">
        <v>77.477850000000004</v>
      </c>
      <c r="K3870" s="21">
        <v>762607</v>
      </c>
      <c r="L3870" s="21">
        <f>Tableau1[[#This Row],[TONNE_DECHET]]*1000</f>
        <v>77477.850000000006</v>
      </c>
      <c r="M3870" s="21">
        <f>Tableau1[[#This Row],[KG_DECHET]]/Tableau1[[#This Row],[Population]]</f>
        <v>0.10159603832642503</v>
      </c>
    </row>
    <row r="3871" spans="1:13" x14ac:dyDescent="0.3">
      <c r="A3871" s="21">
        <v>2015</v>
      </c>
      <c r="B3871" s="21">
        <v>44</v>
      </c>
      <c r="C3871" s="21" t="str">
        <f>VLOOKUP(Tableau1[[#This Row],[CODE_REGION]],Libellés!$I$2:$J$15,2,FALSE)</f>
        <v>Grand-Est</v>
      </c>
      <c r="D3871" s="21">
        <v>68</v>
      </c>
      <c r="E3871" s="21" t="str">
        <f>VLOOKUP(Tableau1[[#This Row],[CODE_DEPT]],Libellés!$L$2:$M$102,2,FALSE)</f>
        <v>Haut-Rhin</v>
      </c>
      <c r="F3871" s="21" t="s">
        <v>55</v>
      </c>
      <c r="G3871" s="21" t="str">
        <f>VLOOKUP(Tableau1[[#This Row],[CODE_TYPE_DECHET]],Libellés!$A$1:$B$8,2,FALSE)</f>
        <v>Collectes séparées hors gravats</v>
      </c>
      <c r="H3871" s="21" t="s">
        <v>51</v>
      </c>
      <c r="I3871" s="21" t="str">
        <f>VLOOKUP(Tableau1[[#This Row],[CODE_DESTINATION]],Libellés!$E$2:$F$7,2,FALSE)</f>
        <v>Stockage</v>
      </c>
      <c r="J3871" s="21">
        <v>98.46</v>
      </c>
      <c r="K3871" s="21">
        <v>762607</v>
      </c>
      <c r="L3871" s="21">
        <f>Tableau1[[#This Row],[TONNE_DECHET]]*1000</f>
        <v>98460</v>
      </c>
      <c r="M3871" s="21">
        <f>Tableau1[[#This Row],[KG_DECHET]]/Tableau1[[#This Row],[Population]]</f>
        <v>0.12910975115623119</v>
      </c>
    </row>
    <row r="3872" spans="1:13" x14ac:dyDescent="0.3">
      <c r="A3872" s="21">
        <v>2017</v>
      </c>
      <c r="B3872" s="21">
        <v>44</v>
      </c>
      <c r="C3872" s="21" t="str">
        <f>VLOOKUP(Tableau1[[#This Row],[CODE_REGION]],Libellés!$I$2:$J$15,2,FALSE)</f>
        <v>Grand-Est</v>
      </c>
      <c r="D3872" s="21">
        <v>68</v>
      </c>
      <c r="E3872" s="21" t="str">
        <f>VLOOKUP(Tableau1[[#This Row],[CODE_DEPT]],Libellés!$L$2:$M$102,2,FALSE)</f>
        <v>Haut-Rhin</v>
      </c>
      <c r="F3872" s="21" t="s">
        <v>49</v>
      </c>
      <c r="G3872" s="21" t="str">
        <f>VLOOKUP(Tableau1[[#This Row],[CODE_TYPE_DECHET]],Libellés!$A$1:$B$8,2,FALSE)</f>
        <v>Ordures ménagères résiduelles</v>
      </c>
      <c r="H3872" s="21" t="s">
        <v>50</v>
      </c>
      <c r="I3872" s="21" t="str">
        <f>VLOOKUP(Tableau1[[#This Row],[CODE_DESTINATION]],Libellés!$E$2:$F$7,2,FALSE)</f>
        <v>Incinération avec récupération d'énergie</v>
      </c>
      <c r="J3872" s="21">
        <v>141394.12268</v>
      </c>
      <c r="K3872" s="21">
        <v>764030</v>
      </c>
      <c r="L3872" s="21">
        <f>Tableau1[[#This Row],[TONNE_DECHET]]*1000</f>
        <v>141394122.68000001</v>
      </c>
      <c r="M3872" s="21">
        <f>Tableau1[[#This Row],[KG_DECHET]]/Tableau1[[#This Row],[Population]]</f>
        <v>185.06357430990931</v>
      </c>
    </row>
    <row r="3873" spans="1:13" x14ac:dyDescent="0.3">
      <c r="A3873" s="21">
        <v>2017</v>
      </c>
      <c r="B3873" s="21">
        <v>44</v>
      </c>
      <c r="C3873" s="21" t="str">
        <f>VLOOKUP(Tableau1[[#This Row],[CODE_REGION]],Libellés!$I$2:$J$15,2,FALSE)</f>
        <v>Grand-Est</v>
      </c>
      <c r="D3873" s="21">
        <v>68</v>
      </c>
      <c r="E3873" s="21" t="str">
        <f>VLOOKUP(Tableau1[[#This Row],[CODE_DEPT]],Libellés!$L$2:$M$102,2,FALSE)</f>
        <v>Haut-Rhin</v>
      </c>
      <c r="F3873" s="21" t="s">
        <v>49</v>
      </c>
      <c r="G3873" s="21" t="str">
        <f>VLOOKUP(Tableau1[[#This Row],[CODE_TYPE_DECHET]],Libellés!$A$1:$B$8,2,FALSE)</f>
        <v>Ordures ménagères résiduelles</v>
      </c>
      <c r="H3873" s="21" t="s">
        <v>56</v>
      </c>
      <c r="I3873" s="21" t="str">
        <f>VLOOKUP(Tableau1[[#This Row],[CODE_DESTINATION]],Libellés!$E$2:$F$7,2,FALSE)</f>
        <v>Valorisation organique</v>
      </c>
      <c r="J3873" s="21">
        <v>1848.45732</v>
      </c>
      <c r="K3873" s="21">
        <v>764030</v>
      </c>
      <c r="L3873" s="21">
        <f>Tableau1[[#This Row],[TONNE_DECHET]]*1000</f>
        <v>1848457.32</v>
      </c>
      <c r="M3873" s="21">
        <f>Tableau1[[#This Row],[KG_DECHET]]/Tableau1[[#This Row],[Population]]</f>
        <v>2.4193517532034083</v>
      </c>
    </row>
    <row r="3874" spans="1:13" x14ac:dyDescent="0.3">
      <c r="A3874" s="21">
        <v>2017</v>
      </c>
      <c r="B3874" s="21">
        <v>44</v>
      </c>
      <c r="C3874" s="21" t="str">
        <f>VLOOKUP(Tableau1[[#This Row],[CODE_REGION]],Libellés!$I$2:$J$15,2,FALSE)</f>
        <v>Grand-Est</v>
      </c>
      <c r="D3874" s="21">
        <v>68</v>
      </c>
      <c r="E3874" s="21" t="str">
        <f>VLOOKUP(Tableau1[[#This Row],[CODE_DEPT]],Libellés!$L$2:$M$102,2,FALSE)</f>
        <v>Haut-Rhin</v>
      </c>
      <c r="F3874" s="21" t="s">
        <v>50</v>
      </c>
      <c r="G3874" s="21" t="str">
        <f>VLOOKUP(Tableau1[[#This Row],[CODE_TYPE_DECHET]],Libellés!$A$1:$B$8,2,FALSE)</f>
        <v>Encombrants</v>
      </c>
      <c r="H3874" s="21" t="s">
        <v>49</v>
      </c>
      <c r="I3874" s="21" t="str">
        <f>VLOOKUP(Tableau1[[#This Row],[CODE_DESTINATION]],Libellés!$E$2:$F$7,2,FALSE)</f>
        <v>Valorisation matière</v>
      </c>
      <c r="J3874" s="21">
        <v>34.832999999999998</v>
      </c>
      <c r="K3874" s="21">
        <v>764030</v>
      </c>
      <c r="L3874" s="21">
        <f>Tableau1[[#This Row],[TONNE_DECHET]]*1000</f>
        <v>34833</v>
      </c>
      <c r="M3874" s="21">
        <f>Tableau1[[#This Row],[KG_DECHET]]/Tableau1[[#This Row],[Population]]</f>
        <v>4.5591141709095194E-2</v>
      </c>
    </row>
    <row r="3875" spans="1:13" x14ac:dyDescent="0.3">
      <c r="A3875" s="21">
        <v>2017</v>
      </c>
      <c r="B3875" s="21">
        <v>44</v>
      </c>
      <c r="C3875" s="21" t="str">
        <f>VLOOKUP(Tableau1[[#This Row],[CODE_REGION]],Libellés!$I$2:$J$15,2,FALSE)</f>
        <v>Grand-Est</v>
      </c>
      <c r="D3875" s="21">
        <v>68</v>
      </c>
      <c r="E3875" s="21" t="str">
        <f>VLOOKUP(Tableau1[[#This Row],[CODE_DEPT]],Libellés!$L$2:$M$102,2,FALSE)</f>
        <v>Haut-Rhin</v>
      </c>
      <c r="F3875" s="21" t="s">
        <v>50</v>
      </c>
      <c r="G3875" s="21" t="str">
        <f>VLOOKUP(Tableau1[[#This Row],[CODE_TYPE_DECHET]],Libellés!$A$1:$B$8,2,FALSE)</f>
        <v>Encombrants</v>
      </c>
      <c r="H3875" s="21" t="s">
        <v>50</v>
      </c>
      <c r="I3875" s="21" t="str">
        <f>VLOOKUP(Tableau1[[#This Row],[CODE_DESTINATION]],Libellés!$E$2:$F$7,2,FALSE)</f>
        <v>Incinération avec récupération d'énergie</v>
      </c>
      <c r="J3875" s="21">
        <v>2948.94</v>
      </c>
      <c r="K3875" s="21">
        <v>764030</v>
      </c>
      <c r="L3875" s="21">
        <f>Tableau1[[#This Row],[TONNE_DECHET]]*1000</f>
        <v>2948940</v>
      </c>
      <c r="M3875" s="21">
        <f>Tableau1[[#This Row],[KG_DECHET]]/Tableau1[[#This Row],[Population]]</f>
        <v>3.8597175503579702</v>
      </c>
    </row>
    <row r="3876" spans="1:13" x14ac:dyDescent="0.3">
      <c r="A3876" s="21">
        <v>2017</v>
      </c>
      <c r="B3876" s="21">
        <v>44</v>
      </c>
      <c r="C3876" s="21" t="str">
        <f>VLOOKUP(Tableau1[[#This Row],[CODE_REGION]],Libellés!$I$2:$J$15,2,FALSE)</f>
        <v>Grand-Est</v>
      </c>
      <c r="D3876" s="21">
        <v>68</v>
      </c>
      <c r="E3876" s="21" t="str">
        <f>VLOOKUP(Tableau1[[#This Row],[CODE_DEPT]],Libellés!$L$2:$M$102,2,FALSE)</f>
        <v>Haut-Rhin</v>
      </c>
      <c r="F3876" s="21" t="s">
        <v>50</v>
      </c>
      <c r="G3876" s="21" t="str">
        <f>VLOOKUP(Tableau1[[#This Row],[CODE_TYPE_DECHET]],Libellés!$A$1:$B$8,2,FALSE)</f>
        <v>Encombrants</v>
      </c>
      <c r="H3876" s="21" t="s">
        <v>51</v>
      </c>
      <c r="I3876" s="21" t="str">
        <f>VLOOKUP(Tableau1[[#This Row],[CODE_DESTINATION]],Libellés!$E$2:$F$7,2,FALSE)</f>
        <v>Stockage</v>
      </c>
      <c r="J3876" s="21">
        <v>1666.50332</v>
      </c>
      <c r="K3876" s="21">
        <v>764030</v>
      </c>
      <c r="L3876" s="21">
        <f>Tableau1[[#This Row],[TONNE_DECHET]]*1000</f>
        <v>1666503.32</v>
      </c>
      <c r="M3876" s="21">
        <f>Tableau1[[#This Row],[KG_DECHET]]/Tableau1[[#This Row],[Population]]</f>
        <v>2.181201418792456</v>
      </c>
    </row>
    <row r="3877" spans="1:13" x14ac:dyDescent="0.3">
      <c r="A3877" s="21">
        <v>2017</v>
      </c>
      <c r="B3877" s="21">
        <v>44</v>
      </c>
      <c r="C3877" s="21" t="str">
        <f>VLOOKUP(Tableau1[[#This Row],[CODE_REGION]],Libellés!$I$2:$J$15,2,FALSE)</f>
        <v>Grand-Est</v>
      </c>
      <c r="D3877" s="21">
        <v>68</v>
      </c>
      <c r="E3877" s="21" t="str">
        <f>VLOOKUP(Tableau1[[#This Row],[CODE_DEPT]],Libellés!$L$2:$M$102,2,FALSE)</f>
        <v>Haut-Rhin</v>
      </c>
      <c r="F3877" s="21" t="s">
        <v>53</v>
      </c>
      <c r="G3877" s="21" t="str">
        <f>VLOOKUP(Tableau1[[#This Row],[CODE_TYPE_DECHET]],Libellés!$A$1:$B$8,2,FALSE)</f>
        <v>Déchets dangereux</v>
      </c>
      <c r="H3877" s="21" t="s">
        <v>49</v>
      </c>
      <c r="I3877" s="21" t="str">
        <f>VLOOKUP(Tableau1[[#This Row],[CODE_DESTINATION]],Libellés!$E$2:$F$7,2,FALSE)</f>
        <v>Valorisation matière</v>
      </c>
      <c r="J3877" s="21">
        <v>95.75</v>
      </c>
      <c r="K3877" s="21">
        <v>764030</v>
      </c>
      <c r="L3877" s="21">
        <f>Tableau1[[#This Row],[TONNE_DECHET]]*1000</f>
        <v>95750</v>
      </c>
      <c r="M3877" s="21">
        <f>Tableau1[[#This Row],[KG_DECHET]]/Tableau1[[#This Row],[Population]]</f>
        <v>0.12532230409800663</v>
      </c>
    </row>
    <row r="3878" spans="1:13" x14ac:dyDescent="0.3">
      <c r="A3878" s="21">
        <v>2017</v>
      </c>
      <c r="B3878" s="21">
        <v>44</v>
      </c>
      <c r="C3878" s="21" t="str">
        <f>VLOOKUP(Tableau1[[#This Row],[CODE_REGION]],Libellés!$I$2:$J$15,2,FALSE)</f>
        <v>Grand-Est</v>
      </c>
      <c r="D3878" s="21">
        <v>68</v>
      </c>
      <c r="E3878" s="21" t="str">
        <f>VLOOKUP(Tableau1[[#This Row],[CODE_DEPT]],Libellés!$L$2:$M$102,2,FALSE)</f>
        <v>Haut-Rhin</v>
      </c>
      <c r="F3878" s="21" t="s">
        <v>53</v>
      </c>
      <c r="G3878" s="21" t="str">
        <f>VLOOKUP(Tableau1[[#This Row],[CODE_TYPE_DECHET]],Libellés!$A$1:$B$8,2,FALSE)</f>
        <v>Déchets dangereux</v>
      </c>
      <c r="H3878" s="21" t="s">
        <v>50</v>
      </c>
      <c r="I3878" s="21" t="str">
        <f>VLOOKUP(Tableau1[[#This Row],[CODE_DESTINATION]],Libellés!$E$2:$F$7,2,FALSE)</f>
        <v>Incinération avec récupération d'énergie</v>
      </c>
      <c r="J3878" s="21">
        <v>14.16</v>
      </c>
      <c r="K3878" s="21">
        <v>764030</v>
      </c>
      <c r="L3878" s="21">
        <f>Tableau1[[#This Row],[TONNE_DECHET]]*1000</f>
        <v>14160</v>
      </c>
      <c r="M3878" s="21">
        <f>Tableau1[[#This Row],[KG_DECHET]]/Tableau1[[#This Row],[Population]]</f>
        <v>1.8533303666086409E-2</v>
      </c>
    </row>
    <row r="3879" spans="1:13" x14ac:dyDescent="0.3">
      <c r="A3879" s="21">
        <v>2017</v>
      </c>
      <c r="B3879" s="21">
        <v>44</v>
      </c>
      <c r="C3879" s="21" t="str">
        <f>VLOOKUP(Tableau1[[#This Row],[CODE_REGION]],Libellés!$I$2:$J$15,2,FALSE)</f>
        <v>Grand-Est</v>
      </c>
      <c r="D3879" s="21">
        <v>68</v>
      </c>
      <c r="E3879" s="21" t="str">
        <f>VLOOKUP(Tableau1[[#This Row],[CODE_DEPT]],Libellés!$L$2:$M$102,2,FALSE)</f>
        <v>Haut-Rhin</v>
      </c>
      <c r="F3879" s="21" t="s">
        <v>53</v>
      </c>
      <c r="G3879" s="21" t="str">
        <f>VLOOKUP(Tableau1[[#This Row],[CODE_TYPE_DECHET]],Libellés!$A$1:$B$8,2,FALSE)</f>
        <v>Déchets dangereux</v>
      </c>
      <c r="H3879" s="21" t="s">
        <v>51</v>
      </c>
      <c r="I3879" s="21" t="str">
        <f>VLOOKUP(Tableau1[[#This Row],[CODE_DESTINATION]],Libellés!$E$2:$F$7,2,FALSE)</f>
        <v>Stockage</v>
      </c>
      <c r="J3879" s="21">
        <v>56.16</v>
      </c>
      <c r="K3879" s="21">
        <v>764030</v>
      </c>
      <c r="L3879" s="21">
        <f>Tableau1[[#This Row],[TONNE_DECHET]]*1000</f>
        <v>56160</v>
      </c>
      <c r="M3879" s="21">
        <f>Tableau1[[#This Row],[KG_DECHET]]/Tableau1[[#This Row],[Population]]</f>
        <v>7.3504967082444403E-2</v>
      </c>
    </row>
    <row r="3880" spans="1:13" x14ac:dyDescent="0.3">
      <c r="A3880" s="21">
        <v>2017</v>
      </c>
      <c r="B3880" s="21">
        <v>44</v>
      </c>
      <c r="C3880" s="21" t="str">
        <f>VLOOKUP(Tableau1[[#This Row],[CODE_REGION]],Libellés!$I$2:$J$15,2,FALSE)</f>
        <v>Grand-Est</v>
      </c>
      <c r="D3880" s="21">
        <v>68</v>
      </c>
      <c r="E3880" s="21" t="str">
        <f>VLOOKUP(Tableau1[[#This Row],[CODE_DEPT]],Libellés!$L$2:$M$102,2,FALSE)</f>
        <v>Haut-Rhin</v>
      </c>
      <c r="F3880" s="21" t="s">
        <v>53</v>
      </c>
      <c r="G3880" s="21" t="str">
        <f>VLOOKUP(Tableau1[[#This Row],[CODE_TYPE_DECHET]],Libellés!$A$1:$B$8,2,FALSE)</f>
        <v>Déchets dangereux</v>
      </c>
      <c r="H3880" s="21" t="s">
        <v>52</v>
      </c>
      <c r="I3880" s="21" t="str">
        <f>VLOOKUP(Tableau1[[#This Row],[CODE_DESTINATION]],Libellés!$E$2:$F$7,2,FALSE)</f>
        <v>Non précisé</v>
      </c>
      <c r="J3880" s="21">
        <v>40.86</v>
      </c>
      <c r="K3880" s="21">
        <v>764030</v>
      </c>
      <c r="L3880" s="21">
        <f>Tableau1[[#This Row],[TONNE_DECHET]]*1000</f>
        <v>40860</v>
      </c>
      <c r="M3880" s="21">
        <f>Tableau1[[#This Row],[KG_DECHET]]/Tableau1[[#This Row],[Population]]</f>
        <v>5.3479575409342568E-2</v>
      </c>
    </row>
    <row r="3881" spans="1:13" x14ac:dyDescent="0.3">
      <c r="A3881" s="21">
        <v>2017</v>
      </c>
      <c r="B3881" s="21">
        <v>44</v>
      </c>
      <c r="C3881" s="21" t="str">
        <f>VLOOKUP(Tableau1[[#This Row],[CODE_REGION]],Libellés!$I$2:$J$15,2,FALSE)</f>
        <v>Grand-Est</v>
      </c>
      <c r="D3881" s="21">
        <v>68</v>
      </c>
      <c r="E3881" s="21" t="str">
        <f>VLOOKUP(Tableau1[[#This Row],[CODE_DEPT]],Libellés!$L$2:$M$102,2,FALSE)</f>
        <v>Haut-Rhin</v>
      </c>
      <c r="F3881" s="21" t="s">
        <v>51</v>
      </c>
      <c r="G3881" s="21" t="str">
        <f>VLOOKUP(Tableau1[[#This Row],[CODE_TYPE_DECHET]],Libellés!$A$1:$B$8,2,FALSE)</f>
        <v>Emballages et papier</v>
      </c>
      <c r="H3881" s="21" t="s">
        <v>49</v>
      </c>
      <c r="I3881" s="21" t="str">
        <f>VLOOKUP(Tableau1[[#This Row],[CODE_DESTINATION]],Libellés!$E$2:$F$7,2,FALSE)</f>
        <v>Valorisation matière</v>
      </c>
      <c r="J3881" s="21">
        <v>52356.329449999997</v>
      </c>
      <c r="K3881" s="21">
        <v>764030</v>
      </c>
      <c r="L3881" s="21">
        <f>Tableau1[[#This Row],[TONNE_DECHET]]*1000</f>
        <v>52356329.449999996</v>
      </c>
      <c r="M3881" s="21">
        <f>Tableau1[[#This Row],[KG_DECHET]]/Tableau1[[#This Row],[Population]]</f>
        <v>68.526536196222651</v>
      </c>
    </row>
    <row r="3882" spans="1:13" x14ac:dyDescent="0.3">
      <c r="A3882" s="21">
        <v>2017</v>
      </c>
      <c r="B3882" s="21">
        <v>44</v>
      </c>
      <c r="C3882" s="21" t="str">
        <f>VLOOKUP(Tableau1[[#This Row],[CODE_REGION]],Libellés!$I$2:$J$15,2,FALSE)</f>
        <v>Grand-Est</v>
      </c>
      <c r="D3882" s="21">
        <v>68</v>
      </c>
      <c r="E3882" s="21" t="str">
        <f>VLOOKUP(Tableau1[[#This Row],[CODE_DEPT]],Libellés!$L$2:$M$102,2,FALSE)</f>
        <v>Haut-Rhin</v>
      </c>
      <c r="F3882" s="21" t="s">
        <v>56</v>
      </c>
      <c r="G3882" s="21" t="str">
        <f>VLOOKUP(Tableau1[[#This Row],[CODE_TYPE_DECHET]],Libellés!$A$1:$B$8,2,FALSE)</f>
        <v>Biodéchets</v>
      </c>
      <c r="H3882" s="21" t="s">
        <v>56</v>
      </c>
      <c r="I3882" s="21" t="str">
        <f>VLOOKUP(Tableau1[[#This Row],[CODE_DESTINATION]],Libellés!$E$2:$F$7,2,FALSE)</f>
        <v>Valorisation organique</v>
      </c>
      <c r="J3882" s="21">
        <v>40567.489659999999</v>
      </c>
      <c r="K3882" s="21">
        <v>764030</v>
      </c>
      <c r="L3882" s="21">
        <f>Tableau1[[#This Row],[TONNE_DECHET]]*1000</f>
        <v>40567489.659999996</v>
      </c>
      <c r="M3882" s="21">
        <f>Tableau1[[#This Row],[KG_DECHET]]/Tableau1[[#This Row],[Population]]</f>
        <v>53.096723505621505</v>
      </c>
    </row>
    <row r="3883" spans="1:13" x14ac:dyDescent="0.3">
      <c r="A3883" s="21">
        <v>2017</v>
      </c>
      <c r="B3883" s="21">
        <v>44</v>
      </c>
      <c r="C3883" s="21" t="str">
        <f>VLOOKUP(Tableau1[[#This Row],[CODE_REGION]],Libellés!$I$2:$J$15,2,FALSE)</f>
        <v>Grand-Est</v>
      </c>
      <c r="D3883" s="21">
        <v>68</v>
      </c>
      <c r="E3883" s="21" t="str">
        <f>VLOOKUP(Tableau1[[#This Row],[CODE_DEPT]],Libellés!$L$2:$M$102,2,FALSE)</f>
        <v>Haut-Rhin</v>
      </c>
      <c r="F3883" s="21" t="s">
        <v>56</v>
      </c>
      <c r="G3883" s="21" t="str">
        <f>VLOOKUP(Tableau1[[#This Row],[CODE_TYPE_DECHET]],Libellés!$A$1:$B$8,2,FALSE)</f>
        <v>Biodéchets</v>
      </c>
      <c r="H3883" s="21" t="s">
        <v>52</v>
      </c>
      <c r="I3883" s="21" t="str">
        <f>VLOOKUP(Tableau1[[#This Row],[CODE_DESTINATION]],Libellés!$E$2:$F$7,2,FALSE)</f>
        <v>Non précisé</v>
      </c>
      <c r="J3883" s="21">
        <v>596</v>
      </c>
      <c r="K3883" s="21">
        <v>764030</v>
      </c>
      <c r="L3883" s="21">
        <f>Tableau1[[#This Row],[TONNE_DECHET]]*1000</f>
        <v>596000</v>
      </c>
      <c r="M3883" s="21">
        <f>Tableau1[[#This Row],[KG_DECHET]]/Tableau1[[#This Row],[Population]]</f>
        <v>0.78007408086069918</v>
      </c>
    </row>
    <row r="3884" spans="1:13" x14ac:dyDescent="0.3">
      <c r="A3884" s="21">
        <v>2017</v>
      </c>
      <c r="B3884" s="21">
        <v>44</v>
      </c>
      <c r="C3884" s="21" t="str">
        <f>VLOOKUP(Tableau1[[#This Row],[CODE_REGION]],Libellés!$I$2:$J$15,2,FALSE)</f>
        <v>Grand-Est</v>
      </c>
      <c r="D3884" s="21">
        <v>68</v>
      </c>
      <c r="E3884" s="21" t="str">
        <f>VLOOKUP(Tableau1[[#This Row],[CODE_DEPT]],Libellés!$L$2:$M$102,2,FALSE)</f>
        <v>Haut-Rhin</v>
      </c>
      <c r="F3884" s="21" t="s">
        <v>54</v>
      </c>
      <c r="G3884" s="21" t="str">
        <f>VLOOKUP(Tableau1[[#This Row],[CODE_TYPE_DECHET]],Libellés!$A$1:$B$8,2,FALSE)</f>
        <v>Verre</v>
      </c>
      <c r="H3884" s="21" t="s">
        <v>49</v>
      </c>
      <c r="I3884" s="21" t="str">
        <f>VLOOKUP(Tableau1[[#This Row],[CODE_DESTINATION]],Libellés!$E$2:$F$7,2,FALSE)</f>
        <v>Valorisation matière</v>
      </c>
      <c r="J3884" s="21">
        <v>29121.094160000001</v>
      </c>
      <c r="K3884" s="21">
        <v>764030</v>
      </c>
      <c r="L3884" s="21">
        <f>Tableau1[[#This Row],[TONNE_DECHET]]*1000</f>
        <v>29121094.16</v>
      </c>
      <c r="M3884" s="21">
        <f>Tableau1[[#This Row],[KG_DECHET]]/Tableau1[[#This Row],[Population]]</f>
        <v>38.115118725704491</v>
      </c>
    </row>
    <row r="3885" spans="1:13" x14ac:dyDescent="0.3">
      <c r="A3885" s="21">
        <v>2017</v>
      </c>
      <c r="B3885" s="21">
        <v>44</v>
      </c>
      <c r="C3885" s="21" t="str">
        <f>VLOOKUP(Tableau1[[#This Row],[CODE_REGION]],Libellés!$I$2:$J$15,2,FALSE)</f>
        <v>Grand-Est</v>
      </c>
      <c r="D3885" s="21">
        <v>68</v>
      </c>
      <c r="E3885" s="21" t="str">
        <f>VLOOKUP(Tableau1[[#This Row],[CODE_DEPT]],Libellés!$L$2:$M$102,2,FALSE)</f>
        <v>Haut-Rhin</v>
      </c>
      <c r="F3885" s="21" t="s">
        <v>55</v>
      </c>
      <c r="G3885" s="21" t="str">
        <f>VLOOKUP(Tableau1[[#This Row],[CODE_TYPE_DECHET]],Libellés!$A$1:$B$8,2,FALSE)</f>
        <v>Collectes séparées hors gravats</v>
      </c>
      <c r="H3885" s="21" t="s">
        <v>49</v>
      </c>
      <c r="I3885" s="21" t="str">
        <f>VLOOKUP(Tableau1[[#This Row],[CODE_DESTINATION]],Libellés!$E$2:$F$7,2,FALSE)</f>
        <v>Valorisation matière</v>
      </c>
      <c r="J3885" s="21">
        <v>1142.23396</v>
      </c>
      <c r="K3885" s="21">
        <v>764030</v>
      </c>
      <c r="L3885" s="21">
        <f>Tableau1[[#This Row],[TONNE_DECHET]]*1000</f>
        <v>1142233.96</v>
      </c>
      <c r="M3885" s="21">
        <f>Tableau1[[#This Row],[KG_DECHET]]/Tableau1[[#This Row],[Population]]</f>
        <v>1.4950119236155648</v>
      </c>
    </row>
    <row r="3886" spans="1:13" x14ac:dyDescent="0.3">
      <c r="A3886" s="21">
        <v>2009</v>
      </c>
      <c r="B3886" s="21">
        <v>84</v>
      </c>
      <c r="C3886" s="21" t="str">
        <f>VLOOKUP(Tableau1[[#This Row],[CODE_REGION]],Libellés!$I$2:$J$15,2,FALSE)</f>
        <v>Auvergne-Rhône-Alpes</v>
      </c>
      <c r="D3886" s="21">
        <v>69</v>
      </c>
      <c r="E3886" s="21" t="str">
        <f>VLOOKUP(Tableau1[[#This Row],[CODE_DEPT]],Libellés!$L$2:$M$102,2,FALSE)</f>
        <v>Rhône</v>
      </c>
      <c r="F3886" s="21" t="s">
        <v>49</v>
      </c>
      <c r="G3886" s="21" t="str">
        <f>VLOOKUP(Tableau1[[#This Row],[CODE_TYPE_DECHET]],Libellés!$A$1:$B$8,2,FALSE)</f>
        <v>Ordures ménagères résiduelles</v>
      </c>
      <c r="H3886" s="21" t="s">
        <v>50</v>
      </c>
      <c r="I3886" s="21" t="str">
        <f>VLOOKUP(Tableau1[[#This Row],[CODE_DESTINATION]],Libellés!$E$2:$F$7,2,FALSE)</f>
        <v>Incinération avec récupération d'énergie</v>
      </c>
      <c r="J3886" s="21">
        <v>400427.17356999998</v>
      </c>
      <c r="K3886" s="21">
        <v>1708671</v>
      </c>
      <c r="L3886" s="21">
        <f>Tableau1[[#This Row],[TONNE_DECHET]]*1000</f>
        <v>400427173.56999999</v>
      </c>
      <c r="M3886" s="21">
        <f>Tableau1[[#This Row],[KG_DECHET]]/Tableau1[[#This Row],[Population]]</f>
        <v>234.35007299240169</v>
      </c>
    </row>
    <row r="3887" spans="1:13" x14ac:dyDescent="0.3">
      <c r="A3887" s="21">
        <v>2009</v>
      </c>
      <c r="B3887" s="21">
        <v>84</v>
      </c>
      <c r="C3887" s="21" t="str">
        <f>VLOOKUP(Tableau1[[#This Row],[CODE_REGION]],Libellés!$I$2:$J$15,2,FALSE)</f>
        <v>Auvergne-Rhône-Alpes</v>
      </c>
      <c r="D3887" s="21">
        <v>69</v>
      </c>
      <c r="E3887" s="21" t="str">
        <f>VLOOKUP(Tableau1[[#This Row],[CODE_DEPT]],Libellés!$L$2:$M$102,2,FALSE)</f>
        <v>Rhône</v>
      </c>
      <c r="F3887" s="21" t="s">
        <v>49</v>
      </c>
      <c r="G3887" s="21" t="str">
        <f>VLOOKUP(Tableau1[[#This Row],[CODE_TYPE_DECHET]],Libellés!$A$1:$B$8,2,FALSE)</f>
        <v>Ordures ménagères résiduelles</v>
      </c>
      <c r="H3887" s="21" t="s">
        <v>51</v>
      </c>
      <c r="I3887" s="21" t="str">
        <f>VLOOKUP(Tableau1[[#This Row],[CODE_DESTINATION]],Libellés!$E$2:$F$7,2,FALSE)</f>
        <v>Stockage</v>
      </c>
      <c r="J3887" s="21">
        <v>15231.87645</v>
      </c>
      <c r="K3887" s="21">
        <v>1708671</v>
      </c>
      <c r="L3887" s="21">
        <f>Tableau1[[#This Row],[TONNE_DECHET]]*1000</f>
        <v>15231876.449999999</v>
      </c>
      <c r="M3887" s="21">
        <f>Tableau1[[#This Row],[KG_DECHET]]/Tableau1[[#This Row],[Population]]</f>
        <v>8.9144583421852417</v>
      </c>
    </row>
    <row r="3888" spans="1:13" x14ac:dyDescent="0.3">
      <c r="A3888" s="21">
        <v>2009</v>
      </c>
      <c r="B3888" s="21">
        <v>84</v>
      </c>
      <c r="C3888" s="21" t="str">
        <f>VLOOKUP(Tableau1[[#This Row],[CODE_REGION]],Libellés!$I$2:$J$15,2,FALSE)</f>
        <v>Auvergne-Rhône-Alpes</v>
      </c>
      <c r="D3888" s="21">
        <v>69</v>
      </c>
      <c r="E3888" s="21" t="str">
        <f>VLOOKUP(Tableau1[[#This Row],[CODE_DEPT]],Libellés!$L$2:$M$102,2,FALSE)</f>
        <v>Rhône</v>
      </c>
      <c r="F3888" s="21" t="s">
        <v>50</v>
      </c>
      <c r="G3888" s="21" t="str">
        <f>VLOOKUP(Tableau1[[#This Row],[CODE_TYPE_DECHET]],Libellés!$A$1:$B$8,2,FALSE)</f>
        <v>Encombrants</v>
      </c>
      <c r="H3888" s="21" t="s">
        <v>51</v>
      </c>
      <c r="I3888" s="21" t="str">
        <f>VLOOKUP(Tableau1[[#This Row],[CODE_DESTINATION]],Libellés!$E$2:$F$7,2,FALSE)</f>
        <v>Stockage</v>
      </c>
      <c r="J3888" s="21">
        <v>4.57</v>
      </c>
      <c r="K3888" s="21">
        <v>1708671</v>
      </c>
      <c r="L3888" s="21">
        <f>Tableau1[[#This Row],[TONNE_DECHET]]*1000</f>
        <v>4570</v>
      </c>
      <c r="M3888" s="21">
        <f>Tableau1[[#This Row],[KG_DECHET]]/Tableau1[[#This Row],[Population]]</f>
        <v>2.6745932950228571E-3</v>
      </c>
    </row>
    <row r="3889" spans="1:13" x14ac:dyDescent="0.3">
      <c r="A3889" s="21">
        <v>2009</v>
      </c>
      <c r="B3889" s="21">
        <v>84</v>
      </c>
      <c r="C3889" s="21" t="str">
        <f>VLOOKUP(Tableau1[[#This Row],[CODE_REGION]],Libellés!$I$2:$J$15,2,FALSE)</f>
        <v>Auvergne-Rhône-Alpes</v>
      </c>
      <c r="D3889" s="21">
        <v>69</v>
      </c>
      <c r="E3889" s="21" t="str">
        <f>VLOOKUP(Tableau1[[#This Row],[CODE_DEPT]],Libellés!$L$2:$M$102,2,FALSE)</f>
        <v>Rhône</v>
      </c>
      <c r="F3889" s="21" t="s">
        <v>53</v>
      </c>
      <c r="G3889" s="21" t="str">
        <f>VLOOKUP(Tableau1[[#This Row],[CODE_TYPE_DECHET]],Libellés!$A$1:$B$8,2,FALSE)</f>
        <v>Déchets dangereux</v>
      </c>
      <c r="H3889" s="21" t="s">
        <v>52</v>
      </c>
      <c r="I3889" s="21" t="str">
        <f>VLOOKUP(Tableau1[[#This Row],[CODE_DESTINATION]],Libellés!$E$2:$F$7,2,FALSE)</f>
        <v>Non précisé</v>
      </c>
      <c r="J3889" s="21">
        <v>0.83133000000000001</v>
      </c>
      <c r="K3889" s="21">
        <v>1708671</v>
      </c>
      <c r="L3889" s="21">
        <f>Tableau1[[#This Row],[TONNE_DECHET]]*1000</f>
        <v>831.33</v>
      </c>
      <c r="M3889" s="21">
        <f>Tableau1[[#This Row],[KG_DECHET]]/Tableau1[[#This Row],[Population]]</f>
        <v>4.8653602712283407E-4</v>
      </c>
    </row>
    <row r="3890" spans="1:13" x14ac:dyDescent="0.3">
      <c r="A3890" s="21">
        <v>2009</v>
      </c>
      <c r="B3890" s="21">
        <v>84</v>
      </c>
      <c r="C3890" s="21" t="str">
        <f>VLOOKUP(Tableau1[[#This Row],[CODE_REGION]],Libellés!$I$2:$J$15,2,FALSE)</f>
        <v>Auvergne-Rhône-Alpes</v>
      </c>
      <c r="D3890" s="21">
        <v>69</v>
      </c>
      <c r="E3890" s="21" t="str">
        <f>VLOOKUP(Tableau1[[#This Row],[CODE_DEPT]],Libellés!$L$2:$M$102,2,FALSE)</f>
        <v>Rhône</v>
      </c>
      <c r="F3890" s="21" t="s">
        <v>51</v>
      </c>
      <c r="G3890" s="21" t="str">
        <f>VLOOKUP(Tableau1[[#This Row],[CODE_TYPE_DECHET]],Libellés!$A$1:$B$8,2,FALSE)</f>
        <v>Emballages et papier</v>
      </c>
      <c r="H3890" s="21" t="s">
        <v>49</v>
      </c>
      <c r="I3890" s="21" t="str">
        <f>VLOOKUP(Tableau1[[#This Row],[CODE_DESTINATION]],Libellés!$E$2:$F$7,2,FALSE)</f>
        <v>Valorisation matière</v>
      </c>
      <c r="J3890" s="21">
        <v>79765.115680000003</v>
      </c>
      <c r="K3890" s="21">
        <v>1708671</v>
      </c>
      <c r="L3890" s="21">
        <f>Tableau1[[#This Row],[TONNE_DECHET]]*1000</f>
        <v>79765115.680000007</v>
      </c>
      <c r="M3890" s="21">
        <f>Tableau1[[#This Row],[KG_DECHET]]/Tableau1[[#This Row],[Population]]</f>
        <v>46.682547828107346</v>
      </c>
    </row>
    <row r="3891" spans="1:13" x14ac:dyDescent="0.3">
      <c r="A3891" s="21">
        <v>2009</v>
      </c>
      <c r="B3891" s="21">
        <v>84</v>
      </c>
      <c r="C3891" s="21" t="str">
        <f>VLOOKUP(Tableau1[[#This Row],[CODE_REGION]],Libellés!$I$2:$J$15,2,FALSE)</f>
        <v>Auvergne-Rhône-Alpes</v>
      </c>
      <c r="D3891" s="21">
        <v>69</v>
      </c>
      <c r="E3891" s="21" t="str">
        <f>VLOOKUP(Tableau1[[#This Row],[CODE_DEPT]],Libellés!$L$2:$M$102,2,FALSE)</f>
        <v>Rhône</v>
      </c>
      <c r="F3891" s="21" t="s">
        <v>56</v>
      </c>
      <c r="G3891" s="21" t="str">
        <f>VLOOKUP(Tableau1[[#This Row],[CODE_TYPE_DECHET]],Libellés!$A$1:$B$8,2,FALSE)</f>
        <v>Biodéchets</v>
      </c>
      <c r="H3891" s="21" t="s">
        <v>56</v>
      </c>
      <c r="I3891" s="21" t="str">
        <f>VLOOKUP(Tableau1[[#This Row],[CODE_DESTINATION]],Libellés!$E$2:$F$7,2,FALSE)</f>
        <v>Valorisation organique</v>
      </c>
      <c r="J3891" s="21">
        <v>24.49</v>
      </c>
      <c r="K3891" s="21">
        <v>1708671</v>
      </c>
      <c r="L3891" s="21">
        <f>Tableau1[[#This Row],[TONNE_DECHET]]*1000</f>
        <v>24490</v>
      </c>
      <c r="M3891" s="21">
        <f>Tableau1[[#This Row],[KG_DECHET]]/Tableau1[[#This Row],[Population]]</f>
        <v>1.4332776760417892E-2</v>
      </c>
    </row>
    <row r="3892" spans="1:13" x14ac:dyDescent="0.3">
      <c r="A3892" s="21">
        <v>2009</v>
      </c>
      <c r="B3892" s="21">
        <v>84</v>
      </c>
      <c r="C3892" s="21" t="str">
        <f>VLOOKUP(Tableau1[[#This Row],[CODE_REGION]],Libellés!$I$2:$J$15,2,FALSE)</f>
        <v>Auvergne-Rhône-Alpes</v>
      </c>
      <c r="D3892" s="21">
        <v>69</v>
      </c>
      <c r="E3892" s="21" t="str">
        <f>VLOOKUP(Tableau1[[#This Row],[CODE_DEPT]],Libellés!$L$2:$M$102,2,FALSE)</f>
        <v>Rhône</v>
      </c>
      <c r="F3892" s="21" t="s">
        <v>54</v>
      </c>
      <c r="G3892" s="21" t="str">
        <f>VLOOKUP(Tableau1[[#This Row],[CODE_TYPE_DECHET]],Libellés!$A$1:$B$8,2,FALSE)</f>
        <v>Verre</v>
      </c>
      <c r="H3892" s="21" t="s">
        <v>49</v>
      </c>
      <c r="I3892" s="21" t="str">
        <f>VLOOKUP(Tableau1[[#This Row],[CODE_DESTINATION]],Libellés!$E$2:$F$7,2,FALSE)</f>
        <v>Valorisation matière</v>
      </c>
      <c r="J3892" s="21">
        <v>37757.320469999999</v>
      </c>
      <c r="K3892" s="21">
        <v>1708671</v>
      </c>
      <c r="L3892" s="21">
        <f>Tableau1[[#This Row],[TONNE_DECHET]]*1000</f>
        <v>37757320.469999999</v>
      </c>
      <c r="M3892" s="21">
        <f>Tableau1[[#This Row],[KG_DECHET]]/Tableau1[[#This Row],[Population]]</f>
        <v>22.097478373542945</v>
      </c>
    </row>
    <row r="3893" spans="1:13" x14ac:dyDescent="0.3">
      <c r="A3893" s="21">
        <v>2009</v>
      </c>
      <c r="B3893" s="21">
        <v>84</v>
      </c>
      <c r="C3893" s="21" t="str">
        <f>VLOOKUP(Tableau1[[#This Row],[CODE_REGION]],Libellés!$I$2:$J$15,2,FALSE)</f>
        <v>Auvergne-Rhône-Alpes</v>
      </c>
      <c r="D3893" s="21">
        <v>69</v>
      </c>
      <c r="E3893" s="21" t="str">
        <f>VLOOKUP(Tableau1[[#This Row],[CODE_DEPT]],Libellés!$L$2:$M$102,2,FALSE)</f>
        <v>Rhône</v>
      </c>
      <c r="F3893" s="21" t="s">
        <v>55</v>
      </c>
      <c r="G3893" s="21" t="str">
        <f>VLOOKUP(Tableau1[[#This Row],[CODE_TYPE_DECHET]],Libellés!$A$1:$B$8,2,FALSE)</f>
        <v>Collectes séparées hors gravats</v>
      </c>
      <c r="H3893" s="21" t="s">
        <v>49</v>
      </c>
      <c r="I3893" s="21" t="str">
        <f>VLOOKUP(Tableau1[[#This Row],[CODE_DESTINATION]],Libellés!$E$2:$F$7,2,FALSE)</f>
        <v>Valorisation matière</v>
      </c>
      <c r="J3893" s="21">
        <v>18.2456</v>
      </c>
      <c r="K3893" s="21">
        <v>1708671</v>
      </c>
      <c r="L3893" s="21">
        <f>Tableau1[[#This Row],[TONNE_DECHET]]*1000</f>
        <v>18245.599999999999</v>
      </c>
      <c r="M3893" s="21">
        <f>Tableau1[[#This Row],[KG_DECHET]]/Tableau1[[#This Row],[Population]]</f>
        <v>1.067824057410701E-2</v>
      </c>
    </row>
    <row r="3894" spans="1:13" x14ac:dyDescent="0.3">
      <c r="A3894" s="21">
        <v>2011</v>
      </c>
      <c r="B3894" s="21">
        <v>84</v>
      </c>
      <c r="C3894" s="21" t="str">
        <f>VLOOKUP(Tableau1[[#This Row],[CODE_REGION]],Libellés!$I$2:$J$15,2,FALSE)</f>
        <v>Auvergne-Rhône-Alpes</v>
      </c>
      <c r="D3894" s="21">
        <v>69</v>
      </c>
      <c r="E3894" s="21" t="str">
        <f>VLOOKUP(Tableau1[[#This Row],[CODE_DEPT]],Libellés!$L$2:$M$102,2,FALSE)</f>
        <v>Rhône</v>
      </c>
      <c r="F3894" s="21" t="s">
        <v>49</v>
      </c>
      <c r="G3894" s="21" t="str">
        <f>VLOOKUP(Tableau1[[#This Row],[CODE_TYPE_DECHET]],Libellés!$A$1:$B$8,2,FALSE)</f>
        <v>Ordures ménagères résiduelles</v>
      </c>
      <c r="H3894" s="21" t="s">
        <v>50</v>
      </c>
      <c r="I3894" s="21" t="str">
        <f>VLOOKUP(Tableau1[[#This Row],[CODE_DESTINATION]],Libellés!$E$2:$F$7,2,FALSE)</f>
        <v>Incinération avec récupération d'énergie</v>
      </c>
      <c r="J3894" s="21">
        <v>396317.17712000001</v>
      </c>
      <c r="K3894" s="21">
        <v>1744236</v>
      </c>
      <c r="L3894" s="21">
        <f>Tableau1[[#This Row],[TONNE_DECHET]]*1000</f>
        <v>396317177.12</v>
      </c>
      <c r="M3894" s="21">
        <f>Tableau1[[#This Row],[KG_DECHET]]/Tableau1[[#This Row],[Population]]</f>
        <v>227.21534076810707</v>
      </c>
    </row>
    <row r="3895" spans="1:13" x14ac:dyDescent="0.3">
      <c r="A3895" s="21">
        <v>2011</v>
      </c>
      <c r="B3895" s="21">
        <v>84</v>
      </c>
      <c r="C3895" s="21" t="str">
        <f>VLOOKUP(Tableau1[[#This Row],[CODE_REGION]],Libellés!$I$2:$J$15,2,FALSE)</f>
        <v>Auvergne-Rhône-Alpes</v>
      </c>
      <c r="D3895" s="21">
        <v>69</v>
      </c>
      <c r="E3895" s="21" t="str">
        <f>VLOOKUP(Tableau1[[#This Row],[CODE_DEPT]],Libellés!$L$2:$M$102,2,FALSE)</f>
        <v>Rhône</v>
      </c>
      <c r="F3895" s="21" t="s">
        <v>49</v>
      </c>
      <c r="G3895" s="21" t="str">
        <f>VLOOKUP(Tableau1[[#This Row],[CODE_TYPE_DECHET]],Libellés!$A$1:$B$8,2,FALSE)</f>
        <v>Ordures ménagères résiduelles</v>
      </c>
      <c r="H3895" s="21" t="s">
        <v>51</v>
      </c>
      <c r="I3895" s="21" t="str">
        <f>VLOOKUP(Tableau1[[#This Row],[CODE_DESTINATION]],Libellés!$E$2:$F$7,2,FALSE)</f>
        <v>Stockage</v>
      </c>
      <c r="J3895" s="21">
        <v>16074.96488</v>
      </c>
      <c r="K3895" s="21">
        <v>1744236</v>
      </c>
      <c r="L3895" s="21">
        <f>Tableau1[[#This Row],[TONNE_DECHET]]*1000</f>
        <v>16074964.879999999</v>
      </c>
      <c r="M3895" s="21">
        <f>Tableau1[[#This Row],[KG_DECHET]]/Tableau1[[#This Row],[Population]]</f>
        <v>9.2160492502161393</v>
      </c>
    </row>
    <row r="3896" spans="1:13" x14ac:dyDescent="0.3">
      <c r="A3896" s="21">
        <v>2011</v>
      </c>
      <c r="B3896" s="21">
        <v>84</v>
      </c>
      <c r="C3896" s="21" t="str">
        <f>VLOOKUP(Tableau1[[#This Row],[CODE_REGION]],Libellés!$I$2:$J$15,2,FALSE)</f>
        <v>Auvergne-Rhône-Alpes</v>
      </c>
      <c r="D3896" s="21">
        <v>69</v>
      </c>
      <c r="E3896" s="21" t="str">
        <f>VLOOKUP(Tableau1[[#This Row],[CODE_DEPT]],Libellés!$L$2:$M$102,2,FALSE)</f>
        <v>Rhône</v>
      </c>
      <c r="F3896" s="21" t="s">
        <v>53</v>
      </c>
      <c r="G3896" s="21" t="str">
        <f>VLOOKUP(Tableau1[[#This Row],[CODE_TYPE_DECHET]],Libellés!$A$1:$B$8,2,FALSE)</f>
        <v>Déchets dangereux</v>
      </c>
      <c r="H3896" s="21" t="s">
        <v>49</v>
      </c>
      <c r="I3896" s="21" t="str">
        <f>VLOOKUP(Tableau1[[#This Row],[CODE_DESTINATION]],Libellés!$E$2:$F$7,2,FALSE)</f>
        <v>Valorisation matière</v>
      </c>
      <c r="J3896" s="21">
        <v>1.9460000000000002E-2</v>
      </c>
      <c r="K3896" s="21">
        <v>1744236</v>
      </c>
      <c r="L3896" s="21">
        <f>Tableau1[[#This Row],[TONNE_DECHET]]*1000</f>
        <v>19.46</v>
      </c>
      <c r="M3896" s="21">
        <f>Tableau1[[#This Row],[KG_DECHET]]/Tableau1[[#This Row],[Population]]</f>
        <v>1.1156747137428651E-5</v>
      </c>
    </row>
    <row r="3897" spans="1:13" x14ac:dyDescent="0.3">
      <c r="A3897" s="21">
        <v>2011</v>
      </c>
      <c r="B3897" s="21">
        <v>84</v>
      </c>
      <c r="C3897" s="21" t="str">
        <f>VLOOKUP(Tableau1[[#This Row],[CODE_REGION]],Libellés!$I$2:$J$15,2,FALSE)</f>
        <v>Auvergne-Rhône-Alpes</v>
      </c>
      <c r="D3897" s="21">
        <v>69</v>
      </c>
      <c r="E3897" s="21" t="str">
        <f>VLOOKUP(Tableau1[[#This Row],[CODE_DEPT]],Libellés!$L$2:$M$102,2,FALSE)</f>
        <v>Rhône</v>
      </c>
      <c r="F3897" s="21" t="s">
        <v>53</v>
      </c>
      <c r="G3897" s="21" t="str">
        <f>VLOOKUP(Tableau1[[#This Row],[CODE_TYPE_DECHET]],Libellés!$A$1:$B$8,2,FALSE)</f>
        <v>Déchets dangereux</v>
      </c>
      <c r="H3897" s="21" t="s">
        <v>52</v>
      </c>
      <c r="I3897" s="21" t="str">
        <f>VLOOKUP(Tableau1[[#This Row],[CODE_DESTINATION]],Libellés!$E$2:$F$7,2,FALSE)</f>
        <v>Non précisé</v>
      </c>
      <c r="J3897" s="21">
        <v>1.1552</v>
      </c>
      <c r="K3897" s="21">
        <v>1744236</v>
      </c>
      <c r="L3897" s="21">
        <f>Tableau1[[#This Row],[TONNE_DECHET]]*1000</f>
        <v>1155.2</v>
      </c>
      <c r="M3897" s="21">
        <f>Tableau1[[#This Row],[KG_DECHET]]/Tableau1[[#This Row],[Population]]</f>
        <v>6.6229569851786109E-4</v>
      </c>
    </row>
    <row r="3898" spans="1:13" x14ac:dyDescent="0.3">
      <c r="A3898" s="21">
        <v>2011</v>
      </c>
      <c r="B3898" s="21">
        <v>84</v>
      </c>
      <c r="C3898" s="21" t="str">
        <f>VLOOKUP(Tableau1[[#This Row],[CODE_REGION]],Libellés!$I$2:$J$15,2,FALSE)</f>
        <v>Auvergne-Rhône-Alpes</v>
      </c>
      <c r="D3898" s="21">
        <v>69</v>
      </c>
      <c r="E3898" s="21" t="str">
        <f>VLOOKUP(Tableau1[[#This Row],[CODE_DEPT]],Libellés!$L$2:$M$102,2,FALSE)</f>
        <v>Rhône</v>
      </c>
      <c r="F3898" s="21" t="s">
        <v>51</v>
      </c>
      <c r="G3898" s="21" t="str">
        <f>VLOOKUP(Tableau1[[#This Row],[CODE_TYPE_DECHET]],Libellés!$A$1:$B$8,2,FALSE)</f>
        <v>Emballages et papier</v>
      </c>
      <c r="H3898" s="21" t="s">
        <v>49</v>
      </c>
      <c r="I3898" s="21" t="str">
        <f>VLOOKUP(Tableau1[[#This Row],[CODE_DESTINATION]],Libellés!$E$2:$F$7,2,FALSE)</f>
        <v>Valorisation matière</v>
      </c>
      <c r="J3898" s="21">
        <v>85021.443480000002</v>
      </c>
      <c r="K3898" s="21">
        <v>1744236</v>
      </c>
      <c r="L3898" s="21">
        <f>Tableau1[[#This Row],[TONNE_DECHET]]*1000</f>
        <v>85021443.480000004</v>
      </c>
      <c r="M3898" s="21">
        <f>Tableau1[[#This Row],[KG_DECHET]]/Tableau1[[#This Row],[Population]]</f>
        <v>48.74423156040811</v>
      </c>
    </row>
    <row r="3899" spans="1:13" x14ac:dyDescent="0.3">
      <c r="A3899" s="21">
        <v>2011</v>
      </c>
      <c r="B3899" s="21">
        <v>84</v>
      </c>
      <c r="C3899" s="21" t="str">
        <f>VLOOKUP(Tableau1[[#This Row],[CODE_REGION]],Libellés!$I$2:$J$15,2,FALSE)</f>
        <v>Auvergne-Rhône-Alpes</v>
      </c>
      <c r="D3899" s="21">
        <v>69</v>
      </c>
      <c r="E3899" s="21" t="str">
        <f>VLOOKUP(Tableau1[[#This Row],[CODE_DEPT]],Libellés!$L$2:$M$102,2,FALSE)</f>
        <v>Rhône</v>
      </c>
      <c r="F3899" s="21" t="s">
        <v>56</v>
      </c>
      <c r="G3899" s="21" t="str">
        <f>VLOOKUP(Tableau1[[#This Row],[CODE_TYPE_DECHET]],Libellés!$A$1:$B$8,2,FALSE)</f>
        <v>Biodéchets</v>
      </c>
      <c r="H3899" s="21" t="s">
        <v>56</v>
      </c>
      <c r="I3899" s="21" t="str">
        <f>VLOOKUP(Tableau1[[#This Row],[CODE_DESTINATION]],Libellés!$E$2:$F$7,2,FALSE)</f>
        <v>Valorisation organique</v>
      </c>
      <c r="J3899" s="21">
        <v>265.39</v>
      </c>
      <c r="K3899" s="21">
        <v>1744236</v>
      </c>
      <c r="L3899" s="21">
        <f>Tableau1[[#This Row],[TONNE_DECHET]]*1000</f>
        <v>265390</v>
      </c>
      <c r="M3899" s="21">
        <f>Tableau1[[#This Row],[KG_DECHET]]/Tableau1[[#This Row],[Population]]</f>
        <v>0.15215257568356574</v>
      </c>
    </row>
    <row r="3900" spans="1:13" x14ac:dyDescent="0.3">
      <c r="A3900" s="21">
        <v>2011</v>
      </c>
      <c r="B3900" s="21">
        <v>84</v>
      </c>
      <c r="C3900" s="21" t="str">
        <f>VLOOKUP(Tableau1[[#This Row],[CODE_REGION]],Libellés!$I$2:$J$15,2,FALSE)</f>
        <v>Auvergne-Rhône-Alpes</v>
      </c>
      <c r="D3900" s="21">
        <v>69</v>
      </c>
      <c r="E3900" s="21" t="str">
        <f>VLOOKUP(Tableau1[[#This Row],[CODE_DEPT]],Libellés!$L$2:$M$102,2,FALSE)</f>
        <v>Rhône</v>
      </c>
      <c r="F3900" s="21" t="s">
        <v>54</v>
      </c>
      <c r="G3900" s="21" t="str">
        <f>VLOOKUP(Tableau1[[#This Row],[CODE_TYPE_DECHET]],Libellés!$A$1:$B$8,2,FALSE)</f>
        <v>Verre</v>
      </c>
      <c r="H3900" s="21" t="s">
        <v>49</v>
      </c>
      <c r="I3900" s="21" t="str">
        <f>VLOOKUP(Tableau1[[#This Row],[CODE_DESTINATION]],Libellés!$E$2:$F$7,2,FALSE)</f>
        <v>Valorisation matière</v>
      </c>
      <c r="J3900" s="21">
        <v>38617.611340000003</v>
      </c>
      <c r="K3900" s="21">
        <v>1744236</v>
      </c>
      <c r="L3900" s="21">
        <f>Tableau1[[#This Row],[TONNE_DECHET]]*1000</f>
        <v>38617611.340000004</v>
      </c>
      <c r="M3900" s="21">
        <f>Tableau1[[#This Row],[KG_DECHET]]/Tableau1[[#This Row],[Population]]</f>
        <v>22.140129741617535</v>
      </c>
    </row>
    <row r="3901" spans="1:13" x14ac:dyDescent="0.3">
      <c r="A3901" s="21">
        <v>2011</v>
      </c>
      <c r="B3901" s="21">
        <v>84</v>
      </c>
      <c r="C3901" s="21" t="str">
        <f>VLOOKUP(Tableau1[[#This Row],[CODE_REGION]],Libellés!$I$2:$J$15,2,FALSE)</f>
        <v>Auvergne-Rhône-Alpes</v>
      </c>
      <c r="D3901" s="21">
        <v>69</v>
      </c>
      <c r="E3901" s="21" t="str">
        <f>VLOOKUP(Tableau1[[#This Row],[CODE_DEPT]],Libellés!$L$2:$M$102,2,FALSE)</f>
        <v>Rhône</v>
      </c>
      <c r="F3901" s="21" t="s">
        <v>55</v>
      </c>
      <c r="G3901" s="21" t="str">
        <f>VLOOKUP(Tableau1[[#This Row],[CODE_TYPE_DECHET]],Libellés!$A$1:$B$8,2,FALSE)</f>
        <v>Collectes séparées hors gravats</v>
      </c>
      <c r="H3901" s="21" t="s">
        <v>49</v>
      </c>
      <c r="I3901" s="21" t="str">
        <f>VLOOKUP(Tableau1[[#This Row],[CODE_DESTINATION]],Libellés!$E$2:$F$7,2,FALSE)</f>
        <v>Valorisation matière</v>
      </c>
      <c r="J3901" s="21">
        <v>32.158259999999999</v>
      </c>
      <c r="K3901" s="21">
        <v>1744236</v>
      </c>
      <c r="L3901" s="21">
        <f>Tableau1[[#This Row],[TONNE_DECHET]]*1000</f>
        <v>32158.26</v>
      </c>
      <c r="M3901" s="21">
        <f>Tableau1[[#This Row],[KG_DECHET]]/Tableau1[[#This Row],[Population]]</f>
        <v>1.8436874367918101E-2</v>
      </c>
    </row>
    <row r="3902" spans="1:13" x14ac:dyDescent="0.3">
      <c r="A3902" s="21">
        <v>2013</v>
      </c>
      <c r="B3902" s="21">
        <v>84</v>
      </c>
      <c r="C3902" s="21" t="str">
        <f>VLOOKUP(Tableau1[[#This Row],[CODE_REGION]],Libellés!$I$2:$J$15,2,FALSE)</f>
        <v>Auvergne-Rhône-Alpes</v>
      </c>
      <c r="D3902" s="21">
        <v>69</v>
      </c>
      <c r="E3902" s="21" t="str">
        <f>VLOOKUP(Tableau1[[#This Row],[CODE_DEPT]],Libellés!$L$2:$M$102,2,FALSE)</f>
        <v>Rhône</v>
      </c>
      <c r="F3902" s="21" t="s">
        <v>49</v>
      </c>
      <c r="G3902" s="21" t="str">
        <f>VLOOKUP(Tableau1[[#This Row],[CODE_TYPE_DECHET]],Libellés!$A$1:$B$8,2,FALSE)</f>
        <v>Ordures ménagères résiduelles</v>
      </c>
      <c r="H3902" s="21" t="s">
        <v>50</v>
      </c>
      <c r="I3902" s="21" t="str">
        <f>VLOOKUP(Tableau1[[#This Row],[CODE_DESTINATION]],Libellés!$E$2:$F$7,2,FALSE)</f>
        <v>Incinération avec récupération d'énergie</v>
      </c>
      <c r="J3902" s="21">
        <v>391596.47534</v>
      </c>
      <c r="K3902" s="21">
        <v>1779845</v>
      </c>
      <c r="L3902" s="21">
        <f>Tableau1[[#This Row],[TONNE_DECHET]]*1000</f>
        <v>391596475.34000003</v>
      </c>
      <c r="M3902" s="21">
        <f>Tableau1[[#This Row],[KG_DECHET]]/Tableau1[[#This Row],[Population]]</f>
        <v>220.01717865319733</v>
      </c>
    </row>
    <row r="3903" spans="1:13" x14ac:dyDescent="0.3">
      <c r="A3903" s="21">
        <v>2013</v>
      </c>
      <c r="B3903" s="21">
        <v>84</v>
      </c>
      <c r="C3903" s="21" t="str">
        <f>VLOOKUP(Tableau1[[#This Row],[CODE_REGION]],Libellés!$I$2:$J$15,2,FALSE)</f>
        <v>Auvergne-Rhône-Alpes</v>
      </c>
      <c r="D3903" s="21">
        <v>69</v>
      </c>
      <c r="E3903" s="21" t="str">
        <f>VLOOKUP(Tableau1[[#This Row],[CODE_DEPT]],Libellés!$L$2:$M$102,2,FALSE)</f>
        <v>Rhône</v>
      </c>
      <c r="F3903" s="21" t="s">
        <v>49</v>
      </c>
      <c r="G3903" s="21" t="str">
        <f>VLOOKUP(Tableau1[[#This Row],[CODE_TYPE_DECHET]],Libellés!$A$1:$B$8,2,FALSE)</f>
        <v>Ordures ménagères résiduelles</v>
      </c>
      <c r="H3903" s="21" t="s">
        <v>51</v>
      </c>
      <c r="I3903" s="21" t="str">
        <f>VLOOKUP(Tableau1[[#This Row],[CODE_DESTINATION]],Libellés!$E$2:$F$7,2,FALSE)</f>
        <v>Stockage</v>
      </c>
      <c r="J3903" s="21">
        <v>8576.73272</v>
      </c>
      <c r="K3903" s="21">
        <v>1779845</v>
      </c>
      <c r="L3903" s="21">
        <f>Tableau1[[#This Row],[TONNE_DECHET]]*1000</f>
        <v>8576732.7200000007</v>
      </c>
      <c r="M3903" s="21">
        <f>Tableau1[[#This Row],[KG_DECHET]]/Tableau1[[#This Row],[Population]]</f>
        <v>4.818808783910959</v>
      </c>
    </row>
    <row r="3904" spans="1:13" x14ac:dyDescent="0.3">
      <c r="A3904" s="21">
        <v>2013</v>
      </c>
      <c r="B3904" s="21">
        <v>84</v>
      </c>
      <c r="C3904" s="21" t="str">
        <f>VLOOKUP(Tableau1[[#This Row],[CODE_REGION]],Libellés!$I$2:$J$15,2,FALSE)</f>
        <v>Auvergne-Rhône-Alpes</v>
      </c>
      <c r="D3904" s="21">
        <v>69</v>
      </c>
      <c r="E3904" s="21" t="str">
        <f>VLOOKUP(Tableau1[[#This Row],[CODE_DEPT]],Libellés!$L$2:$M$102,2,FALSE)</f>
        <v>Rhône</v>
      </c>
      <c r="F3904" s="21" t="s">
        <v>49</v>
      </c>
      <c r="G3904" s="21" t="str">
        <f>VLOOKUP(Tableau1[[#This Row],[CODE_TYPE_DECHET]],Libellés!$A$1:$B$8,2,FALSE)</f>
        <v>Ordures ménagères résiduelles</v>
      </c>
      <c r="H3904" s="21" t="s">
        <v>52</v>
      </c>
      <c r="I3904" s="21" t="str">
        <f>VLOOKUP(Tableau1[[#This Row],[CODE_DESTINATION]],Libellés!$E$2:$F$7,2,FALSE)</f>
        <v>Non précisé</v>
      </c>
      <c r="J3904" s="21">
        <v>1051.8422</v>
      </c>
      <c r="K3904" s="21">
        <v>1779845</v>
      </c>
      <c r="L3904" s="21">
        <f>Tableau1[[#This Row],[TONNE_DECHET]]*1000</f>
        <v>1051842.2</v>
      </c>
      <c r="M3904" s="21">
        <f>Tableau1[[#This Row],[KG_DECHET]]/Tableau1[[#This Row],[Population]]</f>
        <v>0.59097404549272547</v>
      </c>
    </row>
    <row r="3905" spans="1:13" x14ac:dyDescent="0.3">
      <c r="A3905" s="21">
        <v>2013</v>
      </c>
      <c r="B3905" s="21">
        <v>84</v>
      </c>
      <c r="C3905" s="21" t="str">
        <f>VLOOKUP(Tableau1[[#This Row],[CODE_REGION]],Libellés!$I$2:$J$15,2,FALSE)</f>
        <v>Auvergne-Rhône-Alpes</v>
      </c>
      <c r="D3905" s="21">
        <v>69</v>
      </c>
      <c r="E3905" s="21" t="str">
        <f>VLOOKUP(Tableau1[[#This Row],[CODE_DEPT]],Libellés!$L$2:$M$102,2,FALSE)</f>
        <v>Rhône</v>
      </c>
      <c r="F3905" s="21" t="s">
        <v>53</v>
      </c>
      <c r="G3905" s="21" t="str">
        <f>VLOOKUP(Tableau1[[#This Row],[CODE_TYPE_DECHET]],Libellés!$A$1:$B$8,2,FALSE)</f>
        <v>Déchets dangereux</v>
      </c>
      <c r="H3905" s="21" t="s">
        <v>49</v>
      </c>
      <c r="I3905" s="21" t="str">
        <f>VLOOKUP(Tableau1[[#This Row],[CODE_DESTINATION]],Libellés!$E$2:$F$7,2,FALSE)</f>
        <v>Valorisation matière</v>
      </c>
      <c r="J3905" s="21">
        <v>3.6400000000000002E-2</v>
      </c>
      <c r="K3905" s="21">
        <v>1779845</v>
      </c>
      <c r="L3905" s="21">
        <f>Tableau1[[#This Row],[TONNE_DECHET]]*1000</f>
        <v>36.4</v>
      </c>
      <c r="M3905" s="21">
        <f>Tableau1[[#This Row],[KG_DECHET]]/Tableau1[[#This Row],[Population]]</f>
        <v>2.0451219066828853E-5</v>
      </c>
    </row>
    <row r="3906" spans="1:13" x14ac:dyDescent="0.3">
      <c r="A3906" s="21">
        <v>2013</v>
      </c>
      <c r="B3906" s="21">
        <v>84</v>
      </c>
      <c r="C3906" s="21" t="str">
        <f>VLOOKUP(Tableau1[[#This Row],[CODE_REGION]],Libellés!$I$2:$J$15,2,FALSE)</f>
        <v>Auvergne-Rhône-Alpes</v>
      </c>
      <c r="D3906" s="21">
        <v>69</v>
      </c>
      <c r="E3906" s="21" t="str">
        <f>VLOOKUP(Tableau1[[#This Row],[CODE_DEPT]],Libellés!$L$2:$M$102,2,FALSE)</f>
        <v>Rhône</v>
      </c>
      <c r="F3906" s="21" t="s">
        <v>53</v>
      </c>
      <c r="G3906" s="21" t="str">
        <f>VLOOKUP(Tableau1[[#This Row],[CODE_TYPE_DECHET]],Libellés!$A$1:$B$8,2,FALSE)</f>
        <v>Déchets dangereux</v>
      </c>
      <c r="H3906" s="21" t="s">
        <v>52</v>
      </c>
      <c r="I3906" s="21" t="str">
        <f>VLOOKUP(Tableau1[[#This Row],[CODE_DESTINATION]],Libellés!$E$2:$F$7,2,FALSE)</f>
        <v>Non précisé</v>
      </c>
      <c r="J3906" s="21">
        <v>0.92484999999999995</v>
      </c>
      <c r="K3906" s="21">
        <v>1779845</v>
      </c>
      <c r="L3906" s="21">
        <f>Tableau1[[#This Row],[TONNE_DECHET]]*1000</f>
        <v>924.84999999999991</v>
      </c>
      <c r="M3906" s="21">
        <f>Tableau1[[#This Row],[KG_DECHET]]/Tableau1[[#This Row],[Population]]</f>
        <v>5.1962389983397424E-4</v>
      </c>
    </row>
    <row r="3907" spans="1:13" x14ac:dyDescent="0.3">
      <c r="A3907" s="21">
        <v>2013</v>
      </c>
      <c r="B3907" s="21">
        <v>84</v>
      </c>
      <c r="C3907" s="21" t="str">
        <f>VLOOKUP(Tableau1[[#This Row],[CODE_REGION]],Libellés!$I$2:$J$15,2,FALSE)</f>
        <v>Auvergne-Rhône-Alpes</v>
      </c>
      <c r="D3907" s="21">
        <v>69</v>
      </c>
      <c r="E3907" s="21" t="str">
        <f>VLOOKUP(Tableau1[[#This Row],[CODE_DEPT]],Libellés!$L$2:$M$102,2,FALSE)</f>
        <v>Rhône</v>
      </c>
      <c r="F3907" s="21" t="s">
        <v>51</v>
      </c>
      <c r="G3907" s="21" t="str">
        <f>VLOOKUP(Tableau1[[#This Row],[CODE_TYPE_DECHET]],Libellés!$A$1:$B$8,2,FALSE)</f>
        <v>Emballages et papier</v>
      </c>
      <c r="H3907" s="21" t="s">
        <v>49</v>
      </c>
      <c r="I3907" s="21" t="str">
        <f>VLOOKUP(Tableau1[[#This Row],[CODE_DESTINATION]],Libellés!$E$2:$F$7,2,FALSE)</f>
        <v>Valorisation matière</v>
      </c>
      <c r="J3907" s="21">
        <v>81737.477169999998</v>
      </c>
      <c r="K3907" s="21">
        <v>1779845</v>
      </c>
      <c r="L3907" s="21">
        <f>Tableau1[[#This Row],[TONNE_DECHET]]*1000</f>
        <v>81737477.170000002</v>
      </c>
      <c r="M3907" s="21">
        <f>Tableau1[[#This Row],[KG_DECHET]]/Tableau1[[#This Row],[Population]]</f>
        <v>45.923929988285501</v>
      </c>
    </row>
    <row r="3908" spans="1:13" x14ac:dyDescent="0.3">
      <c r="A3908" s="21">
        <v>2013</v>
      </c>
      <c r="B3908" s="21">
        <v>84</v>
      </c>
      <c r="C3908" s="21" t="str">
        <f>VLOOKUP(Tableau1[[#This Row],[CODE_REGION]],Libellés!$I$2:$J$15,2,FALSE)</f>
        <v>Auvergne-Rhône-Alpes</v>
      </c>
      <c r="D3908" s="21">
        <v>69</v>
      </c>
      <c r="E3908" s="21" t="str">
        <f>VLOOKUP(Tableau1[[#This Row],[CODE_DEPT]],Libellés!$L$2:$M$102,2,FALSE)</f>
        <v>Rhône</v>
      </c>
      <c r="F3908" s="21" t="s">
        <v>51</v>
      </c>
      <c r="G3908" s="21" t="str">
        <f>VLOOKUP(Tableau1[[#This Row],[CODE_TYPE_DECHET]],Libellés!$A$1:$B$8,2,FALSE)</f>
        <v>Emballages et papier</v>
      </c>
      <c r="H3908" s="21" t="s">
        <v>52</v>
      </c>
      <c r="I3908" s="21" t="str">
        <f>VLOOKUP(Tableau1[[#This Row],[CODE_DESTINATION]],Libellés!$E$2:$F$7,2,FALSE)</f>
        <v>Non précisé</v>
      </c>
      <c r="J3908" s="21">
        <v>187.4118</v>
      </c>
      <c r="K3908" s="21">
        <v>1779845</v>
      </c>
      <c r="L3908" s="21">
        <f>Tableau1[[#This Row],[TONNE_DECHET]]*1000</f>
        <v>187411.8</v>
      </c>
      <c r="M3908" s="21">
        <f>Tableau1[[#This Row],[KG_DECHET]]/Tableau1[[#This Row],[Population]]</f>
        <v>0.10529669718430537</v>
      </c>
    </row>
    <row r="3909" spans="1:13" x14ac:dyDescent="0.3">
      <c r="A3909" s="21">
        <v>2013</v>
      </c>
      <c r="B3909" s="21">
        <v>84</v>
      </c>
      <c r="C3909" s="21" t="str">
        <f>VLOOKUP(Tableau1[[#This Row],[CODE_REGION]],Libellés!$I$2:$J$15,2,FALSE)</f>
        <v>Auvergne-Rhône-Alpes</v>
      </c>
      <c r="D3909" s="21">
        <v>69</v>
      </c>
      <c r="E3909" s="21" t="str">
        <f>VLOOKUP(Tableau1[[#This Row],[CODE_DEPT]],Libellés!$L$2:$M$102,2,FALSE)</f>
        <v>Rhône</v>
      </c>
      <c r="F3909" s="21" t="s">
        <v>56</v>
      </c>
      <c r="G3909" s="21" t="str">
        <f>VLOOKUP(Tableau1[[#This Row],[CODE_TYPE_DECHET]],Libellés!$A$1:$B$8,2,FALSE)</f>
        <v>Biodéchets</v>
      </c>
      <c r="H3909" s="21" t="s">
        <v>56</v>
      </c>
      <c r="I3909" s="21" t="str">
        <f>VLOOKUP(Tableau1[[#This Row],[CODE_DESTINATION]],Libellés!$E$2:$F$7,2,FALSE)</f>
        <v>Valorisation organique</v>
      </c>
      <c r="J3909" s="21">
        <v>300</v>
      </c>
      <c r="K3909" s="21">
        <v>1779845</v>
      </c>
      <c r="L3909" s="21">
        <f>Tableau1[[#This Row],[TONNE_DECHET]]*1000</f>
        <v>300000</v>
      </c>
      <c r="M3909" s="21">
        <f>Tableau1[[#This Row],[KG_DECHET]]/Tableau1[[#This Row],[Population]]</f>
        <v>0.16855400329803999</v>
      </c>
    </row>
    <row r="3910" spans="1:13" x14ac:dyDescent="0.3">
      <c r="A3910" s="21">
        <v>2013</v>
      </c>
      <c r="B3910" s="21">
        <v>84</v>
      </c>
      <c r="C3910" s="21" t="str">
        <f>VLOOKUP(Tableau1[[#This Row],[CODE_REGION]],Libellés!$I$2:$J$15,2,FALSE)</f>
        <v>Auvergne-Rhône-Alpes</v>
      </c>
      <c r="D3910" s="21">
        <v>69</v>
      </c>
      <c r="E3910" s="21" t="str">
        <f>VLOOKUP(Tableau1[[#This Row],[CODE_DEPT]],Libellés!$L$2:$M$102,2,FALSE)</f>
        <v>Rhône</v>
      </c>
      <c r="F3910" s="21" t="s">
        <v>54</v>
      </c>
      <c r="G3910" s="21" t="str">
        <f>VLOOKUP(Tableau1[[#This Row],[CODE_TYPE_DECHET]],Libellés!$A$1:$B$8,2,FALSE)</f>
        <v>Verre</v>
      </c>
      <c r="H3910" s="21" t="s">
        <v>49</v>
      </c>
      <c r="I3910" s="21" t="str">
        <f>VLOOKUP(Tableau1[[#This Row],[CODE_DESTINATION]],Libellés!$E$2:$F$7,2,FALSE)</f>
        <v>Valorisation matière</v>
      </c>
      <c r="J3910" s="21">
        <v>40508.668489999996</v>
      </c>
      <c r="K3910" s="21">
        <v>1779845</v>
      </c>
      <c r="L3910" s="21">
        <f>Tableau1[[#This Row],[TONNE_DECHET]]*1000</f>
        <v>40508668.489999995</v>
      </c>
      <c r="M3910" s="21">
        <f>Tableau1[[#This Row],[KG_DECHET]]/Tableau1[[#This Row],[Population]]</f>
        <v>22.759660807542225</v>
      </c>
    </row>
    <row r="3911" spans="1:13" x14ac:dyDescent="0.3">
      <c r="A3911" s="21">
        <v>2013</v>
      </c>
      <c r="B3911" s="21">
        <v>84</v>
      </c>
      <c r="C3911" s="21" t="str">
        <f>VLOOKUP(Tableau1[[#This Row],[CODE_REGION]],Libellés!$I$2:$J$15,2,FALSE)</f>
        <v>Auvergne-Rhône-Alpes</v>
      </c>
      <c r="D3911" s="21">
        <v>69</v>
      </c>
      <c r="E3911" s="21" t="str">
        <f>VLOOKUP(Tableau1[[#This Row],[CODE_DEPT]],Libellés!$L$2:$M$102,2,FALSE)</f>
        <v>Rhône</v>
      </c>
      <c r="F3911" s="21" t="s">
        <v>54</v>
      </c>
      <c r="G3911" s="21" t="str">
        <f>VLOOKUP(Tableau1[[#This Row],[CODE_TYPE_DECHET]],Libellés!$A$1:$B$8,2,FALSE)</f>
        <v>Verre</v>
      </c>
      <c r="H3911" s="21" t="s">
        <v>52</v>
      </c>
      <c r="I3911" s="21" t="str">
        <f>VLOOKUP(Tableau1[[#This Row],[CODE_DESTINATION]],Libellés!$E$2:$F$7,2,FALSE)</f>
        <v>Non précisé</v>
      </c>
      <c r="J3911" s="21">
        <v>106.44455000000001</v>
      </c>
      <c r="K3911" s="21">
        <v>1779845</v>
      </c>
      <c r="L3911" s="21">
        <f>Tableau1[[#This Row],[TONNE_DECHET]]*1000</f>
        <v>106444.55</v>
      </c>
      <c r="M3911" s="21">
        <f>Tableau1[[#This Row],[KG_DECHET]]/Tableau1[[#This Row],[Population]]</f>
        <v>5.9805516772527947E-2</v>
      </c>
    </row>
    <row r="3912" spans="1:13" x14ac:dyDescent="0.3">
      <c r="A3912" s="21">
        <v>2013</v>
      </c>
      <c r="B3912" s="21">
        <v>84</v>
      </c>
      <c r="C3912" s="21" t="str">
        <f>VLOOKUP(Tableau1[[#This Row],[CODE_REGION]],Libellés!$I$2:$J$15,2,FALSE)</f>
        <v>Auvergne-Rhône-Alpes</v>
      </c>
      <c r="D3912" s="21">
        <v>69</v>
      </c>
      <c r="E3912" s="21" t="str">
        <f>VLOOKUP(Tableau1[[#This Row],[CODE_DEPT]],Libellés!$L$2:$M$102,2,FALSE)</f>
        <v>Rhône</v>
      </c>
      <c r="F3912" s="21" t="s">
        <v>55</v>
      </c>
      <c r="G3912" s="21" t="str">
        <f>VLOOKUP(Tableau1[[#This Row],[CODE_TYPE_DECHET]],Libellés!$A$1:$B$8,2,FALSE)</f>
        <v>Collectes séparées hors gravats</v>
      </c>
      <c r="H3912" s="21" t="s">
        <v>49</v>
      </c>
      <c r="I3912" s="21" t="str">
        <f>VLOOKUP(Tableau1[[#This Row],[CODE_DESTINATION]],Libellés!$E$2:$F$7,2,FALSE)</f>
        <v>Valorisation matière</v>
      </c>
      <c r="J3912" s="21">
        <v>200.03459000000001</v>
      </c>
      <c r="K3912" s="21">
        <v>1779845</v>
      </c>
      <c r="L3912" s="21">
        <f>Tableau1[[#This Row],[TONNE_DECHET]]*1000</f>
        <v>200034.59</v>
      </c>
      <c r="M3912" s="21">
        <f>Tableau1[[#This Row],[KG_DECHET]]/Tableau1[[#This Row],[Population]]</f>
        <v>0.11238876980860693</v>
      </c>
    </row>
    <row r="3913" spans="1:13" x14ac:dyDescent="0.3">
      <c r="A3913" s="21">
        <v>2015</v>
      </c>
      <c r="B3913" s="21">
        <v>84</v>
      </c>
      <c r="C3913" s="21" t="str">
        <f>VLOOKUP(Tableau1[[#This Row],[CODE_REGION]],Libellés!$I$2:$J$15,2,FALSE)</f>
        <v>Auvergne-Rhône-Alpes</v>
      </c>
      <c r="D3913" s="21">
        <v>69</v>
      </c>
      <c r="E3913" s="21" t="str">
        <f>VLOOKUP(Tableau1[[#This Row],[CODE_DEPT]],Libellés!$L$2:$M$102,2,FALSE)</f>
        <v>Rhône</v>
      </c>
      <c r="F3913" s="21" t="s">
        <v>49</v>
      </c>
      <c r="G3913" s="21" t="str">
        <f>VLOOKUP(Tableau1[[#This Row],[CODE_TYPE_DECHET]],Libellés!$A$1:$B$8,2,FALSE)</f>
        <v>Ordures ménagères résiduelles</v>
      </c>
      <c r="H3913" s="21" t="s">
        <v>50</v>
      </c>
      <c r="I3913" s="21" t="str">
        <f>VLOOKUP(Tableau1[[#This Row],[CODE_DESTINATION]],Libellés!$E$2:$F$7,2,FALSE)</f>
        <v>Incinération avec récupération d'énergie</v>
      </c>
      <c r="J3913" s="21">
        <v>393311.05366999999</v>
      </c>
      <c r="K3913" s="21">
        <v>1821995</v>
      </c>
      <c r="L3913" s="21">
        <f>Tableau1[[#This Row],[TONNE_DECHET]]*1000</f>
        <v>393311053.67000002</v>
      </c>
      <c r="M3913" s="21">
        <f>Tableau1[[#This Row],[KG_DECHET]]/Tableau1[[#This Row],[Population]]</f>
        <v>215.86834962225473</v>
      </c>
    </row>
    <row r="3914" spans="1:13" x14ac:dyDescent="0.3">
      <c r="A3914" s="21">
        <v>2015</v>
      </c>
      <c r="B3914" s="21">
        <v>84</v>
      </c>
      <c r="C3914" s="21" t="str">
        <f>VLOOKUP(Tableau1[[#This Row],[CODE_REGION]],Libellés!$I$2:$J$15,2,FALSE)</f>
        <v>Auvergne-Rhône-Alpes</v>
      </c>
      <c r="D3914" s="21">
        <v>69</v>
      </c>
      <c r="E3914" s="21" t="str">
        <f>VLOOKUP(Tableau1[[#This Row],[CODE_DEPT]],Libellés!$L$2:$M$102,2,FALSE)</f>
        <v>Rhône</v>
      </c>
      <c r="F3914" s="21" t="s">
        <v>49</v>
      </c>
      <c r="G3914" s="21" t="str">
        <f>VLOOKUP(Tableau1[[#This Row],[CODE_TYPE_DECHET]],Libellés!$A$1:$B$8,2,FALSE)</f>
        <v>Ordures ménagères résiduelles</v>
      </c>
      <c r="H3914" s="21" t="s">
        <v>51</v>
      </c>
      <c r="I3914" s="21" t="str">
        <f>VLOOKUP(Tableau1[[#This Row],[CODE_DESTINATION]],Libellés!$E$2:$F$7,2,FALSE)</f>
        <v>Stockage</v>
      </c>
      <c r="J3914" s="21">
        <v>8627.2272499999999</v>
      </c>
      <c r="K3914" s="21">
        <v>1821995</v>
      </c>
      <c r="L3914" s="21">
        <f>Tableau1[[#This Row],[TONNE_DECHET]]*1000</f>
        <v>8627227.25</v>
      </c>
      <c r="M3914" s="21">
        <f>Tableau1[[#This Row],[KG_DECHET]]/Tableau1[[#This Row],[Population]]</f>
        <v>4.7350444155993845</v>
      </c>
    </row>
    <row r="3915" spans="1:13" x14ac:dyDescent="0.3">
      <c r="A3915" s="21">
        <v>2015</v>
      </c>
      <c r="B3915" s="21">
        <v>84</v>
      </c>
      <c r="C3915" s="21" t="str">
        <f>VLOOKUP(Tableau1[[#This Row],[CODE_REGION]],Libellés!$I$2:$J$15,2,FALSE)</f>
        <v>Auvergne-Rhône-Alpes</v>
      </c>
      <c r="D3915" s="21">
        <v>69</v>
      </c>
      <c r="E3915" s="21" t="str">
        <f>VLOOKUP(Tableau1[[#This Row],[CODE_DEPT]],Libellés!$L$2:$M$102,2,FALSE)</f>
        <v>Rhône</v>
      </c>
      <c r="F3915" s="21" t="s">
        <v>50</v>
      </c>
      <c r="G3915" s="21" t="str">
        <f>VLOOKUP(Tableau1[[#This Row],[CODE_TYPE_DECHET]],Libellés!$A$1:$B$8,2,FALSE)</f>
        <v>Encombrants</v>
      </c>
      <c r="H3915" s="21" t="s">
        <v>49</v>
      </c>
      <c r="I3915" s="21" t="str">
        <f>VLOOKUP(Tableau1[[#This Row],[CODE_DESTINATION]],Libellés!$E$2:$F$7,2,FALSE)</f>
        <v>Valorisation matière</v>
      </c>
      <c r="J3915" s="21">
        <v>12.48</v>
      </c>
      <c r="K3915" s="21">
        <v>1821995</v>
      </c>
      <c r="L3915" s="21">
        <f>Tableau1[[#This Row],[TONNE_DECHET]]*1000</f>
        <v>12480</v>
      </c>
      <c r="M3915" s="21">
        <f>Tableau1[[#This Row],[KG_DECHET]]/Tableau1[[#This Row],[Population]]</f>
        <v>6.849634603827124E-3</v>
      </c>
    </row>
    <row r="3916" spans="1:13" x14ac:dyDescent="0.3">
      <c r="A3916" s="21">
        <v>2015</v>
      </c>
      <c r="B3916" s="21">
        <v>84</v>
      </c>
      <c r="C3916" s="21" t="str">
        <f>VLOOKUP(Tableau1[[#This Row],[CODE_REGION]],Libellés!$I$2:$J$15,2,FALSE)</f>
        <v>Auvergne-Rhône-Alpes</v>
      </c>
      <c r="D3916" s="21">
        <v>69</v>
      </c>
      <c r="E3916" s="21" t="str">
        <f>VLOOKUP(Tableau1[[#This Row],[CODE_DEPT]],Libellés!$L$2:$M$102,2,FALSE)</f>
        <v>Rhône</v>
      </c>
      <c r="F3916" s="21" t="s">
        <v>50</v>
      </c>
      <c r="G3916" s="21" t="str">
        <f>VLOOKUP(Tableau1[[#This Row],[CODE_TYPE_DECHET]],Libellés!$A$1:$B$8,2,FALSE)</f>
        <v>Encombrants</v>
      </c>
      <c r="H3916" s="21" t="s">
        <v>51</v>
      </c>
      <c r="I3916" s="21" t="str">
        <f>VLOOKUP(Tableau1[[#This Row],[CODE_DESTINATION]],Libellés!$E$2:$F$7,2,FALSE)</f>
        <v>Stockage</v>
      </c>
      <c r="J3916" s="21">
        <v>152.44</v>
      </c>
      <c r="K3916" s="21">
        <v>1821995</v>
      </c>
      <c r="L3916" s="21">
        <f>Tableau1[[#This Row],[TONNE_DECHET]]*1000</f>
        <v>152440</v>
      </c>
      <c r="M3916" s="21">
        <f>Tableau1[[#This Row],[KG_DECHET]]/Tableau1[[#This Row],[Population]]</f>
        <v>8.3666530369183228E-2</v>
      </c>
    </row>
    <row r="3917" spans="1:13" x14ac:dyDescent="0.3">
      <c r="A3917" s="21">
        <v>2015</v>
      </c>
      <c r="B3917" s="21">
        <v>84</v>
      </c>
      <c r="C3917" s="21" t="str">
        <f>VLOOKUP(Tableau1[[#This Row],[CODE_REGION]],Libellés!$I$2:$J$15,2,FALSE)</f>
        <v>Auvergne-Rhône-Alpes</v>
      </c>
      <c r="D3917" s="21">
        <v>69</v>
      </c>
      <c r="E3917" s="21" t="str">
        <f>VLOOKUP(Tableau1[[#This Row],[CODE_DEPT]],Libellés!$L$2:$M$102,2,FALSE)</f>
        <v>Rhône</v>
      </c>
      <c r="F3917" s="21" t="s">
        <v>53</v>
      </c>
      <c r="G3917" s="21" t="str">
        <f>VLOOKUP(Tableau1[[#This Row],[CODE_TYPE_DECHET]],Libellés!$A$1:$B$8,2,FALSE)</f>
        <v>Déchets dangereux</v>
      </c>
      <c r="H3917" s="21" t="s">
        <v>49</v>
      </c>
      <c r="I3917" s="21" t="str">
        <f>VLOOKUP(Tableau1[[#This Row],[CODE_DESTINATION]],Libellés!$E$2:$F$7,2,FALSE)</f>
        <v>Valorisation matière</v>
      </c>
      <c r="J3917" s="21">
        <v>0.86329</v>
      </c>
      <c r="K3917" s="21">
        <v>1821995</v>
      </c>
      <c r="L3917" s="21">
        <f>Tableau1[[#This Row],[TONNE_DECHET]]*1000</f>
        <v>863.29</v>
      </c>
      <c r="M3917" s="21">
        <f>Tableau1[[#This Row],[KG_DECHET]]/Tableau1[[#This Row],[Population]]</f>
        <v>4.7381578983476903E-4</v>
      </c>
    </row>
    <row r="3918" spans="1:13" x14ac:dyDescent="0.3">
      <c r="A3918" s="21">
        <v>2015</v>
      </c>
      <c r="B3918" s="21">
        <v>84</v>
      </c>
      <c r="C3918" s="21" t="str">
        <f>VLOOKUP(Tableau1[[#This Row],[CODE_REGION]],Libellés!$I$2:$J$15,2,FALSE)</f>
        <v>Auvergne-Rhône-Alpes</v>
      </c>
      <c r="D3918" s="21">
        <v>69</v>
      </c>
      <c r="E3918" s="21" t="str">
        <f>VLOOKUP(Tableau1[[#This Row],[CODE_DEPT]],Libellés!$L$2:$M$102,2,FALSE)</f>
        <v>Rhône</v>
      </c>
      <c r="F3918" s="21" t="s">
        <v>53</v>
      </c>
      <c r="G3918" s="21" t="str">
        <f>VLOOKUP(Tableau1[[#This Row],[CODE_TYPE_DECHET]],Libellés!$A$1:$B$8,2,FALSE)</f>
        <v>Déchets dangereux</v>
      </c>
      <c r="H3918" s="21" t="s">
        <v>50</v>
      </c>
      <c r="I3918" s="21" t="str">
        <f>VLOOKUP(Tableau1[[#This Row],[CODE_DESTINATION]],Libellés!$E$2:$F$7,2,FALSE)</f>
        <v>Incinération avec récupération d'énergie</v>
      </c>
      <c r="J3918" s="21">
        <v>0.4</v>
      </c>
      <c r="K3918" s="21">
        <v>1821995</v>
      </c>
      <c r="L3918" s="21">
        <f>Tableau1[[#This Row],[TONNE_DECHET]]*1000</f>
        <v>400</v>
      </c>
      <c r="M3918" s="21">
        <f>Tableau1[[#This Row],[KG_DECHET]]/Tableau1[[#This Row],[Population]]</f>
        <v>2.1953957063548473E-4</v>
      </c>
    </row>
    <row r="3919" spans="1:13" x14ac:dyDescent="0.3">
      <c r="A3919" s="21">
        <v>2015</v>
      </c>
      <c r="B3919" s="21">
        <v>84</v>
      </c>
      <c r="C3919" s="21" t="str">
        <f>VLOOKUP(Tableau1[[#This Row],[CODE_REGION]],Libellés!$I$2:$J$15,2,FALSE)</f>
        <v>Auvergne-Rhône-Alpes</v>
      </c>
      <c r="D3919" s="21">
        <v>69</v>
      </c>
      <c r="E3919" s="21" t="str">
        <f>VLOOKUP(Tableau1[[#This Row],[CODE_DEPT]],Libellés!$L$2:$M$102,2,FALSE)</f>
        <v>Rhône</v>
      </c>
      <c r="F3919" s="21" t="s">
        <v>53</v>
      </c>
      <c r="G3919" s="21" t="str">
        <f>VLOOKUP(Tableau1[[#This Row],[CODE_TYPE_DECHET]],Libellés!$A$1:$B$8,2,FALSE)</f>
        <v>Déchets dangereux</v>
      </c>
      <c r="H3919" s="21" t="s">
        <v>52</v>
      </c>
      <c r="I3919" s="21" t="str">
        <f>VLOOKUP(Tableau1[[#This Row],[CODE_DESTINATION]],Libellés!$E$2:$F$7,2,FALSE)</f>
        <v>Non précisé</v>
      </c>
      <c r="J3919" s="21">
        <v>9.8409999999999997E-2</v>
      </c>
      <c r="K3919" s="21">
        <v>1821995</v>
      </c>
      <c r="L3919" s="21">
        <f>Tableau1[[#This Row],[TONNE_DECHET]]*1000</f>
        <v>98.41</v>
      </c>
      <c r="M3919" s="21">
        <f>Tableau1[[#This Row],[KG_DECHET]]/Tableau1[[#This Row],[Population]]</f>
        <v>5.401222286559513E-5</v>
      </c>
    </row>
    <row r="3920" spans="1:13" x14ac:dyDescent="0.3">
      <c r="A3920" s="21">
        <v>2015</v>
      </c>
      <c r="B3920" s="21">
        <v>84</v>
      </c>
      <c r="C3920" s="21" t="str">
        <f>VLOOKUP(Tableau1[[#This Row],[CODE_REGION]],Libellés!$I$2:$J$15,2,FALSE)</f>
        <v>Auvergne-Rhône-Alpes</v>
      </c>
      <c r="D3920" s="21">
        <v>69</v>
      </c>
      <c r="E3920" s="21" t="str">
        <f>VLOOKUP(Tableau1[[#This Row],[CODE_DEPT]],Libellés!$L$2:$M$102,2,FALSE)</f>
        <v>Rhône</v>
      </c>
      <c r="F3920" s="21" t="s">
        <v>51</v>
      </c>
      <c r="G3920" s="21" t="str">
        <f>VLOOKUP(Tableau1[[#This Row],[CODE_TYPE_DECHET]],Libellés!$A$1:$B$8,2,FALSE)</f>
        <v>Emballages et papier</v>
      </c>
      <c r="H3920" s="21" t="s">
        <v>49</v>
      </c>
      <c r="I3920" s="21" t="str">
        <f>VLOOKUP(Tableau1[[#This Row],[CODE_DESTINATION]],Libellés!$E$2:$F$7,2,FALSE)</f>
        <v>Valorisation matière</v>
      </c>
      <c r="J3920" s="21">
        <v>81475.957049999997</v>
      </c>
      <c r="K3920" s="21">
        <v>1821995</v>
      </c>
      <c r="L3920" s="21">
        <f>Tableau1[[#This Row],[TONNE_DECHET]]*1000</f>
        <v>81475957.049999997</v>
      </c>
      <c r="M3920" s="21">
        <f>Tableau1[[#This Row],[KG_DECHET]]/Tableau1[[#This Row],[Population]]</f>
        <v>44.717991569680485</v>
      </c>
    </row>
    <row r="3921" spans="1:13" x14ac:dyDescent="0.3">
      <c r="A3921" s="21">
        <v>2015</v>
      </c>
      <c r="B3921" s="21">
        <v>84</v>
      </c>
      <c r="C3921" s="21" t="str">
        <f>VLOOKUP(Tableau1[[#This Row],[CODE_REGION]],Libellés!$I$2:$J$15,2,FALSE)</f>
        <v>Auvergne-Rhône-Alpes</v>
      </c>
      <c r="D3921" s="21">
        <v>69</v>
      </c>
      <c r="E3921" s="21" t="str">
        <f>VLOOKUP(Tableau1[[#This Row],[CODE_DEPT]],Libellés!$L$2:$M$102,2,FALSE)</f>
        <v>Rhône</v>
      </c>
      <c r="F3921" s="21" t="s">
        <v>51</v>
      </c>
      <c r="G3921" s="21" t="str">
        <f>VLOOKUP(Tableau1[[#This Row],[CODE_TYPE_DECHET]],Libellés!$A$1:$B$8,2,FALSE)</f>
        <v>Emballages et papier</v>
      </c>
      <c r="H3921" s="21" t="s">
        <v>52</v>
      </c>
      <c r="I3921" s="21" t="str">
        <f>VLOOKUP(Tableau1[[#This Row],[CODE_DESTINATION]],Libellés!$E$2:$F$7,2,FALSE)</f>
        <v>Non précisé</v>
      </c>
      <c r="J3921" s="21">
        <v>756.96</v>
      </c>
      <c r="K3921" s="21">
        <v>1821995</v>
      </c>
      <c r="L3921" s="21">
        <f>Tableau1[[#This Row],[TONNE_DECHET]]*1000</f>
        <v>756960</v>
      </c>
      <c r="M3921" s="21">
        <f>Tableau1[[#This Row],[KG_DECHET]]/Tableau1[[#This Row],[Population]]</f>
        <v>0.41545668347059128</v>
      </c>
    </row>
    <row r="3922" spans="1:13" x14ac:dyDescent="0.3">
      <c r="A3922" s="21">
        <v>2015</v>
      </c>
      <c r="B3922" s="21">
        <v>84</v>
      </c>
      <c r="C3922" s="21" t="str">
        <f>VLOOKUP(Tableau1[[#This Row],[CODE_REGION]],Libellés!$I$2:$J$15,2,FALSE)</f>
        <v>Auvergne-Rhône-Alpes</v>
      </c>
      <c r="D3922" s="21">
        <v>69</v>
      </c>
      <c r="E3922" s="21" t="str">
        <f>VLOOKUP(Tableau1[[#This Row],[CODE_DEPT]],Libellés!$L$2:$M$102,2,FALSE)</f>
        <v>Rhône</v>
      </c>
      <c r="F3922" s="21" t="s">
        <v>56</v>
      </c>
      <c r="G3922" s="21" t="str">
        <f>VLOOKUP(Tableau1[[#This Row],[CODE_TYPE_DECHET]],Libellés!$A$1:$B$8,2,FALSE)</f>
        <v>Biodéchets</v>
      </c>
      <c r="H3922" s="21" t="s">
        <v>56</v>
      </c>
      <c r="I3922" s="21" t="str">
        <f>VLOOKUP(Tableau1[[#This Row],[CODE_DESTINATION]],Libellés!$E$2:$F$7,2,FALSE)</f>
        <v>Valorisation organique</v>
      </c>
      <c r="J3922" s="21">
        <v>744.5</v>
      </c>
      <c r="K3922" s="21">
        <v>1821995</v>
      </c>
      <c r="L3922" s="21">
        <f>Tableau1[[#This Row],[TONNE_DECHET]]*1000</f>
        <v>744500</v>
      </c>
      <c r="M3922" s="21">
        <f>Tableau1[[#This Row],[KG_DECHET]]/Tableau1[[#This Row],[Population]]</f>
        <v>0.40861802584529594</v>
      </c>
    </row>
    <row r="3923" spans="1:13" x14ac:dyDescent="0.3">
      <c r="A3923" s="21">
        <v>2015</v>
      </c>
      <c r="B3923" s="21">
        <v>84</v>
      </c>
      <c r="C3923" s="21" t="str">
        <f>VLOOKUP(Tableau1[[#This Row],[CODE_REGION]],Libellés!$I$2:$J$15,2,FALSE)</f>
        <v>Auvergne-Rhône-Alpes</v>
      </c>
      <c r="D3923" s="21">
        <v>69</v>
      </c>
      <c r="E3923" s="21" t="str">
        <f>VLOOKUP(Tableau1[[#This Row],[CODE_DEPT]],Libellés!$L$2:$M$102,2,FALSE)</f>
        <v>Rhône</v>
      </c>
      <c r="F3923" s="21" t="s">
        <v>54</v>
      </c>
      <c r="G3923" s="21" t="str">
        <f>VLOOKUP(Tableau1[[#This Row],[CODE_TYPE_DECHET]],Libellés!$A$1:$B$8,2,FALSE)</f>
        <v>Verre</v>
      </c>
      <c r="H3923" s="21" t="s">
        <v>49</v>
      </c>
      <c r="I3923" s="21" t="str">
        <f>VLOOKUP(Tableau1[[#This Row],[CODE_DESTINATION]],Libellés!$E$2:$F$7,2,FALSE)</f>
        <v>Valorisation matière</v>
      </c>
      <c r="J3923" s="21">
        <v>42133.196109999997</v>
      </c>
      <c r="K3923" s="21">
        <v>1821995</v>
      </c>
      <c r="L3923" s="21">
        <f>Tableau1[[#This Row],[TONNE_DECHET]]*1000</f>
        <v>42133196.109999999</v>
      </c>
      <c r="M3923" s="21">
        <f>Tableau1[[#This Row],[KG_DECHET]]/Tableau1[[#This Row],[Population]]</f>
        <v>23.124759458725187</v>
      </c>
    </row>
    <row r="3924" spans="1:13" x14ac:dyDescent="0.3">
      <c r="A3924" s="21">
        <v>2015</v>
      </c>
      <c r="B3924" s="21">
        <v>84</v>
      </c>
      <c r="C3924" s="21" t="str">
        <f>VLOOKUP(Tableau1[[#This Row],[CODE_REGION]],Libellés!$I$2:$J$15,2,FALSE)</f>
        <v>Auvergne-Rhône-Alpes</v>
      </c>
      <c r="D3924" s="21">
        <v>69</v>
      </c>
      <c r="E3924" s="21" t="str">
        <f>VLOOKUP(Tableau1[[#This Row],[CODE_DEPT]],Libellés!$L$2:$M$102,2,FALSE)</f>
        <v>Rhône</v>
      </c>
      <c r="F3924" s="21" t="s">
        <v>55</v>
      </c>
      <c r="G3924" s="21" t="str">
        <f>VLOOKUP(Tableau1[[#This Row],[CODE_TYPE_DECHET]],Libellés!$A$1:$B$8,2,FALSE)</f>
        <v>Collectes séparées hors gravats</v>
      </c>
      <c r="H3924" s="21" t="s">
        <v>49</v>
      </c>
      <c r="I3924" s="21" t="str">
        <f>VLOOKUP(Tableau1[[#This Row],[CODE_DESTINATION]],Libellés!$E$2:$F$7,2,FALSE)</f>
        <v>Valorisation matière</v>
      </c>
      <c r="J3924" s="21">
        <v>38.214320000000001</v>
      </c>
      <c r="K3924" s="21">
        <v>1821995</v>
      </c>
      <c r="L3924" s="21">
        <f>Tableau1[[#This Row],[TONNE_DECHET]]*1000</f>
        <v>38214.32</v>
      </c>
      <c r="M3924" s="21">
        <f>Tableau1[[#This Row],[KG_DECHET]]/Tableau1[[#This Row],[Population]]</f>
        <v>2.0973888512317542E-2</v>
      </c>
    </row>
    <row r="3925" spans="1:13" x14ac:dyDescent="0.3">
      <c r="A3925" s="21">
        <v>2017</v>
      </c>
      <c r="B3925" s="21">
        <v>84</v>
      </c>
      <c r="C3925" s="21" t="str">
        <f>VLOOKUP(Tableau1[[#This Row],[CODE_REGION]],Libellés!$I$2:$J$15,2,FALSE)</f>
        <v>Auvergne-Rhône-Alpes</v>
      </c>
      <c r="D3925" s="21">
        <v>69</v>
      </c>
      <c r="E3925" s="21" t="str">
        <f>VLOOKUP(Tableau1[[#This Row],[CODE_DEPT]],Libellés!$L$2:$M$102,2,FALSE)</f>
        <v>Rhône</v>
      </c>
      <c r="F3925" s="21" t="s">
        <v>49</v>
      </c>
      <c r="G3925" s="21" t="str">
        <f>VLOOKUP(Tableau1[[#This Row],[CODE_TYPE_DECHET]],Libellés!$A$1:$B$8,2,FALSE)</f>
        <v>Ordures ménagères résiduelles</v>
      </c>
      <c r="H3925" s="21" t="s">
        <v>50</v>
      </c>
      <c r="I3925" s="21" t="str">
        <f>VLOOKUP(Tableau1[[#This Row],[CODE_DESTINATION]],Libellés!$E$2:$F$7,2,FALSE)</f>
        <v>Incinération avec récupération d'énergie</v>
      </c>
      <c r="J3925" s="21">
        <v>388949.69957</v>
      </c>
      <c r="K3925" s="21">
        <v>1843319</v>
      </c>
      <c r="L3925" s="21">
        <f>Tableau1[[#This Row],[TONNE_DECHET]]*1000</f>
        <v>388949699.56999999</v>
      </c>
      <c r="M3925" s="21">
        <f>Tableau1[[#This Row],[KG_DECHET]]/Tableau1[[#This Row],[Population]]</f>
        <v>211.00509438138488</v>
      </c>
    </row>
    <row r="3926" spans="1:13" x14ac:dyDescent="0.3">
      <c r="A3926" s="21">
        <v>2017</v>
      </c>
      <c r="B3926" s="21">
        <v>84</v>
      </c>
      <c r="C3926" s="21" t="str">
        <f>VLOOKUP(Tableau1[[#This Row],[CODE_REGION]],Libellés!$I$2:$J$15,2,FALSE)</f>
        <v>Auvergne-Rhône-Alpes</v>
      </c>
      <c r="D3926" s="21">
        <v>69</v>
      </c>
      <c r="E3926" s="21" t="str">
        <f>VLOOKUP(Tableau1[[#This Row],[CODE_DEPT]],Libellés!$L$2:$M$102,2,FALSE)</f>
        <v>Rhône</v>
      </c>
      <c r="F3926" s="21" t="s">
        <v>49</v>
      </c>
      <c r="G3926" s="21" t="str">
        <f>VLOOKUP(Tableau1[[#This Row],[CODE_TYPE_DECHET]],Libellés!$A$1:$B$8,2,FALSE)</f>
        <v>Ordures ménagères résiduelles</v>
      </c>
      <c r="H3926" s="21" t="s">
        <v>51</v>
      </c>
      <c r="I3926" s="21" t="str">
        <f>VLOOKUP(Tableau1[[#This Row],[CODE_DESTINATION]],Libellés!$E$2:$F$7,2,FALSE)</f>
        <v>Stockage</v>
      </c>
      <c r="J3926" s="21">
        <v>15303.355949999999</v>
      </c>
      <c r="K3926" s="21">
        <v>1843319</v>
      </c>
      <c r="L3926" s="21">
        <f>Tableau1[[#This Row],[TONNE_DECHET]]*1000</f>
        <v>15303355.949999999</v>
      </c>
      <c r="M3926" s="21">
        <f>Tableau1[[#This Row],[KG_DECHET]]/Tableau1[[#This Row],[Population]]</f>
        <v>8.3020659744732193</v>
      </c>
    </row>
    <row r="3927" spans="1:13" x14ac:dyDescent="0.3">
      <c r="A3927" s="21">
        <v>2017</v>
      </c>
      <c r="B3927" s="21">
        <v>84</v>
      </c>
      <c r="C3927" s="21" t="str">
        <f>VLOOKUP(Tableau1[[#This Row],[CODE_REGION]],Libellés!$I$2:$J$15,2,FALSE)</f>
        <v>Auvergne-Rhône-Alpes</v>
      </c>
      <c r="D3927" s="21">
        <v>69</v>
      </c>
      <c r="E3927" s="21" t="str">
        <f>VLOOKUP(Tableau1[[#This Row],[CODE_DEPT]],Libellés!$L$2:$M$102,2,FALSE)</f>
        <v>Rhône</v>
      </c>
      <c r="F3927" s="21" t="s">
        <v>49</v>
      </c>
      <c r="G3927" s="21" t="str">
        <f>VLOOKUP(Tableau1[[#This Row],[CODE_TYPE_DECHET]],Libellés!$A$1:$B$8,2,FALSE)</f>
        <v>Ordures ménagères résiduelles</v>
      </c>
      <c r="H3927" s="21" t="s">
        <v>56</v>
      </c>
      <c r="I3927" s="21" t="str">
        <f>VLOOKUP(Tableau1[[#This Row],[CODE_DESTINATION]],Libellés!$E$2:$F$7,2,FALSE)</f>
        <v>Valorisation organique</v>
      </c>
      <c r="J3927" s="21">
        <v>27</v>
      </c>
      <c r="K3927" s="21">
        <v>1843319</v>
      </c>
      <c r="L3927" s="21">
        <f>Tableau1[[#This Row],[TONNE_DECHET]]*1000</f>
        <v>27000</v>
      </c>
      <c r="M3927" s="21">
        <f>Tableau1[[#This Row],[KG_DECHET]]/Tableau1[[#This Row],[Population]]</f>
        <v>1.4647491834023302E-2</v>
      </c>
    </row>
    <row r="3928" spans="1:13" x14ac:dyDescent="0.3">
      <c r="A3928" s="21">
        <v>2017</v>
      </c>
      <c r="B3928" s="21">
        <v>84</v>
      </c>
      <c r="C3928" s="21" t="str">
        <f>VLOOKUP(Tableau1[[#This Row],[CODE_REGION]],Libellés!$I$2:$J$15,2,FALSE)</f>
        <v>Auvergne-Rhône-Alpes</v>
      </c>
      <c r="D3928" s="21">
        <v>69</v>
      </c>
      <c r="E3928" s="21" t="str">
        <f>VLOOKUP(Tableau1[[#This Row],[CODE_DEPT]],Libellés!$L$2:$M$102,2,FALSE)</f>
        <v>Rhône</v>
      </c>
      <c r="F3928" s="21" t="s">
        <v>50</v>
      </c>
      <c r="G3928" s="21" t="str">
        <f>VLOOKUP(Tableau1[[#This Row],[CODE_TYPE_DECHET]],Libellés!$A$1:$B$8,2,FALSE)</f>
        <v>Encombrants</v>
      </c>
      <c r="H3928" s="21" t="s">
        <v>49</v>
      </c>
      <c r="I3928" s="21" t="str">
        <f>VLOOKUP(Tableau1[[#This Row],[CODE_DESTINATION]],Libellés!$E$2:$F$7,2,FALSE)</f>
        <v>Valorisation matière</v>
      </c>
      <c r="J3928" s="21">
        <v>170.9</v>
      </c>
      <c r="K3928" s="21">
        <v>1843319</v>
      </c>
      <c r="L3928" s="21">
        <f>Tableau1[[#This Row],[TONNE_DECHET]]*1000</f>
        <v>170900</v>
      </c>
      <c r="M3928" s="21">
        <f>Tableau1[[#This Row],[KG_DECHET]]/Tableau1[[#This Row],[Population]]</f>
        <v>9.2713198312391942E-2</v>
      </c>
    </row>
    <row r="3929" spans="1:13" x14ac:dyDescent="0.3">
      <c r="A3929" s="21">
        <v>2017</v>
      </c>
      <c r="B3929" s="21">
        <v>84</v>
      </c>
      <c r="C3929" s="21" t="str">
        <f>VLOOKUP(Tableau1[[#This Row],[CODE_REGION]],Libellés!$I$2:$J$15,2,FALSE)</f>
        <v>Auvergne-Rhône-Alpes</v>
      </c>
      <c r="D3929" s="21">
        <v>69</v>
      </c>
      <c r="E3929" s="21" t="str">
        <f>VLOOKUP(Tableau1[[#This Row],[CODE_DEPT]],Libellés!$L$2:$M$102,2,FALSE)</f>
        <v>Rhône</v>
      </c>
      <c r="F3929" s="21" t="s">
        <v>53</v>
      </c>
      <c r="G3929" s="21" t="str">
        <f>VLOOKUP(Tableau1[[#This Row],[CODE_TYPE_DECHET]],Libellés!$A$1:$B$8,2,FALSE)</f>
        <v>Déchets dangereux</v>
      </c>
      <c r="H3929" s="21" t="s">
        <v>49</v>
      </c>
      <c r="I3929" s="21" t="str">
        <f>VLOOKUP(Tableau1[[#This Row],[CODE_DESTINATION]],Libellés!$E$2:$F$7,2,FALSE)</f>
        <v>Valorisation matière</v>
      </c>
      <c r="J3929" s="21">
        <v>2.8490000000000001E-2</v>
      </c>
      <c r="K3929" s="21">
        <v>1843319</v>
      </c>
      <c r="L3929" s="21">
        <f>Tableau1[[#This Row],[TONNE_DECHET]]*1000</f>
        <v>28.490000000000002</v>
      </c>
      <c r="M3929" s="21">
        <f>Tableau1[[#This Row],[KG_DECHET]]/Tableau1[[#This Row],[Population]]</f>
        <v>1.5455816383382368E-5</v>
      </c>
    </row>
    <row r="3930" spans="1:13" x14ac:dyDescent="0.3">
      <c r="A3930" s="21">
        <v>2017</v>
      </c>
      <c r="B3930" s="21">
        <v>84</v>
      </c>
      <c r="C3930" s="21" t="str">
        <f>VLOOKUP(Tableau1[[#This Row],[CODE_REGION]],Libellés!$I$2:$J$15,2,FALSE)</f>
        <v>Auvergne-Rhône-Alpes</v>
      </c>
      <c r="D3930" s="21">
        <v>69</v>
      </c>
      <c r="E3930" s="21" t="str">
        <f>VLOOKUP(Tableau1[[#This Row],[CODE_DEPT]],Libellés!$L$2:$M$102,2,FALSE)</f>
        <v>Rhône</v>
      </c>
      <c r="F3930" s="21" t="s">
        <v>53</v>
      </c>
      <c r="G3930" s="21" t="str">
        <f>VLOOKUP(Tableau1[[#This Row],[CODE_TYPE_DECHET]],Libellés!$A$1:$B$8,2,FALSE)</f>
        <v>Déchets dangereux</v>
      </c>
      <c r="H3930" s="21" t="s">
        <v>52</v>
      </c>
      <c r="I3930" s="21" t="str">
        <f>VLOOKUP(Tableau1[[#This Row],[CODE_DESTINATION]],Libellés!$E$2:$F$7,2,FALSE)</f>
        <v>Non précisé</v>
      </c>
      <c r="J3930" s="21">
        <v>0.13163</v>
      </c>
      <c r="K3930" s="21">
        <v>1843319</v>
      </c>
      <c r="L3930" s="21">
        <f>Tableau1[[#This Row],[TONNE_DECHET]]*1000</f>
        <v>131.63</v>
      </c>
      <c r="M3930" s="21">
        <f>Tableau1[[#This Row],[KG_DECHET]]/Tableau1[[#This Row],[Population]]</f>
        <v>7.1409235189351386E-5</v>
      </c>
    </row>
    <row r="3931" spans="1:13" x14ac:dyDescent="0.3">
      <c r="A3931" s="21">
        <v>2017</v>
      </c>
      <c r="B3931" s="21">
        <v>84</v>
      </c>
      <c r="C3931" s="21" t="str">
        <f>VLOOKUP(Tableau1[[#This Row],[CODE_REGION]],Libellés!$I$2:$J$15,2,FALSE)</f>
        <v>Auvergne-Rhône-Alpes</v>
      </c>
      <c r="D3931" s="21">
        <v>69</v>
      </c>
      <c r="E3931" s="21" t="str">
        <f>VLOOKUP(Tableau1[[#This Row],[CODE_DEPT]],Libellés!$L$2:$M$102,2,FALSE)</f>
        <v>Rhône</v>
      </c>
      <c r="F3931" s="21" t="s">
        <v>51</v>
      </c>
      <c r="G3931" s="21" t="str">
        <f>VLOOKUP(Tableau1[[#This Row],[CODE_TYPE_DECHET]],Libellés!$A$1:$B$8,2,FALSE)</f>
        <v>Emballages et papier</v>
      </c>
      <c r="H3931" s="21" t="s">
        <v>49</v>
      </c>
      <c r="I3931" s="21" t="str">
        <f>VLOOKUP(Tableau1[[#This Row],[CODE_DESTINATION]],Libellés!$E$2:$F$7,2,FALSE)</f>
        <v>Valorisation matière</v>
      </c>
      <c r="J3931" s="21">
        <v>83215.890719999996</v>
      </c>
      <c r="K3931" s="21">
        <v>1843319</v>
      </c>
      <c r="L3931" s="21">
        <f>Tableau1[[#This Row],[TONNE_DECHET]]*1000</f>
        <v>83215890.719999999</v>
      </c>
      <c r="M3931" s="21">
        <f>Tableau1[[#This Row],[KG_DECHET]]/Tableau1[[#This Row],[Population]]</f>
        <v>45.144595547487981</v>
      </c>
    </row>
    <row r="3932" spans="1:13" x14ac:dyDescent="0.3">
      <c r="A3932" s="21">
        <v>2017</v>
      </c>
      <c r="B3932" s="21">
        <v>84</v>
      </c>
      <c r="C3932" s="21" t="str">
        <f>VLOOKUP(Tableau1[[#This Row],[CODE_REGION]],Libellés!$I$2:$J$15,2,FALSE)</f>
        <v>Auvergne-Rhône-Alpes</v>
      </c>
      <c r="D3932" s="21">
        <v>69</v>
      </c>
      <c r="E3932" s="21" t="str">
        <f>VLOOKUP(Tableau1[[#This Row],[CODE_DEPT]],Libellés!$L$2:$M$102,2,FALSE)</f>
        <v>Rhône</v>
      </c>
      <c r="F3932" s="21" t="s">
        <v>56</v>
      </c>
      <c r="G3932" s="21" t="str">
        <f>VLOOKUP(Tableau1[[#This Row],[CODE_TYPE_DECHET]],Libellés!$A$1:$B$8,2,FALSE)</f>
        <v>Biodéchets</v>
      </c>
      <c r="H3932" s="21" t="s">
        <v>56</v>
      </c>
      <c r="I3932" s="21" t="str">
        <f>VLOOKUP(Tableau1[[#This Row],[CODE_DESTINATION]],Libellés!$E$2:$F$7,2,FALSE)</f>
        <v>Valorisation organique</v>
      </c>
      <c r="J3932" s="21">
        <v>929.24</v>
      </c>
      <c r="K3932" s="21">
        <v>1843319</v>
      </c>
      <c r="L3932" s="21">
        <f>Tableau1[[#This Row],[TONNE_DECHET]]*1000</f>
        <v>929240</v>
      </c>
      <c r="M3932" s="21">
        <f>Tableau1[[#This Row],[KG_DECHET]]/Tableau1[[#This Row],[Population]]</f>
        <v>0.50411241895732639</v>
      </c>
    </row>
    <row r="3933" spans="1:13" x14ac:dyDescent="0.3">
      <c r="A3933" s="21">
        <v>2017</v>
      </c>
      <c r="B3933" s="21">
        <v>84</v>
      </c>
      <c r="C3933" s="21" t="str">
        <f>VLOOKUP(Tableau1[[#This Row],[CODE_REGION]],Libellés!$I$2:$J$15,2,FALSE)</f>
        <v>Auvergne-Rhône-Alpes</v>
      </c>
      <c r="D3933" s="21">
        <v>69</v>
      </c>
      <c r="E3933" s="21" t="str">
        <f>VLOOKUP(Tableau1[[#This Row],[CODE_DEPT]],Libellés!$L$2:$M$102,2,FALSE)</f>
        <v>Rhône</v>
      </c>
      <c r="F3933" s="21" t="s">
        <v>54</v>
      </c>
      <c r="G3933" s="21" t="str">
        <f>VLOOKUP(Tableau1[[#This Row],[CODE_TYPE_DECHET]],Libellés!$A$1:$B$8,2,FALSE)</f>
        <v>Verre</v>
      </c>
      <c r="H3933" s="21" t="s">
        <v>49</v>
      </c>
      <c r="I3933" s="21" t="str">
        <f>VLOOKUP(Tableau1[[#This Row],[CODE_DESTINATION]],Libellés!$E$2:$F$7,2,FALSE)</f>
        <v>Valorisation matière</v>
      </c>
      <c r="J3933" s="21">
        <v>44622.753069999999</v>
      </c>
      <c r="K3933" s="21">
        <v>1843319</v>
      </c>
      <c r="L3933" s="21">
        <f>Tableau1[[#This Row],[TONNE_DECHET]]*1000</f>
        <v>44622753.07</v>
      </c>
      <c r="M3933" s="21">
        <f>Tableau1[[#This Row],[KG_DECHET]]/Tableau1[[#This Row],[Population]]</f>
        <v>24.20783004460975</v>
      </c>
    </row>
    <row r="3934" spans="1:13" x14ac:dyDescent="0.3">
      <c r="A3934" s="21">
        <v>2017</v>
      </c>
      <c r="B3934" s="21">
        <v>84</v>
      </c>
      <c r="C3934" s="21" t="str">
        <f>VLOOKUP(Tableau1[[#This Row],[CODE_REGION]],Libellés!$I$2:$J$15,2,FALSE)</f>
        <v>Auvergne-Rhône-Alpes</v>
      </c>
      <c r="D3934" s="21">
        <v>69</v>
      </c>
      <c r="E3934" s="21" t="str">
        <f>VLOOKUP(Tableau1[[#This Row],[CODE_DEPT]],Libellés!$L$2:$M$102,2,FALSE)</f>
        <v>Rhône</v>
      </c>
      <c r="F3934" s="21" t="s">
        <v>55</v>
      </c>
      <c r="G3934" s="21" t="str">
        <f>VLOOKUP(Tableau1[[#This Row],[CODE_TYPE_DECHET]],Libellés!$A$1:$B$8,2,FALSE)</f>
        <v>Collectes séparées hors gravats</v>
      </c>
      <c r="H3934" s="21" t="s">
        <v>49</v>
      </c>
      <c r="I3934" s="21" t="str">
        <f>VLOOKUP(Tableau1[[#This Row],[CODE_DESTINATION]],Libellés!$E$2:$F$7,2,FALSE)</f>
        <v>Valorisation matière</v>
      </c>
      <c r="J3934" s="21">
        <v>47.100850000000001</v>
      </c>
      <c r="K3934" s="21">
        <v>1843319</v>
      </c>
      <c r="L3934" s="21">
        <f>Tableau1[[#This Row],[TONNE_DECHET]]*1000</f>
        <v>47100.85</v>
      </c>
      <c r="M3934" s="21">
        <f>Tableau1[[#This Row],[KG_DECHET]]/Tableau1[[#This Row],[Population]]</f>
        <v>2.5552196879650237E-2</v>
      </c>
    </row>
    <row r="3935" spans="1:13" x14ac:dyDescent="0.3">
      <c r="A3935" s="21">
        <v>2009</v>
      </c>
      <c r="B3935" s="21">
        <v>27</v>
      </c>
      <c r="C3935" s="21" t="str">
        <f>VLOOKUP(Tableau1[[#This Row],[CODE_REGION]],Libellés!$I$2:$J$15,2,FALSE)</f>
        <v>Bourgogne-Franche-Comté</v>
      </c>
      <c r="D3935" s="21">
        <v>70</v>
      </c>
      <c r="E3935" s="21" t="str">
        <f>VLOOKUP(Tableau1[[#This Row],[CODE_DEPT]],Libellés!$L$2:$M$102,2,FALSE)</f>
        <v>Haute-Saône</v>
      </c>
      <c r="F3935" s="21" t="s">
        <v>49</v>
      </c>
      <c r="G3935" s="21" t="str">
        <f>VLOOKUP(Tableau1[[#This Row],[CODE_TYPE_DECHET]],Libellés!$A$1:$B$8,2,FALSE)</f>
        <v>Ordures ménagères résiduelles</v>
      </c>
      <c r="H3935" s="21" t="s">
        <v>50</v>
      </c>
      <c r="I3935" s="21" t="str">
        <f>VLOOKUP(Tableau1[[#This Row],[CODE_DESTINATION]],Libellés!$E$2:$F$7,2,FALSE)</f>
        <v>Incinération avec récupération d'énergie</v>
      </c>
      <c r="J3935" s="21">
        <v>31735.971710000002</v>
      </c>
      <c r="K3935" s="21">
        <v>239194</v>
      </c>
      <c r="L3935" s="21">
        <f>Tableau1[[#This Row],[TONNE_DECHET]]*1000</f>
        <v>31735971.710000001</v>
      </c>
      <c r="M3935" s="21">
        <f>Tableau1[[#This Row],[KG_DECHET]]/Tableau1[[#This Row],[Population]]</f>
        <v>132.67879507847186</v>
      </c>
    </row>
    <row r="3936" spans="1:13" x14ac:dyDescent="0.3">
      <c r="A3936" s="21">
        <v>2009</v>
      </c>
      <c r="B3936" s="21">
        <v>27</v>
      </c>
      <c r="C3936" s="21" t="str">
        <f>VLOOKUP(Tableau1[[#This Row],[CODE_REGION]],Libellés!$I$2:$J$15,2,FALSE)</f>
        <v>Bourgogne-Franche-Comté</v>
      </c>
      <c r="D3936" s="21">
        <v>70</v>
      </c>
      <c r="E3936" s="21" t="str">
        <f>VLOOKUP(Tableau1[[#This Row],[CODE_DEPT]],Libellés!$L$2:$M$102,2,FALSE)</f>
        <v>Haute-Saône</v>
      </c>
      <c r="F3936" s="21" t="s">
        <v>49</v>
      </c>
      <c r="G3936" s="21" t="str">
        <f>VLOOKUP(Tableau1[[#This Row],[CODE_TYPE_DECHET]],Libellés!$A$1:$B$8,2,FALSE)</f>
        <v>Ordures ménagères résiduelles</v>
      </c>
      <c r="H3936" s="21" t="s">
        <v>51</v>
      </c>
      <c r="I3936" s="21" t="str">
        <f>VLOOKUP(Tableau1[[#This Row],[CODE_DESTINATION]],Libellés!$E$2:$F$7,2,FALSE)</f>
        <v>Stockage</v>
      </c>
      <c r="J3936" s="21">
        <v>21019.759999999998</v>
      </c>
      <c r="K3936" s="21">
        <v>239194</v>
      </c>
      <c r="L3936" s="21">
        <f>Tableau1[[#This Row],[TONNE_DECHET]]*1000</f>
        <v>21019760</v>
      </c>
      <c r="M3936" s="21">
        <f>Tableau1[[#This Row],[KG_DECHET]]/Tableau1[[#This Row],[Population]]</f>
        <v>87.877455120111705</v>
      </c>
    </row>
    <row r="3937" spans="1:13" x14ac:dyDescent="0.3">
      <c r="A3937" s="21">
        <v>2009</v>
      </c>
      <c r="B3937" s="21">
        <v>27</v>
      </c>
      <c r="C3937" s="21" t="str">
        <f>VLOOKUP(Tableau1[[#This Row],[CODE_REGION]],Libellés!$I$2:$J$15,2,FALSE)</f>
        <v>Bourgogne-Franche-Comté</v>
      </c>
      <c r="D3937" s="21">
        <v>70</v>
      </c>
      <c r="E3937" s="21" t="str">
        <f>VLOOKUP(Tableau1[[#This Row],[CODE_DEPT]],Libellés!$L$2:$M$102,2,FALSE)</f>
        <v>Haute-Saône</v>
      </c>
      <c r="F3937" s="21" t="s">
        <v>49</v>
      </c>
      <c r="G3937" s="21" t="str">
        <f>VLOOKUP(Tableau1[[#This Row],[CODE_TYPE_DECHET]],Libellés!$A$1:$B$8,2,FALSE)</f>
        <v>Ordures ménagères résiduelles</v>
      </c>
      <c r="H3937" s="21" t="s">
        <v>52</v>
      </c>
      <c r="I3937" s="21" t="str">
        <f>VLOOKUP(Tableau1[[#This Row],[CODE_DESTINATION]],Libellés!$E$2:$F$7,2,FALSE)</f>
        <v>Non précisé</v>
      </c>
      <c r="J3937" s="21">
        <v>3418.4147400000002</v>
      </c>
      <c r="K3937" s="21">
        <v>239194</v>
      </c>
      <c r="L3937" s="21">
        <f>Tableau1[[#This Row],[TONNE_DECHET]]*1000</f>
        <v>3418414.74</v>
      </c>
      <c r="M3937" s="21">
        <f>Tableau1[[#This Row],[KG_DECHET]]/Tableau1[[#This Row],[Population]]</f>
        <v>14.291390001421441</v>
      </c>
    </row>
    <row r="3938" spans="1:13" x14ac:dyDescent="0.3">
      <c r="A3938" s="21">
        <v>2009</v>
      </c>
      <c r="B3938" s="21">
        <v>27</v>
      </c>
      <c r="C3938" s="21" t="str">
        <f>VLOOKUP(Tableau1[[#This Row],[CODE_REGION]],Libellés!$I$2:$J$15,2,FALSE)</f>
        <v>Bourgogne-Franche-Comté</v>
      </c>
      <c r="D3938" s="21">
        <v>70</v>
      </c>
      <c r="E3938" s="21" t="str">
        <f>VLOOKUP(Tableau1[[#This Row],[CODE_DEPT]],Libellés!$L$2:$M$102,2,FALSE)</f>
        <v>Haute-Saône</v>
      </c>
      <c r="F3938" s="21" t="s">
        <v>50</v>
      </c>
      <c r="G3938" s="21" t="str">
        <f>VLOOKUP(Tableau1[[#This Row],[CODE_TYPE_DECHET]],Libellés!$A$1:$B$8,2,FALSE)</f>
        <v>Encombrants</v>
      </c>
      <c r="H3938" s="21" t="s">
        <v>51</v>
      </c>
      <c r="I3938" s="21" t="str">
        <f>VLOOKUP(Tableau1[[#This Row],[CODE_DESTINATION]],Libellés!$E$2:$F$7,2,FALSE)</f>
        <v>Stockage</v>
      </c>
      <c r="J3938" s="21">
        <v>14.75568</v>
      </c>
      <c r="K3938" s="21">
        <v>239194</v>
      </c>
      <c r="L3938" s="21">
        <f>Tableau1[[#This Row],[TONNE_DECHET]]*1000</f>
        <v>14755.68</v>
      </c>
      <c r="M3938" s="21">
        <f>Tableau1[[#This Row],[KG_DECHET]]/Tableau1[[#This Row],[Population]]</f>
        <v>6.1689172805337929E-2</v>
      </c>
    </row>
    <row r="3939" spans="1:13" x14ac:dyDescent="0.3">
      <c r="A3939" s="21">
        <v>2009</v>
      </c>
      <c r="B3939" s="21">
        <v>27</v>
      </c>
      <c r="C3939" s="21" t="str">
        <f>VLOOKUP(Tableau1[[#This Row],[CODE_REGION]],Libellés!$I$2:$J$15,2,FALSE)</f>
        <v>Bourgogne-Franche-Comté</v>
      </c>
      <c r="D3939" s="21">
        <v>70</v>
      </c>
      <c r="E3939" s="21" t="str">
        <f>VLOOKUP(Tableau1[[#This Row],[CODE_DEPT]],Libellés!$L$2:$M$102,2,FALSE)</f>
        <v>Haute-Saône</v>
      </c>
      <c r="F3939" s="21" t="s">
        <v>51</v>
      </c>
      <c r="G3939" s="21" t="str">
        <f>VLOOKUP(Tableau1[[#This Row],[CODE_TYPE_DECHET]],Libellés!$A$1:$B$8,2,FALSE)</f>
        <v>Emballages et papier</v>
      </c>
      <c r="H3939" s="21" t="s">
        <v>49</v>
      </c>
      <c r="I3939" s="21" t="str">
        <f>VLOOKUP(Tableau1[[#This Row],[CODE_DESTINATION]],Libellés!$E$2:$F$7,2,FALSE)</f>
        <v>Valorisation matière</v>
      </c>
      <c r="J3939" s="21">
        <v>15287.1402</v>
      </c>
      <c r="K3939" s="21">
        <v>239194</v>
      </c>
      <c r="L3939" s="21">
        <f>Tableau1[[#This Row],[TONNE_DECHET]]*1000</f>
        <v>15287140.199999999</v>
      </c>
      <c r="M3939" s="21">
        <f>Tableau1[[#This Row],[KG_DECHET]]/Tableau1[[#This Row],[Population]]</f>
        <v>63.911052116691884</v>
      </c>
    </row>
    <row r="3940" spans="1:13" x14ac:dyDescent="0.3">
      <c r="A3940" s="21">
        <v>2009</v>
      </c>
      <c r="B3940" s="21">
        <v>27</v>
      </c>
      <c r="C3940" s="21" t="str">
        <f>VLOOKUP(Tableau1[[#This Row],[CODE_REGION]],Libellés!$I$2:$J$15,2,FALSE)</f>
        <v>Bourgogne-Franche-Comté</v>
      </c>
      <c r="D3940" s="21">
        <v>70</v>
      </c>
      <c r="E3940" s="21" t="str">
        <f>VLOOKUP(Tableau1[[#This Row],[CODE_DEPT]],Libellés!$L$2:$M$102,2,FALSE)</f>
        <v>Haute-Saône</v>
      </c>
      <c r="F3940" s="21" t="s">
        <v>51</v>
      </c>
      <c r="G3940" s="21" t="str">
        <f>VLOOKUP(Tableau1[[#This Row],[CODE_TYPE_DECHET]],Libellés!$A$1:$B$8,2,FALSE)</f>
        <v>Emballages et papier</v>
      </c>
      <c r="H3940" s="21" t="s">
        <v>52</v>
      </c>
      <c r="I3940" s="21" t="str">
        <f>VLOOKUP(Tableau1[[#This Row],[CODE_DESTINATION]],Libellés!$E$2:$F$7,2,FALSE)</f>
        <v>Non précisé</v>
      </c>
      <c r="J3940" s="21">
        <v>2687.1149799999998</v>
      </c>
      <c r="K3940" s="21">
        <v>239194</v>
      </c>
      <c r="L3940" s="21">
        <f>Tableau1[[#This Row],[TONNE_DECHET]]*1000</f>
        <v>2687114.98</v>
      </c>
      <c r="M3940" s="21">
        <f>Tableau1[[#This Row],[KG_DECHET]]/Tableau1[[#This Row],[Population]]</f>
        <v>11.23404006789468</v>
      </c>
    </row>
    <row r="3941" spans="1:13" x14ac:dyDescent="0.3">
      <c r="A3941" s="21">
        <v>2009</v>
      </c>
      <c r="B3941" s="21">
        <v>27</v>
      </c>
      <c r="C3941" s="21" t="str">
        <f>VLOOKUP(Tableau1[[#This Row],[CODE_REGION]],Libellés!$I$2:$J$15,2,FALSE)</f>
        <v>Bourgogne-Franche-Comté</v>
      </c>
      <c r="D3941" s="21">
        <v>70</v>
      </c>
      <c r="E3941" s="21" t="str">
        <f>VLOOKUP(Tableau1[[#This Row],[CODE_DEPT]],Libellés!$L$2:$M$102,2,FALSE)</f>
        <v>Haute-Saône</v>
      </c>
      <c r="F3941" s="21" t="s">
        <v>56</v>
      </c>
      <c r="G3941" s="21" t="str">
        <f>VLOOKUP(Tableau1[[#This Row],[CODE_TYPE_DECHET]],Libellés!$A$1:$B$8,2,FALSE)</f>
        <v>Biodéchets</v>
      </c>
      <c r="H3941" s="21" t="s">
        <v>56</v>
      </c>
      <c r="I3941" s="21" t="str">
        <f>VLOOKUP(Tableau1[[#This Row],[CODE_DESTINATION]],Libellés!$E$2:$F$7,2,FALSE)</f>
        <v>Valorisation organique</v>
      </c>
      <c r="J3941" s="21">
        <v>806</v>
      </c>
      <c r="K3941" s="21">
        <v>239194</v>
      </c>
      <c r="L3941" s="21">
        <f>Tableau1[[#This Row],[TONNE_DECHET]]*1000</f>
        <v>806000</v>
      </c>
      <c r="M3941" s="21">
        <f>Tableau1[[#This Row],[KG_DECHET]]/Tableau1[[#This Row],[Population]]</f>
        <v>3.3696497403781032</v>
      </c>
    </row>
    <row r="3942" spans="1:13" x14ac:dyDescent="0.3">
      <c r="A3942" s="21">
        <v>2009</v>
      </c>
      <c r="B3942" s="21">
        <v>27</v>
      </c>
      <c r="C3942" s="21" t="str">
        <f>VLOOKUP(Tableau1[[#This Row],[CODE_REGION]],Libellés!$I$2:$J$15,2,FALSE)</f>
        <v>Bourgogne-Franche-Comté</v>
      </c>
      <c r="D3942" s="21">
        <v>70</v>
      </c>
      <c r="E3942" s="21" t="str">
        <f>VLOOKUP(Tableau1[[#This Row],[CODE_DEPT]],Libellés!$L$2:$M$102,2,FALSE)</f>
        <v>Haute-Saône</v>
      </c>
      <c r="F3942" s="21" t="s">
        <v>54</v>
      </c>
      <c r="G3942" s="21" t="str">
        <f>VLOOKUP(Tableau1[[#This Row],[CODE_TYPE_DECHET]],Libellés!$A$1:$B$8,2,FALSE)</f>
        <v>Verre</v>
      </c>
      <c r="H3942" s="21" t="s">
        <v>49</v>
      </c>
      <c r="I3942" s="21" t="str">
        <f>VLOOKUP(Tableau1[[#This Row],[CODE_DESTINATION]],Libellés!$E$2:$F$7,2,FALSE)</f>
        <v>Valorisation matière</v>
      </c>
      <c r="J3942" s="21">
        <v>10085.155360000001</v>
      </c>
      <c r="K3942" s="21">
        <v>239194</v>
      </c>
      <c r="L3942" s="21">
        <f>Tableau1[[#This Row],[TONNE_DECHET]]*1000</f>
        <v>10085155.360000001</v>
      </c>
      <c r="M3942" s="21">
        <f>Tableau1[[#This Row],[KG_DECHET]]/Tableau1[[#This Row],[Population]]</f>
        <v>42.163078338085406</v>
      </c>
    </row>
    <row r="3943" spans="1:13" x14ac:dyDescent="0.3">
      <c r="A3943" s="21">
        <v>2009</v>
      </c>
      <c r="B3943" s="21">
        <v>27</v>
      </c>
      <c r="C3943" s="21" t="str">
        <f>VLOOKUP(Tableau1[[#This Row],[CODE_REGION]],Libellés!$I$2:$J$15,2,FALSE)</f>
        <v>Bourgogne-Franche-Comté</v>
      </c>
      <c r="D3943" s="21">
        <v>70</v>
      </c>
      <c r="E3943" s="21" t="str">
        <f>VLOOKUP(Tableau1[[#This Row],[CODE_DEPT]],Libellés!$L$2:$M$102,2,FALSE)</f>
        <v>Haute-Saône</v>
      </c>
      <c r="F3943" s="21" t="s">
        <v>54</v>
      </c>
      <c r="G3943" s="21" t="str">
        <f>VLOOKUP(Tableau1[[#This Row],[CODE_TYPE_DECHET]],Libellés!$A$1:$B$8,2,FALSE)</f>
        <v>Verre</v>
      </c>
      <c r="H3943" s="21" t="s">
        <v>50</v>
      </c>
      <c r="I3943" s="21" t="str">
        <f>VLOOKUP(Tableau1[[#This Row],[CODE_DESTINATION]],Libellés!$E$2:$F$7,2,FALSE)</f>
        <v>Incinération avec récupération d'énergie</v>
      </c>
      <c r="J3943" s="21">
        <v>98.761610000000005</v>
      </c>
      <c r="K3943" s="21">
        <v>239194</v>
      </c>
      <c r="L3943" s="21">
        <f>Tableau1[[#This Row],[TONNE_DECHET]]*1000</f>
        <v>98761.61</v>
      </c>
      <c r="M3943" s="21">
        <f>Tableau1[[#This Row],[KG_DECHET]]/Tableau1[[#This Row],[Population]]</f>
        <v>0.41289334180623261</v>
      </c>
    </row>
    <row r="3944" spans="1:13" x14ac:dyDescent="0.3">
      <c r="A3944" s="21">
        <v>2011</v>
      </c>
      <c r="B3944" s="21">
        <v>27</v>
      </c>
      <c r="C3944" s="21" t="str">
        <f>VLOOKUP(Tableau1[[#This Row],[CODE_REGION]],Libellés!$I$2:$J$15,2,FALSE)</f>
        <v>Bourgogne-Franche-Comté</v>
      </c>
      <c r="D3944" s="21">
        <v>70</v>
      </c>
      <c r="E3944" s="21" t="str">
        <f>VLOOKUP(Tableau1[[#This Row],[CODE_DEPT]],Libellés!$L$2:$M$102,2,FALSE)</f>
        <v>Haute-Saône</v>
      </c>
      <c r="F3944" s="21" t="s">
        <v>49</v>
      </c>
      <c r="G3944" s="21" t="str">
        <f>VLOOKUP(Tableau1[[#This Row],[CODE_TYPE_DECHET]],Libellés!$A$1:$B$8,2,FALSE)</f>
        <v>Ordures ménagères résiduelles</v>
      </c>
      <c r="H3944" s="21" t="s">
        <v>50</v>
      </c>
      <c r="I3944" s="21" t="str">
        <f>VLOOKUP(Tableau1[[#This Row],[CODE_DESTINATION]],Libellés!$E$2:$F$7,2,FALSE)</f>
        <v>Incinération avec récupération d'énergie</v>
      </c>
      <c r="J3944" s="21">
        <v>34424.023719999997</v>
      </c>
      <c r="K3944" s="21">
        <v>239695</v>
      </c>
      <c r="L3944" s="21">
        <f>Tableau1[[#This Row],[TONNE_DECHET]]*1000</f>
        <v>34424023.719999999</v>
      </c>
      <c r="M3944" s="21">
        <f>Tableau1[[#This Row],[KG_DECHET]]/Tableau1[[#This Row],[Population]]</f>
        <v>143.6159440956215</v>
      </c>
    </row>
    <row r="3945" spans="1:13" x14ac:dyDescent="0.3">
      <c r="A3945" s="21">
        <v>2011</v>
      </c>
      <c r="B3945" s="21">
        <v>27</v>
      </c>
      <c r="C3945" s="21" t="str">
        <f>VLOOKUP(Tableau1[[#This Row],[CODE_REGION]],Libellés!$I$2:$J$15,2,FALSE)</f>
        <v>Bourgogne-Franche-Comté</v>
      </c>
      <c r="D3945" s="21">
        <v>70</v>
      </c>
      <c r="E3945" s="21" t="str">
        <f>VLOOKUP(Tableau1[[#This Row],[CODE_DEPT]],Libellés!$L$2:$M$102,2,FALSE)</f>
        <v>Haute-Saône</v>
      </c>
      <c r="F3945" s="21" t="s">
        <v>49</v>
      </c>
      <c r="G3945" s="21" t="str">
        <f>VLOOKUP(Tableau1[[#This Row],[CODE_TYPE_DECHET]],Libellés!$A$1:$B$8,2,FALSE)</f>
        <v>Ordures ménagères résiduelles</v>
      </c>
      <c r="H3945" s="21" t="s">
        <v>51</v>
      </c>
      <c r="I3945" s="21" t="str">
        <f>VLOOKUP(Tableau1[[#This Row],[CODE_DESTINATION]],Libellés!$E$2:$F$7,2,FALSE)</f>
        <v>Stockage</v>
      </c>
      <c r="J3945" s="21">
        <v>10435</v>
      </c>
      <c r="K3945" s="21">
        <v>239695</v>
      </c>
      <c r="L3945" s="21">
        <f>Tableau1[[#This Row],[TONNE_DECHET]]*1000</f>
        <v>10435000</v>
      </c>
      <c r="M3945" s="21">
        <f>Tableau1[[#This Row],[KG_DECHET]]/Tableau1[[#This Row],[Population]]</f>
        <v>43.534491749932208</v>
      </c>
    </row>
    <row r="3946" spans="1:13" x14ac:dyDescent="0.3">
      <c r="A3946" s="21">
        <v>2011</v>
      </c>
      <c r="B3946" s="21">
        <v>27</v>
      </c>
      <c r="C3946" s="21" t="str">
        <f>VLOOKUP(Tableau1[[#This Row],[CODE_REGION]],Libellés!$I$2:$J$15,2,FALSE)</f>
        <v>Bourgogne-Franche-Comté</v>
      </c>
      <c r="D3946" s="21">
        <v>70</v>
      </c>
      <c r="E3946" s="21" t="str">
        <f>VLOOKUP(Tableau1[[#This Row],[CODE_DEPT]],Libellés!$L$2:$M$102,2,FALSE)</f>
        <v>Haute-Saône</v>
      </c>
      <c r="F3946" s="21" t="s">
        <v>49</v>
      </c>
      <c r="G3946" s="21" t="str">
        <f>VLOOKUP(Tableau1[[#This Row],[CODE_TYPE_DECHET]],Libellés!$A$1:$B$8,2,FALSE)</f>
        <v>Ordures ménagères résiduelles</v>
      </c>
      <c r="H3946" s="21" t="s">
        <v>52</v>
      </c>
      <c r="I3946" s="21" t="str">
        <f>VLOOKUP(Tableau1[[#This Row],[CODE_DESTINATION]],Libellés!$E$2:$F$7,2,FALSE)</f>
        <v>Non précisé</v>
      </c>
      <c r="J3946" s="21">
        <v>96.13991</v>
      </c>
      <c r="K3946" s="21">
        <v>239695</v>
      </c>
      <c r="L3946" s="21">
        <f>Tableau1[[#This Row],[TONNE_DECHET]]*1000</f>
        <v>96139.91</v>
      </c>
      <c r="M3946" s="21">
        <f>Tableau1[[#This Row],[KG_DECHET]]/Tableau1[[#This Row],[Population]]</f>
        <v>0.40109268028119072</v>
      </c>
    </row>
    <row r="3947" spans="1:13" x14ac:dyDescent="0.3">
      <c r="A3947" s="21">
        <v>2011</v>
      </c>
      <c r="B3947" s="21">
        <v>27</v>
      </c>
      <c r="C3947" s="21" t="str">
        <f>VLOOKUP(Tableau1[[#This Row],[CODE_REGION]],Libellés!$I$2:$J$15,2,FALSE)</f>
        <v>Bourgogne-Franche-Comté</v>
      </c>
      <c r="D3947" s="21">
        <v>70</v>
      </c>
      <c r="E3947" s="21" t="str">
        <f>VLOOKUP(Tableau1[[#This Row],[CODE_DEPT]],Libellés!$L$2:$M$102,2,FALSE)</f>
        <v>Haute-Saône</v>
      </c>
      <c r="F3947" s="21" t="s">
        <v>53</v>
      </c>
      <c r="G3947" s="21" t="str">
        <f>VLOOKUP(Tableau1[[#This Row],[CODE_TYPE_DECHET]],Libellés!$A$1:$B$8,2,FALSE)</f>
        <v>Déchets dangereux</v>
      </c>
      <c r="H3947" s="21" t="s">
        <v>50</v>
      </c>
      <c r="I3947" s="21" t="str">
        <f>VLOOKUP(Tableau1[[#This Row],[CODE_DESTINATION]],Libellés!$E$2:$F$7,2,FALSE)</f>
        <v>Incinération avec récupération d'énergie</v>
      </c>
      <c r="J3947" s="21">
        <v>0.28999999999999998</v>
      </c>
      <c r="K3947" s="21">
        <v>239695</v>
      </c>
      <c r="L3947" s="21">
        <f>Tableau1[[#This Row],[TONNE_DECHET]]*1000</f>
        <v>290</v>
      </c>
      <c r="M3947" s="21">
        <f>Tableau1[[#This Row],[KG_DECHET]]/Tableau1[[#This Row],[Population]]</f>
        <v>1.2098708775735831E-3</v>
      </c>
    </row>
    <row r="3948" spans="1:13" x14ac:dyDescent="0.3">
      <c r="A3948" s="21">
        <v>2011</v>
      </c>
      <c r="B3948" s="21">
        <v>27</v>
      </c>
      <c r="C3948" s="21" t="str">
        <f>VLOOKUP(Tableau1[[#This Row],[CODE_REGION]],Libellés!$I$2:$J$15,2,FALSE)</f>
        <v>Bourgogne-Franche-Comté</v>
      </c>
      <c r="D3948" s="21">
        <v>70</v>
      </c>
      <c r="E3948" s="21" t="str">
        <f>VLOOKUP(Tableau1[[#This Row],[CODE_DEPT]],Libellés!$L$2:$M$102,2,FALSE)</f>
        <v>Haute-Saône</v>
      </c>
      <c r="F3948" s="21" t="s">
        <v>51</v>
      </c>
      <c r="G3948" s="21" t="str">
        <f>VLOOKUP(Tableau1[[#This Row],[CODE_TYPE_DECHET]],Libellés!$A$1:$B$8,2,FALSE)</f>
        <v>Emballages et papier</v>
      </c>
      <c r="H3948" s="21" t="s">
        <v>49</v>
      </c>
      <c r="I3948" s="21" t="str">
        <f>VLOOKUP(Tableau1[[#This Row],[CODE_DESTINATION]],Libellés!$E$2:$F$7,2,FALSE)</f>
        <v>Valorisation matière</v>
      </c>
      <c r="J3948" s="21">
        <v>12185.982529999999</v>
      </c>
      <c r="K3948" s="21">
        <v>239695</v>
      </c>
      <c r="L3948" s="21">
        <f>Tableau1[[#This Row],[TONNE_DECHET]]*1000</f>
        <v>12185982.529999999</v>
      </c>
      <c r="M3948" s="21">
        <f>Tableau1[[#This Row],[KG_DECHET]]/Tableau1[[#This Row],[Population]]</f>
        <v>50.839535785060178</v>
      </c>
    </row>
    <row r="3949" spans="1:13" x14ac:dyDescent="0.3">
      <c r="A3949" s="21">
        <v>2011</v>
      </c>
      <c r="B3949" s="21">
        <v>27</v>
      </c>
      <c r="C3949" s="21" t="str">
        <f>VLOOKUP(Tableau1[[#This Row],[CODE_REGION]],Libellés!$I$2:$J$15,2,FALSE)</f>
        <v>Bourgogne-Franche-Comté</v>
      </c>
      <c r="D3949" s="21">
        <v>70</v>
      </c>
      <c r="E3949" s="21" t="str">
        <f>VLOOKUP(Tableau1[[#This Row],[CODE_DEPT]],Libellés!$L$2:$M$102,2,FALSE)</f>
        <v>Haute-Saône</v>
      </c>
      <c r="F3949" s="21" t="s">
        <v>51</v>
      </c>
      <c r="G3949" s="21" t="str">
        <f>VLOOKUP(Tableau1[[#This Row],[CODE_TYPE_DECHET]],Libellés!$A$1:$B$8,2,FALSE)</f>
        <v>Emballages et papier</v>
      </c>
      <c r="H3949" s="21" t="s">
        <v>52</v>
      </c>
      <c r="I3949" s="21" t="str">
        <f>VLOOKUP(Tableau1[[#This Row],[CODE_DESTINATION]],Libellés!$E$2:$F$7,2,FALSE)</f>
        <v>Non précisé</v>
      </c>
      <c r="J3949" s="21">
        <v>866.86156000000005</v>
      </c>
      <c r="K3949" s="21">
        <v>239695</v>
      </c>
      <c r="L3949" s="21">
        <f>Tableau1[[#This Row],[TONNE_DECHET]]*1000</f>
        <v>866861.56</v>
      </c>
      <c r="M3949" s="21">
        <f>Tableau1[[#This Row],[KG_DECHET]]/Tableau1[[#This Row],[Population]]</f>
        <v>3.6165191597655357</v>
      </c>
    </row>
    <row r="3950" spans="1:13" x14ac:dyDescent="0.3">
      <c r="A3950" s="21">
        <v>2011</v>
      </c>
      <c r="B3950" s="21">
        <v>27</v>
      </c>
      <c r="C3950" s="21" t="str">
        <f>VLOOKUP(Tableau1[[#This Row],[CODE_REGION]],Libellés!$I$2:$J$15,2,FALSE)</f>
        <v>Bourgogne-Franche-Comté</v>
      </c>
      <c r="D3950" s="21">
        <v>70</v>
      </c>
      <c r="E3950" s="21" t="str">
        <f>VLOOKUP(Tableau1[[#This Row],[CODE_DEPT]],Libellés!$L$2:$M$102,2,FALSE)</f>
        <v>Haute-Saône</v>
      </c>
      <c r="F3950" s="21" t="s">
        <v>56</v>
      </c>
      <c r="G3950" s="21" t="str">
        <f>VLOOKUP(Tableau1[[#This Row],[CODE_TYPE_DECHET]],Libellés!$A$1:$B$8,2,FALSE)</f>
        <v>Biodéchets</v>
      </c>
      <c r="H3950" s="21" t="s">
        <v>56</v>
      </c>
      <c r="I3950" s="21" t="str">
        <f>VLOOKUP(Tableau1[[#This Row],[CODE_DESTINATION]],Libellés!$E$2:$F$7,2,FALSE)</f>
        <v>Valorisation organique</v>
      </c>
      <c r="J3950" s="21">
        <v>580.35181</v>
      </c>
      <c r="K3950" s="21">
        <v>239695</v>
      </c>
      <c r="L3950" s="21">
        <f>Tableau1[[#This Row],[TONNE_DECHET]]*1000</f>
        <v>580351.81000000006</v>
      </c>
      <c r="M3950" s="21">
        <f>Tableau1[[#This Row],[KG_DECHET]]/Tableau1[[#This Row],[Population]]</f>
        <v>2.4212094954004049</v>
      </c>
    </row>
    <row r="3951" spans="1:13" x14ac:dyDescent="0.3">
      <c r="A3951" s="21">
        <v>2011</v>
      </c>
      <c r="B3951" s="21">
        <v>27</v>
      </c>
      <c r="C3951" s="21" t="str">
        <f>VLOOKUP(Tableau1[[#This Row],[CODE_REGION]],Libellés!$I$2:$J$15,2,FALSE)</f>
        <v>Bourgogne-Franche-Comté</v>
      </c>
      <c r="D3951" s="21">
        <v>70</v>
      </c>
      <c r="E3951" s="21" t="str">
        <f>VLOOKUP(Tableau1[[#This Row],[CODE_DEPT]],Libellés!$L$2:$M$102,2,FALSE)</f>
        <v>Haute-Saône</v>
      </c>
      <c r="F3951" s="21" t="s">
        <v>54</v>
      </c>
      <c r="G3951" s="21" t="str">
        <f>VLOOKUP(Tableau1[[#This Row],[CODE_TYPE_DECHET]],Libellés!$A$1:$B$8,2,FALSE)</f>
        <v>Verre</v>
      </c>
      <c r="H3951" s="21" t="s">
        <v>49</v>
      </c>
      <c r="I3951" s="21" t="str">
        <f>VLOOKUP(Tableau1[[#This Row],[CODE_DESTINATION]],Libellés!$E$2:$F$7,2,FALSE)</f>
        <v>Valorisation matière</v>
      </c>
      <c r="J3951" s="21">
        <v>9837.2552799999994</v>
      </c>
      <c r="K3951" s="21">
        <v>239695</v>
      </c>
      <c r="L3951" s="21">
        <f>Tableau1[[#This Row],[TONNE_DECHET]]*1000</f>
        <v>9837255.2799999993</v>
      </c>
      <c r="M3951" s="21">
        <f>Tableau1[[#This Row],[KG_DECHET]]/Tableau1[[#This Row],[Population]]</f>
        <v>41.040719581134354</v>
      </c>
    </row>
    <row r="3952" spans="1:13" x14ac:dyDescent="0.3">
      <c r="A3952" s="21">
        <v>2011</v>
      </c>
      <c r="B3952" s="21">
        <v>27</v>
      </c>
      <c r="C3952" s="21" t="str">
        <f>VLOOKUP(Tableau1[[#This Row],[CODE_REGION]],Libellés!$I$2:$J$15,2,FALSE)</f>
        <v>Bourgogne-Franche-Comté</v>
      </c>
      <c r="D3952" s="21">
        <v>70</v>
      </c>
      <c r="E3952" s="21" t="str">
        <f>VLOOKUP(Tableau1[[#This Row],[CODE_DEPT]],Libellés!$L$2:$M$102,2,FALSE)</f>
        <v>Haute-Saône</v>
      </c>
      <c r="F3952" s="21" t="s">
        <v>54</v>
      </c>
      <c r="G3952" s="21" t="str">
        <f>VLOOKUP(Tableau1[[#This Row],[CODE_TYPE_DECHET]],Libellés!$A$1:$B$8,2,FALSE)</f>
        <v>Verre</v>
      </c>
      <c r="H3952" s="21" t="s">
        <v>52</v>
      </c>
      <c r="I3952" s="21" t="str">
        <f>VLOOKUP(Tableau1[[#This Row],[CODE_DESTINATION]],Libellés!$E$2:$F$7,2,FALSE)</f>
        <v>Non précisé</v>
      </c>
      <c r="J3952" s="21">
        <v>13.7279</v>
      </c>
      <c r="K3952" s="21">
        <v>239695</v>
      </c>
      <c r="L3952" s="21">
        <f>Tableau1[[#This Row],[TONNE_DECHET]]*1000</f>
        <v>13727.9</v>
      </c>
      <c r="M3952" s="21">
        <f>Tableau1[[#This Row],[KG_DECHET]]/Tableau1[[#This Row],[Population]]</f>
        <v>5.7272366966353072E-2</v>
      </c>
    </row>
    <row r="3953" spans="1:13" x14ac:dyDescent="0.3">
      <c r="A3953" s="21">
        <v>2013</v>
      </c>
      <c r="B3953" s="21">
        <v>27</v>
      </c>
      <c r="C3953" s="21" t="str">
        <f>VLOOKUP(Tableau1[[#This Row],[CODE_REGION]],Libellés!$I$2:$J$15,2,FALSE)</f>
        <v>Bourgogne-Franche-Comté</v>
      </c>
      <c r="D3953" s="21">
        <v>70</v>
      </c>
      <c r="E3953" s="21" t="str">
        <f>VLOOKUP(Tableau1[[#This Row],[CODE_DEPT]],Libellés!$L$2:$M$102,2,FALSE)</f>
        <v>Haute-Saône</v>
      </c>
      <c r="F3953" s="21" t="s">
        <v>49</v>
      </c>
      <c r="G3953" s="21" t="str">
        <f>VLOOKUP(Tableau1[[#This Row],[CODE_TYPE_DECHET]],Libellés!$A$1:$B$8,2,FALSE)</f>
        <v>Ordures ménagères résiduelles</v>
      </c>
      <c r="H3953" s="21" t="s">
        <v>50</v>
      </c>
      <c r="I3953" s="21" t="str">
        <f>VLOOKUP(Tableau1[[#This Row],[CODE_DESTINATION]],Libellés!$E$2:$F$7,2,FALSE)</f>
        <v>Incinération avec récupération d'énergie</v>
      </c>
      <c r="J3953" s="21">
        <v>33348.993649999997</v>
      </c>
      <c r="K3953" s="21">
        <v>238956</v>
      </c>
      <c r="L3953" s="21">
        <f>Tableau1[[#This Row],[TONNE_DECHET]]*1000</f>
        <v>33348993.649999999</v>
      </c>
      <c r="M3953" s="21">
        <f>Tableau1[[#This Row],[KG_DECHET]]/Tableau1[[#This Row],[Population]]</f>
        <v>139.56123156564388</v>
      </c>
    </row>
    <row r="3954" spans="1:13" x14ac:dyDescent="0.3">
      <c r="A3954" s="21">
        <v>2013</v>
      </c>
      <c r="B3954" s="21">
        <v>27</v>
      </c>
      <c r="C3954" s="21" t="str">
        <f>VLOOKUP(Tableau1[[#This Row],[CODE_REGION]],Libellés!$I$2:$J$15,2,FALSE)</f>
        <v>Bourgogne-Franche-Comté</v>
      </c>
      <c r="D3954" s="21">
        <v>70</v>
      </c>
      <c r="E3954" s="21" t="str">
        <f>VLOOKUP(Tableau1[[#This Row],[CODE_DEPT]],Libellés!$L$2:$M$102,2,FALSE)</f>
        <v>Haute-Saône</v>
      </c>
      <c r="F3954" s="21" t="s">
        <v>49</v>
      </c>
      <c r="G3954" s="21" t="str">
        <f>VLOOKUP(Tableau1[[#This Row],[CODE_TYPE_DECHET]],Libellés!$A$1:$B$8,2,FALSE)</f>
        <v>Ordures ménagères résiduelles</v>
      </c>
      <c r="H3954" s="21" t="s">
        <v>51</v>
      </c>
      <c r="I3954" s="21" t="str">
        <f>VLOOKUP(Tableau1[[#This Row],[CODE_DESTINATION]],Libellés!$E$2:$F$7,2,FALSE)</f>
        <v>Stockage</v>
      </c>
      <c r="J3954" s="21">
        <v>881</v>
      </c>
      <c r="K3954" s="21">
        <v>238956</v>
      </c>
      <c r="L3954" s="21">
        <f>Tableau1[[#This Row],[TONNE_DECHET]]*1000</f>
        <v>881000</v>
      </c>
      <c r="M3954" s="21">
        <f>Tableau1[[#This Row],[KG_DECHET]]/Tableau1[[#This Row],[Population]]</f>
        <v>3.6868712231540535</v>
      </c>
    </row>
    <row r="3955" spans="1:13" x14ac:dyDescent="0.3">
      <c r="A3955" s="21">
        <v>2013</v>
      </c>
      <c r="B3955" s="21">
        <v>27</v>
      </c>
      <c r="C3955" s="21" t="str">
        <f>VLOOKUP(Tableau1[[#This Row],[CODE_REGION]],Libellés!$I$2:$J$15,2,FALSE)</f>
        <v>Bourgogne-Franche-Comté</v>
      </c>
      <c r="D3955" s="21">
        <v>70</v>
      </c>
      <c r="E3955" s="21" t="str">
        <f>VLOOKUP(Tableau1[[#This Row],[CODE_DEPT]],Libellés!$L$2:$M$102,2,FALSE)</f>
        <v>Haute-Saône</v>
      </c>
      <c r="F3955" s="21" t="s">
        <v>49</v>
      </c>
      <c r="G3955" s="21" t="str">
        <f>VLOOKUP(Tableau1[[#This Row],[CODE_TYPE_DECHET]],Libellés!$A$1:$B$8,2,FALSE)</f>
        <v>Ordures ménagères résiduelles</v>
      </c>
      <c r="H3955" s="21" t="s">
        <v>52</v>
      </c>
      <c r="I3955" s="21" t="str">
        <f>VLOOKUP(Tableau1[[#This Row],[CODE_DESTINATION]],Libellés!$E$2:$F$7,2,FALSE)</f>
        <v>Non précisé</v>
      </c>
      <c r="J3955" s="21">
        <v>4014.3124800000001</v>
      </c>
      <c r="K3955" s="21">
        <v>238956</v>
      </c>
      <c r="L3955" s="21">
        <f>Tableau1[[#This Row],[TONNE_DECHET]]*1000</f>
        <v>4014312.48</v>
      </c>
      <c r="M3955" s="21">
        <f>Tableau1[[#This Row],[KG_DECHET]]/Tableau1[[#This Row],[Population]]</f>
        <v>16.799379299954804</v>
      </c>
    </row>
    <row r="3956" spans="1:13" x14ac:dyDescent="0.3">
      <c r="A3956" s="21">
        <v>2013</v>
      </c>
      <c r="B3956" s="21">
        <v>27</v>
      </c>
      <c r="C3956" s="21" t="str">
        <f>VLOOKUP(Tableau1[[#This Row],[CODE_REGION]],Libellés!$I$2:$J$15,2,FALSE)</f>
        <v>Bourgogne-Franche-Comté</v>
      </c>
      <c r="D3956" s="21">
        <v>70</v>
      </c>
      <c r="E3956" s="21" t="str">
        <f>VLOOKUP(Tableau1[[#This Row],[CODE_DEPT]],Libellés!$L$2:$M$102,2,FALSE)</f>
        <v>Haute-Saône</v>
      </c>
      <c r="F3956" s="21" t="s">
        <v>50</v>
      </c>
      <c r="G3956" s="21" t="str">
        <f>VLOOKUP(Tableau1[[#This Row],[CODE_TYPE_DECHET]],Libellés!$A$1:$B$8,2,FALSE)</f>
        <v>Encombrants</v>
      </c>
      <c r="H3956" s="21" t="s">
        <v>49</v>
      </c>
      <c r="I3956" s="21" t="str">
        <f>VLOOKUP(Tableau1[[#This Row],[CODE_DESTINATION]],Libellés!$E$2:$F$7,2,FALSE)</f>
        <v>Valorisation matière</v>
      </c>
      <c r="J3956" s="21">
        <v>12.3</v>
      </c>
      <c r="K3956" s="21">
        <v>238956</v>
      </c>
      <c r="L3956" s="21">
        <f>Tableau1[[#This Row],[TONNE_DECHET]]*1000</f>
        <v>12300</v>
      </c>
      <c r="M3956" s="21">
        <f>Tableau1[[#This Row],[KG_DECHET]]/Tableau1[[#This Row],[Population]]</f>
        <v>5.1473911515090641E-2</v>
      </c>
    </row>
    <row r="3957" spans="1:13" x14ac:dyDescent="0.3">
      <c r="A3957" s="21">
        <v>2013</v>
      </c>
      <c r="B3957" s="21">
        <v>27</v>
      </c>
      <c r="C3957" s="21" t="str">
        <f>VLOOKUP(Tableau1[[#This Row],[CODE_REGION]],Libellés!$I$2:$J$15,2,FALSE)</f>
        <v>Bourgogne-Franche-Comté</v>
      </c>
      <c r="D3957" s="21">
        <v>70</v>
      </c>
      <c r="E3957" s="21" t="str">
        <f>VLOOKUP(Tableau1[[#This Row],[CODE_DEPT]],Libellés!$L$2:$M$102,2,FALSE)</f>
        <v>Haute-Saône</v>
      </c>
      <c r="F3957" s="21" t="s">
        <v>53</v>
      </c>
      <c r="G3957" s="21" t="str">
        <f>VLOOKUP(Tableau1[[#This Row],[CODE_TYPE_DECHET]],Libellés!$A$1:$B$8,2,FALSE)</f>
        <v>Déchets dangereux</v>
      </c>
      <c r="H3957" s="21" t="s">
        <v>50</v>
      </c>
      <c r="I3957" s="21" t="str">
        <f>VLOOKUP(Tableau1[[#This Row],[CODE_DESTINATION]],Libellés!$E$2:$F$7,2,FALSE)</f>
        <v>Incinération avec récupération d'énergie</v>
      </c>
      <c r="J3957" s="21">
        <v>0.30092999999999998</v>
      </c>
      <c r="K3957" s="21">
        <v>238956</v>
      </c>
      <c r="L3957" s="21">
        <f>Tableau1[[#This Row],[TONNE_DECHET]]*1000</f>
        <v>300.92999999999995</v>
      </c>
      <c r="M3957" s="21">
        <f>Tableau1[[#This Row],[KG_DECHET]]/Tableau1[[#This Row],[Population]]</f>
        <v>1.2593531863606686E-3</v>
      </c>
    </row>
    <row r="3958" spans="1:13" x14ac:dyDescent="0.3">
      <c r="A3958" s="21">
        <v>2013</v>
      </c>
      <c r="B3958" s="21">
        <v>27</v>
      </c>
      <c r="C3958" s="21" t="str">
        <f>VLOOKUP(Tableau1[[#This Row],[CODE_REGION]],Libellés!$I$2:$J$15,2,FALSE)</f>
        <v>Bourgogne-Franche-Comté</v>
      </c>
      <c r="D3958" s="21">
        <v>70</v>
      </c>
      <c r="E3958" s="21" t="str">
        <f>VLOOKUP(Tableau1[[#This Row],[CODE_DEPT]],Libellés!$L$2:$M$102,2,FALSE)</f>
        <v>Haute-Saône</v>
      </c>
      <c r="F3958" s="21" t="s">
        <v>51</v>
      </c>
      <c r="G3958" s="21" t="str">
        <f>VLOOKUP(Tableau1[[#This Row],[CODE_TYPE_DECHET]],Libellés!$A$1:$B$8,2,FALSE)</f>
        <v>Emballages et papier</v>
      </c>
      <c r="H3958" s="21" t="s">
        <v>49</v>
      </c>
      <c r="I3958" s="21" t="str">
        <f>VLOOKUP(Tableau1[[#This Row],[CODE_DESTINATION]],Libellés!$E$2:$F$7,2,FALSE)</f>
        <v>Valorisation matière</v>
      </c>
      <c r="J3958" s="21">
        <v>12125.39761</v>
      </c>
      <c r="K3958" s="21">
        <v>238956</v>
      </c>
      <c r="L3958" s="21">
        <f>Tableau1[[#This Row],[TONNE_DECHET]]*1000</f>
        <v>12125397.609999999</v>
      </c>
      <c r="M3958" s="21">
        <f>Tableau1[[#This Row],[KG_DECHET]]/Tableau1[[#This Row],[Population]]</f>
        <v>50.743223061986306</v>
      </c>
    </row>
    <row r="3959" spans="1:13" x14ac:dyDescent="0.3">
      <c r="A3959" s="21">
        <v>2013</v>
      </c>
      <c r="B3959" s="21">
        <v>27</v>
      </c>
      <c r="C3959" s="21" t="str">
        <f>VLOOKUP(Tableau1[[#This Row],[CODE_REGION]],Libellés!$I$2:$J$15,2,FALSE)</f>
        <v>Bourgogne-Franche-Comté</v>
      </c>
      <c r="D3959" s="21">
        <v>70</v>
      </c>
      <c r="E3959" s="21" t="str">
        <f>VLOOKUP(Tableau1[[#This Row],[CODE_DEPT]],Libellés!$L$2:$M$102,2,FALSE)</f>
        <v>Haute-Saône</v>
      </c>
      <c r="F3959" s="21" t="s">
        <v>51</v>
      </c>
      <c r="G3959" s="21" t="str">
        <f>VLOOKUP(Tableau1[[#This Row],[CODE_TYPE_DECHET]],Libellés!$A$1:$B$8,2,FALSE)</f>
        <v>Emballages et papier</v>
      </c>
      <c r="H3959" s="21" t="s">
        <v>52</v>
      </c>
      <c r="I3959" s="21" t="str">
        <f>VLOOKUP(Tableau1[[#This Row],[CODE_DESTINATION]],Libellés!$E$2:$F$7,2,FALSE)</f>
        <v>Non précisé</v>
      </c>
      <c r="J3959" s="21">
        <v>1092.2351100000001</v>
      </c>
      <c r="K3959" s="21">
        <v>238956</v>
      </c>
      <c r="L3959" s="21">
        <f>Tableau1[[#This Row],[TONNE_DECHET]]*1000</f>
        <v>1092235.1100000001</v>
      </c>
      <c r="M3959" s="21">
        <f>Tableau1[[#This Row],[KG_DECHET]]/Tableau1[[#This Row],[Population]]</f>
        <v>4.5708628785215693</v>
      </c>
    </row>
    <row r="3960" spans="1:13" x14ac:dyDescent="0.3">
      <c r="A3960" s="21">
        <v>2013</v>
      </c>
      <c r="B3960" s="21">
        <v>27</v>
      </c>
      <c r="C3960" s="21" t="str">
        <f>VLOOKUP(Tableau1[[#This Row],[CODE_REGION]],Libellés!$I$2:$J$15,2,FALSE)</f>
        <v>Bourgogne-Franche-Comté</v>
      </c>
      <c r="D3960" s="21">
        <v>70</v>
      </c>
      <c r="E3960" s="21" t="str">
        <f>VLOOKUP(Tableau1[[#This Row],[CODE_DEPT]],Libellés!$L$2:$M$102,2,FALSE)</f>
        <v>Haute-Saône</v>
      </c>
      <c r="F3960" s="21" t="s">
        <v>56</v>
      </c>
      <c r="G3960" s="21" t="str">
        <f>VLOOKUP(Tableau1[[#This Row],[CODE_TYPE_DECHET]],Libellés!$A$1:$B$8,2,FALSE)</f>
        <v>Biodéchets</v>
      </c>
      <c r="H3960" s="21" t="s">
        <v>56</v>
      </c>
      <c r="I3960" s="21" t="str">
        <f>VLOOKUP(Tableau1[[#This Row],[CODE_DESTINATION]],Libellés!$E$2:$F$7,2,FALSE)</f>
        <v>Valorisation organique</v>
      </c>
      <c r="J3960" s="21">
        <v>1288.80691</v>
      </c>
      <c r="K3960" s="21">
        <v>238956</v>
      </c>
      <c r="L3960" s="21">
        <f>Tableau1[[#This Row],[TONNE_DECHET]]*1000</f>
        <v>1288806.9099999999</v>
      </c>
      <c r="M3960" s="21">
        <f>Tableau1[[#This Row],[KG_DECHET]]/Tableau1[[#This Row],[Population]]</f>
        <v>5.3934904752339339</v>
      </c>
    </row>
    <row r="3961" spans="1:13" x14ac:dyDescent="0.3">
      <c r="A3961" s="21">
        <v>2013</v>
      </c>
      <c r="B3961" s="21">
        <v>27</v>
      </c>
      <c r="C3961" s="21" t="str">
        <f>VLOOKUP(Tableau1[[#This Row],[CODE_REGION]],Libellés!$I$2:$J$15,2,FALSE)</f>
        <v>Bourgogne-Franche-Comté</v>
      </c>
      <c r="D3961" s="21">
        <v>70</v>
      </c>
      <c r="E3961" s="21" t="str">
        <f>VLOOKUP(Tableau1[[#This Row],[CODE_DEPT]],Libellés!$L$2:$M$102,2,FALSE)</f>
        <v>Haute-Saône</v>
      </c>
      <c r="F3961" s="21" t="s">
        <v>54</v>
      </c>
      <c r="G3961" s="21" t="str">
        <f>VLOOKUP(Tableau1[[#This Row],[CODE_TYPE_DECHET]],Libellés!$A$1:$B$8,2,FALSE)</f>
        <v>Verre</v>
      </c>
      <c r="H3961" s="21" t="s">
        <v>49</v>
      </c>
      <c r="I3961" s="21" t="str">
        <f>VLOOKUP(Tableau1[[#This Row],[CODE_DESTINATION]],Libellés!$E$2:$F$7,2,FALSE)</f>
        <v>Valorisation matière</v>
      </c>
      <c r="J3961" s="21">
        <v>9852.4874299999992</v>
      </c>
      <c r="K3961" s="21">
        <v>238956</v>
      </c>
      <c r="L3961" s="21">
        <f>Tableau1[[#This Row],[TONNE_DECHET]]*1000</f>
        <v>9852487.4299999997</v>
      </c>
      <c r="M3961" s="21">
        <f>Tableau1[[#This Row],[KG_DECHET]]/Tableau1[[#This Row],[Population]]</f>
        <v>41.231387493931933</v>
      </c>
    </row>
    <row r="3962" spans="1:13" x14ac:dyDescent="0.3">
      <c r="A3962" s="21">
        <v>2013</v>
      </c>
      <c r="B3962" s="21">
        <v>27</v>
      </c>
      <c r="C3962" s="21" t="str">
        <f>VLOOKUP(Tableau1[[#This Row],[CODE_REGION]],Libellés!$I$2:$J$15,2,FALSE)</f>
        <v>Bourgogne-Franche-Comté</v>
      </c>
      <c r="D3962" s="21">
        <v>70</v>
      </c>
      <c r="E3962" s="21" t="str">
        <f>VLOOKUP(Tableau1[[#This Row],[CODE_DEPT]],Libellés!$L$2:$M$102,2,FALSE)</f>
        <v>Haute-Saône</v>
      </c>
      <c r="F3962" s="21" t="s">
        <v>54</v>
      </c>
      <c r="G3962" s="21" t="str">
        <f>VLOOKUP(Tableau1[[#This Row],[CODE_TYPE_DECHET]],Libellés!$A$1:$B$8,2,FALSE)</f>
        <v>Verre</v>
      </c>
      <c r="H3962" s="21" t="s">
        <v>52</v>
      </c>
      <c r="I3962" s="21" t="str">
        <f>VLOOKUP(Tableau1[[#This Row],[CODE_DESTINATION]],Libellés!$E$2:$F$7,2,FALSE)</f>
        <v>Non précisé</v>
      </c>
      <c r="J3962" s="21">
        <v>158.14792</v>
      </c>
      <c r="K3962" s="21">
        <v>238956</v>
      </c>
      <c r="L3962" s="21">
        <f>Tableau1[[#This Row],[TONNE_DECHET]]*1000</f>
        <v>158147.92000000001</v>
      </c>
      <c r="M3962" s="21">
        <f>Tableau1[[#This Row],[KG_DECHET]]/Tableau1[[#This Row],[Population]]</f>
        <v>0.66182862116875074</v>
      </c>
    </row>
    <row r="3963" spans="1:13" x14ac:dyDescent="0.3">
      <c r="A3963" s="21">
        <v>2013</v>
      </c>
      <c r="B3963" s="21">
        <v>27</v>
      </c>
      <c r="C3963" s="21" t="str">
        <f>VLOOKUP(Tableau1[[#This Row],[CODE_REGION]],Libellés!$I$2:$J$15,2,FALSE)</f>
        <v>Bourgogne-Franche-Comté</v>
      </c>
      <c r="D3963" s="21">
        <v>70</v>
      </c>
      <c r="E3963" s="21" t="str">
        <f>VLOOKUP(Tableau1[[#This Row],[CODE_DEPT]],Libellés!$L$2:$M$102,2,FALSE)</f>
        <v>Haute-Saône</v>
      </c>
      <c r="F3963" s="21" t="s">
        <v>55</v>
      </c>
      <c r="G3963" s="21" t="str">
        <f>VLOOKUP(Tableau1[[#This Row],[CODE_TYPE_DECHET]],Libellés!$A$1:$B$8,2,FALSE)</f>
        <v>Collectes séparées hors gravats</v>
      </c>
      <c r="H3963" s="21" t="s">
        <v>49</v>
      </c>
      <c r="I3963" s="21" t="str">
        <f>VLOOKUP(Tableau1[[#This Row],[CODE_DESTINATION]],Libellés!$E$2:$F$7,2,FALSE)</f>
        <v>Valorisation matière</v>
      </c>
      <c r="J3963" s="21">
        <v>54.190890000000003</v>
      </c>
      <c r="K3963" s="21">
        <v>238956</v>
      </c>
      <c r="L3963" s="21">
        <f>Tableau1[[#This Row],[TONNE_DECHET]]*1000</f>
        <v>54190.890000000007</v>
      </c>
      <c r="M3963" s="21">
        <f>Tableau1[[#This Row],[KG_DECHET]]/Tableau1[[#This Row],[Population]]</f>
        <v>0.22678187616130169</v>
      </c>
    </row>
    <row r="3964" spans="1:13" x14ac:dyDescent="0.3">
      <c r="A3964" s="21">
        <v>2015</v>
      </c>
      <c r="B3964" s="21">
        <v>27</v>
      </c>
      <c r="C3964" s="21" t="str">
        <f>VLOOKUP(Tableau1[[#This Row],[CODE_REGION]],Libellés!$I$2:$J$15,2,FALSE)</f>
        <v>Bourgogne-Franche-Comté</v>
      </c>
      <c r="D3964" s="21">
        <v>70</v>
      </c>
      <c r="E3964" s="21" t="str">
        <f>VLOOKUP(Tableau1[[#This Row],[CODE_DEPT]],Libellés!$L$2:$M$102,2,FALSE)</f>
        <v>Haute-Saône</v>
      </c>
      <c r="F3964" s="21" t="s">
        <v>49</v>
      </c>
      <c r="G3964" s="21" t="str">
        <f>VLOOKUP(Tableau1[[#This Row],[CODE_TYPE_DECHET]],Libellés!$A$1:$B$8,2,FALSE)</f>
        <v>Ordures ménagères résiduelles</v>
      </c>
      <c r="H3964" s="21" t="s">
        <v>50</v>
      </c>
      <c r="I3964" s="21" t="str">
        <f>VLOOKUP(Tableau1[[#This Row],[CODE_DESTINATION]],Libellés!$E$2:$F$7,2,FALSE)</f>
        <v>Incinération avec récupération d'énergie</v>
      </c>
      <c r="J3964" s="21">
        <v>36792.989000000001</v>
      </c>
      <c r="K3964" s="21">
        <v>237706</v>
      </c>
      <c r="L3964" s="21">
        <f>Tableau1[[#This Row],[TONNE_DECHET]]*1000</f>
        <v>36792989</v>
      </c>
      <c r="M3964" s="21">
        <f>Tableau1[[#This Row],[KG_DECHET]]/Tableau1[[#This Row],[Population]]</f>
        <v>154.78359401950308</v>
      </c>
    </row>
    <row r="3965" spans="1:13" x14ac:dyDescent="0.3">
      <c r="A3965" s="21">
        <v>2015</v>
      </c>
      <c r="B3965" s="21">
        <v>27</v>
      </c>
      <c r="C3965" s="21" t="str">
        <f>VLOOKUP(Tableau1[[#This Row],[CODE_REGION]],Libellés!$I$2:$J$15,2,FALSE)</f>
        <v>Bourgogne-Franche-Comté</v>
      </c>
      <c r="D3965" s="21">
        <v>70</v>
      </c>
      <c r="E3965" s="21" t="str">
        <f>VLOOKUP(Tableau1[[#This Row],[CODE_DEPT]],Libellés!$L$2:$M$102,2,FALSE)</f>
        <v>Haute-Saône</v>
      </c>
      <c r="F3965" s="21" t="s">
        <v>49</v>
      </c>
      <c r="G3965" s="21" t="str">
        <f>VLOOKUP(Tableau1[[#This Row],[CODE_TYPE_DECHET]],Libellés!$A$1:$B$8,2,FALSE)</f>
        <v>Ordures ménagères résiduelles</v>
      </c>
      <c r="H3965" s="21" t="s">
        <v>52</v>
      </c>
      <c r="I3965" s="21" t="str">
        <f>VLOOKUP(Tableau1[[#This Row],[CODE_DESTINATION]],Libellés!$E$2:$F$7,2,FALSE)</f>
        <v>Non précisé</v>
      </c>
      <c r="J3965" s="21">
        <v>393.70600999999999</v>
      </c>
      <c r="K3965" s="21">
        <v>237706</v>
      </c>
      <c r="L3965" s="21">
        <f>Tableau1[[#This Row],[TONNE_DECHET]]*1000</f>
        <v>393706.01</v>
      </c>
      <c r="M3965" s="21">
        <f>Tableau1[[#This Row],[KG_DECHET]]/Tableau1[[#This Row],[Population]]</f>
        <v>1.656272916964654</v>
      </c>
    </row>
    <row r="3966" spans="1:13" x14ac:dyDescent="0.3">
      <c r="A3966" s="21">
        <v>2015</v>
      </c>
      <c r="B3966" s="21">
        <v>27</v>
      </c>
      <c r="C3966" s="21" t="str">
        <f>VLOOKUP(Tableau1[[#This Row],[CODE_REGION]],Libellés!$I$2:$J$15,2,FALSE)</f>
        <v>Bourgogne-Franche-Comté</v>
      </c>
      <c r="D3966" s="21">
        <v>70</v>
      </c>
      <c r="E3966" s="21" t="str">
        <f>VLOOKUP(Tableau1[[#This Row],[CODE_DEPT]],Libellés!$L$2:$M$102,2,FALSE)</f>
        <v>Haute-Saône</v>
      </c>
      <c r="F3966" s="21" t="s">
        <v>50</v>
      </c>
      <c r="G3966" s="21" t="str">
        <f>VLOOKUP(Tableau1[[#This Row],[CODE_TYPE_DECHET]],Libellés!$A$1:$B$8,2,FALSE)</f>
        <v>Encombrants</v>
      </c>
      <c r="H3966" s="21" t="s">
        <v>52</v>
      </c>
      <c r="I3966" s="21" t="str">
        <f>VLOOKUP(Tableau1[[#This Row],[CODE_DESTINATION]],Libellés!$E$2:$F$7,2,FALSE)</f>
        <v>Non précisé</v>
      </c>
      <c r="J3966" s="21">
        <v>1E-3</v>
      </c>
      <c r="K3966" s="21">
        <v>237706</v>
      </c>
      <c r="L3966" s="21">
        <f>Tableau1[[#This Row],[TONNE_DECHET]]*1000</f>
        <v>1</v>
      </c>
      <c r="M3966" s="21">
        <f>Tableau1[[#This Row],[KG_DECHET]]/Tableau1[[#This Row],[Population]]</f>
        <v>4.206877403178717E-6</v>
      </c>
    </row>
    <row r="3967" spans="1:13" x14ac:dyDescent="0.3">
      <c r="A3967" s="21">
        <v>2015</v>
      </c>
      <c r="B3967" s="21">
        <v>27</v>
      </c>
      <c r="C3967" s="21" t="str">
        <f>VLOOKUP(Tableau1[[#This Row],[CODE_REGION]],Libellés!$I$2:$J$15,2,FALSE)</f>
        <v>Bourgogne-Franche-Comté</v>
      </c>
      <c r="D3967" s="21">
        <v>70</v>
      </c>
      <c r="E3967" s="21" t="str">
        <f>VLOOKUP(Tableau1[[#This Row],[CODE_DEPT]],Libellés!$L$2:$M$102,2,FALSE)</f>
        <v>Haute-Saône</v>
      </c>
      <c r="F3967" s="21" t="s">
        <v>53</v>
      </c>
      <c r="G3967" s="21" t="str">
        <f>VLOOKUP(Tableau1[[#This Row],[CODE_TYPE_DECHET]],Libellés!$A$1:$B$8,2,FALSE)</f>
        <v>Déchets dangereux</v>
      </c>
      <c r="H3967" s="21" t="s">
        <v>50</v>
      </c>
      <c r="I3967" s="21" t="str">
        <f>VLOOKUP(Tableau1[[#This Row],[CODE_DESTINATION]],Libellés!$E$2:$F$7,2,FALSE)</f>
        <v>Incinération avec récupération d'énergie</v>
      </c>
      <c r="J3967" s="21">
        <v>0.30392999999999998</v>
      </c>
      <c r="K3967" s="21">
        <v>237706</v>
      </c>
      <c r="L3967" s="21">
        <f>Tableau1[[#This Row],[TONNE_DECHET]]*1000</f>
        <v>303.92999999999995</v>
      </c>
      <c r="M3967" s="21">
        <f>Tableau1[[#This Row],[KG_DECHET]]/Tableau1[[#This Row],[Population]]</f>
        <v>1.2785962491481072E-3</v>
      </c>
    </row>
    <row r="3968" spans="1:13" x14ac:dyDescent="0.3">
      <c r="A3968" s="21">
        <v>2015</v>
      </c>
      <c r="B3968" s="21">
        <v>27</v>
      </c>
      <c r="C3968" s="21" t="str">
        <f>VLOOKUP(Tableau1[[#This Row],[CODE_REGION]],Libellés!$I$2:$J$15,2,FALSE)</f>
        <v>Bourgogne-Franche-Comté</v>
      </c>
      <c r="D3968" s="21">
        <v>70</v>
      </c>
      <c r="E3968" s="21" t="str">
        <f>VLOOKUP(Tableau1[[#This Row],[CODE_DEPT]],Libellés!$L$2:$M$102,2,FALSE)</f>
        <v>Haute-Saône</v>
      </c>
      <c r="F3968" s="21" t="s">
        <v>51</v>
      </c>
      <c r="G3968" s="21" t="str">
        <f>VLOOKUP(Tableau1[[#This Row],[CODE_TYPE_DECHET]],Libellés!$A$1:$B$8,2,FALSE)</f>
        <v>Emballages et papier</v>
      </c>
      <c r="H3968" s="21" t="s">
        <v>49</v>
      </c>
      <c r="I3968" s="21" t="str">
        <f>VLOOKUP(Tableau1[[#This Row],[CODE_DESTINATION]],Libellés!$E$2:$F$7,2,FALSE)</f>
        <v>Valorisation matière</v>
      </c>
      <c r="J3968" s="21">
        <v>27527.30041</v>
      </c>
      <c r="K3968" s="21">
        <v>237706</v>
      </c>
      <c r="L3968" s="21">
        <f>Tableau1[[#This Row],[TONNE_DECHET]]*1000</f>
        <v>27527300.41</v>
      </c>
      <c r="M3968" s="21">
        <f>Tableau1[[#This Row],[KG_DECHET]]/Tableau1[[#This Row],[Population]]</f>
        <v>115.80397806534123</v>
      </c>
    </row>
    <row r="3969" spans="1:13" x14ac:dyDescent="0.3">
      <c r="A3969" s="21">
        <v>2015</v>
      </c>
      <c r="B3969" s="21">
        <v>27</v>
      </c>
      <c r="C3969" s="21" t="str">
        <f>VLOOKUP(Tableau1[[#This Row],[CODE_REGION]],Libellés!$I$2:$J$15,2,FALSE)</f>
        <v>Bourgogne-Franche-Comté</v>
      </c>
      <c r="D3969" s="21">
        <v>70</v>
      </c>
      <c r="E3969" s="21" t="str">
        <f>VLOOKUP(Tableau1[[#This Row],[CODE_DEPT]],Libellés!$L$2:$M$102,2,FALSE)</f>
        <v>Haute-Saône</v>
      </c>
      <c r="F3969" s="21" t="s">
        <v>56</v>
      </c>
      <c r="G3969" s="21" t="str">
        <f>VLOOKUP(Tableau1[[#This Row],[CODE_TYPE_DECHET]],Libellés!$A$1:$B$8,2,FALSE)</f>
        <v>Biodéchets</v>
      </c>
      <c r="H3969" s="21" t="s">
        <v>56</v>
      </c>
      <c r="I3969" s="21" t="str">
        <f>VLOOKUP(Tableau1[[#This Row],[CODE_DESTINATION]],Libellés!$E$2:$F$7,2,FALSE)</f>
        <v>Valorisation organique</v>
      </c>
      <c r="J3969" s="21">
        <v>533</v>
      </c>
      <c r="K3969" s="21">
        <v>237706</v>
      </c>
      <c r="L3969" s="21">
        <f>Tableau1[[#This Row],[TONNE_DECHET]]*1000</f>
        <v>533000</v>
      </c>
      <c r="M3969" s="21">
        <f>Tableau1[[#This Row],[KG_DECHET]]/Tableau1[[#This Row],[Population]]</f>
        <v>2.242265655894256</v>
      </c>
    </row>
    <row r="3970" spans="1:13" x14ac:dyDescent="0.3">
      <c r="A3970" s="21">
        <v>2015</v>
      </c>
      <c r="B3970" s="21">
        <v>27</v>
      </c>
      <c r="C3970" s="21" t="str">
        <f>VLOOKUP(Tableau1[[#This Row],[CODE_REGION]],Libellés!$I$2:$J$15,2,FALSE)</f>
        <v>Bourgogne-Franche-Comté</v>
      </c>
      <c r="D3970" s="21">
        <v>70</v>
      </c>
      <c r="E3970" s="21" t="str">
        <f>VLOOKUP(Tableau1[[#This Row],[CODE_DEPT]],Libellés!$L$2:$M$102,2,FALSE)</f>
        <v>Haute-Saône</v>
      </c>
      <c r="F3970" s="21" t="s">
        <v>54</v>
      </c>
      <c r="G3970" s="21" t="str">
        <f>VLOOKUP(Tableau1[[#This Row],[CODE_TYPE_DECHET]],Libellés!$A$1:$B$8,2,FALSE)</f>
        <v>Verre</v>
      </c>
      <c r="H3970" s="21" t="s">
        <v>49</v>
      </c>
      <c r="I3970" s="21" t="str">
        <f>VLOOKUP(Tableau1[[#This Row],[CODE_DESTINATION]],Libellés!$E$2:$F$7,2,FALSE)</f>
        <v>Valorisation matière</v>
      </c>
      <c r="J3970" s="21">
        <v>10311.058360000001</v>
      </c>
      <c r="K3970" s="21">
        <v>237706</v>
      </c>
      <c r="L3970" s="21">
        <f>Tableau1[[#This Row],[TONNE_DECHET]]*1000</f>
        <v>10311058.360000001</v>
      </c>
      <c r="M3970" s="21">
        <f>Tableau1[[#This Row],[KG_DECHET]]/Tableau1[[#This Row],[Population]]</f>
        <v>43.377358417541004</v>
      </c>
    </row>
    <row r="3971" spans="1:13" x14ac:dyDescent="0.3">
      <c r="A3971" s="21">
        <v>2015</v>
      </c>
      <c r="B3971" s="21">
        <v>27</v>
      </c>
      <c r="C3971" s="21" t="str">
        <f>VLOOKUP(Tableau1[[#This Row],[CODE_REGION]],Libellés!$I$2:$J$15,2,FALSE)</f>
        <v>Bourgogne-Franche-Comté</v>
      </c>
      <c r="D3971" s="21">
        <v>70</v>
      </c>
      <c r="E3971" s="21" t="str">
        <f>VLOOKUP(Tableau1[[#This Row],[CODE_DEPT]],Libellés!$L$2:$M$102,2,FALSE)</f>
        <v>Haute-Saône</v>
      </c>
      <c r="F3971" s="21" t="s">
        <v>54</v>
      </c>
      <c r="G3971" s="21" t="str">
        <f>VLOOKUP(Tableau1[[#This Row],[CODE_TYPE_DECHET]],Libellés!$A$1:$B$8,2,FALSE)</f>
        <v>Verre</v>
      </c>
      <c r="H3971" s="21" t="s">
        <v>52</v>
      </c>
      <c r="I3971" s="21" t="str">
        <f>VLOOKUP(Tableau1[[#This Row],[CODE_DESTINATION]],Libellés!$E$2:$F$7,2,FALSE)</f>
        <v>Non précisé</v>
      </c>
      <c r="J3971" s="21">
        <v>30.79054</v>
      </c>
      <c r="K3971" s="21">
        <v>237706</v>
      </c>
      <c r="L3971" s="21">
        <f>Tableau1[[#This Row],[TONNE_DECHET]]*1000</f>
        <v>30790.54</v>
      </c>
      <c r="M3971" s="21">
        <f>Tableau1[[#This Row],[KG_DECHET]]/Tableau1[[#This Row],[Population]]</f>
        <v>0.12953202695767041</v>
      </c>
    </row>
    <row r="3972" spans="1:13" x14ac:dyDescent="0.3">
      <c r="A3972" s="21">
        <v>2015</v>
      </c>
      <c r="B3972" s="21">
        <v>27</v>
      </c>
      <c r="C3972" s="21" t="str">
        <f>VLOOKUP(Tableau1[[#This Row],[CODE_REGION]],Libellés!$I$2:$J$15,2,FALSE)</f>
        <v>Bourgogne-Franche-Comté</v>
      </c>
      <c r="D3972" s="21">
        <v>70</v>
      </c>
      <c r="E3972" s="21" t="str">
        <f>VLOOKUP(Tableau1[[#This Row],[CODE_DEPT]],Libellés!$L$2:$M$102,2,FALSE)</f>
        <v>Haute-Saône</v>
      </c>
      <c r="F3972" s="21" t="s">
        <v>55</v>
      </c>
      <c r="G3972" s="21" t="str">
        <f>VLOOKUP(Tableau1[[#This Row],[CODE_TYPE_DECHET]],Libellés!$A$1:$B$8,2,FALSE)</f>
        <v>Collectes séparées hors gravats</v>
      </c>
      <c r="H3972" s="21" t="s">
        <v>49</v>
      </c>
      <c r="I3972" s="21" t="str">
        <f>VLOOKUP(Tableau1[[#This Row],[CODE_DESTINATION]],Libellés!$E$2:$F$7,2,FALSE)</f>
        <v>Valorisation matière</v>
      </c>
      <c r="J3972" s="21">
        <v>323.38929000000002</v>
      </c>
      <c r="K3972" s="21">
        <v>237706</v>
      </c>
      <c r="L3972" s="21">
        <f>Tableau1[[#This Row],[TONNE_DECHET]]*1000</f>
        <v>323389.29000000004</v>
      </c>
      <c r="M3972" s="21">
        <f>Tableau1[[#This Row],[KG_DECHET]]/Tableau1[[#This Row],[Population]]</f>
        <v>1.360459096531009</v>
      </c>
    </row>
    <row r="3973" spans="1:13" x14ac:dyDescent="0.3">
      <c r="A3973" s="21">
        <v>2017</v>
      </c>
      <c r="B3973" s="21">
        <v>27</v>
      </c>
      <c r="C3973" s="21" t="str">
        <f>VLOOKUP(Tableau1[[#This Row],[CODE_REGION]],Libellés!$I$2:$J$15,2,FALSE)</f>
        <v>Bourgogne-Franche-Comté</v>
      </c>
      <c r="D3973" s="21">
        <v>70</v>
      </c>
      <c r="E3973" s="21" t="str">
        <f>VLOOKUP(Tableau1[[#This Row],[CODE_DEPT]],Libellés!$L$2:$M$102,2,FALSE)</f>
        <v>Haute-Saône</v>
      </c>
      <c r="F3973" s="21" t="s">
        <v>49</v>
      </c>
      <c r="G3973" s="21" t="str">
        <f>VLOOKUP(Tableau1[[#This Row],[CODE_TYPE_DECHET]],Libellés!$A$1:$B$8,2,FALSE)</f>
        <v>Ordures ménagères résiduelles</v>
      </c>
      <c r="H3973" s="21" t="s">
        <v>50</v>
      </c>
      <c r="I3973" s="21" t="str">
        <f>VLOOKUP(Tableau1[[#This Row],[CODE_DESTINATION]],Libellés!$E$2:$F$7,2,FALSE)</f>
        <v>Incinération avec récupération d'énergie</v>
      </c>
      <c r="J3973" s="21">
        <v>32503.10771</v>
      </c>
      <c r="K3973" s="21">
        <v>236659</v>
      </c>
      <c r="L3973" s="21">
        <f>Tableau1[[#This Row],[TONNE_DECHET]]*1000</f>
        <v>32503107.710000001</v>
      </c>
      <c r="M3973" s="21">
        <f>Tableau1[[#This Row],[KG_DECHET]]/Tableau1[[#This Row],[Population]]</f>
        <v>137.34152392260594</v>
      </c>
    </row>
    <row r="3974" spans="1:13" x14ac:dyDescent="0.3">
      <c r="A3974" s="21">
        <v>2017</v>
      </c>
      <c r="B3974" s="21">
        <v>27</v>
      </c>
      <c r="C3974" s="21" t="str">
        <f>VLOOKUP(Tableau1[[#This Row],[CODE_REGION]],Libellés!$I$2:$J$15,2,FALSE)</f>
        <v>Bourgogne-Franche-Comté</v>
      </c>
      <c r="D3974" s="21">
        <v>70</v>
      </c>
      <c r="E3974" s="21" t="str">
        <f>VLOOKUP(Tableau1[[#This Row],[CODE_DEPT]],Libellés!$L$2:$M$102,2,FALSE)</f>
        <v>Haute-Saône</v>
      </c>
      <c r="F3974" s="21" t="s">
        <v>50</v>
      </c>
      <c r="G3974" s="21" t="str">
        <f>VLOOKUP(Tableau1[[#This Row],[CODE_TYPE_DECHET]],Libellés!$A$1:$B$8,2,FALSE)</f>
        <v>Encombrants</v>
      </c>
      <c r="H3974" s="21" t="s">
        <v>52</v>
      </c>
      <c r="I3974" s="21" t="str">
        <f>VLOOKUP(Tableau1[[#This Row],[CODE_DESTINATION]],Libellés!$E$2:$F$7,2,FALSE)</f>
        <v>Non précisé</v>
      </c>
      <c r="J3974" s="21">
        <v>1</v>
      </c>
      <c r="K3974" s="21">
        <v>236659</v>
      </c>
      <c r="L3974" s="21">
        <f>Tableau1[[#This Row],[TONNE_DECHET]]*1000</f>
        <v>1000</v>
      </c>
      <c r="M3974" s="21">
        <f>Tableau1[[#This Row],[KG_DECHET]]/Tableau1[[#This Row],[Population]]</f>
        <v>4.2254889947139131E-3</v>
      </c>
    </row>
    <row r="3975" spans="1:13" x14ac:dyDescent="0.3">
      <c r="A3975" s="21">
        <v>2017</v>
      </c>
      <c r="B3975" s="21">
        <v>27</v>
      </c>
      <c r="C3975" s="21" t="str">
        <f>VLOOKUP(Tableau1[[#This Row],[CODE_REGION]],Libellés!$I$2:$J$15,2,FALSE)</f>
        <v>Bourgogne-Franche-Comté</v>
      </c>
      <c r="D3975" s="21">
        <v>70</v>
      </c>
      <c r="E3975" s="21" t="str">
        <f>VLOOKUP(Tableau1[[#This Row],[CODE_DEPT]],Libellés!$L$2:$M$102,2,FALSE)</f>
        <v>Haute-Saône</v>
      </c>
      <c r="F3975" s="21" t="s">
        <v>53</v>
      </c>
      <c r="G3975" s="21" t="str">
        <f>VLOOKUP(Tableau1[[#This Row],[CODE_TYPE_DECHET]],Libellés!$A$1:$B$8,2,FALSE)</f>
        <v>Déchets dangereux</v>
      </c>
      <c r="H3975" s="21" t="s">
        <v>50</v>
      </c>
      <c r="I3975" s="21" t="str">
        <f>VLOOKUP(Tableau1[[#This Row],[CODE_DESTINATION]],Libellés!$E$2:$F$7,2,FALSE)</f>
        <v>Incinération avec récupération d'énergie</v>
      </c>
      <c r="J3975" s="21">
        <v>586</v>
      </c>
      <c r="K3975" s="21">
        <v>236659</v>
      </c>
      <c r="L3975" s="21">
        <f>Tableau1[[#This Row],[TONNE_DECHET]]*1000</f>
        <v>586000</v>
      </c>
      <c r="M3975" s="21">
        <f>Tableau1[[#This Row],[KG_DECHET]]/Tableau1[[#This Row],[Population]]</f>
        <v>2.476136550902353</v>
      </c>
    </row>
    <row r="3976" spans="1:13" x14ac:dyDescent="0.3">
      <c r="A3976" s="21">
        <v>2017</v>
      </c>
      <c r="B3976" s="21">
        <v>27</v>
      </c>
      <c r="C3976" s="21" t="str">
        <f>VLOOKUP(Tableau1[[#This Row],[CODE_REGION]],Libellés!$I$2:$J$15,2,FALSE)</f>
        <v>Bourgogne-Franche-Comté</v>
      </c>
      <c r="D3976" s="21">
        <v>70</v>
      </c>
      <c r="E3976" s="21" t="str">
        <f>VLOOKUP(Tableau1[[#This Row],[CODE_DEPT]],Libellés!$L$2:$M$102,2,FALSE)</f>
        <v>Haute-Saône</v>
      </c>
      <c r="F3976" s="21" t="s">
        <v>51</v>
      </c>
      <c r="G3976" s="21" t="str">
        <f>VLOOKUP(Tableau1[[#This Row],[CODE_TYPE_DECHET]],Libellés!$A$1:$B$8,2,FALSE)</f>
        <v>Emballages et papier</v>
      </c>
      <c r="H3976" s="21" t="s">
        <v>49</v>
      </c>
      <c r="I3976" s="21" t="str">
        <f>VLOOKUP(Tableau1[[#This Row],[CODE_DESTINATION]],Libellés!$E$2:$F$7,2,FALSE)</f>
        <v>Valorisation matière</v>
      </c>
      <c r="J3976" s="21">
        <v>17386.08555</v>
      </c>
      <c r="K3976" s="21">
        <v>236659</v>
      </c>
      <c r="L3976" s="21">
        <f>Tableau1[[#This Row],[TONNE_DECHET]]*1000</f>
        <v>17386085.550000001</v>
      </c>
      <c r="M3976" s="21">
        <f>Tableau1[[#This Row],[KG_DECHET]]/Tableau1[[#This Row],[Population]]</f>
        <v>73.464713152679593</v>
      </c>
    </row>
    <row r="3977" spans="1:13" x14ac:dyDescent="0.3">
      <c r="A3977" s="21">
        <v>2017</v>
      </c>
      <c r="B3977" s="21">
        <v>27</v>
      </c>
      <c r="C3977" s="21" t="str">
        <f>VLOOKUP(Tableau1[[#This Row],[CODE_REGION]],Libellés!$I$2:$J$15,2,FALSE)</f>
        <v>Bourgogne-Franche-Comté</v>
      </c>
      <c r="D3977" s="21">
        <v>70</v>
      </c>
      <c r="E3977" s="21" t="str">
        <f>VLOOKUP(Tableau1[[#This Row],[CODE_DEPT]],Libellés!$L$2:$M$102,2,FALSE)</f>
        <v>Haute-Saône</v>
      </c>
      <c r="F3977" s="21" t="s">
        <v>56</v>
      </c>
      <c r="G3977" s="21" t="str">
        <f>VLOOKUP(Tableau1[[#This Row],[CODE_TYPE_DECHET]],Libellés!$A$1:$B$8,2,FALSE)</f>
        <v>Biodéchets</v>
      </c>
      <c r="H3977" s="21" t="s">
        <v>56</v>
      </c>
      <c r="I3977" s="21" t="str">
        <f>VLOOKUP(Tableau1[[#This Row],[CODE_DESTINATION]],Libellés!$E$2:$F$7,2,FALSE)</f>
        <v>Valorisation organique</v>
      </c>
      <c r="J3977" s="21">
        <v>1615.6162300000001</v>
      </c>
      <c r="K3977" s="21">
        <v>236659</v>
      </c>
      <c r="L3977" s="21">
        <f>Tableau1[[#This Row],[TONNE_DECHET]]*1000</f>
        <v>1615616.23</v>
      </c>
      <c r="M3977" s="21">
        <f>Tableau1[[#This Row],[KG_DECHET]]/Tableau1[[#This Row],[Population]]</f>
        <v>6.826768599546182</v>
      </c>
    </row>
    <row r="3978" spans="1:13" x14ac:dyDescent="0.3">
      <c r="A3978" s="21">
        <v>2017</v>
      </c>
      <c r="B3978" s="21">
        <v>27</v>
      </c>
      <c r="C3978" s="21" t="str">
        <f>VLOOKUP(Tableau1[[#This Row],[CODE_REGION]],Libellés!$I$2:$J$15,2,FALSE)</f>
        <v>Bourgogne-Franche-Comté</v>
      </c>
      <c r="D3978" s="21">
        <v>70</v>
      </c>
      <c r="E3978" s="21" t="str">
        <f>VLOOKUP(Tableau1[[#This Row],[CODE_DEPT]],Libellés!$L$2:$M$102,2,FALSE)</f>
        <v>Haute-Saône</v>
      </c>
      <c r="F3978" s="21" t="s">
        <v>54</v>
      </c>
      <c r="G3978" s="21" t="str">
        <f>VLOOKUP(Tableau1[[#This Row],[CODE_TYPE_DECHET]],Libellés!$A$1:$B$8,2,FALSE)</f>
        <v>Verre</v>
      </c>
      <c r="H3978" s="21" t="s">
        <v>49</v>
      </c>
      <c r="I3978" s="21" t="str">
        <f>VLOOKUP(Tableau1[[#This Row],[CODE_DESTINATION]],Libellés!$E$2:$F$7,2,FALSE)</f>
        <v>Valorisation matière</v>
      </c>
      <c r="J3978" s="21">
        <v>10547.9319</v>
      </c>
      <c r="K3978" s="21">
        <v>236659</v>
      </c>
      <c r="L3978" s="21">
        <f>Tableau1[[#This Row],[TONNE_DECHET]]*1000</f>
        <v>10547931.9</v>
      </c>
      <c r="M3978" s="21">
        <f>Tableau1[[#This Row],[KG_DECHET]]/Tableau1[[#This Row],[Population]]</f>
        <v>44.570170160441819</v>
      </c>
    </row>
    <row r="3979" spans="1:13" x14ac:dyDescent="0.3">
      <c r="A3979" s="21">
        <v>2017</v>
      </c>
      <c r="B3979" s="21">
        <v>27</v>
      </c>
      <c r="C3979" s="21" t="str">
        <f>VLOOKUP(Tableau1[[#This Row],[CODE_REGION]],Libellés!$I$2:$J$15,2,FALSE)</f>
        <v>Bourgogne-Franche-Comté</v>
      </c>
      <c r="D3979" s="21">
        <v>70</v>
      </c>
      <c r="E3979" s="21" t="str">
        <f>VLOOKUP(Tableau1[[#This Row],[CODE_DEPT]],Libellés!$L$2:$M$102,2,FALSE)</f>
        <v>Haute-Saône</v>
      </c>
      <c r="F3979" s="21" t="s">
        <v>55</v>
      </c>
      <c r="G3979" s="21" t="str">
        <f>VLOOKUP(Tableau1[[#This Row],[CODE_TYPE_DECHET]],Libellés!$A$1:$B$8,2,FALSE)</f>
        <v>Collectes séparées hors gravats</v>
      </c>
      <c r="H3979" s="21" t="s">
        <v>49</v>
      </c>
      <c r="I3979" s="21" t="str">
        <f>VLOOKUP(Tableau1[[#This Row],[CODE_DESTINATION]],Libellés!$E$2:$F$7,2,FALSE)</f>
        <v>Valorisation matière</v>
      </c>
      <c r="J3979" s="21">
        <v>56.793349999999997</v>
      </c>
      <c r="K3979" s="21">
        <v>236659</v>
      </c>
      <c r="L3979" s="21">
        <f>Tableau1[[#This Row],[TONNE_DECHET]]*1000</f>
        <v>56793.35</v>
      </c>
      <c r="M3979" s="21">
        <f>Tableau1[[#This Row],[KG_DECHET]]/Tableau1[[#This Row],[Population]]</f>
        <v>0.23997967539793541</v>
      </c>
    </row>
    <row r="3980" spans="1:13" x14ac:dyDescent="0.3">
      <c r="A3980" s="21">
        <v>2009</v>
      </c>
      <c r="B3980" s="21">
        <v>27</v>
      </c>
      <c r="C3980" s="21" t="str">
        <f>VLOOKUP(Tableau1[[#This Row],[CODE_REGION]],Libellés!$I$2:$J$15,2,FALSE)</f>
        <v>Bourgogne-Franche-Comté</v>
      </c>
      <c r="D3980" s="21">
        <v>71</v>
      </c>
      <c r="E3980" s="21" t="str">
        <f>VLOOKUP(Tableau1[[#This Row],[CODE_DEPT]],Libellés!$L$2:$M$102,2,FALSE)</f>
        <v>Saône-et-Loire</v>
      </c>
      <c r="F3980" s="21" t="s">
        <v>49</v>
      </c>
      <c r="G3980" s="21" t="str">
        <f>VLOOKUP(Tableau1[[#This Row],[CODE_TYPE_DECHET]],Libellés!$A$1:$B$8,2,FALSE)</f>
        <v>Ordures ménagères résiduelles</v>
      </c>
      <c r="H3980" s="21" t="s">
        <v>51</v>
      </c>
      <c r="I3980" s="21" t="str">
        <f>VLOOKUP(Tableau1[[#This Row],[CODE_DESTINATION]],Libellés!$E$2:$F$7,2,FALSE)</f>
        <v>Stockage</v>
      </c>
      <c r="J3980" s="21">
        <v>111225.99224000001</v>
      </c>
      <c r="K3980" s="21">
        <v>554720</v>
      </c>
      <c r="L3980" s="21">
        <f>Tableau1[[#This Row],[TONNE_DECHET]]*1000</f>
        <v>111225992.24000001</v>
      </c>
      <c r="M3980" s="21">
        <f>Tableau1[[#This Row],[KG_DECHET]]/Tableau1[[#This Row],[Population]]</f>
        <v>200.50835059128931</v>
      </c>
    </row>
    <row r="3981" spans="1:13" x14ac:dyDescent="0.3">
      <c r="A3981" s="21">
        <v>2009</v>
      </c>
      <c r="B3981" s="21">
        <v>27</v>
      </c>
      <c r="C3981" s="21" t="str">
        <f>VLOOKUP(Tableau1[[#This Row],[CODE_REGION]],Libellés!$I$2:$J$15,2,FALSE)</f>
        <v>Bourgogne-Franche-Comté</v>
      </c>
      <c r="D3981" s="21">
        <v>71</v>
      </c>
      <c r="E3981" s="21" t="str">
        <f>VLOOKUP(Tableau1[[#This Row],[CODE_DEPT]],Libellés!$L$2:$M$102,2,FALSE)</f>
        <v>Saône-et-Loire</v>
      </c>
      <c r="F3981" s="21" t="s">
        <v>49</v>
      </c>
      <c r="G3981" s="21" t="str">
        <f>VLOOKUP(Tableau1[[#This Row],[CODE_TYPE_DECHET]],Libellés!$A$1:$B$8,2,FALSE)</f>
        <v>Ordures ménagères résiduelles</v>
      </c>
      <c r="H3981" s="21" t="s">
        <v>56</v>
      </c>
      <c r="I3981" s="21" t="str">
        <f>VLOOKUP(Tableau1[[#This Row],[CODE_DESTINATION]],Libellés!$E$2:$F$7,2,FALSE)</f>
        <v>Valorisation organique</v>
      </c>
      <c r="J3981" s="21">
        <v>15615</v>
      </c>
      <c r="K3981" s="21">
        <v>554720</v>
      </c>
      <c r="L3981" s="21">
        <f>Tableau1[[#This Row],[TONNE_DECHET]]*1000</f>
        <v>15615000</v>
      </c>
      <c r="M3981" s="21">
        <f>Tableau1[[#This Row],[KG_DECHET]]/Tableau1[[#This Row],[Population]]</f>
        <v>28.149336602249782</v>
      </c>
    </row>
    <row r="3982" spans="1:13" x14ac:dyDescent="0.3">
      <c r="A3982" s="21">
        <v>2009</v>
      </c>
      <c r="B3982" s="21">
        <v>27</v>
      </c>
      <c r="C3982" s="21" t="str">
        <f>VLOOKUP(Tableau1[[#This Row],[CODE_REGION]],Libellés!$I$2:$J$15,2,FALSE)</f>
        <v>Bourgogne-Franche-Comté</v>
      </c>
      <c r="D3982" s="21">
        <v>71</v>
      </c>
      <c r="E3982" s="21" t="str">
        <f>VLOOKUP(Tableau1[[#This Row],[CODE_DEPT]],Libellés!$L$2:$M$102,2,FALSE)</f>
        <v>Saône-et-Loire</v>
      </c>
      <c r="F3982" s="21" t="s">
        <v>49</v>
      </c>
      <c r="G3982" s="21" t="str">
        <f>VLOOKUP(Tableau1[[#This Row],[CODE_TYPE_DECHET]],Libellés!$A$1:$B$8,2,FALSE)</f>
        <v>Ordures ménagères résiduelles</v>
      </c>
      <c r="H3982" s="21" t="s">
        <v>52</v>
      </c>
      <c r="I3982" s="21" t="str">
        <f>VLOOKUP(Tableau1[[#This Row],[CODE_DESTINATION]],Libellés!$E$2:$F$7,2,FALSE)</f>
        <v>Non précisé</v>
      </c>
      <c r="J3982" s="21">
        <v>1316.2430099999999</v>
      </c>
      <c r="K3982" s="21">
        <v>554720</v>
      </c>
      <c r="L3982" s="21">
        <f>Tableau1[[#This Row],[TONNE_DECHET]]*1000</f>
        <v>1316243.01</v>
      </c>
      <c r="M3982" s="21">
        <f>Tableau1[[#This Row],[KG_DECHET]]/Tableau1[[#This Row],[Population]]</f>
        <v>2.3728061184020768</v>
      </c>
    </row>
    <row r="3983" spans="1:13" x14ac:dyDescent="0.3">
      <c r="A3983" s="21">
        <v>2009</v>
      </c>
      <c r="B3983" s="21">
        <v>27</v>
      </c>
      <c r="C3983" s="21" t="str">
        <f>VLOOKUP(Tableau1[[#This Row],[CODE_REGION]],Libellés!$I$2:$J$15,2,FALSE)</f>
        <v>Bourgogne-Franche-Comté</v>
      </c>
      <c r="D3983" s="21">
        <v>71</v>
      </c>
      <c r="E3983" s="21" t="str">
        <f>VLOOKUP(Tableau1[[#This Row],[CODE_DEPT]],Libellés!$L$2:$M$102,2,FALSE)</f>
        <v>Saône-et-Loire</v>
      </c>
      <c r="F3983" s="21" t="s">
        <v>50</v>
      </c>
      <c r="G3983" s="21" t="str">
        <f>VLOOKUP(Tableau1[[#This Row],[CODE_TYPE_DECHET]],Libellés!$A$1:$B$8,2,FALSE)</f>
        <v>Encombrants</v>
      </c>
      <c r="H3983" s="21" t="s">
        <v>49</v>
      </c>
      <c r="I3983" s="21" t="str">
        <f>VLOOKUP(Tableau1[[#This Row],[CODE_DESTINATION]],Libellés!$E$2:$F$7,2,FALSE)</f>
        <v>Valorisation matière</v>
      </c>
      <c r="J3983" s="21">
        <v>74.86</v>
      </c>
      <c r="K3983" s="21">
        <v>554720</v>
      </c>
      <c r="L3983" s="21">
        <f>Tableau1[[#This Row],[TONNE_DECHET]]*1000</f>
        <v>74860</v>
      </c>
      <c r="M3983" s="21">
        <f>Tableau1[[#This Row],[KG_DECHET]]/Tableau1[[#This Row],[Population]]</f>
        <v>0.13495096625324488</v>
      </c>
    </row>
    <row r="3984" spans="1:13" x14ac:dyDescent="0.3">
      <c r="A3984" s="21">
        <v>2009</v>
      </c>
      <c r="B3984" s="21">
        <v>27</v>
      </c>
      <c r="C3984" s="21" t="str">
        <f>VLOOKUP(Tableau1[[#This Row],[CODE_REGION]],Libellés!$I$2:$J$15,2,FALSE)</f>
        <v>Bourgogne-Franche-Comté</v>
      </c>
      <c r="D3984" s="21">
        <v>71</v>
      </c>
      <c r="E3984" s="21" t="str">
        <f>VLOOKUP(Tableau1[[#This Row],[CODE_DEPT]],Libellés!$L$2:$M$102,2,FALSE)</f>
        <v>Saône-et-Loire</v>
      </c>
      <c r="F3984" s="21" t="s">
        <v>50</v>
      </c>
      <c r="G3984" s="21" t="str">
        <f>VLOOKUP(Tableau1[[#This Row],[CODE_TYPE_DECHET]],Libellés!$A$1:$B$8,2,FALSE)</f>
        <v>Encombrants</v>
      </c>
      <c r="H3984" s="21" t="s">
        <v>51</v>
      </c>
      <c r="I3984" s="21" t="str">
        <f>VLOOKUP(Tableau1[[#This Row],[CODE_DESTINATION]],Libellés!$E$2:$F$7,2,FALSE)</f>
        <v>Stockage</v>
      </c>
      <c r="J3984" s="21">
        <v>967.17474000000004</v>
      </c>
      <c r="K3984" s="21">
        <v>554720</v>
      </c>
      <c r="L3984" s="21">
        <f>Tableau1[[#This Row],[TONNE_DECHET]]*1000</f>
        <v>967174.74</v>
      </c>
      <c r="M3984" s="21">
        <f>Tableau1[[#This Row],[KG_DECHET]]/Tableau1[[#This Row],[Population]]</f>
        <v>1.7435368113642919</v>
      </c>
    </row>
    <row r="3985" spans="1:13" x14ac:dyDescent="0.3">
      <c r="A3985" s="21">
        <v>2009</v>
      </c>
      <c r="B3985" s="21">
        <v>27</v>
      </c>
      <c r="C3985" s="21" t="str">
        <f>VLOOKUP(Tableau1[[#This Row],[CODE_REGION]],Libellés!$I$2:$J$15,2,FALSE)</f>
        <v>Bourgogne-Franche-Comté</v>
      </c>
      <c r="D3985" s="21">
        <v>71</v>
      </c>
      <c r="E3985" s="21" t="str">
        <f>VLOOKUP(Tableau1[[#This Row],[CODE_DEPT]],Libellés!$L$2:$M$102,2,FALSE)</f>
        <v>Saône-et-Loire</v>
      </c>
      <c r="F3985" s="21" t="s">
        <v>53</v>
      </c>
      <c r="G3985" s="21" t="str">
        <f>VLOOKUP(Tableau1[[#This Row],[CODE_TYPE_DECHET]],Libellés!$A$1:$B$8,2,FALSE)</f>
        <v>Déchets dangereux</v>
      </c>
      <c r="H3985" s="21" t="s">
        <v>49</v>
      </c>
      <c r="I3985" s="21" t="str">
        <f>VLOOKUP(Tableau1[[#This Row],[CODE_DESTINATION]],Libellés!$E$2:$F$7,2,FALSE)</f>
        <v>Valorisation matière</v>
      </c>
      <c r="J3985" s="21">
        <v>1.61</v>
      </c>
      <c r="K3985" s="21">
        <v>554720</v>
      </c>
      <c r="L3985" s="21">
        <f>Tableau1[[#This Row],[TONNE_DECHET]]*1000</f>
        <v>1610</v>
      </c>
      <c r="M3985" s="21">
        <f>Tableau1[[#This Row],[KG_DECHET]]/Tableau1[[#This Row],[Population]]</f>
        <v>2.9023651571964235E-3</v>
      </c>
    </row>
    <row r="3986" spans="1:13" x14ac:dyDescent="0.3">
      <c r="A3986" s="21">
        <v>2009</v>
      </c>
      <c r="B3986" s="21">
        <v>27</v>
      </c>
      <c r="C3986" s="21" t="str">
        <f>VLOOKUP(Tableau1[[#This Row],[CODE_REGION]],Libellés!$I$2:$J$15,2,FALSE)</f>
        <v>Bourgogne-Franche-Comté</v>
      </c>
      <c r="D3986" s="21">
        <v>71</v>
      </c>
      <c r="E3986" s="21" t="str">
        <f>VLOOKUP(Tableau1[[#This Row],[CODE_DEPT]],Libellés!$L$2:$M$102,2,FALSE)</f>
        <v>Saône-et-Loire</v>
      </c>
      <c r="F3986" s="21" t="s">
        <v>53</v>
      </c>
      <c r="G3986" s="21" t="str">
        <f>VLOOKUP(Tableau1[[#This Row],[CODE_TYPE_DECHET]],Libellés!$A$1:$B$8,2,FALSE)</f>
        <v>Déchets dangereux</v>
      </c>
      <c r="H3986" s="21" t="s">
        <v>50</v>
      </c>
      <c r="I3986" s="21" t="str">
        <f>VLOOKUP(Tableau1[[#This Row],[CODE_DESTINATION]],Libellés!$E$2:$F$7,2,FALSE)</f>
        <v>Incinération avec récupération d'énergie</v>
      </c>
      <c r="J3986" s="21">
        <v>245.61485999999999</v>
      </c>
      <c r="K3986" s="21">
        <v>554720</v>
      </c>
      <c r="L3986" s="21">
        <f>Tableau1[[#This Row],[TONNE_DECHET]]*1000</f>
        <v>245614.86</v>
      </c>
      <c r="M3986" s="21">
        <f>Tableau1[[#This Row],[KG_DECHET]]/Tableau1[[#This Row],[Population]]</f>
        <v>0.44277267810787424</v>
      </c>
    </row>
    <row r="3987" spans="1:13" x14ac:dyDescent="0.3">
      <c r="A3987" s="21">
        <v>2009</v>
      </c>
      <c r="B3987" s="21">
        <v>27</v>
      </c>
      <c r="C3987" s="21" t="str">
        <f>VLOOKUP(Tableau1[[#This Row],[CODE_REGION]],Libellés!$I$2:$J$15,2,FALSE)</f>
        <v>Bourgogne-Franche-Comté</v>
      </c>
      <c r="D3987" s="21">
        <v>71</v>
      </c>
      <c r="E3987" s="21" t="str">
        <f>VLOOKUP(Tableau1[[#This Row],[CODE_DEPT]],Libellés!$L$2:$M$102,2,FALSE)</f>
        <v>Saône-et-Loire</v>
      </c>
      <c r="F3987" s="21" t="s">
        <v>51</v>
      </c>
      <c r="G3987" s="21" t="str">
        <f>VLOOKUP(Tableau1[[#This Row],[CODE_TYPE_DECHET]],Libellés!$A$1:$B$8,2,FALSE)</f>
        <v>Emballages et papier</v>
      </c>
      <c r="H3987" s="21" t="s">
        <v>49</v>
      </c>
      <c r="I3987" s="21" t="str">
        <f>VLOOKUP(Tableau1[[#This Row],[CODE_DESTINATION]],Libellés!$E$2:$F$7,2,FALSE)</f>
        <v>Valorisation matière</v>
      </c>
      <c r="J3987" s="21">
        <v>21907.016940000001</v>
      </c>
      <c r="K3987" s="21">
        <v>554720</v>
      </c>
      <c r="L3987" s="21">
        <f>Tableau1[[#This Row],[TONNE_DECHET]]*1000</f>
        <v>21907016.940000001</v>
      </c>
      <c r="M3987" s="21">
        <f>Tableau1[[#This Row],[KG_DECHET]]/Tableau1[[#This Row],[Population]]</f>
        <v>39.492026499855783</v>
      </c>
    </row>
    <row r="3988" spans="1:13" x14ac:dyDescent="0.3">
      <c r="A3988" s="21">
        <v>2009</v>
      </c>
      <c r="B3988" s="21">
        <v>27</v>
      </c>
      <c r="C3988" s="21" t="str">
        <f>VLOOKUP(Tableau1[[#This Row],[CODE_REGION]],Libellés!$I$2:$J$15,2,FALSE)</f>
        <v>Bourgogne-Franche-Comté</v>
      </c>
      <c r="D3988" s="21">
        <v>71</v>
      </c>
      <c r="E3988" s="21" t="str">
        <f>VLOOKUP(Tableau1[[#This Row],[CODE_DEPT]],Libellés!$L$2:$M$102,2,FALSE)</f>
        <v>Saône-et-Loire</v>
      </c>
      <c r="F3988" s="21" t="s">
        <v>51</v>
      </c>
      <c r="G3988" s="21" t="str">
        <f>VLOOKUP(Tableau1[[#This Row],[CODE_TYPE_DECHET]],Libellés!$A$1:$B$8,2,FALSE)</f>
        <v>Emballages et papier</v>
      </c>
      <c r="H3988" s="21" t="s">
        <v>51</v>
      </c>
      <c r="I3988" s="21" t="str">
        <f>VLOOKUP(Tableau1[[#This Row],[CODE_DESTINATION]],Libellés!$E$2:$F$7,2,FALSE)</f>
        <v>Stockage</v>
      </c>
      <c r="J3988" s="21">
        <v>3889.06333</v>
      </c>
      <c r="K3988" s="21">
        <v>554720</v>
      </c>
      <c r="L3988" s="21">
        <f>Tableau1[[#This Row],[TONNE_DECHET]]*1000</f>
        <v>3889063.33</v>
      </c>
      <c r="M3988" s="21">
        <f>Tableau1[[#This Row],[KG_DECHET]]/Tableau1[[#This Row],[Population]]</f>
        <v>7.0108583249206804</v>
      </c>
    </row>
    <row r="3989" spans="1:13" x14ac:dyDescent="0.3">
      <c r="A3989" s="21">
        <v>2009</v>
      </c>
      <c r="B3989" s="21">
        <v>27</v>
      </c>
      <c r="C3989" s="21" t="str">
        <f>VLOOKUP(Tableau1[[#This Row],[CODE_REGION]],Libellés!$I$2:$J$15,2,FALSE)</f>
        <v>Bourgogne-Franche-Comté</v>
      </c>
      <c r="D3989" s="21">
        <v>71</v>
      </c>
      <c r="E3989" s="21" t="str">
        <f>VLOOKUP(Tableau1[[#This Row],[CODE_DEPT]],Libellés!$L$2:$M$102,2,FALSE)</f>
        <v>Saône-et-Loire</v>
      </c>
      <c r="F3989" s="21" t="s">
        <v>51</v>
      </c>
      <c r="G3989" s="21" t="str">
        <f>VLOOKUP(Tableau1[[#This Row],[CODE_TYPE_DECHET]],Libellés!$A$1:$B$8,2,FALSE)</f>
        <v>Emballages et papier</v>
      </c>
      <c r="H3989" s="21" t="s">
        <v>56</v>
      </c>
      <c r="I3989" s="21" t="str">
        <f>VLOOKUP(Tableau1[[#This Row],[CODE_DESTINATION]],Libellés!$E$2:$F$7,2,FALSE)</f>
        <v>Valorisation organique</v>
      </c>
      <c r="J3989" s="21">
        <v>2500</v>
      </c>
      <c r="K3989" s="21">
        <v>554720</v>
      </c>
      <c r="L3989" s="21">
        <f>Tableau1[[#This Row],[TONNE_DECHET]]*1000</f>
        <v>2500000</v>
      </c>
      <c r="M3989" s="21">
        <f>Tableau1[[#This Row],[KG_DECHET]]/Tableau1[[#This Row],[Population]]</f>
        <v>4.5067781944043839</v>
      </c>
    </row>
    <row r="3990" spans="1:13" x14ac:dyDescent="0.3">
      <c r="A3990" s="21">
        <v>2009</v>
      </c>
      <c r="B3990" s="21">
        <v>27</v>
      </c>
      <c r="C3990" s="21" t="str">
        <f>VLOOKUP(Tableau1[[#This Row],[CODE_REGION]],Libellés!$I$2:$J$15,2,FALSE)</f>
        <v>Bourgogne-Franche-Comté</v>
      </c>
      <c r="D3990" s="21">
        <v>71</v>
      </c>
      <c r="E3990" s="21" t="str">
        <f>VLOOKUP(Tableau1[[#This Row],[CODE_DEPT]],Libellés!$L$2:$M$102,2,FALSE)</f>
        <v>Saône-et-Loire</v>
      </c>
      <c r="F3990" s="21" t="s">
        <v>51</v>
      </c>
      <c r="G3990" s="21" t="str">
        <f>VLOOKUP(Tableau1[[#This Row],[CODE_TYPE_DECHET]],Libellés!$A$1:$B$8,2,FALSE)</f>
        <v>Emballages et papier</v>
      </c>
      <c r="H3990" s="21" t="s">
        <v>52</v>
      </c>
      <c r="I3990" s="21" t="str">
        <f>VLOOKUP(Tableau1[[#This Row],[CODE_DESTINATION]],Libellés!$E$2:$F$7,2,FALSE)</f>
        <v>Non précisé</v>
      </c>
      <c r="J3990" s="21">
        <v>174.92228</v>
      </c>
      <c r="K3990" s="21">
        <v>554720</v>
      </c>
      <c r="L3990" s="21">
        <f>Tableau1[[#This Row],[TONNE_DECHET]]*1000</f>
        <v>174922.28</v>
      </c>
      <c r="M3990" s="21">
        <f>Tableau1[[#This Row],[KG_DECHET]]/Tableau1[[#This Row],[Population]]</f>
        <v>0.31533436688779926</v>
      </c>
    </row>
    <row r="3991" spans="1:13" x14ac:dyDescent="0.3">
      <c r="A3991" s="21">
        <v>2009</v>
      </c>
      <c r="B3991" s="21">
        <v>27</v>
      </c>
      <c r="C3991" s="21" t="str">
        <f>VLOOKUP(Tableau1[[#This Row],[CODE_REGION]],Libellés!$I$2:$J$15,2,FALSE)</f>
        <v>Bourgogne-Franche-Comté</v>
      </c>
      <c r="D3991" s="21">
        <v>71</v>
      </c>
      <c r="E3991" s="21" t="str">
        <f>VLOOKUP(Tableau1[[#This Row],[CODE_DEPT]],Libellés!$L$2:$M$102,2,FALSE)</f>
        <v>Saône-et-Loire</v>
      </c>
      <c r="F3991" s="21" t="s">
        <v>56</v>
      </c>
      <c r="G3991" s="21" t="str">
        <f>VLOOKUP(Tableau1[[#This Row],[CODE_TYPE_DECHET]],Libellés!$A$1:$B$8,2,FALSE)</f>
        <v>Biodéchets</v>
      </c>
      <c r="H3991" s="21" t="s">
        <v>56</v>
      </c>
      <c r="I3991" s="21" t="str">
        <f>VLOOKUP(Tableau1[[#This Row],[CODE_DESTINATION]],Libellés!$E$2:$F$7,2,FALSE)</f>
        <v>Valorisation organique</v>
      </c>
      <c r="J3991" s="21">
        <v>7266.66</v>
      </c>
      <c r="K3991" s="21">
        <v>554720</v>
      </c>
      <c r="L3991" s="21">
        <f>Tableau1[[#This Row],[TONNE_DECHET]]*1000</f>
        <v>7266660</v>
      </c>
      <c r="M3991" s="21">
        <f>Tableau1[[#This Row],[KG_DECHET]]/Tableau1[[#This Row],[Population]]</f>
        <v>13.099689933660224</v>
      </c>
    </row>
    <row r="3992" spans="1:13" x14ac:dyDescent="0.3">
      <c r="A3992" s="21">
        <v>2009</v>
      </c>
      <c r="B3992" s="21">
        <v>27</v>
      </c>
      <c r="C3992" s="21" t="str">
        <f>VLOOKUP(Tableau1[[#This Row],[CODE_REGION]],Libellés!$I$2:$J$15,2,FALSE)</f>
        <v>Bourgogne-Franche-Comté</v>
      </c>
      <c r="D3992" s="21">
        <v>71</v>
      </c>
      <c r="E3992" s="21" t="str">
        <f>VLOOKUP(Tableau1[[#This Row],[CODE_DEPT]],Libellés!$L$2:$M$102,2,FALSE)</f>
        <v>Saône-et-Loire</v>
      </c>
      <c r="F3992" s="21" t="s">
        <v>54</v>
      </c>
      <c r="G3992" s="21" t="str">
        <f>VLOOKUP(Tableau1[[#This Row],[CODE_TYPE_DECHET]],Libellés!$A$1:$B$8,2,FALSE)</f>
        <v>Verre</v>
      </c>
      <c r="H3992" s="21" t="s">
        <v>49</v>
      </c>
      <c r="I3992" s="21" t="str">
        <f>VLOOKUP(Tableau1[[#This Row],[CODE_DESTINATION]],Libellés!$E$2:$F$7,2,FALSE)</f>
        <v>Valorisation matière</v>
      </c>
      <c r="J3992" s="21">
        <v>20986.874459999999</v>
      </c>
      <c r="K3992" s="21">
        <v>554720</v>
      </c>
      <c r="L3992" s="21">
        <f>Tableau1[[#This Row],[TONNE_DECHET]]*1000</f>
        <v>20986874.460000001</v>
      </c>
      <c r="M3992" s="21">
        <f>Tableau1[[#This Row],[KG_DECHET]]/Tableau1[[#This Row],[Population]]</f>
        <v>37.833275274012117</v>
      </c>
    </row>
    <row r="3993" spans="1:13" x14ac:dyDescent="0.3">
      <c r="A3993" s="21">
        <v>2009</v>
      </c>
      <c r="B3993" s="21">
        <v>27</v>
      </c>
      <c r="C3993" s="21" t="str">
        <f>VLOOKUP(Tableau1[[#This Row],[CODE_REGION]],Libellés!$I$2:$J$15,2,FALSE)</f>
        <v>Bourgogne-Franche-Comté</v>
      </c>
      <c r="D3993" s="21">
        <v>71</v>
      </c>
      <c r="E3993" s="21" t="str">
        <f>VLOOKUP(Tableau1[[#This Row],[CODE_DEPT]],Libellés!$L$2:$M$102,2,FALSE)</f>
        <v>Saône-et-Loire</v>
      </c>
      <c r="F3993" s="21" t="s">
        <v>54</v>
      </c>
      <c r="G3993" s="21" t="str">
        <f>VLOOKUP(Tableau1[[#This Row],[CODE_TYPE_DECHET]],Libellés!$A$1:$B$8,2,FALSE)</f>
        <v>Verre</v>
      </c>
      <c r="H3993" s="21" t="s">
        <v>52</v>
      </c>
      <c r="I3993" s="21" t="str">
        <f>VLOOKUP(Tableau1[[#This Row],[CODE_DESTINATION]],Libellés!$E$2:$F$7,2,FALSE)</f>
        <v>Non précisé</v>
      </c>
      <c r="J3993" s="21">
        <v>252.64071999999999</v>
      </c>
      <c r="K3993" s="21">
        <v>554720</v>
      </c>
      <c r="L3993" s="21">
        <f>Tableau1[[#This Row],[TONNE_DECHET]]*1000</f>
        <v>252640.72</v>
      </c>
      <c r="M3993" s="21">
        <f>Tableau1[[#This Row],[KG_DECHET]]/Tableau1[[#This Row],[Population]]</f>
        <v>0.45543827516584945</v>
      </c>
    </row>
    <row r="3994" spans="1:13" x14ac:dyDescent="0.3">
      <c r="A3994" s="21">
        <v>2009</v>
      </c>
      <c r="B3994" s="21">
        <v>27</v>
      </c>
      <c r="C3994" s="21" t="str">
        <f>VLOOKUP(Tableau1[[#This Row],[CODE_REGION]],Libellés!$I$2:$J$15,2,FALSE)</f>
        <v>Bourgogne-Franche-Comté</v>
      </c>
      <c r="D3994" s="21">
        <v>71</v>
      </c>
      <c r="E3994" s="21" t="str">
        <f>VLOOKUP(Tableau1[[#This Row],[CODE_DEPT]],Libellés!$L$2:$M$102,2,FALSE)</f>
        <v>Saône-et-Loire</v>
      </c>
      <c r="F3994" s="21" t="s">
        <v>55</v>
      </c>
      <c r="G3994" s="21" t="str">
        <f>VLOOKUP(Tableau1[[#This Row],[CODE_TYPE_DECHET]],Libellés!$A$1:$B$8,2,FALSE)</f>
        <v>Collectes séparées hors gravats</v>
      </c>
      <c r="H3994" s="21" t="s">
        <v>49</v>
      </c>
      <c r="I3994" s="21" t="str">
        <f>VLOOKUP(Tableau1[[#This Row],[CODE_DESTINATION]],Libellés!$E$2:$F$7,2,FALSE)</f>
        <v>Valorisation matière</v>
      </c>
      <c r="J3994" s="21">
        <v>1450.3551299999999</v>
      </c>
      <c r="K3994" s="21">
        <v>554720</v>
      </c>
      <c r="L3994" s="21">
        <f>Tableau1[[#This Row],[TONNE_DECHET]]*1000</f>
        <v>1450355.13</v>
      </c>
      <c r="M3994" s="21">
        <f>Tableau1[[#This Row],[KG_DECHET]]/Tableau1[[#This Row],[Population]]</f>
        <v>2.6145715496106141</v>
      </c>
    </row>
    <row r="3995" spans="1:13" x14ac:dyDescent="0.3">
      <c r="A3995" s="21">
        <v>2009</v>
      </c>
      <c r="B3995" s="21">
        <v>27</v>
      </c>
      <c r="C3995" s="21" t="str">
        <f>VLOOKUP(Tableau1[[#This Row],[CODE_REGION]],Libellés!$I$2:$J$15,2,FALSE)</f>
        <v>Bourgogne-Franche-Comté</v>
      </c>
      <c r="D3995" s="21">
        <v>71</v>
      </c>
      <c r="E3995" s="21" t="str">
        <f>VLOOKUP(Tableau1[[#This Row],[CODE_DEPT]],Libellés!$L$2:$M$102,2,FALSE)</f>
        <v>Saône-et-Loire</v>
      </c>
      <c r="F3995" s="21" t="s">
        <v>55</v>
      </c>
      <c r="G3995" s="21" t="str">
        <f>VLOOKUP(Tableau1[[#This Row],[CODE_TYPE_DECHET]],Libellés!$A$1:$B$8,2,FALSE)</f>
        <v>Collectes séparées hors gravats</v>
      </c>
      <c r="H3995" s="21" t="s">
        <v>52</v>
      </c>
      <c r="I3995" s="21" t="str">
        <f>VLOOKUP(Tableau1[[#This Row],[CODE_DESTINATION]],Libellés!$E$2:$F$7,2,FALSE)</f>
        <v>Non précisé</v>
      </c>
      <c r="J3995" s="21">
        <v>820.69</v>
      </c>
      <c r="K3995" s="21">
        <v>554720</v>
      </c>
      <c r="L3995" s="21">
        <f>Tableau1[[#This Row],[TONNE_DECHET]]*1000</f>
        <v>820690</v>
      </c>
      <c r="M3995" s="21">
        <f>Tableau1[[#This Row],[KG_DECHET]]/Tableau1[[#This Row],[Population]]</f>
        <v>1.4794671185462935</v>
      </c>
    </row>
    <row r="3996" spans="1:13" x14ac:dyDescent="0.3">
      <c r="A3996" s="21">
        <v>2011</v>
      </c>
      <c r="B3996" s="21">
        <v>27</v>
      </c>
      <c r="C3996" s="21" t="str">
        <f>VLOOKUP(Tableau1[[#This Row],[CODE_REGION]],Libellés!$I$2:$J$15,2,FALSE)</f>
        <v>Bourgogne-Franche-Comté</v>
      </c>
      <c r="D3996" s="21">
        <v>71</v>
      </c>
      <c r="E3996" s="21" t="str">
        <f>VLOOKUP(Tableau1[[#This Row],[CODE_DEPT]],Libellés!$L$2:$M$102,2,FALSE)</f>
        <v>Saône-et-Loire</v>
      </c>
      <c r="F3996" s="21" t="s">
        <v>49</v>
      </c>
      <c r="G3996" s="21" t="str">
        <f>VLOOKUP(Tableau1[[#This Row],[CODE_TYPE_DECHET]],Libellés!$A$1:$B$8,2,FALSE)</f>
        <v>Ordures ménagères résiduelles</v>
      </c>
      <c r="H3996" s="21" t="s">
        <v>51</v>
      </c>
      <c r="I3996" s="21" t="str">
        <f>VLOOKUP(Tableau1[[#This Row],[CODE_DESTINATION]],Libellés!$E$2:$F$7,2,FALSE)</f>
        <v>Stockage</v>
      </c>
      <c r="J3996" s="21">
        <v>109648.91665</v>
      </c>
      <c r="K3996" s="21">
        <v>555999</v>
      </c>
      <c r="L3996" s="21">
        <f>Tableau1[[#This Row],[TONNE_DECHET]]*1000</f>
        <v>109648916.65000001</v>
      </c>
      <c r="M3996" s="21">
        <f>Tableau1[[#This Row],[KG_DECHET]]/Tableau1[[#This Row],[Population]]</f>
        <v>197.21063643999361</v>
      </c>
    </row>
    <row r="3997" spans="1:13" x14ac:dyDescent="0.3">
      <c r="A3997" s="21">
        <v>2011</v>
      </c>
      <c r="B3997" s="21">
        <v>27</v>
      </c>
      <c r="C3997" s="21" t="str">
        <f>VLOOKUP(Tableau1[[#This Row],[CODE_REGION]],Libellés!$I$2:$J$15,2,FALSE)</f>
        <v>Bourgogne-Franche-Comté</v>
      </c>
      <c r="D3997" s="21">
        <v>71</v>
      </c>
      <c r="E3997" s="21" t="str">
        <f>VLOOKUP(Tableau1[[#This Row],[CODE_DEPT]],Libellés!$L$2:$M$102,2,FALSE)</f>
        <v>Saône-et-Loire</v>
      </c>
      <c r="F3997" s="21" t="s">
        <v>49</v>
      </c>
      <c r="G3997" s="21" t="str">
        <f>VLOOKUP(Tableau1[[#This Row],[CODE_TYPE_DECHET]],Libellés!$A$1:$B$8,2,FALSE)</f>
        <v>Ordures ménagères résiduelles</v>
      </c>
      <c r="H3997" s="21" t="s">
        <v>56</v>
      </c>
      <c r="I3997" s="21" t="str">
        <f>VLOOKUP(Tableau1[[#This Row],[CODE_DESTINATION]],Libellés!$E$2:$F$7,2,FALSE)</f>
        <v>Valorisation organique</v>
      </c>
      <c r="J3997" s="21">
        <v>17910</v>
      </c>
      <c r="K3997" s="21">
        <v>555999</v>
      </c>
      <c r="L3997" s="21">
        <f>Tableau1[[#This Row],[TONNE_DECHET]]*1000</f>
        <v>17910000</v>
      </c>
      <c r="M3997" s="21">
        <f>Tableau1[[#This Row],[KG_DECHET]]/Tableau1[[#This Row],[Population]]</f>
        <v>32.212288151597392</v>
      </c>
    </row>
    <row r="3998" spans="1:13" x14ac:dyDescent="0.3">
      <c r="A3998" s="21">
        <v>2011</v>
      </c>
      <c r="B3998" s="21">
        <v>27</v>
      </c>
      <c r="C3998" s="21" t="str">
        <f>VLOOKUP(Tableau1[[#This Row],[CODE_REGION]],Libellés!$I$2:$J$15,2,FALSE)</f>
        <v>Bourgogne-Franche-Comté</v>
      </c>
      <c r="D3998" s="21">
        <v>71</v>
      </c>
      <c r="E3998" s="21" t="str">
        <f>VLOOKUP(Tableau1[[#This Row],[CODE_DEPT]],Libellés!$L$2:$M$102,2,FALSE)</f>
        <v>Saône-et-Loire</v>
      </c>
      <c r="F3998" s="21" t="s">
        <v>49</v>
      </c>
      <c r="G3998" s="21" t="str">
        <f>VLOOKUP(Tableau1[[#This Row],[CODE_TYPE_DECHET]],Libellés!$A$1:$B$8,2,FALSE)</f>
        <v>Ordures ménagères résiduelles</v>
      </c>
      <c r="H3998" s="21" t="s">
        <v>52</v>
      </c>
      <c r="I3998" s="21" t="str">
        <f>VLOOKUP(Tableau1[[#This Row],[CODE_DESTINATION]],Libellés!$E$2:$F$7,2,FALSE)</f>
        <v>Non précisé</v>
      </c>
      <c r="J3998" s="21">
        <v>187.0025</v>
      </c>
      <c r="K3998" s="21">
        <v>555999</v>
      </c>
      <c r="L3998" s="21">
        <f>Tableau1[[#This Row],[TONNE_DECHET]]*1000</f>
        <v>187002.5</v>
      </c>
      <c r="M3998" s="21">
        <f>Tableau1[[#This Row],[KG_DECHET]]/Tableau1[[#This Row],[Population]]</f>
        <v>0.33633603657560535</v>
      </c>
    </row>
    <row r="3999" spans="1:13" x14ac:dyDescent="0.3">
      <c r="A3999" s="21">
        <v>2011</v>
      </c>
      <c r="B3999" s="21">
        <v>27</v>
      </c>
      <c r="C3999" s="21" t="str">
        <f>VLOOKUP(Tableau1[[#This Row],[CODE_REGION]],Libellés!$I$2:$J$15,2,FALSE)</f>
        <v>Bourgogne-Franche-Comté</v>
      </c>
      <c r="D3999" s="21">
        <v>71</v>
      </c>
      <c r="E3999" s="21" t="str">
        <f>VLOOKUP(Tableau1[[#This Row],[CODE_DEPT]],Libellés!$L$2:$M$102,2,FALSE)</f>
        <v>Saône-et-Loire</v>
      </c>
      <c r="F3999" s="21" t="s">
        <v>50</v>
      </c>
      <c r="G3999" s="21" t="str">
        <f>VLOOKUP(Tableau1[[#This Row],[CODE_TYPE_DECHET]],Libellés!$A$1:$B$8,2,FALSE)</f>
        <v>Encombrants</v>
      </c>
      <c r="H3999" s="21" t="s">
        <v>49</v>
      </c>
      <c r="I3999" s="21" t="str">
        <f>VLOOKUP(Tableau1[[#This Row],[CODE_DESTINATION]],Libellés!$E$2:$F$7,2,FALSE)</f>
        <v>Valorisation matière</v>
      </c>
      <c r="J3999" s="21">
        <v>144.36601999999999</v>
      </c>
      <c r="K3999" s="21">
        <v>555999</v>
      </c>
      <c r="L3999" s="21">
        <f>Tableau1[[#This Row],[TONNE_DECHET]]*1000</f>
        <v>144366.01999999999</v>
      </c>
      <c r="M3999" s="21">
        <f>Tableau1[[#This Row],[KG_DECHET]]/Tableau1[[#This Row],[Population]]</f>
        <v>0.25965158210716205</v>
      </c>
    </row>
    <row r="4000" spans="1:13" x14ac:dyDescent="0.3">
      <c r="A4000" s="21">
        <v>2011</v>
      </c>
      <c r="B4000" s="21">
        <v>27</v>
      </c>
      <c r="C4000" s="21" t="str">
        <f>VLOOKUP(Tableau1[[#This Row],[CODE_REGION]],Libellés!$I$2:$J$15,2,FALSE)</f>
        <v>Bourgogne-Franche-Comté</v>
      </c>
      <c r="D4000" s="21">
        <v>71</v>
      </c>
      <c r="E4000" s="21" t="str">
        <f>VLOOKUP(Tableau1[[#This Row],[CODE_DEPT]],Libellés!$L$2:$M$102,2,FALSE)</f>
        <v>Saône-et-Loire</v>
      </c>
      <c r="F4000" s="21" t="s">
        <v>50</v>
      </c>
      <c r="G4000" s="21" t="str">
        <f>VLOOKUP(Tableau1[[#This Row],[CODE_TYPE_DECHET]],Libellés!$A$1:$B$8,2,FALSE)</f>
        <v>Encombrants</v>
      </c>
      <c r="H4000" s="21" t="s">
        <v>51</v>
      </c>
      <c r="I4000" s="21" t="str">
        <f>VLOOKUP(Tableau1[[#This Row],[CODE_DESTINATION]],Libellés!$E$2:$F$7,2,FALSE)</f>
        <v>Stockage</v>
      </c>
      <c r="J4000" s="21">
        <v>818.00005999999996</v>
      </c>
      <c r="K4000" s="21">
        <v>555999</v>
      </c>
      <c r="L4000" s="21">
        <f>Tableau1[[#This Row],[TONNE_DECHET]]*1000</f>
        <v>818000.05999999994</v>
      </c>
      <c r="M4000" s="21">
        <f>Tableau1[[#This Row],[KG_DECHET]]/Tableau1[[#This Row],[Population]]</f>
        <v>1.4712257755859273</v>
      </c>
    </row>
    <row r="4001" spans="1:13" x14ac:dyDescent="0.3">
      <c r="A4001" s="21">
        <v>2011</v>
      </c>
      <c r="B4001" s="21">
        <v>27</v>
      </c>
      <c r="C4001" s="21" t="str">
        <f>VLOOKUP(Tableau1[[#This Row],[CODE_REGION]],Libellés!$I$2:$J$15,2,FALSE)</f>
        <v>Bourgogne-Franche-Comté</v>
      </c>
      <c r="D4001" s="21">
        <v>71</v>
      </c>
      <c r="E4001" s="21" t="str">
        <f>VLOOKUP(Tableau1[[#This Row],[CODE_DEPT]],Libellés!$L$2:$M$102,2,FALSE)</f>
        <v>Saône-et-Loire</v>
      </c>
      <c r="F4001" s="21" t="s">
        <v>53</v>
      </c>
      <c r="G4001" s="21" t="str">
        <f>VLOOKUP(Tableau1[[#This Row],[CODE_TYPE_DECHET]],Libellés!$A$1:$B$8,2,FALSE)</f>
        <v>Déchets dangereux</v>
      </c>
      <c r="H4001" s="21" t="s">
        <v>49</v>
      </c>
      <c r="I4001" s="21" t="str">
        <f>VLOOKUP(Tableau1[[#This Row],[CODE_DESTINATION]],Libellés!$E$2:$F$7,2,FALSE)</f>
        <v>Valorisation matière</v>
      </c>
      <c r="J4001" s="21">
        <v>714</v>
      </c>
      <c r="K4001" s="21">
        <v>555999</v>
      </c>
      <c r="L4001" s="21">
        <f>Tableau1[[#This Row],[TONNE_DECHET]]*1000</f>
        <v>714000</v>
      </c>
      <c r="M4001" s="21">
        <f>Tableau1[[#This Row],[KG_DECHET]]/Tableau1[[#This Row],[Population]]</f>
        <v>1.2841749715377186</v>
      </c>
    </row>
    <row r="4002" spans="1:13" x14ac:dyDescent="0.3">
      <c r="A4002" s="21">
        <v>2011</v>
      </c>
      <c r="B4002" s="21">
        <v>27</v>
      </c>
      <c r="C4002" s="21" t="str">
        <f>VLOOKUP(Tableau1[[#This Row],[CODE_REGION]],Libellés!$I$2:$J$15,2,FALSE)</f>
        <v>Bourgogne-Franche-Comté</v>
      </c>
      <c r="D4002" s="21">
        <v>71</v>
      </c>
      <c r="E4002" s="21" t="str">
        <f>VLOOKUP(Tableau1[[#This Row],[CODE_DEPT]],Libellés!$L$2:$M$102,2,FALSE)</f>
        <v>Saône-et-Loire</v>
      </c>
      <c r="F4002" s="21" t="s">
        <v>53</v>
      </c>
      <c r="G4002" s="21" t="str">
        <f>VLOOKUP(Tableau1[[#This Row],[CODE_TYPE_DECHET]],Libellés!$A$1:$B$8,2,FALSE)</f>
        <v>Déchets dangereux</v>
      </c>
      <c r="H4002" s="21" t="s">
        <v>50</v>
      </c>
      <c r="I4002" s="21" t="str">
        <f>VLOOKUP(Tableau1[[#This Row],[CODE_DESTINATION]],Libellés!$E$2:$F$7,2,FALSE)</f>
        <v>Incinération avec récupération d'énergie</v>
      </c>
      <c r="J4002" s="21">
        <v>246.84637000000001</v>
      </c>
      <c r="K4002" s="21">
        <v>555999</v>
      </c>
      <c r="L4002" s="21">
        <f>Tableau1[[#This Row],[TONNE_DECHET]]*1000</f>
        <v>246846.37</v>
      </c>
      <c r="M4002" s="21">
        <f>Tableau1[[#This Row],[KG_DECHET]]/Tableau1[[#This Row],[Population]]</f>
        <v>0.44396908987246381</v>
      </c>
    </row>
    <row r="4003" spans="1:13" x14ac:dyDescent="0.3">
      <c r="A4003" s="21">
        <v>2011</v>
      </c>
      <c r="B4003" s="21">
        <v>27</v>
      </c>
      <c r="C4003" s="21" t="str">
        <f>VLOOKUP(Tableau1[[#This Row],[CODE_REGION]],Libellés!$I$2:$J$15,2,FALSE)</f>
        <v>Bourgogne-Franche-Comté</v>
      </c>
      <c r="D4003" s="21">
        <v>71</v>
      </c>
      <c r="E4003" s="21" t="str">
        <f>VLOOKUP(Tableau1[[#This Row],[CODE_DEPT]],Libellés!$L$2:$M$102,2,FALSE)</f>
        <v>Saône-et-Loire</v>
      </c>
      <c r="F4003" s="21" t="s">
        <v>51</v>
      </c>
      <c r="G4003" s="21" t="str">
        <f>VLOOKUP(Tableau1[[#This Row],[CODE_TYPE_DECHET]],Libellés!$A$1:$B$8,2,FALSE)</f>
        <v>Emballages et papier</v>
      </c>
      <c r="H4003" s="21" t="s">
        <v>49</v>
      </c>
      <c r="I4003" s="21" t="str">
        <f>VLOOKUP(Tableau1[[#This Row],[CODE_DESTINATION]],Libellés!$E$2:$F$7,2,FALSE)</f>
        <v>Valorisation matière</v>
      </c>
      <c r="J4003" s="21">
        <v>26269.343840000001</v>
      </c>
      <c r="K4003" s="21">
        <v>555999</v>
      </c>
      <c r="L4003" s="21">
        <f>Tableau1[[#This Row],[TONNE_DECHET]]*1000</f>
        <v>26269343.84</v>
      </c>
      <c r="M4003" s="21">
        <f>Tableau1[[#This Row],[KG_DECHET]]/Tableau1[[#This Row],[Population]]</f>
        <v>47.247106271773873</v>
      </c>
    </row>
    <row r="4004" spans="1:13" x14ac:dyDescent="0.3">
      <c r="A4004" s="21">
        <v>2011</v>
      </c>
      <c r="B4004" s="21">
        <v>27</v>
      </c>
      <c r="C4004" s="21" t="str">
        <f>VLOOKUP(Tableau1[[#This Row],[CODE_REGION]],Libellés!$I$2:$J$15,2,FALSE)</f>
        <v>Bourgogne-Franche-Comté</v>
      </c>
      <c r="D4004" s="21">
        <v>71</v>
      </c>
      <c r="E4004" s="21" t="str">
        <f>VLOOKUP(Tableau1[[#This Row],[CODE_DEPT]],Libellés!$L$2:$M$102,2,FALSE)</f>
        <v>Saône-et-Loire</v>
      </c>
      <c r="F4004" s="21" t="s">
        <v>51</v>
      </c>
      <c r="G4004" s="21" t="str">
        <f>VLOOKUP(Tableau1[[#This Row],[CODE_TYPE_DECHET]],Libellés!$A$1:$B$8,2,FALSE)</f>
        <v>Emballages et papier</v>
      </c>
      <c r="H4004" s="21" t="s">
        <v>50</v>
      </c>
      <c r="I4004" s="21" t="str">
        <f>VLOOKUP(Tableau1[[#This Row],[CODE_DESTINATION]],Libellés!$E$2:$F$7,2,FALSE)</f>
        <v>Incinération avec récupération d'énergie</v>
      </c>
      <c r="J4004" s="21">
        <v>16.28</v>
      </c>
      <c r="K4004" s="21">
        <v>555999</v>
      </c>
      <c r="L4004" s="21">
        <f>Tableau1[[#This Row],[TONNE_DECHET]]*1000</f>
        <v>16280.000000000002</v>
      </c>
      <c r="M4004" s="21">
        <f>Tableau1[[#This Row],[KG_DECHET]]/Tableau1[[#This Row],[Population]]</f>
        <v>2.9280628202568711E-2</v>
      </c>
    </row>
    <row r="4005" spans="1:13" x14ac:dyDescent="0.3">
      <c r="A4005" s="21">
        <v>2011</v>
      </c>
      <c r="B4005" s="21">
        <v>27</v>
      </c>
      <c r="C4005" s="21" t="str">
        <f>VLOOKUP(Tableau1[[#This Row],[CODE_REGION]],Libellés!$I$2:$J$15,2,FALSE)</f>
        <v>Bourgogne-Franche-Comté</v>
      </c>
      <c r="D4005" s="21">
        <v>71</v>
      </c>
      <c r="E4005" s="21" t="str">
        <f>VLOOKUP(Tableau1[[#This Row],[CODE_DEPT]],Libellés!$L$2:$M$102,2,FALSE)</f>
        <v>Saône-et-Loire</v>
      </c>
      <c r="F4005" s="21" t="s">
        <v>51</v>
      </c>
      <c r="G4005" s="21" t="str">
        <f>VLOOKUP(Tableau1[[#This Row],[CODE_TYPE_DECHET]],Libellés!$A$1:$B$8,2,FALSE)</f>
        <v>Emballages et papier</v>
      </c>
      <c r="H4005" s="21" t="s">
        <v>51</v>
      </c>
      <c r="I4005" s="21" t="str">
        <f>VLOOKUP(Tableau1[[#This Row],[CODE_DESTINATION]],Libellés!$E$2:$F$7,2,FALSE)</f>
        <v>Stockage</v>
      </c>
      <c r="J4005" s="21">
        <v>2040.65888</v>
      </c>
      <c r="K4005" s="21">
        <v>555999</v>
      </c>
      <c r="L4005" s="21">
        <f>Tableau1[[#This Row],[TONNE_DECHET]]*1000</f>
        <v>2040658.88</v>
      </c>
      <c r="M4005" s="21">
        <f>Tableau1[[#This Row],[KG_DECHET]]/Tableau1[[#This Row],[Population]]</f>
        <v>3.6702563853532109</v>
      </c>
    </row>
    <row r="4006" spans="1:13" x14ac:dyDescent="0.3">
      <c r="A4006" s="21">
        <v>2011</v>
      </c>
      <c r="B4006" s="21">
        <v>27</v>
      </c>
      <c r="C4006" s="21" t="str">
        <f>VLOOKUP(Tableau1[[#This Row],[CODE_REGION]],Libellés!$I$2:$J$15,2,FALSE)</f>
        <v>Bourgogne-Franche-Comté</v>
      </c>
      <c r="D4006" s="21">
        <v>71</v>
      </c>
      <c r="E4006" s="21" t="str">
        <f>VLOOKUP(Tableau1[[#This Row],[CODE_DEPT]],Libellés!$L$2:$M$102,2,FALSE)</f>
        <v>Saône-et-Loire</v>
      </c>
      <c r="F4006" s="21" t="s">
        <v>51</v>
      </c>
      <c r="G4006" s="21" t="str">
        <f>VLOOKUP(Tableau1[[#This Row],[CODE_TYPE_DECHET]],Libellés!$A$1:$B$8,2,FALSE)</f>
        <v>Emballages et papier</v>
      </c>
      <c r="H4006" s="21" t="s">
        <v>56</v>
      </c>
      <c r="I4006" s="21" t="str">
        <f>VLOOKUP(Tableau1[[#This Row],[CODE_DESTINATION]],Libellés!$E$2:$F$7,2,FALSE)</f>
        <v>Valorisation organique</v>
      </c>
      <c r="J4006" s="21">
        <v>5569.07</v>
      </c>
      <c r="K4006" s="21">
        <v>555999</v>
      </c>
      <c r="L4006" s="21">
        <f>Tableau1[[#This Row],[TONNE_DECHET]]*1000</f>
        <v>5569070</v>
      </c>
      <c r="M4006" s="21">
        <f>Tableau1[[#This Row],[KG_DECHET]]/Tableau1[[#This Row],[Population]]</f>
        <v>10.016330964624037</v>
      </c>
    </row>
    <row r="4007" spans="1:13" x14ac:dyDescent="0.3">
      <c r="A4007" s="21">
        <v>2011</v>
      </c>
      <c r="B4007" s="21">
        <v>27</v>
      </c>
      <c r="C4007" s="21" t="str">
        <f>VLOOKUP(Tableau1[[#This Row],[CODE_REGION]],Libellés!$I$2:$J$15,2,FALSE)</f>
        <v>Bourgogne-Franche-Comté</v>
      </c>
      <c r="D4007" s="21">
        <v>71</v>
      </c>
      <c r="E4007" s="21" t="str">
        <f>VLOOKUP(Tableau1[[#This Row],[CODE_DEPT]],Libellés!$L$2:$M$102,2,FALSE)</f>
        <v>Saône-et-Loire</v>
      </c>
      <c r="F4007" s="21" t="s">
        <v>51</v>
      </c>
      <c r="G4007" s="21" t="str">
        <f>VLOOKUP(Tableau1[[#This Row],[CODE_TYPE_DECHET]],Libellés!$A$1:$B$8,2,FALSE)</f>
        <v>Emballages et papier</v>
      </c>
      <c r="H4007" s="21" t="s">
        <v>52</v>
      </c>
      <c r="I4007" s="21" t="str">
        <f>VLOOKUP(Tableau1[[#This Row],[CODE_DESTINATION]],Libellés!$E$2:$F$7,2,FALSE)</f>
        <v>Non précisé</v>
      </c>
      <c r="J4007" s="21">
        <v>24.480219999999999</v>
      </c>
      <c r="K4007" s="21">
        <v>555999</v>
      </c>
      <c r="L4007" s="21">
        <f>Tableau1[[#This Row],[TONNE_DECHET]]*1000</f>
        <v>24480.219999999998</v>
      </c>
      <c r="M4007" s="21">
        <f>Tableau1[[#This Row],[KG_DECHET]]/Tableau1[[#This Row],[Population]]</f>
        <v>4.4029251851172388E-2</v>
      </c>
    </row>
    <row r="4008" spans="1:13" x14ac:dyDescent="0.3">
      <c r="A4008" s="21">
        <v>2011</v>
      </c>
      <c r="B4008" s="21">
        <v>27</v>
      </c>
      <c r="C4008" s="21" t="str">
        <f>VLOOKUP(Tableau1[[#This Row],[CODE_REGION]],Libellés!$I$2:$J$15,2,FALSE)</f>
        <v>Bourgogne-Franche-Comté</v>
      </c>
      <c r="D4008" s="21">
        <v>71</v>
      </c>
      <c r="E4008" s="21" t="str">
        <f>VLOOKUP(Tableau1[[#This Row],[CODE_DEPT]],Libellés!$L$2:$M$102,2,FALSE)</f>
        <v>Saône-et-Loire</v>
      </c>
      <c r="F4008" s="21" t="s">
        <v>56</v>
      </c>
      <c r="G4008" s="21" t="str">
        <f>VLOOKUP(Tableau1[[#This Row],[CODE_TYPE_DECHET]],Libellés!$A$1:$B$8,2,FALSE)</f>
        <v>Biodéchets</v>
      </c>
      <c r="H4008" s="21" t="s">
        <v>56</v>
      </c>
      <c r="I4008" s="21" t="str">
        <f>VLOOKUP(Tableau1[[#This Row],[CODE_DESTINATION]],Libellés!$E$2:$F$7,2,FALSE)</f>
        <v>Valorisation organique</v>
      </c>
      <c r="J4008" s="21">
        <v>2486.7240000000002</v>
      </c>
      <c r="K4008" s="21">
        <v>555999</v>
      </c>
      <c r="L4008" s="21">
        <f>Tableau1[[#This Row],[TONNE_DECHET]]*1000</f>
        <v>2486724</v>
      </c>
      <c r="M4008" s="21">
        <f>Tableau1[[#This Row],[KG_DECHET]]/Tableau1[[#This Row],[Population]]</f>
        <v>4.4725332239806184</v>
      </c>
    </row>
    <row r="4009" spans="1:13" x14ac:dyDescent="0.3">
      <c r="A4009" s="21">
        <v>2011</v>
      </c>
      <c r="B4009" s="21">
        <v>27</v>
      </c>
      <c r="C4009" s="21" t="str">
        <f>VLOOKUP(Tableau1[[#This Row],[CODE_REGION]],Libellés!$I$2:$J$15,2,FALSE)</f>
        <v>Bourgogne-Franche-Comté</v>
      </c>
      <c r="D4009" s="21">
        <v>71</v>
      </c>
      <c r="E4009" s="21" t="str">
        <f>VLOOKUP(Tableau1[[#This Row],[CODE_DEPT]],Libellés!$L$2:$M$102,2,FALSE)</f>
        <v>Saône-et-Loire</v>
      </c>
      <c r="F4009" s="21" t="s">
        <v>54</v>
      </c>
      <c r="G4009" s="21" t="str">
        <f>VLOOKUP(Tableau1[[#This Row],[CODE_TYPE_DECHET]],Libellés!$A$1:$B$8,2,FALSE)</f>
        <v>Verre</v>
      </c>
      <c r="H4009" s="21" t="s">
        <v>49</v>
      </c>
      <c r="I4009" s="21" t="str">
        <f>VLOOKUP(Tableau1[[#This Row],[CODE_DESTINATION]],Libellés!$E$2:$F$7,2,FALSE)</f>
        <v>Valorisation matière</v>
      </c>
      <c r="J4009" s="21">
        <v>20148.554349999999</v>
      </c>
      <c r="K4009" s="21">
        <v>555999</v>
      </c>
      <c r="L4009" s="21">
        <f>Tableau1[[#This Row],[TONNE_DECHET]]*1000</f>
        <v>20148554.349999998</v>
      </c>
      <c r="M4009" s="21">
        <f>Tableau1[[#This Row],[KG_DECHET]]/Tableau1[[#This Row],[Population]]</f>
        <v>36.238472281424961</v>
      </c>
    </row>
    <row r="4010" spans="1:13" x14ac:dyDescent="0.3">
      <c r="A4010" s="21">
        <v>2011</v>
      </c>
      <c r="B4010" s="21">
        <v>27</v>
      </c>
      <c r="C4010" s="21" t="str">
        <f>VLOOKUP(Tableau1[[#This Row],[CODE_REGION]],Libellés!$I$2:$J$15,2,FALSE)</f>
        <v>Bourgogne-Franche-Comté</v>
      </c>
      <c r="D4010" s="21">
        <v>71</v>
      </c>
      <c r="E4010" s="21" t="str">
        <f>VLOOKUP(Tableau1[[#This Row],[CODE_DEPT]],Libellés!$L$2:$M$102,2,FALSE)</f>
        <v>Saône-et-Loire</v>
      </c>
      <c r="F4010" s="21" t="s">
        <v>54</v>
      </c>
      <c r="G4010" s="21" t="str">
        <f>VLOOKUP(Tableau1[[#This Row],[CODE_TYPE_DECHET]],Libellés!$A$1:$B$8,2,FALSE)</f>
        <v>Verre</v>
      </c>
      <c r="H4010" s="21" t="s">
        <v>52</v>
      </c>
      <c r="I4010" s="21" t="str">
        <f>VLOOKUP(Tableau1[[#This Row],[CODE_DESTINATION]],Libellés!$E$2:$F$7,2,FALSE)</f>
        <v>Non précisé</v>
      </c>
      <c r="J4010" s="21">
        <v>35.814779999999999</v>
      </c>
      <c r="K4010" s="21">
        <v>555999</v>
      </c>
      <c r="L4010" s="21">
        <f>Tableau1[[#This Row],[TONNE_DECHET]]*1000</f>
        <v>35814.78</v>
      </c>
      <c r="M4010" s="21">
        <f>Tableau1[[#This Row],[KG_DECHET]]/Tableau1[[#This Row],[Population]]</f>
        <v>6.4415187797100357E-2</v>
      </c>
    </row>
    <row r="4011" spans="1:13" x14ac:dyDescent="0.3">
      <c r="A4011" s="21">
        <v>2011</v>
      </c>
      <c r="B4011" s="21">
        <v>27</v>
      </c>
      <c r="C4011" s="21" t="str">
        <f>VLOOKUP(Tableau1[[#This Row],[CODE_REGION]],Libellés!$I$2:$J$15,2,FALSE)</f>
        <v>Bourgogne-Franche-Comté</v>
      </c>
      <c r="D4011" s="21">
        <v>71</v>
      </c>
      <c r="E4011" s="21" t="str">
        <f>VLOOKUP(Tableau1[[#This Row],[CODE_DEPT]],Libellés!$L$2:$M$102,2,FALSE)</f>
        <v>Saône-et-Loire</v>
      </c>
      <c r="F4011" s="21" t="s">
        <v>55</v>
      </c>
      <c r="G4011" s="21" t="str">
        <f>VLOOKUP(Tableau1[[#This Row],[CODE_TYPE_DECHET]],Libellés!$A$1:$B$8,2,FALSE)</f>
        <v>Collectes séparées hors gravats</v>
      </c>
      <c r="H4011" s="21" t="s">
        <v>49</v>
      </c>
      <c r="I4011" s="21" t="str">
        <f>VLOOKUP(Tableau1[[#This Row],[CODE_DESTINATION]],Libellés!$E$2:$F$7,2,FALSE)</f>
        <v>Valorisation matière</v>
      </c>
      <c r="J4011" s="21">
        <v>1770.5480600000001</v>
      </c>
      <c r="K4011" s="21">
        <v>555999</v>
      </c>
      <c r="L4011" s="21">
        <f>Tableau1[[#This Row],[TONNE_DECHET]]*1000</f>
        <v>1770548.06</v>
      </c>
      <c r="M4011" s="21">
        <f>Tableau1[[#This Row],[KG_DECHET]]/Tableau1[[#This Row],[Population]]</f>
        <v>3.1844446842530294</v>
      </c>
    </row>
    <row r="4012" spans="1:13" x14ac:dyDescent="0.3">
      <c r="A4012" s="21">
        <v>2013</v>
      </c>
      <c r="B4012" s="21">
        <v>27</v>
      </c>
      <c r="C4012" s="21" t="str">
        <f>VLOOKUP(Tableau1[[#This Row],[CODE_REGION]],Libellés!$I$2:$J$15,2,FALSE)</f>
        <v>Bourgogne-Franche-Comté</v>
      </c>
      <c r="D4012" s="21">
        <v>71</v>
      </c>
      <c r="E4012" s="21" t="str">
        <f>VLOOKUP(Tableau1[[#This Row],[CODE_DEPT]],Libellés!$L$2:$M$102,2,FALSE)</f>
        <v>Saône-et-Loire</v>
      </c>
      <c r="F4012" s="21" t="s">
        <v>49</v>
      </c>
      <c r="G4012" s="21" t="str">
        <f>VLOOKUP(Tableau1[[#This Row],[CODE_TYPE_DECHET]],Libellés!$A$1:$B$8,2,FALSE)</f>
        <v>Ordures ménagères résiduelles</v>
      </c>
      <c r="H4012" s="21" t="s">
        <v>50</v>
      </c>
      <c r="I4012" s="21" t="str">
        <f>VLOOKUP(Tableau1[[#This Row],[CODE_DESTINATION]],Libellés!$E$2:$F$7,2,FALSE)</f>
        <v>Incinération avec récupération d'énergie</v>
      </c>
      <c r="J4012" s="21">
        <v>2560</v>
      </c>
      <c r="K4012" s="21">
        <v>556222</v>
      </c>
      <c r="L4012" s="21">
        <f>Tableau1[[#This Row],[TONNE_DECHET]]*1000</f>
        <v>2560000</v>
      </c>
      <c r="M4012" s="21">
        <f>Tableau1[[#This Row],[KG_DECHET]]/Tableau1[[#This Row],[Population]]</f>
        <v>4.602478866351924</v>
      </c>
    </row>
    <row r="4013" spans="1:13" x14ac:dyDescent="0.3">
      <c r="A4013" s="21">
        <v>2013</v>
      </c>
      <c r="B4013" s="21">
        <v>27</v>
      </c>
      <c r="C4013" s="21" t="str">
        <f>VLOOKUP(Tableau1[[#This Row],[CODE_REGION]],Libellés!$I$2:$J$15,2,FALSE)</f>
        <v>Bourgogne-Franche-Comté</v>
      </c>
      <c r="D4013" s="21">
        <v>71</v>
      </c>
      <c r="E4013" s="21" t="str">
        <f>VLOOKUP(Tableau1[[#This Row],[CODE_DEPT]],Libellés!$L$2:$M$102,2,FALSE)</f>
        <v>Saône-et-Loire</v>
      </c>
      <c r="F4013" s="21" t="s">
        <v>49</v>
      </c>
      <c r="G4013" s="21" t="str">
        <f>VLOOKUP(Tableau1[[#This Row],[CODE_TYPE_DECHET]],Libellés!$A$1:$B$8,2,FALSE)</f>
        <v>Ordures ménagères résiduelles</v>
      </c>
      <c r="H4013" s="21" t="s">
        <v>51</v>
      </c>
      <c r="I4013" s="21" t="str">
        <f>VLOOKUP(Tableau1[[#This Row],[CODE_DESTINATION]],Libellés!$E$2:$F$7,2,FALSE)</f>
        <v>Stockage</v>
      </c>
      <c r="J4013" s="21">
        <v>96246.537060000002</v>
      </c>
      <c r="K4013" s="21">
        <v>556222</v>
      </c>
      <c r="L4013" s="21">
        <f>Tableau1[[#This Row],[TONNE_DECHET]]*1000</f>
        <v>96246537.060000002</v>
      </c>
      <c r="M4013" s="21">
        <f>Tableau1[[#This Row],[KG_DECHET]]/Tableau1[[#This Row],[Population]]</f>
        <v>173.03619249148721</v>
      </c>
    </row>
    <row r="4014" spans="1:13" x14ac:dyDescent="0.3">
      <c r="A4014" s="21">
        <v>2013</v>
      </c>
      <c r="B4014" s="21">
        <v>27</v>
      </c>
      <c r="C4014" s="21" t="str">
        <f>VLOOKUP(Tableau1[[#This Row],[CODE_REGION]],Libellés!$I$2:$J$15,2,FALSE)</f>
        <v>Bourgogne-Franche-Comté</v>
      </c>
      <c r="D4014" s="21">
        <v>71</v>
      </c>
      <c r="E4014" s="21" t="str">
        <f>VLOOKUP(Tableau1[[#This Row],[CODE_DEPT]],Libellés!$L$2:$M$102,2,FALSE)</f>
        <v>Saône-et-Loire</v>
      </c>
      <c r="F4014" s="21" t="s">
        <v>49</v>
      </c>
      <c r="G4014" s="21" t="str">
        <f>VLOOKUP(Tableau1[[#This Row],[CODE_TYPE_DECHET]],Libellés!$A$1:$B$8,2,FALSE)</f>
        <v>Ordures ménagères résiduelles</v>
      </c>
      <c r="H4014" s="21" t="s">
        <v>56</v>
      </c>
      <c r="I4014" s="21" t="str">
        <f>VLOOKUP(Tableau1[[#This Row],[CODE_DESTINATION]],Libellés!$E$2:$F$7,2,FALSE)</f>
        <v>Valorisation organique</v>
      </c>
      <c r="J4014" s="21">
        <v>17865.28</v>
      </c>
      <c r="K4014" s="21">
        <v>556222</v>
      </c>
      <c r="L4014" s="21">
        <f>Tableau1[[#This Row],[TONNE_DECHET]]*1000</f>
        <v>17865280</v>
      </c>
      <c r="M4014" s="21">
        <f>Tableau1[[#This Row],[KG_DECHET]]/Tableau1[[#This Row],[Population]]</f>
        <v>32.118974078695196</v>
      </c>
    </row>
    <row r="4015" spans="1:13" x14ac:dyDescent="0.3">
      <c r="A4015" s="21">
        <v>2013</v>
      </c>
      <c r="B4015" s="21">
        <v>27</v>
      </c>
      <c r="C4015" s="21" t="str">
        <f>VLOOKUP(Tableau1[[#This Row],[CODE_REGION]],Libellés!$I$2:$J$15,2,FALSE)</f>
        <v>Bourgogne-Franche-Comté</v>
      </c>
      <c r="D4015" s="21">
        <v>71</v>
      </c>
      <c r="E4015" s="21" t="str">
        <f>VLOOKUP(Tableau1[[#This Row],[CODE_DEPT]],Libellés!$L$2:$M$102,2,FALSE)</f>
        <v>Saône-et-Loire</v>
      </c>
      <c r="F4015" s="21" t="s">
        <v>49</v>
      </c>
      <c r="G4015" s="21" t="str">
        <f>VLOOKUP(Tableau1[[#This Row],[CODE_TYPE_DECHET]],Libellés!$A$1:$B$8,2,FALSE)</f>
        <v>Ordures ménagères résiduelles</v>
      </c>
      <c r="H4015" s="21" t="s">
        <v>52</v>
      </c>
      <c r="I4015" s="21" t="str">
        <f>VLOOKUP(Tableau1[[#This Row],[CODE_DESTINATION]],Libellés!$E$2:$F$7,2,FALSE)</f>
        <v>Non précisé</v>
      </c>
      <c r="J4015" s="21">
        <v>1363.2072499999999</v>
      </c>
      <c r="K4015" s="21">
        <v>556222</v>
      </c>
      <c r="L4015" s="21">
        <f>Tableau1[[#This Row],[TONNE_DECHET]]*1000</f>
        <v>1363207.25</v>
      </c>
      <c r="M4015" s="21">
        <f>Tableau1[[#This Row],[KG_DECHET]]/Tableau1[[#This Row],[Population]]</f>
        <v>2.4508330306963768</v>
      </c>
    </row>
    <row r="4016" spans="1:13" x14ac:dyDescent="0.3">
      <c r="A4016" s="21">
        <v>2013</v>
      </c>
      <c r="B4016" s="21">
        <v>27</v>
      </c>
      <c r="C4016" s="21" t="str">
        <f>VLOOKUP(Tableau1[[#This Row],[CODE_REGION]],Libellés!$I$2:$J$15,2,FALSE)</f>
        <v>Bourgogne-Franche-Comté</v>
      </c>
      <c r="D4016" s="21">
        <v>71</v>
      </c>
      <c r="E4016" s="21" t="str">
        <f>VLOOKUP(Tableau1[[#This Row],[CODE_DEPT]],Libellés!$L$2:$M$102,2,FALSE)</f>
        <v>Saône-et-Loire</v>
      </c>
      <c r="F4016" s="21" t="s">
        <v>50</v>
      </c>
      <c r="G4016" s="21" t="str">
        <f>VLOOKUP(Tableau1[[#This Row],[CODE_TYPE_DECHET]],Libellés!$A$1:$B$8,2,FALSE)</f>
        <v>Encombrants</v>
      </c>
      <c r="H4016" s="21" t="s">
        <v>49</v>
      </c>
      <c r="I4016" s="21" t="str">
        <f>VLOOKUP(Tableau1[[#This Row],[CODE_DESTINATION]],Libellés!$E$2:$F$7,2,FALSE)</f>
        <v>Valorisation matière</v>
      </c>
      <c r="J4016" s="21">
        <v>485.15</v>
      </c>
      <c r="K4016" s="21">
        <v>556222</v>
      </c>
      <c r="L4016" s="21">
        <f>Tableau1[[#This Row],[TONNE_DECHET]]*1000</f>
        <v>485150</v>
      </c>
      <c r="M4016" s="21">
        <f>Tableau1[[#This Row],[KG_DECHET]]/Tableau1[[#This Row],[Population]]</f>
        <v>0.87222368047290466</v>
      </c>
    </row>
    <row r="4017" spans="1:13" x14ac:dyDescent="0.3">
      <c r="A4017" s="21">
        <v>2013</v>
      </c>
      <c r="B4017" s="21">
        <v>27</v>
      </c>
      <c r="C4017" s="21" t="str">
        <f>VLOOKUP(Tableau1[[#This Row],[CODE_REGION]],Libellés!$I$2:$J$15,2,FALSE)</f>
        <v>Bourgogne-Franche-Comté</v>
      </c>
      <c r="D4017" s="21">
        <v>71</v>
      </c>
      <c r="E4017" s="21" t="str">
        <f>VLOOKUP(Tableau1[[#This Row],[CODE_DEPT]],Libellés!$L$2:$M$102,2,FALSE)</f>
        <v>Saône-et-Loire</v>
      </c>
      <c r="F4017" s="21" t="s">
        <v>50</v>
      </c>
      <c r="G4017" s="21" t="str">
        <f>VLOOKUP(Tableau1[[#This Row],[CODE_TYPE_DECHET]],Libellés!$A$1:$B$8,2,FALSE)</f>
        <v>Encombrants</v>
      </c>
      <c r="H4017" s="21" t="s">
        <v>51</v>
      </c>
      <c r="I4017" s="21" t="str">
        <f>VLOOKUP(Tableau1[[#This Row],[CODE_DESTINATION]],Libellés!$E$2:$F$7,2,FALSE)</f>
        <v>Stockage</v>
      </c>
      <c r="J4017" s="21">
        <v>298.33587</v>
      </c>
      <c r="K4017" s="21">
        <v>556222</v>
      </c>
      <c r="L4017" s="21">
        <f>Tableau1[[#This Row],[TONNE_DECHET]]*1000</f>
        <v>298335.87</v>
      </c>
      <c r="M4017" s="21">
        <f>Tableau1[[#This Row],[KG_DECHET]]/Tableau1[[#This Row],[Population]]</f>
        <v>0.53636114716785743</v>
      </c>
    </row>
    <row r="4018" spans="1:13" x14ac:dyDescent="0.3">
      <c r="A4018" s="21">
        <v>2013</v>
      </c>
      <c r="B4018" s="21">
        <v>27</v>
      </c>
      <c r="C4018" s="21" t="str">
        <f>VLOOKUP(Tableau1[[#This Row],[CODE_REGION]],Libellés!$I$2:$J$15,2,FALSE)</f>
        <v>Bourgogne-Franche-Comté</v>
      </c>
      <c r="D4018" s="21">
        <v>71</v>
      </c>
      <c r="E4018" s="21" t="str">
        <f>VLOOKUP(Tableau1[[#This Row],[CODE_DEPT]],Libellés!$L$2:$M$102,2,FALSE)</f>
        <v>Saône-et-Loire</v>
      </c>
      <c r="F4018" s="21" t="s">
        <v>53</v>
      </c>
      <c r="G4018" s="21" t="str">
        <f>VLOOKUP(Tableau1[[#This Row],[CODE_TYPE_DECHET]],Libellés!$A$1:$B$8,2,FALSE)</f>
        <v>Déchets dangereux</v>
      </c>
      <c r="H4018" s="21" t="s">
        <v>50</v>
      </c>
      <c r="I4018" s="21" t="str">
        <f>VLOOKUP(Tableau1[[#This Row],[CODE_DESTINATION]],Libellés!$E$2:$F$7,2,FALSE)</f>
        <v>Incinération avec récupération d'énergie</v>
      </c>
      <c r="J4018" s="21">
        <v>3.3836599999999999</v>
      </c>
      <c r="K4018" s="21">
        <v>556222</v>
      </c>
      <c r="L4018" s="21">
        <f>Tableau1[[#This Row],[TONNE_DECHET]]*1000</f>
        <v>3383.66</v>
      </c>
      <c r="M4018" s="21">
        <f>Tableau1[[#This Row],[KG_DECHET]]/Tableau1[[#This Row],[Population]]</f>
        <v>6.083290484734512E-3</v>
      </c>
    </row>
    <row r="4019" spans="1:13" x14ac:dyDescent="0.3">
      <c r="A4019" s="21">
        <v>2013</v>
      </c>
      <c r="B4019" s="21">
        <v>27</v>
      </c>
      <c r="C4019" s="21" t="str">
        <f>VLOOKUP(Tableau1[[#This Row],[CODE_REGION]],Libellés!$I$2:$J$15,2,FALSE)</f>
        <v>Bourgogne-Franche-Comté</v>
      </c>
      <c r="D4019" s="21">
        <v>71</v>
      </c>
      <c r="E4019" s="21" t="str">
        <f>VLOOKUP(Tableau1[[#This Row],[CODE_DEPT]],Libellés!$L$2:$M$102,2,FALSE)</f>
        <v>Saône-et-Loire</v>
      </c>
      <c r="F4019" s="21" t="s">
        <v>51</v>
      </c>
      <c r="G4019" s="21" t="str">
        <f>VLOOKUP(Tableau1[[#This Row],[CODE_TYPE_DECHET]],Libellés!$A$1:$B$8,2,FALSE)</f>
        <v>Emballages et papier</v>
      </c>
      <c r="H4019" s="21" t="s">
        <v>49</v>
      </c>
      <c r="I4019" s="21" t="str">
        <f>VLOOKUP(Tableau1[[#This Row],[CODE_DESTINATION]],Libellés!$E$2:$F$7,2,FALSE)</f>
        <v>Valorisation matière</v>
      </c>
      <c r="J4019" s="21">
        <v>29390.394919999999</v>
      </c>
      <c r="K4019" s="21">
        <v>556222</v>
      </c>
      <c r="L4019" s="21">
        <f>Tableau1[[#This Row],[TONNE_DECHET]]*1000</f>
        <v>29390394.919999998</v>
      </c>
      <c r="M4019" s="21">
        <f>Tableau1[[#This Row],[KG_DECHET]]/Tableau1[[#This Row],[Population]]</f>
        <v>52.839324801967557</v>
      </c>
    </row>
    <row r="4020" spans="1:13" x14ac:dyDescent="0.3">
      <c r="A4020" s="21">
        <v>2013</v>
      </c>
      <c r="B4020" s="21">
        <v>27</v>
      </c>
      <c r="C4020" s="21" t="str">
        <f>VLOOKUP(Tableau1[[#This Row],[CODE_REGION]],Libellés!$I$2:$J$15,2,FALSE)</f>
        <v>Bourgogne-Franche-Comté</v>
      </c>
      <c r="D4020" s="21">
        <v>71</v>
      </c>
      <c r="E4020" s="21" t="str">
        <f>VLOOKUP(Tableau1[[#This Row],[CODE_DEPT]],Libellés!$L$2:$M$102,2,FALSE)</f>
        <v>Saône-et-Loire</v>
      </c>
      <c r="F4020" s="21" t="s">
        <v>51</v>
      </c>
      <c r="G4020" s="21" t="str">
        <f>VLOOKUP(Tableau1[[#This Row],[CODE_TYPE_DECHET]],Libellés!$A$1:$B$8,2,FALSE)</f>
        <v>Emballages et papier</v>
      </c>
      <c r="H4020" s="21" t="s">
        <v>52</v>
      </c>
      <c r="I4020" s="21" t="str">
        <f>VLOOKUP(Tableau1[[#This Row],[CODE_DESTINATION]],Libellés!$E$2:$F$7,2,FALSE)</f>
        <v>Non précisé</v>
      </c>
      <c r="J4020" s="21">
        <v>221.3433</v>
      </c>
      <c r="K4020" s="21">
        <v>556222</v>
      </c>
      <c r="L4020" s="21">
        <f>Tableau1[[#This Row],[TONNE_DECHET]]*1000</f>
        <v>221343.3</v>
      </c>
      <c r="M4020" s="21">
        <f>Tableau1[[#This Row],[KG_DECHET]]/Tableau1[[#This Row],[Population]]</f>
        <v>0.39794057049163822</v>
      </c>
    </row>
    <row r="4021" spans="1:13" x14ac:dyDescent="0.3">
      <c r="A4021" s="21">
        <v>2013</v>
      </c>
      <c r="B4021" s="21">
        <v>27</v>
      </c>
      <c r="C4021" s="21" t="str">
        <f>VLOOKUP(Tableau1[[#This Row],[CODE_REGION]],Libellés!$I$2:$J$15,2,FALSE)</f>
        <v>Bourgogne-Franche-Comté</v>
      </c>
      <c r="D4021" s="21">
        <v>71</v>
      </c>
      <c r="E4021" s="21" t="str">
        <f>VLOOKUP(Tableau1[[#This Row],[CODE_DEPT]],Libellés!$L$2:$M$102,2,FALSE)</f>
        <v>Saône-et-Loire</v>
      </c>
      <c r="F4021" s="21" t="s">
        <v>56</v>
      </c>
      <c r="G4021" s="21" t="str">
        <f>VLOOKUP(Tableau1[[#This Row],[CODE_TYPE_DECHET]],Libellés!$A$1:$B$8,2,FALSE)</f>
        <v>Biodéchets</v>
      </c>
      <c r="H4021" s="21" t="s">
        <v>56</v>
      </c>
      <c r="I4021" s="21" t="str">
        <f>VLOOKUP(Tableau1[[#This Row],[CODE_DESTINATION]],Libellés!$E$2:$F$7,2,FALSE)</f>
        <v>Valorisation organique</v>
      </c>
      <c r="J4021" s="21">
        <v>4558.9751999999999</v>
      </c>
      <c r="K4021" s="21">
        <v>556222</v>
      </c>
      <c r="L4021" s="21">
        <f>Tableau1[[#This Row],[TONNE_DECHET]]*1000</f>
        <v>4558975.2</v>
      </c>
      <c r="M4021" s="21">
        <f>Tableau1[[#This Row],[KG_DECHET]]/Tableau1[[#This Row],[Population]]</f>
        <v>8.1963230508681786</v>
      </c>
    </row>
    <row r="4022" spans="1:13" x14ac:dyDescent="0.3">
      <c r="A4022" s="21">
        <v>2013</v>
      </c>
      <c r="B4022" s="21">
        <v>27</v>
      </c>
      <c r="C4022" s="21" t="str">
        <f>VLOOKUP(Tableau1[[#This Row],[CODE_REGION]],Libellés!$I$2:$J$15,2,FALSE)</f>
        <v>Bourgogne-Franche-Comté</v>
      </c>
      <c r="D4022" s="21">
        <v>71</v>
      </c>
      <c r="E4022" s="21" t="str">
        <f>VLOOKUP(Tableau1[[#This Row],[CODE_DEPT]],Libellés!$L$2:$M$102,2,FALSE)</f>
        <v>Saône-et-Loire</v>
      </c>
      <c r="F4022" s="21" t="s">
        <v>54</v>
      </c>
      <c r="G4022" s="21" t="str">
        <f>VLOOKUP(Tableau1[[#This Row],[CODE_TYPE_DECHET]],Libellés!$A$1:$B$8,2,FALSE)</f>
        <v>Verre</v>
      </c>
      <c r="H4022" s="21" t="s">
        <v>49</v>
      </c>
      <c r="I4022" s="21" t="str">
        <f>VLOOKUP(Tableau1[[#This Row],[CODE_DESTINATION]],Libellés!$E$2:$F$7,2,FALSE)</f>
        <v>Valorisation matière</v>
      </c>
      <c r="J4022" s="21">
        <v>18310.781149999999</v>
      </c>
      <c r="K4022" s="21">
        <v>556222</v>
      </c>
      <c r="L4022" s="21">
        <f>Tableau1[[#This Row],[TONNE_DECHET]]*1000</f>
        <v>18310781.149999999</v>
      </c>
      <c r="M4022" s="21">
        <f>Tableau1[[#This Row],[KG_DECHET]]/Tableau1[[#This Row],[Population]]</f>
        <v>32.919915339558663</v>
      </c>
    </row>
    <row r="4023" spans="1:13" x14ac:dyDescent="0.3">
      <c r="A4023" s="21">
        <v>2013</v>
      </c>
      <c r="B4023" s="21">
        <v>27</v>
      </c>
      <c r="C4023" s="21" t="str">
        <f>VLOOKUP(Tableau1[[#This Row],[CODE_REGION]],Libellés!$I$2:$J$15,2,FALSE)</f>
        <v>Bourgogne-Franche-Comté</v>
      </c>
      <c r="D4023" s="21">
        <v>71</v>
      </c>
      <c r="E4023" s="21" t="str">
        <f>VLOOKUP(Tableau1[[#This Row],[CODE_DEPT]],Libellés!$L$2:$M$102,2,FALSE)</f>
        <v>Saône-et-Loire</v>
      </c>
      <c r="F4023" s="21" t="s">
        <v>54</v>
      </c>
      <c r="G4023" s="21" t="str">
        <f>VLOOKUP(Tableau1[[#This Row],[CODE_TYPE_DECHET]],Libellés!$A$1:$B$8,2,FALSE)</f>
        <v>Verre</v>
      </c>
      <c r="H4023" s="21" t="s">
        <v>52</v>
      </c>
      <c r="I4023" s="21" t="str">
        <f>VLOOKUP(Tableau1[[#This Row],[CODE_DESTINATION]],Libellés!$E$2:$F$7,2,FALSE)</f>
        <v>Non précisé</v>
      </c>
      <c r="J4023" s="21">
        <v>1122.1337699999999</v>
      </c>
      <c r="K4023" s="21">
        <v>556222</v>
      </c>
      <c r="L4023" s="21">
        <f>Tableau1[[#This Row],[TONNE_DECHET]]*1000</f>
        <v>1122133.77</v>
      </c>
      <c r="M4023" s="21">
        <f>Tableau1[[#This Row],[KG_DECHET]]/Tableau1[[#This Row],[Population]]</f>
        <v>2.0174206881425043</v>
      </c>
    </row>
    <row r="4024" spans="1:13" x14ac:dyDescent="0.3">
      <c r="A4024" s="21">
        <v>2013</v>
      </c>
      <c r="B4024" s="21">
        <v>27</v>
      </c>
      <c r="C4024" s="21" t="str">
        <f>VLOOKUP(Tableau1[[#This Row],[CODE_REGION]],Libellés!$I$2:$J$15,2,FALSE)</f>
        <v>Bourgogne-Franche-Comté</v>
      </c>
      <c r="D4024" s="21">
        <v>71</v>
      </c>
      <c r="E4024" s="21" t="str">
        <f>VLOOKUP(Tableau1[[#This Row],[CODE_DEPT]],Libellés!$L$2:$M$102,2,FALSE)</f>
        <v>Saône-et-Loire</v>
      </c>
      <c r="F4024" s="21" t="s">
        <v>55</v>
      </c>
      <c r="G4024" s="21" t="str">
        <f>VLOOKUP(Tableau1[[#This Row],[CODE_TYPE_DECHET]],Libellés!$A$1:$B$8,2,FALSE)</f>
        <v>Collectes séparées hors gravats</v>
      </c>
      <c r="H4024" s="21" t="s">
        <v>49</v>
      </c>
      <c r="I4024" s="21" t="str">
        <f>VLOOKUP(Tableau1[[#This Row],[CODE_DESTINATION]],Libellés!$E$2:$F$7,2,FALSE)</f>
        <v>Valorisation matière</v>
      </c>
      <c r="J4024" s="21">
        <v>1708.3352</v>
      </c>
      <c r="K4024" s="21">
        <v>556222</v>
      </c>
      <c r="L4024" s="21">
        <f>Tableau1[[#This Row],[TONNE_DECHET]]*1000</f>
        <v>1708335.2</v>
      </c>
      <c r="M4024" s="21">
        <f>Tableau1[[#This Row],[KG_DECHET]]/Tableau1[[#This Row],[Population]]</f>
        <v>3.0713190057207371</v>
      </c>
    </row>
    <row r="4025" spans="1:13" x14ac:dyDescent="0.3">
      <c r="A4025" s="21">
        <v>2015</v>
      </c>
      <c r="B4025" s="21">
        <v>27</v>
      </c>
      <c r="C4025" s="21" t="str">
        <f>VLOOKUP(Tableau1[[#This Row],[CODE_REGION]],Libellés!$I$2:$J$15,2,FALSE)</f>
        <v>Bourgogne-Franche-Comté</v>
      </c>
      <c r="D4025" s="21">
        <v>71</v>
      </c>
      <c r="E4025" s="21" t="str">
        <f>VLOOKUP(Tableau1[[#This Row],[CODE_DEPT]],Libellés!$L$2:$M$102,2,FALSE)</f>
        <v>Saône-et-Loire</v>
      </c>
      <c r="F4025" s="21" t="s">
        <v>49</v>
      </c>
      <c r="G4025" s="21" t="str">
        <f>VLOOKUP(Tableau1[[#This Row],[CODE_TYPE_DECHET]],Libellés!$A$1:$B$8,2,FALSE)</f>
        <v>Ordures ménagères résiduelles</v>
      </c>
      <c r="H4025" s="21" t="s">
        <v>49</v>
      </c>
      <c r="I4025" s="21" t="str">
        <f>VLOOKUP(Tableau1[[#This Row],[CODE_DESTINATION]],Libellés!$E$2:$F$7,2,FALSE)</f>
        <v>Valorisation matière</v>
      </c>
      <c r="J4025" s="21">
        <v>22765.89184</v>
      </c>
      <c r="K4025" s="21">
        <v>555408</v>
      </c>
      <c r="L4025" s="21">
        <f>Tableau1[[#This Row],[TONNE_DECHET]]*1000</f>
        <v>22765891.84</v>
      </c>
      <c r="M4025" s="21">
        <f>Tableau1[[#This Row],[KG_DECHET]]/Tableau1[[#This Row],[Population]]</f>
        <v>40.989492121107368</v>
      </c>
    </row>
    <row r="4026" spans="1:13" x14ac:dyDescent="0.3">
      <c r="A4026" s="21">
        <v>2015</v>
      </c>
      <c r="B4026" s="21">
        <v>27</v>
      </c>
      <c r="C4026" s="21" t="str">
        <f>VLOOKUP(Tableau1[[#This Row],[CODE_REGION]],Libellés!$I$2:$J$15,2,FALSE)</f>
        <v>Bourgogne-Franche-Comté</v>
      </c>
      <c r="D4026" s="21">
        <v>71</v>
      </c>
      <c r="E4026" s="21" t="str">
        <f>VLOOKUP(Tableau1[[#This Row],[CODE_DEPT]],Libellés!$L$2:$M$102,2,FALSE)</f>
        <v>Saône-et-Loire</v>
      </c>
      <c r="F4026" s="21" t="s">
        <v>49</v>
      </c>
      <c r="G4026" s="21" t="str">
        <f>VLOOKUP(Tableau1[[#This Row],[CODE_TYPE_DECHET]],Libellés!$A$1:$B$8,2,FALSE)</f>
        <v>Ordures ménagères résiduelles</v>
      </c>
      <c r="H4026" s="21" t="s">
        <v>50</v>
      </c>
      <c r="I4026" s="21" t="str">
        <f>VLOOKUP(Tableau1[[#This Row],[CODE_DESTINATION]],Libellés!$E$2:$F$7,2,FALSE)</f>
        <v>Incinération avec récupération d'énergie</v>
      </c>
      <c r="J4026" s="21">
        <v>3989</v>
      </c>
      <c r="K4026" s="21">
        <v>555408</v>
      </c>
      <c r="L4026" s="21">
        <f>Tableau1[[#This Row],[TONNE_DECHET]]*1000</f>
        <v>3989000</v>
      </c>
      <c r="M4026" s="21">
        <f>Tableau1[[#This Row],[KG_DECHET]]/Tableau1[[#This Row],[Population]]</f>
        <v>7.1821075677700001</v>
      </c>
    </row>
    <row r="4027" spans="1:13" x14ac:dyDescent="0.3">
      <c r="A4027" s="21">
        <v>2015</v>
      </c>
      <c r="B4027" s="21">
        <v>27</v>
      </c>
      <c r="C4027" s="21" t="str">
        <f>VLOOKUP(Tableau1[[#This Row],[CODE_REGION]],Libellés!$I$2:$J$15,2,FALSE)</f>
        <v>Bourgogne-Franche-Comté</v>
      </c>
      <c r="D4027" s="21">
        <v>71</v>
      </c>
      <c r="E4027" s="21" t="str">
        <f>VLOOKUP(Tableau1[[#This Row],[CODE_DEPT]],Libellés!$L$2:$M$102,2,FALSE)</f>
        <v>Saône-et-Loire</v>
      </c>
      <c r="F4027" s="21" t="s">
        <v>49</v>
      </c>
      <c r="G4027" s="21" t="str">
        <f>VLOOKUP(Tableau1[[#This Row],[CODE_TYPE_DECHET]],Libellés!$A$1:$B$8,2,FALSE)</f>
        <v>Ordures ménagères résiduelles</v>
      </c>
      <c r="H4027" s="21" t="s">
        <v>51</v>
      </c>
      <c r="I4027" s="21" t="str">
        <f>VLOOKUP(Tableau1[[#This Row],[CODE_DESTINATION]],Libellés!$E$2:$F$7,2,FALSE)</f>
        <v>Stockage</v>
      </c>
      <c r="J4027" s="21">
        <v>70092.709780000005</v>
      </c>
      <c r="K4027" s="21">
        <v>555408</v>
      </c>
      <c r="L4027" s="21">
        <f>Tableau1[[#This Row],[TONNE_DECHET]]*1000</f>
        <v>70092709.780000001</v>
      </c>
      <c r="M4027" s="21">
        <f>Tableau1[[#This Row],[KG_DECHET]]/Tableau1[[#This Row],[Population]]</f>
        <v>126.20039642929162</v>
      </c>
    </row>
    <row r="4028" spans="1:13" x14ac:dyDescent="0.3">
      <c r="A4028" s="21">
        <v>2015</v>
      </c>
      <c r="B4028" s="21">
        <v>27</v>
      </c>
      <c r="C4028" s="21" t="str">
        <f>VLOOKUP(Tableau1[[#This Row],[CODE_REGION]],Libellés!$I$2:$J$15,2,FALSE)</f>
        <v>Bourgogne-Franche-Comté</v>
      </c>
      <c r="D4028" s="21">
        <v>71</v>
      </c>
      <c r="E4028" s="21" t="str">
        <f>VLOOKUP(Tableau1[[#This Row],[CODE_DEPT]],Libellés!$L$2:$M$102,2,FALSE)</f>
        <v>Saône-et-Loire</v>
      </c>
      <c r="F4028" s="21" t="s">
        <v>49</v>
      </c>
      <c r="G4028" s="21" t="str">
        <f>VLOOKUP(Tableau1[[#This Row],[CODE_TYPE_DECHET]],Libellés!$A$1:$B$8,2,FALSE)</f>
        <v>Ordures ménagères résiduelles</v>
      </c>
      <c r="H4028" s="21" t="s">
        <v>56</v>
      </c>
      <c r="I4028" s="21" t="str">
        <f>VLOOKUP(Tableau1[[#This Row],[CODE_DESTINATION]],Libellés!$E$2:$F$7,2,FALSE)</f>
        <v>Valorisation organique</v>
      </c>
      <c r="J4028" s="21">
        <v>18839</v>
      </c>
      <c r="K4028" s="21">
        <v>555408</v>
      </c>
      <c r="L4028" s="21">
        <f>Tableau1[[#This Row],[TONNE_DECHET]]*1000</f>
        <v>18839000</v>
      </c>
      <c r="M4028" s="21">
        <f>Tableau1[[#This Row],[KG_DECHET]]/Tableau1[[#This Row],[Population]]</f>
        <v>33.919208941894965</v>
      </c>
    </row>
    <row r="4029" spans="1:13" x14ac:dyDescent="0.3">
      <c r="A4029" s="21">
        <v>2015</v>
      </c>
      <c r="B4029" s="21">
        <v>27</v>
      </c>
      <c r="C4029" s="21" t="str">
        <f>VLOOKUP(Tableau1[[#This Row],[CODE_REGION]],Libellés!$I$2:$J$15,2,FALSE)</f>
        <v>Bourgogne-Franche-Comté</v>
      </c>
      <c r="D4029" s="21">
        <v>71</v>
      </c>
      <c r="E4029" s="21" t="str">
        <f>VLOOKUP(Tableau1[[#This Row],[CODE_DEPT]],Libellés!$L$2:$M$102,2,FALSE)</f>
        <v>Saône-et-Loire</v>
      </c>
      <c r="F4029" s="21" t="s">
        <v>49</v>
      </c>
      <c r="G4029" s="21" t="str">
        <f>VLOOKUP(Tableau1[[#This Row],[CODE_TYPE_DECHET]],Libellés!$A$1:$B$8,2,FALSE)</f>
        <v>Ordures ménagères résiduelles</v>
      </c>
      <c r="H4029" s="21" t="s">
        <v>52</v>
      </c>
      <c r="I4029" s="21" t="str">
        <f>VLOOKUP(Tableau1[[#This Row],[CODE_DESTINATION]],Libellés!$E$2:$F$7,2,FALSE)</f>
        <v>Non précisé</v>
      </c>
      <c r="J4029" s="21">
        <v>21.011209999999998</v>
      </c>
      <c r="K4029" s="21">
        <v>555408</v>
      </c>
      <c r="L4029" s="21">
        <f>Tableau1[[#This Row],[TONNE_DECHET]]*1000</f>
        <v>21011.21</v>
      </c>
      <c r="M4029" s="21">
        <f>Tableau1[[#This Row],[KG_DECHET]]/Tableau1[[#This Row],[Population]]</f>
        <v>3.7830225707948029E-2</v>
      </c>
    </row>
    <row r="4030" spans="1:13" x14ac:dyDescent="0.3">
      <c r="A4030" s="21">
        <v>2015</v>
      </c>
      <c r="B4030" s="21">
        <v>27</v>
      </c>
      <c r="C4030" s="21" t="str">
        <f>VLOOKUP(Tableau1[[#This Row],[CODE_REGION]],Libellés!$I$2:$J$15,2,FALSE)</f>
        <v>Bourgogne-Franche-Comté</v>
      </c>
      <c r="D4030" s="21">
        <v>71</v>
      </c>
      <c r="E4030" s="21" t="str">
        <f>VLOOKUP(Tableau1[[#This Row],[CODE_DEPT]],Libellés!$L$2:$M$102,2,FALSE)</f>
        <v>Saône-et-Loire</v>
      </c>
      <c r="F4030" s="21" t="s">
        <v>50</v>
      </c>
      <c r="G4030" s="21" t="str">
        <f>VLOOKUP(Tableau1[[#This Row],[CODE_TYPE_DECHET]],Libellés!$A$1:$B$8,2,FALSE)</f>
        <v>Encombrants</v>
      </c>
      <c r="H4030" s="21" t="s">
        <v>49</v>
      </c>
      <c r="I4030" s="21" t="str">
        <f>VLOOKUP(Tableau1[[#This Row],[CODE_DESTINATION]],Libellés!$E$2:$F$7,2,FALSE)</f>
        <v>Valorisation matière</v>
      </c>
      <c r="J4030" s="21">
        <v>49.53</v>
      </c>
      <c r="K4030" s="21">
        <v>555408</v>
      </c>
      <c r="L4030" s="21">
        <f>Tableau1[[#This Row],[TONNE_DECHET]]*1000</f>
        <v>49530</v>
      </c>
      <c r="M4030" s="21">
        <f>Tableau1[[#This Row],[KG_DECHET]]/Tableau1[[#This Row],[Population]]</f>
        <v>8.9177685593293574E-2</v>
      </c>
    </row>
    <row r="4031" spans="1:13" x14ac:dyDescent="0.3">
      <c r="A4031" s="21">
        <v>2015</v>
      </c>
      <c r="B4031" s="21">
        <v>27</v>
      </c>
      <c r="C4031" s="21" t="str">
        <f>VLOOKUP(Tableau1[[#This Row],[CODE_REGION]],Libellés!$I$2:$J$15,2,FALSE)</f>
        <v>Bourgogne-Franche-Comté</v>
      </c>
      <c r="D4031" s="21">
        <v>71</v>
      </c>
      <c r="E4031" s="21" t="str">
        <f>VLOOKUP(Tableau1[[#This Row],[CODE_DEPT]],Libellés!$L$2:$M$102,2,FALSE)</f>
        <v>Saône-et-Loire</v>
      </c>
      <c r="F4031" s="21" t="s">
        <v>50</v>
      </c>
      <c r="G4031" s="21" t="str">
        <f>VLOOKUP(Tableau1[[#This Row],[CODE_TYPE_DECHET]],Libellés!$A$1:$B$8,2,FALSE)</f>
        <v>Encombrants</v>
      </c>
      <c r="H4031" s="21" t="s">
        <v>51</v>
      </c>
      <c r="I4031" s="21" t="str">
        <f>VLOOKUP(Tableau1[[#This Row],[CODE_DESTINATION]],Libellés!$E$2:$F$7,2,FALSE)</f>
        <v>Stockage</v>
      </c>
      <c r="J4031" s="21">
        <v>235.95799</v>
      </c>
      <c r="K4031" s="21">
        <v>555408</v>
      </c>
      <c r="L4031" s="21">
        <f>Tableau1[[#This Row],[TONNE_DECHET]]*1000</f>
        <v>235957.99</v>
      </c>
      <c r="M4031" s="21">
        <f>Tableau1[[#This Row],[KG_DECHET]]/Tableau1[[#This Row],[Population]]</f>
        <v>0.42483721876530406</v>
      </c>
    </row>
    <row r="4032" spans="1:13" x14ac:dyDescent="0.3">
      <c r="A4032" s="21">
        <v>2015</v>
      </c>
      <c r="B4032" s="21">
        <v>27</v>
      </c>
      <c r="C4032" s="21" t="str">
        <f>VLOOKUP(Tableau1[[#This Row],[CODE_REGION]],Libellés!$I$2:$J$15,2,FALSE)</f>
        <v>Bourgogne-Franche-Comté</v>
      </c>
      <c r="D4032" s="21">
        <v>71</v>
      </c>
      <c r="E4032" s="21" t="str">
        <f>VLOOKUP(Tableau1[[#This Row],[CODE_DEPT]],Libellés!$L$2:$M$102,2,FALSE)</f>
        <v>Saône-et-Loire</v>
      </c>
      <c r="F4032" s="21" t="s">
        <v>53</v>
      </c>
      <c r="G4032" s="21" t="str">
        <f>VLOOKUP(Tableau1[[#This Row],[CODE_TYPE_DECHET]],Libellés!$A$1:$B$8,2,FALSE)</f>
        <v>Déchets dangereux</v>
      </c>
      <c r="H4032" s="21" t="s">
        <v>49</v>
      </c>
      <c r="I4032" s="21" t="str">
        <f>VLOOKUP(Tableau1[[#This Row],[CODE_DESTINATION]],Libellés!$E$2:$F$7,2,FALSE)</f>
        <v>Valorisation matière</v>
      </c>
      <c r="J4032" s="21">
        <v>171.2</v>
      </c>
      <c r="K4032" s="21">
        <v>555408</v>
      </c>
      <c r="L4032" s="21">
        <f>Tableau1[[#This Row],[TONNE_DECHET]]*1000</f>
        <v>171200</v>
      </c>
      <c r="M4032" s="21">
        <f>Tableau1[[#This Row],[KG_DECHET]]/Tableau1[[#This Row],[Population]]</f>
        <v>0.30824186904041712</v>
      </c>
    </row>
    <row r="4033" spans="1:13" x14ac:dyDescent="0.3">
      <c r="A4033" s="21">
        <v>2015</v>
      </c>
      <c r="B4033" s="21">
        <v>27</v>
      </c>
      <c r="C4033" s="21" t="str">
        <f>VLOOKUP(Tableau1[[#This Row],[CODE_REGION]],Libellés!$I$2:$J$15,2,FALSE)</f>
        <v>Bourgogne-Franche-Comté</v>
      </c>
      <c r="D4033" s="21">
        <v>71</v>
      </c>
      <c r="E4033" s="21" t="str">
        <f>VLOOKUP(Tableau1[[#This Row],[CODE_DEPT]],Libellés!$L$2:$M$102,2,FALSE)</f>
        <v>Saône-et-Loire</v>
      </c>
      <c r="F4033" s="21" t="s">
        <v>53</v>
      </c>
      <c r="G4033" s="21" t="str">
        <f>VLOOKUP(Tableau1[[#This Row],[CODE_TYPE_DECHET]],Libellés!$A$1:$B$8,2,FALSE)</f>
        <v>Déchets dangereux</v>
      </c>
      <c r="H4033" s="21" t="s">
        <v>50</v>
      </c>
      <c r="I4033" s="21" t="str">
        <f>VLOOKUP(Tableau1[[#This Row],[CODE_DESTINATION]],Libellés!$E$2:$F$7,2,FALSE)</f>
        <v>Incinération avec récupération d'énergie</v>
      </c>
      <c r="J4033" s="21">
        <v>0.13600000000000001</v>
      </c>
      <c r="K4033" s="21">
        <v>555408</v>
      </c>
      <c r="L4033" s="21">
        <f>Tableau1[[#This Row],[TONNE_DECHET]]*1000</f>
        <v>136</v>
      </c>
      <c r="M4033" s="21">
        <f>Tableau1[[#This Row],[KG_DECHET]]/Tableau1[[#This Row],[Population]]</f>
        <v>2.4486503615360239E-4</v>
      </c>
    </row>
    <row r="4034" spans="1:13" x14ac:dyDescent="0.3">
      <c r="A4034" s="21">
        <v>2015</v>
      </c>
      <c r="B4034" s="21">
        <v>27</v>
      </c>
      <c r="C4034" s="21" t="str">
        <f>VLOOKUP(Tableau1[[#This Row],[CODE_REGION]],Libellés!$I$2:$J$15,2,FALSE)</f>
        <v>Bourgogne-Franche-Comté</v>
      </c>
      <c r="D4034" s="21">
        <v>71</v>
      </c>
      <c r="E4034" s="21" t="str">
        <f>VLOOKUP(Tableau1[[#This Row],[CODE_DEPT]],Libellés!$L$2:$M$102,2,FALSE)</f>
        <v>Saône-et-Loire</v>
      </c>
      <c r="F4034" s="21" t="s">
        <v>51</v>
      </c>
      <c r="G4034" s="21" t="str">
        <f>VLOOKUP(Tableau1[[#This Row],[CODE_TYPE_DECHET]],Libellés!$A$1:$B$8,2,FALSE)</f>
        <v>Emballages et papier</v>
      </c>
      <c r="H4034" s="21" t="s">
        <v>49</v>
      </c>
      <c r="I4034" s="21" t="str">
        <f>VLOOKUP(Tableau1[[#This Row],[CODE_DESTINATION]],Libellés!$E$2:$F$7,2,FALSE)</f>
        <v>Valorisation matière</v>
      </c>
      <c r="J4034" s="21">
        <v>26372.545910000001</v>
      </c>
      <c r="K4034" s="21">
        <v>555408</v>
      </c>
      <c r="L4034" s="21">
        <f>Tableau1[[#This Row],[TONNE_DECHET]]*1000</f>
        <v>26372545.91</v>
      </c>
      <c r="M4034" s="21">
        <f>Tableau1[[#This Row],[KG_DECHET]]/Tableau1[[#This Row],[Population]]</f>
        <v>47.483194174372713</v>
      </c>
    </row>
    <row r="4035" spans="1:13" x14ac:dyDescent="0.3">
      <c r="A4035" s="21">
        <v>2015</v>
      </c>
      <c r="B4035" s="21">
        <v>27</v>
      </c>
      <c r="C4035" s="21" t="str">
        <f>VLOOKUP(Tableau1[[#This Row],[CODE_REGION]],Libellés!$I$2:$J$15,2,FALSE)</f>
        <v>Bourgogne-Franche-Comté</v>
      </c>
      <c r="D4035" s="21">
        <v>71</v>
      </c>
      <c r="E4035" s="21" t="str">
        <f>VLOOKUP(Tableau1[[#This Row],[CODE_DEPT]],Libellés!$L$2:$M$102,2,FALSE)</f>
        <v>Saône-et-Loire</v>
      </c>
      <c r="F4035" s="21" t="s">
        <v>51</v>
      </c>
      <c r="G4035" s="21" t="str">
        <f>VLOOKUP(Tableau1[[#This Row],[CODE_TYPE_DECHET]],Libellés!$A$1:$B$8,2,FALSE)</f>
        <v>Emballages et papier</v>
      </c>
      <c r="H4035" s="21" t="s">
        <v>52</v>
      </c>
      <c r="I4035" s="21" t="str">
        <f>VLOOKUP(Tableau1[[#This Row],[CODE_DESTINATION]],Libellés!$E$2:$F$7,2,FALSE)</f>
        <v>Non précisé</v>
      </c>
      <c r="J4035" s="21">
        <v>2.5419499999999999</v>
      </c>
      <c r="K4035" s="21">
        <v>555408</v>
      </c>
      <c r="L4035" s="21">
        <f>Tableau1[[#This Row],[TONNE_DECHET]]*1000</f>
        <v>2541.9499999999998</v>
      </c>
      <c r="M4035" s="21">
        <f>Tableau1[[#This Row],[KG_DECHET]]/Tableau1[[#This Row],[Population]]</f>
        <v>4.5767255783135995E-3</v>
      </c>
    </row>
    <row r="4036" spans="1:13" x14ac:dyDescent="0.3">
      <c r="A4036" s="21">
        <v>2015</v>
      </c>
      <c r="B4036" s="21">
        <v>27</v>
      </c>
      <c r="C4036" s="21" t="str">
        <f>VLOOKUP(Tableau1[[#This Row],[CODE_REGION]],Libellés!$I$2:$J$15,2,FALSE)</f>
        <v>Bourgogne-Franche-Comté</v>
      </c>
      <c r="D4036" s="21">
        <v>71</v>
      </c>
      <c r="E4036" s="21" t="str">
        <f>VLOOKUP(Tableau1[[#This Row],[CODE_DEPT]],Libellés!$L$2:$M$102,2,FALSE)</f>
        <v>Saône-et-Loire</v>
      </c>
      <c r="F4036" s="21" t="s">
        <v>56</v>
      </c>
      <c r="G4036" s="21" t="str">
        <f>VLOOKUP(Tableau1[[#This Row],[CODE_TYPE_DECHET]],Libellés!$A$1:$B$8,2,FALSE)</f>
        <v>Biodéchets</v>
      </c>
      <c r="H4036" s="21" t="s">
        <v>56</v>
      </c>
      <c r="I4036" s="21" t="str">
        <f>VLOOKUP(Tableau1[[#This Row],[CODE_DESTINATION]],Libellés!$E$2:$F$7,2,FALSE)</f>
        <v>Valorisation organique</v>
      </c>
      <c r="J4036" s="21">
        <v>2843.7482599999998</v>
      </c>
      <c r="K4036" s="21">
        <v>555408</v>
      </c>
      <c r="L4036" s="21">
        <f>Tableau1[[#This Row],[TONNE_DECHET]]*1000</f>
        <v>2843748.26</v>
      </c>
      <c r="M4036" s="21">
        <f>Tableau1[[#This Row],[KG_DECHET]]/Tableau1[[#This Row],[Population]]</f>
        <v>5.1201067683576751</v>
      </c>
    </row>
    <row r="4037" spans="1:13" x14ac:dyDescent="0.3">
      <c r="A4037" s="21">
        <v>2015</v>
      </c>
      <c r="B4037" s="21">
        <v>27</v>
      </c>
      <c r="C4037" s="21" t="str">
        <f>VLOOKUP(Tableau1[[#This Row],[CODE_REGION]],Libellés!$I$2:$J$15,2,FALSE)</f>
        <v>Bourgogne-Franche-Comté</v>
      </c>
      <c r="D4037" s="21">
        <v>71</v>
      </c>
      <c r="E4037" s="21" t="str">
        <f>VLOOKUP(Tableau1[[#This Row],[CODE_DEPT]],Libellés!$L$2:$M$102,2,FALSE)</f>
        <v>Saône-et-Loire</v>
      </c>
      <c r="F4037" s="21" t="s">
        <v>54</v>
      </c>
      <c r="G4037" s="21" t="str">
        <f>VLOOKUP(Tableau1[[#This Row],[CODE_TYPE_DECHET]],Libellés!$A$1:$B$8,2,FALSE)</f>
        <v>Verre</v>
      </c>
      <c r="H4037" s="21" t="s">
        <v>49</v>
      </c>
      <c r="I4037" s="21" t="str">
        <f>VLOOKUP(Tableau1[[#This Row],[CODE_DESTINATION]],Libellés!$E$2:$F$7,2,FALSE)</f>
        <v>Valorisation matière</v>
      </c>
      <c r="J4037" s="21">
        <v>20306.815719999999</v>
      </c>
      <c r="K4037" s="21">
        <v>555408</v>
      </c>
      <c r="L4037" s="21">
        <f>Tableau1[[#This Row],[TONNE_DECHET]]*1000</f>
        <v>20306815.719999999</v>
      </c>
      <c r="M4037" s="21">
        <f>Tableau1[[#This Row],[KG_DECHET]]/Tableau1[[#This Row],[Population]]</f>
        <v>36.561979157664275</v>
      </c>
    </row>
    <row r="4038" spans="1:13" x14ac:dyDescent="0.3">
      <c r="A4038" s="21">
        <v>2015</v>
      </c>
      <c r="B4038" s="21">
        <v>27</v>
      </c>
      <c r="C4038" s="21" t="str">
        <f>VLOOKUP(Tableau1[[#This Row],[CODE_REGION]],Libellés!$I$2:$J$15,2,FALSE)</f>
        <v>Bourgogne-Franche-Comté</v>
      </c>
      <c r="D4038" s="21">
        <v>71</v>
      </c>
      <c r="E4038" s="21" t="str">
        <f>VLOOKUP(Tableau1[[#This Row],[CODE_DEPT]],Libellés!$L$2:$M$102,2,FALSE)</f>
        <v>Saône-et-Loire</v>
      </c>
      <c r="F4038" s="21" t="s">
        <v>54</v>
      </c>
      <c r="G4038" s="21" t="str">
        <f>VLOOKUP(Tableau1[[#This Row],[CODE_TYPE_DECHET]],Libellés!$A$1:$B$8,2,FALSE)</f>
        <v>Verre</v>
      </c>
      <c r="H4038" s="21" t="s">
        <v>52</v>
      </c>
      <c r="I4038" s="21" t="str">
        <f>VLOOKUP(Tableau1[[#This Row],[CODE_DESTINATION]],Libellés!$E$2:$F$7,2,FALSE)</f>
        <v>Non précisé</v>
      </c>
      <c r="J4038" s="21">
        <v>4.1909999999999998</v>
      </c>
      <c r="K4038" s="21">
        <v>555408</v>
      </c>
      <c r="L4038" s="21">
        <f>Tableau1[[#This Row],[TONNE_DECHET]]*1000</f>
        <v>4191</v>
      </c>
      <c r="M4038" s="21">
        <f>Tableau1[[#This Row],[KG_DECHET]]/Tableau1[[#This Row],[Population]]</f>
        <v>7.5458041655863794E-3</v>
      </c>
    </row>
    <row r="4039" spans="1:13" x14ac:dyDescent="0.3">
      <c r="A4039" s="21">
        <v>2015</v>
      </c>
      <c r="B4039" s="21">
        <v>27</v>
      </c>
      <c r="C4039" s="21" t="str">
        <f>VLOOKUP(Tableau1[[#This Row],[CODE_REGION]],Libellés!$I$2:$J$15,2,FALSE)</f>
        <v>Bourgogne-Franche-Comté</v>
      </c>
      <c r="D4039" s="21">
        <v>71</v>
      </c>
      <c r="E4039" s="21" t="str">
        <f>VLOOKUP(Tableau1[[#This Row],[CODE_DEPT]],Libellés!$L$2:$M$102,2,FALSE)</f>
        <v>Saône-et-Loire</v>
      </c>
      <c r="F4039" s="21" t="s">
        <v>55</v>
      </c>
      <c r="G4039" s="21" t="str">
        <f>VLOOKUP(Tableau1[[#This Row],[CODE_TYPE_DECHET]],Libellés!$A$1:$B$8,2,FALSE)</f>
        <v>Collectes séparées hors gravats</v>
      </c>
      <c r="H4039" s="21" t="s">
        <v>49</v>
      </c>
      <c r="I4039" s="21" t="str">
        <f>VLOOKUP(Tableau1[[#This Row],[CODE_DESTINATION]],Libellés!$E$2:$F$7,2,FALSE)</f>
        <v>Valorisation matière</v>
      </c>
      <c r="J4039" s="21">
        <v>929.32383000000004</v>
      </c>
      <c r="K4039" s="21">
        <v>555408</v>
      </c>
      <c r="L4039" s="21">
        <f>Tableau1[[#This Row],[TONNE_DECHET]]*1000</f>
        <v>929323.83000000007</v>
      </c>
      <c r="M4039" s="21">
        <f>Tableau1[[#This Row],[KG_DECHET]]/Tableau1[[#This Row],[Population]]</f>
        <v>1.6732273031717226</v>
      </c>
    </row>
    <row r="4040" spans="1:13" x14ac:dyDescent="0.3">
      <c r="A4040" s="21">
        <v>2017</v>
      </c>
      <c r="B4040" s="21">
        <v>27</v>
      </c>
      <c r="C4040" s="21" t="str">
        <f>VLOOKUP(Tableau1[[#This Row],[CODE_REGION]],Libellés!$I$2:$J$15,2,FALSE)</f>
        <v>Bourgogne-Franche-Comté</v>
      </c>
      <c r="D4040" s="21">
        <v>71</v>
      </c>
      <c r="E4040" s="21" t="str">
        <f>VLOOKUP(Tableau1[[#This Row],[CODE_DEPT]],Libellés!$L$2:$M$102,2,FALSE)</f>
        <v>Saône-et-Loire</v>
      </c>
      <c r="F4040" s="21" t="s">
        <v>49</v>
      </c>
      <c r="G4040" s="21" t="str">
        <f>VLOOKUP(Tableau1[[#This Row],[CODE_TYPE_DECHET]],Libellés!$A$1:$B$8,2,FALSE)</f>
        <v>Ordures ménagères résiduelles</v>
      </c>
      <c r="H4040" s="21" t="s">
        <v>49</v>
      </c>
      <c r="I4040" s="21" t="str">
        <f>VLOOKUP(Tableau1[[#This Row],[CODE_DESTINATION]],Libellés!$E$2:$F$7,2,FALSE)</f>
        <v>Valorisation matière</v>
      </c>
      <c r="J4040" s="21">
        <v>5313</v>
      </c>
      <c r="K4040" s="21">
        <v>553595</v>
      </c>
      <c r="L4040" s="21">
        <f>Tableau1[[#This Row],[TONNE_DECHET]]*1000</f>
        <v>5313000</v>
      </c>
      <c r="M4040" s="21">
        <f>Tableau1[[#This Row],[KG_DECHET]]/Tableau1[[#This Row],[Population]]</f>
        <v>9.5972687614591887</v>
      </c>
    </row>
    <row r="4041" spans="1:13" x14ac:dyDescent="0.3">
      <c r="A4041" s="21">
        <v>2017</v>
      </c>
      <c r="B4041" s="21">
        <v>27</v>
      </c>
      <c r="C4041" s="21" t="str">
        <f>VLOOKUP(Tableau1[[#This Row],[CODE_REGION]],Libellés!$I$2:$J$15,2,FALSE)</f>
        <v>Bourgogne-Franche-Comté</v>
      </c>
      <c r="D4041" s="21">
        <v>71</v>
      </c>
      <c r="E4041" s="21" t="str">
        <f>VLOOKUP(Tableau1[[#This Row],[CODE_DEPT]],Libellés!$L$2:$M$102,2,FALSE)</f>
        <v>Saône-et-Loire</v>
      </c>
      <c r="F4041" s="21" t="s">
        <v>49</v>
      </c>
      <c r="G4041" s="21" t="str">
        <f>VLOOKUP(Tableau1[[#This Row],[CODE_TYPE_DECHET]],Libellés!$A$1:$B$8,2,FALSE)</f>
        <v>Ordures ménagères résiduelles</v>
      </c>
      <c r="H4041" s="21" t="s">
        <v>50</v>
      </c>
      <c r="I4041" s="21" t="str">
        <f>VLOOKUP(Tableau1[[#This Row],[CODE_DESTINATION]],Libellés!$E$2:$F$7,2,FALSE)</f>
        <v>Incinération avec récupération d'énergie</v>
      </c>
      <c r="J4041" s="21">
        <v>6861.1557499999999</v>
      </c>
      <c r="K4041" s="21">
        <v>553595</v>
      </c>
      <c r="L4041" s="21">
        <f>Tableau1[[#This Row],[TONNE_DECHET]]*1000</f>
        <v>6861155.75</v>
      </c>
      <c r="M4041" s="21">
        <f>Tableau1[[#This Row],[KG_DECHET]]/Tableau1[[#This Row],[Population]]</f>
        <v>12.393818134195577</v>
      </c>
    </row>
    <row r="4042" spans="1:13" x14ac:dyDescent="0.3">
      <c r="A4042" s="21">
        <v>2017</v>
      </c>
      <c r="B4042" s="21">
        <v>27</v>
      </c>
      <c r="C4042" s="21" t="str">
        <f>VLOOKUP(Tableau1[[#This Row],[CODE_REGION]],Libellés!$I$2:$J$15,2,FALSE)</f>
        <v>Bourgogne-Franche-Comté</v>
      </c>
      <c r="D4042" s="21">
        <v>71</v>
      </c>
      <c r="E4042" s="21" t="str">
        <f>VLOOKUP(Tableau1[[#This Row],[CODE_DEPT]],Libellés!$L$2:$M$102,2,FALSE)</f>
        <v>Saône-et-Loire</v>
      </c>
      <c r="F4042" s="21" t="s">
        <v>49</v>
      </c>
      <c r="G4042" s="21" t="str">
        <f>VLOOKUP(Tableau1[[#This Row],[CODE_TYPE_DECHET]],Libellés!$A$1:$B$8,2,FALSE)</f>
        <v>Ordures ménagères résiduelles</v>
      </c>
      <c r="H4042" s="21" t="s">
        <v>51</v>
      </c>
      <c r="I4042" s="21" t="str">
        <f>VLOOKUP(Tableau1[[#This Row],[CODE_DESTINATION]],Libellés!$E$2:$F$7,2,FALSE)</f>
        <v>Stockage</v>
      </c>
      <c r="J4042" s="21">
        <v>80022.585980000003</v>
      </c>
      <c r="K4042" s="21">
        <v>553595</v>
      </c>
      <c r="L4042" s="21">
        <f>Tableau1[[#This Row],[TONNE_DECHET]]*1000</f>
        <v>80022585.980000004</v>
      </c>
      <c r="M4042" s="21">
        <f>Tableau1[[#This Row],[KG_DECHET]]/Tableau1[[#This Row],[Population]]</f>
        <v>144.55077444702354</v>
      </c>
    </row>
    <row r="4043" spans="1:13" x14ac:dyDescent="0.3">
      <c r="A4043" s="21">
        <v>2017</v>
      </c>
      <c r="B4043" s="21">
        <v>27</v>
      </c>
      <c r="C4043" s="21" t="str">
        <f>VLOOKUP(Tableau1[[#This Row],[CODE_REGION]],Libellés!$I$2:$J$15,2,FALSE)</f>
        <v>Bourgogne-Franche-Comté</v>
      </c>
      <c r="D4043" s="21">
        <v>71</v>
      </c>
      <c r="E4043" s="21" t="str">
        <f>VLOOKUP(Tableau1[[#This Row],[CODE_DEPT]],Libellés!$L$2:$M$102,2,FALSE)</f>
        <v>Saône-et-Loire</v>
      </c>
      <c r="F4043" s="21" t="s">
        <v>49</v>
      </c>
      <c r="G4043" s="21" t="str">
        <f>VLOOKUP(Tableau1[[#This Row],[CODE_TYPE_DECHET]],Libellés!$A$1:$B$8,2,FALSE)</f>
        <v>Ordures ménagères résiduelles</v>
      </c>
      <c r="H4043" s="21" t="s">
        <v>56</v>
      </c>
      <c r="I4043" s="21" t="str">
        <f>VLOOKUP(Tableau1[[#This Row],[CODE_DESTINATION]],Libellés!$E$2:$F$7,2,FALSE)</f>
        <v>Valorisation organique</v>
      </c>
      <c r="J4043" s="21">
        <v>20011.36</v>
      </c>
      <c r="K4043" s="21">
        <v>553595</v>
      </c>
      <c r="L4043" s="21">
        <f>Tableau1[[#This Row],[TONNE_DECHET]]*1000</f>
        <v>20011360</v>
      </c>
      <c r="M4043" s="21">
        <f>Tableau1[[#This Row],[KG_DECHET]]/Tableau1[[#This Row],[Population]]</f>
        <v>36.148014342615092</v>
      </c>
    </row>
    <row r="4044" spans="1:13" x14ac:dyDescent="0.3">
      <c r="A4044" s="21">
        <v>2017</v>
      </c>
      <c r="B4044" s="21">
        <v>27</v>
      </c>
      <c r="C4044" s="21" t="str">
        <f>VLOOKUP(Tableau1[[#This Row],[CODE_REGION]],Libellés!$I$2:$J$15,2,FALSE)</f>
        <v>Bourgogne-Franche-Comté</v>
      </c>
      <c r="D4044" s="21">
        <v>71</v>
      </c>
      <c r="E4044" s="21" t="str">
        <f>VLOOKUP(Tableau1[[#This Row],[CODE_DEPT]],Libellés!$L$2:$M$102,2,FALSE)</f>
        <v>Saône-et-Loire</v>
      </c>
      <c r="F4044" s="21" t="s">
        <v>50</v>
      </c>
      <c r="G4044" s="21" t="str">
        <f>VLOOKUP(Tableau1[[#This Row],[CODE_TYPE_DECHET]],Libellés!$A$1:$B$8,2,FALSE)</f>
        <v>Encombrants</v>
      </c>
      <c r="H4044" s="21" t="s">
        <v>49</v>
      </c>
      <c r="I4044" s="21" t="str">
        <f>VLOOKUP(Tableau1[[#This Row],[CODE_DESTINATION]],Libellés!$E$2:$F$7,2,FALSE)</f>
        <v>Valorisation matière</v>
      </c>
      <c r="J4044" s="21">
        <v>52.27</v>
      </c>
      <c r="K4044" s="21">
        <v>553595</v>
      </c>
      <c r="L4044" s="21">
        <f>Tableau1[[#This Row],[TONNE_DECHET]]*1000</f>
        <v>52270</v>
      </c>
      <c r="M4044" s="21">
        <f>Tableau1[[#This Row],[KG_DECHET]]/Tableau1[[#This Row],[Population]]</f>
        <v>9.4419205375771101E-2</v>
      </c>
    </row>
    <row r="4045" spans="1:13" x14ac:dyDescent="0.3">
      <c r="A4045" s="21">
        <v>2017</v>
      </c>
      <c r="B4045" s="21">
        <v>27</v>
      </c>
      <c r="C4045" s="21" t="str">
        <f>VLOOKUP(Tableau1[[#This Row],[CODE_REGION]],Libellés!$I$2:$J$15,2,FALSE)</f>
        <v>Bourgogne-Franche-Comté</v>
      </c>
      <c r="D4045" s="21">
        <v>71</v>
      </c>
      <c r="E4045" s="21" t="str">
        <f>VLOOKUP(Tableau1[[#This Row],[CODE_DEPT]],Libellés!$L$2:$M$102,2,FALSE)</f>
        <v>Saône-et-Loire</v>
      </c>
      <c r="F4045" s="21" t="s">
        <v>50</v>
      </c>
      <c r="G4045" s="21" t="str">
        <f>VLOOKUP(Tableau1[[#This Row],[CODE_TYPE_DECHET]],Libellés!$A$1:$B$8,2,FALSE)</f>
        <v>Encombrants</v>
      </c>
      <c r="H4045" s="21" t="s">
        <v>51</v>
      </c>
      <c r="I4045" s="21" t="str">
        <f>VLOOKUP(Tableau1[[#This Row],[CODE_DESTINATION]],Libellés!$E$2:$F$7,2,FALSE)</f>
        <v>Stockage</v>
      </c>
      <c r="J4045" s="21">
        <v>454.44801000000001</v>
      </c>
      <c r="K4045" s="21">
        <v>553595</v>
      </c>
      <c r="L4045" s="21">
        <f>Tableau1[[#This Row],[TONNE_DECHET]]*1000</f>
        <v>454448.01</v>
      </c>
      <c r="M4045" s="21">
        <f>Tableau1[[#This Row],[KG_DECHET]]/Tableau1[[#This Row],[Population]]</f>
        <v>0.82090338604936819</v>
      </c>
    </row>
    <row r="4046" spans="1:13" x14ac:dyDescent="0.3">
      <c r="A4046" s="21">
        <v>2017</v>
      </c>
      <c r="B4046" s="21">
        <v>27</v>
      </c>
      <c r="C4046" s="21" t="str">
        <f>VLOOKUP(Tableau1[[#This Row],[CODE_REGION]],Libellés!$I$2:$J$15,2,FALSE)</f>
        <v>Bourgogne-Franche-Comté</v>
      </c>
      <c r="D4046" s="21">
        <v>71</v>
      </c>
      <c r="E4046" s="21" t="str">
        <f>VLOOKUP(Tableau1[[#This Row],[CODE_DEPT]],Libellés!$L$2:$M$102,2,FALSE)</f>
        <v>Saône-et-Loire</v>
      </c>
      <c r="F4046" s="21" t="s">
        <v>53</v>
      </c>
      <c r="G4046" s="21" t="str">
        <f>VLOOKUP(Tableau1[[#This Row],[CODE_TYPE_DECHET]],Libellés!$A$1:$B$8,2,FALSE)</f>
        <v>Déchets dangereux</v>
      </c>
      <c r="H4046" s="21" t="s">
        <v>50</v>
      </c>
      <c r="I4046" s="21" t="str">
        <f>VLOOKUP(Tableau1[[#This Row],[CODE_DESTINATION]],Libellés!$E$2:$F$7,2,FALSE)</f>
        <v>Incinération avec récupération d'énergie</v>
      </c>
      <c r="J4046" s="21">
        <v>404.29989</v>
      </c>
      <c r="K4046" s="21">
        <v>553595</v>
      </c>
      <c r="L4046" s="21">
        <f>Tableau1[[#This Row],[TONNE_DECHET]]*1000</f>
        <v>404299.89</v>
      </c>
      <c r="M4046" s="21">
        <f>Tableau1[[#This Row],[KG_DECHET]]/Tableau1[[#This Row],[Population]]</f>
        <v>0.73031709101418907</v>
      </c>
    </row>
    <row r="4047" spans="1:13" x14ac:dyDescent="0.3">
      <c r="A4047" s="21">
        <v>2017</v>
      </c>
      <c r="B4047" s="21">
        <v>27</v>
      </c>
      <c r="C4047" s="21" t="str">
        <f>VLOOKUP(Tableau1[[#This Row],[CODE_REGION]],Libellés!$I$2:$J$15,2,FALSE)</f>
        <v>Bourgogne-Franche-Comté</v>
      </c>
      <c r="D4047" s="21">
        <v>71</v>
      </c>
      <c r="E4047" s="21" t="str">
        <f>VLOOKUP(Tableau1[[#This Row],[CODE_DEPT]],Libellés!$L$2:$M$102,2,FALSE)</f>
        <v>Saône-et-Loire</v>
      </c>
      <c r="F4047" s="21" t="s">
        <v>51</v>
      </c>
      <c r="G4047" s="21" t="str">
        <f>VLOOKUP(Tableau1[[#This Row],[CODE_TYPE_DECHET]],Libellés!$A$1:$B$8,2,FALSE)</f>
        <v>Emballages et papier</v>
      </c>
      <c r="H4047" s="21" t="s">
        <v>49</v>
      </c>
      <c r="I4047" s="21" t="str">
        <f>VLOOKUP(Tableau1[[#This Row],[CODE_DESTINATION]],Libellés!$E$2:$F$7,2,FALSE)</f>
        <v>Valorisation matière</v>
      </c>
      <c r="J4047" s="21">
        <v>25767.194630000002</v>
      </c>
      <c r="K4047" s="21">
        <v>553595</v>
      </c>
      <c r="L4047" s="21">
        <f>Tableau1[[#This Row],[TONNE_DECHET]]*1000</f>
        <v>25767194.630000003</v>
      </c>
      <c r="M4047" s="21">
        <f>Tableau1[[#This Row],[KG_DECHET]]/Tableau1[[#This Row],[Population]]</f>
        <v>46.545208374353095</v>
      </c>
    </row>
    <row r="4048" spans="1:13" x14ac:dyDescent="0.3">
      <c r="A4048" s="21">
        <v>2017</v>
      </c>
      <c r="B4048" s="21">
        <v>27</v>
      </c>
      <c r="C4048" s="21" t="str">
        <f>VLOOKUP(Tableau1[[#This Row],[CODE_REGION]],Libellés!$I$2:$J$15,2,FALSE)</f>
        <v>Bourgogne-Franche-Comté</v>
      </c>
      <c r="D4048" s="21">
        <v>71</v>
      </c>
      <c r="E4048" s="21" t="str">
        <f>VLOOKUP(Tableau1[[#This Row],[CODE_DEPT]],Libellés!$L$2:$M$102,2,FALSE)</f>
        <v>Saône-et-Loire</v>
      </c>
      <c r="F4048" s="21" t="s">
        <v>51</v>
      </c>
      <c r="G4048" s="21" t="str">
        <f>VLOOKUP(Tableau1[[#This Row],[CODE_TYPE_DECHET]],Libellés!$A$1:$B$8,2,FALSE)</f>
        <v>Emballages et papier</v>
      </c>
      <c r="H4048" s="21" t="s">
        <v>52</v>
      </c>
      <c r="I4048" s="21" t="str">
        <f>VLOOKUP(Tableau1[[#This Row],[CODE_DESTINATION]],Libellés!$E$2:$F$7,2,FALSE)</f>
        <v>Non précisé</v>
      </c>
      <c r="J4048" s="21">
        <v>420</v>
      </c>
      <c r="K4048" s="21">
        <v>553595</v>
      </c>
      <c r="L4048" s="21">
        <f>Tableau1[[#This Row],[TONNE_DECHET]]*1000</f>
        <v>420000</v>
      </c>
      <c r="M4048" s="21">
        <f>Tableau1[[#This Row],[KG_DECHET]]/Tableau1[[#This Row],[Population]]</f>
        <v>0.75867737244736677</v>
      </c>
    </row>
    <row r="4049" spans="1:13" x14ac:dyDescent="0.3">
      <c r="A4049" s="21">
        <v>2017</v>
      </c>
      <c r="B4049" s="21">
        <v>27</v>
      </c>
      <c r="C4049" s="21" t="str">
        <f>VLOOKUP(Tableau1[[#This Row],[CODE_REGION]],Libellés!$I$2:$J$15,2,FALSE)</f>
        <v>Bourgogne-Franche-Comté</v>
      </c>
      <c r="D4049" s="21">
        <v>71</v>
      </c>
      <c r="E4049" s="21" t="str">
        <f>VLOOKUP(Tableau1[[#This Row],[CODE_DEPT]],Libellés!$L$2:$M$102,2,FALSE)</f>
        <v>Saône-et-Loire</v>
      </c>
      <c r="F4049" s="21" t="s">
        <v>56</v>
      </c>
      <c r="G4049" s="21" t="str">
        <f>VLOOKUP(Tableau1[[#This Row],[CODE_TYPE_DECHET]],Libellés!$A$1:$B$8,2,FALSE)</f>
        <v>Biodéchets</v>
      </c>
      <c r="H4049" s="21" t="s">
        <v>56</v>
      </c>
      <c r="I4049" s="21" t="str">
        <f>VLOOKUP(Tableau1[[#This Row],[CODE_DESTINATION]],Libellés!$E$2:$F$7,2,FALSE)</f>
        <v>Valorisation organique</v>
      </c>
      <c r="J4049" s="21">
        <v>4770.6948499999999</v>
      </c>
      <c r="K4049" s="21">
        <v>553595</v>
      </c>
      <c r="L4049" s="21">
        <f>Tableau1[[#This Row],[TONNE_DECHET]]*1000</f>
        <v>4770694.8499999996</v>
      </c>
      <c r="M4049" s="21">
        <f>Tableau1[[#This Row],[KG_DECHET]]/Tableau1[[#This Row],[Population]]</f>
        <v>8.6176624608242474</v>
      </c>
    </row>
    <row r="4050" spans="1:13" x14ac:dyDescent="0.3">
      <c r="A4050" s="21">
        <v>2017</v>
      </c>
      <c r="B4050" s="21">
        <v>27</v>
      </c>
      <c r="C4050" s="21" t="str">
        <f>VLOOKUP(Tableau1[[#This Row],[CODE_REGION]],Libellés!$I$2:$J$15,2,FALSE)</f>
        <v>Bourgogne-Franche-Comté</v>
      </c>
      <c r="D4050" s="21">
        <v>71</v>
      </c>
      <c r="E4050" s="21" t="str">
        <f>VLOOKUP(Tableau1[[#This Row],[CODE_DEPT]],Libellés!$L$2:$M$102,2,FALSE)</f>
        <v>Saône-et-Loire</v>
      </c>
      <c r="F4050" s="21" t="s">
        <v>54</v>
      </c>
      <c r="G4050" s="21" t="str">
        <f>VLOOKUP(Tableau1[[#This Row],[CODE_TYPE_DECHET]],Libellés!$A$1:$B$8,2,FALSE)</f>
        <v>Verre</v>
      </c>
      <c r="H4050" s="21" t="s">
        <v>49</v>
      </c>
      <c r="I4050" s="21" t="str">
        <f>VLOOKUP(Tableau1[[#This Row],[CODE_DESTINATION]],Libellés!$E$2:$F$7,2,FALSE)</f>
        <v>Valorisation matière</v>
      </c>
      <c r="J4050" s="21">
        <v>20857.84489</v>
      </c>
      <c r="K4050" s="21">
        <v>553595</v>
      </c>
      <c r="L4050" s="21">
        <f>Tableau1[[#This Row],[TONNE_DECHET]]*1000</f>
        <v>20857844.890000001</v>
      </c>
      <c r="M4050" s="21">
        <f>Tableau1[[#This Row],[KG_DECHET]]/Tableau1[[#This Row],[Population]]</f>
        <v>37.677083228714132</v>
      </c>
    </row>
    <row r="4051" spans="1:13" x14ac:dyDescent="0.3">
      <c r="A4051" s="21">
        <v>2017</v>
      </c>
      <c r="B4051" s="21">
        <v>27</v>
      </c>
      <c r="C4051" s="21" t="str">
        <f>VLOOKUP(Tableau1[[#This Row],[CODE_REGION]],Libellés!$I$2:$J$15,2,FALSE)</f>
        <v>Bourgogne-Franche-Comté</v>
      </c>
      <c r="D4051" s="21">
        <v>71</v>
      </c>
      <c r="E4051" s="21" t="str">
        <f>VLOOKUP(Tableau1[[#This Row],[CODE_DEPT]],Libellés!$L$2:$M$102,2,FALSE)</f>
        <v>Saône-et-Loire</v>
      </c>
      <c r="F4051" s="21" t="s">
        <v>55</v>
      </c>
      <c r="G4051" s="21" t="str">
        <f>VLOOKUP(Tableau1[[#This Row],[CODE_TYPE_DECHET]],Libellés!$A$1:$B$8,2,FALSE)</f>
        <v>Collectes séparées hors gravats</v>
      </c>
      <c r="H4051" s="21" t="s">
        <v>49</v>
      </c>
      <c r="I4051" s="21" t="str">
        <f>VLOOKUP(Tableau1[[#This Row],[CODE_DESTINATION]],Libellés!$E$2:$F$7,2,FALSE)</f>
        <v>Valorisation matière</v>
      </c>
      <c r="J4051" s="21">
        <v>1190.05585</v>
      </c>
      <c r="K4051" s="21">
        <v>553595</v>
      </c>
      <c r="L4051" s="21">
        <f>Tableau1[[#This Row],[TONNE_DECHET]]*1000</f>
        <v>1190055.8499999999</v>
      </c>
      <c r="M4051" s="21">
        <f>Tableau1[[#This Row],[KG_DECHET]]/Tableau1[[#This Row],[Population]]</f>
        <v>2.1496867746276607</v>
      </c>
    </row>
    <row r="4052" spans="1:13" x14ac:dyDescent="0.3">
      <c r="A4052" s="21">
        <v>2009</v>
      </c>
      <c r="B4052" s="21">
        <v>52</v>
      </c>
      <c r="C4052" s="21" t="str">
        <f>VLOOKUP(Tableau1[[#This Row],[CODE_REGION]],Libellés!$I$2:$J$15,2,FALSE)</f>
        <v>Pays de la Loire</v>
      </c>
      <c r="D4052" s="21">
        <v>72</v>
      </c>
      <c r="E4052" s="21" t="str">
        <f>VLOOKUP(Tableau1[[#This Row],[CODE_DEPT]],Libellés!$L$2:$M$102,2,FALSE)</f>
        <v>Sarthe</v>
      </c>
      <c r="F4052" s="21" t="s">
        <v>49</v>
      </c>
      <c r="G4052" s="21" t="str">
        <f>VLOOKUP(Tableau1[[#This Row],[CODE_TYPE_DECHET]],Libellés!$A$1:$B$8,2,FALSE)</f>
        <v>Ordures ménagères résiduelles</v>
      </c>
      <c r="H4052" s="21" t="s">
        <v>50</v>
      </c>
      <c r="I4052" s="21" t="str">
        <f>VLOOKUP(Tableau1[[#This Row],[CODE_DESTINATION]],Libellés!$E$2:$F$7,2,FALSE)</f>
        <v>Incinération avec récupération d'énergie</v>
      </c>
      <c r="J4052" s="21">
        <v>60943</v>
      </c>
      <c r="K4052" s="21">
        <v>561050</v>
      </c>
      <c r="L4052" s="21">
        <f>Tableau1[[#This Row],[TONNE_DECHET]]*1000</f>
        <v>60943000</v>
      </c>
      <c r="M4052" s="21">
        <f>Tableau1[[#This Row],[KG_DECHET]]/Tableau1[[#This Row],[Population]]</f>
        <v>108.62311736921843</v>
      </c>
    </row>
    <row r="4053" spans="1:13" x14ac:dyDescent="0.3">
      <c r="A4053" s="21">
        <v>2009</v>
      </c>
      <c r="B4053" s="21">
        <v>52</v>
      </c>
      <c r="C4053" s="21" t="str">
        <f>VLOOKUP(Tableau1[[#This Row],[CODE_REGION]],Libellés!$I$2:$J$15,2,FALSE)</f>
        <v>Pays de la Loire</v>
      </c>
      <c r="D4053" s="21">
        <v>72</v>
      </c>
      <c r="E4053" s="21" t="str">
        <f>VLOOKUP(Tableau1[[#This Row],[CODE_DEPT]],Libellés!$L$2:$M$102,2,FALSE)</f>
        <v>Sarthe</v>
      </c>
      <c r="F4053" s="21" t="s">
        <v>49</v>
      </c>
      <c r="G4053" s="21" t="str">
        <f>VLOOKUP(Tableau1[[#This Row],[CODE_TYPE_DECHET]],Libellés!$A$1:$B$8,2,FALSE)</f>
        <v>Ordures ménagères résiduelles</v>
      </c>
      <c r="H4053" s="21" t="s">
        <v>53</v>
      </c>
      <c r="I4053" s="21" t="str">
        <f>VLOOKUP(Tableau1[[#This Row],[CODE_DESTINATION]],Libellés!$E$2:$F$7,2,FALSE)</f>
        <v>Incinération sans récupération d'énergie</v>
      </c>
      <c r="J4053" s="21">
        <v>19085.28</v>
      </c>
      <c r="K4053" s="21">
        <v>561050</v>
      </c>
      <c r="L4053" s="21">
        <f>Tableau1[[#This Row],[TONNE_DECHET]]*1000</f>
        <v>19085280</v>
      </c>
      <c r="M4053" s="21">
        <f>Tableau1[[#This Row],[KG_DECHET]]/Tableau1[[#This Row],[Population]]</f>
        <v>34.01707512699403</v>
      </c>
    </row>
    <row r="4054" spans="1:13" x14ac:dyDescent="0.3">
      <c r="A4054" s="21">
        <v>2009</v>
      </c>
      <c r="B4054" s="21">
        <v>52</v>
      </c>
      <c r="C4054" s="21" t="str">
        <f>VLOOKUP(Tableau1[[#This Row],[CODE_REGION]],Libellés!$I$2:$J$15,2,FALSE)</f>
        <v>Pays de la Loire</v>
      </c>
      <c r="D4054" s="21">
        <v>72</v>
      </c>
      <c r="E4054" s="21" t="str">
        <f>VLOOKUP(Tableau1[[#This Row],[CODE_DEPT]],Libellés!$L$2:$M$102,2,FALSE)</f>
        <v>Sarthe</v>
      </c>
      <c r="F4054" s="21" t="s">
        <v>49</v>
      </c>
      <c r="G4054" s="21" t="str">
        <f>VLOOKUP(Tableau1[[#This Row],[CODE_TYPE_DECHET]],Libellés!$A$1:$B$8,2,FALSE)</f>
        <v>Ordures ménagères résiduelles</v>
      </c>
      <c r="H4054" s="21" t="s">
        <v>51</v>
      </c>
      <c r="I4054" s="21" t="str">
        <f>VLOOKUP(Tableau1[[#This Row],[CODE_DESTINATION]],Libellés!$E$2:$F$7,2,FALSE)</f>
        <v>Stockage</v>
      </c>
      <c r="J4054" s="21">
        <v>37003.475910000001</v>
      </c>
      <c r="K4054" s="21">
        <v>561050</v>
      </c>
      <c r="L4054" s="21">
        <f>Tableau1[[#This Row],[TONNE_DECHET]]*1000</f>
        <v>37003475.910000004</v>
      </c>
      <c r="M4054" s="21">
        <f>Tableau1[[#This Row],[KG_DECHET]]/Tableau1[[#This Row],[Population]]</f>
        <v>65.9539718563408</v>
      </c>
    </row>
    <row r="4055" spans="1:13" x14ac:dyDescent="0.3">
      <c r="A4055" s="21">
        <v>2009</v>
      </c>
      <c r="B4055" s="21">
        <v>52</v>
      </c>
      <c r="C4055" s="21" t="str">
        <f>VLOOKUP(Tableau1[[#This Row],[CODE_REGION]],Libellés!$I$2:$J$15,2,FALSE)</f>
        <v>Pays de la Loire</v>
      </c>
      <c r="D4055" s="21">
        <v>72</v>
      </c>
      <c r="E4055" s="21" t="str">
        <f>VLOOKUP(Tableau1[[#This Row],[CODE_DEPT]],Libellés!$L$2:$M$102,2,FALSE)</f>
        <v>Sarthe</v>
      </c>
      <c r="F4055" s="21" t="s">
        <v>49</v>
      </c>
      <c r="G4055" s="21" t="str">
        <f>VLOOKUP(Tableau1[[#This Row],[CODE_TYPE_DECHET]],Libellés!$A$1:$B$8,2,FALSE)</f>
        <v>Ordures ménagères résiduelles</v>
      </c>
      <c r="H4055" s="21" t="s">
        <v>56</v>
      </c>
      <c r="I4055" s="21" t="str">
        <f>VLOOKUP(Tableau1[[#This Row],[CODE_DESTINATION]],Libellés!$E$2:$F$7,2,FALSE)</f>
        <v>Valorisation organique</v>
      </c>
      <c r="J4055" s="21">
        <v>15231.44096</v>
      </c>
      <c r="K4055" s="21">
        <v>561050</v>
      </c>
      <c r="L4055" s="21">
        <f>Tableau1[[#This Row],[TONNE_DECHET]]*1000</f>
        <v>15231440.959999999</v>
      </c>
      <c r="M4055" s="21">
        <f>Tableau1[[#This Row],[KG_DECHET]]/Tableau1[[#This Row],[Population]]</f>
        <v>27.148099028607074</v>
      </c>
    </row>
    <row r="4056" spans="1:13" x14ac:dyDescent="0.3">
      <c r="A4056" s="21">
        <v>2009</v>
      </c>
      <c r="B4056" s="21">
        <v>52</v>
      </c>
      <c r="C4056" s="21" t="str">
        <f>VLOOKUP(Tableau1[[#This Row],[CODE_REGION]],Libellés!$I$2:$J$15,2,FALSE)</f>
        <v>Pays de la Loire</v>
      </c>
      <c r="D4056" s="21">
        <v>72</v>
      </c>
      <c r="E4056" s="21" t="str">
        <f>VLOOKUP(Tableau1[[#This Row],[CODE_DEPT]],Libellés!$L$2:$M$102,2,FALSE)</f>
        <v>Sarthe</v>
      </c>
      <c r="F4056" s="21" t="s">
        <v>49</v>
      </c>
      <c r="G4056" s="21" t="str">
        <f>VLOOKUP(Tableau1[[#This Row],[CODE_TYPE_DECHET]],Libellés!$A$1:$B$8,2,FALSE)</f>
        <v>Ordures ménagères résiduelles</v>
      </c>
      <c r="H4056" s="21" t="s">
        <v>52</v>
      </c>
      <c r="I4056" s="21" t="str">
        <f>VLOOKUP(Tableau1[[#This Row],[CODE_DESTINATION]],Libellés!$E$2:$F$7,2,FALSE)</f>
        <v>Non précisé</v>
      </c>
      <c r="J4056" s="21">
        <v>814.11048000000005</v>
      </c>
      <c r="K4056" s="21">
        <v>561050</v>
      </c>
      <c r="L4056" s="21">
        <f>Tableau1[[#This Row],[TONNE_DECHET]]*1000</f>
        <v>814110.4800000001</v>
      </c>
      <c r="M4056" s="21">
        <f>Tableau1[[#This Row],[KG_DECHET]]/Tableau1[[#This Row],[Population]]</f>
        <v>1.4510479992870513</v>
      </c>
    </row>
    <row r="4057" spans="1:13" x14ac:dyDescent="0.3">
      <c r="A4057" s="21">
        <v>2009</v>
      </c>
      <c r="B4057" s="21">
        <v>52</v>
      </c>
      <c r="C4057" s="21" t="str">
        <f>VLOOKUP(Tableau1[[#This Row],[CODE_REGION]],Libellés!$I$2:$J$15,2,FALSE)</f>
        <v>Pays de la Loire</v>
      </c>
      <c r="D4057" s="21">
        <v>72</v>
      </c>
      <c r="E4057" s="21" t="str">
        <f>VLOOKUP(Tableau1[[#This Row],[CODE_DEPT]],Libellés!$L$2:$M$102,2,FALSE)</f>
        <v>Sarthe</v>
      </c>
      <c r="F4057" s="21" t="s">
        <v>50</v>
      </c>
      <c r="G4057" s="21" t="str">
        <f>VLOOKUP(Tableau1[[#This Row],[CODE_TYPE_DECHET]],Libellés!$A$1:$B$8,2,FALSE)</f>
        <v>Encombrants</v>
      </c>
      <c r="H4057" s="21" t="s">
        <v>51</v>
      </c>
      <c r="I4057" s="21" t="str">
        <f>VLOOKUP(Tableau1[[#This Row],[CODE_DESTINATION]],Libellés!$E$2:$F$7,2,FALSE)</f>
        <v>Stockage</v>
      </c>
      <c r="J4057" s="21">
        <v>1021.96</v>
      </c>
      <c r="K4057" s="21">
        <v>561050</v>
      </c>
      <c r="L4057" s="21">
        <f>Tableau1[[#This Row],[TONNE_DECHET]]*1000</f>
        <v>1021960</v>
      </c>
      <c r="M4057" s="21">
        <f>Tableau1[[#This Row],[KG_DECHET]]/Tableau1[[#This Row],[Population]]</f>
        <v>1.8215132341146065</v>
      </c>
    </row>
    <row r="4058" spans="1:13" x14ac:dyDescent="0.3">
      <c r="A4058" s="21">
        <v>2009</v>
      </c>
      <c r="B4058" s="21">
        <v>52</v>
      </c>
      <c r="C4058" s="21" t="str">
        <f>VLOOKUP(Tableau1[[#This Row],[CODE_REGION]],Libellés!$I$2:$J$15,2,FALSE)</f>
        <v>Pays de la Loire</v>
      </c>
      <c r="D4058" s="21">
        <v>72</v>
      </c>
      <c r="E4058" s="21" t="str">
        <f>VLOOKUP(Tableau1[[#This Row],[CODE_DEPT]],Libellés!$L$2:$M$102,2,FALSE)</f>
        <v>Sarthe</v>
      </c>
      <c r="F4058" s="21" t="s">
        <v>50</v>
      </c>
      <c r="G4058" s="21" t="str">
        <f>VLOOKUP(Tableau1[[#This Row],[CODE_TYPE_DECHET]],Libellés!$A$1:$B$8,2,FALSE)</f>
        <v>Encombrants</v>
      </c>
      <c r="H4058" s="21" t="s">
        <v>52</v>
      </c>
      <c r="I4058" s="21" t="str">
        <f>VLOOKUP(Tableau1[[#This Row],[CODE_DESTINATION]],Libellés!$E$2:$F$7,2,FALSE)</f>
        <v>Non précisé</v>
      </c>
      <c r="J4058" s="21">
        <v>364.44</v>
      </c>
      <c r="K4058" s="21">
        <v>561050</v>
      </c>
      <c r="L4058" s="21">
        <f>Tableau1[[#This Row],[TONNE_DECHET]]*1000</f>
        <v>364440</v>
      </c>
      <c r="M4058" s="21">
        <f>Tableau1[[#This Row],[KG_DECHET]]/Tableau1[[#This Row],[Population]]</f>
        <v>0.64956777470813654</v>
      </c>
    </row>
    <row r="4059" spans="1:13" x14ac:dyDescent="0.3">
      <c r="A4059" s="21">
        <v>2009</v>
      </c>
      <c r="B4059" s="21">
        <v>52</v>
      </c>
      <c r="C4059" s="21" t="str">
        <f>VLOOKUP(Tableau1[[#This Row],[CODE_REGION]],Libellés!$I$2:$J$15,2,FALSE)</f>
        <v>Pays de la Loire</v>
      </c>
      <c r="D4059" s="21">
        <v>72</v>
      </c>
      <c r="E4059" s="21" t="str">
        <f>VLOOKUP(Tableau1[[#This Row],[CODE_DEPT]],Libellés!$L$2:$M$102,2,FALSE)</f>
        <v>Sarthe</v>
      </c>
      <c r="F4059" s="21" t="s">
        <v>53</v>
      </c>
      <c r="G4059" s="21" t="str">
        <f>VLOOKUP(Tableau1[[#This Row],[CODE_TYPE_DECHET]],Libellés!$A$1:$B$8,2,FALSE)</f>
        <v>Déchets dangereux</v>
      </c>
      <c r="H4059" s="21" t="s">
        <v>50</v>
      </c>
      <c r="I4059" s="21" t="str">
        <f>VLOOKUP(Tableau1[[#This Row],[CODE_DESTINATION]],Libellés!$E$2:$F$7,2,FALSE)</f>
        <v>Incinération avec récupération d'énergie</v>
      </c>
      <c r="J4059" s="21">
        <v>0.33412999999999998</v>
      </c>
      <c r="K4059" s="21">
        <v>561050</v>
      </c>
      <c r="L4059" s="21">
        <f>Tableau1[[#This Row],[TONNE_DECHET]]*1000</f>
        <v>334.13</v>
      </c>
      <c r="M4059" s="21">
        <f>Tableau1[[#This Row],[KG_DECHET]]/Tableau1[[#This Row],[Population]]</f>
        <v>5.9554406915604671E-4</v>
      </c>
    </row>
    <row r="4060" spans="1:13" x14ac:dyDescent="0.3">
      <c r="A4060" s="21">
        <v>2009</v>
      </c>
      <c r="B4060" s="21">
        <v>52</v>
      </c>
      <c r="C4060" s="21" t="str">
        <f>VLOOKUP(Tableau1[[#This Row],[CODE_REGION]],Libellés!$I$2:$J$15,2,FALSE)</f>
        <v>Pays de la Loire</v>
      </c>
      <c r="D4060" s="21">
        <v>72</v>
      </c>
      <c r="E4060" s="21" t="str">
        <f>VLOOKUP(Tableau1[[#This Row],[CODE_DEPT]],Libellés!$L$2:$M$102,2,FALSE)</f>
        <v>Sarthe</v>
      </c>
      <c r="F4060" s="21" t="s">
        <v>53</v>
      </c>
      <c r="G4060" s="21" t="str">
        <f>VLOOKUP(Tableau1[[#This Row],[CODE_TYPE_DECHET]],Libellés!$A$1:$B$8,2,FALSE)</f>
        <v>Déchets dangereux</v>
      </c>
      <c r="H4060" s="21" t="s">
        <v>52</v>
      </c>
      <c r="I4060" s="21" t="str">
        <f>VLOOKUP(Tableau1[[#This Row],[CODE_DESTINATION]],Libellés!$E$2:$F$7,2,FALSE)</f>
        <v>Non précisé</v>
      </c>
      <c r="J4060" s="21">
        <v>1.63696</v>
      </c>
      <c r="K4060" s="21">
        <v>561050</v>
      </c>
      <c r="L4060" s="21">
        <f>Tableau1[[#This Row],[TONNE_DECHET]]*1000</f>
        <v>1636.96</v>
      </c>
      <c r="M4060" s="21">
        <f>Tableau1[[#This Row],[KG_DECHET]]/Tableau1[[#This Row],[Population]]</f>
        <v>2.9176722217271189E-3</v>
      </c>
    </row>
    <row r="4061" spans="1:13" x14ac:dyDescent="0.3">
      <c r="A4061" s="21">
        <v>2009</v>
      </c>
      <c r="B4061" s="21">
        <v>52</v>
      </c>
      <c r="C4061" s="21" t="str">
        <f>VLOOKUP(Tableau1[[#This Row],[CODE_REGION]],Libellés!$I$2:$J$15,2,FALSE)</f>
        <v>Pays de la Loire</v>
      </c>
      <c r="D4061" s="21">
        <v>72</v>
      </c>
      <c r="E4061" s="21" t="str">
        <f>VLOOKUP(Tableau1[[#This Row],[CODE_DEPT]],Libellés!$L$2:$M$102,2,FALSE)</f>
        <v>Sarthe</v>
      </c>
      <c r="F4061" s="21" t="s">
        <v>51</v>
      </c>
      <c r="G4061" s="21" t="str">
        <f>VLOOKUP(Tableau1[[#This Row],[CODE_TYPE_DECHET]],Libellés!$A$1:$B$8,2,FALSE)</f>
        <v>Emballages et papier</v>
      </c>
      <c r="H4061" s="21" t="s">
        <v>49</v>
      </c>
      <c r="I4061" s="21" t="str">
        <f>VLOOKUP(Tableau1[[#This Row],[CODE_DESTINATION]],Libellés!$E$2:$F$7,2,FALSE)</f>
        <v>Valorisation matière</v>
      </c>
      <c r="J4061" s="21">
        <v>27678.092000000001</v>
      </c>
      <c r="K4061" s="21">
        <v>561050</v>
      </c>
      <c r="L4061" s="21">
        <f>Tableau1[[#This Row],[TONNE_DECHET]]*1000</f>
        <v>27678092</v>
      </c>
      <c r="M4061" s="21">
        <f>Tableau1[[#This Row],[KG_DECHET]]/Tableau1[[#This Row],[Population]]</f>
        <v>49.332665537830856</v>
      </c>
    </row>
    <row r="4062" spans="1:13" x14ac:dyDescent="0.3">
      <c r="A4062" s="21">
        <v>2009</v>
      </c>
      <c r="B4062" s="21">
        <v>52</v>
      </c>
      <c r="C4062" s="21" t="str">
        <f>VLOOKUP(Tableau1[[#This Row],[CODE_REGION]],Libellés!$I$2:$J$15,2,FALSE)</f>
        <v>Pays de la Loire</v>
      </c>
      <c r="D4062" s="21">
        <v>72</v>
      </c>
      <c r="E4062" s="21" t="str">
        <f>VLOOKUP(Tableau1[[#This Row],[CODE_DEPT]],Libellés!$L$2:$M$102,2,FALSE)</f>
        <v>Sarthe</v>
      </c>
      <c r="F4062" s="21" t="s">
        <v>51</v>
      </c>
      <c r="G4062" s="21" t="str">
        <f>VLOOKUP(Tableau1[[#This Row],[CODE_TYPE_DECHET]],Libellés!$A$1:$B$8,2,FALSE)</f>
        <v>Emballages et papier</v>
      </c>
      <c r="H4062" s="21" t="s">
        <v>52</v>
      </c>
      <c r="I4062" s="21" t="str">
        <f>VLOOKUP(Tableau1[[#This Row],[CODE_DESTINATION]],Libellés!$E$2:$F$7,2,FALSE)</f>
        <v>Non précisé</v>
      </c>
      <c r="J4062" s="21">
        <v>372.16782999999998</v>
      </c>
      <c r="K4062" s="21">
        <v>561050</v>
      </c>
      <c r="L4062" s="21">
        <f>Tableau1[[#This Row],[TONNE_DECHET]]*1000</f>
        <v>372167.82999999996</v>
      </c>
      <c r="M4062" s="21">
        <f>Tableau1[[#This Row],[KG_DECHET]]/Tableau1[[#This Row],[Population]]</f>
        <v>0.66334164512966753</v>
      </c>
    </row>
    <row r="4063" spans="1:13" x14ac:dyDescent="0.3">
      <c r="A4063" s="21">
        <v>2009</v>
      </c>
      <c r="B4063" s="21">
        <v>52</v>
      </c>
      <c r="C4063" s="21" t="str">
        <f>VLOOKUP(Tableau1[[#This Row],[CODE_REGION]],Libellés!$I$2:$J$15,2,FALSE)</f>
        <v>Pays de la Loire</v>
      </c>
      <c r="D4063" s="21">
        <v>72</v>
      </c>
      <c r="E4063" s="21" t="str">
        <f>VLOOKUP(Tableau1[[#This Row],[CODE_DEPT]],Libellés!$L$2:$M$102,2,FALSE)</f>
        <v>Sarthe</v>
      </c>
      <c r="F4063" s="21" t="s">
        <v>56</v>
      </c>
      <c r="G4063" s="21" t="str">
        <f>VLOOKUP(Tableau1[[#This Row],[CODE_TYPE_DECHET]],Libellés!$A$1:$B$8,2,FALSE)</f>
        <v>Biodéchets</v>
      </c>
      <c r="H4063" s="21" t="s">
        <v>56</v>
      </c>
      <c r="I4063" s="21" t="str">
        <f>VLOOKUP(Tableau1[[#This Row],[CODE_DESTINATION]],Libellés!$E$2:$F$7,2,FALSE)</f>
        <v>Valorisation organique</v>
      </c>
      <c r="J4063" s="21">
        <v>9861.24</v>
      </c>
      <c r="K4063" s="21">
        <v>561050</v>
      </c>
      <c r="L4063" s="21">
        <f>Tableau1[[#This Row],[TONNE_DECHET]]*1000</f>
        <v>9861240</v>
      </c>
      <c r="M4063" s="21">
        <f>Tableau1[[#This Row],[KG_DECHET]]/Tableau1[[#This Row],[Population]]</f>
        <v>17.576401390250425</v>
      </c>
    </row>
    <row r="4064" spans="1:13" x14ac:dyDescent="0.3">
      <c r="A4064" s="21">
        <v>2009</v>
      </c>
      <c r="B4064" s="21">
        <v>52</v>
      </c>
      <c r="C4064" s="21" t="str">
        <f>VLOOKUP(Tableau1[[#This Row],[CODE_REGION]],Libellés!$I$2:$J$15,2,FALSE)</f>
        <v>Pays de la Loire</v>
      </c>
      <c r="D4064" s="21">
        <v>72</v>
      </c>
      <c r="E4064" s="21" t="str">
        <f>VLOOKUP(Tableau1[[#This Row],[CODE_DEPT]],Libellés!$L$2:$M$102,2,FALSE)</f>
        <v>Sarthe</v>
      </c>
      <c r="F4064" s="21" t="s">
        <v>54</v>
      </c>
      <c r="G4064" s="21" t="str">
        <f>VLOOKUP(Tableau1[[#This Row],[CODE_TYPE_DECHET]],Libellés!$A$1:$B$8,2,FALSE)</f>
        <v>Verre</v>
      </c>
      <c r="H4064" s="21" t="s">
        <v>49</v>
      </c>
      <c r="I4064" s="21" t="str">
        <f>VLOOKUP(Tableau1[[#This Row],[CODE_DESTINATION]],Libellés!$E$2:$F$7,2,FALSE)</f>
        <v>Valorisation matière</v>
      </c>
      <c r="J4064" s="21">
        <v>18478.573079999998</v>
      </c>
      <c r="K4064" s="21">
        <v>561050</v>
      </c>
      <c r="L4064" s="21">
        <f>Tableau1[[#This Row],[TONNE_DECHET]]*1000</f>
        <v>18478573.079999998</v>
      </c>
      <c r="M4064" s="21">
        <f>Tableau1[[#This Row],[KG_DECHET]]/Tableau1[[#This Row],[Population]]</f>
        <v>32.93569749576686</v>
      </c>
    </row>
    <row r="4065" spans="1:13" x14ac:dyDescent="0.3">
      <c r="A4065" s="21">
        <v>2009</v>
      </c>
      <c r="B4065" s="21">
        <v>52</v>
      </c>
      <c r="C4065" s="21" t="str">
        <f>VLOOKUP(Tableau1[[#This Row],[CODE_REGION]],Libellés!$I$2:$J$15,2,FALSE)</f>
        <v>Pays de la Loire</v>
      </c>
      <c r="D4065" s="21">
        <v>72</v>
      </c>
      <c r="E4065" s="21" t="str">
        <f>VLOOKUP(Tableau1[[#This Row],[CODE_DEPT]],Libellés!$L$2:$M$102,2,FALSE)</f>
        <v>Sarthe</v>
      </c>
      <c r="F4065" s="21" t="s">
        <v>54</v>
      </c>
      <c r="G4065" s="21" t="str">
        <f>VLOOKUP(Tableau1[[#This Row],[CODE_TYPE_DECHET]],Libellés!$A$1:$B$8,2,FALSE)</f>
        <v>Verre</v>
      </c>
      <c r="H4065" s="21" t="s">
        <v>52</v>
      </c>
      <c r="I4065" s="21" t="str">
        <f>VLOOKUP(Tableau1[[#This Row],[CODE_DESTINATION]],Libellés!$E$2:$F$7,2,FALSE)</f>
        <v>Non précisé</v>
      </c>
      <c r="J4065" s="21">
        <v>931.60618999999997</v>
      </c>
      <c r="K4065" s="21">
        <v>561050</v>
      </c>
      <c r="L4065" s="21">
        <f>Tableau1[[#This Row],[TONNE_DECHET]]*1000</f>
        <v>931606.19</v>
      </c>
      <c r="M4065" s="21">
        <f>Tableau1[[#This Row],[KG_DECHET]]/Tableau1[[#This Row],[Population]]</f>
        <v>1.6604691025755278</v>
      </c>
    </row>
    <row r="4066" spans="1:13" x14ac:dyDescent="0.3">
      <c r="A4066" s="21">
        <v>2011</v>
      </c>
      <c r="B4066" s="21">
        <v>52</v>
      </c>
      <c r="C4066" s="21" t="str">
        <f>VLOOKUP(Tableau1[[#This Row],[CODE_REGION]],Libellés!$I$2:$J$15,2,FALSE)</f>
        <v>Pays de la Loire</v>
      </c>
      <c r="D4066" s="21">
        <v>72</v>
      </c>
      <c r="E4066" s="21" t="str">
        <f>VLOOKUP(Tableau1[[#This Row],[CODE_DEPT]],Libellés!$L$2:$M$102,2,FALSE)</f>
        <v>Sarthe</v>
      </c>
      <c r="F4066" s="21" t="s">
        <v>49</v>
      </c>
      <c r="G4066" s="21" t="str">
        <f>VLOOKUP(Tableau1[[#This Row],[CODE_TYPE_DECHET]],Libellés!$A$1:$B$8,2,FALSE)</f>
        <v>Ordures ménagères résiduelles</v>
      </c>
      <c r="H4066" s="21" t="s">
        <v>50</v>
      </c>
      <c r="I4066" s="21" t="str">
        <f>VLOOKUP(Tableau1[[#This Row],[CODE_DESTINATION]],Libellés!$E$2:$F$7,2,FALSE)</f>
        <v>Incinération avec récupération d'énergie</v>
      </c>
      <c r="J4066" s="21">
        <v>65535.360000000001</v>
      </c>
      <c r="K4066" s="21">
        <v>565718</v>
      </c>
      <c r="L4066" s="21">
        <f>Tableau1[[#This Row],[TONNE_DECHET]]*1000</f>
        <v>65535360</v>
      </c>
      <c r="M4066" s="21">
        <f>Tableau1[[#This Row],[KG_DECHET]]/Tableau1[[#This Row],[Population]]</f>
        <v>115.84457273765375</v>
      </c>
    </row>
    <row r="4067" spans="1:13" x14ac:dyDescent="0.3">
      <c r="A4067" s="21">
        <v>2011</v>
      </c>
      <c r="B4067" s="21">
        <v>52</v>
      </c>
      <c r="C4067" s="21" t="str">
        <f>VLOOKUP(Tableau1[[#This Row],[CODE_REGION]],Libellés!$I$2:$J$15,2,FALSE)</f>
        <v>Pays de la Loire</v>
      </c>
      <c r="D4067" s="21">
        <v>72</v>
      </c>
      <c r="E4067" s="21" t="str">
        <f>VLOOKUP(Tableau1[[#This Row],[CODE_DEPT]],Libellés!$L$2:$M$102,2,FALSE)</f>
        <v>Sarthe</v>
      </c>
      <c r="F4067" s="21" t="s">
        <v>49</v>
      </c>
      <c r="G4067" s="21" t="str">
        <f>VLOOKUP(Tableau1[[#This Row],[CODE_TYPE_DECHET]],Libellés!$A$1:$B$8,2,FALSE)</f>
        <v>Ordures ménagères résiduelles</v>
      </c>
      <c r="H4067" s="21" t="s">
        <v>53</v>
      </c>
      <c r="I4067" s="21" t="str">
        <f>VLOOKUP(Tableau1[[#This Row],[CODE_DESTINATION]],Libellés!$E$2:$F$7,2,FALSE)</f>
        <v>Incinération sans récupération d'énergie</v>
      </c>
      <c r="J4067" s="21">
        <v>18637.900000000001</v>
      </c>
      <c r="K4067" s="21">
        <v>565718</v>
      </c>
      <c r="L4067" s="21">
        <f>Tableau1[[#This Row],[TONNE_DECHET]]*1000</f>
        <v>18637900</v>
      </c>
      <c r="M4067" s="21">
        <f>Tableau1[[#This Row],[KG_DECHET]]/Tableau1[[#This Row],[Population]]</f>
        <v>32.945566519007706</v>
      </c>
    </row>
    <row r="4068" spans="1:13" x14ac:dyDescent="0.3">
      <c r="A4068" s="21">
        <v>2011</v>
      </c>
      <c r="B4068" s="21">
        <v>52</v>
      </c>
      <c r="C4068" s="21" t="str">
        <f>VLOOKUP(Tableau1[[#This Row],[CODE_REGION]],Libellés!$I$2:$J$15,2,FALSE)</f>
        <v>Pays de la Loire</v>
      </c>
      <c r="D4068" s="21">
        <v>72</v>
      </c>
      <c r="E4068" s="21" t="str">
        <f>VLOOKUP(Tableau1[[#This Row],[CODE_DEPT]],Libellés!$L$2:$M$102,2,FALSE)</f>
        <v>Sarthe</v>
      </c>
      <c r="F4068" s="21" t="s">
        <v>49</v>
      </c>
      <c r="G4068" s="21" t="str">
        <f>VLOOKUP(Tableau1[[#This Row],[CODE_TYPE_DECHET]],Libellés!$A$1:$B$8,2,FALSE)</f>
        <v>Ordures ménagères résiduelles</v>
      </c>
      <c r="H4068" s="21" t="s">
        <v>51</v>
      </c>
      <c r="I4068" s="21" t="str">
        <f>VLOOKUP(Tableau1[[#This Row],[CODE_DESTINATION]],Libellés!$E$2:$F$7,2,FALSE)</f>
        <v>Stockage</v>
      </c>
      <c r="J4068" s="21">
        <v>40349.369299999998</v>
      </c>
      <c r="K4068" s="21">
        <v>565718</v>
      </c>
      <c r="L4068" s="21">
        <f>Tableau1[[#This Row],[TONNE_DECHET]]*1000</f>
        <v>40349369.299999997</v>
      </c>
      <c r="M4068" s="21">
        <f>Tableau1[[#This Row],[KG_DECHET]]/Tableau1[[#This Row],[Population]]</f>
        <v>71.324174411986178</v>
      </c>
    </row>
    <row r="4069" spans="1:13" x14ac:dyDescent="0.3">
      <c r="A4069" s="21">
        <v>2011</v>
      </c>
      <c r="B4069" s="21">
        <v>52</v>
      </c>
      <c r="C4069" s="21" t="str">
        <f>VLOOKUP(Tableau1[[#This Row],[CODE_REGION]],Libellés!$I$2:$J$15,2,FALSE)</f>
        <v>Pays de la Loire</v>
      </c>
      <c r="D4069" s="21">
        <v>72</v>
      </c>
      <c r="E4069" s="21" t="str">
        <f>VLOOKUP(Tableau1[[#This Row],[CODE_DEPT]],Libellés!$L$2:$M$102,2,FALSE)</f>
        <v>Sarthe</v>
      </c>
      <c r="F4069" s="21" t="s">
        <v>49</v>
      </c>
      <c r="G4069" s="21" t="str">
        <f>VLOOKUP(Tableau1[[#This Row],[CODE_TYPE_DECHET]],Libellés!$A$1:$B$8,2,FALSE)</f>
        <v>Ordures ménagères résiduelles</v>
      </c>
      <c r="H4069" s="21" t="s">
        <v>56</v>
      </c>
      <c r="I4069" s="21" t="str">
        <f>VLOOKUP(Tableau1[[#This Row],[CODE_DESTINATION]],Libellés!$E$2:$F$7,2,FALSE)</f>
        <v>Valorisation organique</v>
      </c>
      <c r="J4069" s="21">
        <v>467.85</v>
      </c>
      <c r="K4069" s="21">
        <v>565718</v>
      </c>
      <c r="L4069" s="21">
        <f>Tableau1[[#This Row],[TONNE_DECHET]]*1000</f>
        <v>467850</v>
      </c>
      <c r="M4069" s="21">
        <f>Tableau1[[#This Row],[KG_DECHET]]/Tableau1[[#This Row],[Population]]</f>
        <v>0.82700214594550647</v>
      </c>
    </row>
    <row r="4070" spans="1:13" x14ac:dyDescent="0.3">
      <c r="A4070" s="21">
        <v>2011</v>
      </c>
      <c r="B4070" s="21">
        <v>52</v>
      </c>
      <c r="C4070" s="21" t="str">
        <f>VLOOKUP(Tableau1[[#This Row],[CODE_REGION]],Libellés!$I$2:$J$15,2,FALSE)</f>
        <v>Pays de la Loire</v>
      </c>
      <c r="D4070" s="21">
        <v>72</v>
      </c>
      <c r="E4070" s="21" t="str">
        <f>VLOOKUP(Tableau1[[#This Row],[CODE_DEPT]],Libellés!$L$2:$M$102,2,FALSE)</f>
        <v>Sarthe</v>
      </c>
      <c r="F4070" s="21" t="s">
        <v>49</v>
      </c>
      <c r="G4070" s="21" t="str">
        <f>VLOOKUP(Tableau1[[#This Row],[CODE_TYPE_DECHET]],Libellés!$A$1:$B$8,2,FALSE)</f>
        <v>Ordures ménagères résiduelles</v>
      </c>
      <c r="H4070" s="21" t="s">
        <v>52</v>
      </c>
      <c r="I4070" s="21" t="str">
        <f>VLOOKUP(Tableau1[[#This Row],[CODE_DESTINATION]],Libellés!$E$2:$F$7,2,FALSE)</f>
        <v>Non précisé</v>
      </c>
      <c r="J4070" s="21">
        <v>9.4796300000000002</v>
      </c>
      <c r="K4070" s="21">
        <v>565718</v>
      </c>
      <c r="L4070" s="21">
        <f>Tableau1[[#This Row],[TONNE_DECHET]]*1000</f>
        <v>9479.630000000001</v>
      </c>
      <c r="M4070" s="21">
        <f>Tableau1[[#This Row],[KG_DECHET]]/Tableau1[[#This Row],[Population]]</f>
        <v>1.6756811697700977E-2</v>
      </c>
    </row>
    <row r="4071" spans="1:13" x14ac:dyDescent="0.3">
      <c r="A4071" s="21">
        <v>2011</v>
      </c>
      <c r="B4071" s="21">
        <v>52</v>
      </c>
      <c r="C4071" s="21" t="str">
        <f>VLOOKUP(Tableau1[[#This Row],[CODE_REGION]],Libellés!$I$2:$J$15,2,FALSE)</f>
        <v>Pays de la Loire</v>
      </c>
      <c r="D4071" s="21">
        <v>72</v>
      </c>
      <c r="E4071" s="21" t="str">
        <f>VLOOKUP(Tableau1[[#This Row],[CODE_DEPT]],Libellés!$L$2:$M$102,2,FALSE)</f>
        <v>Sarthe</v>
      </c>
      <c r="F4071" s="21" t="s">
        <v>50</v>
      </c>
      <c r="G4071" s="21" t="str">
        <f>VLOOKUP(Tableau1[[#This Row],[CODE_TYPE_DECHET]],Libellés!$A$1:$B$8,2,FALSE)</f>
        <v>Encombrants</v>
      </c>
      <c r="H4071" s="21" t="s">
        <v>50</v>
      </c>
      <c r="I4071" s="21" t="str">
        <f>VLOOKUP(Tableau1[[#This Row],[CODE_DESTINATION]],Libellés!$E$2:$F$7,2,FALSE)</f>
        <v>Incinération avec récupération d'énergie</v>
      </c>
      <c r="J4071" s="21">
        <v>786</v>
      </c>
      <c r="K4071" s="21">
        <v>565718</v>
      </c>
      <c r="L4071" s="21">
        <f>Tableau1[[#This Row],[TONNE_DECHET]]*1000</f>
        <v>786000</v>
      </c>
      <c r="M4071" s="21">
        <f>Tableau1[[#This Row],[KG_DECHET]]/Tableau1[[#This Row],[Population]]</f>
        <v>1.3893848171703924</v>
      </c>
    </row>
    <row r="4072" spans="1:13" x14ac:dyDescent="0.3">
      <c r="A4072" s="21">
        <v>2011</v>
      </c>
      <c r="B4072" s="21">
        <v>52</v>
      </c>
      <c r="C4072" s="21" t="str">
        <f>VLOOKUP(Tableau1[[#This Row],[CODE_REGION]],Libellés!$I$2:$J$15,2,FALSE)</f>
        <v>Pays de la Loire</v>
      </c>
      <c r="D4072" s="21">
        <v>72</v>
      </c>
      <c r="E4072" s="21" t="str">
        <f>VLOOKUP(Tableau1[[#This Row],[CODE_DEPT]],Libellés!$L$2:$M$102,2,FALSE)</f>
        <v>Sarthe</v>
      </c>
      <c r="F4072" s="21" t="s">
        <v>50</v>
      </c>
      <c r="G4072" s="21" t="str">
        <f>VLOOKUP(Tableau1[[#This Row],[CODE_TYPE_DECHET]],Libellés!$A$1:$B$8,2,FALSE)</f>
        <v>Encombrants</v>
      </c>
      <c r="H4072" s="21" t="s">
        <v>51</v>
      </c>
      <c r="I4072" s="21" t="str">
        <f>VLOOKUP(Tableau1[[#This Row],[CODE_DESTINATION]],Libellés!$E$2:$F$7,2,FALSE)</f>
        <v>Stockage</v>
      </c>
      <c r="J4072" s="21">
        <v>1909.2184500000001</v>
      </c>
      <c r="K4072" s="21">
        <v>565718</v>
      </c>
      <c r="L4072" s="21">
        <f>Tableau1[[#This Row],[TONNE_DECHET]]*1000</f>
        <v>1909218.4500000002</v>
      </c>
      <c r="M4072" s="21">
        <f>Tableau1[[#This Row],[KG_DECHET]]/Tableau1[[#This Row],[Population]]</f>
        <v>3.374858940320089</v>
      </c>
    </row>
    <row r="4073" spans="1:13" x14ac:dyDescent="0.3">
      <c r="A4073" s="21">
        <v>2011</v>
      </c>
      <c r="B4073" s="21">
        <v>52</v>
      </c>
      <c r="C4073" s="21" t="str">
        <f>VLOOKUP(Tableau1[[#This Row],[CODE_REGION]],Libellés!$I$2:$J$15,2,FALSE)</f>
        <v>Pays de la Loire</v>
      </c>
      <c r="D4073" s="21">
        <v>72</v>
      </c>
      <c r="E4073" s="21" t="str">
        <f>VLOOKUP(Tableau1[[#This Row],[CODE_DEPT]],Libellés!$L$2:$M$102,2,FALSE)</f>
        <v>Sarthe</v>
      </c>
      <c r="F4073" s="21" t="s">
        <v>53</v>
      </c>
      <c r="G4073" s="21" t="str">
        <f>VLOOKUP(Tableau1[[#This Row],[CODE_TYPE_DECHET]],Libellés!$A$1:$B$8,2,FALSE)</f>
        <v>Déchets dangereux</v>
      </c>
      <c r="H4073" s="21" t="s">
        <v>50</v>
      </c>
      <c r="I4073" s="21" t="str">
        <f>VLOOKUP(Tableau1[[#This Row],[CODE_DESTINATION]],Libellés!$E$2:$F$7,2,FALSE)</f>
        <v>Incinération avec récupération d'énergie</v>
      </c>
      <c r="J4073" s="21">
        <v>1.4993700000000001</v>
      </c>
      <c r="K4073" s="21">
        <v>565718</v>
      </c>
      <c r="L4073" s="21">
        <f>Tableau1[[#This Row],[TONNE_DECHET]]*1000</f>
        <v>1499.3700000000001</v>
      </c>
      <c r="M4073" s="21">
        <f>Tableau1[[#This Row],[KG_DECHET]]/Tableau1[[#This Row],[Population]]</f>
        <v>2.650384113639658E-3</v>
      </c>
    </row>
    <row r="4074" spans="1:13" x14ac:dyDescent="0.3">
      <c r="A4074" s="21">
        <v>2011</v>
      </c>
      <c r="B4074" s="21">
        <v>52</v>
      </c>
      <c r="C4074" s="21" t="str">
        <f>VLOOKUP(Tableau1[[#This Row],[CODE_REGION]],Libellés!$I$2:$J$15,2,FALSE)</f>
        <v>Pays de la Loire</v>
      </c>
      <c r="D4074" s="21">
        <v>72</v>
      </c>
      <c r="E4074" s="21" t="str">
        <f>VLOOKUP(Tableau1[[#This Row],[CODE_DEPT]],Libellés!$L$2:$M$102,2,FALSE)</f>
        <v>Sarthe</v>
      </c>
      <c r="F4074" s="21" t="s">
        <v>53</v>
      </c>
      <c r="G4074" s="21" t="str">
        <f>VLOOKUP(Tableau1[[#This Row],[CODE_TYPE_DECHET]],Libellés!$A$1:$B$8,2,FALSE)</f>
        <v>Déchets dangereux</v>
      </c>
      <c r="H4074" s="21" t="s">
        <v>53</v>
      </c>
      <c r="I4074" s="21" t="str">
        <f>VLOOKUP(Tableau1[[#This Row],[CODE_DESTINATION]],Libellés!$E$2:$F$7,2,FALSE)</f>
        <v>Incinération sans récupération d'énergie</v>
      </c>
      <c r="J4074" s="21">
        <v>1.3129999999999999</v>
      </c>
      <c r="K4074" s="21">
        <v>565718</v>
      </c>
      <c r="L4074" s="21">
        <f>Tableau1[[#This Row],[TONNE_DECHET]]*1000</f>
        <v>1313</v>
      </c>
      <c r="M4074" s="21">
        <f>Tableau1[[#This Row],[KG_DECHET]]/Tableau1[[#This Row],[Population]]</f>
        <v>2.3209443574360371E-3</v>
      </c>
    </row>
    <row r="4075" spans="1:13" x14ac:dyDescent="0.3">
      <c r="A4075" s="21">
        <v>2011</v>
      </c>
      <c r="B4075" s="21">
        <v>52</v>
      </c>
      <c r="C4075" s="21" t="str">
        <f>VLOOKUP(Tableau1[[#This Row],[CODE_REGION]],Libellés!$I$2:$J$15,2,FALSE)</f>
        <v>Pays de la Loire</v>
      </c>
      <c r="D4075" s="21">
        <v>72</v>
      </c>
      <c r="E4075" s="21" t="str">
        <f>VLOOKUP(Tableau1[[#This Row],[CODE_DEPT]],Libellés!$L$2:$M$102,2,FALSE)</f>
        <v>Sarthe</v>
      </c>
      <c r="F4075" s="21" t="s">
        <v>51</v>
      </c>
      <c r="G4075" s="21" t="str">
        <f>VLOOKUP(Tableau1[[#This Row],[CODE_TYPE_DECHET]],Libellés!$A$1:$B$8,2,FALSE)</f>
        <v>Emballages et papier</v>
      </c>
      <c r="H4075" s="21" t="s">
        <v>49</v>
      </c>
      <c r="I4075" s="21" t="str">
        <f>VLOOKUP(Tableau1[[#This Row],[CODE_DESTINATION]],Libellés!$E$2:$F$7,2,FALSE)</f>
        <v>Valorisation matière</v>
      </c>
      <c r="J4075" s="21">
        <v>27186.964660000001</v>
      </c>
      <c r="K4075" s="21">
        <v>565718</v>
      </c>
      <c r="L4075" s="21">
        <f>Tableau1[[#This Row],[TONNE_DECHET]]*1000</f>
        <v>27186964.66</v>
      </c>
      <c r="M4075" s="21">
        <f>Tableau1[[#This Row],[KG_DECHET]]/Tableau1[[#This Row],[Population]]</f>
        <v>48.057450284417328</v>
      </c>
    </row>
    <row r="4076" spans="1:13" x14ac:dyDescent="0.3">
      <c r="A4076" s="21">
        <v>2011</v>
      </c>
      <c r="B4076" s="21">
        <v>52</v>
      </c>
      <c r="C4076" s="21" t="str">
        <f>VLOOKUP(Tableau1[[#This Row],[CODE_REGION]],Libellés!$I$2:$J$15,2,FALSE)</f>
        <v>Pays de la Loire</v>
      </c>
      <c r="D4076" s="21">
        <v>72</v>
      </c>
      <c r="E4076" s="21" t="str">
        <f>VLOOKUP(Tableau1[[#This Row],[CODE_DEPT]],Libellés!$L$2:$M$102,2,FALSE)</f>
        <v>Sarthe</v>
      </c>
      <c r="F4076" s="21" t="s">
        <v>51</v>
      </c>
      <c r="G4076" s="21" t="str">
        <f>VLOOKUP(Tableau1[[#This Row],[CODE_TYPE_DECHET]],Libellés!$A$1:$B$8,2,FALSE)</f>
        <v>Emballages et papier</v>
      </c>
      <c r="H4076" s="21" t="s">
        <v>50</v>
      </c>
      <c r="I4076" s="21" t="str">
        <f>VLOOKUP(Tableau1[[#This Row],[CODE_DESTINATION]],Libellés!$E$2:$F$7,2,FALSE)</f>
        <v>Incinération avec récupération d'énergie</v>
      </c>
      <c r="J4076" s="21">
        <v>800</v>
      </c>
      <c r="K4076" s="21">
        <v>565718</v>
      </c>
      <c r="L4076" s="21">
        <f>Tableau1[[#This Row],[TONNE_DECHET]]*1000</f>
        <v>800000</v>
      </c>
      <c r="M4076" s="21">
        <f>Tableau1[[#This Row],[KG_DECHET]]/Tableau1[[#This Row],[Population]]</f>
        <v>1.4141321294355138</v>
      </c>
    </row>
    <row r="4077" spans="1:13" x14ac:dyDescent="0.3">
      <c r="A4077" s="21">
        <v>2011</v>
      </c>
      <c r="B4077" s="21">
        <v>52</v>
      </c>
      <c r="C4077" s="21" t="str">
        <f>VLOOKUP(Tableau1[[#This Row],[CODE_REGION]],Libellés!$I$2:$J$15,2,FALSE)</f>
        <v>Pays de la Loire</v>
      </c>
      <c r="D4077" s="21">
        <v>72</v>
      </c>
      <c r="E4077" s="21" t="str">
        <f>VLOOKUP(Tableau1[[#This Row],[CODE_DEPT]],Libellés!$L$2:$M$102,2,FALSE)</f>
        <v>Sarthe</v>
      </c>
      <c r="F4077" s="21" t="s">
        <v>51</v>
      </c>
      <c r="G4077" s="21" t="str">
        <f>VLOOKUP(Tableau1[[#This Row],[CODE_TYPE_DECHET]],Libellés!$A$1:$B$8,2,FALSE)</f>
        <v>Emballages et papier</v>
      </c>
      <c r="H4077" s="21" t="s">
        <v>52</v>
      </c>
      <c r="I4077" s="21" t="str">
        <f>VLOOKUP(Tableau1[[#This Row],[CODE_DESTINATION]],Libellés!$E$2:$F$7,2,FALSE)</f>
        <v>Non précisé</v>
      </c>
      <c r="J4077" s="21">
        <v>282.98531000000003</v>
      </c>
      <c r="K4077" s="21">
        <v>565718</v>
      </c>
      <c r="L4077" s="21">
        <f>Tableau1[[#This Row],[TONNE_DECHET]]*1000</f>
        <v>282985.31000000006</v>
      </c>
      <c r="M4077" s="21">
        <f>Tableau1[[#This Row],[KG_DECHET]]/Tableau1[[#This Row],[Population]]</f>
        <v>0.50022327378658638</v>
      </c>
    </row>
    <row r="4078" spans="1:13" x14ac:dyDescent="0.3">
      <c r="A4078" s="21">
        <v>2011</v>
      </c>
      <c r="B4078" s="21">
        <v>52</v>
      </c>
      <c r="C4078" s="21" t="str">
        <f>VLOOKUP(Tableau1[[#This Row],[CODE_REGION]],Libellés!$I$2:$J$15,2,FALSE)</f>
        <v>Pays de la Loire</v>
      </c>
      <c r="D4078" s="21">
        <v>72</v>
      </c>
      <c r="E4078" s="21" t="str">
        <f>VLOOKUP(Tableau1[[#This Row],[CODE_DEPT]],Libellés!$L$2:$M$102,2,FALSE)</f>
        <v>Sarthe</v>
      </c>
      <c r="F4078" s="21" t="s">
        <v>56</v>
      </c>
      <c r="G4078" s="21" t="str">
        <f>VLOOKUP(Tableau1[[#This Row],[CODE_TYPE_DECHET]],Libellés!$A$1:$B$8,2,FALSE)</f>
        <v>Biodéchets</v>
      </c>
      <c r="H4078" s="21" t="s">
        <v>56</v>
      </c>
      <c r="I4078" s="21" t="str">
        <f>VLOOKUP(Tableau1[[#This Row],[CODE_DESTINATION]],Libellés!$E$2:$F$7,2,FALSE)</f>
        <v>Valorisation organique</v>
      </c>
      <c r="J4078" s="21">
        <v>5642</v>
      </c>
      <c r="K4078" s="21">
        <v>565718</v>
      </c>
      <c r="L4078" s="21">
        <f>Tableau1[[#This Row],[TONNE_DECHET]]*1000</f>
        <v>5642000</v>
      </c>
      <c r="M4078" s="21">
        <f>Tableau1[[#This Row],[KG_DECHET]]/Tableau1[[#This Row],[Population]]</f>
        <v>9.9731668428439608</v>
      </c>
    </row>
    <row r="4079" spans="1:13" x14ac:dyDescent="0.3">
      <c r="A4079" s="21">
        <v>2011</v>
      </c>
      <c r="B4079" s="21">
        <v>52</v>
      </c>
      <c r="C4079" s="21" t="str">
        <f>VLOOKUP(Tableau1[[#This Row],[CODE_REGION]],Libellés!$I$2:$J$15,2,FALSE)</f>
        <v>Pays de la Loire</v>
      </c>
      <c r="D4079" s="21">
        <v>72</v>
      </c>
      <c r="E4079" s="21" t="str">
        <f>VLOOKUP(Tableau1[[#This Row],[CODE_DEPT]],Libellés!$L$2:$M$102,2,FALSE)</f>
        <v>Sarthe</v>
      </c>
      <c r="F4079" s="21" t="s">
        <v>54</v>
      </c>
      <c r="G4079" s="21" t="str">
        <f>VLOOKUP(Tableau1[[#This Row],[CODE_TYPE_DECHET]],Libellés!$A$1:$B$8,2,FALSE)</f>
        <v>Verre</v>
      </c>
      <c r="H4079" s="21" t="s">
        <v>49</v>
      </c>
      <c r="I4079" s="21" t="str">
        <f>VLOOKUP(Tableau1[[#This Row],[CODE_DESTINATION]],Libellés!$E$2:$F$7,2,FALSE)</f>
        <v>Valorisation matière</v>
      </c>
      <c r="J4079" s="21">
        <v>18943.155699999999</v>
      </c>
      <c r="K4079" s="21">
        <v>565718</v>
      </c>
      <c r="L4079" s="21">
        <f>Tableau1[[#This Row],[TONNE_DECHET]]*1000</f>
        <v>18943155.699999999</v>
      </c>
      <c r="M4079" s="21">
        <f>Tableau1[[#This Row],[KG_DECHET]]/Tableau1[[#This Row],[Population]]</f>
        <v>33.485156385336865</v>
      </c>
    </row>
    <row r="4080" spans="1:13" x14ac:dyDescent="0.3">
      <c r="A4080" s="21">
        <v>2011</v>
      </c>
      <c r="B4080" s="21">
        <v>52</v>
      </c>
      <c r="C4080" s="21" t="str">
        <f>VLOOKUP(Tableau1[[#This Row],[CODE_REGION]],Libellés!$I$2:$J$15,2,FALSE)</f>
        <v>Pays de la Loire</v>
      </c>
      <c r="D4080" s="21">
        <v>72</v>
      </c>
      <c r="E4080" s="21" t="str">
        <f>VLOOKUP(Tableau1[[#This Row],[CODE_DEPT]],Libellés!$L$2:$M$102,2,FALSE)</f>
        <v>Sarthe</v>
      </c>
      <c r="F4080" s="21" t="s">
        <v>54</v>
      </c>
      <c r="G4080" s="21" t="str">
        <f>VLOOKUP(Tableau1[[#This Row],[CODE_TYPE_DECHET]],Libellés!$A$1:$B$8,2,FALSE)</f>
        <v>Verre</v>
      </c>
      <c r="H4080" s="21" t="s">
        <v>51</v>
      </c>
      <c r="I4080" s="21" t="str">
        <f>VLOOKUP(Tableau1[[#This Row],[CODE_DESTINATION]],Libellés!$E$2:$F$7,2,FALSE)</f>
        <v>Stockage</v>
      </c>
      <c r="J4080" s="21">
        <v>627.27</v>
      </c>
      <c r="K4080" s="21">
        <v>565718</v>
      </c>
      <c r="L4080" s="21">
        <f>Tableau1[[#This Row],[TONNE_DECHET]]*1000</f>
        <v>627270</v>
      </c>
      <c r="M4080" s="21">
        <f>Tableau1[[#This Row],[KG_DECHET]]/Tableau1[[#This Row],[Population]]</f>
        <v>1.1088033260387684</v>
      </c>
    </row>
    <row r="4081" spans="1:13" x14ac:dyDescent="0.3">
      <c r="A4081" s="21">
        <v>2011</v>
      </c>
      <c r="B4081" s="21">
        <v>52</v>
      </c>
      <c r="C4081" s="21" t="str">
        <f>VLOOKUP(Tableau1[[#This Row],[CODE_REGION]],Libellés!$I$2:$J$15,2,FALSE)</f>
        <v>Pays de la Loire</v>
      </c>
      <c r="D4081" s="21">
        <v>72</v>
      </c>
      <c r="E4081" s="21" t="str">
        <f>VLOOKUP(Tableau1[[#This Row],[CODE_DEPT]],Libellés!$L$2:$M$102,2,FALSE)</f>
        <v>Sarthe</v>
      </c>
      <c r="F4081" s="21" t="s">
        <v>54</v>
      </c>
      <c r="G4081" s="21" t="str">
        <f>VLOOKUP(Tableau1[[#This Row],[CODE_TYPE_DECHET]],Libellés!$A$1:$B$8,2,FALSE)</f>
        <v>Verre</v>
      </c>
      <c r="H4081" s="21" t="s">
        <v>52</v>
      </c>
      <c r="I4081" s="21" t="str">
        <f>VLOOKUP(Tableau1[[#This Row],[CODE_DESTINATION]],Libellés!$E$2:$F$7,2,FALSE)</f>
        <v>Non précisé</v>
      </c>
      <c r="J4081" s="21">
        <v>1.9502200000000001</v>
      </c>
      <c r="K4081" s="21">
        <v>565718</v>
      </c>
      <c r="L4081" s="21">
        <f>Tableau1[[#This Row],[TONNE_DECHET]]*1000</f>
        <v>1950.22</v>
      </c>
      <c r="M4081" s="21">
        <f>Tableau1[[#This Row],[KG_DECHET]]/Tableau1[[#This Row],[Population]]</f>
        <v>3.4473359518346599E-3</v>
      </c>
    </row>
    <row r="4082" spans="1:13" x14ac:dyDescent="0.3">
      <c r="A4082" s="21">
        <v>2011</v>
      </c>
      <c r="B4082" s="21">
        <v>52</v>
      </c>
      <c r="C4082" s="21" t="str">
        <f>VLOOKUP(Tableau1[[#This Row],[CODE_REGION]],Libellés!$I$2:$J$15,2,FALSE)</f>
        <v>Pays de la Loire</v>
      </c>
      <c r="D4082" s="21">
        <v>72</v>
      </c>
      <c r="E4082" s="21" t="str">
        <f>VLOOKUP(Tableau1[[#This Row],[CODE_DEPT]],Libellés!$L$2:$M$102,2,FALSE)</f>
        <v>Sarthe</v>
      </c>
      <c r="F4082" s="21" t="s">
        <v>55</v>
      </c>
      <c r="G4082" s="21" t="str">
        <f>VLOOKUP(Tableau1[[#This Row],[CODE_TYPE_DECHET]],Libellés!$A$1:$B$8,2,FALSE)</f>
        <v>Collectes séparées hors gravats</v>
      </c>
      <c r="H4082" s="21" t="s">
        <v>49</v>
      </c>
      <c r="I4082" s="21" t="str">
        <f>VLOOKUP(Tableau1[[#This Row],[CODE_DESTINATION]],Libellés!$E$2:$F$7,2,FALSE)</f>
        <v>Valorisation matière</v>
      </c>
      <c r="J4082" s="21">
        <v>785.19232999999997</v>
      </c>
      <c r="K4082" s="21">
        <v>565718</v>
      </c>
      <c r="L4082" s="21">
        <f>Tableau1[[#This Row],[TONNE_DECHET]]*1000</f>
        <v>785192.33</v>
      </c>
      <c r="M4082" s="21">
        <f>Tableau1[[#This Row],[KG_DECHET]]/Tableau1[[#This Row],[Population]]</f>
        <v>1.3879571270491657</v>
      </c>
    </row>
    <row r="4083" spans="1:13" x14ac:dyDescent="0.3">
      <c r="A4083" s="21">
        <v>2013</v>
      </c>
      <c r="B4083" s="21">
        <v>52</v>
      </c>
      <c r="C4083" s="21" t="str">
        <f>VLOOKUP(Tableau1[[#This Row],[CODE_REGION]],Libellés!$I$2:$J$15,2,FALSE)</f>
        <v>Pays de la Loire</v>
      </c>
      <c r="D4083" s="21">
        <v>72</v>
      </c>
      <c r="E4083" s="21" t="str">
        <f>VLOOKUP(Tableau1[[#This Row],[CODE_DEPT]],Libellés!$L$2:$M$102,2,FALSE)</f>
        <v>Sarthe</v>
      </c>
      <c r="F4083" s="21" t="s">
        <v>49</v>
      </c>
      <c r="G4083" s="21" t="str">
        <f>VLOOKUP(Tableau1[[#This Row],[CODE_TYPE_DECHET]],Libellés!$A$1:$B$8,2,FALSE)</f>
        <v>Ordures ménagères résiduelles</v>
      </c>
      <c r="H4083" s="21" t="s">
        <v>49</v>
      </c>
      <c r="I4083" s="21" t="str">
        <f>VLOOKUP(Tableau1[[#This Row],[CODE_DESTINATION]],Libellés!$E$2:$F$7,2,FALSE)</f>
        <v>Valorisation matière</v>
      </c>
      <c r="J4083" s="21">
        <v>11793.298500000001</v>
      </c>
      <c r="K4083" s="21">
        <v>569035</v>
      </c>
      <c r="L4083" s="21">
        <f>Tableau1[[#This Row],[TONNE_DECHET]]*1000</f>
        <v>11793298.5</v>
      </c>
      <c r="M4083" s="21">
        <f>Tableau1[[#This Row],[KG_DECHET]]/Tableau1[[#This Row],[Population]]</f>
        <v>20.725084573005176</v>
      </c>
    </row>
    <row r="4084" spans="1:13" x14ac:dyDescent="0.3">
      <c r="A4084" s="21">
        <v>2013</v>
      </c>
      <c r="B4084" s="21">
        <v>52</v>
      </c>
      <c r="C4084" s="21" t="str">
        <f>VLOOKUP(Tableau1[[#This Row],[CODE_REGION]],Libellés!$I$2:$J$15,2,FALSE)</f>
        <v>Pays de la Loire</v>
      </c>
      <c r="D4084" s="21">
        <v>72</v>
      </c>
      <c r="E4084" s="21" t="str">
        <f>VLOOKUP(Tableau1[[#This Row],[CODE_DEPT]],Libellés!$L$2:$M$102,2,FALSE)</f>
        <v>Sarthe</v>
      </c>
      <c r="F4084" s="21" t="s">
        <v>49</v>
      </c>
      <c r="G4084" s="21" t="str">
        <f>VLOOKUP(Tableau1[[#This Row],[CODE_TYPE_DECHET]],Libellés!$A$1:$B$8,2,FALSE)</f>
        <v>Ordures ménagères résiduelles</v>
      </c>
      <c r="H4084" s="21" t="s">
        <v>50</v>
      </c>
      <c r="I4084" s="21" t="str">
        <f>VLOOKUP(Tableau1[[#This Row],[CODE_DESTINATION]],Libellés!$E$2:$F$7,2,FALSE)</f>
        <v>Incinération avec récupération d'énergie</v>
      </c>
      <c r="J4084" s="21">
        <v>81731.520000000004</v>
      </c>
      <c r="K4084" s="21">
        <v>569035</v>
      </c>
      <c r="L4084" s="21">
        <f>Tableau1[[#This Row],[TONNE_DECHET]]*1000</f>
        <v>81731520</v>
      </c>
      <c r="M4084" s="21">
        <f>Tableau1[[#This Row],[KG_DECHET]]/Tableau1[[#This Row],[Population]]</f>
        <v>143.63179769258483</v>
      </c>
    </row>
    <row r="4085" spans="1:13" x14ac:dyDescent="0.3">
      <c r="A4085" s="21">
        <v>2013</v>
      </c>
      <c r="B4085" s="21">
        <v>52</v>
      </c>
      <c r="C4085" s="21" t="str">
        <f>VLOOKUP(Tableau1[[#This Row],[CODE_REGION]],Libellés!$I$2:$J$15,2,FALSE)</f>
        <v>Pays de la Loire</v>
      </c>
      <c r="D4085" s="21">
        <v>72</v>
      </c>
      <c r="E4085" s="21" t="str">
        <f>VLOOKUP(Tableau1[[#This Row],[CODE_DEPT]],Libellés!$L$2:$M$102,2,FALSE)</f>
        <v>Sarthe</v>
      </c>
      <c r="F4085" s="21" t="s">
        <v>49</v>
      </c>
      <c r="G4085" s="21" t="str">
        <f>VLOOKUP(Tableau1[[#This Row],[CODE_TYPE_DECHET]],Libellés!$A$1:$B$8,2,FALSE)</f>
        <v>Ordures ménagères résiduelles</v>
      </c>
      <c r="H4085" s="21" t="s">
        <v>51</v>
      </c>
      <c r="I4085" s="21" t="str">
        <f>VLOOKUP(Tableau1[[#This Row],[CODE_DESTINATION]],Libellés!$E$2:$F$7,2,FALSE)</f>
        <v>Stockage</v>
      </c>
      <c r="J4085" s="21">
        <v>19288.879430000001</v>
      </c>
      <c r="K4085" s="21">
        <v>569035</v>
      </c>
      <c r="L4085" s="21">
        <f>Tableau1[[#This Row],[TONNE_DECHET]]*1000</f>
        <v>19288879.43</v>
      </c>
      <c r="M4085" s="21">
        <f>Tableau1[[#This Row],[KG_DECHET]]/Tableau1[[#This Row],[Population]]</f>
        <v>33.897527269851594</v>
      </c>
    </row>
    <row r="4086" spans="1:13" x14ac:dyDescent="0.3">
      <c r="A4086" s="21">
        <v>2013</v>
      </c>
      <c r="B4086" s="21">
        <v>52</v>
      </c>
      <c r="C4086" s="21" t="str">
        <f>VLOOKUP(Tableau1[[#This Row],[CODE_REGION]],Libellés!$I$2:$J$15,2,FALSE)</f>
        <v>Pays de la Loire</v>
      </c>
      <c r="D4086" s="21">
        <v>72</v>
      </c>
      <c r="E4086" s="21" t="str">
        <f>VLOOKUP(Tableau1[[#This Row],[CODE_DEPT]],Libellés!$L$2:$M$102,2,FALSE)</f>
        <v>Sarthe</v>
      </c>
      <c r="F4086" s="21" t="s">
        <v>49</v>
      </c>
      <c r="G4086" s="21" t="str">
        <f>VLOOKUP(Tableau1[[#This Row],[CODE_TYPE_DECHET]],Libellés!$A$1:$B$8,2,FALSE)</f>
        <v>Ordures ménagères résiduelles</v>
      </c>
      <c r="H4086" s="21" t="s">
        <v>52</v>
      </c>
      <c r="I4086" s="21" t="str">
        <f>VLOOKUP(Tableau1[[#This Row],[CODE_DESTINATION]],Libellés!$E$2:$F$7,2,FALSE)</f>
        <v>Non précisé</v>
      </c>
      <c r="J4086" s="21">
        <v>1218.0880500000001</v>
      </c>
      <c r="K4086" s="21">
        <v>569035</v>
      </c>
      <c r="L4086" s="21">
        <f>Tableau1[[#This Row],[TONNE_DECHET]]*1000</f>
        <v>1218088.05</v>
      </c>
      <c r="M4086" s="21">
        <f>Tableau1[[#This Row],[KG_DECHET]]/Tableau1[[#This Row],[Population]]</f>
        <v>2.1406206120888873</v>
      </c>
    </row>
    <row r="4087" spans="1:13" x14ac:dyDescent="0.3">
      <c r="A4087" s="21">
        <v>2013</v>
      </c>
      <c r="B4087" s="21">
        <v>52</v>
      </c>
      <c r="C4087" s="21" t="str">
        <f>VLOOKUP(Tableau1[[#This Row],[CODE_REGION]],Libellés!$I$2:$J$15,2,FALSE)</f>
        <v>Pays de la Loire</v>
      </c>
      <c r="D4087" s="21">
        <v>72</v>
      </c>
      <c r="E4087" s="21" t="str">
        <f>VLOOKUP(Tableau1[[#This Row],[CODE_DEPT]],Libellés!$L$2:$M$102,2,FALSE)</f>
        <v>Sarthe</v>
      </c>
      <c r="F4087" s="21" t="s">
        <v>50</v>
      </c>
      <c r="G4087" s="21" t="str">
        <f>VLOOKUP(Tableau1[[#This Row],[CODE_TYPE_DECHET]],Libellés!$A$1:$B$8,2,FALSE)</f>
        <v>Encombrants</v>
      </c>
      <c r="H4087" s="21" t="s">
        <v>50</v>
      </c>
      <c r="I4087" s="21" t="str">
        <f>VLOOKUP(Tableau1[[#This Row],[CODE_DESTINATION]],Libellés!$E$2:$F$7,2,FALSE)</f>
        <v>Incinération avec récupération d'énergie</v>
      </c>
      <c r="J4087" s="21">
        <v>731</v>
      </c>
      <c r="K4087" s="21">
        <v>569035</v>
      </c>
      <c r="L4087" s="21">
        <f>Tableau1[[#This Row],[TONNE_DECHET]]*1000</f>
        <v>731000</v>
      </c>
      <c r="M4087" s="21">
        <f>Tableau1[[#This Row],[KG_DECHET]]/Tableau1[[#This Row],[Population]]</f>
        <v>1.2846309980932631</v>
      </c>
    </row>
    <row r="4088" spans="1:13" x14ac:dyDescent="0.3">
      <c r="A4088" s="21">
        <v>2013</v>
      </c>
      <c r="B4088" s="21">
        <v>52</v>
      </c>
      <c r="C4088" s="21" t="str">
        <f>VLOOKUP(Tableau1[[#This Row],[CODE_REGION]],Libellés!$I$2:$J$15,2,FALSE)</f>
        <v>Pays de la Loire</v>
      </c>
      <c r="D4088" s="21">
        <v>72</v>
      </c>
      <c r="E4088" s="21" t="str">
        <f>VLOOKUP(Tableau1[[#This Row],[CODE_DEPT]],Libellés!$L$2:$M$102,2,FALSE)</f>
        <v>Sarthe</v>
      </c>
      <c r="F4088" s="21" t="s">
        <v>50</v>
      </c>
      <c r="G4088" s="21" t="str">
        <f>VLOOKUP(Tableau1[[#This Row],[CODE_TYPE_DECHET]],Libellés!$A$1:$B$8,2,FALSE)</f>
        <v>Encombrants</v>
      </c>
      <c r="H4088" s="21" t="s">
        <v>51</v>
      </c>
      <c r="I4088" s="21" t="str">
        <f>VLOOKUP(Tableau1[[#This Row],[CODE_DESTINATION]],Libellés!$E$2:$F$7,2,FALSE)</f>
        <v>Stockage</v>
      </c>
      <c r="J4088" s="21">
        <v>218.08</v>
      </c>
      <c r="K4088" s="21">
        <v>569035</v>
      </c>
      <c r="L4088" s="21">
        <f>Tableau1[[#This Row],[TONNE_DECHET]]*1000</f>
        <v>218080</v>
      </c>
      <c r="M4088" s="21">
        <f>Tableau1[[#This Row],[KG_DECHET]]/Tableau1[[#This Row],[Population]]</f>
        <v>0.38324531882924601</v>
      </c>
    </row>
    <row r="4089" spans="1:13" x14ac:dyDescent="0.3">
      <c r="A4089" s="21">
        <v>2013</v>
      </c>
      <c r="B4089" s="21">
        <v>52</v>
      </c>
      <c r="C4089" s="21" t="str">
        <f>VLOOKUP(Tableau1[[#This Row],[CODE_REGION]],Libellés!$I$2:$J$15,2,FALSE)</f>
        <v>Pays de la Loire</v>
      </c>
      <c r="D4089" s="21">
        <v>72</v>
      </c>
      <c r="E4089" s="21" t="str">
        <f>VLOOKUP(Tableau1[[#This Row],[CODE_DEPT]],Libellés!$L$2:$M$102,2,FALSE)</f>
        <v>Sarthe</v>
      </c>
      <c r="F4089" s="21" t="s">
        <v>53</v>
      </c>
      <c r="G4089" s="21" t="str">
        <f>VLOOKUP(Tableau1[[#This Row],[CODE_TYPE_DECHET]],Libellés!$A$1:$B$8,2,FALSE)</f>
        <v>Déchets dangereux</v>
      </c>
      <c r="H4089" s="21" t="s">
        <v>49</v>
      </c>
      <c r="I4089" s="21" t="str">
        <f>VLOOKUP(Tableau1[[#This Row],[CODE_DESTINATION]],Libellés!$E$2:$F$7,2,FALSE)</f>
        <v>Valorisation matière</v>
      </c>
      <c r="J4089" s="21">
        <v>3.4565899999999998</v>
      </c>
      <c r="K4089" s="21">
        <v>569035</v>
      </c>
      <c r="L4089" s="21">
        <f>Tableau1[[#This Row],[TONNE_DECHET]]*1000</f>
        <v>3456.5899999999997</v>
      </c>
      <c r="M4089" s="21">
        <f>Tableau1[[#This Row],[KG_DECHET]]/Tableau1[[#This Row],[Population]]</f>
        <v>6.0744769653887721E-3</v>
      </c>
    </row>
    <row r="4090" spans="1:13" x14ac:dyDescent="0.3">
      <c r="A4090" s="21">
        <v>2013</v>
      </c>
      <c r="B4090" s="21">
        <v>52</v>
      </c>
      <c r="C4090" s="21" t="str">
        <f>VLOOKUP(Tableau1[[#This Row],[CODE_REGION]],Libellés!$I$2:$J$15,2,FALSE)</f>
        <v>Pays de la Loire</v>
      </c>
      <c r="D4090" s="21">
        <v>72</v>
      </c>
      <c r="E4090" s="21" t="str">
        <f>VLOOKUP(Tableau1[[#This Row],[CODE_DEPT]],Libellés!$L$2:$M$102,2,FALSE)</f>
        <v>Sarthe</v>
      </c>
      <c r="F4090" s="21" t="s">
        <v>53</v>
      </c>
      <c r="G4090" s="21" t="str">
        <f>VLOOKUP(Tableau1[[#This Row],[CODE_TYPE_DECHET]],Libellés!$A$1:$B$8,2,FALSE)</f>
        <v>Déchets dangereux</v>
      </c>
      <c r="H4090" s="21" t="s">
        <v>50</v>
      </c>
      <c r="I4090" s="21" t="str">
        <f>VLOOKUP(Tableau1[[#This Row],[CODE_DESTINATION]],Libellés!$E$2:$F$7,2,FALSE)</f>
        <v>Incinération avec récupération d'énergie</v>
      </c>
      <c r="J4090" s="21">
        <v>4.9640000000000004</v>
      </c>
      <c r="K4090" s="21">
        <v>569035</v>
      </c>
      <c r="L4090" s="21">
        <f>Tableau1[[#This Row],[TONNE_DECHET]]*1000</f>
        <v>4964</v>
      </c>
      <c r="M4090" s="21">
        <f>Tableau1[[#This Row],[KG_DECHET]]/Tableau1[[#This Row],[Population]]</f>
        <v>8.7235407312379731E-3</v>
      </c>
    </row>
    <row r="4091" spans="1:13" x14ac:dyDescent="0.3">
      <c r="A4091" s="21">
        <v>2013</v>
      </c>
      <c r="B4091" s="21">
        <v>52</v>
      </c>
      <c r="C4091" s="21" t="str">
        <f>VLOOKUP(Tableau1[[#This Row],[CODE_REGION]],Libellés!$I$2:$J$15,2,FALSE)</f>
        <v>Pays de la Loire</v>
      </c>
      <c r="D4091" s="21">
        <v>72</v>
      </c>
      <c r="E4091" s="21" t="str">
        <f>VLOOKUP(Tableau1[[#This Row],[CODE_DEPT]],Libellés!$L$2:$M$102,2,FALSE)</f>
        <v>Sarthe</v>
      </c>
      <c r="F4091" s="21" t="s">
        <v>53</v>
      </c>
      <c r="G4091" s="21" t="str">
        <f>VLOOKUP(Tableau1[[#This Row],[CODE_TYPE_DECHET]],Libellés!$A$1:$B$8,2,FALSE)</f>
        <v>Déchets dangereux</v>
      </c>
      <c r="H4091" s="21" t="s">
        <v>52</v>
      </c>
      <c r="I4091" s="21" t="str">
        <f>VLOOKUP(Tableau1[[#This Row],[CODE_DESTINATION]],Libellés!$E$2:$F$7,2,FALSE)</f>
        <v>Non précisé</v>
      </c>
      <c r="J4091" s="21">
        <v>0.2</v>
      </c>
      <c r="K4091" s="21">
        <v>569035</v>
      </c>
      <c r="L4091" s="21">
        <f>Tableau1[[#This Row],[TONNE_DECHET]]*1000</f>
        <v>200</v>
      </c>
      <c r="M4091" s="21">
        <f>Tableau1[[#This Row],[KG_DECHET]]/Tableau1[[#This Row],[Population]]</f>
        <v>3.5147222930048238E-4</v>
      </c>
    </row>
    <row r="4092" spans="1:13" x14ac:dyDescent="0.3">
      <c r="A4092" s="21">
        <v>2013</v>
      </c>
      <c r="B4092" s="21">
        <v>52</v>
      </c>
      <c r="C4092" s="21" t="str">
        <f>VLOOKUP(Tableau1[[#This Row],[CODE_REGION]],Libellés!$I$2:$J$15,2,FALSE)</f>
        <v>Pays de la Loire</v>
      </c>
      <c r="D4092" s="21">
        <v>72</v>
      </c>
      <c r="E4092" s="21" t="str">
        <f>VLOOKUP(Tableau1[[#This Row],[CODE_DEPT]],Libellés!$L$2:$M$102,2,FALSE)</f>
        <v>Sarthe</v>
      </c>
      <c r="F4092" s="21" t="s">
        <v>51</v>
      </c>
      <c r="G4092" s="21" t="str">
        <f>VLOOKUP(Tableau1[[#This Row],[CODE_TYPE_DECHET]],Libellés!$A$1:$B$8,2,FALSE)</f>
        <v>Emballages et papier</v>
      </c>
      <c r="H4092" s="21" t="s">
        <v>49</v>
      </c>
      <c r="I4092" s="21" t="str">
        <f>VLOOKUP(Tableau1[[#This Row],[CODE_DESTINATION]],Libellés!$E$2:$F$7,2,FALSE)</f>
        <v>Valorisation matière</v>
      </c>
      <c r="J4092" s="21">
        <v>27027.249790000002</v>
      </c>
      <c r="K4092" s="21">
        <v>569035</v>
      </c>
      <c r="L4092" s="21">
        <f>Tableau1[[#This Row],[TONNE_DECHET]]*1000</f>
        <v>27027249.790000003</v>
      </c>
      <c r="M4092" s="21">
        <f>Tableau1[[#This Row],[KG_DECHET]]/Tableau1[[#This Row],[Population]]</f>
        <v>47.496638677761482</v>
      </c>
    </row>
    <row r="4093" spans="1:13" x14ac:dyDescent="0.3">
      <c r="A4093" s="21">
        <v>2013</v>
      </c>
      <c r="B4093" s="21">
        <v>52</v>
      </c>
      <c r="C4093" s="21" t="str">
        <f>VLOOKUP(Tableau1[[#This Row],[CODE_REGION]],Libellés!$I$2:$J$15,2,FALSE)</f>
        <v>Pays de la Loire</v>
      </c>
      <c r="D4093" s="21">
        <v>72</v>
      </c>
      <c r="E4093" s="21" t="str">
        <f>VLOOKUP(Tableau1[[#This Row],[CODE_DEPT]],Libellés!$L$2:$M$102,2,FALSE)</f>
        <v>Sarthe</v>
      </c>
      <c r="F4093" s="21" t="s">
        <v>51</v>
      </c>
      <c r="G4093" s="21" t="str">
        <f>VLOOKUP(Tableau1[[#This Row],[CODE_TYPE_DECHET]],Libellés!$A$1:$B$8,2,FALSE)</f>
        <v>Emballages et papier</v>
      </c>
      <c r="H4093" s="21" t="s">
        <v>52</v>
      </c>
      <c r="I4093" s="21" t="str">
        <f>VLOOKUP(Tableau1[[#This Row],[CODE_DESTINATION]],Libellés!$E$2:$F$7,2,FALSE)</f>
        <v>Non précisé</v>
      </c>
      <c r="J4093" s="21">
        <v>2421.1399900000001</v>
      </c>
      <c r="K4093" s="21">
        <v>569035</v>
      </c>
      <c r="L4093" s="21">
        <f>Tableau1[[#This Row],[TONNE_DECHET]]*1000</f>
        <v>2421139.9900000002</v>
      </c>
      <c r="M4093" s="21">
        <f>Tableau1[[#This Row],[KG_DECHET]]/Tableau1[[#This Row],[Population]]</f>
        <v>4.2548173486692384</v>
      </c>
    </row>
    <row r="4094" spans="1:13" x14ac:dyDescent="0.3">
      <c r="A4094" s="21">
        <v>2013</v>
      </c>
      <c r="B4094" s="21">
        <v>52</v>
      </c>
      <c r="C4094" s="21" t="str">
        <f>VLOOKUP(Tableau1[[#This Row],[CODE_REGION]],Libellés!$I$2:$J$15,2,FALSE)</f>
        <v>Pays de la Loire</v>
      </c>
      <c r="D4094" s="21">
        <v>72</v>
      </c>
      <c r="E4094" s="21" t="str">
        <f>VLOOKUP(Tableau1[[#This Row],[CODE_DEPT]],Libellés!$L$2:$M$102,2,FALSE)</f>
        <v>Sarthe</v>
      </c>
      <c r="F4094" s="21" t="s">
        <v>56</v>
      </c>
      <c r="G4094" s="21" t="str">
        <f>VLOOKUP(Tableau1[[#This Row],[CODE_TYPE_DECHET]],Libellés!$A$1:$B$8,2,FALSE)</f>
        <v>Biodéchets</v>
      </c>
      <c r="H4094" s="21" t="s">
        <v>56</v>
      </c>
      <c r="I4094" s="21" t="str">
        <f>VLOOKUP(Tableau1[[#This Row],[CODE_DESTINATION]],Libellés!$E$2:$F$7,2,FALSE)</f>
        <v>Valorisation organique</v>
      </c>
      <c r="J4094" s="21">
        <v>5498</v>
      </c>
      <c r="K4094" s="21">
        <v>569035</v>
      </c>
      <c r="L4094" s="21">
        <f>Tableau1[[#This Row],[TONNE_DECHET]]*1000</f>
        <v>5498000</v>
      </c>
      <c r="M4094" s="21">
        <f>Tableau1[[#This Row],[KG_DECHET]]/Tableau1[[#This Row],[Population]]</f>
        <v>9.6619715834702617</v>
      </c>
    </row>
    <row r="4095" spans="1:13" x14ac:dyDescent="0.3">
      <c r="A4095" s="21">
        <v>2013</v>
      </c>
      <c r="B4095" s="21">
        <v>52</v>
      </c>
      <c r="C4095" s="21" t="str">
        <f>VLOOKUP(Tableau1[[#This Row],[CODE_REGION]],Libellés!$I$2:$J$15,2,FALSE)</f>
        <v>Pays de la Loire</v>
      </c>
      <c r="D4095" s="21">
        <v>72</v>
      </c>
      <c r="E4095" s="21" t="str">
        <f>VLOOKUP(Tableau1[[#This Row],[CODE_DEPT]],Libellés!$L$2:$M$102,2,FALSE)</f>
        <v>Sarthe</v>
      </c>
      <c r="F4095" s="21" t="s">
        <v>54</v>
      </c>
      <c r="G4095" s="21" t="str">
        <f>VLOOKUP(Tableau1[[#This Row],[CODE_TYPE_DECHET]],Libellés!$A$1:$B$8,2,FALSE)</f>
        <v>Verre</v>
      </c>
      <c r="H4095" s="21" t="s">
        <v>49</v>
      </c>
      <c r="I4095" s="21" t="str">
        <f>VLOOKUP(Tableau1[[#This Row],[CODE_DESTINATION]],Libellés!$E$2:$F$7,2,FALSE)</f>
        <v>Valorisation matière</v>
      </c>
      <c r="J4095" s="21">
        <v>18094.222030000001</v>
      </c>
      <c r="K4095" s="21">
        <v>569035</v>
      </c>
      <c r="L4095" s="21">
        <f>Tableau1[[#This Row],[TONNE_DECHET]]*1000</f>
        <v>18094222.030000001</v>
      </c>
      <c r="M4095" s="21">
        <f>Tableau1[[#This Row],[KG_DECHET]]/Tableau1[[#This Row],[Population]]</f>
        <v>31.798082771710003</v>
      </c>
    </row>
    <row r="4096" spans="1:13" x14ac:dyDescent="0.3">
      <c r="A4096" s="21">
        <v>2013</v>
      </c>
      <c r="B4096" s="21">
        <v>52</v>
      </c>
      <c r="C4096" s="21" t="str">
        <f>VLOOKUP(Tableau1[[#This Row],[CODE_REGION]],Libellés!$I$2:$J$15,2,FALSE)</f>
        <v>Pays de la Loire</v>
      </c>
      <c r="D4096" s="21">
        <v>72</v>
      </c>
      <c r="E4096" s="21" t="str">
        <f>VLOOKUP(Tableau1[[#This Row],[CODE_DEPT]],Libellés!$L$2:$M$102,2,FALSE)</f>
        <v>Sarthe</v>
      </c>
      <c r="F4096" s="21" t="s">
        <v>54</v>
      </c>
      <c r="G4096" s="21" t="str">
        <f>VLOOKUP(Tableau1[[#This Row],[CODE_TYPE_DECHET]],Libellés!$A$1:$B$8,2,FALSE)</f>
        <v>Verre</v>
      </c>
      <c r="H4096" s="21" t="s">
        <v>52</v>
      </c>
      <c r="I4096" s="21" t="str">
        <f>VLOOKUP(Tableau1[[#This Row],[CODE_DESTINATION]],Libellés!$E$2:$F$7,2,FALSE)</f>
        <v>Non précisé</v>
      </c>
      <c r="J4096" s="21">
        <v>1152.64921</v>
      </c>
      <c r="K4096" s="21">
        <v>569035</v>
      </c>
      <c r="L4096" s="21">
        <f>Tableau1[[#This Row],[TONNE_DECHET]]*1000</f>
        <v>1152649.21</v>
      </c>
      <c r="M4096" s="21">
        <f>Tableau1[[#This Row],[KG_DECHET]]/Tableau1[[#This Row],[Population]]</f>
        <v>2.0256209372006992</v>
      </c>
    </row>
    <row r="4097" spans="1:13" x14ac:dyDescent="0.3">
      <c r="A4097" s="21">
        <v>2013</v>
      </c>
      <c r="B4097" s="21">
        <v>52</v>
      </c>
      <c r="C4097" s="21" t="str">
        <f>VLOOKUP(Tableau1[[#This Row],[CODE_REGION]],Libellés!$I$2:$J$15,2,FALSE)</f>
        <v>Pays de la Loire</v>
      </c>
      <c r="D4097" s="21">
        <v>72</v>
      </c>
      <c r="E4097" s="21" t="str">
        <f>VLOOKUP(Tableau1[[#This Row],[CODE_DEPT]],Libellés!$L$2:$M$102,2,FALSE)</f>
        <v>Sarthe</v>
      </c>
      <c r="F4097" s="21" t="s">
        <v>55</v>
      </c>
      <c r="G4097" s="21" t="str">
        <f>VLOOKUP(Tableau1[[#This Row],[CODE_TYPE_DECHET]],Libellés!$A$1:$B$8,2,FALSE)</f>
        <v>Collectes séparées hors gravats</v>
      </c>
      <c r="H4097" s="21" t="s">
        <v>49</v>
      </c>
      <c r="I4097" s="21" t="str">
        <f>VLOOKUP(Tableau1[[#This Row],[CODE_DESTINATION]],Libellés!$E$2:$F$7,2,FALSE)</f>
        <v>Valorisation matière</v>
      </c>
      <c r="J4097" s="21">
        <v>565.62183000000005</v>
      </c>
      <c r="K4097" s="21">
        <v>569035</v>
      </c>
      <c r="L4097" s="21">
        <f>Tableau1[[#This Row],[TONNE_DECHET]]*1000</f>
        <v>565621.83000000007</v>
      </c>
      <c r="M4097" s="21">
        <f>Tableau1[[#This Row],[KG_DECHET]]/Tableau1[[#This Row],[Population]]</f>
        <v>0.99400182765559253</v>
      </c>
    </row>
    <row r="4098" spans="1:13" x14ac:dyDescent="0.3">
      <c r="A4098" s="21">
        <v>2015</v>
      </c>
      <c r="B4098" s="21">
        <v>52</v>
      </c>
      <c r="C4098" s="21" t="str">
        <f>VLOOKUP(Tableau1[[#This Row],[CODE_REGION]],Libellés!$I$2:$J$15,2,FALSE)</f>
        <v>Pays de la Loire</v>
      </c>
      <c r="D4098" s="21">
        <v>72</v>
      </c>
      <c r="E4098" s="21" t="str">
        <f>VLOOKUP(Tableau1[[#This Row],[CODE_DEPT]],Libellés!$L$2:$M$102,2,FALSE)</f>
        <v>Sarthe</v>
      </c>
      <c r="F4098" s="21" t="s">
        <v>49</v>
      </c>
      <c r="G4098" s="21" t="str">
        <f>VLOOKUP(Tableau1[[#This Row],[CODE_TYPE_DECHET]],Libellés!$A$1:$B$8,2,FALSE)</f>
        <v>Ordures ménagères résiduelles</v>
      </c>
      <c r="H4098" s="21" t="s">
        <v>49</v>
      </c>
      <c r="I4098" s="21" t="str">
        <f>VLOOKUP(Tableau1[[#This Row],[CODE_DESTINATION]],Libellés!$E$2:$F$7,2,FALSE)</f>
        <v>Valorisation matière</v>
      </c>
      <c r="J4098" s="21">
        <v>11495.418750000001</v>
      </c>
      <c r="K4098" s="21">
        <v>568445</v>
      </c>
      <c r="L4098" s="21">
        <f>Tableau1[[#This Row],[TONNE_DECHET]]*1000</f>
        <v>11495418.75</v>
      </c>
      <c r="M4098" s="21">
        <f>Tableau1[[#This Row],[KG_DECHET]]/Tableau1[[#This Row],[Population]]</f>
        <v>20.222569905619718</v>
      </c>
    </row>
    <row r="4099" spans="1:13" x14ac:dyDescent="0.3">
      <c r="A4099" s="21">
        <v>2015</v>
      </c>
      <c r="B4099" s="21">
        <v>52</v>
      </c>
      <c r="C4099" s="21" t="str">
        <f>VLOOKUP(Tableau1[[#This Row],[CODE_REGION]],Libellés!$I$2:$J$15,2,FALSE)</f>
        <v>Pays de la Loire</v>
      </c>
      <c r="D4099" s="21">
        <v>72</v>
      </c>
      <c r="E4099" s="21" t="str">
        <f>VLOOKUP(Tableau1[[#This Row],[CODE_DEPT]],Libellés!$L$2:$M$102,2,FALSE)</f>
        <v>Sarthe</v>
      </c>
      <c r="F4099" s="21" t="s">
        <v>49</v>
      </c>
      <c r="G4099" s="21" t="str">
        <f>VLOOKUP(Tableau1[[#This Row],[CODE_TYPE_DECHET]],Libellés!$A$1:$B$8,2,FALSE)</f>
        <v>Ordures ménagères résiduelles</v>
      </c>
      <c r="H4099" s="21" t="s">
        <v>50</v>
      </c>
      <c r="I4099" s="21" t="str">
        <f>VLOOKUP(Tableau1[[#This Row],[CODE_DESTINATION]],Libellés!$E$2:$F$7,2,FALSE)</f>
        <v>Incinération avec récupération d'énergie</v>
      </c>
      <c r="J4099" s="21">
        <v>75363.482340000002</v>
      </c>
      <c r="K4099" s="21">
        <v>568445</v>
      </c>
      <c r="L4099" s="21">
        <f>Tableau1[[#This Row],[TONNE_DECHET]]*1000</f>
        <v>75363482.340000004</v>
      </c>
      <c r="M4099" s="21">
        <f>Tableau1[[#This Row],[KG_DECHET]]/Tableau1[[#This Row],[Population]]</f>
        <v>132.57831864120541</v>
      </c>
    </row>
    <row r="4100" spans="1:13" x14ac:dyDescent="0.3">
      <c r="A4100" s="21">
        <v>2015</v>
      </c>
      <c r="B4100" s="21">
        <v>52</v>
      </c>
      <c r="C4100" s="21" t="str">
        <f>VLOOKUP(Tableau1[[#This Row],[CODE_REGION]],Libellés!$I$2:$J$15,2,FALSE)</f>
        <v>Pays de la Loire</v>
      </c>
      <c r="D4100" s="21">
        <v>72</v>
      </c>
      <c r="E4100" s="21" t="str">
        <f>VLOOKUP(Tableau1[[#This Row],[CODE_DEPT]],Libellés!$L$2:$M$102,2,FALSE)</f>
        <v>Sarthe</v>
      </c>
      <c r="F4100" s="21" t="s">
        <v>49</v>
      </c>
      <c r="G4100" s="21" t="str">
        <f>VLOOKUP(Tableau1[[#This Row],[CODE_TYPE_DECHET]],Libellés!$A$1:$B$8,2,FALSE)</f>
        <v>Ordures ménagères résiduelles</v>
      </c>
      <c r="H4100" s="21" t="s">
        <v>51</v>
      </c>
      <c r="I4100" s="21" t="str">
        <f>VLOOKUP(Tableau1[[#This Row],[CODE_DESTINATION]],Libellés!$E$2:$F$7,2,FALSE)</f>
        <v>Stockage</v>
      </c>
      <c r="J4100" s="21">
        <v>13264.627280000001</v>
      </c>
      <c r="K4100" s="21">
        <v>568445</v>
      </c>
      <c r="L4100" s="21">
        <f>Tableau1[[#This Row],[TONNE_DECHET]]*1000</f>
        <v>13264627.280000001</v>
      </c>
      <c r="M4100" s="21">
        <f>Tableau1[[#This Row],[KG_DECHET]]/Tableau1[[#This Row],[Population]]</f>
        <v>23.334935270782577</v>
      </c>
    </row>
    <row r="4101" spans="1:13" x14ac:dyDescent="0.3">
      <c r="A4101" s="21">
        <v>2015</v>
      </c>
      <c r="B4101" s="21">
        <v>52</v>
      </c>
      <c r="C4101" s="21" t="str">
        <f>VLOOKUP(Tableau1[[#This Row],[CODE_REGION]],Libellés!$I$2:$J$15,2,FALSE)</f>
        <v>Pays de la Loire</v>
      </c>
      <c r="D4101" s="21">
        <v>72</v>
      </c>
      <c r="E4101" s="21" t="str">
        <f>VLOOKUP(Tableau1[[#This Row],[CODE_DEPT]],Libellés!$L$2:$M$102,2,FALSE)</f>
        <v>Sarthe</v>
      </c>
      <c r="F4101" s="21" t="s">
        <v>49</v>
      </c>
      <c r="G4101" s="21" t="str">
        <f>VLOOKUP(Tableau1[[#This Row],[CODE_TYPE_DECHET]],Libellés!$A$1:$B$8,2,FALSE)</f>
        <v>Ordures ménagères résiduelles</v>
      </c>
      <c r="H4101" s="21" t="s">
        <v>52</v>
      </c>
      <c r="I4101" s="21" t="str">
        <f>VLOOKUP(Tableau1[[#This Row],[CODE_DESTINATION]],Libellés!$E$2:$F$7,2,FALSE)</f>
        <v>Non précisé</v>
      </c>
      <c r="J4101" s="21">
        <v>4713.3531199999998</v>
      </c>
      <c r="K4101" s="21">
        <v>568445</v>
      </c>
      <c r="L4101" s="21">
        <f>Tableau1[[#This Row],[TONNE_DECHET]]*1000</f>
        <v>4713353.12</v>
      </c>
      <c r="M4101" s="21">
        <f>Tableau1[[#This Row],[KG_DECHET]]/Tableau1[[#This Row],[Population]]</f>
        <v>8.291660793920256</v>
      </c>
    </row>
    <row r="4102" spans="1:13" x14ac:dyDescent="0.3">
      <c r="A4102" s="21">
        <v>2015</v>
      </c>
      <c r="B4102" s="21">
        <v>52</v>
      </c>
      <c r="C4102" s="21" t="str">
        <f>VLOOKUP(Tableau1[[#This Row],[CODE_REGION]],Libellés!$I$2:$J$15,2,FALSE)</f>
        <v>Pays de la Loire</v>
      </c>
      <c r="D4102" s="21">
        <v>72</v>
      </c>
      <c r="E4102" s="21" t="str">
        <f>VLOOKUP(Tableau1[[#This Row],[CODE_DEPT]],Libellés!$L$2:$M$102,2,FALSE)</f>
        <v>Sarthe</v>
      </c>
      <c r="F4102" s="21" t="s">
        <v>50</v>
      </c>
      <c r="G4102" s="21" t="str">
        <f>VLOOKUP(Tableau1[[#This Row],[CODE_TYPE_DECHET]],Libellés!$A$1:$B$8,2,FALSE)</f>
        <v>Encombrants</v>
      </c>
      <c r="H4102" s="21" t="s">
        <v>50</v>
      </c>
      <c r="I4102" s="21" t="str">
        <f>VLOOKUP(Tableau1[[#This Row],[CODE_DESTINATION]],Libellés!$E$2:$F$7,2,FALSE)</f>
        <v>Incinération avec récupération d'énergie</v>
      </c>
      <c r="J4102" s="21">
        <v>784</v>
      </c>
      <c r="K4102" s="21">
        <v>568445</v>
      </c>
      <c r="L4102" s="21">
        <f>Tableau1[[#This Row],[TONNE_DECHET]]*1000</f>
        <v>784000</v>
      </c>
      <c r="M4102" s="21">
        <f>Tableau1[[#This Row],[KG_DECHET]]/Tableau1[[#This Row],[Population]]</f>
        <v>1.3792011540254554</v>
      </c>
    </row>
    <row r="4103" spans="1:13" x14ac:dyDescent="0.3">
      <c r="A4103" s="21">
        <v>2015</v>
      </c>
      <c r="B4103" s="21">
        <v>52</v>
      </c>
      <c r="C4103" s="21" t="str">
        <f>VLOOKUP(Tableau1[[#This Row],[CODE_REGION]],Libellés!$I$2:$J$15,2,FALSE)</f>
        <v>Pays de la Loire</v>
      </c>
      <c r="D4103" s="21">
        <v>72</v>
      </c>
      <c r="E4103" s="21" t="str">
        <f>VLOOKUP(Tableau1[[#This Row],[CODE_DEPT]],Libellés!$L$2:$M$102,2,FALSE)</f>
        <v>Sarthe</v>
      </c>
      <c r="F4103" s="21" t="s">
        <v>50</v>
      </c>
      <c r="G4103" s="21" t="str">
        <f>VLOOKUP(Tableau1[[#This Row],[CODE_TYPE_DECHET]],Libellés!$A$1:$B$8,2,FALSE)</f>
        <v>Encombrants</v>
      </c>
      <c r="H4103" s="21" t="s">
        <v>51</v>
      </c>
      <c r="I4103" s="21" t="str">
        <f>VLOOKUP(Tableau1[[#This Row],[CODE_DESTINATION]],Libellés!$E$2:$F$7,2,FALSE)</f>
        <v>Stockage</v>
      </c>
      <c r="J4103" s="21">
        <v>199.45</v>
      </c>
      <c r="K4103" s="21">
        <v>568445</v>
      </c>
      <c r="L4103" s="21">
        <f>Tableau1[[#This Row],[TONNE_DECHET]]*1000</f>
        <v>199450</v>
      </c>
      <c r="M4103" s="21">
        <f>Tableau1[[#This Row],[KG_DECHET]]/Tableau1[[#This Row],[Population]]</f>
        <v>0.35086947725813405</v>
      </c>
    </row>
    <row r="4104" spans="1:13" x14ac:dyDescent="0.3">
      <c r="A4104" s="21">
        <v>2015</v>
      </c>
      <c r="B4104" s="21">
        <v>52</v>
      </c>
      <c r="C4104" s="21" t="str">
        <f>VLOOKUP(Tableau1[[#This Row],[CODE_REGION]],Libellés!$I$2:$J$15,2,FALSE)</f>
        <v>Pays de la Loire</v>
      </c>
      <c r="D4104" s="21">
        <v>72</v>
      </c>
      <c r="E4104" s="21" t="str">
        <f>VLOOKUP(Tableau1[[#This Row],[CODE_DEPT]],Libellés!$L$2:$M$102,2,FALSE)</f>
        <v>Sarthe</v>
      </c>
      <c r="F4104" s="21" t="s">
        <v>53</v>
      </c>
      <c r="G4104" s="21" t="str">
        <f>VLOOKUP(Tableau1[[#This Row],[CODE_TYPE_DECHET]],Libellés!$A$1:$B$8,2,FALSE)</f>
        <v>Déchets dangereux</v>
      </c>
      <c r="H4104" s="21" t="s">
        <v>50</v>
      </c>
      <c r="I4104" s="21" t="str">
        <f>VLOOKUP(Tableau1[[#This Row],[CODE_DESTINATION]],Libellés!$E$2:$F$7,2,FALSE)</f>
        <v>Incinération avec récupération d'énergie</v>
      </c>
      <c r="J4104" s="21">
        <v>1.962</v>
      </c>
      <c r="K4104" s="21">
        <v>568445</v>
      </c>
      <c r="L4104" s="21">
        <f>Tableau1[[#This Row],[TONNE_DECHET]]*1000</f>
        <v>1962</v>
      </c>
      <c r="M4104" s="21">
        <f>Tableau1[[#This Row],[KG_DECHET]]/Tableau1[[#This Row],[Population]]</f>
        <v>3.4515212553545196E-3</v>
      </c>
    </row>
    <row r="4105" spans="1:13" x14ac:dyDescent="0.3">
      <c r="A4105" s="21">
        <v>2015</v>
      </c>
      <c r="B4105" s="21">
        <v>52</v>
      </c>
      <c r="C4105" s="21" t="str">
        <f>VLOOKUP(Tableau1[[#This Row],[CODE_REGION]],Libellés!$I$2:$J$15,2,FALSE)</f>
        <v>Pays de la Loire</v>
      </c>
      <c r="D4105" s="21">
        <v>72</v>
      </c>
      <c r="E4105" s="21" t="str">
        <f>VLOOKUP(Tableau1[[#This Row],[CODE_DEPT]],Libellés!$L$2:$M$102,2,FALSE)</f>
        <v>Sarthe</v>
      </c>
      <c r="F4105" s="21" t="s">
        <v>51</v>
      </c>
      <c r="G4105" s="21" t="str">
        <f>VLOOKUP(Tableau1[[#This Row],[CODE_TYPE_DECHET]],Libellés!$A$1:$B$8,2,FALSE)</f>
        <v>Emballages et papier</v>
      </c>
      <c r="H4105" s="21" t="s">
        <v>49</v>
      </c>
      <c r="I4105" s="21" t="str">
        <f>VLOOKUP(Tableau1[[#This Row],[CODE_DESTINATION]],Libellés!$E$2:$F$7,2,FALSE)</f>
        <v>Valorisation matière</v>
      </c>
      <c r="J4105" s="21">
        <v>28063.21602</v>
      </c>
      <c r="K4105" s="21">
        <v>568445</v>
      </c>
      <c r="L4105" s="21">
        <f>Tableau1[[#This Row],[TONNE_DECHET]]*1000</f>
        <v>28063216.02</v>
      </c>
      <c r="M4105" s="21">
        <f>Tableau1[[#This Row],[KG_DECHET]]/Tableau1[[#This Row],[Population]]</f>
        <v>49.368392755675572</v>
      </c>
    </row>
    <row r="4106" spans="1:13" x14ac:dyDescent="0.3">
      <c r="A4106" s="21">
        <v>2015</v>
      </c>
      <c r="B4106" s="21">
        <v>52</v>
      </c>
      <c r="C4106" s="21" t="str">
        <f>VLOOKUP(Tableau1[[#This Row],[CODE_REGION]],Libellés!$I$2:$J$15,2,FALSE)</f>
        <v>Pays de la Loire</v>
      </c>
      <c r="D4106" s="21">
        <v>72</v>
      </c>
      <c r="E4106" s="21" t="str">
        <f>VLOOKUP(Tableau1[[#This Row],[CODE_DEPT]],Libellés!$L$2:$M$102,2,FALSE)</f>
        <v>Sarthe</v>
      </c>
      <c r="F4106" s="21" t="s">
        <v>51</v>
      </c>
      <c r="G4106" s="21" t="str">
        <f>VLOOKUP(Tableau1[[#This Row],[CODE_TYPE_DECHET]],Libellés!$A$1:$B$8,2,FALSE)</f>
        <v>Emballages et papier</v>
      </c>
      <c r="H4106" s="21" t="s">
        <v>52</v>
      </c>
      <c r="I4106" s="21" t="str">
        <f>VLOOKUP(Tableau1[[#This Row],[CODE_DESTINATION]],Libellés!$E$2:$F$7,2,FALSE)</f>
        <v>Non précisé</v>
      </c>
      <c r="J4106" s="21">
        <v>1335.47165</v>
      </c>
      <c r="K4106" s="21">
        <v>568445</v>
      </c>
      <c r="L4106" s="21">
        <f>Tableau1[[#This Row],[TONNE_DECHET]]*1000</f>
        <v>1335471.6499999999</v>
      </c>
      <c r="M4106" s="21">
        <f>Tableau1[[#This Row],[KG_DECHET]]/Tableau1[[#This Row],[Population]]</f>
        <v>2.3493418888370905</v>
      </c>
    </row>
    <row r="4107" spans="1:13" x14ac:dyDescent="0.3">
      <c r="A4107" s="21">
        <v>2015</v>
      </c>
      <c r="B4107" s="21">
        <v>52</v>
      </c>
      <c r="C4107" s="21" t="str">
        <f>VLOOKUP(Tableau1[[#This Row],[CODE_REGION]],Libellés!$I$2:$J$15,2,FALSE)</f>
        <v>Pays de la Loire</v>
      </c>
      <c r="D4107" s="21">
        <v>72</v>
      </c>
      <c r="E4107" s="21" t="str">
        <f>VLOOKUP(Tableau1[[#This Row],[CODE_DEPT]],Libellés!$L$2:$M$102,2,FALSE)</f>
        <v>Sarthe</v>
      </c>
      <c r="F4107" s="21" t="s">
        <v>56</v>
      </c>
      <c r="G4107" s="21" t="str">
        <f>VLOOKUP(Tableau1[[#This Row],[CODE_TYPE_DECHET]],Libellés!$A$1:$B$8,2,FALSE)</f>
        <v>Biodéchets</v>
      </c>
      <c r="H4107" s="21" t="s">
        <v>56</v>
      </c>
      <c r="I4107" s="21" t="str">
        <f>VLOOKUP(Tableau1[[#This Row],[CODE_DESTINATION]],Libellés!$E$2:$F$7,2,FALSE)</f>
        <v>Valorisation organique</v>
      </c>
      <c r="J4107" s="21">
        <v>5966.68</v>
      </c>
      <c r="K4107" s="21">
        <v>568445</v>
      </c>
      <c r="L4107" s="21">
        <f>Tableau1[[#This Row],[TONNE_DECHET]]*1000</f>
        <v>5966680</v>
      </c>
      <c r="M4107" s="21">
        <f>Tableau1[[#This Row],[KG_DECHET]]/Tableau1[[#This Row],[Population]]</f>
        <v>10.496494823597709</v>
      </c>
    </row>
    <row r="4108" spans="1:13" x14ac:dyDescent="0.3">
      <c r="A4108" s="21">
        <v>2015</v>
      </c>
      <c r="B4108" s="21">
        <v>52</v>
      </c>
      <c r="C4108" s="21" t="str">
        <f>VLOOKUP(Tableau1[[#This Row],[CODE_REGION]],Libellés!$I$2:$J$15,2,FALSE)</f>
        <v>Pays de la Loire</v>
      </c>
      <c r="D4108" s="21">
        <v>72</v>
      </c>
      <c r="E4108" s="21" t="str">
        <f>VLOOKUP(Tableau1[[#This Row],[CODE_DEPT]],Libellés!$L$2:$M$102,2,FALSE)</f>
        <v>Sarthe</v>
      </c>
      <c r="F4108" s="21" t="s">
        <v>54</v>
      </c>
      <c r="G4108" s="21" t="str">
        <f>VLOOKUP(Tableau1[[#This Row],[CODE_TYPE_DECHET]],Libellés!$A$1:$B$8,2,FALSE)</f>
        <v>Verre</v>
      </c>
      <c r="H4108" s="21" t="s">
        <v>49</v>
      </c>
      <c r="I4108" s="21" t="str">
        <f>VLOOKUP(Tableau1[[#This Row],[CODE_DESTINATION]],Libellés!$E$2:$F$7,2,FALSE)</f>
        <v>Valorisation matière</v>
      </c>
      <c r="J4108" s="21">
        <v>17771.972099999999</v>
      </c>
      <c r="K4108" s="21">
        <v>568445</v>
      </c>
      <c r="L4108" s="21">
        <f>Tableau1[[#This Row],[TONNE_DECHET]]*1000</f>
        <v>17771972.099999998</v>
      </c>
      <c r="M4108" s="21">
        <f>Tableau1[[#This Row],[KG_DECHET]]/Tableau1[[#This Row],[Population]]</f>
        <v>31.264189323505349</v>
      </c>
    </row>
    <row r="4109" spans="1:13" x14ac:dyDescent="0.3">
      <c r="A4109" s="21">
        <v>2015</v>
      </c>
      <c r="B4109" s="21">
        <v>52</v>
      </c>
      <c r="C4109" s="21" t="str">
        <f>VLOOKUP(Tableau1[[#This Row],[CODE_REGION]],Libellés!$I$2:$J$15,2,FALSE)</f>
        <v>Pays de la Loire</v>
      </c>
      <c r="D4109" s="21">
        <v>72</v>
      </c>
      <c r="E4109" s="21" t="str">
        <f>VLOOKUP(Tableau1[[#This Row],[CODE_DEPT]],Libellés!$L$2:$M$102,2,FALSE)</f>
        <v>Sarthe</v>
      </c>
      <c r="F4109" s="21" t="s">
        <v>54</v>
      </c>
      <c r="G4109" s="21" t="str">
        <f>VLOOKUP(Tableau1[[#This Row],[CODE_TYPE_DECHET]],Libellés!$A$1:$B$8,2,FALSE)</f>
        <v>Verre</v>
      </c>
      <c r="H4109" s="21" t="s">
        <v>52</v>
      </c>
      <c r="I4109" s="21" t="str">
        <f>VLOOKUP(Tableau1[[#This Row],[CODE_DESTINATION]],Libellés!$E$2:$F$7,2,FALSE)</f>
        <v>Non précisé</v>
      </c>
      <c r="J4109" s="21">
        <v>1710.1557399999999</v>
      </c>
      <c r="K4109" s="21">
        <v>568445</v>
      </c>
      <c r="L4109" s="21">
        <f>Tableau1[[#This Row],[TONNE_DECHET]]*1000</f>
        <v>1710155.74</v>
      </c>
      <c r="M4109" s="21">
        <f>Tableau1[[#This Row],[KG_DECHET]]/Tableau1[[#This Row],[Population]]</f>
        <v>3.0084805741980314</v>
      </c>
    </row>
    <row r="4110" spans="1:13" x14ac:dyDescent="0.3">
      <c r="A4110" s="21">
        <v>2015</v>
      </c>
      <c r="B4110" s="21">
        <v>52</v>
      </c>
      <c r="C4110" s="21" t="str">
        <f>VLOOKUP(Tableau1[[#This Row],[CODE_REGION]],Libellés!$I$2:$J$15,2,FALSE)</f>
        <v>Pays de la Loire</v>
      </c>
      <c r="D4110" s="21">
        <v>72</v>
      </c>
      <c r="E4110" s="21" t="str">
        <f>VLOOKUP(Tableau1[[#This Row],[CODE_DEPT]],Libellés!$L$2:$M$102,2,FALSE)</f>
        <v>Sarthe</v>
      </c>
      <c r="F4110" s="21" t="s">
        <v>55</v>
      </c>
      <c r="G4110" s="21" t="str">
        <f>VLOOKUP(Tableau1[[#This Row],[CODE_TYPE_DECHET]],Libellés!$A$1:$B$8,2,FALSE)</f>
        <v>Collectes séparées hors gravats</v>
      </c>
      <c r="H4110" s="21" t="s">
        <v>49</v>
      </c>
      <c r="I4110" s="21" t="str">
        <f>VLOOKUP(Tableau1[[#This Row],[CODE_DESTINATION]],Libellés!$E$2:$F$7,2,FALSE)</f>
        <v>Valorisation matière</v>
      </c>
      <c r="J4110" s="21">
        <v>877.09096</v>
      </c>
      <c r="K4110" s="21">
        <v>568445</v>
      </c>
      <c r="L4110" s="21">
        <f>Tableau1[[#This Row],[TONNE_DECHET]]*1000</f>
        <v>877090.96</v>
      </c>
      <c r="M4110" s="21">
        <f>Tableau1[[#This Row],[KG_DECHET]]/Tableau1[[#This Row],[Population]]</f>
        <v>1.5429653880322634</v>
      </c>
    </row>
    <row r="4111" spans="1:13" x14ac:dyDescent="0.3">
      <c r="A4111" s="21">
        <v>2017</v>
      </c>
      <c r="B4111" s="21">
        <v>52</v>
      </c>
      <c r="C4111" s="21" t="str">
        <f>VLOOKUP(Tableau1[[#This Row],[CODE_REGION]],Libellés!$I$2:$J$15,2,FALSE)</f>
        <v>Pays de la Loire</v>
      </c>
      <c r="D4111" s="21">
        <v>72</v>
      </c>
      <c r="E4111" s="21" t="str">
        <f>VLOOKUP(Tableau1[[#This Row],[CODE_DEPT]],Libellés!$L$2:$M$102,2,FALSE)</f>
        <v>Sarthe</v>
      </c>
      <c r="F4111" s="21" t="s">
        <v>49</v>
      </c>
      <c r="G4111" s="21" t="str">
        <f>VLOOKUP(Tableau1[[#This Row],[CODE_TYPE_DECHET]],Libellés!$A$1:$B$8,2,FALSE)</f>
        <v>Ordures ménagères résiduelles</v>
      </c>
      <c r="H4111" s="21" t="s">
        <v>49</v>
      </c>
      <c r="I4111" s="21" t="str">
        <f>VLOOKUP(Tableau1[[#This Row],[CODE_DESTINATION]],Libellés!$E$2:$F$7,2,FALSE)</f>
        <v>Valorisation matière</v>
      </c>
      <c r="J4111" s="21">
        <v>9690.6887999999999</v>
      </c>
      <c r="K4111" s="21">
        <v>566506</v>
      </c>
      <c r="L4111" s="21">
        <f>Tableau1[[#This Row],[TONNE_DECHET]]*1000</f>
        <v>9690688.8000000007</v>
      </c>
      <c r="M4111" s="21">
        <f>Tableau1[[#This Row],[KG_DECHET]]/Tableau1[[#This Row],[Population]]</f>
        <v>17.106065602129547</v>
      </c>
    </row>
    <row r="4112" spans="1:13" x14ac:dyDescent="0.3">
      <c r="A4112" s="21">
        <v>2017</v>
      </c>
      <c r="B4112" s="21">
        <v>52</v>
      </c>
      <c r="C4112" s="21" t="str">
        <f>VLOOKUP(Tableau1[[#This Row],[CODE_REGION]],Libellés!$I$2:$J$15,2,FALSE)</f>
        <v>Pays de la Loire</v>
      </c>
      <c r="D4112" s="21">
        <v>72</v>
      </c>
      <c r="E4112" s="21" t="str">
        <f>VLOOKUP(Tableau1[[#This Row],[CODE_DEPT]],Libellés!$L$2:$M$102,2,FALSE)</f>
        <v>Sarthe</v>
      </c>
      <c r="F4112" s="21" t="s">
        <v>49</v>
      </c>
      <c r="G4112" s="21" t="str">
        <f>VLOOKUP(Tableau1[[#This Row],[CODE_TYPE_DECHET]],Libellés!$A$1:$B$8,2,FALSE)</f>
        <v>Ordures ménagères résiduelles</v>
      </c>
      <c r="H4112" s="21" t="s">
        <v>50</v>
      </c>
      <c r="I4112" s="21" t="str">
        <f>VLOOKUP(Tableau1[[#This Row],[CODE_DESTINATION]],Libellés!$E$2:$F$7,2,FALSE)</f>
        <v>Incinération avec récupération d'énergie</v>
      </c>
      <c r="J4112" s="21">
        <v>82456.286649999995</v>
      </c>
      <c r="K4112" s="21">
        <v>566506</v>
      </c>
      <c r="L4112" s="21">
        <f>Tableau1[[#This Row],[TONNE_DECHET]]*1000</f>
        <v>82456286.649999991</v>
      </c>
      <c r="M4112" s="21">
        <f>Tableau1[[#This Row],[KG_DECHET]]/Tableau1[[#This Row],[Population]]</f>
        <v>145.55236246394566</v>
      </c>
    </row>
    <row r="4113" spans="1:13" x14ac:dyDescent="0.3">
      <c r="A4113" s="21">
        <v>2017</v>
      </c>
      <c r="B4113" s="21">
        <v>52</v>
      </c>
      <c r="C4113" s="21" t="str">
        <f>VLOOKUP(Tableau1[[#This Row],[CODE_REGION]],Libellés!$I$2:$J$15,2,FALSE)</f>
        <v>Pays de la Loire</v>
      </c>
      <c r="D4113" s="21">
        <v>72</v>
      </c>
      <c r="E4113" s="21" t="str">
        <f>VLOOKUP(Tableau1[[#This Row],[CODE_DEPT]],Libellés!$L$2:$M$102,2,FALSE)</f>
        <v>Sarthe</v>
      </c>
      <c r="F4113" s="21" t="s">
        <v>49</v>
      </c>
      <c r="G4113" s="21" t="str">
        <f>VLOOKUP(Tableau1[[#This Row],[CODE_TYPE_DECHET]],Libellés!$A$1:$B$8,2,FALSE)</f>
        <v>Ordures ménagères résiduelles</v>
      </c>
      <c r="H4113" s="21" t="s">
        <v>51</v>
      </c>
      <c r="I4113" s="21" t="str">
        <f>VLOOKUP(Tableau1[[#This Row],[CODE_DESTINATION]],Libellés!$E$2:$F$7,2,FALSE)</f>
        <v>Stockage</v>
      </c>
      <c r="J4113" s="21">
        <v>10967.68744</v>
      </c>
      <c r="K4113" s="21">
        <v>566506</v>
      </c>
      <c r="L4113" s="21">
        <f>Tableau1[[#This Row],[TONNE_DECHET]]*1000</f>
        <v>10967687.439999999</v>
      </c>
      <c r="M4113" s="21">
        <f>Tableau1[[#This Row],[KG_DECHET]]/Tableau1[[#This Row],[Population]]</f>
        <v>19.360231736292288</v>
      </c>
    </row>
    <row r="4114" spans="1:13" x14ac:dyDescent="0.3">
      <c r="A4114" s="21">
        <v>2017</v>
      </c>
      <c r="B4114" s="21">
        <v>52</v>
      </c>
      <c r="C4114" s="21" t="str">
        <f>VLOOKUP(Tableau1[[#This Row],[CODE_REGION]],Libellés!$I$2:$J$15,2,FALSE)</f>
        <v>Pays de la Loire</v>
      </c>
      <c r="D4114" s="21">
        <v>72</v>
      </c>
      <c r="E4114" s="21" t="str">
        <f>VLOOKUP(Tableau1[[#This Row],[CODE_DEPT]],Libellés!$L$2:$M$102,2,FALSE)</f>
        <v>Sarthe</v>
      </c>
      <c r="F4114" s="21" t="s">
        <v>50</v>
      </c>
      <c r="G4114" s="21" t="str">
        <f>VLOOKUP(Tableau1[[#This Row],[CODE_TYPE_DECHET]],Libellés!$A$1:$B$8,2,FALSE)</f>
        <v>Encombrants</v>
      </c>
      <c r="H4114" s="21" t="s">
        <v>50</v>
      </c>
      <c r="I4114" s="21" t="str">
        <f>VLOOKUP(Tableau1[[#This Row],[CODE_DESTINATION]],Libellés!$E$2:$F$7,2,FALSE)</f>
        <v>Incinération avec récupération d'énergie</v>
      </c>
      <c r="J4114" s="21">
        <v>859</v>
      </c>
      <c r="K4114" s="21">
        <v>566506</v>
      </c>
      <c r="L4114" s="21">
        <f>Tableau1[[#This Row],[TONNE_DECHET]]*1000</f>
        <v>859000</v>
      </c>
      <c r="M4114" s="21">
        <f>Tableau1[[#This Row],[KG_DECHET]]/Tableau1[[#This Row],[Population]]</f>
        <v>1.5163122720677273</v>
      </c>
    </row>
    <row r="4115" spans="1:13" x14ac:dyDescent="0.3">
      <c r="A4115" s="21">
        <v>2017</v>
      </c>
      <c r="B4115" s="21">
        <v>52</v>
      </c>
      <c r="C4115" s="21" t="str">
        <f>VLOOKUP(Tableau1[[#This Row],[CODE_REGION]],Libellés!$I$2:$J$15,2,FALSE)</f>
        <v>Pays de la Loire</v>
      </c>
      <c r="D4115" s="21">
        <v>72</v>
      </c>
      <c r="E4115" s="21" t="str">
        <f>VLOOKUP(Tableau1[[#This Row],[CODE_DEPT]],Libellés!$L$2:$M$102,2,FALSE)</f>
        <v>Sarthe</v>
      </c>
      <c r="F4115" s="21" t="s">
        <v>50</v>
      </c>
      <c r="G4115" s="21" t="str">
        <f>VLOOKUP(Tableau1[[#This Row],[CODE_TYPE_DECHET]],Libellés!$A$1:$B$8,2,FALSE)</f>
        <v>Encombrants</v>
      </c>
      <c r="H4115" s="21" t="s">
        <v>51</v>
      </c>
      <c r="I4115" s="21" t="str">
        <f>VLOOKUP(Tableau1[[#This Row],[CODE_DESTINATION]],Libellés!$E$2:$F$7,2,FALSE)</f>
        <v>Stockage</v>
      </c>
      <c r="J4115" s="21">
        <v>60.88</v>
      </c>
      <c r="K4115" s="21">
        <v>566506</v>
      </c>
      <c r="L4115" s="21">
        <f>Tableau1[[#This Row],[TONNE_DECHET]]*1000</f>
        <v>60880</v>
      </c>
      <c r="M4115" s="21">
        <f>Tableau1[[#This Row],[KG_DECHET]]/Tableau1[[#This Row],[Population]]</f>
        <v>0.10746576382244848</v>
      </c>
    </row>
    <row r="4116" spans="1:13" x14ac:dyDescent="0.3">
      <c r="A4116" s="21">
        <v>2017</v>
      </c>
      <c r="B4116" s="21">
        <v>52</v>
      </c>
      <c r="C4116" s="21" t="str">
        <f>VLOOKUP(Tableau1[[#This Row],[CODE_REGION]],Libellés!$I$2:$J$15,2,FALSE)</f>
        <v>Pays de la Loire</v>
      </c>
      <c r="D4116" s="21">
        <v>72</v>
      </c>
      <c r="E4116" s="21" t="str">
        <f>VLOOKUP(Tableau1[[#This Row],[CODE_DEPT]],Libellés!$L$2:$M$102,2,FALSE)</f>
        <v>Sarthe</v>
      </c>
      <c r="F4116" s="21" t="s">
        <v>53</v>
      </c>
      <c r="G4116" s="21" t="str">
        <f>VLOOKUP(Tableau1[[#This Row],[CODE_TYPE_DECHET]],Libellés!$A$1:$B$8,2,FALSE)</f>
        <v>Déchets dangereux</v>
      </c>
      <c r="H4116" s="21" t="s">
        <v>50</v>
      </c>
      <c r="I4116" s="21" t="str">
        <f>VLOOKUP(Tableau1[[#This Row],[CODE_DESTINATION]],Libellés!$E$2:$F$7,2,FALSE)</f>
        <v>Incinération avec récupération d'énergie</v>
      </c>
      <c r="J4116" s="21">
        <v>1.2070000000000001</v>
      </c>
      <c r="K4116" s="21">
        <v>566506</v>
      </c>
      <c r="L4116" s="21">
        <f>Tableau1[[#This Row],[TONNE_DECHET]]*1000</f>
        <v>1207</v>
      </c>
      <c r="M4116" s="21">
        <f>Tableau1[[#This Row],[KG_DECHET]]/Tableau1[[#This Row],[Population]]</f>
        <v>2.130604088924036E-3</v>
      </c>
    </row>
    <row r="4117" spans="1:13" x14ac:dyDescent="0.3">
      <c r="A4117" s="21">
        <v>2017</v>
      </c>
      <c r="B4117" s="21">
        <v>52</v>
      </c>
      <c r="C4117" s="21" t="str">
        <f>VLOOKUP(Tableau1[[#This Row],[CODE_REGION]],Libellés!$I$2:$J$15,2,FALSE)</f>
        <v>Pays de la Loire</v>
      </c>
      <c r="D4117" s="21">
        <v>72</v>
      </c>
      <c r="E4117" s="21" t="str">
        <f>VLOOKUP(Tableau1[[#This Row],[CODE_DEPT]],Libellés!$L$2:$M$102,2,FALSE)</f>
        <v>Sarthe</v>
      </c>
      <c r="F4117" s="21" t="s">
        <v>53</v>
      </c>
      <c r="G4117" s="21" t="str">
        <f>VLOOKUP(Tableau1[[#This Row],[CODE_TYPE_DECHET]],Libellés!$A$1:$B$8,2,FALSE)</f>
        <v>Déchets dangereux</v>
      </c>
      <c r="H4117" s="21" t="s">
        <v>52</v>
      </c>
      <c r="I4117" s="21" t="str">
        <f>VLOOKUP(Tableau1[[#This Row],[CODE_DESTINATION]],Libellés!$E$2:$F$7,2,FALSE)</f>
        <v>Non précisé</v>
      </c>
      <c r="J4117" s="21">
        <v>2.3E-2</v>
      </c>
      <c r="K4117" s="21">
        <v>566506</v>
      </c>
      <c r="L4117" s="21">
        <f>Tableau1[[#This Row],[TONNE_DECHET]]*1000</f>
        <v>23</v>
      </c>
      <c r="M4117" s="21">
        <f>Tableau1[[#This Row],[KG_DECHET]]/Tableau1[[#This Row],[Population]]</f>
        <v>4.0599746516365226E-5</v>
      </c>
    </row>
    <row r="4118" spans="1:13" x14ac:dyDescent="0.3">
      <c r="A4118" s="21">
        <v>2017</v>
      </c>
      <c r="B4118" s="21">
        <v>52</v>
      </c>
      <c r="C4118" s="21" t="str">
        <f>VLOOKUP(Tableau1[[#This Row],[CODE_REGION]],Libellés!$I$2:$J$15,2,FALSE)</f>
        <v>Pays de la Loire</v>
      </c>
      <c r="D4118" s="21">
        <v>72</v>
      </c>
      <c r="E4118" s="21" t="str">
        <f>VLOOKUP(Tableau1[[#This Row],[CODE_DEPT]],Libellés!$L$2:$M$102,2,FALSE)</f>
        <v>Sarthe</v>
      </c>
      <c r="F4118" s="21" t="s">
        <v>51</v>
      </c>
      <c r="G4118" s="21" t="str">
        <f>VLOOKUP(Tableau1[[#This Row],[CODE_TYPE_DECHET]],Libellés!$A$1:$B$8,2,FALSE)</f>
        <v>Emballages et papier</v>
      </c>
      <c r="H4118" s="21" t="s">
        <v>49</v>
      </c>
      <c r="I4118" s="21" t="str">
        <f>VLOOKUP(Tableau1[[#This Row],[CODE_DESTINATION]],Libellés!$E$2:$F$7,2,FALSE)</f>
        <v>Valorisation matière</v>
      </c>
      <c r="J4118" s="21">
        <v>30355.575519999999</v>
      </c>
      <c r="K4118" s="21">
        <v>566506</v>
      </c>
      <c r="L4118" s="21">
        <f>Tableau1[[#This Row],[TONNE_DECHET]]*1000</f>
        <v>30355575.52</v>
      </c>
      <c r="M4118" s="21">
        <f>Tableau1[[#This Row],[KG_DECHET]]/Tableau1[[#This Row],[Population]]</f>
        <v>53.583855281320936</v>
      </c>
    </row>
    <row r="4119" spans="1:13" x14ac:dyDescent="0.3">
      <c r="A4119" s="21">
        <v>2017</v>
      </c>
      <c r="B4119" s="21">
        <v>52</v>
      </c>
      <c r="C4119" s="21" t="str">
        <f>VLOOKUP(Tableau1[[#This Row],[CODE_REGION]],Libellés!$I$2:$J$15,2,FALSE)</f>
        <v>Pays de la Loire</v>
      </c>
      <c r="D4119" s="21">
        <v>72</v>
      </c>
      <c r="E4119" s="21" t="str">
        <f>VLOOKUP(Tableau1[[#This Row],[CODE_DEPT]],Libellés!$L$2:$M$102,2,FALSE)</f>
        <v>Sarthe</v>
      </c>
      <c r="F4119" s="21" t="s">
        <v>51</v>
      </c>
      <c r="G4119" s="21" t="str">
        <f>VLOOKUP(Tableau1[[#This Row],[CODE_TYPE_DECHET]],Libellés!$A$1:$B$8,2,FALSE)</f>
        <v>Emballages et papier</v>
      </c>
      <c r="H4119" s="21" t="s">
        <v>51</v>
      </c>
      <c r="I4119" s="21" t="str">
        <f>VLOOKUP(Tableau1[[#This Row],[CODE_DESTINATION]],Libellés!$E$2:$F$7,2,FALSE)</f>
        <v>Stockage</v>
      </c>
      <c r="J4119" s="21">
        <v>0</v>
      </c>
      <c r="K4119" s="21">
        <v>566506</v>
      </c>
      <c r="L4119" s="21">
        <f>Tableau1[[#This Row],[TONNE_DECHET]]*1000</f>
        <v>0</v>
      </c>
      <c r="M4119" s="21">
        <f>Tableau1[[#This Row],[KG_DECHET]]/Tableau1[[#This Row],[Population]]</f>
        <v>0</v>
      </c>
    </row>
    <row r="4120" spans="1:13" x14ac:dyDescent="0.3">
      <c r="A4120" s="21">
        <v>2017</v>
      </c>
      <c r="B4120" s="21">
        <v>52</v>
      </c>
      <c r="C4120" s="21" t="str">
        <f>VLOOKUP(Tableau1[[#This Row],[CODE_REGION]],Libellés!$I$2:$J$15,2,FALSE)</f>
        <v>Pays de la Loire</v>
      </c>
      <c r="D4120" s="21">
        <v>72</v>
      </c>
      <c r="E4120" s="21" t="str">
        <f>VLOOKUP(Tableau1[[#This Row],[CODE_DEPT]],Libellés!$L$2:$M$102,2,FALSE)</f>
        <v>Sarthe</v>
      </c>
      <c r="F4120" s="21" t="s">
        <v>56</v>
      </c>
      <c r="G4120" s="21" t="str">
        <f>VLOOKUP(Tableau1[[#This Row],[CODE_TYPE_DECHET]],Libellés!$A$1:$B$8,2,FALSE)</f>
        <v>Biodéchets</v>
      </c>
      <c r="H4120" s="21" t="s">
        <v>56</v>
      </c>
      <c r="I4120" s="21" t="str">
        <f>VLOOKUP(Tableau1[[#This Row],[CODE_DESTINATION]],Libellés!$E$2:$F$7,2,FALSE)</f>
        <v>Valorisation organique</v>
      </c>
      <c r="J4120" s="21">
        <v>4364</v>
      </c>
      <c r="K4120" s="21">
        <v>566506</v>
      </c>
      <c r="L4120" s="21">
        <f>Tableau1[[#This Row],[TONNE_DECHET]]*1000</f>
        <v>4364000</v>
      </c>
      <c r="M4120" s="21">
        <f>Tableau1[[#This Row],[KG_DECHET]]/Tableau1[[#This Row],[Population]]</f>
        <v>7.7033605998877333</v>
      </c>
    </row>
    <row r="4121" spans="1:13" x14ac:dyDescent="0.3">
      <c r="A4121" s="21">
        <v>2017</v>
      </c>
      <c r="B4121" s="21">
        <v>52</v>
      </c>
      <c r="C4121" s="21" t="str">
        <f>VLOOKUP(Tableau1[[#This Row],[CODE_REGION]],Libellés!$I$2:$J$15,2,FALSE)</f>
        <v>Pays de la Loire</v>
      </c>
      <c r="D4121" s="21">
        <v>72</v>
      </c>
      <c r="E4121" s="21" t="str">
        <f>VLOOKUP(Tableau1[[#This Row],[CODE_DEPT]],Libellés!$L$2:$M$102,2,FALSE)</f>
        <v>Sarthe</v>
      </c>
      <c r="F4121" s="21" t="s">
        <v>54</v>
      </c>
      <c r="G4121" s="21" t="str">
        <f>VLOOKUP(Tableau1[[#This Row],[CODE_TYPE_DECHET]],Libellés!$A$1:$B$8,2,FALSE)</f>
        <v>Verre</v>
      </c>
      <c r="H4121" s="21" t="s">
        <v>49</v>
      </c>
      <c r="I4121" s="21" t="str">
        <f>VLOOKUP(Tableau1[[#This Row],[CODE_DESTINATION]],Libellés!$E$2:$F$7,2,FALSE)</f>
        <v>Valorisation matière</v>
      </c>
      <c r="J4121" s="21">
        <v>19931.027399999999</v>
      </c>
      <c r="K4121" s="21">
        <v>566506</v>
      </c>
      <c r="L4121" s="21">
        <f>Tableau1[[#This Row],[TONNE_DECHET]]*1000</f>
        <v>19931027.399999999</v>
      </c>
      <c r="M4121" s="21">
        <f>Tableau1[[#This Row],[KG_DECHET]]/Tableau1[[#This Row],[Population]]</f>
        <v>35.182376532640426</v>
      </c>
    </row>
    <row r="4122" spans="1:13" x14ac:dyDescent="0.3">
      <c r="A4122" s="21">
        <v>2017</v>
      </c>
      <c r="B4122" s="21">
        <v>52</v>
      </c>
      <c r="C4122" s="21" t="str">
        <f>VLOOKUP(Tableau1[[#This Row],[CODE_REGION]],Libellés!$I$2:$J$15,2,FALSE)</f>
        <v>Pays de la Loire</v>
      </c>
      <c r="D4122" s="21">
        <v>72</v>
      </c>
      <c r="E4122" s="21" t="str">
        <f>VLOOKUP(Tableau1[[#This Row],[CODE_DEPT]],Libellés!$L$2:$M$102,2,FALSE)</f>
        <v>Sarthe</v>
      </c>
      <c r="F4122" s="21" t="s">
        <v>55</v>
      </c>
      <c r="G4122" s="21" t="str">
        <f>VLOOKUP(Tableau1[[#This Row],[CODE_TYPE_DECHET]],Libellés!$A$1:$B$8,2,FALSE)</f>
        <v>Collectes séparées hors gravats</v>
      </c>
      <c r="H4122" s="21" t="s">
        <v>49</v>
      </c>
      <c r="I4122" s="21" t="str">
        <f>VLOOKUP(Tableau1[[#This Row],[CODE_DESTINATION]],Libellés!$E$2:$F$7,2,FALSE)</f>
        <v>Valorisation matière</v>
      </c>
      <c r="J4122" s="21">
        <v>1011.82403</v>
      </c>
      <c r="K4122" s="21">
        <v>566506</v>
      </c>
      <c r="L4122" s="21">
        <f>Tableau1[[#This Row],[TONNE_DECHET]]*1000</f>
        <v>1011824.03</v>
      </c>
      <c r="M4122" s="21">
        <f>Tableau1[[#This Row],[KG_DECHET]]/Tableau1[[#This Row],[Population]]</f>
        <v>1.7860782233550925</v>
      </c>
    </row>
    <row r="4123" spans="1:13" x14ac:dyDescent="0.3">
      <c r="A4123" s="21">
        <v>2009</v>
      </c>
      <c r="B4123" s="21">
        <v>84</v>
      </c>
      <c r="C4123" s="21" t="str">
        <f>VLOOKUP(Tableau1[[#This Row],[CODE_REGION]],Libellés!$I$2:$J$15,2,FALSE)</f>
        <v>Auvergne-Rhône-Alpes</v>
      </c>
      <c r="D4123" s="21">
        <v>73</v>
      </c>
      <c r="E4123" s="21" t="str">
        <f>VLOOKUP(Tableau1[[#This Row],[CODE_DEPT]],Libellés!$L$2:$M$102,2,FALSE)</f>
        <v>Savoie</v>
      </c>
      <c r="F4123" s="21" t="s">
        <v>49</v>
      </c>
      <c r="G4123" s="21" t="str">
        <f>VLOOKUP(Tableau1[[#This Row],[CODE_TYPE_DECHET]],Libellés!$A$1:$B$8,2,FALSE)</f>
        <v>Ordures ménagères résiduelles</v>
      </c>
      <c r="H4123" s="21" t="s">
        <v>50</v>
      </c>
      <c r="I4123" s="21" t="str">
        <f>VLOOKUP(Tableau1[[#This Row],[CODE_DESTINATION]],Libellés!$E$2:$F$7,2,FALSE)</f>
        <v>Incinération avec récupération d'énergie</v>
      </c>
      <c r="J4123" s="21">
        <v>105999.49124</v>
      </c>
      <c r="K4123" s="21">
        <v>411007</v>
      </c>
      <c r="L4123" s="21">
        <f>Tableau1[[#This Row],[TONNE_DECHET]]*1000</f>
        <v>105999491.24000001</v>
      </c>
      <c r="M4123" s="21">
        <f>Tableau1[[#This Row],[KG_DECHET]]/Tableau1[[#This Row],[Population]]</f>
        <v>257.90191223020537</v>
      </c>
    </row>
    <row r="4124" spans="1:13" x14ac:dyDescent="0.3">
      <c r="A4124" s="21">
        <v>2009</v>
      </c>
      <c r="B4124" s="21">
        <v>84</v>
      </c>
      <c r="C4124" s="21" t="str">
        <f>VLOOKUP(Tableau1[[#This Row],[CODE_REGION]],Libellés!$I$2:$J$15,2,FALSE)</f>
        <v>Auvergne-Rhône-Alpes</v>
      </c>
      <c r="D4124" s="21">
        <v>73</v>
      </c>
      <c r="E4124" s="21" t="str">
        <f>VLOOKUP(Tableau1[[#This Row],[CODE_DEPT]],Libellés!$L$2:$M$102,2,FALSE)</f>
        <v>Savoie</v>
      </c>
      <c r="F4124" s="21" t="s">
        <v>49</v>
      </c>
      <c r="G4124" s="21" t="str">
        <f>VLOOKUP(Tableau1[[#This Row],[CODE_TYPE_DECHET]],Libellés!$A$1:$B$8,2,FALSE)</f>
        <v>Ordures ménagères résiduelles</v>
      </c>
      <c r="H4124" s="21" t="s">
        <v>53</v>
      </c>
      <c r="I4124" s="21" t="str">
        <f>VLOOKUP(Tableau1[[#This Row],[CODE_DESTINATION]],Libellés!$E$2:$F$7,2,FALSE)</f>
        <v>Incinération sans récupération d'énergie</v>
      </c>
      <c r="J4124" s="21">
        <v>31353.323270000001</v>
      </c>
      <c r="K4124" s="21">
        <v>411007</v>
      </c>
      <c r="L4124" s="21">
        <f>Tableau1[[#This Row],[TONNE_DECHET]]*1000</f>
        <v>31353323.27</v>
      </c>
      <c r="M4124" s="21">
        <f>Tableau1[[#This Row],[KG_DECHET]]/Tableau1[[#This Row],[Population]]</f>
        <v>76.284158834277761</v>
      </c>
    </row>
    <row r="4125" spans="1:13" x14ac:dyDescent="0.3">
      <c r="A4125" s="21">
        <v>2009</v>
      </c>
      <c r="B4125" s="21">
        <v>84</v>
      </c>
      <c r="C4125" s="21" t="str">
        <f>VLOOKUP(Tableau1[[#This Row],[CODE_REGION]],Libellés!$I$2:$J$15,2,FALSE)</f>
        <v>Auvergne-Rhône-Alpes</v>
      </c>
      <c r="D4125" s="21">
        <v>73</v>
      </c>
      <c r="E4125" s="21" t="str">
        <f>VLOOKUP(Tableau1[[#This Row],[CODE_DEPT]],Libellés!$L$2:$M$102,2,FALSE)</f>
        <v>Savoie</v>
      </c>
      <c r="F4125" s="21" t="s">
        <v>53</v>
      </c>
      <c r="G4125" s="21" t="str">
        <f>VLOOKUP(Tableau1[[#This Row],[CODE_TYPE_DECHET]],Libellés!$A$1:$B$8,2,FALSE)</f>
        <v>Déchets dangereux</v>
      </c>
      <c r="H4125" s="21" t="s">
        <v>50</v>
      </c>
      <c r="I4125" s="21" t="str">
        <f>VLOOKUP(Tableau1[[#This Row],[CODE_DESTINATION]],Libellés!$E$2:$F$7,2,FALSE)</f>
        <v>Incinération avec récupération d'énergie</v>
      </c>
      <c r="J4125" s="21">
        <v>0.22667999999999999</v>
      </c>
      <c r="K4125" s="21">
        <v>411007</v>
      </c>
      <c r="L4125" s="21">
        <f>Tableau1[[#This Row],[TONNE_DECHET]]*1000</f>
        <v>226.68</v>
      </c>
      <c r="M4125" s="21">
        <f>Tableau1[[#This Row],[KG_DECHET]]/Tableau1[[#This Row],[Population]]</f>
        <v>5.5152345337184045E-4</v>
      </c>
    </row>
    <row r="4126" spans="1:13" x14ac:dyDescent="0.3">
      <c r="A4126" s="21">
        <v>2009</v>
      </c>
      <c r="B4126" s="21">
        <v>84</v>
      </c>
      <c r="C4126" s="21" t="str">
        <f>VLOOKUP(Tableau1[[#This Row],[CODE_REGION]],Libellés!$I$2:$J$15,2,FALSE)</f>
        <v>Auvergne-Rhône-Alpes</v>
      </c>
      <c r="D4126" s="21">
        <v>73</v>
      </c>
      <c r="E4126" s="21" t="str">
        <f>VLOOKUP(Tableau1[[#This Row],[CODE_DEPT]],Libellés!$L$2:$M$102,2,FALSE)</f>
        <v>Savoie</v>
      </c>
      <c r="F4126" s="21" t="s">
        <v>51</v>
      </c>
      <c r="G4126" s="21" t="str">
        <f>VLOOKUP(Tableau1[[#This Row],[CODE_TYPE_DECHET]],Libellés!$A$1:$B$8,2,FALSE)</f>
        <v>Emballages et papier</v>
      </c>
      <c r="H4126" s="21" t="s">
        <v>49</v>
      </c>
      <c r="I4126" s="21" t="str">
        <f>VLOOKUP(Tableau1[[#This Row],[CODE_DESTINATION]],Libellés!$E$2:$F$7,2,FALSE)</f>
        <v>Valorisation matière</v>
      </c>
      <c r="J4126" s="21">
        <v>22608.657999999999</v>
      </c>
      <c r="K4126" s="21">
        <v>411007</v>
      </c>
      <c r="L4126" s="21">
        <f>Tableau1[[#This Row],[TONNE_DECHET]]*1000</f>
        <v>22608658</v>
      </c>
      <c r="M4126" s="21">
        <f>Tableau1[[#This Row],[KG_DECHET]]/Tableau1[[#This Row],[Population]]</f>
        <v>55.007963368020498</v>
      </c>
    </row>
    <row r="4127" spans="1:13" x14ac:dyDescent="0.3">
      <c r="A4127" s="21">
        <v>2009</v>
      </c>
      <c r="B4127" s="21">
        <v>84</v>
      </c>
      <c r="C4127" s="21" t="str">
        <f>VLOOKUP(Tableau1[[#This Row],[CODE_REGION]],Libellés!$I$2:$J$15,2,FALSE)</f>
        <v>Auvergne-Rhône-Alpes</v>
      </c>
      <c r="D4127" s="21">
        <v>73</v>
      </c>
      <c r="E4127" s="21" t="str">
        <f>VLOOKUP(Tableau1[[#This Row],[CODE_DEPT]],Libellés!$L$2:$M$102,2,FALSE)</f>
        <v>Savoie</v>
      </c>
      <c r="F4127" s="21" t="s">
        <v>56</v>
      </c>
      <c r="G4127" s="21" t="str">
        <f>VLOOKUP(Tableau1[[#This Row],[CODE_TYPE_DECHET]],Libellés!$A$1:$B$8,2,FALSE)</f>
        <v>Biodéchets</v>
      </c>
      <c r="H4127" s="21" t="s">
        <v>56</v>
      </c>
      <c r="I4127" s="21" t="str">
        <f>VLOOKUP(Tableau1[[#This Row],[CODE_DESTINATION]],Libellés!$E$2:$F$7,2,FALSE)</f>
        <v>Valorisation organique</v>
      </c>
      <c r="J4127" s="21">
        <v>572.17999999999995</v>
      </c>
      <c r="K4127" s="21">
        <v>411007</v>
      </c>
      <c r="L4127" s="21">
        <f>Tableau1[[#This Row],[TONNE_DECHET]]*1000</f>
        <v>572180</v>
      </c>
      <c r="M4127" s="21">
        <f>Tableau1[[#This Row],[KG_DECHET]]/Tableau1[[#This Row],[Population]]</f>
        <v>1.3921417396783997</v>
      </c>
    </row>
    <row r="4128" spans="1:13" x14ac:dyDescent="0.3">
      <c r="A4128" s="21">
        <v>2009</v>
      </c>
      <c r="B4128" s="21">
        <v>84</v>
      </c>
      <c r="C4128" s="21" t="str">
        <f>VLOOKUP(Tableau1[[#This Row],[CODE_REGION]],Libellés!$I$2:$J$15,2,FALSE)</f>
        <v>Auvergne-Rhône-Alpes</v>
      </c>
      <c r="D4128" s="21">
        <v>73</v>
      </c>
      <c r="E4128" s="21" t="str">
        <f>VLOOKUP(Tableau1[[#This Row],[CODE_DEPT]],Libellés!$L$2:$M$102,2,FALSE)</f>
        <v>Savoie</v>
      </c>
      <c r="F4128" s="21" t="s">
        <v>54</v>
      </c>
      <c r="G4128" s="21" t="str">
        <f>VLOOKUP(Tableau1[[#This Row],[CODE_TYPE_DECHET]],Libellés!$A$1:$B$8,2,FALSE)</f>
        <v>Verre</v>
      </c>
      <c r="H4128" s="21" t="s">
        <v>49</v>
      </c>
      <c r="I4128" s="21" t="str">
        <f>VLOOKUP(Tableau1[[#This Row],[CODE_DESTINATION]],Libellés!$E$2:$F$7,2,FALSE)</f>
        <v>Valorisation matière</v>
      </c>
      <c r="J4128" s="21">
        <v>19184.310119999998</v>
      </c>
      <c r="K4128" s="21">
        <v>411007</v>
      </c>
      <c r="L4128" s="21">
        <f>Tableau1[[#This Row],[TONNE_DECHET]]*1000</f>
        <v>19184310.119999997</v>
      </c>
      <c r="M4128" s="21">
        <f>Tableau1[[#This Row],[KG_DECHET]]/Tableau1[[#This Row],[Population]]</f>
        <v>46.676358602164917</v>
      </c>
    </row>
    <row r="4129" spans="1:13" x14ac:dyDescent="0.3">
      <c r="A4129" s="21">
        <v>2009</v>
      </c>
      <c r="B4129" s="21">
        <v>84</v>
      </c>
      <c r="C4129" s="21" t="str">
        <f>VLOOKUP(Tableau1[[#This Row],[CODE_REGION]],Libellés!$I$2:$J$15,2,FALSE)</f>
        <v>Auvergne-Rhône-Alpes</v>
      </c>
      <c r="D4129" s="21">
        <v>73</v>
      </c>
      <c r="E4129" s="21" t="str">
        <f>VLOOKUP(Tableau1[[#This Row],[CODE_DEPT]],Libellés!$L$2:$M$102,2,FALSE)</f>
        <v>Savoie</v>
      </c>
      <c r="F4129" s="21" t="s">
        <v>55</v>
      </c>
      <c r="G4129" s="21" t="str">
        <f>VLOOKUP(Tableau1[[#This Row],[CODE_TYPE_DECHET]],Libellés!$A$1:$B$8,2,FALSE)</f>
        <v>Collectes séparées hors gravats</v>
      </c>
      <c r="H4129" s="21" t="s">
        <v>49</v>
      </c>
      <c r="I4129" s="21" t="str">
        <f>VLOOKUP(Tableau1[[#This Row],[CODE_DESTINATION]],Libellés!$E$2:$F$7,2,FALSE)</f>
        <v>Valorisation matière</v>
      </c>
      <c r="J4129" s="21">
        <v>67.992570000000001</v>
      </c>
      <c r="K4129" s="21">
        <v>411007</v>
      </c>
      <c r="L4129" s="21">
        <f>Tableau1[[#This Row],[TONNE_DECHET]]*1000</f>
        <v>67992.570000000007</v>
      </c>
      <c r="M4129" s="21">
        <f>Tableau1[[#This Row],[KG_DECHET]]/Tableau1[[#This Row],[Population]]</f>
        <v>0.16542922626621934</v>
      </c>
    </row>
    <row r="4130" spans="1:13" x14ac:dyDescent="0.3">
      <c r="A4130" s="21">
        <v>2011</v>
      </c>
      <c r="B4130" s="21">
        <v>84</v>
      </c>
      <c r="C4130" s="21" t="str">
        <f>VLOOKUP(Tableau1[[#This Row],[CODE_REGION]],Libellés!$I$2:$J$15,2,FALSE)</f>
        <v>Auvergne-Rhône-Alpes</v>
      </c>
      <c r="D4130" s="21">
        <v>73</v>
      </c>
      <c r="E4130" s="21" t="str">
        <f>VLOOKUP(Tableau1[[#This Row],[CODE_DEPT]],Libellés!$L$2:$M$102,2,FALSE)</f>
        <v>Savoie</v>
      </c>
      <c r="F4130" s="21" t="s">
        <v>49</v>
      </c>
      <c r="G4130" s="21" t="str">
        <f>VLOOKUP(Tableau1[[#This Row],[CODE_TYPE_DECHET]],Libellés!$A$1:$B$8,2,FALSE)</f>
        <v>Ordures ménagères résiduelles</v>
      </c>
      <c r="H4130" s="21" t="s">
        <v>50</v>
      </c>
      <c r="I4130" s="21" t="str">
        <f>VLOOKUP(Tableau1[[#This Row],[CODE_DESTINATION]],Libellés!$E$2:$F$7,2,FALSE)</f>
        <v>Incinération avec récupération d'énergie</v>
      </c>
      <c r="J4130" s="21">
        <v>99822.113400000002</v>
      </c>
      <c r="K4130" s="21">
        <v>418949</v>
      </c>
      <c r="L4130" s="21">
        <f>Tableau1[[#This Row],[TONNE_DECHET]]*1000</f>
        <v>99822113.400000006</v>
      </c>
      <c r="M4130" s="21">
        <f>Tableau1[[#This Row],[KG_DECHET]]/Tableau1[[#This Row],[Population]]</f>
        <v>238.26793571532573</v>
      </c>
    </row>
    <row r="4131" spans="1:13" x14ac:dyDescent="0.3">
      <c r="A4131" s="21">
        <v>2011</v>
      </c>
      <c r="B4131" s="21">
        <v>84</v>
      </c>
      <c r="C4131" s="21" t="str">
        <f>VLOOKUP(Tableau1[[#This Row],[CODE_REGION]],Libellés!$I$2:$J$15,2,FALSE)</f>
        <v>Auvergne-Rhône-Alpes</v>
      </c>
      <c r="D4131" s="21">
        <v>73</v>
      </c>
      <c r="E4131" s="21" t="str">
        <f>VLOOKUP(Tableau1[[#This Row],[CODE_DEPT]],Libellés!$L$2:$M$102,2,FALSE)</f>
        <v>Savoie</v>
      </c>
      <c r="F4131" s="21" t="s">
        <v>49</v>
      </c>
      <c r="G4131" s="21" t="str">
        <f>VLOOKUP(Tableau1[[#This Row],[CODE_TYPE_DECHET]],Libellés!$A$1:$B$8,2,FALSE)</f>
        <v>Ordures ménagères résiduelles</v>
      </c>
      <c r="H4131" s="21" t="s">
        <v>53</v>
      </c>
      <c r="I4131" s="21" t="str">
        <f>VLOOKUP(Tableau1[[#This Row],[CODE_DESTINATION]],Libellés!$E$2:$F$7,2,FALSE)</f>
        <v>Incinération sans récupération d'énergie</v>
      </c>
      <c r="J4131" s="21">
        <v>32649.153709999999</v>
      </c>
      <c r="K4131" s="21">
        <v>418949</v>
      </c>
      <c r="L4131" s="21">
        <f>Tableau1[[#This Row],[TONNE_DECHET]]*1000</f>
        <v>32649153.709999997</v>
      </c>
      <c r="M4131" s="21">
        <f>Tableau1[[#This Row],[KG_DECHET]]/Tableau1[[#This Row],[Population]]</f>
        <v>77.931093545992468</v>
      </c>
    </row>
    <row r="4132" spans="1:13" x14ac:dyDescent="0.3">
      <c r="A4132" s="21">
        <v>2011</v>
      </c>
      <c r="B4132" s="21">
        <v>84</v>
      </c>
      <c r="C4132" s="21" t="str">
        <f>VLOOKUP(Tableau1[[#This Row],[CODE_REGION]],Libellés!$I$2:$J$15,2,FALSE)</f>
        <v>Auvergne-Rhône-Alpes</v>
      </c>
      <c r="D4132" s="21">
        <v>73</v>
      </c>
      <c r="E4132" s="21" t="str">
        <f>VLOOKUP(Tableau1[[#This Row],[CODE_DEPT]],Libellés!$L$2:$M$102,2,FALSE)</f>
        <v>Savoie</v>
      </c>
      <c r="F4132" s="21" t="s">
        <v>49</v>
      </c>
      <c r="G4132" s="21" t="str">
        <f>VLOOKUP(Tableau1[[#This Row],[CODE_TYPE_DECHET]],Libellés!$A$1:$B$8,2,FALSE)</f>
        <v>Ordures ménagères résiduelles</v>
      </c>
      <c r="H4132" s="21" t="s">
        <v>52</v>
      </c>
      <c r="I4132" s="21" t="str">
        <f>VLOOKUP(Tableau1[[#This Row],[CODE_DESTINATION]],Libellés!$E$2:$F$7,2,FALSE)</f>
        <v>Non précisé</v>
      </c>
      <c r="J4132" s="21">
        <v>1438.88984</v>
      </c>
      <c r="K4132" s="21">
        <v>418949</v>
      </c>
      <c r="L4132" s="21">
        <f>Tableau1[[#This Row],[TONNE_DECHET]]*1000</f>
        <v>1438889.84</v>
      </c>
      <c r="M4132" s="21">
        <f>Tableau1[[#This Row],[KG_DECHET]]/Tableau1[[#This Row],[Population]]</f>
        <v>3.4345226745976243</v>
      </c>
    </row>
    <row r="4133" spans="1:13" x14ac:dyDescent="0.3">
      <c r="A4133" s="21">
        <v>2011</v>
      </c>
      <c r="B4133" s="21">
        <v>84</v>
      </c>
      <c r="C4133" s="21" t="str">
        <f>VLOOKUP(Tableau1[[#This Row],[CODE_REGION]],Libellés!$I$2:$J$15,2,FALSE)</f>
        <v>Auvergne-Rhône-Alpes</v>
      </c>
      <c r="D4133" s="21">
        <v>73</v>
      </c>
      <c r="E4133" s="21" t="str">
        <f>VLOOKUP(Tableau1[[#This Row],[CODE_DEPT]],Libellés!$L$2:$M$102,2,FALSE)</f>
        <v>Savoie</v>
      </c>
      <c r="F4133" s="21" t="s">
        <v>53</v>
      </c>
      <c r="G4133" s="21" t="str">
        <f>VLOOKUP(Tableau1[[#This Row],[CODE_TYPE_DECHET]],Libellés!$A$1:$B$8,2,FALSE)</f>
        <v>Déchets dangereux</v>
      </c>
      <c r="H4133" s="21" t="s">
        <v>50</v>
      </c>
      <c r="I4133" s="21" t="str">
        <f>VLOOKUP(Tableau1[[#This Row],[CODE_DESTINATION]],Libellés!$E$2:$F$7,2,FALSE)</f>
        <v>Incinération avec récupération d'énergie</v>
      </c>
      <c r="J4133" s="21">
        <v>1.7416100000000001</v>
      </c>
      <c r="K4133" s="21">
        <v>418949</v>
      </c>
      <c r="L4133" s="21">
        <f>Tableau1[[#This Row],[TONNE_DECHET]]*1000</f>
        <v>1741.6100000000001</v>
      </c>
      <c r="M4133" s="21">
        <f>Tableau1[[#This Row],[KG_DECHET]]/Tableau1[[#This Row],[Population]]</f>
        <v>4.1570931067982028E-3</v>
      </c>
    </row>
    <row r="4134" spans="1:13" x14ac:dyDescent="0.3">
      <c r="A4134" s="21">
        <v>2011</v>
      </c>
      <c r="B4134" s="21">
        <v>84</v>
      </c>
      <c r="C4134" s="21" t="str">
        <f>VLOOKUP(Tableau1[[#This Row],[CODE_REGION]],Libellés!$I$2:$J$15,2,FALSE)</f>
        <v>Auvergne-Rhône-Alpes</v>
      </c>
      <c r="D4134" s="21">
        <v>73</v>
      </c>
      <c r="E4134" s="21" t="str">
        <f>VLOOKUP(Tableau1[[#This Row],[CODE_DEPT]],Libellés!$L$2:$M$102,2,FALSE)</f>
        <v>Savoie</v>
      </c>
      <c r="F4134" s="21" t="s">
        <v>53</v>
      </c>
      <c r="G4134" s="21" t="str">
        <f>VLOOKUP(Tableau1[[#This Row],[CODE_TYPE_DECHET]],Libellés!$A$1:$B$8,2,FALSE)</f>
        <v>Déchets dangereux</v>
      </c>
      <c r="H4134" s="21" t="s">
        <v>52</v>
      </c>
      <c r="I4134" s="21" t="str">
        <f>VLOOKUP(Tableau1[[#This Row],[CODE_DESTINATION]],Libellés!$E$2:$F$7,2,FALSE)</f>
        <v>Non précisé</v>
      </c>
      <c r="J4134" s="21">
        <v>2.74</v>
      </c>
      <c r="K4134" s="21">
        <v>418949</v>
      </c>
      <c r="L4134" s="21">
        <f>Tableau1[[#This Row],[TONNE_DECHET]]*1000</f>
        <v>2740</v>
      </c>
      <c r="M4134" s="21">
        <f>Tableau1[[#This Row],[KG_DECHET]]/Tableau1[[#This Row],[Population]]</f>
        <v>6.5401755344922652E-3</v>
      </c>
    </row>
    <row r="4135" spans="1:13" x14ac:dyDescent="0.3">
      <c r="A4135" s="21">
        <v>2011</v>
      </c>
      <c r="B4135" s="21">
        <v>84</v>
      </c>
      <c r="C4135" s="21" t="str">
        <f>VLOOKUP(Tableau1[[#This Row],[CODE_REGION]],Libellés!$I$2:$J$15,2,FALSE)</f>
        <v>Auvergne-Rhône-Alpes</v>
      </c>
      <c r="D4135" s="21">
        <v>73</v>
      </c>
      <c r="E4135" s="21" t="str">
        <f>VLOOKUP(Tableau1[[#This Row],[CODE_DEPT]],Libellés!$L$2:$M$102,2,FALSE)</f>
        <v>Savoie</v>
      </c>
      <c r="F4135" s="21" t="s">
        <v>51</v>
      </c>
      <c r="G4135" s="21" t="str">
        <f>VLOOKUP(Tableau1[[#This Row],[CODE_TYPE_DECHET]],Libellés!$A$1:$B$8,2,FALSE)</f>
        <v>Emballages et papier</v>
      </c>
      <c r="H4135" s="21" t="s">
        <v>49</v>
      </c>
      <c r="I4135" s="21" t="str">
        <f>VLOOKUP(Tableau1[[#This Row],[CODE_DESTINATION]],Libellés!$E$2:$F$7,2,FALSE)</f>
        <v>Valorisation matière</v>
      </c>
      <c r="J4135" s="21">
        <v>22667.140670000001</v>
      </c>
      <c r="K4135" s="21">
        <v>418949</v>
      </c>
      <c r="L4135" s="21">
        <f>Tableau1[[#This Row],[TONNE_DECHET]]*1000</f>
        <v>22667140.670000002</v>
      </c>
      <c r="M4135" s="21">
        <f>Tableau1[[#This Row],[KG_DECHET]]/Tableau1[[#This Row],[Population]]</f>
        <v>54.104773301762272</v>
      </c>
    </row>
    <row r="4136" spans="1:13" x14ac:dyDescent="0.3">
      <c r="A4136" s="21">
        <v>2011</v>
      </c>
      <c r="B4136" s="21">
        <v>84</v>
      </c>
      <c r="C4136" s="21" t="str">
        <f>VLOOKUP(Tableau1[[#This Row],[CODE_REGION]],Libellés!$I$2:$J$15,2,FALSE)</f>
        <v>Auvergne-Rhône-Alpes</v>
      </c>
      <c r="D4136" s="21">
        <v>73</v>
      </c>
      <c r="E4136" s="21" t="str">
        <f>VLOOKUP(Tableau1[[#This Row],[CODE_DEPT]],Libellés!$L$2:$M$102,2,FALSE)</f>
        <v>Savoie</v>
      </c>
      <c r="F4136" s="21" t="s">
        <v>51</v>
      </c>
      <c r="G4136" s="21" t="str">
        <f>VLOOKUP(Tableau1[[#This Row],[CODE_TYPE_DECHET]],Libellés!$A$1:$B$8,2,FALSE)</f>
        <v>Emballages et papier</v>
      </c>
      <c r="H4136" s="21" t="s">
        <v>52</v>
      </c>
      <c r="I4136" s="21" t="str">
        <f>VLOOKUP(Tableau1[[#This Row],[CODE_DESTINATION]],Libellés!$E$2:$F$7,2,FALSE)</f>
        <v>Non précisé</v>
      </c>
      <c r="J4136" s="21">
        <v>596.55692999999997</v>
      </c>
      <c r="K4136" s="21">
        <v>418949</v>
      </c>
      <c r="L4136" s="21">
        <f>Tableau1[[#This Row],[TONNE_DECHET]]*1000</f>
        <v>596556.92999999993</v>
      </c>
      <c r="M4136" s="21">
        <f>Tableau1[[#This Row],[KG_DECHET]]/Tableau1[[#This Row],[Population]]</f>
        <v>1.4239368753714652</v>
      </c>
    </row>
    <row r="4137" spans="1:13" x14ac:dyDescent="0.3">
      <c r="A4137" s="21">
        <v>2011</v>
      </c>
      <c r="B4137" s="21">
        <v>84</v>
      </c>
      <c r="C4137" s="21" t="str">
        <f>VLOOKUP(Tableau1[[#This Row],[CODE_REGION]],Libellés!$I$2:$J$15,2,FALSE)</f>
        <v>Auvergne-Rhône-Alpes</v>
      </c>
      <c r="D4137" s="21">
        <v>73</v>
      </c>
      <c r="E4137" s="21" t="str">
        <f>VLOOKUP(Tableau1[[#This Row],[CODE_DEPT]],Libellés!$L$2:$M$102,2,FALSE)</f>
        <v>Savoie</v>
      </c>
      <c r="F4137" s="21" t="s">
        <v>56</v>
      </c>
      <c r="G4137" s="21" t="str">
        <f>VLOOKUP(Tableau1[[#This Row],[CODE_TYPE_DECHET]],Libellés!$A$1:$B$8,2,FALSE)</f>
        <v>Biodéchets</v>
      </c>
      <c r="H4137" s="21" t="s">
        <v>56</v>
      </c>
      <c r="I4137" s="21" t="str">
        <f>VLOOKUP(Tableau1[[#This Row],[CODE_DESTINATION]],Libellés!$E$2:$F$7,2,FALSE)</f>
        <v>Valorisation organique</v>
      </c>
      <c r="J4137" s="21">
        <v>1014.9908</v>
      </c>
      <c r="K4137" s="21">
        <v>418949</v>
      </c>
      <c r="L4137" s="21">
        <f>Tableau1[[#This Row],[TONNE_DECHET]]*1000</f>
        <v>1014990.8</v>
      </c>
      <c r="M4137" s="21">
        <f>Tableau1[[#This Row],[KG_DECHET]]/Tableau1[[#This Row],[Population]]</f>
        <v>2.4227072985017268</v>
      </c>
    </row>
    <row r="4138" spans="1:13" x14ac:dyDescent="0.3">
      <c r="A4138" s="21">
        <v>2011</v>
      </c>
      <c r="B4138" s="21">
        <v>84</v>
      </c>
      <c r="C4138" s="21" t="str">
        <f>VLOOKUP(Tableau1[[#This Row],[CODE_REGION]],Libellés!$I$2:$J$15,2,FALSE)</f>
        <v>Auvergne-Rhône-Alpes</v>
      </c>
      <c r="D4138" s="21">
        <v>73</v>
      </c>
      <c r="E4138" s="21" t="str">
        <f>VLOOKUP(Tableau1[[#This Row],[CODE_DEPT]],Libellés!$L$2:$M$102,2,FALSE)</f>
        <v>Savoie</v>
      </c>
      <c r="F4138" s="21" t="s">
        <v>54</v>
      </c>
      <c r="G4138" s="21" t="str">
        <f>VLOOKUP(Tableau1[[#This Row],[CODE_TYPE_DECHET]],Libellés!$A$1:$B$8,2,FALSE)</f>
        <v>Verre</v>
      </c>
      <c r="H4138" s="21" t="s">
        <v>49</v>
      </c>
      <c r="I4138" s="21" t="str">
        <f>VLOOKUP(Tableau1[[#This Row],[CODE_DESTINATION]],Libellés!$E$2:$F$7,2,FALSE)</f>
        <v>Valorisation matière</v>
      </c>
      <c r="J4138" s="21">
        <v>19729.59592</v>
      </c>
      <c r="K4138" s="21">
        <v>418949</v>
      </c>
      <c r="L4138" s="21">
        <f>Tableau1[[#This Row],[TONNE_DECHET]]*1000</f>
        <v>19729595.919999998</v>
      </c>
      <c r="M4138" s="21">
        <f>Tableau1[[#This Row],[KG_DECHET]]/Tableau1[[#This Row],[Population]]</f>
        <v>47.093073190292849</v>
      </c>
    </row>
    <row r="4139" spans="1:13" x14ac:dyDescent="0.3">
      <c r="A4139" s="21">
        <v>2011</v>
      </c>
      <c r="B4139" s="21">
        <v>84</v>
      </c>
      <c r="C4139" s="21" t="str">
        <f>VLOOKUP(Tableau1[[#This Row],[CODE_REGION]],Libellés!$I$2:$J$15,2,FALSE)</f>
        <v>Auvergne-Rhône-Alpes</v>
      </c>
      <c r="D4139" s="21">
        <v>73</v>
      </c>
      <c r="E4139" s="21" t="str">
        <f>VLOOKUP(Tableau1[[#This Row],[CODE_DEPT]],Libellés!$L$2:$M$102,2,FALSE)</f>
        <v>Savoie</v>
      </c>
      <c r="F4139" s="21" t="s">
        <v>55</v>
      </c>
      <c r="G4139" s="21" t="str">
        <f>VLOOKUP(Tableau1[[#This Row],[CODE_TYPE_DECHET]],Libellés!$A$1:$B$8,2,FALSE)</f>
        <v>Collectes séparées hors gravats</v>
      </c>
      <c r="H4139" s="21" t="s">
        <v>49</v>
      </c>
      <c r="I4139" s="21" t="str">
        <f>VLOOKUP(Tableau1[[#This Row],[CODE_DESTINATION]],Libellés!$E$2:$F$7,2,FALSE)</f>
        <v>Valorisation matière</v>
      </c>
      <c r="J4139" s="21">
        <v>321.37209000000001</v>
      </c>
      <c r="K4139" s="21">
        <v>418949</v>
      </c>
      <c r="L4139" s="21">
        <f>Tableau1[[#This Row],[TONNE_DECHET]]*1000</f>
        <v>321372.09000000003</v>
      </c>
      <c r="M4139" s="21">
        <f>Tableau1[[#This Row],[KG_DECHET]]/Tableau1[[#This Row],[Population]]</f>
        <v>0.7670911972579002</v>
      </c>
    </row>
    <row r="4140" spans="1:13" x14ac:dyDescent="0.3">
      <c r="A4140" s="21">
        <v>2013</v>
      </c>
      <c r="B4140" s="21">
        <v>84</v>
      </c>
      <c r="C4140" s="21" t="str">
        <f>VLOOKUP(Tableau1[[#This Row],[CODE_REGION]],Libellés!$I$2:$J$15,2,FALSE)</f>
        <v>Auvergne-Rhône-Alpes</v>
      </c>
      <c r="D4140" s="21">
        <v>73</v>
      </c>
      <c r="E4140" s="21" t="str">
        <f>VLOOKUP(Tableau1[[#This Row],[CODE_DEPT]],Libellés!$L$2:$M$102,2,FALSE)</f>
        <v>Savoie</v>
      </c>
      <c r="F4140" s="21" t="s">
        <v>49</v>
      </c>
      <c r="G4140" s="21" t="str">
        <f>VLOOKUP(Tableau1[[#This Row],[CODE_TYPE_DECHET]],Libellés!$A$1:$B$8,2,FALSE)</f>
        <v>Ordures ménagères résiduelles</v>
      </c>
      <c r="H4140" s="21" t="s">
        <v>50</v>
      </c>
      <c r="I4140" s="21" t="str">
        <f>VLOOKUP(Tableau1[[#This Row],[CODE_DESTINATION]],Libellés!$E$2:$F$7,2,FALSE)</f>
        <v>Incinération avec récupération d'énergie</v>
      </c>
      <c r="J4140" s="21">
        <v>97702.557979999998</v>
      </c>
      <c r="K4140" s="21">
        <v>423715</v>
      </c>
      <c r="L4140" s="21">
        <f>Tableau1[[#This Row],[TONNE_DECHET]]*1000</f>
        <v>97702557.980000004</v>
      </c>
      <c r="M4140" s="21">
        <f>Tableau1[[#This Row],[KG_DECHET]]/Tableau1[[#This Row],[Population]]</f>
        <v>230.58555392185787</v>
      </c>
    </row>
    <row r="4141" spans="1:13" x14ac:dyDescent="0.3">
      <c r="A4141" s="21">
        <v>2013</v>
      </c>
      <c r="B4141" s="21">
        <v>84</v>
      </c>
      <c r="C4141" s="21" t="str">
        <f>VLOOKUP(Tableau1[[#This Row],[CODE_REGION]],Libellés!$I$2:$J$15,2,FALSE)</f>
        <v>Auvergne-Rhône-Alpes</v>
      </c>
      <c r="D4141" s="21">
        <v>73</v>
      </c>
      <c r="E4141" s="21" t="str">
        <f>VLOOKUP(Tableau1[[#This Row],[CODE_DEPT]],Libellés!$L$2:$M$102,2,FALSE)</f>
        <v>Savoie</v>
      </c>
      <c r="F4141" s="21" t="s">
        <v>49</v>
      </c>
      <c r="G4141" s="21" t="str">
        <f>VLOOKUP(Tableau1[[#This Row],[CODE_TYPE_DECHET]],Libellés!$A$1:$B$8,2,FALSE)</f>
        <v>Ordures ménagères résiduelles</v>
      </c>
      <c r="H4141" s="21" t="s">
        <v>53</v>
      </c>
      <c r="I4141" s="21" t="str">
        <f>VLOOKUP(Tableau1[[#This Row],[CODE_DESTINATION]],Libellés!$E$2:$F$7,2,FALSE)</f>
        <v>Incinération sans récupération d'énergie</v>
      </c>
      <c r="J4141" s="21">
        <v>32852.193700000003</v>
      </c>
      <c r="K4141" s="21">
        <v>423715</v>
      </c>
      <c r="L4141" s="21">
        <f>Tableau1[[#This Row],[TONNE_DECHET]]*1000</f>
        <v>32852193.700000003</v>
      </c>
      <c r="M4141" s="21">
        <f>Tableau1[[#This Row],[KG_DECHET]]/Tableau1[[#This Row],[Population]]</f>
        <v>77.533704730774232</v>
      </c>
    </row>
    <row r="4142" spans="1:13" x14ac:dyDescent="0.3">
      <c r="A4142" s="21">
        <v>2013</v>
      </c>
      <c r="B4142" s="21">
        <v>84</v>
      </c>
      <c r="C4142" s="21" t="str">
        <f>VLOOKUP(Tableau1[[#This Row],[CODE_REGION]],Libellés!$I$2:$J$15,2,FALSE)</f>
        <v>Auvergne-Rhône-Alpes</v>
      </c>
      <c r="D4142" s="21">
        <v>73</v>
      </c>
      <c r="E4142" s="21" t="str">
        <f>VLOOKUP(Tableau1[[#This Row],[CODE_DEPT]],Libellés!$L$2:$M$102,2,FALSE)</f>
        <v>Savoie</v>
      </c>
      <c r="F4142" s="21" t="s">
        <v>53</v>
      </c>
      <c r="G4142" s="21" t="str">
        <f>VLOOKUP(Tableau1[[#This Row],[CODE_TYPE_DECHET]],Libellés!$A$1:$B$8,2,FALSE)</f>
        <v>Déchets dangereux</v>
      </c>
      <c r="H4142" s="21" t="s">
        <v>50</v>
      </c>
      <c r="I4142" s="21" t="str">
        <f>VLOOKUP(Tableau1[[#This Row],[CODE_DESTINATION]],Libellés!$E$2:$F$7,2,FALSE)</f>
        <v>Incinération avec récupération d'énergie</v>
      </c>
      <c r="J4142" s="21">
        <v>1.81</v>
      </c>
      <c r="K4142" s="21">
        <v>423715</v>
      </c>
      <c r="L4142" s="21">
        <f>Tableau1[[#This Row],[TONNE_DECHET]]*1000</f>
        <v>1810</v>
      </c>
      <c r="M4142" s="21">
        <f>Tableau1[[#This Row],[KG_DECHET]]/Tableau1[[#This Row],[Population]]</f>
        <v>4.2717392586998333E-3</v>
      </c>
    </row>
    <row r="4143" spans="1:13" x14ac:dyDescent="0.3">
      <c r="A4143" s="21">
        <v>2013</v>
      </c>
      <c r="B4143" s="21">
        <v>84</v>
      </c>
      <c r="C4143" s="21" t="str">
        <f>VLOOKUP(Tableau1[[#This Row],[CODE_REGION]],Libellés!$I$2:$J$15,2,FALSE)</f>
        <v>Auvergne-Rhône-Alpes</v>
      </c>
      <c r="D4143" s="21">
        <v>73</v>
      </c>
      <c r="E4143" s="21" t="str">
        <f>VLOOKUP(Tableau1[[#This Row],[CODE_DEPT]],Libellés!$L$2:$M$102,2,FALSE)</f>
        <v>Savoie</v>
      </c>
      <c r="F4143" s="21" t="s">
        <v>53</v>
      </c>
      <c r="G4143" s="21" t="str">
        <f>VLOOKUP(Tableau1[[#This Row],[CODE_TYPE_DECHET]],Libellés!$A$1:$B$8,2,FALSE)</f>
        <v>Déchets dangereux</v>
      </c>
      <c r="H4143" s="21" t="s">
        <v>52</v>
      </c>
      <c r="I4143" s="21" t="str">
        <f>VLOOKUP(Tableau1[[#This Row],[CODE_DESTINATION]],Libellés!$E$2:$F$7,2,FALSE)</f>
        <v>Non précisé</v>
      </c>
      <c r="J4143" s="21">
        <v>1.49</v>
      </c>
      <c r="K4143" s="21">
        <v>423715</v>
      </c>
      <c r="L4143" s="21">
        <f>Tableau1[[#This Row],[TONNE_DECHET]]*1000</f>
        <v>1490</v>
      </c>
      <c r="M4143" s="21">
        <f>Tableau1[[#This Row],[KG_DECHET]]/Tableau1[[#This Row],[Population]]</f>
        <v>3.516514638377211E-3</v>
      </c>
    </row>
    <row r="4144" spans="1:13" x14ac:dyDescent="0.3">
      <c r="A4144" s="21">
        <v>2013</v>
      </c>
      <c r="B4144" s="21">
        <v>84</v>
      </c>
      <c r="C4144" s="21" t="str">
        <f>VLOOKUP(Tableau1[[#This Row],[CODE_REGION]],Libellés!$I$2:$J$15,2,FALSE)</f>
        <v>Auvergne-Rhône-Alpes</v>
      </c>
      <c r="D4144" s="21">
        <v>73</v>
      </c>
      <c r="E4144" s="21" t="str">
        <f>VLOOKUP(Tableau1[[#This Row],[CODE_DEPT]],Libellés!$L$2:$M$102,2,FALSE)</f>
        <v>Savoie</v>
      </c>
      <c r="F4144" s="21" t="s">
        <v>51</v>
      </c>
      <c r="G4144" s="21" t="str">
        <f>VLOOKUP(Tableau1[[#This Row],[CODE_TYPE_DECHET]],Libellés!$A$1:$B$8,2,FALSE)</f>
        <v>Emballages et papier</v>
      </c>
      <c r="H4144" s="21" t="s">
        <v>49</v>
      </c>
      <c r="I4144" s="21" t="str">
        <f>VLOOKUP(Tableau1[[#This Row],[CODE_DESTINATION]],Libellés!$E$2:$F$7,2,FALSE)</f>
        <v>Valorisation matière</v>
      </c>
      <c r="J4144" s="21">
        <v>23490.26526</v>
      </c>
      <c r="K4144" s="21">
        <v>423715</v>
      </c>
      <c r="L4144" s="21">
        <f>Tableau1[[#This Row],[TONNE_DECHET]]*1000</f>
        <v>23490265.260000002</v>
      </c>
      <c r="M4144" s="21">
        <f>Tableau1[[#This Row],[KG_DECHET]]/Tableau1[[#This Row],[Population]]</f>
        <v>55.438833319566221</v>
      </c>
    </row>
    <row r="4145" spans="1:13" x14ac:dyDescent="0.3">
      <c r="A4145" s="21">
        <v>2013</v>
      </c>
      <c r="B4145" s="21">
        <v>84</v>
      </c>
      <c r="C4145" s="21" t="str">
        <f>VLOOKUP(Tableau1[[#This Row],[CODE_REGION]],Libellés!$I$2:$J$15,2,FALSE)</f>
        <v>Auvergne-Rhône-Alpes</v>
      </c>
      <c r="D4145" s="21">
        <v>73</v>
      </c>
      <c r="E4145" s="21" t="str">
        <f>VLOOKUP(Tableau1[[#This Row],[CODE_DEPT]],Libellés!$L$2:$M$102,2,FALSE)</f>
        <v>Savoie</v>
      </c>
      <c r="F4145" s="21" t="s">
        <v>56</v>
      </c>
      <c r="G4145" s="21" t="str">
        <f>VLOOKUP(Tableau1[[#This Row],[CODE_TYPE_DECHET]],Libellés!$A$1:$B$8,2,FALSE)</f>
        <v>Biodéchets</v>
      </c>
      <c r="H4145" s="21" t="s">
        <v>56</v>
      </c>
      <c r="I4145" s="21" t="str">
        <f>VLOOKUP(Tableau1[[#This Row],[CODE_DESTINATION]],Libellés!$E$2:$F$7,2,FALSE)</f>
        <v>Valorisation organique</v>
      </c>
      <c r="J4145" s="21">
        <v>1135.0313699999999</v>
      </c>
      <c r="K4145" s="21">
        <v>423715</v>
      </c>
      <c r="L4145" s="21">
        <f>Tableau1[[#This Row],[TONNE_DECHET]]*1000</f>
        <v>1135031.3699999999</v>
      </c>
      <c r="M4145" s="21">
        <f>Tableau1[[#This Row],[KG_DECHET]]/Tableau1[[#This Row],[Population]]</f>
        <v>2.6787613608203626</v>
      </c>
    </row>
    <row r="4146" spans="1:13" x14ac:dyDescent="0.3">
      <c r="A4146" s="21">
        <v>2013</v>
      </c>
      <c r="B4146" s="21">
        <v>84</v>
      </c>
      <c r="C4146" s="21" t="str">
        <f>VLOOKUP(Tableau1[[#This Row],[CODE_REGION]],Libellés!$I$2:$J$15,2,FALSE)</f>
        <v>Auvergne-Rhône-Alpes</v>
      </c>
      <c r="D4146" s="21">
        <v>73</v>
      </c>
      <c r="E4146" s="21" t="str">
        <f>VLOOKUP(Tableau1[[#This Row],[CODE_DEPT]],Libellés!$L$2:$M$102,2,FALSE)</f>
        <v>Savoie</v>
      </c>
      <c r="F4146" s="21" t="s">
        <v>54</v>
      </c>
      <c r="G4146" s="21" t="str">
        <f>VLOOKUP(Tableau1[[#This Row],[CODE_TYPE_DECHET]],Libellés!$A$1:$B$8,2,FALSE)</f>
        <v>Verre</v>
      </c>
      <c r="H4146" s="21" t="s">
        <v>49</v>
      </c>
      <c r="I4146" s="21" t="str">
        <f>VLOOKUP(Tableau1[[#This Row],[CODE_DESTINATION]],Libellés!$E$2:$F$7,2,FALSE)</f>
        <v>Valorisation matière</v>
      </c>
      <c r="J4146" s="21">
        <v>20112.806499999999</v>
      </c>
      <c r="K4146" s="21">
        <v>423715</v>
      </c>
      <c r="L4146" s="21">
        <f>Tableau1[[#This Row],[TONNE_DECHET]]*1000</f>
        <v>20112806.5</v>
      </c>
      <c r="M4146" s="21">
        <f>Tableau1[[#This Row],[KG_DECHET]]/Tableau1[[#This Row],[Population]]</f>
        <v>47.46777078932773</v>
      </c>
    </row>
    <row r="4147" spans="1:13" x14ac:dyDescent="0.3">
      <c r="A4147" s="21">
        <v>2013</v>
      </c>
      <c r="B4147" s="21">
        <v>84</v>
      </c>
      <c r="C4147" s="21" t="str">
        <f>VLOOKUP(Tableau1[[#This Row],[CODE_REGION]],Libellés!$I$2:$J$15,2,FALSE)</f>
        <v>Auvergne-Rhône-Alpes</v>
      </c>
      <c r="D4147" s="21">
        <v>73</v>
      </c>
      <c r="E4147" s="21" t="str">
        <f>VLOOKUP(Tableau1[[#This Row],[CODE_DEPT]],Libellés!$L$2:$M$102,2,FALSE)</f>
        <v>Savoie</v>
      </c>
      <c r="F4147" s="21" t="s">
        <v>55</v>
      </c>
      <c r="G4147" s="21" t="str">
        <f>VLOOKUP(Tableau1[[#This Row],[CODE_TYPE_DECHET]],Libellés!$A$1:$B$8,2,FALSE)</f>
        <v>Collectes séparées hors gravats</v>
      </c>
      <c r="H4147" s="21" t="s">
        <v>49</v>
      </c>
      <c r="I4147" s="21" t="str">
        <f>VLOOKUP(Tableau1[[#This Row],[CODE_DESTINATION]],Libellés!$E$2:$F$7,2,FALSE)</f>
        <v>Valorisation matière</v>
      </c>
      <c r="J4147" s="21">
        <v>680.99978999999996</v>
      </c>
      <c r="K4147" s="21">
        <v>423715</v>
      </c>
      <c r="L4147" s="21">
        <f>Tableau1[[#This Row],[TONNE_DECHET]]*1000</f>
        <v>680999.78999999992</v>
      </c>
      <c r="M4147" s="21">
        <f>Tableau1[[#This Row],[KG_DECHET]]/Tableau1[[#This Row],[Population]]</f>
        <v>1.6072118995079239</v>
      </c>
    </row>
    <row r="4148" spans="1:13" x14ac:dyDescent="0.3">
      <c r="A4148" s="21">
        <v>2015</v>
      </c>
      <c r="B4148" s="21">
        <v>84</v>
      </c>
      <c r="C4148" s="21" t="str">
        <f>VLOOKUP(Tableau1[[#This Row],[CODE_REGION]],Libellés!$I$2:$J$15,2,FALSE)</f>
        <v>Auvergne-Rhône-Alpes</v>
      </c>
      <c r="D4148" s="21">
        <v>73</v>
      </c>
      <c r="E4148" s="21" t="str">
        <f>VLOOKUP(Tableau1[[#This Row],[CODE_DEPT]],Libellés!$L$2:$M$102,2,FALSE)</f>
        <v>Savoie</v>
      </c>
      <c r="F4148" s="21" t="s">
        <v>49</v>
      </c>
      <c r="G4148" s="21" t="str">
        <f>VLOOKUP(Tableau1[[#This Row],[CODE_TYPE_DECHET]],Libellés!$A$1:$B$8,2,FALSE)</f>
        <v>Ordures ménagères résiduelles</v>
      </c>
      <c r="H4148" s="21" t="s">
        <v>50</v>
      </c>
      <c r="I4148" s="21" t="str">
        <f>VLOOKUP(Tableau1[[#This Row],[CODE_DESTINATION]],Libellés!$E$2:$F$7,2,FALSE)</f>
        <v>Incinération avec récupération d'énergie</v>
      </c>
      <c r="J4148" s="21">
        <v>99086.378700000001</v>
      </c>
      <c r="K4148" s="21">
        <v>428204</v>
      </c>
      <c r="L4148" s="21">
        <f>Tableau1[[#This Row],[TONNE_DECHET]]*1000</f>
        <v>99086378.700000003</v>
      </c>
      <c r="M4148" s="21">
        <f>Tableau1[[#This Row],[KG_DECHET]]/Tableau1[[#This Row],[Population]]</f>
        <v>231.39993717947522</v>
      </c>
    </row>
    <row r="4149" spans="1:13" x14ac:dyDescent="0.3">
      <c r="A4149" s="21">
        <v>2015</v>
      </c>
      <c r="B4149" s="21">
        <v>84</v>
      </c>
      <c r="C4149" s="21" t="str">
        <f>VLOOKUP(Tableau1[[#This Row],[CODE_REGION]],Libellés!$I$2:$J$15,2,FALSE)</f>
        <v>Auvergne-Rhône-Alpes</v>
      </c>
      <c r="D4149" s="21">
        <v>73</v>
      </c>
      <c r="E4149" s="21" t="str">
        <f>VLOOKUP(Tableau1[[#This Row],[CODE_DEPT]],Libellés!$L$2:$M$102,2,FALSE)</f>
        <v>Savoie</v>
      </c>
      <c r="F4149" s="21" t="s">
        <v>49</v>
      </c>
      <c r="G4149" s="21" t="str">
        <f>VLOOKUP(Tableau1[[#This Row],[CODE_TYPE_DECHET]],Libellés!$A$1:$B$8,2,FALSE)</f>
        <v>Ordures ménagères résiduelles</v>
      </c>
      <c r="H4149" s="21" t="s">
        <v>53</v>
      </c>
      <c r="I4149" s="21" t="str">
        <f>VLOOKUP(Tableau1[[#This Row],[CODE_DESTINATION]],Libellés!$E$2:$F$7,2,FALSE)</f>
        <v>Incinération sans récupération d'énergie</v>
      </c>
      <c r="J4149" s="21">
        <v>30010.400829999999</v>
      </c>
      <c r="K4149" s="21">
        <v>428204</v>
      </c>
      <c r="L4149" s="21">
        <f>Tableau1[[#This Row],[TONNE_DECHET]]*1000</f>
        <v>30010400.829999998</v>
      </c>
      <c r="M4149" s="21">
        <f>Tableau1[[#This Row],[KG_DECHET]]/Tableau1[[#This Row],[Population]]</f>
        <v>70.084354256382468</v>
      </c>
    </row>
    <row r="4150" spans="1:13" x14ac:dyDescent="0.3">
      <c r="A4150" s="21">
        <v>2015</v>
      </c>
      <c r="B4150" s="21">
        <v>84</v>
      </c>
      <c r="C4150" s="21" t="str">
        <f>VLOOKUP(Tableau1[[#This Row],[CODE_REGION]],Libellés!$I$2:$J$15,2,FALSE)</f>
        <v>Auvergne-Rhône-Alpes</v>
      </c>
      <c r="D4150" s="21">
        <v>73</v>
      </c>
      <c r="E4150" s="21" t="str">
        <f>VLOOKUP(Tableau1[[#This Row],[CODE_DEPT]],Libellés!$L$2:$M$102,2,FALSE)</f>
        <v>Savoie</v>
      </c>
      <c r="F4150" s="21" t="s">
        <v>49</v>
      </c>
      <c r="G4150" s="21" t="str">
        <f>VLOOKUP(Tableau1[[#This Row],[CODE_TYPE_DECHET]],Libellés!$A$1:$B$8,2,FALSE)</f>
        <v>Ordures ménagères résiduelles</v>
      </c>
      <c r="H4150" s="21" t="s">
        <v>52</v>
      </c>
      <c r="I4150" s="21" t="str">
        <f>VLOOKUP(Tableau1[[#This Row],[CODE_DESTINATION]],Libellés!$E$2:$F$7,2,FALSE)</f>
        <v>Non précisé</v>
      </c>
      <c r="J4150" s="21">
        <v>469.67144999999999</v>
      </c>
      <c r="K4150" s="21">
        <v>428204</v>
      </c>
      <c r="L4150" s="21">
        <f>Tableau1[[#This Row],[TONNE_DECHET]]*1000</f>
        <v>469671.45</v>
      </c>
      <c r="M4150" s="21">
        <f>Tableau1[[#This Row],[KG_DECHET]]/Tableau1[[#This Row],[Population]]</f>
        <v>1.0968404078429907</v>
      </c>
    </row>
    <row r="4151" spans="1:13" x14ac:dyDescent="0.3">
      <c r="A4151" s="21">
        <v>2015</v>
      </c>
      <c r="B4151" s="21">
        <v>84</v>
      </c>
      <c r="C4151" s="21" t="str">
        <f>VLOOKUP(Tableau1[[#This Row],[CODE_REGION]],Libellés!$I$2:$J$15,2,FALSE)</f>
        <v>Auvergne-Rhône-Alpes</v>
      </c>
      <c r="D4151" s="21">
        <v>73</v>
      </c>
      <c r="E4151" s="21" t="str">
        <f>VLOOKUP(Tableau1[[#This Row],[CODE_DEPT]],Libellés!$L$2:$M$102,2,FALSE)</f>
        <v>Savoie</v>
      </c>
      <c r="F4151" s="21" t="s">
        <v>53</v>
      </c>
      <c r="G4151" s="21" t="str">
        <f>VLOOKUP(Tableau1[[#This Row],[CODE_TYPE_DECHET]],Libellés!$A$1:$B$8,2,FALSE)</f>
        <v>Déchets dangereux</v>
      </c>
      <c r="H4151" s="21" t="s">
        <v>49</v>
      </c>
      <c r="I4151" s="21" t="str">
        <f>VLOOKUP(Tableau1[[#This Row],[CODE_DESTINATION]],Libellés!$E$2:$F$7,2,FALSE)</f>
        <v>Valorisation matière</v>
      </c>
      <c r="J4151" s="21">
        <v>0.74199999999999999</v>
      </c>
      <c r="K4151" s="21">
        <v>428204</v>
      </c>
      <c r="L4151" s="21">
        <f>Tableau1[[#This Row],[TONNE_DECHET]]*1000</f>
        <v>742</v>
      </c>
      <c r="M4151" s="21">
        <f>Tableau1[[#This Row],[KG_DECHET]]/Tableau1[[#This Row],[Population]]</f>
        <v>1.7328189367684561E-3</v>
      </c>
    </row>
    <row r="4152" spans="1:13" x14ac:dyDescent="0.3">
      <c r="A4152" s="21">
        <v>2015</v>
      </c>
      <c r="B4152" s="21">
        <v>84</v>
      </c>
      <c r="C4152" s="21" t="str">
        <f>VLOOKUP(Tableau1[[#This Row],[CODE_REGION]],Libellés!$I$2:$J$15,2,FALSE)</f>
        <v>Auvergne-Rhône-Alpes</v>
      </c>
      <c r="D4152" s="21">
        <v>73</v>
      </c>
      <c r="E4152" s="21" t="str">
        <f>VLOOKUP(Tableau1[[#This Row],[CODE_DEPT]],Libellés!$L$2:$M$102,2,FALSE)</f>
        <v>Savoie</v>
      </c>
      <c r="F4152" s="21" t="s">
        <v>53</v>
      </c>
      <c r="G4152" s="21" t="str">
        <f>VLOOKUP(Tableau1[[#This Row],[CODE_TYPE_DECHET]],Libellés!$A$1:$B$8,2,FALSE)</f>
        <v>Déchets dangereux</v>
      </c>
      <c r="H4152" s="21" t="s">
        <v>50</v>
      </c>
      <c r="I4152" s="21" t="str">
        <f>VLOOKUP(Tableau1[[#This Row],[CODE_DESTINATION]],Libellés!$E$2:$F$7,2,FALSE)</f>
        <v>Incinération avec récupération d'énergie</v>
      </c>
      <c r="J4152" s="21">
        <v>2.4079999999999999</v>
      </c>
      <c r="K4152" s="21">
        <v>428204</v>
      </c>
      <c r="L4152" s="21">
        <f>Tableau1[[#This Row],[TONNE_DECHET]]*1000</f>
        <v>2408</v>
      </c>
      <c r="M4152" s="21">
        <f>Tableau1[[#This Row],[KG_DECHET]]/Tableau1[[#This Row],[Population]]</f>
        <v>5.6234878702674422E-3</v>
      </c>
    </row>
    <row r="4153" spans="1:13" x14ac:dyDescent="0.3">
      <c r="A4153" s="21">
        <v>2015</v>
      </c>
      <c r="B4153" s="21">
        <v>84</v>
      </c>
      <c r="C4153" s="21" t="str">
        <f>VLOOKUP(Tableau1[[#This Row],[CODE_REGION]],Libellés!$I$2:$J$15,2,FALSE)</f>
        <v>Auvergne-Rhône-Alpes</v>
      </c>
      <c r="D4153" s="21">
        <v>73</v>
      </c>
      <c r="E4153" s="21" t="str">
        <f>VLOOKUP(Tableau1[[#This Row],[CODE_DEPT]],Libellés!$L$2:$M$102,2,FALSE)</f>
        <v>Savoie</v>
      </c>
      <c r="F4153" s="21" t="s">
        <v>51</v>
      </c>
      <c r="G4153" s="21" t="str">
        <f>VLOOKUP(Tableau1[[#This Row],[CODE_TYPE_DECHET]],Libellés!$A$1:$B$8,2,FALSE)</f>
        <v>Emballages et papier</v>
      </c>
      <c r="H4153" s="21" t="s">
        <v>49</v>
      </c>
      <c r="I4153" s="21" t="str">
        <f>VLOOKUP(Tableau1[[#This Row],[CODE_DESTINATION]],Libellés!$E$2:$F$7,2,FALSE)</f>
        <v>Valorisation matière</v>
      </c>
      <c r="J4153" s="21">
        <v>24564.188620000001</v>
      </c>
      <c r="K4153" s="21">
        <v>428204</v>
      </c>
      <c r="L4153" s="21">
        <f>Tableau1[[#This Row],[TONNE_DECHET]]*1000</f>
        <v>24564188.620000001</v>
      </c>
      <c r="M4153" s="21">
        <f>Tableau1[[#This Row],[KG_DECHET]]/Tableau1[[#This Row],[Population]]</f>
        <v>57.365621572895165</v>
      </c>
    </row>
    <row r="4154" spans="1:13" x14ac:dyDescent="0.3">
      <c r="A4154" s="21">
        <v>2015</v>
      </c>
      <c r="B4154" s="21">
        <v>84</v>
      </c>
      <c r="C4154" s="21" t="str">
        <f>VLOOKUP(Tableau1[[#This Row],[CODE_REGION]],Libellés!$I$2:$J$15,2,FALSE)</f>
        <v>Auvergne-Rhône-Alpes</v>
      </c>
      <c r="D4154" s="21">
        <v>73</v>
      </c>
      <c r="E4154" s="21" t="str">
        <f>VLOOKUP(Tableau1[[#This Row],[CODE_DEPT]],Libellés!$L$2:$M$102,2,FALSE)</f>
        <v>Savoie</v>
      </c>
      <c r="F4154" s="21" t="s">
        <v>56</v>
      </c>
      <c r="G4154" s="21" t="str">
        <f>VLOOKUP(Tableau1[[#This Row],[CODE_TYPE_DECHET]],Libellés!$A$1:$B$8,2,FALSE)</f>
        <v>Biodéchets</v>
      </c>
      <c r="H4154" s="21" t="s">
        <v>56</v>
      </c>
      <c r="I4154" s="21" t="str">
        <f>VLOOKUP(Tableau1[[#This Row],[CODE_DESTINATION]],Libellés!$E$2:$F$7,2,FALSE)</f>
        <v>Valorisation organique</v>
      </c>
      <c r="J4154" s="21">
        <v>1053.73404</v>
      </c>
      <c r="K4154" s="21">
        <v>428204</v>
      </c>
      <c r="L4154" s="21">
        <f>Tableau1[[#This Row],[TONNE_DECHET]]*1000</f>
        <v>1053734.04</v>
      </c>
      <c r="M4154" s="21">
        <f>Tableau1[[#This Row],[KG_DECHET]]/Tableau1[[#This Row],[Population]]</f>
        <v>2.4608225051610915</v>
      </c>
    </row>
    <row r="4155" spans="1:13" x14ac:dyDescent="0.3">
      <c r="A4155" s="21">
        <v>2015</v>
      </c>
      <c r="B4155" s="21">
        <v>84</v>
      </c>
      <c r="C4155" s="21" t="str">
        <f>VLOOKUP(Tableau1[[#This Row],[CODE_REGION]],Libellés!$I$2:$J$15,2,FALSE)</f>
        <v>Auvergne-Rhône-Alpes</v>
      </c>
      <c r="D4155" s="21">
        <v>73</v>
      </c>
      <c r="E4155" s="21" t="str">
        <f>VLOOKUP(Tableau1[[#This Row],[CODE_DEPT]],Libellés!$L$2:$M$102,2,FALSE)</f>
        <v>Savoie</v>
      </c>
      <c r="F4155" s="21" t="s">
        <v>54</v>
      </c>
      <c r="G4155" s="21" t="str">
        <f>VLOOKUP(Tableau1[[#This Row],[CODE_TYPE_DECHET]],Libellés!$A$1:$B$8,2,FALSE)</f>
        <v>Verre</v>
      </c>
      <c r="H4155" s="21" t="s">
        <v>49</v>
      </c>
      <c r="I4155" s="21" t="str">
        <f>VLOOKUP(Tableau1[[#This Row],[CODE_DESTINATION]],Libellés!$E$2:$F$7,2,FALSE)</f>
        <v>Valorisation matière</v>
      </c>
      <c r="J4155" s="21">
        <v>20543.629929999999</v>
      </c>
      <c r="K4155" s="21">
        <v>428204</v>
      </c>
      <c r="L4155" s="21">
        <f>Tableau1[[#This Row],[TONNE_DECHET]]*1000</f>
        <v>20543629.93</v>
      </c>
      <c r="M4155" s="21">
        <f>Tableau1[[#This Row],[KG_DECHET]]/Tableau1[[#This Row],[Population]]</f>
        <v>47.97626815723347</v>
      </c>
    </row>
    <row r="4156" spans="1:13" x14ac:dyDescent="0.3">
      <c r="A4156" s="21">
        <v>2015</v>
      </c>
      <c r="B4156" s="21">
        <v>84</v>
      </c>
      <c r="C4156" s="21" t="str">
        <f>VLOOKUP(Tableau1[[#This Row],[CODE_REGION]],Libellés!$I$2:$J$15,2,FALSE)</f>
        <v>Auvergne-Rhône-Alpes</v>
      </c>
      <c r="D4156" s="21">
        <v>73</v>
      </c>
      <c r="E4156" s="21" t="str">
        <f>VLOOKUP(Tableau1[[#This Row],[CODE_DEPT]],Libellés!$L$2:$M$102,2,FALSE)</f>
        <v>Savoie</v>
      </c>
      <c r="F4156" s="21" t="s">
        <v>55</v>
      </c>
      <c r="G4156" s="21" t="str">
        <f>VLOOKUP(Tableau1[[#This Row],[CODE_TYPE_DECHET]],Libellés!$A$1:$B$8,2,FALSE)</f>
        <v>Collectes séparées hors gravats</v>
      </c>
      <c r="H4156" s="21" t="s">
        <v>49</v>
      </c>
      <c r="I4156" s="21" t="str">
        <f>VLOOKUP(Tableau1[[#This Row],[CODE_DESTINATION]],Libellés!$E$2:$F$7,2,FALSE)</f>
        <v>Valorisation matière</v>
      </c>
      <c r="J4156" s="21">
        <v>1005.5275</v>
      </c>
      <c r="K4156" s="21">
        <v>428204</v>
      </c>
      <c r="L4156" s="21">
        <f>Tableau1[[#This Row],[TONNE_DECHET]]*1000</f>
        <v>1005527.5</v>
      </c>
      <c r="M4156" s="21">
        <f>Tableau1[[#This Row],[KG_DECHET]]/Tableau1[[#This Row],[Population]]</f>
        <v>2.348244061241838</v>
      </c>
    </row>
    <row r="4157" spans="1:13" x14ac:dyDescent="0.3">
      <c r="A4157" s="21">
        <v>2017</v>
      </c>
      <c r="B4157" s="21">
        <v>84</v>
      </c>
      <c r="C4157" s="21" t="str">
        <f>VLOOKUP(Tableau1[[#This Row],[CODE_REGION]],Libellés!$I$2:$J$15,2,FALSE)</f>
        <v>Auvergne-Rhône-Alpes</v>
      </c>
      <c r="D4157" s="21">
        <v>73</v>
      </c>
      <c r="E4157" s="21" t="str">
        <f>VLOOKUP(Tableau1[[#This Row],[CODE_DEPT]],Libellés!$L$2:$M$102,2,FALSE)</f>
        <v>Savoie</v>
      </c>
      <c r="F4157" s="21" t="s">
        <v>49</v>
      </c>
      <c r="G4157" s="21" t="str">
        <f>VLOOKUP(Tableau1[[#This Row],[CODE_TYPE_DECHET]],Libellés!$A$1:$B$8,2,FALSE)</f>
        <v>Ordures ménagères résiduelles</v>
      </c>
      <c r="H4157" s="21" t="s">
        <v>50</v>
      </c>
      <c r="I4157" s="21" t="str">
        <f>VLOOKUP(Tableau1[[#This Row],[CODE_DESTINATION]],Libellés!$E$2:$F$7,2,FALSE)</f>
        <v>Incinération avec récupération d'énergie</v>
      </c>
      <c r="J4157" s="21">
        <v>124003.37837999999</v>
      </c>
      <c r="K4157" s="21">
        <v>431174</v>
      </c>
      <c r="L4157" s="21">
        <f>Tableau1[[#This Row],[TONNE_DECHET]]*1000</f>
        <v>124003378.38</v>
      </c>
      <c r="M4157" s="21">
        <f>Tableau1[[#This Row],[KG_DECHET]]/Tableau1[[#This Row],[Population]]</f>
        <v>287.59474917318761</v>
      </c>
    </row>
    <row r="4158" spans="1:13" x14ac:dyDescent="0.3">
      <c r="A4158" s="21">
        <v>2017</v>
      </c>
      <c r="B4158" s="21">
        <v>84</v>
      </c>
      <c r="C4158" s="21" t="str">
        <f>VLOOKUP(Tableau1[[#This Row],[CODE_REGION]],Libellés!$I$2:$J$15,2,FALSE)</f>
        <v>Auvergne-Rhône-Alpes</v>
      </c>
      <c r="D4158" s="21">
        <v>73</v>
      </c>
      <c r="E4158" s="21" t="str">
        <f>VLOOKUP(Tableau1[[#This Row],[CODE_DEPT]],Libellés!$L$2:$M$102,2,FALSE)</f>
        <v>Savoie</v>
      </c>
      <c r="F4158" s="21" t="s">
        <v>49</v>
      </c>
      <c r="G4158" s="21" t="str">
        <f>VLOOKUP(Tableau1[[#This Row],[CODE_TYPE_DECHET]],Libellés!$A$1:$B$8,2,FALSE)</f>
        <v>Ordures ménagères résiduelles</v>
      </c>
      <c r="H4158" s="21" t="s">
        <v>51</v>
      </c>
      <c r="I4158" s="21" t="str">
        <f>VLOOKUP(Tableau1[[#This Row],[CODE_DESTINATION]],Libellés!$E$2:$F$7,2,FALSE)</f>
        <v>Stockage</v>
      </c>
      <c r="J4158" s="21">
        <v>3973.81</v>
      </c>
      <c r="K4158" s="21">
        <v>431174</v>
      </c>
      <c r="L4158" s="21">
        <f>Tableau1[[#This Row],[TONNE_DECHET]]*1000</f>
        <v>3973810</v>
      </c>
      <c r="M4158" s="21">
        <f>Tableau1[[#This Row],[KG_DECHET]]/Tableau1[[#This Row],[Population]]</f>
        <v>9.216256082231304</v>
      </c>
    </row>
    <row r="4159" spans="1:13" x14ac:dyDescent="0.3">
      <c r="A4159" s="21">
        <v>2017</v>
      </c>
      <c r="B4159" s="21">
        <v>84</v>
      </c>
      <c r="C4159" s="21" t="str">
        <f>VLOOKUP(Tableau1[[#This Row],[CODE_REGION]],Libellés!$I$2:$J$15,2,FALSE)</f>
        <v>Auvergne-Rhône-Alpes</v>
      </c>
      <c r="D4159" s="21">
        <v>73</v>
      </c>
      <c r="E4159" s="21" t="str">
        <f>VLOOKUP(Tableau1[[#This Row],[CODE_DEPT]],Libellés!$L$2:$M$102,2,FALSE)</f>
        <v>Savoie</v>
      </c>
      <c r="F4159" s="21" t="s">
        <v>53</v>
      </c>
      <c r="G4159" s="21" t="str">
        <f>VLOOKUP(Tableau1[[#This Row],[CODE_TYPE_DECHET]],Libellés!$A$1:$B$8,2,FALSE)</f>
        <v>Déchets dangereux</v>
      </c>
      <c r="H4159" s="21" t="s">
        <v>49</v>
      </c>
      <c r="I4159" s="21" t="str">
        <f>VLOOKUP(Tableau1[[#This Row],[CODE_DESTINATION]],Libellés!$E$2:$F$7,2,FALSE)</f>
        <v>Valorisation matière</v>
      </c>
      <c r="J4159" s="21">
        <v>44.206000000000003</v>
      </c>
      <c r="K4159" s="21">
        <v>431174</v>
      </c>
      <c r="L4159" s="21">
        <f>Tableau1[[#This Row],[TONNE_DECHET]]*1000</f>
        <v>44206</v>
      </c>
      <c r="M4159" s="21">
        <f>Tableau1[[#This Row],[KG_DECHET]]/Tableau1[[#This Row],[Population]]</f>
        <v>0.10252473479384193</v>
      </c>
    </row>
    <row r="4160" spans="1:13" x14ac:dyDescent="0.3">
      <c r="A4160" s="21">
        <v>2017</v>
      </c>
      <c r="B4160" s="21">
        <v>84</v>
      </c>
      <c r="C4160" s="21" t="str">
        <f>VLOOKUP(Tableau1[[#This Row],[CODE_REGION]],Libellés!$I$2:$J$15,2,FALSE)</f>
        <v>Auvergne-Rhône-Alpes</v>
      </c>
      <c r="D4160" s="21">
        <v>73</v>
      </c>
      <c r="E4160" s="21" t="str">
        <f>VLOOKUP(Tableau1[[#This Row],[CODE_DEPT]],Libellés!$L$2:$M$102,2,FALSE)</f>
        <v>Savoie</v>
      </c>
      <c r="F4160" s="21" t="s">
        <v>53</v>
      </c>
      <c r="G4160" s="21" t="str">
        <f>VLOOKUP(Tableau1[[#This Row],[CODE_TYPE_DECHET]],Libellés!$A$1:$B$8,2,FALSE)</f>
        <v>Déchets dangereux</v>
      </c>
      <c r="H4160" s="21" t="s">
        <v>50</v>
      </c>
      <c r="I4160" s="21" t="str">
        <f>VLOOKUP(Tableau1[[#This Row],[CODE_DESTINATION]],Libellés!$E$2:$F$7,2,FALSE)</f>
        <v>Incinération avec récupération d'énergie</v>
      </c>
      <c r="J4160" s="21">
        <v>0.40600000000000003</v>
      </c>
      <c r="K4160" s="21">
        <v>431174</v>
      </c>
      <c r="L4160" s="21">
        <f>Tableau1[[#This Row],[TONNE_DECHET]]*1000</f>
        <v>406</v>
      </c>
      <c r="M4160" s="21">
        <f>Tableau1[[#This Row],[KG_DECHET]]/Tableau1[[#This Row],[Population]]</f>
        <v>9.4161521798624226E-4</v>
      </c>
    </row>
    <row r="4161" spans="1:13" x14ac:dyDescent="0.3">
      <c r="A4161" s="21">
        <v>2017</v>
      </c>
      <c r="B4161" s="21">
        <v>84</v>
      </c>
      <c r="C4161" s="21" t="str">
        <f>VLOOKUP(Tableau1[[#This Row],[CODE_REGION]],Libellés!$I$2:$J$15,2,FALSE)</f>
        <v>Auvergne-Rhône-Alpes</v>
      </c>
      <c r="D4161" s="21">
        <v>73</v>
      </c>
      <c r="E4161" s="21" t="str">
        <f>VLOOKUP(Tableau1[[#This Row],[CODE_DEPT]],Libellés!$L$2:$M$102,2,FALSE)</f>
        <v>Savoie</v>
      </c>
      <c r="F4161" s="21" t="s">
        <v>51</v>
      </c>
      <c r="G4161" s="21" t="str">
        <f>VLOOKUP(Tableau1[[#This Row],[CODE_TYPE_DECHET]],Libellés!$A$1:$B$8,2,FALSE)</f>
        <v>Emballages et papier</v>
      </c>
      <c r="H4161" s="21" t="s">
        <v>49</v>
      </c>
      <c r="I4161" s="21" t="str">
        <f>VLOOKUP(Tableau1[[#This Row],[CODE_DESTINATION]],Libellés!$E$2:$F$7,2,FALSE)</f>
        <v>Valorisation matière</v>
      </c>
      <c r="J4161" s="21">
        <v>25467.68579</v>
      </c>
      <c r="K4161" s="21">
        <v>431174</v>
      </c>
      <c r="L4161" s="21">
        <f>Tableau1[[#This Row],[TONNE_DECHET]]*1000</f>
        <v>25467685.789999999</v>
      </c>
      <c r="M4161" s="21">
        <f>Tableau1[[#This Row],[KG_DECHET]]/Tableau1[[#This Row],[Population]]</f>
        <v>59.065912578216683</v>
      </c>
    </row>
    <row r="4162" spans="1:13" x14ac:dyDescent="0.3">
      <c r="A4162" s="21">
        <v>2017</v>
      </c>
      <c r="B4162" s="21">
        <v>84</v>
      </c>
      <c r="C4162" s="21" t="str">
        <f>VLOOKUP(Tableau1[[#This Row],[CODE_REGION]],Libellés!$I$2:$J$15,2,FALSE)</f>
        <v>Auvergne-Rhône-Alpes</v>
      </c>
      <c r="D4162" s="21">
        <v>73</v>
      </c>
      <c r="E4162" s="21" t="str">
        <f>VLOOKUP(Tableau1[[#This Row],[CODE_DEPT]],Libellés!$L$2:$M$102,2,FALSE)</f>
        <v>Savoie</v>
      </c>
      <c r="F4162" s="21" t="s">
        <v>56</v>
      </c>
      <c r="G4162" s="21" t="str">
        <f>VLOOKUP(Tableau1[[#This Row],[CODE_TYPE_DECHET]],Libellés!$A$1:$B$8,2,FALSE)</f>
        <v>Biodéchets</v>
      </c>
      <c r="H4162" s="21" t="s">
        <v>56</v>
      </c>
      <c r="I4162" s="21" t="str">
        <f>VLOOKUP(Tableau1[[#This Row],[CODE_DESTINATION]],Libellés!$E$2:$F$7,2,FALSE)</f>
        <v>Valorisation organique</v>
      </c>
      <c r="J4162" s="21">
        <v>978.40494999999999</v>
      </c>
      <c r="K4162" s="21">
        <v>431174</v>
      </c>
      <c r="L4162" s="21">
        <f>Tableau1[[#This Row],[TONNE_DECHET]]*1000</f>
        <v>978404.95</v>
      </c>
      <c r="M4162" s="21">
        <f>Tableau1[[#This Row],[KG_DECHET]]/Tableau1[[#This Row],[Population]]</f>
        <v>2.2691650006725821</v>
      </c>
    </row>
    <row r="4163" spans="1:13" x14ac:dyDescent="0.3">
      <c r="A4163" s="21">
        <v>2017</v>
      </c>
      <c r="B4163" s="21">
        <v>84</v>
      </c>
      <c r="C4163" s="21" t="str">
        <f>VLOOKUP(Tableau1[[#This Row],[CODE_REGION]],Libellés!$I$2:$J$15,2,FALSE)</f>
        <v>Auvergne-Rhône-Alpes</v>
      </c>
      <c r="D4163" s="21">
        <v>73</v>
      </c>
      <c r="E4163" s="21" t="str">
        <f>VLOOKUP(Tableau1[[#This Row],[CODE_DEPT]],Libellés!$L$2:$M$102,2,FALSE)</f>
        <v>Savoie</v>
      </c>
      <c r="F4163" s="21" t="s">
        <v>54</v>
      </c>
      <c r="G4163" s="21" t="str">
        <f>VLOOKUP(Tableau1[[#This Row],[CODE_TYPE_DECHET]],Libellés!$A$1:$B$8,2,FALSE)</f>
        <v>Verre</v>
      </c>
      <c r="H4163" s="21" t="s">
        <v>49</v>
      </c>
      <c r="I4163" s="21" t="str">
        <f>VLOOKUP(Tableau1[[#This Row],[CODE_DESTINATION]],Libellés!$E$2:$F$7,2,FALSE)</f>
        <v>Valorisation matière</v>
      </c>
      <c r="J4163" s="21">
        <v>20911.22035</v>
      </c>
      <c r="K4163" s="21">
        <v>431174</v>
      </c>
      <c r="L4163" s="21">
        <f>Tableau1[[#This Row],[TONNE_DECHET]]*1000</f>
        <v>20911220.349999998</v>
      </c>
      <c r="M4163" s="21">
        <f>Tableau1[[#This Row],[KG_DECHET]]/Tableau1[[#This Row],[Population]]</f>
        <v>48.498333271486679</v>
      </c>
    </row>
    <row r="4164" spans="1:13" x14ac:dyDescent="0.3">
      <c r="A4164" s="21">
        <v>2017</v>
      </c>
      <c r="B4164" s="21">
        <v>84</v>
      </c>
      <c r="C4164" s="21" t="str">
        <f>VLOOKUP(Tableau1[[#This Row],[CODE_REGION]],Libellés!$I$2:$J$15,2,FALSE)</f>
        <v>Auvergne-Rhône-Alpes</v>
      </c>
      <c r="D4164" s="21">
        <v>73</v>
      </c>
      <c r="E4164" s="21" t="str">
        <f>VLOOKUP(Tableau1[[#This Row],[CODE_DEPT]],Libellés!$L$2:$M$102,2,FALSE)</f>
        <v>Savoie</v>
      </c>
      <c r="F4164" s="21" t="s">
        <v>55</v>
      </c>
      <c r="G4164" s="21" t="str">
        <f>VLOOKUP(Tableau1[[#This Row],[CODE_TYPE_DECHET]],Libellés!$A$1:$B$8,2,FALSE)</f>
        <v>Collectes séparées hors gravats</v>
      </c>
      <c r="H4164" s="21" t="s">
        <v>49</v>
      </c>
      <c r="I4164" s="21" t="str">
        <f>VLOOKUP(Tableau1[[#This Row],[CODE_DESTINATION]],Libellés!$E$2:$F$7,2,FALSE)</f>
        <v>Valorisation matière</v>
      </c>
      <c r="J4164" s="21">
        <v>1387.7227700000001</v>
      </c>
      <c r="K4164" s="21">
        <v>431174</v>
      </c>
      <c r="L4164" s="21">
        <f>Tableau1[[#This Row],[TONNE_DECHET]]*1000</f>
        <v>1387722.77</v>
      </c>
      <c r="M4164" s="21">
        <f>Tableau1[[#This Row],[KG_DECHET]]/Tableau1[[#This Row],[Population]]</f>
        <v>3.2184750703892164</v>
      </c>
    </row>
    <row r="4165" spans="1:13" x14ac:dyDescent="0.3">
      <c r="A4165" s="21">
        <v>2009</v>
      </c>
      <c r="B4165" s="21">
        <v>84</v>
      </c>
      <c r="C4165" s="21" t="str">
        <f>VLOOKUP(Tableau1[[#This Row],[CODE_REGION]],Libellés!$I$2:$J$15,2,FALSE)</f>
        <v>Auvergne-Rhône-Alpes</v>
      </c>
      <c r="D4165" s="21">
        <v>74</v>
      </c>
      <c r="E4165" s="21" t="str">
        <f>VLOOKUP(Tableau1[[#This Row],[CODE_DEPT]],Libellés!$L$2:$M$102,2,FALSE)</f>
        <v>Haute-Savoie</v>
      </c>
      <c r="F4165" s="21" t="s">
        <v>49</v>
      </c>
      <c r="G4165" s="21" t="str">
        <f>VLOOKUP(Tableau1[[#This Row],[CODE_TYPE_DECHET]],Libellés!$A$1:$B$8,2,FALSE)</f>
        <v>Ordures ménagères résiduelles</v>
      </c>
      <c r="H4165" s="21" t="s">
        <v>50</v>
      </c>
      <c r="I4165" s="21" t="str">
        <f>VLOOKUP(Tableau1[[#This Row],[CODE_DESTINATION]],Libellés!$E$2:$F$7,2,FALSE)</f>
        <v>Incinération avec récupération d'énergie</v>
      </c>
      <c r="J4165" s="21">
        <v>235445.41011999999</v>
      </c>
      <c r="K4165" s="21">
        <v>725794</v>
      </c>
      <c r="L4165" s="21">
        <f>Tableau1[[#This Row],[TONNE_DECHET]]*1000</f>
        <v>235445410.11999997</v>
      </c>
      <c r="M4165" s="21">
        <f>Tableau1[[#This Row],[KG_DECHET]]/Tableau1[[#This Row],[Population]]</f>
        <v>324.39701915419522</v>
      </c>
    </row>
    <row r="4166" spans="1:13" x14ac:dyDescent="0.3">
      <c r="A4166" s="21">
        <v>2009</v>
      </c>
      <c r="B4166" s="21">
        <v>84</v>
      </c>
      <c r="C4166" s="21" t="str">
        <f>VLOOKUP(Tableau1[[#This Row],[CODE_REGION]],Libellés!$I$2:$J$15,2,FALSE)</f>
        <v>Auvergne-Rhône-Alpes</v>
      </c>
      <c r="D4166" s="21">
        <v>74</v>
      </c>
      <c r="E4166" s="21" t="str">
        <f>VLOOKUP(Tableau1[[#This Row],[CODE_DEPT]],Libellés!$L$2:$M$102,2,FALSE)</f>
        <v>Haute-Savoie</v>
      </c>
      <c r="F4166" s="21" t="s">
        <v>50</v>
      </c>
      <c r="G4166" s="21" t="str">
        <f>VLOOKUP(Tableau1[[#This Row],[CODE_TYPE_DECHET]],Libellés!$A$1:$B$8,2,FALSE)</f>
        <v>Encombrants</v>
      </c>
      <c r="H4166" s="21" t="s">
        <v>49</v>
      </c>
      <c r="I4166" s="21" t="str">
        <f>VLOOKUP(Tableau1[[#This Row],[CODE_DESTINATION]],Libellés!$E$2:$F$7,2,FALSE)</f>
        <v>Valorisation matière</v>
      </c>
      <c r="J4166" s="21">
        <v>1131.22</v>
      </c>
      <c r="K4166" s="21">
        <v>725794</v>
      </c>
      <c r="L4166" s="21">
        <f>Tableau1[[#This Row],[TONNE_DECHET]]*1000</f>
        <v>1131220</v>
      </c>
      <c r="M4166" s="21">
        <f>Tableau1[[#This Row],[KG_DECHET]]/Tableau1[[#This Row],[Population]]</f>
        <v>1.5585965163669031</v>
      </c>
    </row>
    <row r="4167" spans="1:13" x14ac:dyDescent="0.3">
      <c r="A4167" s="21">
        <v>2009</v>
      </c>
      <c r="B4167" s="21">
        <v>84</v>
      </c>
      <c r="C4167" s="21" t="str">
        <f>VLOOKUP(Tableau1[[#This Row],[CODE_REGION]],Libellés!$I$2:$J$15,2,FALSE)</f>
        <v>Auvergne-Rhône-Alpes</v>
      </c>
      <c r="D4167" s="21">
        <v>74</v>
      </c>
      <c r="E4167" s="21" t="str">
        <f>VLOOKUP(Tableau1[[#This Row],[CODE_DEPT]],Libellés!$L$2:$M$102,2,FALSE)</f>
        <v>Haute-Savoie</v>
      </c>
      <c r="F4167" s="21" t="s">
        <v>50</v>
      </c>
      <c r="G4167" s="21" t="str">
        <f>VLOOKUP(Tableau1[[#This Row],[CODE_TYPE_DECHET]],Libellés!$A$1:$B$8,2,FALSE)</f>
        <v>Encombrants</v>
      </c>
      <c r="H4167" s="21" t="s">
        <v>50</v>
      </c>
      <c r="I4167" s="21" t="str">
        <f>VLOOKUP(Tableau1[[#This Row],[CODE_DESTINATION]],Libellés!$E$2:$F$7,2,FALSE)</f>
        <v>Incinération avec récupération d'énergie</v>
      </c>
      <c r="J4167" s="21">
        <v>17.5</v>
      </c>
      <c r="K4167" s="21">
        <v>725794</v>
      </c>
      <c r="L4167" s="21">
        <f>Tableau1[[#This Row],[TONNE_DECHET]]*1000</f>
        <v>17500</v>
      </c>
      <c r="M4167" s="21">
        <f>Tableau1[[#This Row],[KG_DECHET]]/Tableau1[[#This Row],[Population]]</f>
        <v>2.411152475771362E-2</v>
      </c>
    </row>
    <row r="4168" spans="1:13" x14ac:dyDescent="0.3">
      <c r="A4168" s="21">
        <v>2009</v>
      </c>
      <c r="B4168" s="21">
        <v>84</v>
      </c>
      <c r="C4168" s="21" t="str">
        <f>VLOOKUP(Tableau1[[#This Row],[CODE_REGION]],Libellés!$I$2:$J$15,2,FALSE)</f>
        <v>Auvergne-Rhône-Alpes</v>
      </c>
      <c r="D4168" s="21">
        <v>74</v>
      </c>
      <c r="E4168" s="21" t="str">
        <f>VLOOKUP(Tableau1[[#This Row],[CODE_DEPT]],Libellés!$L$2:$M$102,2,FALSE)</f>
        <v>Haute-Savoie</v>
      </c>
      <c r="F4168" s="21" t="s">
        <v>50</v>
      </c>
      <c r="G4168" s="21" t="str">
        <f>VLOOKUP(Tableau1[[#This Row],[CODE_TYPE_DECHET]],Libellés!$A$1:$B$8,2,FALSE)</f>
        <v>Encombrants</v>
      </c>
      <c r="H4168" s="21" t="s">
        <v>52</v>
      </c>
      <c r="I4168" s="21" t="str">
        <f>VLOOKUP(Tableau1[[#This Row],[CODE_DESTINATION]],Libellés!$E$2:$F$7,2,FALSE)</f>
        <v>Non précisé</v>
      </c>
      <c r="J4168" s="21">
        <v>55.84</v>
      </c>
      <c r="K4168" s="21">
        <v>725794</v>
      </c>
      <c r="L4168" s="21">
        <f>Tableau1[[#This Row],[TONNE_DECHET]]*1000</f>
        <v>55840</v>
      </c>
      <c r="M4168" s="21">
        <f>Tableau1[[#This Row],[KG_DECHET]]/Tableau1[[#This Row],[Population]]</f>
        <v>7.6936430998327351E-2</v>
      </c>
    </row>
    <row r="4169" spans="1:13" x14ac:dyDescent="0.3">
      <c r="A4169" s="21">
        <v>2009</v>
      </c>
      <c r="B4169" s="21">
        <v>84</v>
      </c>
      <c r="C4169" s="21" t="str">
        <f>VLOOKUP(Tableau1[[#This Row],[CODE_REGION]],Libellés!$I$2:$J$15,2,FALSE)</f>
        <v>Auvergne-Rhône-Alpes</v>
      </c>
      <c r="D4169" s="21">
        <v>74</v>
      </c>
      <c r="E4169" s="21" t="str">
        <f>VLOOKUP(Tableau1[[#This Row],[CODE_DEPT]],Libellés!$L$2:$M$102,2,FALSE)</f>
        <v>Haute-Savoie</v>
      </c>
      <c r="F4169" s="21" t="s">
        <v>53</v>
      </c>
      <c r="G4169" s="21" t="str">
        <f>VLOOKUP(Tableau1[[#This Row],[CODE_TYPE_DECHET]],Libellés!$A$1:$B$8,2,FALSE)</f>
        <v>Déchets dangereux</v>
      </c>
      <c r="H4169" s="21" t="s">
        <v>50</v>
      </c>
      <c r="I4169" s="21" t="str">
        <f>VLOOKUP(Tableau1[[#This Row],[CODE_DESTINATION]],Libellés!$E$2:$F$7,2,FALSE)</f>
        <v>Incinération avec récupération d'énergie</v>
      </c>
      <c r="J4169" s="21">
        <v>0.08</v>
      </c>
      <c r="K4169" s="21">
        <v>725794</v>
      </c>
      <c r="L4169" s="21">
        <f>Tableau1[[#This Row],[TONNE_DECHET]]*1000</f>
        <v>80</v>
      </c>
      <c r="M4169" s="21">
        <f>Tableau1[[#This Row],[KG_DECHET]]/Tableau1[[#This Row],[Population]]</f>
        <v>1.1022411317811942E-4</v>
      </c>
    </row>
    <row r="4170" spans="1:13" x14ac:dyDescent="0.3">
      <c r="A4170" s="21">
        <v>2009</v>
      </c>
      <c r="B4170" s="21">
        <v>84</v>
      </c>
      <c r="C4170" s="21" t="str">
        <f>VLOOKUP(Tableau1[[#This Row],[CODE_REGION]],Libellés!$I$2:$J$15,2,FALSE)</f>
        <v>Auvergne-Rhône-Alpes</v>
      </c>
      <c r="D4170" s="21">
        <v>74</v>
      </c>
      <c r="E4170" s="21" t="str">
        <f>VLOOKUP(Tableau1[[#This Row],[CODE_DEPT]],Libellés!$L$2:$M$102,2,FALSE)</f>
        <v>Haute-Savoie</v>
      </c>
      <c r="F4170" s="21" t="s">
        <v>53</v>
      </c>
      <c r="G4170" s="21" t="str">
        <f>VLOOKUP(Tableau1[[#This Row],[CODE_TYPE_DECHET]],Libellés!$A$1:$B$8,2,FALSE)</f>
        <v>Déchets dangereux</v>
      </c>
      <c r="H4170" s="21" t="s">
        <v>52</v>
      </c>
      <c r="I4170" s="21" t="str">
        <f>VLOOKUP(Tableau1[[#This Row],[CODE_DESTINATION]],Libellés!$E$2:$F$7,2,FALSE)</f>
        <v>Non précisé</v>
      </c>
      <c r="J4170" s="21">
        <v>0.27</v>
      </c>
      <c r="K4170" s="21">
        <v>725794</v>
      </c>
      <c r="L4170" s="21">
        <f>Tableau1[[#This Row],[TONNE_DECHET]]*1000</f>
        <v>270</v>
      </c>
      <c r="M4170" s="21">
        <f>Tableau1[[#This Row],[KG_DECHET]]/Tableau1[[#This Row],[Population]]</f>
        <v>3.7200638197615299E-4</v>
      </c>
    </row>
    <row r="4171" spans="1:13" x14ac:dyDescent="0.3">
      <c r="A4171" s="21">
        <v>2009</v>
      </c>
      <c r="B4171" s="21">
        <v>84</v>
      </c>
      <c r="C4171" s="21" t="str">
        <f>VLOOKUP(Tableau1[[#This Row],[CODE_REGION]],Libellés!$I$2:$J$15,2,FALSE)</f>
        <v>Auvergne-Rhône-Alpes</v>
      </c>
      <c r="D4171" s="21">
        <v>74</v>
      </c>
      <c r="E4171" s="21" t="str">
        <f>VLOOKUP(Tableau1[[#This Row],[CODE_DEPT]],Libellés!$L$2:$M$102,2,FALSE)</f>
        <v>Haute-Savoie</v>
      </c>
      <c r="F4171" s="21" t="s">
        <v>51</v>
      </c>
      <c r="G4171" s="21" t="str">
        <f>VLOOKUP(Tableau1[[#This Row],[CODE_TYPE_DECHET]],Libellés!$A$1:$B$8,2,FALSE)</f>
        <v>Emballages et papier</v>
      </c>
      <c r="H4171" s="21" t="s">
        <v>49</v>
      </c>
      <c r="I4171" s="21" t="str">
        <f>VLOOKUP(Tableau1[[#This Row],[CODE_DESTINATION]],Libellés!$E$2:$F$7,2,FALSE)</f>
        <v>Valorisation matière</v>
      </c>
      <c r="J4171" s="21">
        <v>30091.841339999999</v>
      </c>
      <c r="K4171" s="21">
        <v>725794</v>
      </c>
      <c r="L4171" s="21">
        <f>Tableau1[[#This Row],[TONNE_DECHET]]*1000</f>
        <v>30091841.34</v>
      </c>
      <c r="M4171" s="21">
        <f>Tableau1[[#This Row],[KG_DECHET]]/Tableau1[[#This Row],[Population]]</f>
        <v>41.460581569977158</v>
      </c>
    </row>
    <row r="4172" spans="1:13" x14ac:dyDescent="0.3">
      <c r="A4172" s="21">
        <v>2009</v>
      </c>
      <c r="B4172" s="21">
        <v>84</v>
      </c>
      <c r="C4172" s="21" t="str">
        <f>VLOOKUP(Tableau1[[#This Row],[CODE_REGION]],Libellés!$I$2:$J$15,2,FALSE)</f>
        <v>Auvergne-Rhône-Alpes</v>
      </c>
      <c r="D4172" s="21">
        <v>74</v>
      </c>
      <c r="E4172" s="21" t="str">
        <f>VLOOKUP(Tableau1[[#This Row],[CODE_DEPT]],Libellés!$L$2:$M$102,2,FALSE)</f>
        <v>Haute-Savoie</v>
      </c>
      <c r="F4172" s="21" t="s">
        <v>51</v>
      </c>
      <c r="G4172" s="21" t="str">
        <f>VLOOKUP(Tableau1[[#This Row],[CODE_TYPE_DECHET]],Libellés!$A$1:$B$8,2,FALSE)</f>
        <v>Emballages et papier</v>
      </c>
      <c r="H4172" s="21" t="s">
        <v>52</v>
      </c>
      <c r="I4172" s="21" t="str">
        <f>VLOOKUP(Tableau1[[#This Row],[CODE_DESTINATION]],Libellés!$E$2:$F$7,2,FALSE)</f>
        <v>Non précisé</v>
      </c>
      <c r="J4172" s="21">
        <v>31.914619999999999</v>
      </c>
      <c r="K4172" s="21">
        <v>725794</v>
      </c>
      <c r="L4172" s="21">
        <f>Tableau1[[#This Row],[TONNE_DECHET]]*1000</f>
        <v>31914.62</v>
      </c>
      <c r="M4172" s="21">
        <f>Tableau1[[#This Row],[KG_DECHET]]/Tableau1[[#This Row],[Population]]</f>
        <v>4.3972008586458416E-2</v>
      </c>
    </row>
    <row r="4173" spans="1:13" x14ac:dyDescent="0.3">
      <c r="A4173" s="21">
        <v>2009</v>
      </c>
      <c r="B4173" s="21">
        <v>84</v>
      </c>
      <c r="C4173" s="21" t="str">
        <f>VLOOKUP(Tableau1[[#This Row],[CODE_REGION]],Libellés!$I$2:$J$15,2,FALSE)</f>
        <v>Auvergne-Rhône-Alpes</v>
      </c>
      <c r="D4173" s="21">
        <v>74</v>
      </c>
      <c r="E4173" s="21" t="str">
        <f>VLOOKUP(Tableau1[[#This Row],[CODE_DEPT]],Libellés!$L$2:$M$102,2,FALSE)</f>
        <v>Haute-Savoie</v>
      </c>
      <c r="F4173" s="21" t="s">
        <v>56</v>
      </c>
      <c r="G4173" s="21" t="str">
        <f>VLOOKUP(Tableau1[[#This Row],[CODE_TYPE_DECHET]],Libellés!$A$1:$B$8,2,FALSE)</f>
        <v>Biodéchets</v>
      </c>
      <c r="H4173" s="21" t="s">
        <v>56</v>
      </c>
      <c r="I4173" s="21" t="str">
        <f>VLOOKUP(Tableau1[[#This Row],[CODE_DESTINATION]],Libellés!$E$2:$F$7,2,FALSE)</f>
        <v>Valorisation organique</v>
      </c>
      <c r="J4173" s="21">
        <v>100.62</v>
      </c>
      <c r="K4173" s="21">
        <v>725794</v>
      </c>
      <c r="L4173" s="21">
        <f>Tableau1[[#This Row],[TONNE_DECHET]]*1000</f>
        <v>100620</v>
      </c>
      <c r="M4173" s="21">
        <f>Tableau1[[#This Row],[KG_DECHET]]/Tableau1[[#This Row],[Population]]</f>
        <v>0.13863437834977968</v>
      </c>
    </row>
    <row r="4174" spans="1:13" x14ac:dyDescent="0.3">
      <c r="A4174" s="21">
        <v>2009</v>
      </c>
      <c r="B4174" s="21">
        <v>84</v>
      </c>
      <c r="C4174" s="21" t="str">
        <f>VLOOKUP(Tableau1[[#This Row],[CODE_REGION]],Libellés!$I$2:$J$15,2,FALSE)</f>
        <v>Auvergne-Rhône-Alpes</v>
      </c>
      <c r="D4174" s="21">
        <v>74</v>
      </c>
      <c r="E4174" s="21" t="str">
        <f>VLOOKUP(Tableau1[[#This Row],[CODE_DEPT]],Libellés!$L$2:$M$102,2,FALSE)</f>
        <v>Haute-Savoie</v>
      </c>
      <c r="F4174" s="21" t="s">
        <v>54</v>
      </c>
      <c r="G4174" s="21" t="str">
        <f>VLOOKUP(Tableau1[[#This Row],[CODE_TYPE_DECHET]],Libellés!$A$1:$B$8,2,FALSE)</f>
        <v>Verre</v>
      </c>
      <c r="H4174" s="21" t="s">
        <v>49</v>
      </c>
      <c r="I4174" s="21" t="str">
        <f>VLOOKUP(Tableau1[[#This Row],[CODE_DESTINATION]],Libellés!$E$2:$F$7,2,FALSE)</f>
        <v>Valorisation matière</v>
      </c>
      <c r="J4174" s="21">
        <v>30453.090980000001</v>
      </c>
      <c r="K4174" s="21">
        <v>725794</v>
      </c>
      <c r="L4174" s="21">
        <f>Tableau1[[#This Row],[TONNE_DECHET]]*1000</f>
        <v>30453090.98</v>
      </c>
      <c r="M4174" s="21">
        <f>Tableau1[[#This Row],[KG_DECHET]]/Tableau1[[#This Row],[Population]]</f>
        <v>41.958311835038593</v>
      </c>
    </row>
    <row r="4175" spans="1:13" x14ac:dyDescent="0.3">
      <c r="A4175" s="21">
        <v>2011</v>
      </c>
      <c r="B4175" s="21">
        <v>84</v>
      </c>
      <c r="C4175" s="21" t="str">
        <f>VLOOKUP(Tableau1[[#This Row],[CODE_REGION]],Libellés!$I$2:$J$15,2,FALSE)</f>
        <v>Auvergne-Rhône-Alpes</v>
      </c>
      <c r="D4175" s="21">
        <v>74</v>
      </c>
      <c r="E4175" s="21" t="str">
        <f>VLOOKUP(Tableau1[[#This Row],[CODE_DEPT]],Libellés!$L$2:$M$102,2,FALSE)</f>
        <v>Haute-Savoie</v>
      </c>
      <c r="F4175" s="21" t="s">
        <v>49</v>
      </c>
      <c r="G4175" s="21" t="str">
        <f>VLOOKUP(Tableau1[[#This Row],[CODE_TYPE_DECHET]],Libellés!$A$1:$B$8,2,FALSE)</f>
        <v>Ordures ménagères résiduelles</v>
      </c>
      <c r="H4175" s="21" t="s">
        <v>50</v>
      </c>
      <c r="I4175" s="21" t="str">
        <f>VLOOKUP(Tableau1[[#This Row],[CODE_DESTINATION]],Libellés!$E$2:$F$7,2,FALSE)</f>
        <v>Incinération avec récupération d'énergie</v>
      </c>
      <c r="J4175" s="21">
        <v>232239.70120000001</v>
      </c>
      <c r="K4175" s="21">
        <v>746994</v>
      </c>
      <c r="L4175" s="21">
        <f>Tableau1[[#This Row],[TONNE_DECHET]]*1000</f>
        <v>232239701.20000002</v>
      </c>
      <c r="M4175" s="21">
        <f>Tableau1[[#This Row],[KG_DECHET]]/Tableau1[[#This Row],[Population]]</f>
        <v>310.89901819827202</v>
      </c>
    </row>
    <row r="4176" spans="1:13" x14ac:dyDescent="0.3">
      <c r="A4176" s="21">
        <v>2011</v>
      </c>
      <c r="B4176" s="21">
        <v>84</v>
      </c>
      <c r="C4176" s="21" t="str">
        <f>VLOOKUP(Tableau1[[#This Row],[CODE_REGION]],Libellés!$I$2:$J$15,2,FALSE)</f>
        <v>Auvergne-Rhône-Alpes</v>
      </c>
      <c r="D4176" s="21">
        <v>74</v>
      </c>
      <c r="E4176" s="21" t="str">
        <f>VLOOKUP(Tableau1[[#This Row],[CODE_DEPT]],Libellés!$L$2:$M$102,2,FALSE)</f>
        <v>Haute-Savoie</v>
      </c>
      <c r="F4176" s="21" t="s">
        <v>50</v>
      </c>
      <c r="G4176" s="21" t="str">
        <f>VLOOKUP(Tableau1[[#This Row],[CODE_TYPE_DECHET]],Libellés!$A$1:$B$8,2,FALSE)</f>
        <v>Encombrants</v>
      </c>
      <c r="H4176" s="21" t="s">
        <v>49</v>
      </c>
      <c r="I4176" s="21" t="str">
        <f>VLOOKUP(Tableau1[[#This Row],[CODE_DESTINATION]],Libellés!$E$2:$F$7,2,FALSE)</f>
        <v>Valorisation matière</v>
      </c>
      <c r="J4176" s="21">
        <v>470.4</v>
      </c>
      <c r="K4176" s="21">
        <v>746994</v>
      </c>
      <c r="L4176" s="21">
        <f>Tableau1[[#This Row],[TONNE_DECHET]]*1000</f>
        <v>470400</v>
      </c>
      <c r="M4176" s="21">
        <f>Tableau1[[#This Row],[KG_DECHET]]/Tableau1[[#This Row],[Population]]</f>
        <v>0.62972393352557043</v>
      </c>
    </row>
    <row r="4177" spans="1:13" x14ac:dyDescent="0.3">
      <c r="A4177" s="21">
        <v>2011</v>
      </c>
      <c r="B4177" s="21">
        <v>84</v>
      </c>
      <c r="C4177" s="21" t="str">
        <f>VLOOKUP(Tableau1[[#This Row],[CODE_REGION]],Libellés!$I$2:$J$15,2,FALSE)</f>
        <v>Auvergne-Rhône-Alpes</v>
      </c>
      <c r="D4177" s="21">
        <v>74</v>
      </c>
      <c r="E4177" s="21" t="str">
        <f>VLOOKUP(Tableau1[[#This Row],[CODE_DEPT]],Libellés!$L$2:$M$102,2,FALSE)</f>
        <v>Haute-Savoie</v>
      </c>
      <c r="F4177" s="21" t="s">
        <v>50</v>
      </c>
      <c r="G4177" s="21" t="str">
        <f>VLOOKUP(Tableau1[[#This Row],[CODE_TYPE_DECHET]],Libellés!$A$1:$B$8,2,FALSE)</f>
        <v>Encombrants</v>
      </c>
      <c r="H4177" s="21" t="s">
        <v>52</v>
      </c>
      <c r="I4177" s="21" t="str">
        <f>VLOOKUP(Tableau1[[#This Row],[CODE_DESTINATION]],Libellés!$E$2:$F$7,2,FALSE)</f>
        <v>Non précisé</v>
      </c>
      <c r="J4177" s="21">
        <v>37.659999999999997</v>
      </c>
      <c r="K4177" s="21">
        <v>746994</v>
      </c>
      <c r="L4177" s="21">
        <f>Tableau1[[#This Row],[TONNE_DECHET]]*1000</f>
        <v>37660</v>
      </c>
      <c r="M4177" s="21">
        <f>Tableau1[[#This Row],[KG_DECHET]]/Tableau1[[#This Row],[Population]]</f>
        <v>5.04153982495174E-2</v>
      </c>
    </row>
    <row r="4178" spans="1:13" x14ac:dyDescent="0.3">
      <c r="A4178" s="21">
        <v>2011</v>
      </c>
      <c r="B4178" s="21">
        <v>84</v>
      </c>
      <c r="C4178" s="21" t="str">
        <f>VLOOKUP(Tableau1[[#This Row],[CODE_REGION]],Libellés!$I$2:$J$15,2,FALSE)</f>
        <v>Auvergne-Rhône-Alpes</v>
      </c>
      <c r="D4178" s="21">
        <v>74</v>
      </c>
      <c r="E4178" s="21" t="str">
        <f>VLOOKUP(Tableau1[[#This Row],[CODE_DEPT]],Libellés!$L$2:$M$102,2,FALSE)</f>
        <v>Haute-Savoie</v>
      </c>
      <c r="F4178" s="21" t="s">
        <v>53</v>
      </c>
      <c r="G4178" s="21" t="str">
        <f>VLOOKUP(Tableau1[[#This Row],[CODE_TYPE_DECHET]],Libellés!$A$1:$B$8,2,FALSE)</f>
        <v>Déchets dangereux</v>
      </c>
      <c r="H4178" s="21" t="s">
        <v>50</v>
      </c>
      <c r="I4178" s="21" t="str">
        <f>VLOOKUP(Tableau1[[#This Row],[CODE_DESTINATION]],Libellés!$E$2:$F$7,2,FALSE)</f>
        <v>Incinération avec récupération d'énergie</v>
      </c>
      <c r="J4178" s="21">
        <v>0.18</v>
      </c>
      <c r="K4178" s="21">
        <v>746994</v>
      </c>
      <c r="L4178" s="21">
        <f>Tableau1[[#This Row],[TONNE_DECHET]]*1000</f>
        <v>180</v>
      </c>
      <c r="M4178" s="21">
        <f>Tableau1[[#This Row],[KG_DECHET]]/Tableau1[[#This Row],[Population]]</f>
        <v>2.4096579088988667E-4</v>
      </c>
    </row>
    <row r="4179" spans="1:13" x14ac:dyDescent="0.3">
      <c r="A4179" s="21">
        <v>2011</v>
      </c>
      <c r="B4179" s="21">
        <v>84</v>
      </c>
      <c r="C4179" s="21" t="str">
        <f>VLOOKUP(Tableau1[[#This Row],[CODE_REGION]],Libellés!$I$2:$J$15,2,FALSE)</f>
        <v>Auvergne-Rhône-Alpes</v>
      </c>
      <c r="D4179" s="21">
        <v>74</v>
      </c>
      <c r="E4179" s="21" t="str">
        <f>VLOOKUP(Tableau1[[#This Row],[CODE_DEPT]],Libellés!$L$2:$M$102,2,FALSE)</f>
        <v>Haute-Savoie</v>
      </c>
      <c r="F4179" s="21" t="s">
        <v>53</v>
      </c>
      <c r="G4179" s="21" t="str">
        <f>VLOOKUP(Tableau1[[#This Row],[CODE_TYPE_DECHET]],Libellés!$A$1:$B$8,2,FALSE)</f>
        <v>Déchets dangereux</v>
      </c>
      <c r="H4179" s="21" t="s">
        <v>52</v>
      </c>
      <c r="I4179" s="21" t="str">
        <f>VLOOKUP(Tableau1[[#This Row],[CODE_DESTINATION]],Libellés!$E$2:$F$7,2,FALSE)</f>
        <v>Non précisé</v>
      </c>
      <c r="J4179" s="21">
        <v>0.31</v>
      </c>
      <c r="K4179" s="21">
        <v>746994</v>
      </c>
      <c r="L4179" s="21">
        <f>Tableau1[[#This Row],[TONNE_DECHET]]*1000</f>
        <v>310</v>
      </c>
      <c r="M4179" s="21">
        <f>Tableau1[[#This Row],[KG_DECHET]]/Tableau1[[#This Row],[Population]]</f>
        <v>4.1499663986591594E-4</v>
      </c>
    </row>
    <row r="4180" spans="1:13" x14ac:dyDescent="0.3">
      <c r="A4180" s="21">
        <v>2011</v>
      </c>
      <c r="B4180" s="21">
        <v>84</v>
      </c>
      <c r="C4180" s="21" t="str">
        <f>VLOOKUP(Tableau1[[#This Row],[CODE_REGION]],Libellés!$I$2:$J$15,2,FALSE)</f>
        <v>Auvergne-Rhône-Alpes</v>
      </c>
      <c r="D4180" s="21">
        <v>74</v>
      </c>
      <c r="E4180" s="21" t="str">
        <f>VLOOKUP(Tableau1[[#This Row],[CODE_DEPT]],Libellés!$L$2:$M$102,2,FALSE)</f>
        <v>Haute-Savoie</v>
      </c>
      <c r="F4180" s="21" t="s">
        <v>51</v>
      </c>
      <c r="G4180" s="21" t="str">
        <f>VLOOKUP(Tableau1[[#This Row],[CODE_TYPE_DECHET]],Libellés!$A$1:$B$8,2,FALSE)</f>
        <v>Emballages et papier</v>
      </c>
      <c r="H4180" s="21" t="s">
        <v>49</v>
      </c>
      <c r="I4180" s="21" t="str">
        <f>VLOOKUP(Tableau1[[#This Row],[CODE_DESTINATION]],Libellés!$E$2:$F$7,2,FALSE)</f>
        <v>Valorisation matière</v>
      </c>
      <c r="J4180" s="21">
        <v>33175.219579999997</v>
      </c>
      <c r="K4180" s="21">
        <v>746994</v>
      </c>
      <c r="L4180" s="21">
        <f>Tableau1[[#This Row],[TONNE_DECHET]]*1000</f>
        <v>33175219.579999998</v>
      </c>
      <c r="M4180" s="21">
        <f>Tableau1[[#This Row],[KG_DECHET]]/Tableau1[[#This Row],[Population]]</f>
        <v>44.411627911335295</v>
      </c>
    </row>
    <row r="4181" spans="1:13" x14ac:dyDescent="0.3">
      <c r="A4181" s="21">
        <v>2011</v>
      </c>
      <c r="B4181" s="21">
        <v>84</v>
      </c>
      <c r="C4181" s="21" t="str">
        <f>VLOOKUP(Tableau1[[#This Row],[CODE_REGION]],Libellés!$I$2:$J$15,2,FALSE)</f>
        <v>Auvergne-Rhône-Alpes</v>
      </c>
      <c r="D4181" s="21">
        <v>74</v>
      </c>
      <c r="E4181" s="21" t="str">
        <f>VLOOKUP(Tableau1[[#This Row],[CODE_DEPT]],Libellés!$L$2:$M$102,2,FALSE)</f>
        <v>Haute-Savoie</v>
      </c>
      <c r="F4181" s="21" t="s">
        <v>51</v>
      </c>
      <c r="G4181" s="21" t="str">
        <f>VLOOKUP(Tableau1[[#This Row],[CODE_TYPE_DECHET]],Libellés!$A$1:$B$8,2,FALSE)</f>
        <v>Emballages et papier</v>
      </c>
      <c r="H4181" s="21" t="s">
        <v>52</v>
      </c>
      <c r="I4181" s="21" t="str">
        <f>VLOOKUP(Tableau1[[#This Row],[CODE_DESTINATION]],Libellés!$E$2:$F$7,2,FALSE)</f>
        <v>Non précisé</v>
      </c>
      <c r="J4181" s="21">
        <v>25.2714</v>
      </c>
      <c r="K4181" s="21">
        <v>746994</v>
      </c>
      <c r="L4181" s="21">
        <f>Tableau1[[#This Row],[TONNE_DECHET]]*1000</f>
        <v>25271.4</v>
      </c>
      <c r="M4181" s="21">
        <f>Tableau1[[#This Row],[KG_DECHET]]/Tableau1[[#This Row],[Population]]</f>
        <v>3.3830793821637124E-2</v>
      </c>
    </row>
    <row r="4182" spans="1:13" x14ac:dyDescent="0.3">
      <c r="A4182" s="21">
        <v>2011</v>
      </c>
      <c r="B4182" s="21">
        <v>84</v>
      </c>
      <c r="C4182" s="21" t="str">
        <f>VLOOKUP(Tableau1[[#This Row],[CODE_REGION]],Libellés!$I$2:$J$15,2,FALSE)</f>
        <v>Auvergne-Rhône-Alpes</v>
      </c>
      <c r="D4182" s="21">
        <v>74</v>
      </c>
      <c r="E4182" s="21" t="str">
        <f>VLOOKUP(Tableau1[[#This Row],[CODE_DEPT]],Libellés!$L$2:$M$102,2,FALSE)</f>
        <v>Haute-Savoie</v>
      </c>
      <c r="F4182" s="21" t="s">
        <v>56</v>
      </c>
      <c r="G4182" s="21" t="str">
        <f>VLOOKUP(Tableau1[[#This Row],[CODE_TYPE_DECHET]],Libellés!$A$1:$B$8,2,FALSE)</f>
        <v>Biodéchets</v>
      </c>
      <c r="H4182" s="21" t="s">
        <v>56</v>
      </c>
      <c r="I4182" s="21" t="str">
        <f>VLOOKUP(Tableau1[[#This Row],[CODE_DESTINATION]],Libellés!$E$2:$F$7,2,FALSE)</f>
        <v>Valorisation organique</v>
      </c>
      <c r="J4182" s="21">
        <v>82.639200000000002</v>
      </c>
      <c r="K4182" s="21">
        <v>746994</v>
      </c>
      <c r="L4182" s="21">
        <f>Tableau1[[#This Row],[TONNE_DECHET]]*1000</f>
        <v>82639.199999999997</v>
      </c>
      <c r="M4182" s="21">
        <f>Tableau1[[#This Row],[KG_DECHET]]/Tableau1[[#This Row],[Population]]</f>
        <v>0.11062900103615289</v>
      </c>
    </row>
    <row r="4183" spans="1:13" x14ac:dyDescent="0.3">
      <c r="A4183" s="21">
        <v>2011</v>
      </c>
      <c r="B4183" s="21">
        <v>84</v>
      </c>
      <c r="C4183" s="21" t="str">
        <f>VLOOKUP(Tableau1[[#This Row],[CODE_REGION]],Libellés!$I$2:$J$15,2,FALSE)</f>
        <v>Auvergne-Rhône-Alpes</v>
      </c>
      <c r="D4183" s="21">
        <v>74</v>
      </c>
      <c r="E4183" s="21" t="str">
        <f>VLOOKUP(Tableau1[[#This Row],[CODE_DEPT]],Libellés!$L$2:$M$102,2,FALSE)</f>
        <v>Haute-Savoie</v>
      </c>
      <c r="F4183" s="21" t="s">
        <v>54</v>
      </c>
      <c r="G4183" s="21" t="str">
        <f>VLOOKUP(Tableau1[[#This Row],[CODE_TYPE_DECHET]],Libellés!$A$1:$B$8,2,FALSE)</f>
        <v>Verre</v>
      </c>
      <c r="H4183" s="21" t="s">
        <v>49</v>
      </c>
      <c r="I4183" s="21" t="str">
        <f>VLOOKUP(Tableau1[[#This Row],[CODE_DESTINATION]],Libellés!$E$2:$F$7,2,FALSE)</f>
        <v>Valorisation matière</v>
      </c>
      <c r="J4183" s="21">
        <v>30508.199799999999</v>
      </c>
      <c r="K4183" s="21">
        <v>746994</v>
      </c>
      <c r="L4183" s="21">
        <f>Tableau1[[#This Row],[TONNE_DECHET]]*1000</f>
        <v>30508199.799999997</v>
      </c>
      <c r="M4183" s="21">
        <f>Tableau1[[#This Row],[KG_DECHET]]/Tableau1[[#This Row],[Population]]</f>
        <v>40.841291630187122</v>
      </c>
    </row>
    <row r="4184" spans="1:13" x14ac:dyDescent="0.3">
      <c r="A4184" s="21">
        <v>2011</v>
      </c>
      <c r="B4184" s="21">
        <v>84</v>
      </c>
      <c r="C4184" s="21" t="str">
        <f>VLOOKUP(Tableau1[[#This Row],[CODE_REGION]],Libellés!$I$2:$J$15,2,FALSE)</f>
        <v>Auvergne-Rhône-Alpes</v>
      </c>
      <c r="D4184" s="21">
        <v>74</v>
      </c>
      <c r="E4184" s="21" t="str">
        <f>VLOOKUP(Tableau1[[#This Row],[CODE_DEPT]],Libellés!$L$2:$M$102,2,FALSE)</f>
        <v>Haute-Savoie</v>
      </c>
      <c r="F4184" s="21" t="s">
        <v>55</v>
      </c>
      <c r="G4184" s="21" t="str">
        <f>VLOOKUP(Tableau1[[#This Row],[CODE_TYPE_DECHET]],Libellés!$A$1:$B$8,2,FALSE)</f>
        <v>Collectes séparées hors gravats</v>
      </c>
      <c r="H4184" s="21" t="s">
        <v>49</v>
      </c>
      <c r="I4184" s="21" t="str">
        <f>VLOOKUP(Tableau1[[#This Row],[CODE_DESTINATION]],Libellés!$E$2:$F$7,2,FALSE)</f>
        <v>Valorisation matière</v>
      </c>
      <c r="J4184" s="21">
        <v>15.39</v>
      </c>
      <c r="K4184" s="21">
        <v>746994</v>
      </c>
      <c r="L4184" s="21">
        <f>Tableau1[[#This Row],[TONNE_DECHET]]*1000</f>
        <v>15390</v>
      </c>
      <c r="M4184" s="21">
        <f>Tableau1[[#This Row],[KG_DECHET]]/Tableau1[[#This Row],[Population]]</f>
        <v>2.060257512108531E-2</v>
      </c>
    </row>
    <row r="4185" spans="1:13" x14ac:dyDescent="0.3">
      <c r="A4185" s="21">
        <v>2013</v>
      </c>
      <c r="B4185" s="21">
        <v>84</v>
      </c>
      <c r="C4185" s="21" t="str">
        <f>VLOOKUP(Tableau1[[#This Row],[CODE_REGION]],Libellés!$I$2:$J$15,2,FALSE)</f>
        <v>Auvergne-Rhône-Alpes</v>
      </c>
      <c r="D4185" s="21">
        <v>74</v>
      </c>
      <c r="E4185" s="21" t="str">
        <f>VLOOKUP(Tableau1[[#This Row],[CODE_DEPT]],Libellés!$L$2:$M$102,2,FALSE)</f>
        <v>Haute-Savoie</v>
      </c>
      <c r="F4185" s="21" t="s">
        <v>49</v>
      </c>
      <c r="G4185" s="21" t="str">
        <f>VLOOKUP(Tableau1[[#This Row],[CODE_TYPE_DECHET]],Libellés!$A$1:$B$8,2,FALSE)</f>
        <v>Ordures ménagères résiduelles</v>
      </c>
      <c r="H4185" s="21" t="s">
        <v>50</v>
      </c>
      <c r="I4185" s="21" t="str">
        <f>VLOOKUP(Tableau1[[#This Row],[CODE_DESTINATION]],Libellés!$E$2:$F$7,2,FALSE)</f>
        <v>Incinération avec récupération d'énergie</v>
      </c>
      <c r="J4185" s="21">
        <v>231335.99718000001</v>
      </c>
      <c r="K4185" s="21">
        <v>769677</v>
      </c>
      <c r="L4185" s="21">
        <f>Tableau1[[#This Row],[TONNE_DECHET]]*1000</f>
        <v>231335997.18000001</v>
      </c>
      <c r="M4185" s="21">
        <f>Tableau1[[#This Row],[KG_DECHET]]/Tableau1[[#This Row],[Population]]</f>
        <v>300.56244006251973</v>
      </c>
    </row>
    <row r="4186" spans="1:13" x14ac:dyDescent="0.3">
      <c r="A4186" s="21">
        <v>2013</v>
      </c>
      <c r="B4186" s="21">
        <v>84</v>
      </c>
      <c r="C4186" s="21" t="str">
        <f>VLOOKUP(Tableau1[[#This Row],[CODE_REGION]],Libellés!$I$2:$J$15,2,FALSE)</f>
        <v>Auvergne-Rhône-Alpes</v>
      </c>
      <c r="D4186" s="21">
        <v>74</v>
      </c>
      <c r="E4186" s="21" t="str">
        <f>VLOOKUP(Tableau1[[#This Row],[CODE_DEPT]],Libellés!$L$2:$M$102,2,FALSE)</f>
        <v>Haute-Savoie</v>
      </c>
      <c r="F4186" s="21" t="s">
        <v>50</v>
      </c>
      <c r="G4186" s="21" t="str">
        <f>VLOOKUP(Tableau1[[#This Row],[CODE_TYPE_DECHET]],Libellés!$A$1:$B$8,2,FALSE)</f>
        <v>Encombrants</v>
      </c>
      <c r="H4186" s="21" t="s">
        <v>49</v>
      </c>
      <c r="I4186" s="21" t="str">
        <f>VLOOKUP(Tableau1[[#This Row],[CODE_DESTINATION]],Libellés!$E$2:$F$7,2,FALSE)</f>
        <v>Valorisation matière</v>
      </c>
      <c r="J4186" s="21">
        <v>611.35</v>
      </c>
      <c r="K4186" s="21">
        <v>769677</v>
      </c>
      <c r="L4186" s="21">
        <f>Tableau1[[#This Row],[TONNE_DECHET]]*1000</f>
        <v>611350</v>
      </c>
      <c r="M4186" s="21">
        <f>Tableau1[[#This Row],[KG_DECHET]]/Tableau1[[#This Row],[Population]]</f>
        <v>0.79429422991722498</v>
      </c>
    </row>
    <row r="4187" spans="1:13" x14ac:dyDescent="0.3">
      <c r="A4187" s="21">
        <v>2013</v>
      </c>
      <c r="B4187" s="21">
        <v>84</v>
      </c>
      <c r="C4187" s="21" t="str">
        <f>VLOOKUP(Tableau1[[#This Row],[CODE_REGION]],Libellés!$I$2:$J$15,2,FALSE)</f>
        <v>Auvergne-Rhône-Alpes</v>
      </c>
      <c r="D4187" s="21">
        <v>74</v>
      </c>
      <c r="E4187" s="21" t="str">
        <f>VLOOKUP(Tableau1[[#This Row],[CODE_DEPT]],Libellés!$L$2:$M$102,2,FALSE)</f>
        <v>Haute-Savoie</v>
      </c>
      <c r="F4187" s="21" t="s">
        <v>50</v>
      </c>
      <c r="G4187" s="21" t="str">
        <f>VLOOKUP(Tableau1[[#This Row],[CODE_TYPE_DECHET]],Libellés!$A$1:$B$8,2,FALSE)</f>
        <v>Encombrants</v>
      </c>
      <c r="H4187" s="21" t="s">
        <v>50</v>
      </c>
      <c r="I4187" s="21" t="str">
        <f>VLOOKUP(Tableau1[[#This Row],[CODE_DESTINATION]],Libellés!$E$2:$F$7,2,FALSE)</f>
        <v>Incinération avec récupération d'énergie</v>
      </c>
      <c r="J4187" s="21">
        <v>17.18</v>
      </c>
      <c r="K4187" s="21">
        <v>769677</v>
      </c>
      <c r="L4187" s="21">
        <f>Tableau1[[#This Row],[TONNE_DECHET]]*1000</f>
        <v>17180</v>
      </c>
      <c r="M4187" s="21">
        <f>Tableau1[[#This Row],[KG_DECHET]]/Tableau1[[#This Row],[Population]]</f>
        <v>2.232105155799121E-2</v>
      </c>
    </row>
    <row r="4188" spans="1:13" x14ac:dyDescent="0.3">
      <c r="A4188" s="21">
        <v>2013</v>
      </c>
      <c r="B4188" s="21">
        <v>84</v>
      </c>
      <c r="C4188" s="21" t="str">
        <f>VLOOKUP(Tableau1[[#This Row],[CODE_REGION]],Libellés!$I$2:$J$15,2,FALSE)</f>
        <v>Auvergne-Rhône-Alpes</v>
      </c>
      <c r="D4188" s="21">
        <v>74</v>
      </c>
      <c r="E4188" s="21" t="str">
        <f>VLOOKUP(Tableau1[[#This Row],[CODE_DEPT]],Libellés!$L$2:$M$102,2,FALSE)</f>
        <v>Haute-Savoie</v>
      </c>
      <c r="F4188" s="21" t="s">
        <v>53</v>
      </c>
      <c r="G4188" s="21" t="str">
        <f>VLOOKUP(Tableau1[[#This Row],[CODE_TYPE_DECHET]],Libellés!$A$1:$B$8,2,FALSE)</f>
        <v>Déchets dangereux</v>
      </c>
      <c r="H4188" s="21" t="s">
        <v>50</v>
      </c>
      <c r="I4188" s="21" t="str">
        <f>VLOOKUP(Tableau1[[#This Row],[CODE_DESTINATION]],Libellés!$E$2:$F$7,2,FALSE)</f>
        <v>Incinération avec récupération d'énergie</v>
      </c>
      <c r="J4188" s="21">
        <v>0.19</v>
      </c>
      <c r="K4188" s="21">
        <v>769677</v>
      </c>
      <c r="L4188" s="21">
        <f>Tableau1[[#This Row],[TONNE_DECHET]]*1000</f>
        <v>190</v>
      </c>
      <c r="M4188" s="21">
        <f>Tableau1[[#This Row],[KG_DECHET]]/Tableau1[[#This Row],[Population]]</f>
        <v>2.4685679837126482E-4</v>
      </c>
    </row>
    <row r="4189" spans="1:13" x14ac:dyDescent="0.3">
      <c r="A4189" s="21">
        <v>2013</v>
      </c>
      <c r="B4189" s="21">
        <v>84</v>
      </c>
      <c r="C4189" s="21" t="str">
        <f>VLOOKUP(Tableau1[[#This Row],[CODE_REGION]],Libellés!$I$2:$J$15,2,FALSE)</f>
        <v>Auvergne-Rhône-Alpes</v>
      </c>
      <c r="D4189" s="21">
        <v>74</v>
      </c>
      <c r="E4189" s="21" t="str">
        <f>VLOOKUP(Tableau1[[#This Row],[CODE_DEPT]],Libellés!$L$2:$M$102,2,FALSE)</f>
        <v>Haute-Savoie</v>
      </c>
      <c r="F4189" s="21" t="s">
        <v>53</v>
      </c>
      <c r="G4189" s="21" t="str">
        <f>VLOOKUP(Tableau1[[#This Row],[CODE_TYPE_DECHET]],Libellés!$A$1:$B$8,2,FALSE)</f>
        <v>Déchets dangereux</v>
      </c>
      <c r="H4189" s="21" t="s">
        <v>52</v>
      </c>
      <c r="I4189" s="21" t="str">
        <f>VLOOKUP(Tableau1[[#This Row],[CODE_DESTINATION]],Libellés!$E$2:$F$7,2,FALSE)</f>
        <v>Non précisé</v>
      </c>
      <c r="J4189" s="21">
        <v>3.97</v>
      </c>
      <c r="K4189" s="21">
        <v>769677</v>
      </c>
      <c r="L4189" s="21">
        <f>Tableau1[[#This Row],[TONNE_DECHET]]*1000</f>
        <v>3970</v>
      </c>
      <c r="M4189" s="21">
        <f>Tableau1[[#This Row],[KG_DECHET]]/Tableau1[[#This Row],[Population]]</f>
        <v>5.1580078396522176E-3</v>
      </c>
    </row>
    <row r="4190" spans="1:13" x14ac:dyDescent="0.3">
      <c r="A4190" s="21">
        <v>2013</v>
      </c>
      <c r="B4190" s="21">
        <v>84</v>
      </c>
      <c r="C4190" s="21" t="str">
        <f>VLOOKUP(Tableau1[[#This Row],[CODE_REGION]],Libellés!$I$2:$J$15,2,FALSE)</f>
        <v>Auvergne-Rhône-Alpes</v>
      </c>
      <c r="D4190" s="21">
        <v>74</v>
      </c>
      <c r="E4190" s="21" t="str">
        <f>VLOOKUP(Tableau1[[#This Row],[CODE_DEPT]],Libellés!$L$2:$M$102,2,FALSE)</f>
        <v>Haute-Savoie</v>
      </c>
      <c r="F4190" s="21" t="s">
        <v>51</v>
      </c>
      <c r="G4190" s="21" t="str">
        <f>VLOOKUP(Tableau1[[#This Row],[CODE_TYPE_DECHET]],Libellés!$A$1:$B$8,2,FALSE)</f>
        <v>Emballages et papier</v>
      </c>
      <c r="H4190" s="21" t="s">
        <v>49</v>
      </c>
      <c r="I4190" s="21" t="str">
        <f>VLOOKUP(Tableau1[[#This Row],[CODE_DESTINATION]],Libellés!$E$2:$F$7,2,FALSE)</f>
        <v>Valorisation matière</v>
      </c>
      <c r="J4190" s="21">
        <v>32991.190260000003</v>
      </c>
      <c r="K4190" s="21">
        <v>769677</v>
      </c>
      <c r="L4190" s="21">
        <f>Tableau1[[#This Row],[TONNE_DECHET]]*1000</f>
        <v>32991190.260000002</v>
      </c>
      <c r="M4190" s="21">
        <f>Tableau1[[#This Row],[KG_DECHET]]/Tableau1[[#This Row],[Population]]</f>
        <v>42.863682116004505</v>
      </c>
    </row>
    <row r="4191" spans="1:13" x14ac:dyDescent="0.3">
      <c r="A4191" s="21">
        <v>2013</v>
      </c>
      <c r="B4191" s="21">
        <v>84</v>
      </c>
      <c r="C4191" s="21" t="str">
        <f>VLOOKUP(Tableau1[[#This Row],[CODE_REGION]],Libellés!$I$2:$J$15,2,FALSE)</f>
        <v>Auvergne-Rhône-Alpes</v>
      </c>
      <c r="D4191" s="21">
        <v>74</v>
      </c>
      <c r="E4191" s="21" t="str">
        <f>VLOOKUP(Tableau1[[#This Row],[CODE_DEPT]],Libellés!$L$2:$M$102,2,FALSE)</f>
        <v>Haute-Savoie</v>
      </c>
      <c r="F4191" s="21" t="s">
        <v>56</v>
      </c>
      <c r="G4191" s="21" t="str">
        <f>VLOOKUP(Tableau1[[#This Row],[CODE_TYPE_DECHET]],Libellés!$A$1:$B$8,2,FALSE)</f>
        <v>Biodéchets</v>
      </c>
      <c r="H4191" s="21" t="s">
        <v>56</v>
      </c>
      <c r="I4191" s="21" t="str">
        <f>VLOOKUP(Tableau1[[#This Row],[CODE_DESTINATION]],Libellés!$E$2:$F$7,2,FALSE)</f>
        <v>Valorisation organique</v>
      </c>
      <c r="J4191" s="21">
        <v>305.11863</v>
      </c>
      <c r="K4191" s="21">
        <v>769677</v>
      </c>
      <c r="L4191" s="21">
        <f>Tableau1[[#This Row],[TONNE_DECHET]]*1000</f>
        <v>305118.63</v>
      </c>
      <c r="M4191" s="21">
        <f>Tableau1[[#This Row],[KG_DECHET]]/Tableau1[[#This Row],[Population]]</f>
        <v>0.39642425329066611</v>
      </c>
    </row>
    <row r="4192" spans="1:13" x14ac:dyDescent="0.3">
      <c r="A4192" s="21">
        <v>2013</v>
      </c>
      <c r="B4192" s="21">
        <v>84</v>
      </c>
      <c r="C4192" s="21" t="str">
        <f>VLOOKUP(Tableau1[[#This Row],[CODE_REGION]],Libellés!$I$2:$J$15,2,FALSE)</f>
        <v>Auvergne-Rhône-Alpes</v>
      </c>
      <c r="D4192" s="21">
        <v>74</v>
      </c>
      <c r="E4192" s="21" t="str">
        <f>VLOOKUP(Tableau1[[#This Row],[CODE_DEPT]],Libellés!$L$2:$M$102,2,FALSE)</f>
        <v>Haute-Savoie</v>
      </c>
      <c r="F4192" s="21" t="s">
        <v>54</v>
      </c>
      <c r="G4192" s="21" t="str">
        <f>VLOOKUP(Tableau1[[#This Row],[CODE_TYPE_DECHET]],Libellés!$A$1:$B$8,2,FALSE)</f>
        <v>Verre</v>
      </c>
      <c r="H4192" s="21" t="s">
        <v>49</v>
      </c>
      <c r="I4192" s="21" t="str">
        <f>VLOOKUP(Tableau1[[#This Row],[CODE_DESTINATION]],Libellés!$E$2:$F$7,2,FALSE)</f>
        <v>Valorisation matière</v>
      </c>
      <c r="J4192" s="21">
        <v>31884.659800000001</v>
      </c>
      <c r="K4192" s="21">
        <v>769677</v>
      </c>
      <c r="L4192" s="21">
        <f>Tableau1[[#This Row],[TONNE_DECHET]]*1000</f>
        <v>31884659.800000001</v>
      </c>
      <c r="M4192" s="21">
        <f>Tableau1[[#This Row],[KG_DECHET]]/Tableau1[[#This Row],[Population]]</f>
        <v>41.426026502026176</v>
      </c>
    </row>
    <row r="4193" spans="1:13" x14ac:dyDescent="0.3">
      <c r="A4193" s="21">
        <v>2013</v>
      </c>
      <c r="B4193" s="21">
        <v>84</v>
      </c>
      <c r="C4193" s="21" t="str">
        <f>VLOOKUP(Tableau1[[#This Row],[CODE_REGION]],Libellés!$I$2:$J$15,2,FALSE)</f>
        <v>Auvergne-Rhône-Alpes</v>
      </c>
      <c r="D4193" s="21">
        <v>74</v>
      </c>
      <c r="E4193" s="21" t="str">
        <f>VLOOKUP(Tableau1[[#This Row],[CODE_DEPT]],Libellés!$L$2:$M$102,2,FALSE)</f>
        <v>Haute-Savoie</v>
      </c>
      <c r="F4193" s="21" t="s">
        <v>54</v>
      </c>
      <c r="G4193" s="21" t="str">
        <f>VLOOKUP(Tableau1[[#This Row],[CODE_TYPE_DECHET]],Libellés!$A$1:$B$8,2,FALSE)</f>
        <v>Verre</v>
      </c>
      <c r="H4193" s="21" t="s">
        <v>52</v>
      </c>
      <c r="I4193" s="21" t="str">
        <f>VLOOKUP(Tableau1[[#This Row],[CODE_DESTINATION]],Libellés!$E$2:$F$7,2,FALSE)</f>
        <v>Non précisé</v>
      </c>
      <c r="J4193" s="21">
        <v>478.48289999999997</v>
      </c>
      <c r="K4193" s="21">
        <v>769677</v>
      </c>
      <c r="L4193" s="21">
        <f>Tableau1[[#This Row],[TONNE_DECHET]]*1000</f>
        <v>478482.89999999997</v>
      </c>
      <c r="M4193" s="21">
        <f>Tableau1[[#This Row],[KG_DECHET]]/Tableau1[[#This Row],[Population]]</f>
        <v>0.62166714089156871</v>
      </c>
    </row>
    <row r="4194" spans="1:13" x14ac:dyDescent="0.3">
      <c r="A4194" s="21">
        <v>2013</v>
      </c>
      <c r="B4194" s="21">
        <v>84</v>
      </c>
      <c r="C4194" s="21" t="str">
        <f>VLOOKUP(Tableau1[[#This Row],[CODE_REGION]],Libellés!$I$2:$J$15,2,FALSE)</f>
        <v>Auvergne-Rhône-Alpes</v>
      </c>
      <c r="D4194" s="21">
        <v>74</v>
      </c>
      <c r="E4194" s="21" t="str">
        <f>VLOOKUP(Tableau1[[#This Row],[CODE_DEPT]],Libellés!$L$2:$M$102,2,FALSE)</f>
        <v>Haute-Savoie</v>
      </c>
      <c r="F4194" s="21" t="s">
        <v>55</v>
      </c>
      <c r="G4194" s="21" t="str">
        <f>VLOOKUP(Tableau1[[#This Row],[CODE_TYPE_DECHET]],Libellés!$A$1:$B$8,2,FALSE)</f>
        <v>Collectes séparées hors gravats</v>
      </c>
      <c r="H4194" s="21" t="s">
        <v>49</v>
      </c>
      <c r="I4194" s="21" t="str">
        <f>VLOOKUP(Tableau1[[#This Row],[CODE_DESTINATION]],Libellés!$E$2:$F$7,2,FALSE)</f>
        <v>Valorisation matière</v>
      </c>
      <c r="J4194" s="21">
        <v>148.33000000000001</v>
      </c>
      <c r="K4194" s="21">
        <v>769677</v>
      </c>
      <c r="L4194" s="21">
        <f>Tableau1[[#This Row],[TONNE_DECHET]]*1000</f>
        <v>148330</v>
      </c>
      <c r="M4194" s="21">
        <f>Tableau1[[#This Row],[KG_DECHET]]/Tableau1[[#This Row],[Population]]</f>
        <v>0.19271720474952481</v>
      </c>
    </row>
    <row r="4195" spans="1:13" x14ac:dyDescent="0.3">
      <c r="A4195" s="21">
        <v>2015</v>
      </c>
      <c r="B4195" s="21">
        <v>84</v>
      </c>
      <c r="C4195" s="21" t="str">
        <f>VLOOKUP(Tableau1[[#This Row],[CODE_REGION]],Libellés!$I$2:$J$15,2,FALSE)</f>
        <v>Auvergne-Rhône-Alpes</v>
      </c>
      <c r="D4195" s="21">
        <v>74</v>
      </c>
      <c r="E4195" s="21" t="str">
        <f>VLOOKUP(Tableau1[[#This Row],[CODE_DEPT]],Libellés!$L$2:$M$102,2,FALSE)</f>
        <v>Haute-Savoie</v>
      </c>
      <c r="F4195" s="21" t="s">
        <v>49</v>
      </c>
      <c r="G4195" s="21" t="str">
        <f>VLOOKUP(Tableau1[[#This Row],[CODE_TYPE_DECHET]],Libellés!$A$1:$B$8,2,FALSE)</f>
        <v>Ordures ménagères résiduelles</v>
      </c>
      <c r="H4195" s="21" t="s">
        <v>50</v>
      </c>
      <c r="I4195" s="21" t="str">
        <f>VLOOKUP(Tableau1[[#This Row],[CODE_DESTINATION]],Libellés!$E$2:$F$7,2,FALSE)</f>
        <v>Incinération avec récupération d'énergie</v>
      </c>
      <c r="J4195" s="21">
        <v>226247.31612</v>
      </c>
      <c r="K4195" s="21">
        <v>793938</v>
      </c>
      <c r="L4195" s="21">
        <f>Tableau1[[#This Row],[TONNE_DECHET]]*1000</f>
        <v>226247316.12</v>
      </c>
      <c r="M4195" s="21">
        <f>Tableau1[[#This Row],[KG_DECHET]]/Tableau1[[#This Row],[Population]]</f>
        <v>284.96849391262293</v>
      </c>
    </row>
    <row r="4196" spans="1:13" x14ac:dyDescent="0.3">
      <c r="A4196" s="21">
        <v>2015</v>
      </c>
      <c r="B4196" s="21">
        <v>84</v>
      </c>
      <c r="C4196" s="21" t="str">
        <f>VLOOKUP(Tableau1[[#This Row],[CODE_REGION]],Libellés!$I$2:$J$15,2,FALSE)</f>
        <v>Auvergne-Rhône-Alpes</v>
      </c>
      <c r="D4196" s="21">
        <v>74</v>
      </c>
      <c r="E4196" s="21" t="str">
        <f>VLOOKUP(Tableau1[[#This Row],[CODE_DEPT]],Libellés!$L$2:$M$102,2,FALSE)</f>
        <v>Haute-Savoie</v>
      </c>
      <c r="F4196" s="21" t="s">
        <v>50</v>
      </c>
      <c r="G4196" s="21" t="str">
        <f>VLOOKUP(Tableau1[[#This Row],[CODE_TYPE_DECHET]],Libellés!$A$1:$B$8,2,FALSE)</f>
        <v>Encombrants</v>
      </c>
      <c r="H4196" s="21" t="s">
        <v>49</v>
      </c>
      <c r="I4196" s="21" t="str">
        <f>VLOOKUP(Tableau1[[#This Row],[CODE_DESTINATION]],Libellés!$E$2:$F$7,2,FALSE)</f>
        <v>Valorisation matière</v>
      </c>
      <c r="J4196" s="21">
        <v>88.6</v>
      </c>
      <c r="K4196" s="21">
        <v>793938</v>
      </c>
      <c r="L4196" s="21">
        <f>Tableau1[[#This Row],[TONNE_DECHET]]*1000</f>
        <v>88600</v>
      </c>
      <c r="M4196" s="21">
        <f>Tableau1[[#This Row],[KG_DECHET]]/Tableau1[[#This Row],[Population]]</f>
        <v>0.11159561577856206</v>
      </c>
    </row>
    <row r="4197" spans="1:13" x14ac:dyDescent="0.3">
      <c r="A4197" s="21">
        <v>2015</v>
      </c>
      <c r="B4197" s="21">
        <v>84</v>
      </c>
      <c r="C4197" s="21" t="str">
        <f>VLOOKUP(Tableau1[[#This Row],[CODE_REGION]],Libellés!$I$2:$J$15,2,FALSE)</f>
        <v>Auvergne-Rhône-Alpes</v>
      </c>
      <c r="D4197" s="21">
        <v>74</v>
      </c>
      <c r="E4197" s="21" t="str">
        <f>VLOOKUP(Tableau1[[#This Row],[CODE_DEPT]],Libellés!$L$2:$M$102,2,FALSE)</f>
        <v>Haute-Savoie</v>
      </c>
      <c r="F4197" s="21" t="s">
        <v>50</v>
      </c>
      <c r="G4197" s="21" t="str">
        <f>VLOOKUP(Tableau1[[#This Row],[CODE_TYPE_DECHET]],Libellés!$A$1:$B$8,2,FALSE)</f>
        <v>Encombrants</v>
      </c>
      <c r="H4197" s="21" t="s">
        <v>50</v>
      </c>
      <c r="I4197" s="21" t="str">
        <f>VLOOKUP(Tableau1[[#This Row],[CODE_DESTINATION]],Libellés!$E$2:$F$7,2,FALSE)</f>
        <v>Incinération avec récupération d'énergie</v>
      </c>
      <c r="J4197" s="21">
        <v>292</v>
      </c>
      <c r="K4197" s="21">
        <v>793938</v>
      </c>
      <c r="L4197" s="21">
        <f>Tableau1[[#This Row],[TONNE_DECHET]]*1000</f>
        <v>292000</v>
      </c>
      <c r="M4197" s="21">
        <f>Tableau1[[#This Row],[KG_DECHET]]/Tableau1[[#This Row],[Population]]</f>
        <v>0.36778690527471919</v>
      </c>
    </row>
    <row r="4198" spans="1:13" x14ac:dyDescent="0.3">
      <c r="A4198" s="21">
        <v>2015</v>
      </c>
      <c r="B4198" s="21">
        <v>84</v>
      </c>
      <c r="C4198" s="21" t="str">
        <f>VLOOKUP(Tableau1[[#This Row],[CODE_REGION]],Libellés!$I$2:$J$15,2,FALSE)</f>
        <v>Auvergne-Rhône-Alpes</v>
      </c>
      <c r="D4198" s="21">
        <v>74</v>
      </c>
      <c r="E4198" s="21" t="str">
        <f>VLOOKUP(Tableau1[[#This Row],[CODE_DEPT]],Libellés!$L$2:$M$102,2,FALSE)</f>
        <v>Haute-Savoie</v>
      </c>
      <c r="F4198" s="21" t="s">
        <v>53</v>
      </c>
      <c r="G4198" s="21" t="str">
        <f>VLOOKUP(Tableau1[[#This Row],[CODE_TYPE_DECHET]],Libellés!$A$1:$B$8,2,FALSE)</f>
        <v>Déchets dangereux</v>
      </c>
      <c r="H4198" s="21" t="s">
        <v>49</v>
      </c>
      <c r="I4198" s="21" t="str">
        <f>VLOOKUP(Tableau1[[#This Row],[CODE_DESTINATION]],Libellés!$E$2:$F$7,2,FALSE)</f>
        <v>Valorisation matière</v>
      </c>
      <c r="J4198" s="21">
        <v>3.0750000000000002</v>
      </c>
      <c r="K4198" s="21">
        <v>793938</v>
      </c>
      <c r="L4198" s="21">
        <f>Tableau1[[#This Row],[TONNE_DECHET]]*1000</f>
        <v>3075</v>
      </c>
      <c r="M4198" s="21">
        <f>Tableau1[[#This Row],[KG_DECHET]]/Tableau1[[#This Row],[Population]]</f>
        <v>3.8730984031498683E-3</v>
      </c>
    </row>
    <row r="4199" spans="1:13" x14ac:dyDescent="0.3">
      <c r="A4199" s="21">
        <v>2015</v>
      </c>
      <c r="B4199" s="21">
        <v>84</v>
      </c>
      <c r="C4199" s="21" t="str">
        <f>VLOOKUP(Tableau1[[#This Row],[CODE_REGION]],Libellés!$I$2:$J$15,2,FALSE)</f>
        <v>Auvergne-Rhône-Alpes</v>
      </c>
      <c r="D4199" s="21">
        <v>74</v>
      </c>
      <c r="E4199" s="21" t="str">
        <f>VLOOKUP(Tableau1[[#This Row],[CODE_DEPT]],Libellés!$L$2:$M$102,2,FALSE)</f>
        <v>Haute-Savoie</v>
      </c>
      <c r="F4199" s="21" t="s">
        <v>53</v>
      </c>
      <c r="G4199" s="21" t="str">
        <f>VLOOKUP(Tableau1[[#This Row],[CODE_TYPE_DECHET]],Libellés!$A$1:$B$8,2,FALSE)</f>
        <v>Déchets dangereux</v>
      </c>
      <c r="H4199" s="21" t="s">
        <v>50</v>
      </c>
      <c r="I4199" s="21" t="str">
        <f>VLOOKUP(Tableau1[[#This Row],[CODE_DESTINATION]],Libellés!$E$2:$F$7,2,FALSE)</f>
        <v>Incinération avec récupération d'énergie</v>
      </c>
      <c r="J4199" s="21">
        <v>0.11</v>
      </c>
      <c r="K4199" s="21">
        <v>793938</v>
      </c>
      <c r="L4199" s="21">
        <f>Tableau1[[#This Row],[TONNE_DECHET]]*1000</f>
        <v>110</v>
      </c>
      <c r="M4199" s="21">
        <f>Tableau1[[#This Row],[KG_DECHET]]/Tableau1[[#This Row],[Population]]</f>
        <v>1.3854986157609285E-4</v>
      </c>
    </row>
    <row r="4200" spans="1:13" x14ac:dyDescent="0.3">
      <c r="A4200" s="21">
        <v>2015</v>
      </c>
      <c r="B4200" s="21">
        <v>84</v>
      </c>
      <c r="C4200" s="21" t="str">
        <f>VLOOKUP(Tableau1[[#This Row],[CODE_REGION]],Libellés!$I$2:$J$15,2,FALSE)</f>
        <v>Auvergne-Rhône-Alpes</v>
      </c>
      <c r="D4200" s="21">
        <v>74</v>
      </c>
      <c r="E4200" s="21" t="str">
        <f>VLOOKUP(Tableau1[[#This Row],[CODE_DEPT]],Libellés!$L$2:$M$102,2,FALSE)</f>
        <v>Haute-Savoie</v>
      </c>
      <c r="F4200" s="21" t="s">
        <v>51</v>
      </c>
      <c r="G4200" s="21" t="str">
        <f>VLOOKUP(Tableau1[[#This Row],[CODE_TYPE_DECHET]],Libellés!$A$1:$B$8,2,FALSE)</f>
        <v>Emballages et papier</v>
      </c>
      <c r="H4200" s="21" t="s">
        <v>49</v>
      </c>
      <c r="I4200" s="21" t="str">
        <f>VLOOKUP(Tableau1[[#This Row],[CODE_DESTINATION]],Libellés!$E$2:$F$7,2,FALSE)</f>
        <v>Valorisation matière</v>
      </c>
      <c r="J4200" s="21">
        <v>31216.265070000001</v>
      </c>
      <c r="K4200" s="21">
        <v>793938</v>
      </c>
      <c r="L4200" s="21">
        <f>Tableau1[[#This Row],[TONNE_DECHET]]*1000</f>
        <v>31216265.07</v>
      </c>
      <c r="M4200" s="21">
        <f>Tableau1[[#This Row],[KG_DECHET]]/Tableau1[[#This Row],[Population]]</f>
        <v>39.318265494282926</v>
      </c>
    </row>
    <row r="4201" spans="1:13" x14ac:dyDescent="0.3">
      <c r="A4201" s="21">
        <v>2015</v>
      </c>
      <c r="B4201" s="21">
        <v>84</v>
      </c>
      <c r="C4201" s="21" t="str">
        <f>VLOOKUP(Tableau1[[#This Row],[CODE_REGION]],Libellés!$I$2:$J$15,2,FALSE)</f>
        <v>Auvergne-Rhône-Alpes</v>
      </c>
      <c r="D4201" s="21">
        <v>74</v>
      </c>
      <c r="E4201" s="21" t="str">
        <f>VLOOKUP(Tableau1[[#This Row],[CODE_DEPT]],Libellés!$L$2:$M$102,2,FALSE)</f>
        <v>Haute-Savoie</v>
      </c>
      <c r="F4201" s="21" t="s">
        <v>51</v>
      </c>
      <c r="G4201" s="21" t="str">
        <f>VLOOKUP(Tableau1[[#This Row],[CODE_TYPE_DECHET]],Libellés!$A$1:$B$8,2,FALSE)</f>
        <v>Emballages et papier</v>
      </c>
      <c r="H4201" s="21" t="s">
        <v>52</v>
      </c>
      <c r="I4201" s="21" t="str">
        <f>VLOOKUP(Tableau1[[#This Row],[CODE_DESTINATION]],Libellés!$E$2:$F$7,2,FALSE)</f>
        <v>Non précisé</v>
      </c>
      <c r="J4201" s="21">
        <v>182.125</v>
      </c>
      <c r="K4201" s="21">
        <v>793938</v>
      </c>
      <c r="L4201" s="21">
        <f>Tableau1[[#This Row],[TONNE_DECHET]]*1000</f>
        <v>182125</v>
      </c>
      <c r="M4201" s="21">
        <f>Tableau1[[#This Row],[KG_DECHET]]/Tableau1[[#This Row],[Population]]</f>
        <v>0.22939448672314464</v>
      </c>
    </row>
    <row r="4202" spans="1:13" x14ac:dyDescent="0.3">
      <c r="A4202" s="21">
        <v>2015</v>
      </c>
      <c r="B4202" s="21">
        <v>84</v>
      </c>
      <c r="C4202" s="21" t="str">
        <f>VLOOKUP(Tableau1[[#This Row],[CODE_REGION]],Libellés!$I$2:$J$15,2,FALSE)</f>
        <v>Auvergne-Rhône-Alpes</v>
      </c>
      <c r="D4202" s="21">
        <v>74</v>
      </c>
      <c r="E4202" s="21" t="str">
        <f>VLOOKUP(Tableau1[[#This Row],[CODE_DEPT]],Libellés!$L$2:$M$102,2,FALSE)</f>
        <v>Haute-Savoie</v>
      </c>
      <c r="F4202" s="21" t="s">
        <v>56</v>
      </c>
      <c r="G4202" s="21" t="str">
        <f>VLOOKUP(Tableau1[[#This Row],[CODE_TYPE_DECHET]],Libellés!$A$1:$B$8,2,FALSE)</f>
        <v>Biodéchets</v>
      </c>
      <c r="H4202" s="21" t="s">
        <v>56</v>
      </c>
      <c r="I4202" s="21" t="str">
        <f>VLOOKUP(Tableau1[[#This Row],[CODE_DESTINATION]],Libellés!$E$2:$F$7,2,FALSE)</f>
        <v>Valorisation organique</v>
      </c>
      <c r="J4202" s="21">
        <v>319.77095000000003</v>
      </c>
      <c r="K4202" s="21">
        <v>793938</v>
      </c>
      <c r="L4202" s="21">
        <f>Tableau1[[#This Row],[TONNE_DECHET]]*1000</f>
        <v>319770.95</v>
      </c>
      <c r="M4202" s="21">
        <f>Tableau1[[#This Row],[KG_DECHET]]/Tableau1[[#This Row],[Population]]</f>
        <v>0.40276564416868826</v>
      </c>
    </row>
    <row r="4203" spans="1:13" x14ac:dyDescent="0.3">
      <c r="A4203" s="21">
        <v>2015</v>
      </c>
      <c r="B4203" s="21">
        <v>84</v>
      </c>
      <c r="C4203" s="21" t="str">
        <f>VLOOKUP(Tableau1[[#This Row],[CODE_REGION]],Libellés!$I$2:$J$15,2,FALSE)</f>
        <v>Auvergne-Rhône-Alpes</v>
      </c>
      <c r="D4203" s="21">
        <v>74</v>
      </c>
      <c r="E4203" s="21" t="str">
        <f>VLOOKUP(Tableau1[[#This Row],[CODE_DEPT]],Libellés!$L$2:$M$102,2,FALSE)</f>
        <v>Haute-Savoie</v>
      </c>
      <c r="F4203" s="21" t="s">
        <v>54</v>
      </c>
      <c r="G4203" s="21" t="str">
        <f>VLOOKUP(Tableau1[[#This Row],[CODE_TYPE_DECHET]],Libellés!$A$1:$B$8,2,FALSE)</f>
        <v>Verre</v>
      </c>
      <c r="H4203" s="21" t="s">
        <v>49</v>
      </c>
      <c r="I4203" s="21" t="str">
        <f>VLOOKUP(Tableau1[[#This Row],[CODE_DESTINATION]],Libellés!$E$2:$F$7,2,FALSE)</f>
        <v>Valorisation matière</v>
      </c>
      <c r="J4203" s="21">
        <v>32965.567170000002</v>
      </c>
      <c r="K4203" s="21">
        <v>793938</v>
      </c>
      <c r="L4203" s="21">
        <f>Tableau1[[#This Row],[TONNE_DECHET]]*1000</f>
        <v>32965567.170000002</v>
      </c>
      <c r="M4203" s="21">
        <f>Tableau1[[#This Row],[KG_DECHET]]/Tableau1[[#This Row],[Population]]</f>
        <v>41.521588801644462</v>
      </c>
    </row>
    <row r="4204" spans="1:13" x14ac:dyDescent="0.3">
      <c r="A4204" s="21">
        <v>2015</v>
      </c>
      <c r="B4204" s="21">
        <v>84</v>
      </c>
      <c r="C4204" s="21" t="str">
        <f>VLOOKUP(Tableau1[[#This Row],[CODE_REGION]],Libellés!$I$2:$J$15,2,FALSE)</f>
        <v>Auvergne-Rhône-Alpes</v>
      </c>
      <c r="D4204" s="21">
        <v>74</v>
      </c>
      <c r="E4204" s="21" t="str">
        <f>VLOOKUP(Tableau1[[#This Row],[CODE_DEPT]],Libellés!$L$2:$M$102,2,FALSE)</f>
        <v>Haute-Savoie</v>
      </c>
      <c r="F4204" s="21" t="s">
        <v>54</v>
      </c>
      <c r="G4204" s="21" t="str">
        <f>VLOOKUP(Tableau1[[#This Row],[CODE_TYPE_DECHET]],Libellés!$A$1:$B$8,2,FALSE)</f>
        <v>Verre</v>
      </c>
      <c r="H4204" s="21" t="s">
        <v>52</v>
      </c>
      <c r="I4204" s="21" t="str">
        <f>VLOOKUP(Tableau1[[#This Row],[CODE_DESTINATION]],Libellés!$E$2:$F$7,2,FALSE)</f>
        <v>Non précisé</v>
      </c>
      <c r="J4204" s="21">
        <v>507.47280999999998</v>
      </c>
      <c r="K4204" s="21">
        <v>793938</v>
      </c>
      <c r="L4204" s="21">
        <f>Tableau1[[#This Row],[TONNE_DECHET]]*1000</f>
        <v>507472.81</v>
      </c>
      <c r="M4204" s="21">
        <f>Tableau1[[#This Row],[KG_DECHET]]/Tableau1[[#This Row],[Population]]</f>
        <v>0.6391844325375533</v>
      </c>
    </row>
    <row r="4205" spans="1:13" x14ac:dyDescent="0.3">
      <c r="A4205" s="21">
        <v>2015</v>
      </c>
      <c r="B4205" s="21">
        <v>84</v>
      </c>
      <c r="C4205" s="21" t="str">
        <f>VLOOKUP(Tableau1[[#This Row],[CODE_REGION]],Libellés!$I$2:$J$15,2,FALSE)</f>
        <v>Auvergne-Rhône-Alpes</v>
      </c>
      <c r="D4205" s="21">
        <v>74</v>
      </c>
      <c r="E4205" s="21" t="str">
        <f>VLOOKUP(Tableau1[[#This Row],[CODE_DEPT]],Libellés!$L$2:$M$102,2,FALSE)</f>
        <v>Haute-Savoie</v>
      </c>
      <c r="F4205" s="21" t="s">
        <v>55</v>
      </c>
      <c r="G4205" s="21" t="str">
        <f>VLOOKUP(Tableau1[[#This Row],[CODE_TYPE_DECHET]],Libellés!$A$1:$B$8,2,FALSE)</f>
        <v>Collectes séparées hors gravats</v>
      </c>
      <c r="H4205" s="21" t="s">
        <v>49</v>
      </c>
      <c r="I4205" s="21" t="str">
        <f>VLOOKUP(Tableau1[[#This Row],[CODE_DESTINATION]],Libellés!$E$2:$F$7,2,FALSE)</f>
        <v>Valorisation matière</v>
      </c>
      <c r="J4205" s="21">
        <v>961.87800000000004</v>
      </c>
      <c r="K4205" s="21">
        <v>793938</v>
      </c>
      <c r="L4205" s="21">
        <f>Tableau1[[#This Row],[TONNE_DECHET]]*1000</f>
        <v>961878</v>
      </c>
      <c r="M4205" s="21">
        <f>Tableau1[[#This Row],[KG_DECHET]]/Tableau1[[#This Row],[Population]]</f>
        <v>1.2115278523008093</v>
      </c>
    </row>
    <row r="4206" spans="1:13" x14ac:dyDescent="0.3">
      <c r="A4206" s="21">
        <v>2017</v>
      </c>
      <c r="B4206" s="21">
        <v>84</v>
      </c>
      <c r="C4206" s="21" t="str">
        <f>VLOOKUP(Tableau1[[#This Row],[CODE_REGION]],Libellés!$I$2:$J$15,2,FALSE)</f>
        <v>Auvergne-Rhône-Alpes</v>
      </c>
      <c r="D4206" s="21">
        <v>74</v>
      </c>
      <c r="E4206" s="21" t="str">
        <f>VLOOKUP(Tableau1[[#This Row],[CODE_DEPT]],Libellés!$L$2:$M$102,2,FALSE)</f>
        <v>Haute-Savoie</v>
      </c>
      <c r="F4206" s="21" t="s">
        <v>49</v>
      </c>
      <c r="G4206" s="21" t="str">
        <f>VLOOKUP(Tableau1[[#This Row],[CODE_TYPE_DECHET]],Libellés!$A$1:$B$8,2,FALSE)</f>
        <v>Ordures ménagères résiduelles</v>
      </c>
      <c r="H4206" s="21" t="s">
        <v>50</v>
      </c>
      <c r="I4206" s="21" t="str">
        <f>VLOOKUP(Tableau1[[#This Row],[CODE_DESTINATION]],Libellés!$E$2:$F$7,2,FALSE)</f>
        <v>Incinération avec récupération d'énergie</v>
      </c>
      <c r="J4206" s="21">
        <v>225440.38982000001</v>
      </c>
      <c r="K4206" s="21">
        <v>807360</v>
      </c>
      <c r="L4206" s="21">
        <f>Tableau1[[#This Row],[TONNE_DECHET]]*1000</f>
        <v>225440389.82000002</v>
      </c>
      <c r="M4206" s="21">
        <f>Tableau1[[#This Row],[KG_DECHET]]/Tableau1[[#This Row],[Population]]</f>
        <v>279.23155695105038</v>
      </c>
    </row>
    <row r="4207" spans="1:13" x14ac:dyDescent="0.3">
      <c r="A4207" s="21">
        <v>2017</v>
      </c>
      <c r="B4207" s="21">
        <v>84</v>
      </c>
      <c r="C4207" s="21" t="str">
        <f>VLOOKUP(Tableau1[[#This Row],[CODE_REGION]],Libellés!$I$2:$J$15,2,FALSE)</f>
        <v>Auvergne-Rhône-Alpes</v>
      </c>
      <c r="D4207" s="21">
        <v>74</v>
      </c>
      <c r="E4207" s="21" t="str">
        <f>VLOOKUP(Tableau1[[#This Row],[CODE_DEPT]],Libellés!$L$2:$M$102,2,FALSE)</f>
        <v>Haute-Savoie</v>
      </c>
      <c r="F4207" s="21" t="s">
        <v>50</v>
      </c>
      <c r="G4207" s="21" t="str">
        <f>VLOOKUP(Tableau1[[#This Row],[CODE_TYPE_DECHET]],Libellés!$A$1:$B$8,2,FALSE)</f>
        <v>Encombrants</v>
      </c>
      <c r="H4207" s="21" t="s">
        <v>49</v>
      </c>
      <c r="I4207" s="21" t="str">
        <f>VLOOKUP(Tableau1[[#This Row],[CODE_DESTINATION]],Libellés!$E$2:$F$7,2,FALSE)</f>
        <v>Valorisation matière</v>
      </c>
      <c r="J4207" s="21">
        <v>48.62</v>
      </c>
      <c r="K4207" s="21">
        <v>807360</v>
      </c>
      <c r="L4207" s="21">
        <f>Tableau1[[#This Row],[TONNE_DECHET]]*1000</f>
        <v>48620</v>
      </c>
      <c r="M4207" s="21">
        <f>Tableau1[[#This Row],[KG_DECHET]]/Tableau1[[#This Row],[Population]]</f>
        <v>6.0220967102655572E-2</v>
      </c>
    </row>
    <row r="4208" spans="1:13" x14ac:dyDescent="0.3">
      <c r="A4208" s="21">
        <v>2017</v>
      </c>
      <c r="B4208" s="21">
        <v>84</v>
      </c>
      <c r="C4208" s="21" t="str">
        <f>VLOOKUP(Tableau1[[#This Row],[CODE_REGION]],Libellés!$I$2:$J$15,2,FALSE)</f>
        <v>Auvergne-Rhône-Alpes</v>
      </c>
      <c r="D4208" s="21">
        <v>74</v>
      </c>
      <c r="E4208" s="21" t="str">
        <f>VLOOKUP(Tableau1[[#This Row],[CODE_DEPT]],Libellés!$L$2:$M$102,2,FALSE)</f>
        <v>Haute-Savoie</v>
      </c>
      <c r="F4208" s="21" t="s">
        <v>50</v>
      </c>
      <c r="G4208" s="21" t="str">
        <f>VLOOKUP(Tableau1[[#This Row],[CODE_TYPE_DECHET]],Libellés!$A$1:$B$8,2,FALSE)</f>
        <v>Encombrants</v>
      </c>
      <c r="H4208" s="21" t="s">
        <v>50</v>
      </c>
      <c r="I4208" s="21" t="str">
        <f>VLOOKUP(Tableau1[[#This Row],[CODE_DESTINATION]],Libellés!$E$2:$F$7,2,FALSE)</f>
        <v>Incinération avec récupération d'énergie</v>
      </c>
      <c r="J4208" s="21">
        <v>59</v>
      </c>
      <c r="K4208" s="21">
        <v>807360</v>
      </c>
      <c r="L4208" s="21">
        <f>Tableau1[[#This Row],[TONNE_DECHET]]*1000</f>
        <v>59000</v>
      </c>
      <c r="M4208" s="21">
        <f>Tableau1[[#This Row],[KG_DECHET]]/Tableau1[[#This Row],[Population]]</f>
        <v>7.3077685295283398E-2</v>
      </c>
    </row>
    <row r="4209" spans="1:13" x14ac:dyDescent="0.3">
      <c r="A4209" s="21">
        <v>2017</v>
      </c>
      <c r="B4209" s="21">
        <v>84</v>
      </c>
      <c r="C4209" s="21" t="str">
        <f>VLOOKUP(Tableau1[[#This Row],[CODE_REGION]],Libellés!$I$2:$J$15,2,FALSE)</f>
        <v>Auvergne-Rhône-Alpes</v>
      </c>
      <c r="D4209" s="21">
        <v>74</v>
      </c>
      <c r="E4209" s="21" t="str">
        <f>VLOOKUP(Tableau1[[#This Row],[CODE_DEPT]],Libellés!$L$2:$M$102,2,FALSE)</f>
        <v>Haute-Savoie</v>
      </c>
      <c r="F4209" s="21" t="s">
        <v>53</v>
      </c>
      <c r="G4209" s="21" t="str">
        <f>VLOOKUP(Tableau1[[#This Row],[CODE_TYPE_DECHET]],Libellés!$A$1:$B$8,2,FALSE)</f>
        <v>Déchets dangereux</v>
      </c>
      <c r="H4209" s="21" t="s">
        <v>49</v>
      </c>
      <c r="I4209" s="21" t="str">
        <f>VLOOKUP(Tableau1[[#This Row],[CODE_DESTINATION]],Libellés!$E$2:$F$7,2,FALSE)</f>
        <v>Valorisation matière</v>
      </c>
      <c r="J4209" s="21">
        <v>0.4</v>
      </c>
      <c r="K4209" s="21">
        <v>807360</v>
      </c>
      <c r="L4209" s="21">
        <f>Tableau1[[#This Row],[TONNE_DECHET]]*1000</f>
        <v>400</v>
      </c>
      <c r="M4209" s="21">
        <f>Tableau1[[#This Row],[KG_DECHET]]/Tableau1[[#This Row],[Population]]</f>
        <v>4.9544193420531109E-4</v>
      </c>
    </row>
    <row r="4210" spans="1:13" x14ac:dyDescent="0.3">
      <c r="A4210" s="21">
        <v>2017</v>
      </c>
      <c r="B4210" s="21">
        <v>84</v>
      </c>
      <c r="C4210" s="21" t="str">
        <f>VLOOKUP(Tableau1[[#This Row],[CODE_REGION]],Libellés!$I$2:$J$15,2,FALSE)</f>
        <v>Auvergne-Rhône-Alpes</v>
      </c>
      <c r="D4210" s="21">
        <v>74</v>
      </c>
      <c r="E4210" s="21" t="str">
        <f>VLOOKUP(Tableau1[[#This Row],[CODE_DEPT]],Libellés!$L$2:$M$102,2,FALSE)</f>
        <v>Haute-Savoie</v>
      </c>
      <c r="F4210" s="21" t="s">
        <v>53</v>
      </c>
      <c r="G4210" s="21" t="str">
        <f>VLOOKUP(Tableau1[[#This Row],[CODE_TYPE_DECHET]],Libellés!$A$1:$B$8,2,FALSE)</f>
        <v>Déchets dangereux</v>
      </c>
      <c r="H4210" s="21" t="s">
        <v>50</v>
      </c>
      <c r="I4210" s="21" t="str">
        <f>VLOOKUP(Tableau1[[#This Row],[CODE_DESTINATION]],Libellés!$E$2:$F$7,2,FALSE)</f>
        <v>Incinération avec récupération d'énergie</v>
      </c>
      <c r="J4210" s="21">
        <v>0.23699999999999999</v>
      </c>
      <c r="K4210" s="21">
        <v>807360</v>
      </c>
      <c r="L4210" s="21">
        <f>Tableau1[[#This Row],[TONNE_DECHET]]*1000</f>
        <v>237</v>
      </c>
      <c r="M4210" s="21">
        <f>Tableau1[[#This Row],[KG_DECHET]]/Tableau1[[#This Row],[Population]]</f>
        <v>2.9354934601664686E-4</v>
      </c>
    </row>
    <row r="4211" spans="1:13" x14ac:dyDescent="0.3">
      <c r="A4211" s="21">
        <v>2017</v>
      </c>
      <c r="B4211" s="21">
        <v>84</v>
      </c>
      <c r="C4211" s="21" t="str">
        <f>VLOOKUP(Tableau1[[#This Row],[CODE_REGION]],Libellés!$I$2:$J$15,2,FALSE)</f>
        <v>Auvergne-Rhône-Alpes</v>
      </c>
      <c r="D4211" s="21">
        <v>74</v>
      </c>
      <c r="E4211" s="21" t="str">
        <f>VLOOKUP(Tableau1[[#This Row],[CODE_DEPT]],Libellés!$L$2:$M$102,2,FALSE)</f>
        <v>Haute-Savoie</v>
      </c>
      <c r="F4211" s="21" t="s">
        <v>51</v>
      </c>
      <c r="G4211" s="21" t="str">
        <f>VLOOKUP(Tableau1[[#This Row],[CODE_TYPE_DECHET]],Libellés!$A$1:$B$8,2,FALSE)</f>
        <v>Emballages et papier</v>
      </c>
      <c r="H4211" s="21" t="s">
        <v>49</v>
      </c>
      <c r="I4211" s="21" t="str">
        <f>VLOOKUP(Tableau1[[#This Row],[CODE_DESTINATION]],Libellés!$E$2:$F$7,2,FALSE)</f>
        <v>Valorisation matière</v>
      </c>
      <c r="J4211" s="21">
        <v>33273.281199999998</v>
      </c>
      <c r="K4211" s="21">
        <v>807360</v>
      </c>
      <c r="L4211" s="21">
        <f>Tableau1[[#This Row],[TONNE_DECHET]]*1000</f>
        <v>33273281.199999999</v>
      </c>
      <c r="M4211" s="21">
        <f>Tableau1[[#This Row],[KG_DECHET]]/Tableau1[[#This Row],[Population]]</f>
        <v>41.212446987713037</v>
      </c>
    </row>
    <row r="4212" spans="1:13" x14ac:dyDescent="0.3">
      <c r="A4212" s="21">
        <v>2017</v>
      </c>
      <c r="B4212" s="21">
        <v>84</v>
      </c>
      <c r="C4212" s="21" t="str">
        <f>VLOOKUP(Tableau1[[#This Row],[CODE_REGION]],Libellés!$I$2:$J$15,2,FALSE)</f>
        <v>Auvergne-Rhône-Alpes</v>
      </c>
      <c r="D4212" s="21">
        <v>74</v>
      </c>
      <c r="E4212" s="21" t="str">
        <f>VLOOKUP(Tableau1[[#This Row],[CODE_DEPT]],Libellés!$L$2:$M$102,2,FALSE)</f>
        <v>Haute-Savoie</v>
      </c>
      <c r="F4212" s="21" t="s">
        <v>56</v>
      </c>
      <c r="G4212" s="21" t="str">
        <f>VLOOKUP(Tableau1[[#This Row],[CODE_TYPE_DECHET]],Libellés!$A$1:$B$8,2,FALSE)</f>
        <v>Biodéchets</v>
      </c>
      <c r="H4212" s="21" t="s">
        <v>56</v>
      </c>
      <c r="I4212" s="21" t="str">
        <f>VLOOKUP(Tableau1[[#This Row],[CODE_DESTINATION]],Libellés!$E$2:$F$7,2,FALSE)</f>
        <v>Valorisation organique</v>
      </c>
      <c r="J4212" s="21">
        <v>335.73</v>
      </c>
      <c r="K4212" s="21">
        <v>807360</v>
      </c>
      <c r="L4212" s="21">
        <f>Tableau1[[#This Row],[TONNE_DECHET]]*1000</f>
        <v>335730</v>
      </c>
      <c r="M4212" s="21">
        <f>Tableau1[[#This Row],[KG_DECHET]]/Tableau1[[#This Row],[Population]]</f>
        <v>0.41583680142687279</v>
      </c>
    </row>
    <row r="4213" spans="1:13" x14ac:dyDescent="0.3">
      <c r="A4213" s="21">
        <v>2017</v>
      </c>
      <c r="B4213" s="21">
        <v>84</v>
      </c>
      <c r="C4213" s="21" t="str">
        <f>VLOOKUP(Tableau1[[#This Row],[CODE_REGION]],Libellés!$I$2:$J$15,2,FALSE)</f>
        <v>Auvergne-Rhône-Alpes</v>
      </c>
      <c r="D4213" s="21">
        <v>74</v>
      </c>
      <c r="E4213" s="21" t="str">
        <f>VLOOKUP(Tableau1[[#This Row],[CODE_DEPT]],Libellés!$L$2:$M$102,2,FALSE)</f>
        <v>Haute-Savoie</v>
      </c>
      <c r="F4213" s="21" t="s">
        <v>54</v>
      </c>
      <c r="G4213" s="21" t="str">
        <f>VLOOKUP(Tableau1[[#This Row],[CODE_TYPE_DECHET]],Libellés!$A$1:$B$8,2,FALSE)</f>
        <v>Verre</v>
      </c>
      <c r="H4213" s="21" t="s">
        <v>49</v>
      </c>
      <c r="I4213" s="21" t="str">
        <f>VLOOKUP(Tableau1[[#This Row],[CODE_DESTINATION]],Libellés!$E$2:$F$7,2,FALSE)</f>
        <v>Valorisation matière</v>
      </c>
      <c r="J4213" s="21">
        <v>35467.961459999999</v>
      </c>
      <c r="K4213" s="21">
        <v>807360</v>
      </c>
      <c r="L4213" s="21">
        <f>Tableau1[[#This Row],[TONNE_DECHET]]*1000</f>
        <v>35467961.460000001</v>
      </c>
      <c r="M4213" s="21">
        <f>Tableau1[[#This Row],[KG_DECHET]]/Tableau1[[#This Row],[Population]]</f>
        <v>43.930788570154576</v>
      </c>
    </row>
    <row r="4214" spans="1:13" x14ac:dyDescent="0.3">
      <c r="A4214" s="21">
        <v>2017</v>
      </c>
      <c r="B4214" s="21">
        <v>84</v>
      </c>
      <c r="C4214" s="21" t="str">
        <f>VLOOKUP(Tableau1[[#This Row],[CODE_REGION]],Libellés!$I$2:$J$15,2,FALSE)</f>
        <v>Auvergne-Rhône-Alpes</v>
      </c>
      <c r="D4214" s="21">
        <v>74</v>
      </c>
      <c r="E4214" s="21" t="str">
        <f>VLOOKUP(Tableau1[[#This Row],[CODE_DEPT]],Libellés!$L$2:$M$102,2,FALSE)</f>
        <v>Haute-Savoie</v>
      </c>
      <c r="F4214" s="21" t="s">
        <v>55</v>
      </c>
      <c r="G4214" s="21" t="str">
        <f>VLOOKUP(Tableau1[[#This Row],[CODE_TYPE_DECHET]],Libellés!$A$1:$B$8,2,FALSE)</f>
        <v>Collectes séparées hors gravats</v>
      </c>
      <c r="H4214" s="21" t="s">
        <v>49</v>
      </c>
      <c r="I4214" s="21" t="str">
        <f>VLOOKUP(Tableau1[[#This Row],[CODE_DESTINATION]],Libellés!$E$2:$F$7,2,FALSE)</f>
        <v>Valorisation matière</v>
      </c>
      <c r="J4214" s="21">
        <v>1695.9359999999999</v>
      </c>
      <c r="K4214" s="21">
        <v>807360</v>
      </c>
      <c r="L4214" s="21">
        <f>Tableau1[[#This Row],[TONNE_DECHET]]*1000</f>
        <v>1695936</v>
      </c>
      <c r="M4214" s="21">
        <f>Tableau1[[#This Row],[KG_DECHET]]/Tableau1[[#This Row],[Population]]</f>
        <v>2.1005945303210463</v>
      </c>
    </row>
    <row r="4215" spans="1:13" x14ac:dyDescent="0.3">
      <c r="A4215" s="21">
        <v>2009</v>
      </c>
      <c r="B4215" s="21">
        <v>11</v>
      </c>
      <c r="C4215" s="21" t="str">
        <f>VLOOKUP(Tableau1[[#This Row],[CODE_REGION]],Libellés!$I$2:$J$15,2,FALSE)</f>
        <v>Ile-de-France</v>
      </c>
      <c r="D4215" s="21">
        <v>75</v>
      </c>
      <c r="E4215" s="21" t="str">
        <f>VLOOKUP(Tableau1[[#This Row],[CODE_DEPT]],Libellés!$L$2:$M$102,2,FALSE)</f>
        <v>Paris</v>
      </c>
      <c r="F4215" s="21" t="s">
        <v>49</v>
      </c>
      <c r="G4215" s="21" t="str">
        <f>VLOOKUP(Tableau1[[#This Row],[CODE_TYPE_DECHET]],Libellés!$A$1:$B$8,2,FALSE)</f>
        <v>Ordures ménagères résiduelles</v>
      </c>
      <c r="H4215" s="21" t="s">
        <v>50</v>
      </c>
      <c r="I4215" s="21" t="str">
        <f>VLOOKUP(Tableau1[[#This Row],[CODE_DESTINATION]],Libellés!$E$2:$F$7,2,FALSE)</f>
        <v>Incinération avec récupération d'énergie</v>
      </c>
      <c r="J4215" s="21">
        <v>841716</v>
      </c>
      <c r="K4215" s="21">
        <v>2234105</v>
      </c>
      <c r="L4215" s="21">
        <f>Tableau1[[#This Row],[TONNE_DECHET]]*1000</f>
        <v>841716000</v>
      </c>
      <c r="M4215" s="21">
        <f>Tableau1[[#This Row],[KG_DECHET]]/Tableau1[[#This Row],[Population]]</f>
        <v>376.75758301422718</v>
      </c>
    </row>
    <row r="4216" spans="1:13" x14ac:dyDescent="0.3">
      <c r="A4216" s="21">
        <v>2009</v>
      </c>
      <c r="B4216" s="21">
        <v>11</v>
      </c>
      <c r="C4216" s="21" t="str">
        <f>VLOOKUP(Tableau1[[#This Row],[CODE_REGION]],Libellés!$I$2:$J$15,2,FALSE)</f>
        <v>Ile-de-France</v>
      </c>
      <c r="D4216" s="21">
        <v>75</v>
      </c>
      <c r="E4216" s="21" t="str">
        <f>VLOOKUP(Tableau1[[#This Row],[CODE_DEPT]],Libellés!$L$2:$M$102,2,FALSE)</f>
        <v>Paris</v>
      </c>
      <c r="F4216" s="21" t="s">
        <v>50</v>
      </c>
      <c r="G4216" s="21" t="str">
        <f>VLOOKUP(Tableau1[[#This Row],[CODE_TYPE_DECHET]],Libellés!$A$1:$B$8,2,FALSE)</f>
        <v>Encombrants</v>
      </c>
      <c r="H4216" s="21" t="s">
        <v>49</v>
      </c>
      <c r="I4216" s="21" t="str">
        <f>VLOOKUP(Tableau1[[#This Row],[CODE_DESTINATION]],Libellés!$E$2:$F$7,2,FALSE)</f>
        <v>Valorisation matière</v>
      </c>
      <c r="J4216" s="21">
        <v>89060.209000000003</v>
      </c>
      <c r="K4216" s="21">
        <v>2234105</v>
      </c>
      <c r="L4216" s="21">
        <f>Tableau1[[#This Row],[TONNE_DECHET]]*1000</f>
        <v>89060209</v>
      </c>
      <c r="M4216" s="21">
        <f>Tableau1[[#This Row],[KG_DECHET]]/Tableau1[[#This Row],[Population]]</f>
        <v>39.863931641529831</v>
      </c>
    </row>
    <row r="4217" spans="1:13" x14ac:dyDescent="0.3">
      <c r="A4217" s="21">
        <v>2009</v>
      </c>
      <c r="B4217" s="21">
        <v>11</v>
      </c>
      <c r="C4217" s="21" t="str">
        <f>VLOOKUP(Tableau1[[#This Row],[CODE_REGION]],Libellés!$I$2:$J$15,2,FALSE)</f>
        <v>Ile-de-France</v>
      </c>
      <c r="D4217" s="21">
        <v>75</v>
      </c>
      <c r="E4217" s="21" t="str">
        <f>VLOOKUP(Tableau1[[#This Row],[CODE_DEPT]],Libellés!$L$2:$M$102,2,FALSE)</f>
        <v>Paris</v>
      </c>
      <c r="F4217" s="21" t="s">
        <v>53</v>
      </c>
      <c r="G4217" s="21" t="str">
        <f>VLOOKUP(Tableau1[[#This Row],[CODE_TYPE_DECHET]],Libellés!$A$1:$B$8,2,FALSE)</f>
        <v>Déchets dangereux</v>
      </c>
      <c r="H4217" s="21" t="s">
        <v>52</v>
      </c>
      <c r="I4217" s="21" t="str">
        <f>VLOOKUP(Tableau1[[#This Row],[CODE_DESTINATION]],Libellés!$E$2:$F$7,2,FALSE)</f>
        <v>Non précisé</v>
      </c>
      <c r="J4217" s="21">
        <v>178</v>
      </c>
      <c r="K4217" s="21">
        <v>2234105</v>
      </c>
      <c r="L4217" s="21">
        <f>Tableau1[[#This Row],[TONNE_DECHET]]*1000</f>
        <v>178000</v>
      </c>
      <c r="M4217" s="21">
        <f>Tableau1[[#This Row],[KG_DECHET]]/Tableau1[[#This Row],[Population]]</f>
        <v>7.9673963399213552E-2</v>
      </c>
    </row>
    <row r="4218" spans="1:13" x14ac:dyDescent="0.3">
      <c r="A4218" s="21">
        <v>2009</v>
      </c>
      <c r="B4218" s="21">
        <v>11</v>
      </c>
      <c r="C4218" s="21" t="str">
        <f>VLOOKUP(Tableau1[[#This Row],[CODE_REGION]],Libellés!$I$2:$J$15,2,FALSE)</f>
        <v>Ile-de-France</v>
      </c>
      <c r="D4218" s="21">
        <v>75</v>
      </c>
      <c r="E4218" s="21" t="str">
        <f>VLOOKUP(Tableau1[[#This Row],[CODE_DEPT]],Libellés!$L$2:$M$102,2,FALSE)</f>
        <v>Paris</v>
      </c>
      <c r="F4218" s="21" t="s">
        <v>51</v>
      </c>
      <c r="G4218" s="21" t="str">
        <f>VLOOKUP(Tableau1[[#This Row],[CODE_TYPE_DECHET]],Libellés!$A$1:$B$8,2,FALSE)</f>
        <v>Emballages et papier</v>
      </c>
      <c r="H4218" s="21" t="s">
        <v>49</v>
      </c>
      <c r="I4218" s="21" t="str">
        <f>VLOOKUP(Tableau1[[#This Row],[CODE_DESTINATION]],Libellés!$E$2:$F$7,2,FALSE)</f>
        <v>Valorisation matière</v>
      </c>
      <c r="J4218" s="21">
        <v>81195</v>
      </c>
      <c r="K4218" s="21">
        <v>2234105</v>
      </c>
      <c r="L4218" s="21">
        <f>Tableau1[[#This Row],[TONNE_DECHET]]*1000</f>
        <v>81195000</v>
      </c>
      <c r="M4218" s="21">
        <f>Tableau1[[#This Row],[KG_DECHET]]/Tableau1[[#This Row],[Population]]</f>
        <v>36.343412686512046</v>
      </c>
    </row>
    <row r="4219" spans="1:13" x14ac:dyDescent="0.3">
      <c r="A4219" s="21">
        <v>2009</v>
      </c>
      <c r="B4219" s="21">
        <v>11</v>
      </c>
      <c r="C4219" s="21" t="str">
        <f>VLOOKUP(Tableau1[[#This Row],[CODE_REGION]],Libellés!$I$2:$J$15,2,FALSE)</f>
        <v>Ile-de-France</v>
      </c>
      <c r="D4219" s="21">
        <v>75</v>
      </c>
      <c r="E4219" s="21" t="str">
        <f>VLOOKUP(Tableau1[[#This Row],[CODE_DEPT]],Libellés!$L$2:$M$102,2,FALSE)</f>
        <v>Paris</v>
      </c>
      <c r="F4219" s="21" t="s">
        <v>54</v>
      </c>
      <c r="G4219" s="21" t="str">
        <f>VLOOKUP(Tableau1[[#This Row],[CODE_TYPE_DECHET]],Libellés!$A$1:$B$8,2,FALSE)</f>
        <v>Verre</v>
      </c>
      <c r="H4219" s="21" t="s">
        <v>49</v>
      </c>
      <c r="I4219" s="21" t="str">
        <f>VLOOKUP(Tableau1[[#This Row],[CODE_DESTINATION]],Libellés!$E$2:$F$7,2,FALSE)</f>
        <v>Valorisation matière</v>
      </c>
      <c r="J4219" s="21">
        <v>62001</v>
      </c>
      <c r="K4219" s="21">
        <v>2234105</v>
      </c>
      <c r="L4219" s="21">
        <f>Tableau1[[#This Row],[TONNE_DECHET]]*1000</f>
        <v>62001000</v>
      </c>
      <c r="M4219" s="21">
        <f>Tableau1[[#This Row],[KG_DECHET]]/Tableau1[[#This Row],[Population]]</f>
        <v>27.752052835475503</v>
      </c>
    </row>
    <row r="4220" spans="1:13" x14ac:dyDescent="0.3">
      <c r="A4220" s="21">
        <v>2011</v>
      </c>
      <c r="B4220" s="21">
        <v>11</v>
      </c>
      <c r="C4220" s="21" t="str">
        <f>VLOOKUP(Tableau1[[#This Row],[CODE_REGION]],Libellés!$I$2:$J$15,2,FALSE)</f>
        <v>Ile-de-France</v>
      </c>
      <c r="D4220" s="21">
        <v>75</v>
      </c>
      <c r="E4220" s="21" t="str">
        <f>VLOOKUP(Tableau1[[#This Row],[CODE_DEPT]],Libellés!$L$2:$M$102,2,FALSE)</f>
        <v>Paris</v>
      </c>
      <c r="F4220" s="21" t="s">
        <v>49</v>
      </c>
      <c r="G4220" s="21" t="str">
        <f>VLOOKUP(Tableau1[[#This Row],[CODE_TYPE_DECHET]],Libellés!$A$1:$B$8,2,FALSE)</f>
        <v>Ordures ménagères résiduelles</v>
      </c>
      <c r="H4220" s="21" t="s">
        <v>50</v>
      </c>
      <c r="I4220" s="21" t="str">
        <f>VLOOKUP(Tableau1[[#This Row],[CODE_DESTINATION]],Libellés!$E$2:$F$7,2,FALSE)</f>
        <v>Incinération avec récupération d'énergie</v>
      </c>
      <c r="J4220" s="21">
        <v>833399</v>
      </c>
      <c r="K4220" s="21">
        <v>2249975</v>
      </c>
      <c r="L4220" s="21">
        <f>Tableau1[[#This Row],[TONNE_DECHET]]*1000</f>
        <v>833399000</v>
      </c>
      <c r="M4220" s="21">
        <f>Tableau1[[#This Row],[KG_DECHET]]/Tableau1[[#This Row],[Population]]</f>
        <v>370.40367115190168</v>
      </c>
    </row>
    <row r="4221" spans="1:13" x14ac:dyDescent="0.3">
      <c r="A4221" s="21">
        <v>2011</v>
      </c>
      <c r="B4221" s="21">
        <v>11</v>
      </c>
      <c r="C4221" s="21" t="str">
        <f>VLOOKUP(Tableau1[[#This Row],[CODE_REGION]],Libellés!$I$2:$J$15,2,FALSE)</f>
        <v>Ile-de-France</v>
      </c>
      <c r="D4221" s="21">
        <v>75</v>
      </c>
      <c r="E4221" s="21" t="str">
        <f>VLOOKUP(Tableau1[[#This Row],[CODE_DEPT]],Libellés!$L$2:$M$102,2,FALSE)</f>
        <v>Paris</v>
      </c>
      <c r="F4221" s="21" t="s">
        <v>50</v>
      </c>
      <c r="G4221" s="21" t="str">
        <f>VLOOKUP(Tableau1[[#This Row],[CODE_TYPE_DECHET]],Libellés!$A$1:$B$8,2,FALSE)</f>
        <v>Encombrants</v>
      </c>
      <c r="H4221" s="21" t="s">
        <v>49</v>
      </c>
      <c r="I4221" s="21" t="str">
        <f>VLOOKUP(Tableau1[[#This Row],[CODE_DESTINATION]],Libellés!$E$2:$F$7,2,FALSE)</f>
        <v>Valorisation matière</v>
      </c>
      <c r="J4221" s="21">
        <v>99917.37</v>
      </c>
      <c r="K4221" s="21">
        <v>2249975</v>
      </c>
      <c r="L4221" s="21">
        <f>Tableau1[[#This Row],[TONNE_DECHET]]*1000</f>
        <v>99917370</v>
      </c>
      <c r="M4221" s="21">
        <f>Tableau1[[#This Row],[KG_DECHET]]/Tableau1[[#This Row],[Population]]</f>
        <v>44.408213424593605</v>
      </c>
    </row>
    <row r="4222" spans="1:13" x14ac:dyDescent="0.3">
      <c r="A4222" s="21">
        <v>2011</v>
      </c>
      <c r="B4222" s="21">
        <v>11</v>
      </c>
      <c r="C4222" s="21" t="str">
        <f>VLOOKUP(Tableau1[[#This Row],[CODE_REGION]],Libellés!$I$2:$J$15,2,FALSE)</f>
        <v>Ile-de-France</v>
      </c>
      <c r="D4222" s="21">
        <v>75</v>
      </c>
      <c r="E4222" s="21" t="str">
        <f>VLOOKUP(Tableau1[[#This Row],[CODE_DEPT]],Libellés!$L$2:$M$102,2,FALSE)</f>
        <v>Paris</v>
      </c>
      <c r="F4222" s="21" t="s">
        <v>53</v>
      </c>
      <c r="G4222" s="21" t="str">
        <f>VLOOKUP(Tableau1[[#This Row],[CODE_TYPE_DECHET]],Libellés!$A$1:$B$8,2,FALSE)</f>
        <v>Déchets dangereux</v>
      </c>
      <c r="H4222" s="21" t="s">
        <v>52</v>
      </c>
      <c r="I4222" s="21" t="str">
        <f>VLOOKUP(Tableau1[[#This Row],[CODE_DESTINATION]],Libellés!$E$2:$F$7,2,FALSE)</f>
        <v>Non précisé</v>
      </c>
      <c r="J4222" s="21">
        <v>249</v>
      </c>
      <c r="K4222" s="21">
        <v>2249975</v>
      </c>
      <c r="L4222" s="21">
        <f>Tableau1[[#This Row],[TONNE_DECHET]]*1000</f>
        <v>249000</v>
      </c>
      <c r="M4222" s="21">
        <f>Tableau1[[#This Row],[KG_DECHET]]/Tableau1[[#This Row],[Population]]</f>
        <v>0.110667896309959</v>
      </c>
    </row>
    <row r="4223" spans="1:13" x14ac:dyDescent="0.3">
      <c r="A4223" s="21">
        <v>2011</v>
      </c>
      <c r="B4223" s="21">
        <v>11</v>
      </c>
      <c r="C4223" s="21" t="str">
        <f>VLOOKUP(Tableau1[[#This Row],[CODE_REGION]],Libellés!$I$2:$J$15,2,FALSE)</f>
        <v>Ile-de-France</v>
      </c>
      <c r="D4223" s="21">
        <v>75</v>
      </c>
      <c r="E4223" s="21" t="str">
        <f>VLOOKUP(Tableau1[[#This Row],[CODE_DEPT]],Libellés!$L$2:$M$102,2,FALSE)</f>
        <v>Paris</v>
      </c>
      <c r="F4223" s="21" t="s">
        <v>51</v>
      </c>
      <c r="G4223" s="21" t="str">
        <f>VLOOKUP(Tableau1[[#This Row],[CODE_TYPE_DECHET]],Libellés!$A$1:$B$8,2,FALSE)</f>
        <v>Emballages et papier</v>
      </c>
      <c r="H4223" s="21" t="s">
        <v>49</v>
      </c>
      <c r="I4223" s="21" t="str">
        <f>VLOOKUP(Tableau1[[#This Row],[CODE_DESTINATION]],Libellés!$E$2:$F$7,2,FALSE)</f>
        <v>Valorisation matière</v>
      </c>
      <c r="J4223" s="21">
        <v>82246.820000000007</v>
      </c>
      <c r="K4223" s="21">
        <v>2249975</v>
      </c>
      <c r="L4223" s="21">
        <f>Tableau1[[#This Row],[TONNE_DECHET]]*1000</f>
        <v>82246820</v>
      </c>
      <c r="M4223" s="21">
        <f>Tableau1[[#This Row],[KG_DECHET]]/Tableau1[[#This Row],[Population]]</f>
        <v>36.55454838387093</v>
      </c>
    </row>
    <row r="4224" spans="1:13" x14ac:dyDescent="0.3">
      <c r="A4224" s="21">
        <v>2011</v>
      </c>
      <c r="B4224" s="21">
        <v>11</v>
      </c>
      <c r="C4224" s="21" t="str">
        <f>VLOOKUP(Tableau1[[#This Row],[CODE_REGION]],Libellés!$I$2:$J$15,2,FALSE)</f>
        <v>Ile-de-France</v>
      </c>
      <c r="D4224" s="21">
        <v>75</v>
      </c>
      <c r="E4224" s="21" t="str">
        <f>VLOOKUP(Tableau1[[#This Row],[CODE_DEPT]],Libellés!$L$2:$M$102,2,FALSE)</f>
        <v>Paris</v>
      </c>
      <c r="F4224" s="21" t="s">
        <v>54</v>
      </c>
      <c r="G4224" s="21" t="str">
        <f>VLOOKUP(Tableau1[[#This Row],[CODE_TYPE_DECHET]],Libellés!$A$1:$B$8,2,FALSE)</f>
        <v>Verre</v>
      </c>
      <c r="H4224" s="21" t="s">
        <v>49</v>
      </c>
      <c r="I4224" s="21" t="str">
        <f>VLOOKUP(Tableau1[[#This Row],[CODE_DESTINATION]],Libellés!$E$2:$F$7,2,FALSE)</f>
        <v>Valorisation matière</v>
      </c>
      <c r="J4224" s="21">
        <v>65366.400000000001</v>
      </c>
      <c r="K4224" s="21">
        <v>2249975</v>
      </c>
      <c r="L4224" s="21">
        <f>Tableau1[[#This Row],[TONNE_DECHET]]*1000</f>
        <v>65366400</v>
      </c>
      <c r="M4224" s="21">
        <f>Tableau1[[#This Row],[KG_DECHET]]/Tableau1[[#This Row],[Population]]</f>
        <v>29.052056133957045</v>
      </c>
    </row>
    <row r="4225" spans="1:13" x14ac:dyDescent="0.3">
      <c r="A4225" s="21">
        <v>2011</v>
      </c>
      <c r="B4225" s="21">
        <v>11</v>
      </c>
      <c r="C4225" s="21" t="str">
        <f>VLOOKUP(Tableau1[[#This Row],[CODE_REGION]],Libellés!$I$2:$J$15,2,FALSE)</f>
        <v>Ile-de-France</v>
      </c>
      <c r="D4225" s="21">
        <v>75</v>
      </c>
      <c r="E4225" s="21" t="str">
        <f>VLOOKUP(Tableau1[[#This Row],[CODE_DEPT]],Libellés!$L$2:$M$102,2,FALSE)</f>
        <v>Paris</v>
      </c>
      <c r="F4225" s="21" t="s">
        <v>55</v>
      </c>
      <c r="G4225" s="21" t="str">
        <f>VLOOKUP(Tableau1[[#This Row],[CODE_TYPE_DECHET]],Libellés!$A$1:$B$8,2,FALSE)</f>
        <v>Collectes séparées hors gravats</v>
      </c>
      <c r="H4225" s="21" t="s">
        <v>49</v>
      </c>
      <c r="I4225" s="21" t="str">
        <f>VLOOKUP(Tableau1[[#This Row],[CODE_DESTINATION]],Libellés!$E$2:$F$7,2,FALSE)</f>
        <v>Valorisation matière</v>
      </c>
      <c r="J4225" s="21">
        <v>1220</v>
      </c>
      <c r="K4225" s="21">
        <v>2249975</v>
      </c>
      <c r="L4225" s="21">
        <f>Tableau1[[#This Row],[TONNE_DECHET]]*1000</f>
        <v>1220000</v>
      </c>
      <c r="M4225" s="21">
        <f>Tableau1[[#This Row],[KG_DECHET]]/Tableau1[[#This Row],[Population]]</f>
        <v>0.54222824698052197</v>
      </c>
    </row>
    <row r="4226" spans="1:13" x14ac:dyDescent="0.3">
      <c r="A4226" s="21">
        <v>2013</v>
      </c>
      <c r="B4226" s="21">
        <v>11</v>
      </c>
      <c r="C4226" s="21" t="str">
        <f>VLOOKUP(Tableau1[[#This Row],[CODE_REGION]],Libellés!$I$2:$J$15,2,FALSE)</f>
        <v>Ile-de-France</v>
      </c>
      <c r="D4226" s="21">
        <v>75</v>
      </c>
      <c r="E4226" s="21" t="str">
        <f>VLOOKUP(Tableau1[[#This Row],[CODE_DEPT]],Libellés!$L$2:$M$102,2,FALSE)</f>
        <v>Paris</v>
      </c>
      <c r="F4226" s="21" t="s">
        <v>49</v>
      </c>
      <c r="G4226" s="21" t="str">
        <f>VLOOKUP(Tableau1[[#This Row],[CODE_TYPE_DECHET]],Libellés!$A$1:$B$8,2,FALSE)</f>
        <v>Ordures ménagères résiduelles</v>
      </c>
      <c r="H4226" s="21" t="s">
        <v>50</v>
      </c>
      <c r="I4226" s="21" t="str">
        <f>VLOOKUP(Tableau1[[#This Row],[CODE_DESTINATION]],Libellés!$E$2:$F$7,2,FALSE)</f>
        <v>Incinération avec récupération d'énergie</v>
      </c>
      <c r="J4226" s="21">
        <v>803409</v>
      </c>
      <c r="K4226" s="21">
        <v>2229621</v>
      </c>
      <c r="L4226" s="21">
        <f>Tableau1[[#This Row],[TONNE_DECHET]]*1000</f>
        <v>803409000</v>
      </c>
      <c r="M4226" s="21">
        <f>Tableau1[[#This Row],[KG_DECHET]]/Tableau1[[#This Row],[Population]]</f>
        <v>360.33433484883756</v>
      </c>
    </row>
    <row r="4227" spans="1:13" x14ac:dyDescent="0.3">
      <c r="A4227" s="21">
        <v>2013</v>
      </c>
      <c r="B4227" s="21">
        <v>11</v>
      </c>
      <c r="C4227" s="21" t="str">
        <f>VLOOKUP(Tableau1[[#This Row],[CODE_REGION]],Libellés!$I$2:$J$15,2,FALSE)</f>
        <v>Ile-de-France</v>
      </c>
      <c r="D4227" s="21">
        <v>75</v>
      </c>
      <c r="E4227" s="21" t="str">
        <f>VLOOKUP(Tableau1[[#This Row],[CODE_DEPT]],Libellés!$L$2:$M$102,2,FALSE)</f>
        <v>Paris</v>
      </c>
      <c r="F4227" s="21" t="s">
        <v>50</v>
      </c>
      <c r="G4227" s="21" t="str">
        <f>VLOOKUP(Tableau1[[#This Row],[CODE_TYPE_DECHET]],Libellés!$A$1:$B$8,2,FALSE)</f>
        <v>Encombrants</v>
      </c>
      <c r="H4227" s="21" t="s">
        <v>49</v>
      </c>
      <c r="I4227" s="21" t="str">
        <f>VLOOKUP(Tableau1[[#This Row],[CODE_DESTINATION]],Libellés!$E$2:$F$7,2,FALSE)</f>
        <v>Valorisation matière</v>
      </c>
      <c r="J4227" s="21">
        <v>86964.21</v>
      </c>
      <c r="K4227" s="21">
        <v>2229621</v>
      </c>
      <c r="L4227" s="21">
        <f>Tableau1[[#This Row],[TONNE_DECHET]]*1000</f>
        <v>86964210</v>
      </c>
      <c r="M4227" s="21">
        <f>Tableau1[[#This Row],[KG_DECHET]]/Tableau1[[#This Row],[Population]]</f>
        <v>39.00403252391326</v>
      </c>
    </row>
    <row r="4228" spans="1:13" x14ac:dyDescent="0.3">
      <c r="A4228" s="21">
        <v>2013</v>
      </c>
      <c r="B4228" s="21">
        <v>11</v>
      </c>
      <c r="C4228" s="21" t="str">
        <f>VLOOKUP(Tableau1[[#This Row],[CODE_REGION]],Libellés!$I$2:$J$15,2,FALSE)</f>
        <v>Ile-de-France</v>
      </c>
      <c r="D4228" s="21">
        <v>75</v>
      </c>
      <c r="E4228" s="21" t="str">
        <f>VLOOKUP(Tableau1[[#This Row],[CODE_DEPT]],Libellés!$L$2:$M$102,2,FALSE)</f>
        <v>Paris</v>
      </c>
      <c r="F4228" s="21" t="s">
        <v>53</v>
      </c>
      <c r="G4228" s="21" t="str">
        <f>VLOOKUP(Tableau1[[#This Row],[CODE_TYPE_DECHET]],Libellés!$A$1:$B$8,2,FALSE)</f>
        <v>Déchets dangereux</v>
      </c>
      <c r="H4228" s="21" t="s">
        <v>49</v>
      </c>
      <c r="I4228" s="21" t="str">
        <f>VLOOKUP(Tableau1[[#This Row],[CODE_DESTINATION]],Libellés!$E$2:$F$7,2,FALSE)</f>
        <v>Valorisation matière</v>
      </c>
      <c r="J4228" s="21">
        <v>7</v>
      </c>
      <c r="K4228" s="21">
        <v>2229621</v>
      </c>
      <c r="L4228" s="21">
        <f>Tableau1[[#This Row],[TONNE_DECHET]]*1000</f>
        <v>7000</v>
      </c>
      <c r="M4228" s="21">
        <f>Tableau1[[#This Row],[KG_DECHET]]/Tableau1[[#This Row],[Population]]</f>
        <v>3.1395470351239067E-3</v>
      </c>
    </row>
    <row r="4229" spans="1:13" x14ac:dyDescent="0.3">
      <c r="A4229" s="21">
        <v>2013</v>
      </c>
      <c r="B4229" s="21">
        <v>11</v>
      </c>
      <c r="C4229" s="21" t="str">
        <f>VLOOKUP(Tableau1[[#This Row],[CODE_REGION]],Libellés!$I$2:$J$15,2,FALSE)</f>
        <v>Ile-de-France</v>
      </c>
      <c r="D4229" s="21">
        <v>75</v>
      </c>
      <c r="E4229" s="21" t="str">
        <f>VLOOKUP(Tableau1[[#This Row],[CODE_DEPT]],Libellés!$L$2:$M$102,2,FALSE)</f>
        <v>Paris</v>
      </c>
      <c r="F4229" s="21" t="s">
        <v>53</v>
      </c>
      <c r="G4229" s="21" t="str">
        <f>VLOOKUP(Tableau1[[#This Row],[CODE_TYPE_DECHET]],Libellés!$A$1:$B$8,2,FALSE)</f>
        <v>Déchets dangereux</v>
      </c>
      <c r="H4229" s="21" t="s">
        <v>52</v>
      </c>
      <c r="I4229" s="21" t="str">
        <f>VLOOKUP(Tableau1[[#This Row],[CODE_DESTINATION]],Libellés!$E$2:$F$7,2,FALSE)</f>
        <v>Non précisé</v>
      </c>
      <c r="J4229" s="21">
        <v>215.363</v>
      </c>
      <c r="K4229" s="21">
        <v>2229621</v>
      </c>
      <c r="L4229" s="21">
        <f>Tableau1[[#This Row],[TONNE_DECHET]]*1000</f>
        <v>215363</v>
      </c>
      <c r="M4229" s="21">
        <f>Tableau1[[#This Row],[KG_DECHET]]/Tableau1[[#This Row],[Population]]</f>
        <v>9.6591752589341412E-2</v>
      </c>
    </row>
    <row r="4230" spans="1:13" x14ac:dyDescent="0.3">
      <c r="A4230" s="21">
        <v>2013</v>
      </c>
      <c r="B4230" s="21">
        <v>11</v>
      </c>
      <c r="C4230" s="21" t="str">
        <f>VLOOKUP(Tableau1[[#This Row],[CODE_REGION]],Libellés!$I$2:$J$15,2,FALSE)</f>
        <v>Ile-de-France</v>
      </c>
      <c r="D4230" s="21">
        <v>75</v>
      </c>
      <c r="E4230" s="21" t="str">
        <f>VLOOKUP(Tableau1[[#This Row],[CODE_DEPT]],Libellés!$L$2:$M$102,2,FALSE)</f>
        <v>Paris</v>
      </c>
      <c r="F4230" s="21" t="s">
        <v>51</v>
      </c>
      <c r="G4230" s="21" t="str">
        <f>VLOOKUP(Tableau1[[#This Row],[CODE_TYPE_DECHET]],Libellés!$A$1:$B$8,2,FALSE)</f>
        <v>Emballages et papier</v>
      </c>
      <c r="H4230" s="21" t="s">
        <v>49</v>
      </c>
      <c r="I4230" s="21" t="str">
        <f>VLOOKUP(Tableau1[[#This Row],[CODE_DESTINATION]],Libellés!$E$2:$F$7,2,FALSE)</f>
        <v>Valorisation matière</v>
      </c>
      <c r="J4230" s="21">
        <v>77869.7</v>
      </c>
      <c r="K4230" s="21">
        <v>2229621</v>
      </c>
      <c r="L4230" s="21">
        <f>Tableau1[[#This Row],[TONNE_DECHET]]*1000</f>
        <v>77869700</v>
      </c>
      <c r="M4230" s="21">
        <f>Tableau1[[#This Row],[KG_DECHET]]/Tableau1[[#This Row],[Population]]</f>
        <v>34.925083680141157</v>
      </c>
    </row>
    <row r="4231" spans="1:13" x14ac:dyDescent="0.3">
      <c r="A4231" s="21">
        <v>2013</v>
      </c>
      <c r="B4231" s="21">
        <v>11</v>
      </c>
      <c r="C4231" s="21" t="str">
        <f>VLOOKUP(Tableau1[[#This Row],[CODE_REGION]],Libellés!$I$2:$J$15,2,FALSE)</f>
        <v>Ile-de-France</v>
      </c>
      <c r="D4231" s="21">
        <v>75</v>
      </c>
      <c r="E4231" s="21" t="str">
        <f>VLOOKUP(Tableau1[[#This Row],[CODE_DEPT]],Libellés!$L$2:$M$102,2,FALSE)</f>
        <v>Paris</v>
      </c>
      <c r="F4231" s="21" t="s">
        <v>54</v>
      </c>
      <c r="G4231" s="21" t="str">
        <f>VLOOKUP(Tableau1[[#This Row],[CODE_TYPE_DECHET]],Libellés!$A$1:$B$8,2,FALSE)</f>
        <v>Verre</v>
      </c>
      <c r="H4231" s="21" t="s">
        <v>49</v>
      </c>
      <c r="I4231" s="21" t="str">
        <f>VLOOKUP(Tableau1[[#This Row],[CODE_DESTINATION]],Libellés!$E$2:$F$7,2,FALSE)</f>
        <v>Valorisation matière</v>
      </c>
      <c r="J4231" s="21">
        <v>66890</v>
      </c>
      <c r="K4231" s="21">
        <v>2229621</v>
      </c>
      <c r="L4231" s="21">
        <f>Tableau1[[#This Row],[TONNE_DECHET]]*1000</f>
        <v>66890000</v>
      </c>
      <c r="M4231" s="21">
        <f>Tableau1[[#This Row],[KG_DECHET]]/Tableau1[[#This Row],[Population]]</f>
        <v>30.000614454205447</v>
      </c>
    </row>
    <row r="4232" spans="1:13" x14ac:dyDescent="0.3">
      <c r="A4232" s="21">
        <v>2013</v>
      </c>
      <c r="B4232" s="21">
        <v>11</v>
      </c>
      <c r="C4232" s="21" t="str">
        <f>VLOOKUP(Tableau1[[#This Row],[CODE_REGION]],Libellés!$I$2:$J$15,2,FALSE)</f>
        <v>Ile-de-France</v>
      </c>
      <c r="D4232" s="21">
        <v>75</v>
      </c>
      <c r="E4232" s="21" t="str">
        <f>VLOOKUP(Tableau1[[#This Row],[CODE_DEPT]],Libellés!$L$2:$M$102,2,FALSE)</f>
        <v>Paris</v>
      </c>
      <c r="F4232" s="21" t="s">
        <v>55</v>
      </c>
      <c r="G4232" s="21" t="str">
        <f>VLOOKUP(Tableau1[[#This Row],[CODE_TYPE_DECHET]],Libellés!$A$1:$B$8,2,FALSE)</f>
        <v>Collectes séparées hors gravats</v>
      </c>
      <c r="H4232" s="21" t="s">
        <v>49</v>
      </c>
      <c r="I4232" s="21" t="str">
        <f>VLOOKUP(Tableau1[[#This Row],[CODE_DESTINATION]],Libellés!$E$2:$F$7,2,FALSE)</f>
        <v>Valorisation matière</v>
      </c>
      <c r="J4232" s="21">
        <v>2750</v>
      </c>
      <c r="K4232" s="21">
        <v>2229621</v>
      </c>
      <c r="L4232" s="21">
        <f>Tableau1[[#This Row],[TONNE_DECHET]]*1000</f>
        <v>2750000</v>
      </c>
      <c r="M4232" s="21">
        <f>Tableau1[[#This Row],[KG_DECHET]]/Tableau1[[#This Row],[Population]]</f>
        <v>1.2333934780843918</v>
      </c>
    </row>
    <row r="4233" spans="1:13" x14ac:dyDescent="0.3">
      <c r="A4233" s="21">
        <v>2015</v>
      </c>
      <c r="B4233" s="21">
        <v>11</v>
      </c>
      <c r="C4233" s="21" t="str">
        <f>VLOOKUP(Tableau1[[#This Row],[CODE_REGION]],Libellés!$I$2:$J$15,2,FALSE)</f>
        <v>Ile-de-France</v>
      </c>
      <c r="D4233" s="21">
        <v>75</v>
      </c>
      <c r="E4233" s="21" t="str">
        <f>VLOOKUP(Tableau1[[#This Row],[CODE_DEPT]],Libellés!$L$2:$M$102,2,FALSE)</f>
        <v>Paris</v>
      </c>
      <c r="F4233" s="21" t="s">
        <v>49</v>
      </c>
      <c r="G4233" s="21" t="str">
        <f>VLOOKUP(Tableau1[[#This Row],[CODE_TYPE_DECHET]],Libellés!$A$1:$B$8,2,FALSE)</f>
        <v>Ordures ménagères résiduelles</v>
      </c>
      <c r="H4233" s="21" t="s">
        <v>50</v>
      </c>
      <c r="I4233" s="21" t="str">
        <f>VLOOKUP(Tableau1[[#This Row],[CODE_DESTINATION]],Libellés!$E$2:$F$7,2,FALSE)</f>
        <v>Incinération avec récupération d'énergie</v>
      </c>
      <c r="J4233" s="21">
        <v>787400</v>
      </c>
      <c r="K4233" s="21">
        <v>2206488</v>
      </c>
      <c r="L4233" s="21">
        <f>Tableau1[[#This Row],[TONNE_DECHET]]*1000</f>
        <v>787400000</v>
      </c>
      <c r="M4233" s="21">
        <f>Tableau1[[#This Row],[KG_DECHET]]/Tableau1[[#This Row],[Population]]</f>
        <v>356.85668809438346</v>
      </c>
    </row>
    <row r="4234" spans="1:13" x14ac:dyDescent="0.3">
      <c r="A4234" s="21">
        <v>2015</v>
      </c>
      <c r="B4234" s="21">
        <v>11</v>
      </c>
      <c r="C4234" s="21" t="str">
        <f>VLOOKUP(Tableau1[[#This Row],[CODE_REGION]],Libellés!$I$2:$J$15,2,FALSE)</f>
        <v>Ile-de-France</v>
      </c>
      <c r="D4234" s="21">
        <v>75</v>
      </c>
      <c r="E4234" s="21" t="str">
        <f>VLOOKUP(Tableau1[[#This Row],[CODE_DEPT]],Libellés!$L$2:$M$102,2,FALSE)</f>
        <v>Paris</v>
      </c>
      <c r="F4234" s="21" t="s">
        <v>50</v>
      </c>
      <c r="G4234" s="21" t="str">
        <f>VLOOKUP(Tableau1[[#This Row],[CODE_TYPE_DECHET]],Libellés!$A$1:$B$8,2,FALSE)</f>
        <v>Encombrants</v>
      </c>
      <c r="H4234" s="21" t="s">
        <v>49</v>
      </c>
      <c r="I4234" s="21" t="str">
        <f>VLOOKUP(Tableau1[[#This Row],[CODE_DESTINATION]],Libellés!$E$2:$F$7,2,FALSE)</f>
        <v>Valorisation matière</v>
      </c>
      <c r="J4234" s="21">
        <v>83794</v>
      </c>
      <c r="K4234" s="21">
        <v>2206488</v>
      </c>
      <c r="L4234" s="21">
        <f>Tableau1[[#This Row],[TONNE_DECHET]]*1000</f>
        <v>83794000</v>
      </c>
      <c r="M4234" s="21">
        <f>Tableau1[[#This Row],[KG_DECHET]]/Tableau1[[#This Row],[Population]]</f>
        <v>37.976186591542756</v>
      </c>
    </row>
    <row r="4235" spans="1:13" x14ac:dyDescent="0.3">
      <c r="A4235" s="21">
        <v>2015</v>
      </c>
      <c r="B4235" s="21">
        <v>11</v>
      </c>
      <c r="C4235" s="21" t="str">
        <f>VLOOKUP(Tableau1[[#This Row],[CODE_REGION]],Libellés!$I$2:$J$15,2,FALSE)</f>
        <v>Ile-de-France</v>
      </c>
      <c r="D4235" s="21">
        <v>75</v>
      </c>
      <c r="E4235" s="21" t="str">
        <f>VLOOKUP(Tableau1[[#This Row],[CODE_DEPT]],Libellés!$L$2:$M$102,2,FALSE)</f>
        <v>Paris</v>
      </c>
      <c r="F4235" s="21" t="s">
        <v>53</v>
      </c>
      <c r="G4235" s="21" t="str">
        <f>VLOOKUP(Tableau1[[#This Row],[CODE_TYPE_DECHET]],Libellés!$A$1:$B$8,2,FALSE)</f>
        <v>Déchets dangereux</v>
      </c>
      <c r="H4235" s="21" t="s">
        <v>49</v>
      </c>
      <c r="I4235" s="21" t="str">
        <f>VLOOKUP(Tableau1[[#This Row],[CODE_DESTINATION]],Libellés!$E$2:$F$7,2,FALSE)</f>
        <v>Valorisation matière</v>
      </c>
      <c r="J4235" s="21">
        <v>412.8</v>
      </c>
      <c r="K4235" s="21">
        <v>2206488</v>
      </c>
      <c r="L4235" s="21">
        <f>Tableau1[[#This Row],[TONNE_DECHET]]*1000</f>
        <v>412800</v>
      </c>
      <c r="M4235" s="21">
        <f>Tableau1[[#This Row],[KG_DECHET]]/Tableau1[[#This Row],[Population]]</f>
        <v>0.1870846340428772</v>
      </c>
    </row>
    <row r="4236" spans="1:13" x14ac:dyDescent="0.3">
      <c r="A4236" s="21">
        <v>2015</v>
      </c>
      <c r="B4236" s="21">
        <v>11</v>
      </c>
      <c r="C4236" s="21" t="str">
        <f>VLOOKUP(Tableau1[[#This Row],[CODE_REGION]],Libellés!$I$2:$J$15,2,FALSE)</f>
        <v>Ile-de-France</v>
      </c>
      <c r="D4236" s="21">
        <v>75</v>
      </c>
      <c r="E4236" s="21" t="str">
        <f>VLOOKUP(Tableau1[[#This Row],[CODE_DEPT]],Libellés!$L$2:$M$102,2,FALSE)</f>
        <v>Paris</v>
      </c>
      <c r="F4236" s="21" t="s">
        <v>51</v>
      </c>
      <c r="G4236" s="21" t="str">
        <f>VLOOKUP(Tableau1[[#This Row],[CODE_TYPE_DECHET]],Libellés!$A$1:$B$8,2,FALSE)</f>
        <v>Emballages et papier</v>
      </c>
      <c r="H4236" s="21" t="s">
        <v>49</v>
      </c>
      <c r="I4236" s="21" t="str">
        <f>VLOOKUP(Tableau1[[#This Row],[CODE_DESTINATION]],Libellés!$E$2:$F$7,2,FALSE)</f>
        <v>Valorisation matière</v>
      </c>
      <c r="J4236" s="21">
        <v>79316</v>
      </c>
      <c r="K4236" s="21">
        <v>2206488</v>
      </c>
      <c r="L4236" s="21">
        <f>Tableau1[[#This Row],[TONNE_DECHET]]*1000</f>
        <v>79316000</v>
      </c>
      <c r="M4236" s="21">
        <f>Tableau1[[#This Row],[KG_DECHET]]/Tableau1[[#This Row],[Population]]</f>
        <v>35.946717136009802</v>
      </c>
    </row>
    <row r="4237" spans="1:13" x14ac:dyDescent="0.3">
      <c r="A4237" s="21">
        <v>2015</v>
      </c>
      <c r="B4237" s="21">
        <v>11</v>
      </c>
      <c r="C4237" s="21" t="str">
        <f>VLOOKUP(Tableau1[[#This Row],[CODE_REGION]],Libellés!$I$2:$J$15,2,FALSE)</f>
        <v>Ile-de-France</v>
      </c>
      <c r="D4237" s="21">
        <v>75</v>
      </c>
      <c r="E4237" s="21" t="str">
        <f>VLOOKUP(Tableau1[[#This Row],[CODE_DEPT]],Libellés!$L$2:$M$102,2,FALSE)</f>
        <v>Paris</v>
      </c>
      <c r="F4237" s="21" t="s">
        <v>54</v>
      </c>
      <c r="G4237" s="21" t="str">
        <f>VLOOKUP(Tableau1[[#This Row],[CODE_TYPE_DECHET]],Libellés!$A$1:$B$8,2,FALSE)</f>
        <v>Verre</v>
      </c>
      <c r="H4237" s="21" t="s">
        <v>49</v>
      </c>
      <c r="I4237" s="21" t="str">
        <f>VLOOKUP(Tableau1[[#This Row],[CODE_DESTINATION]],Libellés!$E$2:$F$7,2,FALSE)</f>
        <v>Valorisation matière</v>
      </c>
      <c r="J4237" s="21">
        <v>67307.3</v>
      </c>
      <c r="K4237" s="21">
        <v>2206488</v>
      </c>
      <c r="L4237" s="21">
        <f>Tableau1[[#This Row],[TONNE_DECHET]]*1000</f>
        <v>67307300</v>
      </c>
      <c r="M4237" s="21">
        <f>Tableau1[[#This Row],[KG_DECHET]]/Tableau1[[#This Row],[Population]]</f>
        <v>30.504267415005202</v>
      </c>
    </row>
    <row r="4238" spans="1:13" x14ac:dyDescent="0.3">
      <c r="A4238" s="21">
        <v>2015</v>
      </c>
      <c r="B4238" s="21">
        <v>11</v>
      </c>
      <c r="C4238" s="21" t="str">
        <f>VLOOKUP(Tableau1[[#This Row],[CODE_REGION]],Libellés!$I$2:$J$15,2,FALSE)</f>
        <v>Ile-de-France</v>
      </c>
      <c r="D4238" s="21">
        <v>75</v>
      </c>
      <c r="E4238" s="21" t="str">
        <f>VLOOKUP(Tableau1[[#This Row],[CODE_DEPT]],Libellés!$L$2:$M$102,2,FALSE)</f>
        <v>Paris</v>
      </c>
      <c r="F4238" s="21" t="s">
        <v>55</v>
      </c>
      <c r="G4238" s="21" t="str">
        <f>VLOOKUP(Tableau1[[#This Row],[CODE_TYPE_DECHET]],Libellés!$A$1:$B$8,2,FALSE)</f>
        <v>Collectes séparées hors gravats</v>
      </c>
      <c r="H4238" s="21" t="s">
        <v>49</v>
      </c>
      <c r="I4238" s="21" t="str">
        <f>VLOOKUP(Tableau1[[#This Row],[CODE_DESTINATION]],Libellés!$E$2:$F$7,2,FALSE)</f>
        <v>Valorisation matière</v>
      </c>
      <c r="J4238" s="21">
        <v>3051</v>
      </c>
      <c r="K4238" s="21">
        <v>2206488</v>
      </c>
      <c r="L4238" s="21">
        <f>Tableau1[[#This Row],[TONNE_DECHET]]*1000</f>
        <v>3051000</v>
      </c>
      <c r="M4238" s="21">
        <f>Tableau1[[#This Row],[KG_DECHET]]/Tableau1[[#This Row],[Population]]</f>
        <v>1.3827403548081838</v>
      </c>
    </row>
    <row r="4239" spans="1:13" x14ac:dyDescent="0.3">
      <c r="A4239" s="21">
        <v>2017</v>
      </c>
      <c r="B4239" s="21">
        <v>11</v>
      </c>
      <c r="C4239" s="21" t="str">
        <f>VLOOKUP(Tableau1[[#This Row],[CODE_REGION]],Libellés!$I$2:$J$15,2,FALSE)</f>
        <v>Ile-de-France</v>
      </c>
      <c r="D4239" s="21">
        <v>75</v>
      </c>
      <c r="E4239" s="21" t="str">
        <f>VLOOKUP(Tableau1[[#This Row],[CODE_DEPT]],Libellés!$L$2:$M$102,2,FALSE)</f>
        <v>Paris</v>
      </c>
      <c r="F4239" s="21" t="s">
        <v>49</v>
      </c>
      <c r="G4239" s="21" t="str">
        <f>VLOOKUP(Tableau1[[#This Row],[CODE_TYPE_DECHET]],Libellés!$A$1:$B$8,2,FALSE)</f>
        <v>Ordures ménagères résiduelles</v>
      </c>
      <c r="H4239" s="21" t="s">
        <v>50</v>
      </c>
      <c r="I4239" s="21" t="str">
        <f>VLOOKUP(Tableau1[[#This Row],[CODE_DESTINATION]],Libellés!$E$2:$F$7,2,FALSE)</f>
        <v>Incinération avec récupération d'énergie</v>
      </c>
      <c r="J4239" s="21">
        <v>776542</v>
      </c>
      <c r="K4239" s="21">
        <v>2187526</v>
      </c>
      <c r="L4239" s="21">
        <f>Tableau1[[#This Row],[TONNE_DECHET]]*1000</f>
        <v>776542000</v>
      </c>
      <c r="M4239" s="21">
        <f>Tableau1[[#This Row],[KG_DECHET]]/Tableau1[[#This Row],[Population]]</f>
        <v>354.98640930439228</v>
      </c>
    </row>
    <row r="4240" spans="1:13" x14ac:dyDescent="0.3">
      <c r="A4240" s="21">
        <v>2017</v>
      </c>
      <c r="B4240" s="21">
        <v>11</v>
      </c>
      <c r="C4240" s="21" t="str">
        <f>VLOOKUP(Tableau1[[#This Row],[CODE_REGION]],Libellés!$I$2:$J$15,2,FALSE)</f>
        <v>Ile-de-France</v>
      </c>
      <c r="D4240" s="21">
        <v>75</v>
      </c>
      <c r="E4240" s="21" t="str">
        <f>VLOOKUP(Tableau1[[#This Row],[CODE_DEPT]],Libellés!$L$2:$M$102,2,FALSE)</f>
        <v>Paris</v>
      </c>
      <c r="F4240" s="21" t="s">
        <v>50</v>
      </c>
      <c r="G4240" s="21" t="str">
        <f>VLOOKUP(Tableau1[[#This Row],[CODE_TYPE_DECHET]],Libellés!$A$1:$B$8,2,FALSE)</f>
        <v>Encombrants</v>
      </c>
      <c r="H4240" s="21" t="s">
        <v>49</v>
      </c>
      <c r="I4240" s="21" t="str">
        <f>VLOOKUP(Tableau1[[#This Row],[CODE_DESTINATION]],Libellés!$E$2:$F$7,2,FALSE)</f>
        <v>Valorisation matière</v>
      </c>
      <c r="J4240" s="21">
        <v>106321.1</v>
      </c>
      <c r="K4240" s="21">
        <v>2187526</v>
      </c>
      <c r="L4240" s="21">
        <f>Tableau1[[#This Row],[TONNE_DECHET]]*1000</f>
        <v>106321100</v>
      </c>
      <c r="M4240" s="21">
        <f>Tableau1[[#This Row],[KG_DECHET]]/Tableau1[[#This Row],[Population]]</f>
        <v>48.603353742995509</v>
      </c>
    </row>
    <row r="4241" spans="1:13" x14ac:dyDescent="0.3">
      <c r="A4241" s="21">
        <v>2017</v>
      </c>
      <c r="B4241" s="21">
        <v>11</v>
      </c>
      <c r="C4241" s="21" t="str">
        <f>VLOOKUP(Tableau1[[#This Row],[CODE_REGION]],Libellés!$I$2:$J$15,2,FALSE)</f>
        <v>Ile-de-France</v>
      </c>
      <c r="D4241" s="21">
        <v>75</v>
      </c>
      <c r="E4241" s="21" t="str">
        <f>VLOOKUP(Tableau1[[#This Row],[CODE_DEPT]],Libellés!$L$2:$M$102,2,FALSE)</f>
        <v>Paris</v>
      </c>
      <c r="F4241" s="21" t="s">
        <v>53</v>
      </c>
      <c r="G4241" s="21" t="str">
        <f>VLOOKUP(Tableau1[[#This Row],[CODE_TYPE_DECHET]],Libellés!$A$1:$B$8,2,FALSE)</f>
        <v>Déchets dangereux</v>
      </c>
      <c r="H4241" s="21" t="s">
        <v>49</v>
      </c>
      <c r="I4241" s="21" t="str">
        <f>VLOOKUP(Tableau1[[#This Row],[CODE_DESTINATION]],Libellés!$E$2:$F$7,2,FALSE)</f>
        <v>Valorisation matière</v>
      </c>
      <c r="J4241" s="21">
        <v>441</v>
      </c>
      <c r="K4241" s="21">
        <v>2187526</v>
      </c>
      <c r="L4241" s="21">
        <f>Tableau1[[#This Row],[TONNE_DECHET]]*1000</f>
        <v>441000</v>
      </c>
      <c r="M4241" s="21">
        <f>Tableau1[[#This Row],[KG_DECHET]]/Tableau1[[#This Row],[Population]]</f>
        <v>0.20159760386847975</v>
      </c>
    </row>
    <row r="4242" spans="1:13" x14ac:dyDescent="0.3">
      <c r="A4242" s="21">
        <v>2017</v>
      </c>
      <c r="B4242" s="21">
        <v>11</v>
      </c>
      <c r="C4242" s="21" t="str">
        <f>VLOOKUP(Tableau1[[#This Row],[CODE_REGION]],Libellés!$I$2:$J$15,2,FALSE)</f>
        <v>Ile-de-France</v>
      </c>
      <c r="D4242" s="21">
        <v>75</v>
      </c>
      <c r="E4242" s="21" t="str">
        <f>VLOOKUP(Tableau1[[#This Row],[CODE_DEPT]],Libellés!$L$2:$M$102,2,FALSE)</f>
        <v>Paris</v>
      </c>
      <c r="F4242" s="21" t="s">
        <v>53</v>
      </c>
      <c r="G4242" s="21" t="str">
        <f>VLOOKUP(Tableau1[[#This Row],[CODE_TYPE_DECHET]],Libellés!$A$1:$B$8,2,FALSE)</f>
        <v>Déchets dangereux</v>
      </c>
      <c r="H4242" s="21" t="s">
        <v>52</v>
      </c>
      <c r="I4242" s="21" t="str">
        <f>VLOOKUP(Tableau1[[#This Row],[CODE_DESTINATION]],Libellés!$E$2:$F$7,2,FALSE)</f>
        <v>Non précisé</v>
      </c>
      <c r="J4242" s="21">
        <v>13</v>
      </c>
      <c r="K4242" s="21">
        <v>2187526</v>
      </c>
      <c r="L4242" s="21">
        <f>Tableau1[[#This Row],[TONNE_DECHET]]*1000</f>
        <v>13000</v>
      </c>
      <c r="M4242" s="21">
        <f>Tableau1[[#This Row],[KG_DECHET]]/Tableau1[[#This Row],[Population]]</f>
        <v>5.9427865085946406E-3</v>
      </c>
    </row>
    <row r="4243" spans="1:13" x14ac:dyDescent="0.3">
      <c r="A4243" s="21">
        <v>2017</v>
      </c>
      <c r="B4243" s="21">
        <v>11</v>
      </c>
      <c r="C4243" s="21" t="str">
        <f>VLOOKUP(Tableau1[[#This Row],[CODE_REGION]],Libellés!$I$2:$J$15,2,FALSE)</f>
        <v>Ile-de-France</v>
      </c>
      <c r="D4243" s="21">
        <v>75</v>
      </c>
      <c r="E4243" s="21" t="str">
        <f>VLOOKUP(Tableau1[[#This Row],[CODE_DEPT]],Libellés!$L$2:$M$102,2,FALSE)</f>
        <v>Paris</v>
      </c>
      <c r="F4243" s="21" t="s">
        <v>51</v>
      </c>
      <c r="G4243" s="21" t="str">
        <f>VLOOKUP(Tableau1[[#This Row],[CODE_TYPE_DECHET]],Libellés!$A$1:$B$8,2,FALSE)</f>
        <v>Emballages et papier</v>
      </c>
      <c r="H4243" s="21" t="s">
        <v>49</v>
      </c>
      <c r="I4243" s="21" t="str">
        <f>VLOOKUP(Tableau1[[#This Row],[CODE_DESTINATION]],Libellés!$E$2:$F$7,2,FALSE)</f>
        <v>Valorisation matière</v>
      </c>
      <c r="J4243" s="21">
        <v>82034</v>
      </c>
      <c r="K4243" s="21">
        <v>2187526</v>
      </c>
      <c r="L4243" s="21">
        <f>Tableau1[[#This Row],[TONNE_DECHET]]*1000</f>
        <v>82034000</v>
      </c>
      <c r="M4243" s="21">
        <f>Tableau1[[#This Row],[KG_DECHET]]/Tableau1[[#This Row],[Population]]</f>
        <v>37.500811418927135</v>
      </c>
    </row>
    <row r="4244" spans="1:13" x14ac:dyDescent="0.3">
      <c r="A4244" s="21">
        <v>2017</v>
      </c>
      <c r="B4244" s="21">
        <v>11</v>
      </c>
      <c r="C4244" s="21" t="str">
        <f>VLOOKUP(Tableau1[[#This Row],[CODE_REGION]],Libellés!$I$2:$J$15,2,FALSE)</f>
        <v>Ile-de-France</v>
      </c>
      <c r="D4244" s="21">
        <v>75</v>
      </c>
      <c r="E4244" s="21" t="str">
        <f>VLOOKUP(Tableau1[[#This Row],[CODE_DEPT]],Libellés!$L$2:$M$102,2,FALSE)</f>
        <v>Paris</v>
      </c>
      <c r="F4244" s="21" t="s">
        <v>51</v>
      </c>
      <c r="G4244" s="21" t="str">
        <f>VLOOKUP(Tableau1[[#This Row],[CODE_TYPE_DECHET]],Libellés!$A$1:$B$8,2,FALSE)</f>
        <v>Emballages et papier</v>
      </c>
      <c r="H4244" s="21" t="s">
        <v>52</v>
      </c>
      <c r="I4244" s="21" t="str">
        <f>VLOOKUP(Tableau1[[#This Row],[CODE_DESTINATION]],Libellés!$E$2:$F$7,2,FALSE)</f>
        <v>Non précisé</v>
      </c>
      <c r="J4244" s="21">
        <v>394</v>
      </c>
      <c r="K4244" s="21">
        <v>2187526</v>
      </c>
      <c r="L4244" s="21">
        <f>Tableau1[[#This Row],[TONNE_DECHET]]*1000</f>
        <v>394000</v>
      </c>
      <c r="M4244" s="21">
        <f>Tableau1[[#This Row],[KG_DECHET]]/Tableau1[[#This Row],[Population]]</f>
        <v>0.18011214495279143</v>
      </c>
    </row>
    <row r="4245" spans="1:13" x14ac:dyDescent="0.3">
      <c r="A4245" s="21">
        <v>2017</v>
      </c>
      <c r="B4245" s="21">
        <v>11</v>
      </c>
      <c r="C4245" s="21" t="str">
        <f>VLOOKUP(Tableau1[[#This Row],[CODE_REGION]],Libellés!$I$2:$J$15,2,FALSE)</f>
        <v>Ile-de-France</v>
      </c>
      <c r="D4245" s="21">
        <v>75</v>
      </c>
      <c r="E4245" s="21" t="str">
        <f>VLOOKUP(Tableau1[[#This Row],[CODE_DEPT]],Libellés!$L$2:$M$102,2,FALSE)</f>
        <v>Paris</v>
      </c>
      <c r="F4245" s="21" t="s">
        <v>56</v>
      </c>
      <c r="G4245" s="21" t="str">
        <f>VLOOKUP(Tableau1[[#This Row],[CODE_TYPE_DECHET]],Libellés!$A$1:$B$8,2,FALSE)</f>
        <v>Biodéchets</v>
      </c>
      <c r="H4245" s="21" t="s">
        <v>56</v>
      </c>
      <c r="I4245" s="21" t="str">
        <f>VLOOKUP(Tableau1[[#This Row],[CODE_DESTINATION]],Libellés!$E$2:$F$7,2,FALSE)</f>
        <v>Valorisation organique</v>
      </c>
      <c r="J4245" s="21">
        <v>509</v>
      </c>
      <c r="K4245" s="21">
        <v>2187526</v>
      </c>
      <c r="L4245" s="21">
        <f>Tableau1[[#This Row],[TONNE_DECHET]]*1000</f>
        <v>509000</v>
      </c>
      <c r="M4245" s="21">
        <f>Tableau1[[#This Row],[KG_DECHET]]/Tableau1[[#This Row],[Population]]</f>
        <v>0.23268294868266709</v>
      </c>
    </row>
    <row r="4246" spans="1:13" x14ac:dyDescent="0.3">
      <c r="A4246" s="21">
        <v>2017</v>
      </c>
      <c r="B4246" s="21">
        <v>11</v>
      </c>
      <c r="C4246" s="21" t="str">
        <f>VLOOKUP(Tableau1[[#This Row],[CODE_REGION]],Libellés!$I$2:$J$15,2,FALSE)</f>
        <v>Ile-de-France</v>
      </c>
      <c r="D4246" s="21">
        <v>75</v>
      </c>
      <c r="E4246" s="21" t="str">
        <f>VLOOKUP(Tableau1[[#This Row],[CODE_DEPT]],Libellés!$L$2:$M$102,2,FALSE)</f>
        <v>Paris</v>
      </c>
      <c r="F4246" s="21" t="s">
        <v>54</v>
      </c>
      <c r="G4246" s="21" t="str">
        <f>VLOOKUP(Tableau1[[#This Row],[CODE_TYPE_DECHET]],Libellés!$A$1:$B$8,2,FALSE)</f>
        <v>Verre</v>
      </c>
      <c r="H4246" s="21" t="s">
        <v>49</v>
      </c>
      <c r="I4246" s="21" t="str">
        <f>VLOOKUP(Tableau1[[#This Row],[CODE_DESTINATION]],Libellés!$E$2:$F$7,2,FALSE)</f>
        <v>Valorisation matière</v>
      </c>
      <c r="J4246" s="21">
        <v>70656.2</v>
      </c>
      <c r="K4246" s="21">
        <v>2187526</v>
      </c>
      <c r="L4246" s="21">
        <f>Tableau1[[#This Row],[TONNE_DECHET]]*1000</f>
        <v>70656200</v>
      </c>
      <c r="M4246" s="21">
        <f>Tableau1[[#This Row],[KG_DECHET]]/Tableau1[[#This Row],[Population]]</f>
        <v>32.299593239120355</v>
      </c>
    </row>
    <row r="4247" spans="1:13" x14ac:dyDescent="0.3">
      <c r="A4247" s="21">
        <v>2017</v>
      </c>
      <c r="B4247" s="21">
        <v>11</v>
      </c>
      <c r="C4247" s="21" t="str">
        <f>VLOOKUP(Tableau1[[#This Row],[CODE_REGION]],Libellés!$I$2:$J$15,2,FALSE)</f>
        <v>Ile-de-France</v>
      </c>
      <c r="D4247" s="21">
        <v>75</v>
      </c>
      <c r="E4247" s="21" t="str">
        <f>VLOOKUP(Tableau1[[#This Row],[CODE_DEPT]],Libellés!$L$2:$M$102,2,FALSE)</f>
        <v>Paris</v>
      </c>
      <c r="F4247" s="21" t="s">
        <v>55</v>
      </c>
      <c r="G4247" s="21" t="str">
        <f>VLOOKUP(Tableau1[[#This Row],[CODE_TYPE_DECHET]],Libellés!$A$1:$B$8,2,FALSE)</f>
        <v>Collectes séparées hors gravats</v>
      </c>
      <c r="H4247" s="21" t="s">
        <v>49</v>
      </c>
      <c r="I4247" s="21" t="str">
        <f>VLOOKUP(Tableau1[[#This Row],[CODE_DESTINATION]],Libellés!$E$2:$F$7,2,FALSE)</f>
        <v>Valorisation matière</v>
      </c>
      <c r="J4247" s="21">
        <v>3479</v>
      </c>
      <c r="K4247" s="21">
        <v>2187526</v>
      </c>
      <c r="L4247" s="21">
        <f>Tableau1[[#This Row],[TONNE_DECHET]]*1000</f>
        <v>3479000</v>
      </c>
      <c r="M4247" s="21">
        <f>Tableau1[[#This Row],[KG_DECHET]]/Tableau1[[#This Row],[Population]]</f>
        <v>1.5903810971846735</v>
      </c>
    </row>
    <row r="4248" spans="1:13" x14ac:dyDescent="0.3">
      <c r="A4248" s="21">
        <v>2017</v>
      </c>
      <c r="B4248" s="21">
        <v>11</v>
      </c>
      <c r="C4248" s="21" t="str">
        <f>VLOOKUP(Tableau1[[#This Row],[CODE_REGION]],Libellés!$I$2:$J$15,2,FALSE)</f>
        <v>Ile-de-France</v>
      </c>
      <c r="D4248" s="21">
        <v>75</v>
      </c>
      <c r="E4248" s="21" t="str">
        <f>VLOOKUP(Tableau1[[#This Row],[CODE_DEPT]],Libellés!$L$2:$M$102,2,FALSE)</f>
        <v>Paris</v>
      </c>
      <c r="F4248" s="21" t="s">
        <v>55</v>
      </c>
      <c r="G4248" s="21" t="str">
        <f>VLOOKUP(Tableau1[[#This Row],[CODE_TYPE_DECHET]],Libellés!$A$1:$B$8,2,FALSE)</f>
        <v>Collectes séparées hors gravats</v>
      </c>
      <c r="H4248" s="21" t="s">
        <v>52</v>
      </c>
      <c r="I4248" s="21" t="str">
        <f>VLOOKUP(Tableau1[[#This Row],[CODE_DESTINATION]],Libellés!$E$2:$F$7,2,FALSE)</f>
        <v>Non précisé</v>
      </c>
      <c r="J4248" s="21">
        <v>4.5</v>
      </c>
      <c r="K4248" s="21">
        <v>2187526</v>
      </c>
      <c r="L4248" s="21">
        <f>Tableau1[[#This Row],[TONNE_DECHET]]*1000</f>
        <v>4500</v>
      </c>
      <c r="M4248" s="21">
        <f>Tableau1[[#This Row],[KG_DECHET]]/Tableau1[[#This Row],[Population]]</f>
        <v>2.0571184068212218E-3</v>
      </c>
    </row>
    <row r="4249" spans="1:13" x14ac:dyDescent="0.3">
      <c r="A4249" s="21">
        <v>2009</v>
      </c>
      <c r="B4249" s="21">
        <v>28</v>
      </c>
      <c r="C4249" s="21" t="str">
        <f>VLOOKUP(Tableau1[[#This Row],[CODE_REGION]],Libellés!$I$2:$J$15,2,FALSE)</f>
        <v>Normandie</v>
      </c>
      <c r="D4249" s="21">
        <v>76</v>
      </c>
      <c r="E4249" s="21" t="str">
        <f>VLOOKUP(Tableau1[[#This Row],[CODE_DEPT]],Libellés!$L$2:$M$102,2,FALSE)</f>
        <v>Seine-Maritime</v>
      </c>
      <c r="F4249" s="21" t="s">
        <v>49</v>
      </c>
      <c r="G4249" s="21" t="str">
        <f>VLOOKUP(Tableau1[[#This Row],[CODE_TYPE_DECHET]],Libellés!$A$1:$B$8,2,FALSE)</f>
        <v>Ordures ménagères résiduelles</v>
      </c>
      <c r="H4249" s="21" t="s">
        <v>49</v>
      </c>
      <c r="I4249" s="21" t="str">
        <f>VLOOKUP(Tableau1[[#This Row],[CODE_DESTINATION]],Libellés!$E$2:$F$7,2,FALSE)</f>
        <v>Valorisation matière</v>
      </c>
      <c r="J4249" s="21">
        <v>9241.0649900000008</v>
      </c>
      <c r="K4249" s="21">
        <v>1250120</v>
      </c>
      <c r="L4249" s="21">
        <f>Tableau1[[#This Row],[TONNE_DECHET]]*1000</f>
        <v>9241064.9900000002</v>
      </c>
      <c r="M4249" s="21">
        <f>Tableau1[[#This Row],[KG_DECHET]]/Tableau1[[#This Row],[Population]]</f>
        <v>7.3921423463347518</v>
      </c>
    </row>
    <row r="4250" spans="1:13" x14ac:dyDescent="0.3">
      <c r="A4250" s="21">
        <v>2009</v>
      </c>
      <c r="B4250" s="21">
        <v>28</v>
      </c>
      <c r="C4250" s="21" t="str">
        <f>VLOOKUP(Tableau1[[#This Row],[CODE_REGION]],Libellés!$I$2:$J$15,2,FALSE)</f>
        <v>Normandie</v>
      </c>
      <c r="D4250" s="21">
        <v>76</v>
      </c>
      <c r="E4250" s="21" t="str">
        <f>VLOOKUP(Tableau1[[#This Row],[CODE_DEPT]],Libellés!$L$2:$M$102,2,FALSE)</f>
        <v>Seine-Maritime</v>
      </c>
      <c r="F4250" s="21" t="s">
        <v>49</v>
      </c>
      <c r="G4250" s="21" t="str">
        <f>VLOOKUP(Tableau1[[#This Row],[CODE_TYPE_DECHET]],Libellés!$A$1:$B$8,2,FALSE)</f>
        <v>Ordures ménagères résiduelles</v>
      </c>
      <c r="H4250" s="21" t="s">
        <v>50</v>
      </c>
      <c r="I4250" s="21" t="str">
        <f>VLOOKUP(Tableau1[[#This Row],[CODE_DESTINATION]],Libellés!$E$2:$F$7,2,FALSE)</f>
        <v>Incinération avec récupération d'énergie</v>
      </c>
      <c r="J4250" s="21">
        <v>316640.45101000002</v>
      </c>
      <c r="K4250" s="21">
        <v>1250120</v>
      </c>
      <c r="L4250" s="21">
        <f>Tableau1[[#This Row],[TONNE_DECHET]]*1000</f>
        <v>316640451.00999999</v>
      </c>
      <c r="M4250" s="21">
        <f>Tableau1[[#This Row],[KG_DECHET]]/Tableau1[[#This Row],[Population]]</f>
        <v>253.28804515566506</v>
      </c>
    </row>
    <row r="4251" spans="1:13" x14ac:dyDescent="0.3">
      <c r="A4251" s="21">
        <v>2009</v>
      </c>
      <c r="B4251" s="21">
        <v>28</v>
      </c>
      <c r="C4251" s="21" t="str">
        <f>VLOOKUP(Tableau1[[#This Row],[CODE_REGION]],Libellés!$I$2:$J$15,2,FALSE)</f>
        <v>Normandie</v>
      </c>
      <c r="D4251" s="21">
        <v>76</v>
      </c>
      <c r="E4251" s="21" t="str">
        <f>VLOOKUP(Tableau1[[#This Row],[CODE_DEPT]],Libellés!$L$2:$M$102,2,FALSE)</f>
        <v>Seine-Maritime</v>
      </c>
      <c r="F4251" s="21" t="s">
        <v>49</v>
      </c>
      <c r="G4251" s="21" t="str">
        <f>VLOOKUP(Tableau1[[#This Row],[CODE_TYPE_DECHET]],Libellés!$A$1:$B$8,2,FALSE)</f>
        <v>Ordures ménagères résiduelles</v>
      </c>
      <c r="H4251" s="21" t="s">
        <v>51</v>
      </c>
      <c r="I4251" s="21" t="str">
        <f>VLOOKUP(Tableau1[[#This Row],[CODE_DESTINATION]],Libellés!$E$2:$F$7,2,FALSE)</f>
        <v>Stockage</v>
      </c>
      <c r="J4251" s="21">
        <v>49636.815600000002</v>
      </c>
      <c r="K4251" s="21">
        <v>1250120</v>
      </c>
      <c r="L4251" s="21">
        <f>Tableau1[[#This Row],[TONNE_DECHET]]*1000</f>
        <v>49636815.600000001</v>
      </c>
      <c r="M4251" s="21">
        <f>Tableau1[[#This Row],[KG_DECHET]]/Tableau1[[#This Row],[Population]]</f>
        <v>39.705640738489109</v>
      </c>
    </row>
    <row r="4252" spans="1:13" x14ac:dyDescent="0.3">
      <c r="A4252" s="21">
        <v>2009</v>
      </c>
      <c r="B4252" s="21">
        <v>28</v>
      </c>
      <c r="C4252" s="21" t="str">
        <f>VLOOKUP(Tableau1[[#This Row],[CODE_REGION]],Libellés!$I$2:$J$15,2,FALSE)</f>
        <v>Normandie</v>
      </c>
      <c r="D4252" s="21">
        <v>76</v>
      </c>
      <c r="E4252" s="21" t="str">
        <f>VLOOKUP(Tableau1[[#This Row],[CODE_DEPT]],Libellés!$L$2:$M$102,2,FALSE)</f>
        <v>Seine-Maritime</v>
      </c>
      <c r="F4252" s="21" t="s">
        <v>49</v>
      </c>
      <c r="G4252" s="21" t="str">
        <f>VLOOKUP(Tableau1[[#This Row],[CODE_TYPE_DECHET]],Libellés!$A$1:$B$8,2,FALSE)</f>
        <v>Ordures ménagères résiduelles</v>
      </c>
      <c r="H4252" s="21" t="s">
        <v>56</v>
      </c>
      <c r="I4252" s="21" t="str">
        <f>VLOOKUP(Tableau1[[#This Row],[CODE_DESTINATION]],Libellés!$E$2:$F$7,2,FALSE)</f>
        <v>Valorisation organique</v>
      </c>
      <c r="J4252" s="21">
        <v>12218.3</v>
      </c>
      <c r="K4252" s="21">
        <v>1250120</v>
      </c>
      <c r="L4252" s="21">
        <f>Tableau1[[#This Row],[TONNE_DECHET]]*1000</f>
        <v>12218300</v>
      </c>
      <c r="M4252" s="21">
        <f>Tableau1[[#This Row],[KG_DECHET]]/Tableau1[[#This Row],[Population]]</f>
        <v>9.7737017246344351</v>
      </c>
    </row>
    <row r="4253" spans="1:13" x14ac:dyDescent="0.3">
      <c r="A4253" s="21">
        <v>2009</v>
      </c>
      <c r="B4253" s="21">
        <v>28</v>
      </c>
      <c r="C4253" s="21" t="str">
        <f>VLOOKUP(Tableau1[[#This Row],[CODE_REGION]],Libellés!$I$2:$J$15,2,FALSE)</f>
        <v>Normandie</v>
      </c>
      <c r="D4253" s="21">
        <v>76</v>
      </c>
      <c r="E4253" s="21" t="str">
        <f>VLOOKUP(Tableau1[[#This Row],[CODE_DEPT]],Libellés!$L$2:$M$102,2,FALSE)</f>
        <v>Seine-Maritime</v>
      </c>
      <c r="F4253" s="21" t="s">
        <v>49</v>
      </c>
      <c r="G4253" s="21" t="str">
        <f>VLOOKUP(Tableau1[[#This Row],[CODE_TYPE_DECHET]],Libellés!$A$1:$B$8,2,FALSE)</f>
        <v>Ordures ménagères résiduelles</v>
      </c>
      <c r="H4253" s="21" t="s">
        <v>52</v>
      </c>
      <c r="I4253" s="21" t="str">
        <f>VLOOKUP(Tableau1[[#This Row],[CODE_DESTINATION]],Libellés!$E$2:$F$7,2,FALSE)</f>
        <v>Non précisé</v>
      </c>
      <c r="J4253" s="21">
        <v>4873.7745000000004</v>
      </c>
      <c r="K4253" s="21">
        <v>1250120</v>
      </c>
      <c r="L4253" s="21">
        <f>Tableau1[[#This Row],[TONNE_DECHET]]*1000</f>
        <v>4873774.5</v>
      </c>
      <c r="M4253" s="21">
        <f>Tableau1[[#This Row],[KG_DECHET]]/Tableau1[[#This Row],[Population]]</f>
        <v>3.8986453300483155</v>
      </c>
    </row>
    <row r="4254" spans="1:13" x14ac:dyDescent="0.3">
      <c r="A4254" s="21">
        <v>2009</v>
      </c>
      <c r="B4254" s="21">
        <v>28</v>
      </c>
      <c r="C4254" s="21" t="str">
        <f>VLOOKUP(Tableau1[[#This Row],[CODE_REGION]],Libellés!$I$2:$J$15,2,FALSE)</f>
        <v>Normandie</v>
      </c>
      <c r="D4254" s="21">
        <v>76</v>
      </c>
      <c r="E4254" s="21" t="str">
        <f>VLOOKUP(Tableau1[[#This Row],[CODE_DEPT]],Libellés!$L$2:$M$102,2,FALSE)</f>
        <v>Seine-Maritime</v>
      </c>
      <c r="F4254" s="21" t="s">
        <v>50</v>
      </c>
      <c r="G4254" s="21" t="str">
        <f>VLOOKUP(Tableau1[[#This Row],[CODE_TYPE_DECHET]],Libellés!$A$1:$B$8,2,FALSE)</f>
        <v>Encombrants</v>
      </c>
      <c r="H4254" s="21" t="s">
        <v>49</v>
      </c>
      <c r="I4254" s="21" t="str">
        <f>VLOOKUP(Tableau1[[#This Row],[CODE_DESTINATION]],Libellés!$E$2:$F$7,2,FALSE)</f>
        <v>Valorisation matière</v>
      </c>
      <c r="J4254" s="21">
        <v>7315.23</v>
      </c>
      <c r="K4254" s="21">
        <v>1250120</v>
      </c>
      <c r="L4254" s="21">
        <f>Tableau1[[#This Row],[TONNE_DECHET]]*1000</f>
        <v>7315230</v>
      </c>
      <c r="M4254" s="21">
        <f>Tableau1[[#This Row],[KG_DECHET]]/Tableau1[[#This Row],[Population]]</f>
        <v>5.8516222442645507</v>
      </c>
    </row>
    <row r="4255" spans="1:13" x14ac:dyDescent="0.3">
      <c r="A4255" s="21">
        <v>2009</v>
      </c>
      <c r="B4255" s="21">
        <v>28</v>
      </c>
      <c r="C4255" s="21" t="str">
        <f>VLOOKUP(Tableau1[[#This Row],[CODE_REGION]],Libellés!$I$2:$J$15,2,FALSE)</f>
        <v>Normandie</v>
      </c>
      <c r="D4255" s="21">
        <v>76</v>
      </c>
      <c r="E4255" s="21" t="str">
        <f>VLOOKUP(Tableau1[[#This Row],[CODE_DEPT]],Libellés!$L$2:$M$102,2,FALSE)</f>
        <v>Seine-Maritime</v>
      </c>
      <c r="F4255" s="21" t="s">
        <v>50</v>
      </c>
      <c r="G4255" s="21" t="str">
        <f>VLOOKUP(Tableau1[[#This Row],[CODE_TYPE_DECHET]],Libellés!$A$1:$B$8,2,FALSE)</f>
        <v>Encombrants</v>
      </c>
      <c r="H4255" s="21" t="s">
        <v>51</v>
      </c>
      <c r="I4255" s="21" t="str">
        <f>VLOOKUP(Tableau1[[#This Row],[CODE_DESTINATION]],Libellés!$E$2:$F$7,2,FALSE)</f>
        <v>Stockage</v>
      </c>
      <c r="J4255" s="21">
        <v>697.63712999999996</v>
      </c>
      <c r="K4255" s="21">
        <v>1250120</v>
      </c>
      <c r="L4255" s="21">
        <f>Tableau1[[#This Row],[TONNE_DECHET]]*1000</f>
        <v>697637.13</v>
      </c>
      <c r="M4255" s="21">
        <f>Tableau1[[#This Row],[KG_DECHET]]/Tableau1[[#This Row],[Population]]</f>
        <v>0.55805613061146131</v>
      </c>
    </row>
    <row r="4256" spans="1:13" x14ac:dyDescent="0.3">
      <c r="A4256" s="21">
        <v>2009</v>
      </c>
      <c r="B4256" s="21">
        <v>28</v>
      </c>
      <c r="C4256" s="21" t="str">
        <f>VLOOKUP(Tableau1[[#This Row],[CODE_REGION]],Libellés!$I$2:$J$15,2,FALSE)</f>
        <v>Normandie</v>
      </c>
      <c r="D4256" s="21">
        <v>76</v>
      </c>
      <c r="E4256" s="21" t="str">
        <f>VLOOKUP(Tableau1[[#This Row],[CODE_DEPT]],Libellés!$L$2:$M$102,2,FALSE)</f>
        <v>Seine-Maritime</v>
      </c>
      <c r="F4256" s="21" t="s">
        <v>53</v>
      </c>
      <c r="G4256" s="21" t="str">
        <f>VLOOKUP(Tableau1[[#This Row],[CODE_TYPE_DECHET]],Libellés!$A$1:$B$8,2,FALSE)</f>
        <v>Déchets dangereux</v>
      </c>
      <c r="H4256" s="21" t="s">
        <v>49</v>
      </c>
      <c r="I4256" s="21" t="str">
        <f>VLOOKUP(Tableau1[[#This Row],[CODE_DESTINATION]],Libellés!$E$2:$F$7,2,FALSE)</f>
        <v>Valorisation matière</v>
      </c>
      <c r="J4256" s="21">
        <v>9.3000000000000007</v>
      </c>
      <c r="K4256" s="21">
        <v>1250120</v>
      </c>
      <c r="L4256" s="21">
        <f>Tableau1[[#This Row],[TONNE_DECHET]]*1000</f>
        <v>9300</v>
      </c>
      <c r="M4256" s="21">
        <f>Tableau1[[#This Row],[KG_DECHET]]/Tableau1[[#This Row],[Population]]</f>
        <v>7.4392858285604584E-3</v>
      </c>
    </row>
    <row r="4257" spans="1:13" x14ac:dyDescent="0.3">
      <c r="A4257" s="21">
        <v>2009</v>
      </c>
      <c r="B4257" s="21">
        <v>28</v>
      </c>
      <c r="C4257" s="21" t="str">
        <f>VLOOKUP(Tableau1[[#This Row],[CODE_REGION]],Libellés!$I$2:$J$15,2,FALSE)</f>
        <v>Normandie</v>
      </c>
      <c r="D4257" s="21">
        <v>76</v>
      </c>
      <c r="E4257" s="21" t="str">
        <f>VLOOKUP(Tableau1[[#This Row],[CODE_DEPT]],Libellés!$L$2:$M$102,2,FALSE)</f>
        <v>Seine-Maritime</v>
      </c>
      <c r="F4257" s="21" t="s">
        <v>51</v>
      </c>
      <c r="G4257" s="21" t="str">
        <f>VLOOKUP(Tableau1[[#This Row],[CODE_TYPE_DECHET]],Libellés!$A$1:$B$8,2,FALSE)</f>
        <v>Emballages et papier</v>
      </c>
      <c r="H4257" s="21" t="s">
        <v>49</v>
      </c>
      <c r="I4257" s="21" t="str">
        <f>VLOOKUP(Tableau1[[#This Row],[CODE_DESTINATION]],Libellés!$E$2:$F$7,2,FALSE)</f>
        <v>Valorisation matière</v>
      </c>
      <c r="J4257" s="21">
        <v>51738.035640000002</v>
      </c>
      <c r="K4257" s="21">
        <v>1250120</v>
      </c>
      <c r="L4257" s="21">
        <f>Tableau1[[#This Row],[TONNE_DECHET]]*1000</f>
        <v>51738035.640000001</v>
      </c>
      <c r="M4257" s="21">
        <f>Tableau1[[#This Row],[KG_DECHET]]/Tableau1[[#This Row],[Population]]</f>
        <v>41.386455412280419</v>
      </c>
    </row>
    <row r="4258" spans="1:13" x14ac:dyDescent="0.3">
      <c r="A4258" s="21">
        <v>2009</v>
      </c>
      <c r="B4258" s="21">
        <v>28</v>
      </c>
      <c r="C4258" s="21" t="str">
        <f>VLOOKUP(Tableau1[[#This Row],[CODE_REGION]],Libellés!$I$2:$J$15,2,FALSE)</f>
        <v>Normandie</v>
      </c>
      <c r="D4258" s="21">
        <v>76</v>
      </c>
      <c r="E4258" s="21" t="str">
        <f>VLOOKUP(Tableau1[[#This Row],[CODE_DEPT]],Libellés!$L$2:$M$102,2,FALSE)</f>
        <v>Seine-Maritime</v>
      </c>
      <c r="F4258" s="21" t="s">
        <v>51</v>
      </c>
      <c r="G4258" s="21" t="str">
        <f>VLOOKUP(Tableau1[[#This Row],[CODE_TYPE_DECHET]],Libellés!$A$1:$B$8,2,FALSE)</f>
        <v>Emballages et papier</v>
      </c>
      <c r="H4258" s="21" t="s">
        <v>52</v>
      </c>
      <c r="I4258" s="21" t="str">
        <f>VLOOKUP(Tableau1[[#This Row],[CODE_DESTINATION]],Libellés!$E$2:$F$7,2,FALSE)</f>
        <v>Non précisé</v>
      </c>
      <c r="J4258" s="21">
        <v>1165.43209</v>
      </c>
      <c r="K4258" s="21">
        <v>1250120</v>
      </c>
      <c r="L4258" s="21">
        <f>Tableau1[[#This Row],[TONNE_DECHET]]*1000</f>
        <v>1165432.0900000001</v>
      </c>
      <c r="M4258" s="21">
        <f>Tableau1[[#This Row],[KG_DECHET]]/Tableau1[[#This Row],[Population]]</f>
        <v>0.93225617540716099</v>
      </c>
    </row>
    <row r="4259" spans="1:13" x14ac:dyDescent="0.3">
      <c r="A4259" s="21">
        <v>2009</v>
      </c>
      <c r="B4259" s="21">
        <v>28</v>
      </c>
      <c r="C4259" s="21" t="str">
        <f>VLOOKUP(Tableau1[[#This Row],[CODE_REGION]],Libellés!$I$2:$J$15,2,FALSE)</f>
        <v>Normandie</v>
      </c>
      <c r="D4259" s="21">
        <v>76</v>
      </c>
      <c r="E4259" s="21" t="str">
        <f>VLOOKUP(Tableau1[[#This Row],[CODE_DEPT]],Libellés!$L$2:$M$102,2,FALSE)</f>
        <v>Seine-Maritime</v>
      </c>
      <c r="F4259" s="21" t="s">
        <v>56</v>
      </c>
      <c r="G4259" s="21" t="str">
        <f>VLOOKUP(Tableau1[[#This Row],[CODE_TYPE_DECHET]],Libellés!$A$1:$B$8,2,FALSE)</f>
        <v>Biodéchets</v>
      </c>
      <c r="H4259" s="21" t="s">
        <v>51</v>
      </c>
      <c r="I4259" s="21" t="str">
        <f>VLOOKUP(Tableau1[[#This Row],[CODE_DESTINATION]],Libellés!$E$2:$F$7,2,FALSE)</f>
        <v>Stockage</v>
      </c>
      <c r="J4259" s="21">
        <v>121.28</v>
      </c>
      <c r="K4259" s="21">
        <v>1250120</v>
      </c>
      <c r="L4259" s="21">
        <f>Tableau1[[#This Row],[TONNE_DECHET]]*1000</f>
        <v>121280</v>
      </c>
      <c r="M4259" s="21">
        <f>Tableau1[[#This Row],[KG_DECHET]]/Tableau1[[#This Row],[Population]]</f>
        <v>9.7014686590087357E-2</v>
      </c>
    </row>
    <row r="4260" spans="1:13" x14ac:dyDescent="0.3">
      <c r="A4260" s="21">
        <v>2009</v>
      </c>
      <c r="B4260" s="21">
        <v>28</v>
      </c>
      <c r="C4260" s="21" t="str">
        <f>VLOOKUP(Tableau1[[#This Row],[CODE_REGION]],Libellés!$I$2:$J$15,2,FALSE)</f>
        <v>Normandie</v>
      </c>
      <c r="D4260" s="21">
        <v>76</v>
      </c>
      <c r="E4260" s="21" t="str">
        <f>VLOOKUP(Tableau1[[#This Row],[CODE_DEPT]],Libellés!$L$2:$M$102,2,FALSE)</f>
        <v>Seine-Maritime</v>
      </c>
      <c r="F4260" s="21" t="s">
        <v>56</v>
      </c>
      <c r="G4260" s="21" t="str">
        <f>VLOOKUP(Tableau1[[#This Row],[CODE_TYPE_DECHET]],Libellés!$A$1:$B$8,2,FALSE)</f>
        <v>Biodéchets</v>
      </c>
      <c r="H4260" s="21" t="s">
        <v>56</v>
      </c>
      <c r="I4260" s="21" t="str">
        <f>VLOOKUP(Tableau1[[#This Row],[CODE_DESTINATION]],Libellés!$E$2:$F$7,2,FALSE)</f>
        <v>Valorisation organique</v>
      </c>
      <c r="J4260" s="21">
        <v>53100.395479999999</v>
      </c>
      <c r="K4260" s="21">
        <v>1250120</v>
      </c>
      <c r="L4260" s="21">
        <f>Tableau1[[#This Row],[TONNE_DECHET]]*1000</f>
        <v>53100395.479999997</v>
      </c>
      <c r="M4260" s="21">
        <f>Tableau1[[#This Row],[KG_DECHET]]/Tableau1[[#This Row],[Population]]</f>
        <v>42.476238665088147</v>
      </c>
    </row>
    <row r="4261" spans="1:13" x14ac:dyDescent="0.3">
      <c r="A4261" s="21">
        <v>2009</v>
      </c>
      <c r="B4261" s="21">
        <v>28</v>
      </c>
      <c r="C4261" s="21" t="str">
        <f>VLOOKUP(Tableau1[[#This Row],[CODE_REGION]],Libellés!$I$2:$J$15,2,FALSE)</f>
        <v>Normandie</v>
      </c>
      <c r="D4261" s="21">
        <v>76</v>
      </c>
      <c r="E4261" s="21" t="str">
        <f>VLOOKUP(Tableau1[[#This Row],[CODE_DEPT]],Libellés!$L$2:$M$102,2,FALSE)</f>
        <v>Seine-Maritime</v>
      </c>
      <c r="F4261" s="21" t="s">
        <v>54</v>
      </c>
      <c r="G4261" s="21" t="str">
        <f>VLOOKUP(Tableau1[[#This Row],[CODE_TYPE_DECHET]],Libellés!$A$1:$B$8,2,FALSE)</f>
        <v>Verre</v>
      </c>
      <c r="H4261" s="21" t="s">
        <v>49</v>
      </c>
      <c r="I4261" s="21" t="str">
        <f>VLOOKUP(Tableau1[[#This Row],[CODE_DESTINATION]],Libellés!$E$2:$F$7,2,FALSE)</f>
        <v>Valorisation matière</v>
      </c>
      <c r="J4261" s="21">
        <v>33834.130129999998</v>
      </c>
      <c r="K4261" s="21">
        <v>1250120</v>
      </c>
      <c r="L4261" s="21">
        <f>Tableau1[[#This Row],[TONNE_DECHET]]*1000</f>
        <v>33834130.129999995</v>
      </c>
      <c r="M4261" s="21">
        <f>Tableau1[[#This Row],[KG_DECHET]]/Tableau1[[#This Row],[Population]]</f>
        <v>27.064705892234343</v>
      </c>
    </row>
    <row r="4262" spans="1:13" x14ac:dyDescent="0.3">
      <c r="A4262" s="21">
        <v>2009</v>
      </c>
      <c r="B4262" s="21">
        <v>28</v>
      </c>
      <c r="C4262" s="21" t="str">
        <f>VLOOKUP(Tableau1[[#This Row],[CODE_REGION]],Libellés!$I$2:$J$15,2,FALSE)</f>
        <v>Normandie</v>
      </c>
      <c r="D4262" s="21">
        <v>76</v>
      </c>
      <c r="E4262" s="21" t="str">
        <f>VLOOKUP(Tableau1[[#This Row],[CODE_DEPT]],Libellés!$L$2:$M$102,2,FALSE)</f>
        <v>Seine-Maritime</v>
      </c>
      <c r="F4262" s="21" t="s">
        <v>54</v>
      </c>
      <c r="G4262" s="21" t="str">
        <f>VLOOKUP(Tableau1[[#This Row],[CODE_TYPE_DECHET]],Libellés!$A$1:$B$8,2,FALSE)</f>
        <v>Verre</v>
      </c>
      <c r="H4262" s="21" t="s">
        <v>52</v>
      </c>
      <c r="I4262" s="21" t="str">
        <f>VLOOKUP(Tableau1[[#This Row],[CODE_DESTINATION]],Libellés!$E$2:$F$7,2,FALSE)</f>
        <v>Non précisé</v>
      </c>
      <c r="J4262" s="21">
        <v>905.48217999999997</v>
      </c>
      <c r="K4262" s="21">
        <v>1250120</v>
      </c>
      <c r="L4262" s="21">
        <f>Tableau1[[#This Row],[TONNE_DECHET]]*1000</f>
        <v>905482.17999999993</v>
      </c>
      <c r="M4262" s="21">
        <f>Tableau1[[#This Row],[KG_DECHET]]/Tableau1[[#This Row],[Population]]</f>
        <v>0.72431620964387411</v>
      </c>
    </row>
    <row r="4263" spans="1:13" x14ac:dyDescent="0.3">
      <c r="A4263" s="21">
        <v>2009</v>
      </c>
      <c r="B4263" s="21">
        <v>28</v>
      </c>
      <c r="C4263" s="21" t="str">
        <f>VLOOKUP(Tableau1[[#This Row],[CODE_REGION]],Libellés!$I$2:$J$15,2,FALSE)</f>
        <v>Normandie</v>
      </c>
      <c r="D4263" s="21">
        <v>76</v>
      </c>
      <c r="E4263" s="21" t="str">
        <f>VLOOKUP(Tableau1[[#This Row],[CODE_DEPT]],Libellés!$L$2:$M$102,2,FALSE)</f>
        <v>Seine-Maritime</v>
      </c>
      <c r="F4263" s="21" t="s">
        <v>55</v>
      </c>
      <c r="G4263" s="21" t="str">
        <f>VLOOKUP(Tableau1[[#This Row],[CODE_TYPE_DECHET]],Libellés!$A$1:$B$8,2,FALSE)</f>
        <v>Collectes séparées hors gravats</v>
      </c>
      <c r="H4263" s="21" t="s">
        <v>49</v>
      </c>
      <c r="I4263" s="21" t="str">
        <f>VLOOKUP(Tableau1[[#This Row],[CODE_DESTINATION]],Libellés!$E$2:$F$7,2,FALSE)</f>
        <v>Valorisation matière</v>
      </c>
      <c r="J4263" s="21">
        <v>40.070999999999998</v>
      </c>
      <c r="K4263" s="21">
        <v>1250120</v>
      </c>
      <c r="L4263" s="21">
        <f>Tableau1[[#This Row],[TONNE_DECHET]]*1000</f>
        <v>40071</v>
      </c>
      <c r="M4263" s="21">
        <f>Tableau1[[#This Row],[KG_DECHET]]/Tableau1[[#This Row],[Population]]</f>
        <v>3.2053722842607109E-2</v>
      </c>
    </row>
    <row r="4264" spans="1:13" x14ac:dyDescent="0.3">
      <c r="A4264" s="21">
        <v>2011</v>
      </c>
      <c r="B4264" s="21">
        <v>28</v>
      </c>
      <c r="C4264" s="21" t="str">
        <f>VLOOKUP(Tableau1[[#This Row],[CODE_REGION]],Libellés!$I$2:$J$15,2,FALSE)</f>
        <v>Normandie</v>
      </c>
      <c r="D4264" s="21">
        <v>76</v>
      </c>
      <c r="E4264" s="21" t="str">
        <f>VLOOKUP(Tableau1[[#This Row],[CODE_DEPT]],Libellés!$L$2:$M$102,2,FALSE)</f>
        <v>Seine-Maritime</v>
      </c>
      <c r="F4264" s="21" t="s">
        <v>49</v>
      </c>
      <c r="G4264" s="21" t="str">
        <f>VLOOKUP(Tableau1[[#This Row],[CODE_TYPE_DECHET]],Libellés!$A$1:$B$8,2,FALSE)</f>
        <v>Ordures ménagères résiduelles</v>
      </c>
      <c r="H4264" s="21" t="s">
        <v>49</v>
      </c>
      <c r="I4264" s="21" t="str">
        <f>VLOOKUP(Tableau1[[#This Row],[CODE_DESTINATION]],Libellés!$E$2:$F$7,2,FALSE)</f>
        <v>Valorisation matière</v>
      </c>
      <c r="J4264" s="21">
        <v>2344</v>
      </c>
      <c r="K4264" s="21">
        <v>1251282</v>
      </c>
      <c r="L4264" s="21">
        <f>Tableau1[[#This Row],[TONNE_DECHET]]*1000</f>
        <v>2344000</v>
      </c>
      <c r="M4264" s="21">
        <f>Tableau1[[#This Row],[KG_DECHET]]/Tableau1[[#This Row],[Population]]</f>
        <v>1.8732787652983101</v>
      </c>
    </row>
    <row r="4265" spans="1:13" x14ac:dyDescent="0.3">
      <c r="A4265" s="21">
        <v>2011</v>
      </c>
      <c r="B4265" s="21">
        <v>28</v>
      </c>
      <c r="C4265" s="21" t="str">
        <f>VLOOKUP(Tableau1[[#This Row],[CODE_REGION]],Libellés!$I$2:$J$15,2,FALSE)</f>
        <v>Normandie</v>
      </c>
      <c r="D4265" s="21">
        <v>76</v>
      </c>
      <c r="E4265" s="21" t="str">
        <f>VLOOKUP(Tableau1[[#This Row],[CODE_DEPT]],Libellés!$L$2:$M$102,2,FALSE)</f>
        <v>Seine-Maritime</v>
      </c>
      <c r="F4265" s="21" t="s">
        <v>49</v>
      </c>
      <c r="G4265" s="21" t="str">
        <f>VLOOKUP(Tableau1[[#This Row],[CODE_TYPE_DECHET]],Libellés!$A$1:$B$8,2,FALSE)</f>
        <v>Ordures ménagères résiduelles</v>
      </c>
      <c r="H4265" s="21" t="s">
        <v>50</v>
      </c>
      <c r="I4265" s="21" t="str">
        <f>VLOOKUP(Tableau1[[#This Row],[CODE_DESTINATION]],Libellés!$E$2:$F$7,2,FALSE)</f>
        <v>Incinération avec récupération d'énergie</v>
      </c>
      <c r="J4265" s="21">
        <v>276311.22081999999</v>
      </c>
      <c r="K4265" s="21">
        <v>1251282</v>
      </c>
      <c r="L4265" s="21">
        <f>Tableau1[[#This Row],[TONNE_DECHET]]*1000</f>
        <v>276311220.81999999</v>
      </c>
      <c r="M4265" s="21">
        <f>Tableau1[[#This Row],[KG_DECHET]]/Tableau1[[#This Row],[Population]]</f>
        <v>220.82250109887298</v>
      </c>
    </row>
    <row r="4266" spans="1:13" x14ac:dyDescent="0.3">
      <c r="A4266" s="21">
        <v>2011</v>
      </c>
      <c r="B4266" s="21">
        <v>28</v>
      </c>
      <c r="C4266" s="21" t="str">
        <f>VLOOKUP(Tableau1[[#This Row],[CODE_REGION]],Libellés!$I$2:$J$15,2,FALSE)</f>
        <v>Normandie</v>
      </c>
      <c r="D4266" s="21">
        <v>76</v>
      </c>
      <c r="E4266" s="21" t="str">
        <f>VLOOKUP(Tableau1[[#This Row],[CODE_DEPT]],Libellés!$L$2:$M$102,2,FALSE)</f>
        <v>Seine-Maritime</v>
      </c>
      <c r="F4266" s="21" t="s">
        <v>49</v>
      </c>
      <c r="G4266" s="21" t="str">
        <f>VLOOKUP(Tableau1[[#This Row],[CODE_TYPE_DECHET]],Libellés!$A$1:$B$8,2,FALSE)</f>
        <v>Ordures ménagères résiduelles</v>
      </c>
      <c r="H4266" s="21" t="s">
        <v>51</v>
      </c>
      <c r="I4266" s="21" t="str">
        <f>VLOOKUP(Tableau1[[#This Row],[CODE_DESTINATION]],Libellés!$E$2:$F$7,2,FALSE)</f>
        <v>Stockage</v>
      </c>
      <c r="J4266" s="21">
        <v>47405.062919999997</v>
      </c>
      <c r="K4266" s="21">
        <v>1251282</v>
      </c>
      <c r="L4266" s="21">
        <f>Tableau1[[#This Row],[TONNE_DECHET]]*1000</f>
        <v>47405062.919999994</v>
      </c>
      <c r="M4266" s="21">
        <f>Tableau1[[#This Row],[KG_DECHET]]/Tableau1[[#This Row],[Population]]</f>
        <v>37.885195279721117</v>
      </c>
    </row>
    <row r="4267" spans="1:13" x14ac:dyDescent="0.3">
      <c r="A4267" s="21">
        <v>2011</v>
      </c>
      <c r="B4267" s="21">
        <v>28</v>
      </c>
      <c r="C4267" s="21" t="str">
        <f>VLOOKUP(Tableau1[[#This Row],[CODE_REGION]],Libellés!$I$2:$J$15,2,FALSE)</f>
        <v>Normandie</v>
      </c>
      <c r="D4267" s="21">
        <v>76</v>
      </c>
      <c r="E4267" s="21" t="str">
        <f>VLOOKUP(Tableau1[[#This Row],[CODE_DEPT]],Libellés!$L$2:$M$102,2,FALSE)</f>
        <v>Seine-Maritime</v>
      </c>
      <c r="F4267" s="21" t="s">
        <v>49</v>
      </c>
      <c r="G4267" s="21" t="str">
        <f>VLOOKUP(Tableau1[[#This Row],[CODE_TYPE_DECHET]],Libellés!$A$1:$B$8,2,FALSE)</f>
        <v>Ordures ménagères résiduelles</v>
      </c>
      <c r="H4267" s="21" t="s">
        <v>56</v>
      </c>
      <c r="I4267" s="21" t="str">
        <f>VLOOKUP(Tableau1[[#This Row],[CODE_DESTINATION]],Libellés!$E$2:$F$7,2,FALSE)</f>
        <v>Valorisation organique</v>
      </c>
      <c r="J4267" s="21">
        <v>13066.12</v>
      </c>
      <c r="K4267" s="21">
        <v>1251282</v>
      </c>
      <c r="L4267" s="21">
        <f>Tableau1[[#This Row],[TONNE_DECHET]]*1000</f>
        <v>13066120</v>
      </c>
      <c r="M4267" s="21">
        <f>Tableau1[[#This Row],[KG_DECHET]]/Tableau1[[#This Row],[Population]]</f>
        <v>10.442186493532233</v>
      </c>
    </row>
    <row r="4268" spans="1:13" x14ac:dyDescent="0.3">
      <c r="A4268" s="21">
        <v>2011</v>
      </c>
      <c r="B4268" s="21">
        <v>28</v>
      </c>
      <c r="C4268" s="21" t="str">
        <f>VLOOKUP(Tableau1[[#This Row],[CODE_REGION]],Libellés!$I$2:$J$15,2,FALSE)</f>
        <v>Normandie</v>
      </c>
      <c r="D4268" s="21">
        <v>76</v>
      </c>
      <c r="E4268" s="21" t="str">
        <f>VLOOKUP(Tableau1[[#This Row],[CODE_DEPT]],Libellés!$L$2:$M$102,2,FALSE)</f>
        <v>Seine-Maritime</v>
      </c>
      <c r="F4268" s="21" t="s">
        <v>49</v>
      </c>
      <c r="G4268" s="21" t="str">
        <f>VLOOKUP(Tableau1[[#This Row],[CODE_TYPE_DECHET]],Libellés!$A$1:$B$8,2,FALSE)</f>
        <v>Ordures ménagères résiduelles</v>
      </c>
      <c r="H4268" s="21" t="s">
        <v>52</v>
      </c>
      <c r="I4268" s="21" t="str">
        <f>VLOOKUP(Tableau1[[#This Row],[CODE_DESTINATION]],Libellés!$E$2:$F$7,2,FALSE)</f>
        <v>Non précisé</v>
      </c>
      <c r="J4268" s="21">
        <v>25659.982039999999</v>
      </c>
      <c r="K4268" s="21">
        <v>1251282</v>
      </c>
      <c r="L4268" s="21">
        <f>Tableau1[[#This Row],[TONNE_DECHET]]*1000</f>
        <v>25659982.039999999</v>
      </c>
      <c r="M4268" s="21">
        <f>Tableau1[[#This Row],[KG_DECHET]]/Tableau1[[#This Row],[Population]]</f>
        <v>20.506953700284988</v>
      </c>
    </row>
    <row r="4269" spans="1:13" x14ac:dyDescent="0.3">
      <c r="A4269" s="21">
        <v>2011</v>
      </c>
      <c r="B4269" s="21">
        <v>28</v>
      </c>
      <c r="C4269" s="21" t="str">
        <f>VLOOKUP(Tableau1[[#This Row],[CODE_REGION]],Libellés!$I$2:$J$15,2,FALSE)</f>
        <v>Normandie</v>
      </c>
      <c r="D4269" s="21">
        <v>76</v>
      </c>
      <c r="E4269" s="21" t="str">
        <f>VLOOKUP(Tableau1[[#This Row],[CODE_DEPT]],Libellés!$L$2:$M$102,2,FALSE)</f>
        <v>Seine-Maritime</v>
      </c>
      <c r="F4269" s="21" t="s">
        <v>50</v>
      </c>
      <c r="G4269" s="21" t="str">
        <f>VLOOKUP(Tableau1[[#This Row],[CODE_TYPE_DECHET]],Libellés!$A$1:$B$8,2,FALSE)</f>
        <v>Encombrants</v>
      </c>
      <c r="H4269" s="21" t="s">
        <v>51</v>
      </c>
      <c r="I4269" s="21" t="str">
        <f>VLOOKUP(Tableau1[[#This Row],[CODE_DESTINATION]],Libellés!$E$2:$F$7,2,FALSE)</f>
        <v>Stockage</v>
      </c>
      <c r="J4269" s="21">
        <v>630.36676999999997</v>
      </c>
      <c r="K4269" s="21">
        <v>1251282</v>
      </c>
      <c r="L4269" s="21">
        <f>Tableau1[[#This Row],[TONNE_DECHET]]*1000</f>
        <v>630366.77</v>
      </c>
      <c r="M4269" s="21">
        <f>Tableau1[[#This Row],[KG_DECHET]]/Tableau1[[#This Row],[Population]]</f>
        <v>0.50377674257281735</v>
      </c>
    </row>
    <row r="4270" spans="1:13" x14ac:dyDescent="0.3">
      <c r="A4270" s="21">
        <v>2011</v>
      </c>
      <c r="B4270" s="21">
        <v>28</v>
      </c>
      <c r="C4270" s="21" t="str">
        <f>VLOOKUP(Tableau1[[#This Row],[CODE_REGION]],Libellés!$I$2:$J$15,2,FALSE)</f>
        <v>Normandie</v>
      </c>
      <c r="D4270" s="21">
        <v>76</v>
      </c>
      <c r="E4270" s="21" t="str">
        <f>VLOOKUP(Tableau1[[#This Row],[CODE_DEPT]],Libellés!$L$2:$M$102,2,FALSE)</f>
        <v>Seine-Maritime</v>
      </c>
      <c r="F4270" s="21" t="s">
        <v>53</v>
      </c>
      <c r="G4270" s="21" t="str">
        <f>VLOOKUP(Tableau1[[#This Row],[CODE_TYPE_DECHET]],Libellés!$A$1:$B$8,2,FALSE)</f>
        <v>Déchets dangereux</v>
      </c>
      <c r="H4270" s="21" t="s">
        <v>49</v>
      </c>
      <c r="I4270" s="21" t="str">
        <f>VLOOKUP(Tableau1[[#This Row],[CODE_DESTINATION]],Libellés!$E$2:$F$7,2,FALSE)</f>
        <v>Valorisation matière</v>
      </c>
      <c r="J4270" s="21">
        <v>0.31685999999999998</v>
      </c>
      <c r="K4270" s="21">
        <v>1251282</v>
      </c>
      <c r="L4270" s="21">
        <f>Tableau1[[#This Row],[TONNE_DECHET]]*1000</f>
        <v>316.85999999999996</v>
      </c>
      <c r="M4270" s="21">
        <f>Tableau1[[#This Row],[KG_DECHET]]/Tableau1[[#This Row],[Population]]</f>
        <v>2.532282890667331E-4</v>
      </c>
    </row>
    <row r="4271" spans="1:13" x14ac:dyDescent="0.3">
      <c r="A4271" s="21">
        <v>2011</v>
      </c>
      <c r="B4271" s="21">
        <v>28</v>
      </c>
      <c r="C4271" s="21" t="str">
        <f>VLOOKUP(Tableau1[[#This Row],[CODE_REGION]],Libellés!$I$2:$J$15,2,FALSE)</f>
        <v>Normandie</v>
      </c>
      <c r="D4271" s="21">
        <v>76</v>
      </c>
      <c r="E4271" s="21" t="str">
        <f>VLOOKUP(Tableau1[[#This Row],[CODE_DEPT]],Libellés!$L$2:$M$102,2,FALSE)</f>
        <v>Seine-Maritime</v>
      </c>
      <c r="F4271" s="21" t="s">
        <v>53</v>
      </c>
      <c r="G4271" s="21" t="str">
        <f>VLOOKUP(Tableau1[[#This Row],[CODE_TYPE_DECHET]],Libellés!$A$1:$B$8,2,FALSE)</f>
        <v>Déchets dangereux</v>
      </c>
      <c r="H4271" s="21" t="s">
        <v>50</v>
      </c>
      <c r="I4271" s="21" t="str">
        <f>VLOOKUP(Tableau1[[#This Row],[CODE_DESTINATION]],Libellés!$E$2:$F$7,2,FALSE)</f>
        <v>Incinération avec récupération d'énergie</v>
      </c>
      <c r="J4271" s="21">
        <v>1.9E-2</v>
      </c>
      <c r="K4271" s="21">
        <v>1251282</v>
      </c>
      <c r="L4271" s="21">
        <f>Tableau1[[#This Row],[TONNE_DECHET]]*1000</f>
        <v>19</v>
      </c>
      <c r="M4271" s="21">
        <f>Tableau1[[#This Row],[KG_DECHET]]/Tableau1[[#This Row],[Population]]</f>
        <v>1.5184426851820773E-5</v>
      </c>
    </row>
    <row r="4272" spans="1:13" x14ac:dyDescent="0.3">
      <c r="A4272" s="21">
        <v>2011</v>
      </c>
      <c r="B4272" s="21">
        <v>28</v>
      </c>
      <c r="C4272" s="21" t="str">
        <f>VLOOKUP(Tableau1[[#This Row],[CODE_REGION]],Libellés!$I$2:$J$15,2,FALSE)</f>
        <v>Normandie</v>
      </c>
      <c r="D4272" s="21">
        <v>76</v>
      </c>
      <c r="E4272" s="21" t="str">
        <f>VLOOKUP(Tableau1[[#This Row],[CODE_DEPT]],Libellés!$L$2:$M$102,2,FALSE)</f>
        <v>Seine-Maritime</v>
      </c>
      <c r="F4272" s="21" t="s">
        <v>53</v>
      </c>
      <c r="G4272" s="21" t="str">
        <f>VLOOKUP(Tableau1[[#This Row],[CODE_TYPE_DECHET]],Libellés!$A$1:$B$8,2,FALSE)</f>
        <v>Déchets dangereux</v>
      </c>
      <c r="H4272" s="21" t="s">
        <v>53</v>
      </c>
      <c r="I4272" s="21" t="str">
        <f>VLOOKUP(Tableau1[[#This Row],[CODE_DESTINATION]],Libellés!$E$2:$F$7,2,FALSE)</f>
        <v>Incinération sans récupération d'énergie</v>
      </c>
      <c r="J4272" s="21">
        <v>0.26900000000000002</v>
      </c>
      <c r="K4272" s="21">
        <v>1251282</v>
      </c>
      <c r="L4272" s="21">
        <f>Tableau1[[#This Row],[TONNE_DECHET]]*1000</f>
        <v>269</v>
      </c>
      <c r="M4272" s="21">
        <f>Tableau1[[#This Row],[KG_DECHET]]/Tableau1[[#This Row],[Population]]</f>
        <v>2.1497951700735724E-4</v>
      </c>
    </row>
    <row r="4273" spans="1:13" x14ac:dyDescent="0.3">
      <c r="A4273" s="21">
        <v>2011</v>
      </c>
      <c r="B4273" s="21">
        <v>28</v>
      </c>
      <c r="C4273" s="21" t="str">
        <f>VLOOKUP(Tableau1[[#This Row],[CODE_REGION]],Libellés!$I$2:$J$15,2,FALSE)</f>
        <v>Normandie</v>
      </c>
      <c r="D4273" s="21">
        <v>76</v>
      </c>
      <c r="E4273" s="21" t="str">
        <f>VLOOKUP(Tableau1[[#This Row],[CODE_DEPT]],Libellés!$L$2:$M$102,2,FALSE)</f>
        <v>Seine-Maritime</v>
      </c>
      <c r="F4273" s="21" t="s">
        <v>51</v>
      </c>
      <c r="G4273" s="21" t="str">
        <f>VLOOKUP(Tableau1[[#This Row],[CODE_TYPE_DECHET]],Libellés!$A$1:$B$8,2,FALSE)</f>
        <v>Emballages et papier</v>
      </c>
      <c r="H4273" s="21" t="s">
        <v>49</v>
      </c>
      <c r="I4273" s="21" t="str">
        <f>VLOOKUP(Tableau1[[#This Row],[CODE_DESTINATION]],Libellés!$E$2:$F$7,2,FALSE)</f>
        <v>Valorisation matière</v>
      </c>
      <c r="J4273" s="21">
        <v>49753.554960000001</v>
      </c>
      <c r="K4273" s="21">
        <v>1251282</v>
      </c>
      <c r="L4273" s="21">
        <f>Tableau1[[#This Row],[TONNE_DECHET]]*1000</f>
        <v>49753554.960000001</v>
      </c>
      <c r="M4273" s="21">
        <f>Tableau1[[#This Row],[KG_DECHET]]/Tableau1[[#This Row],[Population]]</f>
        <v>39.762063995166557</v>
      </c>
    </row>
    <row r="4274" spans="1:13" x14ac:dyDescent="0.3">
      <c r="A4274" s="21">
        <v>2011</v>
      </c>
      <c r="B4274" s="21">
        <v>28</v>
      </c>
      <c r="C4274" s="21" t="str">
        <f>VLOOKUP(Tableau1[[#This Row],[CODE_REGION]],Libellés!$I$2:$J$15,2,FALSE)</f>
        <v>Normandie</v>
      </c>
      <c r="D4274" s="21">
        <v>76</v>
      </c>
      <c r="E4274" s="21" t="str">
        <f>VLOOKUP(Tableau1[[#This Row],[CODE_DEPT]],Libellés!$L$2:$M$102,2,FALSE)</f>
        <v>Seine-Maritime</v>
      </c>
      <c r="F4274" s="21" t="s">
        <v>51</v>
      </c>
      <c r="G4274" s="21" t="str">
        <f>VLOOKUP(Tableau1[[#This Row],[CODE_TYPE_DECHET]],Libellés!$A$1:$B$8,2,FALSE)</f>
        <v>Emballages et papier</v>
      </c>
      <c r="H4274" s="21" t="s">
        <v>52</v>
      </c>
      <c r="I4274" s="21" t="str">
        <f>VLOOKUP(Tableau1[[#This Row],[CODE_DESTINATION]],Libellés!$E$2:$F$7,2,FALSE)</f>
        <v>Non précisé</v>
      </c>
      <c r="J4274" s="21">
        <v>2303.85689</v>
      </c>
      <c r="K4274" s="21">
        <v>1251282</v>
      </c>
      <c r="L4274" s="21">
        <f>Tableau1[[#This Row],[TONNE_DECHET]]*1000</f>
        <v>2303856.89</v>
      </c>
      <c r="M4274" s="21">
        <f>Tableau1[[#This Row],[KG_DECHET]]/Tableau1[[#This Row],[Population]]</f>
        <v>1.8411971801720157</v>
      </c>
    </row>
    <row r="4275" spans="1:13" x14ac:dyDescent="0.3">
      <c r="A4275" s="21">
        <v>2011</v>
      </c>
      <c r="B4275" s="21">
        <v>28</v>
      </c>
      <c r="C4275" s="21" t="str">
        <f>VLOOKUP(Tableau1[[#This Row],[CODE_REGION]],Libellés!$I$2:$J$15,2,FALSE)</f>
        <v>Normandie</v>
      </c>
      <c r="D4275" s="21">
        <v>76</v>
      </c>
      <c r="E4275" s="21" t="str">
        <f>VLOOKUP(Tableau1[[#This Row],[CODE_DEPT]],Libellés!$L$2:$M$102,2,FALSE)</f>
        <v>Seine-Maritime</v>
      </c>
      <c r="F4275" s="21" t="s">
        <v>56</v>
      </c>
      <c r="G4275" s="21" t="str">
        <f>VLOOKUP(Tableau1[[#This Row],[CODE_TYPE_DECHET]],Libellés!$A$1:$B$8,2,FALSE)</f>
        <v>Biodéchets</v>
      </c>
      <c r="H4275" s="21" t="s">
        <v>51</v>
      </c>
      <c r="I4275" s="21" t="str">
        <f>VLOOKUP(Tableau1[[#This Row],[CODE_DESTINATION]],Libellés!$E$2:$F$7,2,FALSE)</f>
        <v>Stockage</v>
      </c>
      <c r="J4275" s="21">
        <v>189</v>
      </c>
      <c r="K4275" s="21">
        <v>1251282</v>
      </c>
      <c r="L4275" s="21">
        <f>Tableau1[[#This Row],[TONNE_DECHET]]*1000</f>
        <v>189000</v>
      </c>
      <c r="M4275" s="21">
        <f>Tableau1[[#This Row],[KG_DECHET]]/Tableau1[[#This Row],[Population]]</f>
        <v>0.15104508815758558</v>
      </c>
    </row>
    <row r="4276" spans="1:13" x14ac:dyDescent="0.3">
      <c r="A4276" s="21">
        <v>2011</v>
      </c>
      <c r="B4276" s="21">
        <v>28</v>
      </c>
      <c r="C4276" s="21" t="str">
        <f>VLOOKUP(Tableau1[[#This Row],[CODE_REGION]],Libellés!$I$2:$J$15,2,FALSE)</f>
        <v>Normandie</v>
      </c>
      <c r="D4276" s="21">
        <v>76</v>
      </c>
      <c r="E4276" s="21" t="str">
        <f>VLOOKUP(Tableau1[[#This Row],[CODE_DEPT]],Libellés!$L$2:$M$102,2,FALSE)</f>
        <v>Seine-Maritime</v>
      </c>
      <c r="F4276" s="21" t="s">
        <v>56</v>
      </c>
      <c r="G4276" s="21" t="str">
        <f>VLOOKUP(Tableau1[[#This Row],[CODE_TYPE_DECHET]],Libellés!$A$1:$B$8,2,FALSE)</f>
        <v>Biodéchets</v>
      </c>
      <c r="H4276" s="21" t="s">
        <v>56</v>
      </c>
      <c r="I4276" s="21" t="str">
        <f>VLOOKUP(Tableau1[[#This Row],[CODE_DESTINATION]],Libellés!$E$2:$F$7,2,FALSE)</f>
        <v>Valorisation organique</v>
      </c>
      <c r="J4276" s="21">
        <v>41968.568950000001</v>
      </c>
      <c r="K4276" s="21">
        <v>1251282</v>
      </c>
      <c r="L4276" s="21">
        <f>Tableau1[[#This Row],[TONNE_DECHET]]*1000</f>
        <v>41968568.950000003</v>
      </c>
      <c r="M4276" s="21">
        <f>Tableau1[[#This Row],[KG_DECHET]]/Tableau1[[#This Row],[Population]]</f>
        <v>33.540456068256397</v>
      </c>
    </row>
    <row r="4277" spans="1:13" x14ac:dyDescent="0.3">
      <c r="A4277" s="21">
        <v>2011</v>
      </c>
      <c r="B4277" s="21">
        <v>28</v>
      </c>
      <c r="C4277" s="21" t="str">
        <f>VLOOKUP(Tableau1[[#This Row],[CODE_REGION]],Libellés!$I$2:$J$15,2,FALSE)</f>
        <v>Normandie</v>
      </c>
      <c r="D4277" s="21">
        <v>76</v>
      </c>
      <c r="E4277" s="21" t="str">
        <f>VLOOKUP(Tableau1[[#This Row],[CODE_DEPT]],Libellés!$L$2:$M$102,2,FALSE)</f>
        <v>Seine-Maritime</v>
      </c>
      <c r="F4277" s="21" t="s">
        <v>54</v>
      </c>
      <c r="G4277" s="21" t="str">
        <f>VLOOKUP(Tableau1[[#This Row],[CODE_TYPE_DECHET]],Libellés!$A$1:$B$8,2,FALSE)</f>
        <v>Verre</v>
      </c>
      <c r="H4277" s="21" t="s">
        <v>49</v>
      </c>
      <c r="I4277" s="21" t="str">
        <f>VLOOKUP(Tableau1[[#This Row],[CODE_DESTINATION]],Libellés!$E$2:$F$7,2,FALSE)</f>
        <v>Valorisation matière</v>
      </c>
      <c r="J4277" s="21">
        <v>31012.585500000001</v>
      </c>
      <c r="K4277" s="21">
        <v>1251282</v>
      </c>
      <c r="L4277" s="21">
        <f>Tableau1[[#This Row],[TONNE_DECHET]]*1000</f>
        <v>31012585.5</v>
      </c>
      <c r="M4277" s="21">
        <f>Tableau1[[#This Row],[KG_DECHET]]/Tableau1[[#This Row],[Population]]</f>
        <v>24.784649263715135</v>
      </c>
    </row>
    <row r="4278" spans="1:13" x14ac:dyDescent="0.3">
      <c r="A4278" s="21">
        <v>2011</v>
      </c>
      <c r="B4278" s="21">
        <v>28</v>
      </c>
      <c r="C4278" s="21" t="str">
        <f>VLOOKUP(Tableau1[[#This Row],[CODE_REGION]],Libellés!$I$2:$J$15,2,FALSE)</f>
        <v>Normandie</v>
      </c>
      <c r="D4278" s="21">
        <v>76</v>
      </c>
      <c r="E4278" s="21" t="str">
        <f>VLOOKUP(Tableau1[[#This Row],[CODE_DEPT]],Libellés!$L$2:$M$102,2,FALSE)</f>
        <v>Seine-Maritime</v>
      </c>
      <c r="F4278" s="21" t="s">
        <v>54</v>
      </c>
      <c r="G4278" s="21" t="str">
        <f>VLOOKUP(Tableau1[[#This Row],[CODE_TYPE_DECHET]],Libellés!$A$1:$B$8,2,FALSE)</f>
        <v>Verre</v>
      </c>
      <c r="H4278" s="21" t="s">
        <v>52</v>
      </c>
      <c r="I4278" s="21" t="str">
        <f>VLOOKUP(Tableau1[[#This Row],[CODE_DESTINATION]],Libellés!$E$2:$F$7,2,FALSE)</f>
        <v>Non précisé</v>
      </c>
      <c r="J4278" s="21">
        <v>2452.0663800000002</v>
      </c>
      <c r="K4278" s="21">
        <v>1251282</v>
      </c>
      <c r="L4278" s="21">
        <f>Tableau1[[#This Row],[TONNE_DECHET]]*1000</f>
        <v>2452066.3800000004</v>
      </c>
      <c r="M4278" s="21">
        <f>Tableau1[[#This Row],[KG_DECHET]]/Tableau1[[#This Row],[Population]]</f>
        <v>1.9596432938378401</v>
      </c>
    </row>
    <row r="4279" spans="1:13" x14ac:dyDescent="0.3">
      <c r="A4279" s="21">
        <v>2011</v>
      </c>
      <c r="B4279" s="21">
        <v>28</v>
      </c>
      <c r="C4279" s="21" t="str">
        <f>VLOOKUP(Tableau1[[#This Row],[CODE_REGION]],Libellés!$I$2:$J$15,2,FALSE)</f>
        <v>Normandie</v>
      </c>
      <c r="D4279" s="21">
        <v>76</v>
      </c>
      <c r="E4279" s="21" t="str">
        <f>VLOOKUP(Tableau1[[#This Row],[CODE_DEPT]],Libellés!$L$2:$M$102,2,FALSE)</f>
        <v>Seine-Maritime</v>
      </c>
      <c r="F4279" s="21" t="s">
        <v>55</v>
      </c>
      <c r="G4279" s="21" t="str">
        <f>VLOOKUP(Tableau1[[#This Row],[CODE_TYPE_DECHET]],Libellés!$A$1:$B$8,2,FALSE)</f>
        <v>Collectes séparées hors gravats</v>
      </c>
      <c r="H4279" s="21" t="s">
        <v>49</v>
      </c>
      <c r="I4279" s="21" t="str">
        <f>VLOOKUP(Tableau1[[#This Row],[CODE_DESTINATION]],Libellés!$E$2:$F$7,2,FALSE)</f>
        <v>Valorisation matière</v>
      </c>
      <c r="J4279" s="21">
        <v>253.16800000000001</v>
      </c>
      <c r="K4279" s="21">
        <v>1251282</v>
      </c>
      <c r="L4279" s="21">
        <f>Tableau1[[#This Row],[TONNE_DECHET]]*1000</f>
        <v>253168</v>
      </c>
      <c r="M4279" s="21">
        <f>Tableau1[[#This Row],[KG_DECHET]]/Tableau1[[#This Row],[Population]]</f>
        <v>0.20232689353798744</v>
      </c>
    </row>
    <row r="4280" spans="1:13" x14ac:dyDescent="0.3">
      <c r="A4280" s="21">
        <v>2011</v>
      </c>
      <c r="B4280" s="21">
        <v>28</v>
      </c>
      <c r="C4280" s="21" t="str">
        <f>VLOOKUP(Tableau1[[#This Row],[CODE_REGION]],Libellés!$I$2:$J$15,2,FALSE)</f>
        <v>Normandie</v>
      </c>
      <c r="D4280" s="21">
        <v>76</v>
      </c>
      <c r="E4280" s="21" t="str">
        <f>VLOOKUP(Tableau1[[#This Row],[CODE_DEPT]],Libellés!$L$2:$M$102,2,FALSE)</f>
        <v>Seine-Maritime</v>
      </c>
      <c r="F4280" s="21" t="s">
        <v>55</v>
      </c>
      <c r="G4280" s="21" t="str">
        <f>VLOOKUP(Tableau1[[#This Row],[CODE_TYPE_DECHET]],Libellés!$A$1:$B$8,2,FALSE)</f>
        <v>Collectes séparées hors gravats</v>
      </c>
      <c r="H4280" s="21" t="s">
        <v>52</v>
      </c>
      <c r="I4280" s="21" t="str">
        <f>VLOOKUP(Tableau1[[#This Row],[CODE_DESTINATION]],Libellés!$E$2:$F$7,2,FALSE)</f>
        <v>Non précisé</v>
      </c>
      <c r="J4280" s="21">
        <v>139.35</v>
      </c>
      <c r="K4280" s="21">
        <v>1251282</v>
      </c>
      <c r="L4280" s="21">
        <f>Tableau1[[#This Row],[TONNE_DECHET]]*1000</f>
        <v>139350</v>
      </c>
      <c r="M4280" s="21">
        <f>Tableau1[[#This Row],[KG_DECHET]]/Tableau1[[#This Row],[Population]]</f>
        <v>0.11136578325269604</v>
      </c>
    </row>
    <row r="4281" spans="1:13" x14ac:dyDescent="0.3">
      <c r="A4281" s="21">
        <v>2013</v>
      </c>
      <c r="B4281" s="21">
        <v>28</v>
      </c>
      <c r="C4281" s="21" t="str">
        <f>VLOOKUP(Tableau1[[#This Row],[CODE_REGION]],Libellés!$I$2:$J$15,2,FALSE)</f>
        <v>Normandie</v>
      </c>
      <c r="D4281" s="21">
        <v>76</v>
      </c>
      <c r="E4281" s="21" t="str">
        <f>VLOOKUP(Tableau1[[#This Row],[CODE_DEPT]],Libellés!$L$2:$M$102,2,FALSE)</f>
        <v>Seine-Maritime</v>
      </c>
      <c r="F4281" s="21" t="s">
        <v>49</v>
      </c>
      <c r="G4281" s="21" t="str">
        <f>VLOOKUP(Tableau1[[#This Row],[CODE_TYPE_DECHET]],Libellés!$A$1:$B$8,2,FALSE)</f>
        <v>Ordures ménagères résiduelles</v>
      </c>
      <c r="H4281" s="21" t="s">
        <v>50</v>
      </c>
      <c r="I4281" s="21" t="str">
        <f>VLOOKUP(Tableau1[[#This Row],[CODE_DESTINATION]],Libellés!$E$2:$F$7,2,FALSE)</f>
        <v>Incinération avec récupération d'énergie</v>
      </c>
      <c r="J4281" s="21">
        <v>283237.74005999998</v>
      </c>
      <c r="K4281" s="21">
        <v>1254609</v>
      </c>
      <c r="L4281" s="21">
        <f>Tableau1[[#This Row],[TONNE_DECHET]]*1000</f>
        <v>283237740.06</v>
      </c>
      <c r="M4281" s="21">
        <f>Tableau1[[#This Row],[KG_DECHET]]/Tableau1[[#This Row],[Population]]</f>
        <v>225.75777796907244</v>
      </c>
    </row>
    <row r="4282" spans="1:13" x14ac:dyDescent="0.3">
      <c r="A4282" s="21">
        <v>2013</v>
      </c>
      <c r="B4282" s="21">
        <v>28</v>
      </c>
      <c r="C4282" s="21" t="str">
        <f>VLOOKUP(Tableau1[[#This Row],[CODE_REGION]],Libellés!$I$2:$J$15,2,FALSE)</f>
        <v>Normandie</v>
      </c>
      <c r="D4282" s="21">
        <v>76</v>
      </c>
      <c r="E4282" s="21" t="str">
        <f>VLOOKUP(Tableau1[[#This Row],[CODE_DEPT]],Libellés!$L$2:$M$102,2,FALSE)</f>
        <v>Seine-Maritime</v>
      </c>
      <c r="F4282" s="21" t="s">
        <v>49</v>
      </c>
      <c r="G4282" s="21" t="str">
        <f>VLOOKUP(Tableau1[[#This Row],[CODE_TYPE_DECHET]],Libellés!$A$1:$B$8,2,FALSE)</f>
        <v>Ordures ménagères résiduelles</v>
      </c>
      <c r="H4282" s="21" t="s">
        <v>51</v>
      </c>
      <c r="I4282" s="21" t="str">
        <f>VLOOKUP(Tableau1[[#This Row],[CODE_DESTINATION]],Libellés!$E$2:$F$7,2,FALSE)</f>
        <v>Stockage</v>
      </c>
      <c r="J4282" s="21">
        <v>63172.38566</v>
      </c>
      <c r="K4282" s="21">
        <v>1254609</v>
      </c>
      <c r="L4282" s="21">
        <f>Tableau1[[#This Row],[TONNE_DECHET]]*1000</f>
        <v>63172385.659999996</v>
      </c>
      <c r="M4282" s="21">
        <f>Tableau1[[#This Row],[KG_DECHET]]/Tableau1[[#This Row],[Population]]</f>
        <v>50.352249712858743</v>
      </c>
    </row>
    <row r="4283" spans="1:13" x14ac:dyDescent="0.3">
      <c r="A4283" s="21">
        <v>2013</v>
      </c>
      <c r="B4283" s="21">
        <v>28</v>
      </c>
      <c r="C4283" s="21" t="str">
        <f>VLOOKUP(Tableau1[[#This Row],[CODE_REGION]],Libellés!$I$2:$J$15,2,FALSE)</f>
        <v>Normandie</v>
      </c>
      <c r="D4283" s="21">
        <v>76</v>
      </c>
      <c r="E4283" s="21" t="str">
        <f>VLOOKUP(Tableau1[[#This Row],[CODE_DEPT]],Libellés!$L$2:$M$102,2,FALSE)</f>
        <v>Seine-Maritime</v>
      </c>
      <c r="F4283" s="21" t="s">
        <v>49</v>
      </c>
      <c r="G4283" s="21" t="str">
        <f>VLOOKUP(Tableau1[[#This Row],[CODE_TYPE_DECHET]],Libellés!$A$1:$B$8,2,FALSE)</f>
        <v>Ordures ménagères résiduelles</v>
      </c>
      <c r="H4283" s="21" t="s">
        <v>56</v>
      </c>
      <c r="I4283" s="21" t="str">
        <f>VLOOKUP(Tableau1[[#This Row],[CODE_DESTINATION]],Libellés!$E$2:$F$7,2,FALSE)</f>
        <v>Valorisation organique</v>
      </c>
      <c r="J4283" s="21">
        <v>3999.21</v>
      </c>
      <c r="K4283" s="21">
        <v>1254609</v>
      </c>
      <c r="L4283" s="21">
        <f>Tableau1[[#This Row],[TONNE_DECHET]]*1000</f>
        <v>3999210</v>
      </c>
      <c r="M4283" s="21">
        <f>Tableau1[[#This Row],[KG_DECHET]]/Tableau1[[#This Row],[Population]]</f>
        <v>3.1876146273460497</v>
      </c>
    </row>
    <row r="4284" spans="1:13" x14ac:dyDescent="0.3">
      <c r="A4284" s="21">
        <v>2013</v>
      </c>
      <c r="B4284" s="21">
        <v>28</v>
      </c>
      <c r="C4284" s="21" t="str">
        <f>VLOOKUP(Tableau1[[#This Row],[CODE_REGION]],Libellés!$I$2:$J$15,2,FALSE)</f>
        <v>Normandie</v>
      </c>
      <c r="D4284" s="21">
        <v>76</v>
      </c>
      <c r="E4284" s="21" t="str">
        <f>VLOOKUP(Tableau1[[#This Row],[CODE_DEPT]],Libellés!$L$2:$M$102,2,FALSE)</f>
        <v>Seine-Maritime</v>
      </c>
      <c r="F4284" s="21" t="s">
        <v>49</v>
      </c>
      <c r="G4284" s="21" t="str">
        <f>VLOOKUP(Tableau1[[#This Row],[CODE_TYPE_DECHET]],Libellés!$A$1:$B$8,2,FALSE)</f>
        <v>Ordures ménagères résiduelles</v>
      </c>
      <c r="H4284" s="21" t="s">
        <v>52</v>
      </c>
      <c r="I4284" s="21" t="str">
        <f>VLOOKUP(Tableau1[[#This Row],[CODE_DESTINATION]],Libellés!$E$2:$F$7,2,FALSE)</f>
        <v>Non précisé</v>
      </c>
      <c r="J4284" s="21">
        <v>5219.3639199999998</v>
      </c>
      <c r="K4284" s="21">
        <v>1254609</v>
      </c>
      <c r="L4284" s="21">
        <f>Tableau1[[#This Row],[TONNE_DECHET]]*1000</f>
        <v>5219363.92</v>
      </c>
      <c r="M4284" s="21">
        <f>Tableau1[[#This Row],[KG_DECHET]]/Tableau1[[#This Row],[Population]]</f>
        <v>4.1601518241938322</v>
      </c>
    </row>
    <row r="4285" spans="1:13" x14ac:dyDescent="0.3">
      <c r="A4285" s="21">
        <v>2013</v>
      </c>
      <c r="B4285" s="21">
        <v>28</v>
      </c>
      <c r="C4285" s="21" t="str">
        <f>VLOOKUP(Tableau1[[#This Row],[CODE_REGION]],Libellés!$I$2:$J$15,2,FALSE)</f>
        <v>Normandie</v>
      </c>
      <c r="D4285" s="21">
        <v>76</v>
      </c>
      <c r="E4285" s="21" t="str">
        <f>VLOOKUP(Tableau1[[#This Row],[CODE_DEPT]],Libellés!$L$2:$M$102,2,FALSE)</f>
        <v>Seine-Maritime</v>
      </c>
      <c r="F4285" s="21" t="s">
        <v>50</v>
      </c>
      <c r="G4285" s="21" t="str">
        <f>VLOOKUP(Tableau1[[#This Row],[CODE_TYPE_DECHET]],Libellés!$A$1:$B$8,2,FALSE)</f>
        <v>Encombrants</v>
      </c>
      <c r="H4285" s="21" t="s">
        <v>49</v>
      </c>
      <c r="I4285" s="21" t="str">
        <f>VLOOKUP(Tableau1[[#This Row],[CODE_DESTINATION]],Libellés!$E$2:$F$7,2,FALSE)</f>
        <v>Valorisation matière</v>
      </c>
      <c r="J4285" s="21">
        <v>5379</v>
      </c>
      <c r="K4285" s="21">
        <v>1254609</v>
      </c>
      <c r="L4285" s="21">
        <f>Tableau1[[#This Row],[TONNE_DECHET]]*1000</f>
        <v>5379000</v>
      </c>
      <c r="M4285" s="21">
        <f>Tableau1[[#This Row],[KG_DECHET]]/Tableau1[[#This Row],[Population]]</f>
        <v>4.2873915299507654</v>
      </c>
    </row>
    <row r="4286" spans="1:13" x14ac:dyDescent="0.3">
      <c r="A4286" s="21">
        <v>2013</v>
      </c>
      <c r="B4286" s="21">
        <v>28</v>
      </c>
      <c r="C4286" s="21" t="str">
        <f>VLOOKUP(Tableau1[[#This Row],[CODE_REGION]],Libellés!$I$2:$J$15,2,FALSE)</f>
        <v>Normandie</v>
      </c>
      <c r="D4286" s="21">
        <v>76</v>
      </c>
      <c r="E4286" s="21" t="str">
        <f>VLOOKUP(Tableau1[[#This Row],[CODE_DEPT]],Libellés!$L$2:$M$102,2,FALSE)</f>
        <v>Seine-Maritime</v>
      </c>
      <c r="F4286" s="21" t="s">
        <v>50</v>
      </c>
      <c r="G4286" s="21" t="str">
        <f>VLOOKUP(Tableau1[[#This Row],[CODE_TYPE_DECHET]],Libellés!$A$1:$B$8,2,FALSE)</f>
        <v>Encombrants</v>
      </c>
      <c r="H4286" s="21" t="s">
        <v>51</v>
      </c>
      <c r="I4286" s="21" t="str">
        <f>VLOOKUP(Tableau1[[#This Row],[CODE_DESTINATION]],Libellés!$E$2:$F$7,2,FALSE)</f>
        <v>Stockage</v>
      </c>
      <c r="J4286" s="21">
        <v>617.59617000000003</v>
      </c>
      <c r="K4286" s="21">
        <v>1254609</v>
      </c>
      <c r="L4286" s="21">
        <f>Tableau1[[#This Row],[TONNE_DECHET]]*1000</f>
        <v>617596.17000000004</v>
      </c>
      <c r="M4286" s="21">
        <f>Tableau1[[#This Row],[KG_DECHET]]/Tableau1[[#This Row],[Population]]</f>
        <v>0.49226186804016236</v>
      </c>
    </row>
    <row r="4287" spans="1:13" x14ac:dyDescent="0.3">
      <c r="A4287" s="21">
        <v>2013</v>
      </c>
      <c r="B4287" s="21">
        <v>28</v>
      </c>
      <c r="C4287" s="21" t="str">
        <f>VLOOKUP(Tableau1[[#This Row],[CODE_REGION]],Libellés!$I$2:$J$15,2,FALSE)</f>
        <v>Normandie</v>
      </c>
      <c r="D4287" s="21">
        <v>76</v>
      </c>
      <c r="E4287" s="21" t="str">
        <f>VLOOKUP(Tableau1[[#This Row],[CODE_DEPT]],Libellés!$L$2:$M$102,2,FALSE)</f>
        <v>Seine-Maritime</v>
      </c>
      <c r="F4287" s="21" t="s">
        <v>53</v>
      </c>
      <c r="G4287" s="21" t="str">
        <f>VLOOKUP(Tableau1[[#This Row],[CODE_TYPE_DECHET]],Libellés!$A$1:$B$8,2,FALSE)</f>
        <v>Déchets dangereux</v>
      </c>
      <c r="H4287" s="21" t="s">
        <v>49</v>
      </c>
      <c r="I4287" s="21" t="str">
        <f>VLOOKUP(Tableau1[[#This Row],[CODE_DESTINATION]],Libellés!$E$2:$F$7,2,FALSE)</f>
        <v>Valorisation matière</v>
      </c>
      <c r="J4287" s="21">
        <v>2.6606900000000002</v>
      </c>
      <c r="K4287" s="21">
        <v>1254609</v>
      </c>
      <c r="L4287" s="21">
        <f>Tableau1[[#This Row],[TONNE_DECHET]]*1000</f>
        <v>2660.69</v>
      </c>
      <c r="M4287" s="21">
        <f>Tableau1[[#This Row],[KG_DECHET]]/Tableau1[[#This Row],[Population]]</f>
        <v>2.1207324353643246E-3</v>
      </c>
    </row>
    <row r="4288" spans="1:13" x14ac:dyDescent="0.3">
      <c r="A4288" s="21">
        <v>2013</v>
      </c>
      <c r="B4288" s="21">
        <v>28</v>
      </c>
      <c r="C4288" s="21" t="str">
        <f>VLOOKUP(Tableau1[[#This Row],[CODE_REGION]],Libellés!$I$2:$J$15,2,FALSE)</f>
        <v>Normandie</v>
      </c>
      <c r="D4288" s="21">
        <v>76</v>
      </c>
      <c r="E4288" s="21" t="str">
        <f>VLOOKUP(Tableau1[[#This Row],[CODE_DEPT]],Libellés!$L$2:$M$102,2,FALSE)</f>
        <v>Seine-Maritime</v>
      </c>
      <c r="F4288" s="21" t="s">
        <v>53</v>
      </c>
      <c r="G4288" s="21" t="str">
        <f>VLOOKUP(Tableau1[[#This Row],[CODE_TYPE_DECHET]],Libellés!$A$1:$B$8,2,FALSE)</f>
        <v>Déchets dangereux</v>
      </c>
      <c r="H4288" s="21" t="s">
        <v>50</v>
      </c>
      <c r="I4288" s="21" t="str">
        <f>VLOOKUP(Tableau1[[#This Row],[CODE_DESTINATION]],Libellés!$E$2:$F$7,2,FALSE)</f>
        <v>Incinération avec récupération d'énergie</v>
      </c>
      <c r="J4288" s="21">
        <v>1.1830000000000001</v>
      </c>
      <c r="K4288" s="21">
        <v>1254609</v>
      </c>
      <c r="L4288" s="21">
        <f>Tableau1[[#This Row],[TONNE_DECHET]]*1000</f>
        <v>1183</v>
      </c>
      <c r="M4288" s="21">
        <f>Tableau1[[#This Row],[KG_DECHET]]/Tableau1[[#This Row],[Population]]</f>
        <v>9.4292325338013678E-4</v>
      </c>
    </row>
    <row r="4289" spans="1:13" x14ac:dyDescent="0.3">
      <c r="A4289" s="21">
        <v>2013</v>
      </c>
      <c r="B4289" s="21">
        <v>28</v>
      </c>
      <c r="C4289" s="21" t="str">
        <f>VLOOKUP(Tableau1[[#This Row],[CODE_REGION]],Libellés!$I$2:$J$15,2,FALSE)</f>
        <v>Normandie</v>
      </c>
      <c r="D4289" s="21">
        <v>76</v>
      </c>
      <c r="E4289" s="21" t="str">
        <f>VLOOKUP(Tableau1[[#This Row],[CODE_DEPT]],Libellés!$L$2:$M$102,2,FALSE)</f>
        <v>Seine-Maritime</v>
      </c>
      <c r="F4289" s="21" t="s">
        <v>53</v>
      </c>
      <c r="G4289" s="21" t="str">
        <f>VLOOKUP(Tableau1[[#This Row],[CODE_TYPE_DECHET]],Libellés!$A$1:$B$8,2,FALSE)</f>
        <v>Déchets dangereux</v>
      </c>
      <c r="H4289" s="21" t="s">
        <v>52</v>
      </c>
      <c r="I4289" s="21" t="str">
        <f>VLOOKUP(Tableau1[[#This Row],[CODE_DESTINATION]],Libellés!$E$2:$F$7,2,FALSE)</f>
        <v>Non précisé</v>
      </c>
      <c r="J4289" s="21">
        <v>12.7</v>
      </c>
      <c r="K4289" s="21">
        <v>1254609</v>
      </c>
      <c r="L4289" s="21">
        <f>Tableau1[[#This Row],[TONNE_DECHET]]*1000</f>
        <v>12700</v>
      </c>
      <c r="M4289" s="21">
        <f>Tableau1[[#This Row],[KG_DECHET]]/Tableau1[[#This Row],[Population]]</f>
        <v>1.0122675670268585E-2</v>
      </c>
    </row>
    <row r="4290" spans="1:13" x14ac:dyDescent="0.3">
      <c r="A4290" s="21">
        <v>2013</v>
      </c>
      <c r="B4290" s="21">
        <v>28</v>
      </c>
      <c r="C4290" s="21" t="str">
        <f>VLOOKUP(Tableau1[[#This Row],[CODE_REGION]],Libellés!$I$2:$J$15,2,FALSE)</f>
        <v>Normandie</v>
      </c>
      <c r="D4290" s="21">
        <v>76</v>
      </c>
      <c r="E4290" s="21" t="str">
        <f>VLOOKUP(Tableau1[[#This Row],[CODE_DEPT]],Libellés!$L$2:$M$102,2,FALSE)</f>
        <v>Seine-Maritime</v>
      </c>
      <c r="F4290" s="21" t="s">
        <v>51</v>
      </c>
      <c r="G4290" s="21" t="str">
        <f>VLOOKUP(Tableau1[[#This Row],[CODE_TYPE_DECHET]],Libellés!$A$1:$B$8,2,FALSE)</f>
        <v>Emballages et papier</v>
      </c>
      <c r="H4290" s="21" t="s">
        <v>49</v>
      </c>
      <c r="I4290" s="21" t="str">
        <f>VLOOKUP(Tableau1[[#This Row],[CODE_DESTINATION]],Libellés!$E$2:$F$7,2,FALSE)</f>
        <v>Valorisation matière</v>
      </c>
      <c r="J4290" s="21">
        <v>51506.667459999997</v>
      </c>
      <c r="K4290" s="21">
        <v>1254609</v>
      </c>
      <c r="L4290" s="21">
        <f>Tableau1[[#This Row],[TONNE_DECHET]]*1000</f>
        <v>51506667.459999993</v>
      </c>
      <c r="M4290" s="21">
        <f>Tableau1[[#This Row],[KG_DECHET]]/Tableau1[[#This Row],[Population]]</f>
        <v>41.053959807398158</v>
      </c>
    </row>
    <row r="4291" spans="1:13" x14ac:dyDescent="0.3">
      <c r="A4291" s="21">
        <v>2013</v>
      </c>
      <c r="B4291" s="21">
        <v>28</v>
      </c>
      <c r="C4291" s="21" t="str">
        <f>VLOOKUP(Tableau1[[#This Row],[CODE_REGION]],Libellés!$I$2:$J$15,2,FALSE)</f>
        <v>Normandie</v>
      </c>
      <c r="D4291" s="21">
        <v>76</v>
      </c>
      <c r="E4291" s="21" t="str">
        <f>VLOOKUP(Tableau1[[#This Row],[CODE_DEPT]],Libellés!$L$2:$M$102,2,FALSE)</f>
        <v>Seine-Maritime</v>
      </c>
      <c r="F4291" s="21" t="s">
        <v>51</v>
      </c>
      <c r="G4291" s="21" t="str">
        <f>VLOOKUP(Tableau1[[#This Row],[CODE_TYPE_DECHET]],Libellés!$A$1:$B$8,2,FALSE)</f>
        <v>Emballages et papier</v>
      </c>
      <c r="H4291" s="21" t="s">
        <v>52</v>
      </c>
      <c r="I4291" s="21" t="str">
        <f>VLOOKUP(Tableau1[[#This Row],[CODE_DESTINATION]],Libellés!$E$2:$F$7,2,FALSE)</f>
        <v>Non précisé</v>
      </c>
      <c r="J4291" s="21">
        <v>412.11009000000001</v>
      </c>
      <c r="K4291" s="21">
        <v>1254609</v>
      </c>
      <c r="L4291" s="21">
        <f>Tableau1[[#This Row],[TONNE_DECHET]]*1000</f>
        <v>412110.09</v>
      </c>
      <c r="M4291" s="21">
        <f>Tableau1[[#This Row],[KG_DECHET]]/Tableau1[[#This Row],[Population]]</f>
        <v>0.32847691193033052</v>
      </c>
    </row>
    <row r="4292" spans="1:13" x14ac:dyDescent="0.3">
      <c r="A4292" s="21">
        <v>2013</v>
      </c>
      <c r="B4292" s="21">
        <v>28</v>
      </c>
      <c r="C4292" s="21" t="str">
        <f>VLOOKUP(Tableau1[[#This Row],[CODE_REGION]],Libellés!$I$2:$J$15,2,FALSE)</f>
        <v>Normandie</v>
      </c>
      <c r="D4292" s="21">
        <v>76</v>
      </c>
      <c r="E4292" s="21" t="str">
        <f>VLOOKUP(Tableau1[[#This Row],[CODE_DEPT]],Libellés!$L$2:$M$102,2,FALSE)</f>
        <v>Seine-Maritime</v>
      </c>
      <c r="F4292" s="21" t="s">
        <v>56</v>
      </c>
      <c r="G4292" s="21" t="str">
        <f>VLOOKUP(Tableau1[[#This Row],[CODE_TYPE_DECHET]],Libellés!$A$1:$B$8,2,FALSE)</f>
        <v>Biodéchets</v>
      </c>
      <c r="H4292" s="21" t="s">
        <v>49</v>
      </c>
      <c r="I4292" s="21" t="str">
        <f>VLOOKUP(Tableau1[[#This Row],[CODE_DESTINATION]],Libellés!$E$2:$F$7,2,FALSE)</f>
        <v>Valorisation matière</v>
      </c>
      <c r="J4292" s="21">
        <v>1051.1400000000001</v>
      </c>
      <c r="K4292" s="21">
        <v>1254609</v>
      </c>
      <c r="L4292" s="21">
        <f>Tableau1[[#This Row],[TONNE_DECHET]]*1000</f>
        <v>1051140</v>
      </c>
      <c r="M4292" s="21">
        <f>Tableau1[[#This Row],[KG_DECHET]]/Tableau1[[#This Row],[Population]]</f>
        <v>0.83782277984615128</v>
      </c>
    </row>
    <row r="4293" spans="1:13" x14ac:dyDescent="0.3">
      <c r="A4293" s="21">
        <v>2013</v>
      </c>
      <c r="B4293" s="21">
        <v>28</v>
      </c>
      <c r="C4293" s="21" t="str">
        <f>VLOOKUP(Tableau1[[#This Row],[CODE_REGION]],Libellés!$I$2:$J$15,2,FALSE)</f>
        <v>Normandie</v>
      </c>
      <c r="D4293" s="21">
        <v>76</v>
      </c>
      <c r="E4293" s="21" t="str">
        <f>VLOOKUP(Tableau1[[#This Row],[CODE_DEPT]],Libellés!$L$2:$M$102,2,FALSE)</f>
        <v>Seine-Maritime</v>
      </c>
      <c r="F4293" s="21" t="s">
        <v>56</v>
      </c>
      <c r="G4293" s="21" t="str">
        <f>VLOOKUP(Tableau1[[#This Row],[CODE_TYPE_DECHET]],Libellés!$A$1:$B$8,2,FALSE)</f>
        <v>Biodéchets</v>
      </c>
      <c r="H4293" s="21" t="s">
        <v>56</v>
      </c>
      <c r="I4293" s="21" t="str">
        <f>VLOOKUP(Tableau1[[#This Row],[CODE_DESTINATION]],Libellés!$E$2:$F$7,2,FALSE)</f>
        <v>Valorisation organique</v>
      </c>
      <c r="J4293" s="21">
        <v>45494.84706</v>
      </c>
      <c r="K4293" s="21">
        <v>1254609</v>
      </c>
      <c r="L4293" s="21">
        <f>Tableau1[[#This Row],[TONNE_DECHET]]*1000</f>
        <v>45494847.060000002</v>
      </c>
      <c r="M4293" s="21">
        <f>Tableau1[[#This Row],[KG_DECHET]]/Tableau1[[#This Row],[Population]]</f>
        <v>36.262171768256088</v>
      </c>
    </row>
    <row r="4294" spans="1:13" x14ac:dyDescent="0.3">
      <c r="A4294" s="21">
        <v>2013</v>
      </c>
      <c r="B4294" s="21">
        <v>28</v>
      </c>
      <c r="C4294" s="21" t="str">
        <f>VLOOKUP(Tableau1[[#This Row],[CODE_REGION]],Libellés!$I$2:$J$15,2,FALSE)</f>
        <v>Normandie</v>
      </c>
      <c r="D4294" s="21">
        <v>76</v>
      </c>
      <c r="E4294" s="21" t="str">
        <f>VLOOKUP(Tableau1[[#This Row],[CODE_DEPT]],Libellés!$L$2:$M$102,2,FALSE)</f>
        <v>Seine-Maritime</v>
      </c>
      <c r="F4294" s="21" t="s">
        <v>56</v>
      </c>
      <c r="G4294" s="21" t="str">
        <f>VLOOKUP(Tableau1[[#This Row],[CODE_TYPE_DECHET]],Libellés!$A$1:$B$8,2,FALSE)</f>
        <v>Biodéchets</v>
      </c>
      <c r="H4294" s="21" t="s">
        <v>52</v>
      </c>
      <c r="I4294" s="21" t="str">
        <f>VLOOKUP(Tableau1[[#This Row],[CODE_DESTINATION]],Libellés!$E$2:$F$7,2,FALSE)</f>
        <v>Non précisé</v>
      </c>
      <c r="J4294" s="21">
        <v>400</v>
      </c>
      <c r="K4294" s="21">
        <v>1254609</v>
      </c>
      <c r="L4294" s="21">
        <f>Tableau1[[#This Row],[TONNE_DECHET]]*1000</f>
        <v>400000</v>
      </c>
      <c r="M4294" s="21">
        <f>Tableau1[[#This Row],[KG_DECHET]]/Tableau1[[#This Row],[Population]]</f>
        <v>0.31882443055964049</v>
      </c>
    </row>
    <row r="4295" spans="1:13" x14ac:dyDescent="0.3">
      <c r="A4295" s="21">
        <v>2013</v>
      </c>
      <c r="B4295" s="21">
        <v>28</v>
      </c>
      <c r="C4295" s="21" t="str">
        <f>VLOOKUP(Tableau1[[#This Row],[CODE_REGION]],Libellés!$I$2:$J$15,2,FALSE)</f>
        <v>Normandie</v>
      </c>
      <c r="D4295" s="21">
        <v>76</v>
      </c>
      <c r="E4295" s="21" t="str">
        <f>VLOOKUP(Tableau1[[#This Row],[CODE_DEPT]],Libellés!$L$2:$M$102,2,FALSE)</f>
        <v>Seine-Maritime</v>
      </c>
      <c r="F4295" s="21" t="s">
        <v>54</v>
      </c>
      <c r="G4295" s="21" t="str">
        <f>VLOOKUP(Tableau1[[#This Row],[CODE_TYPE_DECHET]],Libellés!$A$1:$B$8,2,FALSE)</f>
        <v>Verre</v>
      </c>
      <c r="H4295" s="21" t="s">
        <v>49</v>
      </c>
      <c r="I4295" s="21" t="str">
        <f>VLOOKUP(Tableau1[[#This Row],[CODE_DESTINATION]],Libellés!$E$2:$F$7,2,FALSE)</f>
        <v>Valorisation matière</v>
      </c>
      <c r="J4295" s="21">
        <v>32872.185030000001</v>
      </c>
      <c r="K4295" s="21">
        <v>1254609</v>
      </c>
      <c r="L4295" s="21">
        <f>Tableau1[[#This Row],[TONNE_DECHET]]*1000</f>
        <v>32872185.030000001</v>
      </c>
      <c r="M4295" s="21">
        <f>Tableau1[[#This Row],[KG_DECHET]]/Tableau1[[#This Row],[Population]]</f>
        <v>26.201139183602223</v>
      </c>
    </row>
    <row r="4296" spans="1:13" x14ac:dyDescent="0.3">
      <c r="A4296" s="21">
        <v>2013</v>
      </c>
      <c r="B4296" s="21">
        <v>28</v>
      </c>
      <c r="C4296" s="21" t="str">
        <f>VLOOKUP(Tableau1[[#This Row],[CODE_REGION]],Libellés!$I$2:$J$15,2,FALSE)</f>
        <v>Normandie</v>
      </c>
      <c r="D4296" s="21">
        <v>76</v>
      </c>
      <c r="E4296" s="21" t="str">
        <f>VLOOKUP(Tableau1[[#This Row],[CODE_DEPT]],Libellés!$L$2:$M$102,2,FALSE)</f>
        <v>Seine-Maritime</v>
      </c>
      <c r="F4296" s="21" t="s">
        <v>54</v>
      </c>
      <c r="G4296" s="21" t="str">
        <f>VLOOKUP(Tableau1[[#This Row],[CODE_TYPE_DECHET]],Libellés!$A$1:$B$8,2,FALSE)</f>
        <v>Verre</v>
      </c>
      <c r="H4296" s="21" t="s">
        <v>52</v>
      </c>
      <c r="I4296" s="21" t="str">
        <f>VLOOKUP(Tableau1[[#This Row],[CODE_DESTINATION]],Libellés!$E$2:$F$7,2,FALSE)</f>
        <v>Non précisé</v>
      </c>
      <c r="J4296" s="21">
        <v>710.96515999999997</v>
      </c>
      <c r="K4296" s="21">
        <v>1254609</v>
      </c>
      <c r="L4296" s="21">
        <f>Tableau1[[#This Row],[TONNE_DECHET]]*1000</f>
        <v>710965.15999999992</v>
      </c>
      <c r="M4296" s="21">
        <f>Tableau1[[#This Row],[KG_DECHET]]/Tableau1[[#This Row],[Population]]</f>
        <v>0.56668265571185916</v>
      </c>
    </row>
    <row r="4297" spans="1:13" x14ac:dyDescent="0.3">
      <c r="A4297" s="21">
        <v>2013</v>
      </c>
      <c r="B4297" s="21">
        <v>28</v>
      </c>
      <c r="C4297" s="21" t="str">
        <f>VLOOKUP(Tableau1[[#This Row],[CODE_REGION]],Libellés!$I$2:$J$15,2,FALSE)</f>
        <v>Normandie</v>
      </c>
      <c r="D4297" s="21">
        <v>76</v>
      </c>
      <c r="E4297" s="21" t="str">
        <f>VLOOKUP(Tableau1[[#This Row],[CODE_DEPT]],Libellés!$L$2:$M$102,2,FALSE)</f>
        <v>Seine-Maritime</v>
      </c>
      <c r="F4297" s="21" t="s">
        <v>55</v>
      </c>
      <c r="G4297" s="21" t="str">
        <f>VLOOKUP(Tableau1[[#This Row],[CODE_TYPE_DECHET]],Libellés!$A$1:$B$8,2,FALSE)</f>
        <v>Collectes séparées hors gravats</v>
      </c>
      <c r="H4297" s="21" t="s">
        <v>49</v>
      </c>
      <c r="I4297" s="21" t="str">
        <f>VLOOKUP(Tableau1[[#This Row],[CODE_DESTINATION]],Libellés!$E$2:$F$7,2,FALSE)</f>
        <v>Valorisation matière</v>
      </c>
      <c r="J4297" s="21">
        <v>1428.64339</v>
      </c>
      <c r="K4297" s="21">
        <v>1254609</v>
      </c>
      <c r="L4297" s="21">
        <f>Tableau1[[#This Row],[TONNE_DECHET]]*1000</f>
        <v>1428643.39</v>
      </c>
      <c r="M4297" s="21">
        <f>Tableau1[[#This Row],[KG_DECHET]]/Tableau1[[#This Row],[Population]]</f>
        <v>1.1387160382238608</v>
      </c>
    </row>
    <row r="4298" spans="1:13" x14ac:dyDescent="0.3">
      <c r="A4298" s="21">
        <v>2015</v>
      </c>
      <c r="B4298" s="21">
        <v>28</v>
      </c>
      <c r="C4298" s="21" t="str">
        <f>VLOOKUP(Tableau1[[#This Row],[CODE_REGION]],Libellés!$I$2:$J$15,2,FALSE)</f>
        <v>Normandie</v>
      </c>
      <c r="D4298" s="21">
        <v>76</v>
      </c>
      <c r="E4298" s="21" t="str">
        <f>VLOOKUP(Tableau1[[#This Row],[CODE_DEPT]],Libellés!$L$2:$M$102,2,FALSE)</f>
        <v>Seine-Maritime</v>
      </c>
      <c r="F4298" s="21" t="s">
        <v>49</v>
      </c>
      <c r="G4298" s="21" t="str">
        <f>VLOOKUP(Tableau1[[#This Row],[CODE_TYPE_DECHET]],Libellés!$A$1:$B$8,2,FALSE)</f>
        <v>Ordures ménagères résiduelles</v>
      </c>
      <c r="H4298" s="21" t="s">
        <v>50</v>
      </c>
      <c r="I4298" s="21" t="str">
        <f>VLOOKUP(Tableau1[[#This Row],[CODE_DESTINATION]],Libellés!$E$2:$F$7,2,FALSE)</f>
        <v>Incinération avec récupération d'énergie</v>
      </c>
      <c r="J4298" s="21">
        <v>279269.98885000002</v>
      </c>
      <c r="K4298" s="21">
        <v>1257699</v>
      </c>
      <c r="L4298" s="21">
        <f>Tableau1[[#This Row],[TONNE_DECHET]]*1000</f>
        <v>279269988.85000002</v>
      </c>
      <c r="M4298" s="21">
        <f>Tableau1[[#This Row],[KG_DECHET]]/Tableau1[[#This Row],[Population]]</f>
        <v>222.0483508772767</v>
      </c>
    </row>
    <row r="4299" spans="1:13" x14ac:dyDescent="0.3">
      <c r="A4299" s="21">
        <v>2015</v>
      </c>
      <c r="B4299" s="21">
        <v>28</v>
      </c>
      <c r="C4299" s="21" t="str">
        <f>VLOOKUP(Tableau1[[#This Row],[CODE_REGION]],Libellés!$I$2:$J$15,2,FALSE)</f>
        <v>Normandie</v>
      </c>
      <c r="D4299" s="21">
        <v>76</v>
      </c>
      <c r="E4299" s="21" t="str">
        <f>VLOOKUP(Tableau1[[#This Row],[CODE_DEPT]],Libellés!$L$2:$M$102,2,FALSE)</f>
        <v>Seine-Maritime</v>
      </c>
      <c r="F4299" s="21" t="s">
        <v>49</v>
      </c>
      <c r="G4299" s="21" t="str">
        <f>VLOOKUP(Tableau1[[#This Row],[CODE_TYPE_DECHET]],Libellés!$A$1:$B$8,2,FALSE)</f>
        <v>Ordures ménagères résiduelles</v>
      </c>
      <c r="H4299" s="21" t="s">
        <v>51</v>
      </c>
      <c r="I4299" s="21" t="str">
        <f>VLOOKUP(Tableau1[[#This Row],[CODE_DESTINATION]],Libellés!$E$2:$F$7,2,FALSE)</f>
        <v>Stockage</v>
      </c>
      <c r="J4299" s="21">
        <v>51687.702929999999</v>
      </c>
      <c r="K4299" s="21">
        <v>1257699</v>
      </c>
      <c r="L4299" s="21">
        <f>Tableau1[[#This Row],[TONNE_DECHET]]*1000</f>
        <v>51687702.93</v>
      </c>
      <c r="M4299" s="21">
        <f>Tableau1[[#This Row],[KG_DECHET]]/Tableau1[[#This Row],[Population]]</f>
        <v>41.097037470809788</v>
      </c>
    </row>
    <row r="4300" spans="1:13" x14ac:dyDescent="0.3">
      <c r="A4300" s="21">
        <v>2015</v>
      </c>
      <c r="B4300" s="21">
        <v>28</v>
      </c>
      <c r="C4300" s="21" t="str">
        <f>VLOOKUP(Tableau1[[#This Row],[CODE_REGION]],Libellés!$I$2:$J$15,2,FALSE)</f>
        <v>Normandie</v>
      </c>
      <c r="D4300" s="21">
        <v>76</v>
      </c>
      <c r="E4300" s="21" t="str">
        <f>VLOOKUP(Tableau1[[#This Row],[CODE_DEPT]],Libellés!$L$2:$M$102,2,FALSE)</f>
        <v>Seine-Maritime</v>
      </c>
      <c r="F4300" s="21" t="s">
        <v>49</v>
      </c>
      <c r="G4300" s="21" t="str">
        <f>VLOOKUP(Tableau1[[#This Row],[CODE_TYPE_DECHET]],Libellés!$A$1:$B$8,2,FALSE)</f>
        <v>Ordures ménagères résiduelles</v>
      </c>
      <c r="H4300" s="21" t="s">
        <v>56</v>
      </c>
      <c r="I4300" s="21" t="str">
        <f>VLOOKUP(Tableau1[[#This Row],[CODE_DESTINATION]],Libellés!$E$2:$F$7,2,FALSE)</f>
        <v>Valorisation organique</v>
      </c>
      <c r="J4300" s="21">
        <v>7300.8</v>
      </c>
      <c r="K4300" s="21">
        <v>1257699</v>
      </c>
      <c r="L4300" s="21">
        <f>Tableau1[[#This Row],[TONNE_DECHET]]*1000</f>
        <v>7300800</v>
      </c>
      <c r="M4300" s="21">
        <f>Tableau1[[#This Row],[KG_DECHET]]/Tableau1[[#This Row],[Population]]</f>
        <v>5.8048865428055523</v>
      </c>
    </row>
    <row r="4301" spans="1:13" x14ac:dyDescent="0.3">
      <c r="A4301" s="21">
        <v>2015</v>
      </c>
      <c r="B4301" s="21">
        <v>28</v>
      </c>
      <c r="C4301" s="21" t="str">
        <f>VLOOKUP(Tableau1[[#This Row],[CODE_REGION]],Libellés!$I$2:$J$15,2,FALSE)</f>
        <v>Normandie</v>
      </c>
      <c r="D4301" s="21">
        <v>76</v>
      </c>
      <c r="E4301" s="21" t="str">
        <f>VLOOKUP(Tableau1[[#This Row],[CODE_DEPT]],Libellés!$L$2:$M$102,2,FALSE)</f>
        <v>Seine-Maritime</v>
      </c>
      <c r="F4301" s="21" t="s">
        <v>49</v>
      </c>
      <c r="G4301" s="21" t="str">
        <f>VLOOKUP(Tableau1[[#This Row],[CODE_TYPE_DECHET]],Libellés!$A$1:$B$8,2,FALSE)</f>
        <v>Ordures ménagères résiduelles</v>
      </c>
      <c r="H4301" s="21" t="s">
        <v>52</v>
      </c>
      <c r="I4301" s="21" t="str">
        <f>VLOOKUP(Tableau1[[#This Row],[CODE_DESTINATION]],Libellés!$E$2:$F$7,2,FALSE)</f>
        <v>Non précisé</v>
      </c>
      <c r="J4301" s="21">
        <v>4119.5414000000001</v>
      </c>
      <c r="K4301" s="21">
        <v>1257699</v>
      </c>
      <c r="L4301" s="21">
        <f>Tableau1[[#This Row],[TONNE_DECHET]]*1000</f>
        <v>4119541.4</v>
      </c>
      <c r="M4301" s="21">
        <f>Tableau1[[#This Row],[KG_DECHET]]/Tableau1[[#This Row],[Population]]</f>
        <v>3.2754589134602159</v>
      </c>
    </row>
    <row r="4302" spans="1:13" x14ac:dyDescent="0.3">
      <c r="A4302" s="21">
        <v>2015</v>
      </c>
      <c r="B4302" s="21">
        <v>28</v>
      </c>
      <c r="C4302" s="21" t="str">
        <f>VLOOKUP(Tableau1[[#This Row],[CODE_REGION]],Libellés!$I$2:$J$15,2,FALSE)</f>
        <v>Normandie</v>
      </c>
      <c r="D4302" s="21">
        <v>76</v>
      </c>
      <c r="E4302" s="21" t="str">
        <f>VLOOKUP(Tableau1[[#This Row],[CODE_DEPT]],Libellés!$L$2:$M$102,2,FALSE)</f>
        <v>Seine-Maritime</v>
      </c>
      <c r="F4302" s="21" t="s">
        <v>50</v>
      </c>
      <c r="G4302" s="21" t="str">
        <f>VLOOKUP(Tableau1[[#This Row],[CODE_TYPE_DECHET]],Libellés!$A$1:$B$8,2,FALSE)</f>
        <v>Encombrants</v>
      </c>
      <c r="H4302" s="21" t="s">
        <v>49</v>
      </c>
      <c r="I4302" s="21" t="str">
        <f>VLOOKUP(Tableau1[[#This Row],[CODE_DESTINATION]],Libellés!$E$2:$F$7,2,FALSE)</f>
        <v>Valorisation matière</v>
      </c>
      <c r="J4302" s="21">
        <v>6259.25</v>
      </c>
      <c r="K4302" s="21">
        <v>1257699</v>
      </c>
      <c r="L4302" s="21">
        <f>Tableau1[[#This Row],[TONNE_DECHET]]*1000</f>
        <v>6259250</v>
      </c>
      <c r="M4302" s="21">
        <f>Tableau1[[#This Row],[KG_DECHET]]/Tableau1[[#This Row],[Population]]</f>
        <v>4.9767472185316199</v>
      </c>
    </row>
    <row r="4303" spans="1:13" x14ac:dyDescent="0.3">
      <c r="A4303" s="21">
        <v>2015</v>
      </c>
      <c r="B4303" s="21">
        <v>28</v>
      </c>
      <c r="C4303" s="21" t="str">
        <f>VLOOKUP(Tableau1[[#This Row],[CODE_REGION]],Libellés!$I$2:$J$15,2,FALSE)</f>
        <v>Normandie</v>
      </c>
      <c r="D4303" s="21">
        <v>76</v>
      </c>
      <c r="E4303" s="21" t="str">
        <f>VLOOKUP(Tableau1[[#This Row],[CODE_DEPT]],Libellés!$L$2:$M$102,2,FALSE)</f>
        <v>Seine-Maritime</v>
      </c>
      <c r="F4303" s="21" t="s">
        <v>50</v>
      </c>
      <c r="G4303" s="21" t="str">
        <f>VLOOKUP(Tableau1[[#This Row],[CODE_TYPE_DECHET]],Libellés!$A$1:$B$8,2,FALSE)</f>
        <v>Encombrants</v>
      </c>
      <c r="H4303" s="21" t="s">
        <v>51</v>
      </c>
      <c r="I4303" s="21" t="str">
        <f>VLOOKUP(Tableau1[[#This Row],[CODE_DESTINATION]],Libellés!$E$2:$F$7,2,FALSE)</f>
        <v>Stockage</v>
      </c>
      <c r="J4303" s="21">
        <v>98.393320000000003</v>
      </c>
      <c r="K4303" s="21">
        <v>1257699</v>
      </c>
      <c r="L4303" s="21">
        <f>Tableau1[[#This Row],[TONNE_DECHET]]*1000</f>
        <v>98393.32</v>
      </c>
      <c r="M4303" s="21">
        <f>Tableau1[[#This Row],[KG_DECHET]]/Tableau1[[#This Row],[Population]]</f>
        <v>7.8232804510459192E-2</v>
      </c>
    </row>
    <row r="4304" spans="1:13" x14ac:dyDescent="0.3">
      <c r="A4304" s="21">
        <v>2015</v>
      </c>
      <c r="B4304" s="21">
        <v>28</v>
      </c>
      <c r="C4304" s="21" t="str">
        <f>VLOOKUP(Tableau1[[#This Row],[CODE_REGION]],Libellés!$I$2:$J$15,2,FALSE)</f>
        <v>Normandie</v>
      </c>
      <c r="D4304" s="21">
        <v>76</v>
      </c>
      <c r="E4304" s="21" t="str">
        <f>VLOOKUP(Tableau1[[#This Row],[CODE_DEPT]],Libellés!$L$2:$M$102,2,FALSE)</f>
        <v>Seine-Maritime</v>
      </c>
      <c r="F4304" s="21" t="s">
        <v>53</v>
      </c>
      <c r="G4304" s="21" t="str">
        <f>VLOOKUP(Tableau1[[#This Row],[CODE_TYPE_DECHET]],Libellés!$A$1:$B$8,2,FALSE)</f>
        <v>Déchets dangereux</v>
      </c>
      <c r="H4304" s="21" t="s">
        <v>50</v>
      </c>
      <c r="I4304" s="21" t="str">
        <f>VLOOKUP(Tableau1[[#This Row],[CODE_DESTINATION]],Libellés!$E$2:$F$7,2,FALSE)</f>
        <v>Incinération avec récupération d'énergie</v>
      </c>
      <c r="J4304" s="21">
        <v>1.1830000000000001</v>
      </c>
      <c r="K4304" s="21">
        <v>1257699</v>
      </c>
      <c r="L4304" s="21">
        <f>Tableau1[[#This Row],[TONNE_DECHET]]*1000</f>
        <v>1183</v>
      </c>
      <c r="M4304" s="21">
        <f>Tableau1[[#This Row],[KG_DECHET]]/Tableau1[[#This Row],[Population]]</f>
        <v>9.4060661573238107E-4</v>
      </c>
    </row>
    <row r="4305" spans="1:13" x14ac:dyDescent="0.3">
      <c r="A4305" s="21">
        <v>2015</v>
      </c>
      <c r="B4305" s="21">
        <v>28</v>
      </c>
      <c r="C4305" s="21" t="str">
        <f>VLOOKUP(Tableau1[[#This Row],[CODE_REGION]],Libellés!$I$2:$J$15,2,FALSE)</f>
        <v>Normandie</v>
      </c>
      <c r="D4305" s="21">
        <v>76</v>
      </c>
      <c r="E4305" s="21" t="str">
        <f>VLOOKUP(Tableau1[[#This Row],[CODE_DEPT]],Libellés!$L$2:$M$102,2,FALSE)</f>
        <v>Seine-Maritime</v>
      </c>
      <c r="F4305" s="21" t="s">
        <v>53</v>
      </c>
      <c r="G4305" s="21" t="str">
        <f>VLOOKUP(Tableau1[[#This Row],[CODE_TYPE_DECHET]],Libellés!$A$1:$B$8,2,FALSE)</f>
        <v>Déchets dangereux</v>
      </c>
      <c r="H4305" s="21" t="s">
        <v>53</v>
      </c>
      <c r="I4305" s="21" t="str">
        <f>VLOOKUP(Tableau1[[#This Row],[CODE_DESTINATION]],Libellés!$E$2:$F$7,2,FALSE)</f>
        <v>Incinération sans récupération d'énergie</v>
      </c>
      <c r="J4305" s="21">
        <v>0.30199999999999999</v>
      </c>
      <c r="K4305" s="21">
        <v>1257699</v>
      </c>
      <c r="L4305" s="21">
        <f>Tableau1[[#This Row],[TONNE_DECHET]]*1000</f>
        <v>302</v>
      </c>
      <c r="M4305" s="21">
        <f>Tableau1[[#This Row],[KG_DECHET]]/Tableau1[[#This Row],[Population]]</f>
        <v>2.4012104645070083E-4</v>
      </c>
    </row>
    <row r="4306" spans="1:13" x14ac:dyDescent="0.3">
      <c r="A4306" s="21">
        <v>2015</v>
      </c>
      <c r="B4306" s="21">
        <v>28</v>
      </c>
      <c r="C4306" s="21" t="str">
        <f>VLOOKUP(Tableau1[[#This Row],[CODE_REGION]],Libellés!$I$2:$J$15,2,FALSE)</f>
        <v>Normandie</v>
      </c>
      <c r="D4306" s="21">
        <v>76</v>
      </c>
      <c r="E4306" s="21" t="str">
        <f>VLOOKUP(Tableau1[[#This Row],[CODE_DEPT]],Libellés!$L$2:$M$102,2,FALSE)</f>
        <v>Seine-Maritime</v>
      </c>
      <c r="F4306" s="21" t="s">
        <v>51</v>
      </c>
      <c r="G4306" s="21" t="str">
        <f>VLOOKUP(Tableau1[[#This Row],[CODE_TYPE_DECHET]],Libellés!$A$1:$B$8,2,FALSE)</f>
        <v>Emballages et papier</v>
      </c>
      <c r="H4306" s="21" t="s">
        <v>49</v>
      </c>
      <c r="I4306" s="21" t="str">
        <f>VLOOKUP(Tableau1[[#This Row],[CODE_DESTINATION]],Libellés!$E$2:$F$7,2,FALSE)</f>
        <v>Valorisation matière</v>
      </c>
      <c r="J4306" s="21">
        <v>52026.000399999997</v>
      </c>
      <c r="K4306" s="21">
        <v>1257699</v>
      </c>
      <c r="L4306" s="21">
        <f>Tableau1[[#This Row],[TONNE_DECHET]]*1000</f>
        <v>52026000.399999999</v>
      </c>
      <c r="M4306" s="21">
        <f>Tableau1[[#This Row],[KG_DECHET]]/Tableau1[[#This Row],[Population]]</f>
        <v>41.36601873739265</v>
      </c>
    </row>
    <row r="4307" spans="1:13" x14ac:dyDescent="0.3">
      <c r="A4307" s="21">
        <v>2015</v>
      </c>
      <c r="B4307" s="21">
        <v>28</v>
      </c>
      <c r="C4307" s="21" t="str">
        <f>VLOOKUP(Tableau1[[#This Row],[CODE_REGION]],Libellés!$I$2:$J$15,2,FALSE)</f>
        <v>Normandie</v>
      </c>
      <c r="D4307" s="21">
        <v>76</v>
      </c>
      <c r="E4307" s="21" t="str">
        <f>VLOOKUP(Tableau1[[#This Row],[CODE_DEPT]],Libellés!$L$2:$M$102,2,FALSE)</f>
        <v>Seine-Maritime</v>
      </c>
      <c r="F4307" s="21" t="s">
        <v>51</v>
      </c>
      <c r="G4307" s="21" t="str">
        <f>VLOOKUP(Tableau1[[#This Row],[CODE_TYPE_DECHET]],Libellés!$A$1:$B$8,2,FALSE)</f>
        <v>Emballages et papier</v>
      </c>
      <c r="H4307" s="21" t="s">
        <v>52</v>
      </c>
      <c r="I4307" s="21" t="str">
        <f>VLOOKUP(Tableau1[[#This Row],[CODE_DESTINATION]],Libellés!$E$2:$F$7,2,FALSE)</f>
        <v>Non précisé</v>
      </c>
      <c r="J4307" s="21">
        <v>644.27043000000003</v>
      </c>
      <c r="K4307" s="21">
        <v>1257699</v>
      </c>
      <c r="L4307" s="21">
        <f>Tableau1[[#This Row],[TONNE_DECHET]]*1000</f>
        <v>644270.43000000005</v>
      </c>
      <c r="M4307" s="21">
        <f>Tableau1[[#This Row],[KG_DECHET]]/Tableau1[[#This Row],[Population]]</f>
        <v>0.51226122466504309</v>
      </c>
    </row>
    <row r="4308" spans="1:13" x14ac:dyDescent="0.3">
      <c r="A4308" s="21">
        <v>2015</v>
      </c>
      <c r="B4308" s="21">
        <v>28</v>
      </c>
      <c r="C4308" s="21" t="str">
        <f>VLOOKUP(Tableau1[[#This Row],[CODE_REGION]],Libellés!$I$2:$J$15,2,FALSE)</f>
        <v>Normandie</v>
      </c>
      <c r="D4308" s="21">
        <v>76</v>
      </c>
      <c r="E4308" s="21" t="str">
        <f>VLOOKUP(Tableau1[[#This Row],[CODE_DEPT]],Libellés!$L$2:$M$102,2,FALSE)</f>
        <v>Seine-Maritime</v>
      </c>
      <c r="F4308" s="21" t="s">
        <v>56</v>
      </c>
      <c r="G4308" s="21" t="str">
        <f>VLOOKUP(Tableau1[[#This Row],[CODE_TYPE_DECHET]],Libellés!$A$1:$B$8,2,FALSE)</f>
        <v>Biodéchets</v>
      </c>
      <c r="H4308" s="21" t="s">
        <v>49</v>
      </c>
      <c r="I4308" s="21" t="str">
        <f>VLOOKUP(Tableau1[[#This Row],[CODE_DESTINATION]],Libellés!$E$2:$F$7,2,FALSE)</f>
        <v>Valorisation matière</v>
      </c>
      <c r="J4308" s="21">
        <v>1383.95</v>
      </c>
      <c r="K4308" s="21">
        <v>1257699</v>
      </c>
      <c r="L4308" s="21">
        <f>Tableau1[[#This Row],[TONNE_DECHET]]*1000</f>
        <v>1383950</v>
      </c>
      <c r="M4308" s="21">
        <f>Tableau1[[#This Row],[KG_DECHET]]/Tableau1[[#This Row],[Population]]</f>
        <v>1.1003825239584353</v>
      </c>
    </row>
    <row r="4309" spans="1:13" x14ac:dyDescent="0.3">
      <c r="A4309" s="21">
        <v>2015</v>
      </c>
      <c r="B4309" s="21">
        <v>28</v>
      </c>
      <c r="C4309" s="21" t="str">
        <f>VLOOKUP(Tableau1[[#This Row],[CODE_REGION]],Libellés!$I$2:$J$15,2,FALSE)</f>
        <v>Normandie</v>
      </c>
      <c r="D4309" s="21">
        <v>76</v>
      </c>
      <c r="E4309" s="21" t="str">
        <f>VLOOKUP(Tableau1[[#This Row],[CODE_DEPT]],Libellés!$L$2:$M$102,2,FALSE)</f>
        <v>Seine-Maritime</v>
      </c>
      <c r="F4309" s="21" t="s">
        <v>56</v>
      </c>
      <c r="G4309" s="21" t="str">
        <f>VLOOKUP(Tableau1[[#This Row],[CODE_TYPE_DECHET]],Libellés!$A$1:$B$8,2,FALSE)</f>
        <v>Biodéchets</v>
      </c>
      <c r="H4309" s="21" t="s">
        <v>56</v>
      </c>
      <c r="I4309" s="21" t="str">
        <f>VLOOKUP(Tableau1[[#This Row],[CODE_DESTINATION]],Libellés!$E$2:$F$7,2,FALSE)</f>
        <v>Valorisation organique</v>
      </c>
      <c r="J4309" s="21">
        <v>41970.494939999997</v>
      </c>
      <c r="K4309" s="21">
        <v>1257699</v>
      </c>
      <c r="L4309" s="21">
        <f>Tableau1[[#This Row],[TONNE_DECHET]]*1000</f>
        <v>41970494.939999998</v>
      </c>
      <c r="M4309" s="21">
        <f>Tableau1[[#This Row],[KG_DECHET]]/Tableau1[[#This Row],[Population]]</f>
        <v>33.370858162406108</v>
      </c>
    </row>
    <row r="4310" spans="1:13" x14ac:dyDescent="0.3">
      <c r="A4310" s="21">
        <v>2015</v>
      </c>
      <c r="B4310" s="21">
        <v>28</v>
      </c>
      <c r="C4310" s="21" t="str">
        <f>VLOOKUP(Tableau1[[#This Row],[CODE_REGION]],Libellés!$I$2:$J$15,2,FALSE)</f>
        <v>Normandie</v>
      </c>
      <c r="D4310" s="21">
        <v>76</v>
      </c>
      <c r="E4310" s="21" t="str">
        <f>VLOOKUP(Tableau1[[#This Row],[CODE_DEPT]],Libellés!$L$2:$M$102,2,FALSE)</f>
        <v>Seine-Maritime</v>
      </c>
      <c r="F4310" s="21" t="s">
        <v>54</v>
      </c>
      <c r="G4310" s="21" t="str">
        <f>VLOOKUP(Tableau1[[#This Row],[CODE_TYPE_DECHET]],Libellés!$A$1:$B$8,2,FALSE)</f>
        <v>Verre</v>
      </c>
      <c r="H4310" s="21" t="s">
        <v>49</v>
      </c>
      <c r="I4310" s="21" t="str">
        <f>VLOOKUP(Tableau1[[#This Row],[CODE_DESTINATION]],Libellés!$E$2:$F$7,2,FALSE)</f>
        <v>Valorisation matière</v>
      </c>
      <c r="J4310" s="21">
        <v>32349.135559999999</v>
      </c>
      <c r="K4310" s="21">
        <v>1257699</v>
      </c>
      <c r="L4310" s="21">
        <f>Tableau1[[#This Row],[TONNE_DECHET]]*1000</f>
        <v>32349135.559999999</v>
      </c>
      <c r="M4310" s="21">
        <f>Tableau1[[#This Row],[KG_DECHET]]/Tableau1[[#This Row],[Population]]</f>
        <v>25.720888352459529</v>
      </c>
    </row>
    <row r="4311" spans="1:13" x14ac:dyDescent="0.3">
      <c r="A4311" s="21">
        <v>2015</v>
      </c>
      <c r="B4311" s="21">
        <v>28</v>
      </c>
      <c r="C4311" s="21" t="str">
        <f>VLOOKUP(Tableau1[[#This Row],[CODE_REGION]],Libellés!$I$2:$J$15,2,FALSE)</f>
        <v>Normandie</v>
      </c>
      <c r="D4311" s="21">
        <v>76</v>
      </c>
      <c r="E4311" s="21" t="str">
        <f>VLOOKUP(Tableau1[[#This Row],[CODE_DEPT]],Libellés!$L$2:$M$102,2,FALSE)</f>
        <v>Seine-Maritime</v>
      </c>
      <c r="F4311" s="21" t="s">
        <v>54</v>
      </c>
      <c r="G4311" s="21" t="str">
        <f>VLOOKUP(Tableau1[[#This Row],[CODE_TYPE_DECHET]],Libellés!$A$1:$B$8,2,FALSE)</f>
        <v>Verre</v>
      </c>
      <c r="H4311" s="21" t="s">
        <v>52</v>
      </c>
      <c r="I4311" s="21" t="str">
        <f>VLOOKUP(Tableau1[[#This Row],[CODE_DESTINATION]],Libellés!$E$2:$F$7,2,FALSE)</f>
        <v>Non précisé</v>
      </c>
      <c r="J4311" s="21">
        <v>1583.4791299999999</v>
      </c>
      <c r="K4311" s="21">
        <v>1257699</v>
      </c>
      <c r="L4311" s="21">
        <f>Tableau1[[#This Row],[TONNE_DECHET]]*1000</f>
        <v>1583479.13</v>
      </c>
      <c r="M4311" s="21">
        <f>Tableau1[[#This Row],[KG_DECHET]]/Tableau1[[#This Row],[Population]]</f>
        <v>1.2590286944650508</v>
      </c>
    </row>
    <row r="4312" spans="1:13" x14ac:dyDescent="0.3">
      <c r="A4312" s="21">
        <v>2015</v>
      </c>
      <c r="B4312" s="21">
        <v>28</v>
      </c>
      <c r="C4312" s="21" t="str">
        <f>VLOOKUP(Tableau1[[#This Row],[CODE_REGION]],Libellés!$I$2:$J$15,2,FALSE)</f>
        <v>Normandie</v>
      </c>
      <c r="D4312" s="21">
        <v>76</v>
      </c>
      <c r="E4312" s="21" t="str">
        <f>VLOOKUP(Tableau1[[#This Row],[CODE_DEPT]],Libellés!$L$2:$M$102,2,FALSE)</f>
        <v>Seine-Maritime</v>
      </c>
      <c r="F4312" s="21" t="s">
        <v>55</v>
      </c>
      <c r="G4312" s="21" t="str">
        <f>VLOOKUP(Tableau1[[#This Row],[CODE_TYPE_DECHET]],Libellés!$A$1:$B$8,2,FALSE)</f>
        <v>Collectes séparées hors gravats</v>
      </c>
      <c r="H4312" s="21" t="s">
        <v>49</v>
      </c>
      <c r="I4312" s="21" t="str">
        <f>VLOOKUP(Tableau1[[#This Row],[CODE_DESTINATION]],Libellés!$E$2:$F$7,2,FALSE)</f>
        <v>Valorisation matière</v>
      </c>
      <c r="J4312" s="21">
        <v>1587.3779999999999</v>
      </c>
      <c r="K4312" s="21">
        <v>1257699</v>
      </c>
      <c r="L4312" s="21">
        <f>Tableau1[[#This Row],[TONNE_DECHET]]*1000</f>
        <v>1587378</v>
      </c>
      <c r="M4312" s="21">
        <f>Tableau1[[#This Row],[KG_DECHET]]/Tableau1[[#This Row],[Population]]</f>
        <v>1.2621286969298695</v>
      </c>
    </row>
    <row r="4313" spans="1:13" x14ac:dyDescent="0.3">
      <c r="A4313" s="21">
        <v>2017</v>
      </c>
      <c r="B4313" s="21">
        <v>28</v>
      </c>
      <c r="C4313" s="21" t="str">
        <f>VLOOKUP(Tableau1[[#This Row],[CODE_REGION]],Libellés!$I$2:$J$15,2,FALSE)</f>
        <v>Normandie</v>
      </c>
      <c r="D4313" s="21">
        <v>76</v>
      </c>
      <c r="E4313" s="21" t="str">
        <f>VLOOKUP(Tableau1[[#This Row],[CODE_DEPT]],Libellés!$L$2:$M$102,2,FALSE)</f>
        <v>Seine-Maritime</v>
      </c>
      <c r="F4313" s="21" t="s">
        <v>49</v>
      </c>
      <c r="G4313" s="21" t="str">
        <f>VLOOKUP(Tableau1[[#This Row],[CODE_TYPE_DECHET]],Libellés!$A$1:$B$8,2,FALSE)</f>
        <v>Ordures ménagères résiduelles</v>
      </c>
      <c r="H4313" s="21" t="s">
        <v>50</v>
      </c>
      <c r="I4313" s="21" t="str">
        <f>VLOOKUP(Tableau1[[#This Row],[CODE_DESTINATION]],Libellés!$E$2:$F$7,2,FALSE)</f>
        <v>Incinération avec récupération d'énergie</v>
      </c>
      <c r="J4313" s="21">
        <v>279798.53753999999</v>
      </c>
      <c r="K4313" s="21">
        <v>1254378</v>
      </c>
      <c r="L4313" s="21">
        <f>Tableau1[[#This Row],[TONNE_DECHET]]*1000</f>
        <v>279798537.53999996</v>
      </c>
      <c r="M4313" s="21">
        <f>Tableau1[[#This Row],[KG_DECHET]]/Tableau1[[#This Row],[Population]]</f>
        <v>223.05759311786397</v>
      </c>
    </row>
    <row r="4314" spans="1:13" x14ac:dyDescent="0.3">
      <c r="A4314" s="21">
        <v>2017</v>
      </c>
      <c r="B4314" s="21">
        <v>28</v>
      </c>
      <c r="C4314" s="21" t="str">
        <f>VLOOKUP(Tableau1[[#This Row],[CODE_REGION]],Libellés!$I$2:$J$15,2,FALSE)</f>
        <v>Normandie</v>
      </c>
      <c r="D4314" s="21">
        <v>76</v>
      </c>
      <c r="E4314" s="21" t="str">
        <f>VLOOKUP(Tableau1[[#This Row],[CODE_DEPT]],Libellés!$L$2:$M$102,2,FALSE)</f>
        <v>Seine-Maritime</v>
      </c>
      <c r="F4314" s="21" t="s">
        <v>49</v>
      </c>
      <c r="G4314" s="21" t="str">
        <f>VLOOKUP(Tableau1[[#This Row],[CODE_TYPE_DECHET]],Libellés!$A$1:$B$8,2,FALSE)</f>
        <v>Ordures ménagères résiduelles</v>
      </c>
      <c r="H4314" s="21" t="s">
        <v>51</v>
      </c>
      <c r="I4314" s="21" t="str">
        <f>VLOOKUP(Tableau1[[#This Row],[CODE_DESTINATION]],Libellés!$E$2:$F$7,2,FALSE)</f>
        <v>Stockage</v>
      </c>
      <c r="J4314" s="21">
        <v>32741.431110000001</v>
      </c>
      <c r="K4314" s="21">
        <v>1254378</v>
      </c>
      <c r="L4314" s="21">
        <f>Tableau1[[#This Row],[TONNE_DECHET]]*1000</f>
        <v>32741431.110000003</v>
      </c>
      <c r="M4314" s="21">
        <f>Tableau1[[#This Row],[KG_DECHET]]/Tableau1[[#This Row],[Population]]</f>
        <v>26.101726202149592</v>
      </c>
    </row>
    <row r="4315" spans="1:13" x14ac:dyDescent="0.3">
      <c r="A4315" s="21">
        <v>2017</v>
      </c>
      <c r="B4315" s="21">
        <v>28</v>
      </c>
      <c r="C4315" s="21" t="str">
        <f>VLOOKUP(Tableau1[[#This Row],[CODE_REGION]],Libellés!$I$2:$J$15,2,FALSE)</f>
        <v>Normandie</v>
      </c>
      <c r="D4315" s="21">
        <v>76</v>
      </c>
      <c r="E4315" s="21" t="str">
        <f>VLOOKUP(Tableau1[[#This Row],[CODE_DEPT]],Libellés!$L$2:$M$102,2,FALSE)</f>
        <v>Seine-Maritime</v>
      </c>
      <c r="F4315" s="21" t="s">
        <v>49</v>
      </c>
      <c r="G4315" s="21" t="str">
        <f>VLOOKUP(Tableau1[[#This Row],[CODE_TYPE_DECHET]],Libellés!$A$1:$B$8,2,FALSE)</f>
        <v>Ordures ménagères résiduelles</v>
      </c>
      <c r="H4315" s="21" t="s">
        <v>56</v>
      </c>
      <c r="I4315" s="21" t="str">
        <f>VLOOKUP(Tableau1[[#This Row],[CODE_DESTINATION]],Libellés!$E$2:$F$7,2,FALSE)</f>
        <v>Valorisation organique</v>
      </c>
      <c r="J4315" s="21">
        <v>23638.57</v>
      </c>
      <c r="K4315" s="21">
        <v>1254378</v>
      </c>
      <c r="L4315" s="21">
        <f>Tableau1[[#This Row],[TONNE_DECHET]]*1000</f>
        <v>23638570</v>
      </c>
      <c r="M4315" s="21">
        <f>Tableau1[[#This Row],[KG_DECHET]]/Tableau1[[#This Row],[Population]]</f>
        <v>18.844853784106544</v>
      </c>
    </row>
    <row r="4316" spans="1:13" x14ac:dyDescent="0.3">
      <c r="A4316" s="21">
        <v>2017</v>
      </c>
      <c r="B4316" s="21">
        <v>28</v>
      </c>
      <c r="C4316" s="21" t="str">
        <f>VLOOKUP(Tableau1[[#This Row],[CODE_REGION]],Libellés!$I$2:$J$15,2,FALSE)</f>
        <v>Normandie</v>
      </c>
      <c r="D4316" s="21">
        <v>76</v>
      </c>
      <c r="E4316" s="21" t="str">
        <f>VLOOKUP(Tableau1[[#This Row],[CODE_DEPT]],Libellés!$L$2:$M$102,2,FALSE)</f>
        <v>Seine-Maritime</v>
      </c>
      <c r="F4316" s="21" t="s">
        <v>49</v>
      </c>
      <c r="G4316" s="21" t="str">
        <f>VLOOKUP(Tableau1[[#This Row],[CODE_TYPE_DECHET]],Libellés!$A$1:$B$8,2,FALSE)</f>
        <v>Ordures ménagères résiduelles</v>
      </c>
      <c r="H4316" s="21" t="s">
        <v>52</v>
      </c>
      <c r="I4316" s="21" t="str">
        <f>VLOOKUP(Tableau1[[#This Row],[CODE_DESTINATION]],Libellés!$E$2:$F$7,2,FALSE)</f>
        <v>Non précisé</v>
      </c>
      <c r="J4316" s="21">
        <v>77.5505</v>
      </c>
      <c r="K4316" s="21">
        <v>1254378</v>
      </c>
      <c r="L4316" s="21">
        <f>Tableau1[[#This Row],[TONNE_DECHET]]*1000</f>
        <v>77550.5</v>
      </c>
      <c r="M4316" s="21">
        <f>Tableau1[[#This Row],[KG_DECHET]]/Tableau1[[#This Row],[Population]]</f>
        <v>6.1823868084421127E-2</v>
      </c>
    </row>
    <row r="4317" spans="1:13" x14ac:dyDescent="0.3">
      <c r="A4317" s="21">
        <v>2017</v>
      </c>
      <c r="B4317" s="21">
        <v>28</v>
      </c>
      <c r="C4317" s="21" t="str">
        <f>VLOOKUP(Tableau1[[#This Row],[CODE_REGION]],Libellés!$I$2:$J$15,2,FALSE)</f>
        <v>Normandie</v>
      </c>
      <c r="D4317" s="21">
        <v>76</v>
      </c>
      <c r="E4317" s="21" t="str">
        <f>VLOOKUP(Tableau1[[#This Row],[CODE_DEPT]],Libellés!$L$2:$M$102,2,FALSE)</f>
        <v>Seine-Maritime</v>
      </c>
      <c r="F4317" s="21" t="s">
        <v>50</v>
      </c>
      <c r="G4317" s="21" t="str">
        <f>VLOOKUP(Tableau1[[#This Row],[CODE_TYPE_DECHET]],Libellés!$A$1:$B$8,2,FALSE)</f>
        <v>Encombrants</v>
      </c>
      <c r="H4317" s="21" t="s">
        <v>49</v>
      </c>
      <c r="I4317" s="21" t="str">
        <f>VLOOKUP(Tableau1[[#This Row],[CODE_DESTINATION]],Libellés!$E$2:$F$7,2,FALSE)</f>
        <v>Valorisation matière</v>
      </c>
      <c r="J4317" s="21">
        <v>5805</v>
      </c>
      <c r="K4317" s="21">
        <v>1254378</v>
      </c>
      <c r="L4317" s="21">
        <f>Tableau1[[#This Row],[TONNE_DECHET]]*1000</f>
        <v>5805000</v>
      </c>
      <c r="M4317" s="21">
        <f>Tableau1[[#This Row],[KG_DECHET]]/Tableau1[[#This Row],[Population]]</f>
        <v>4.6277916226209328</v>
      </c>
    </row>
    <row r="4318" spans="1:13" x14ac:dyDescent="0.3">
      <c r="A4318" s="21">
        <v>2017</v>
      </c>
      <c r="B4318" s="21">
        <v>28</v>
      </c>
      <c r="C4318" s="21" t="str">
        <f>VLOOKUP(Tableau1[[#This Row],[CODE_REGION]],Libellés!$I$2:$J$15,2,FALSE)</f>
        <v>Normandie</v>
      </c>
      <c r="D4318" s="21">
        <v>76</v>
      </c>
      <c r="E4318" s="21" t="str">
        <f>VLOOKUP(Tableau1[[#This Row],[CODE_DEPT]],Libellés!$L$2:$M$102,2,FALSE)</f>
        <v>Seine-Maritime</v>
      </c>
      <c r="F4318" s="21" t="s">
        <v>50</v>
      </c>
      <c r="G4318" s="21" t="str">
        <f>VLOOKUP(Tableau1[[#This Row],[CODE_TYPE_DECHET]],Libellés!$A$1:$B$8,2,FALSE)</f>
        <v>Encombrants</v>
      </c>
      <c r="H4318" s="21" t="s">
        <v>50</v>
      </c>
      <c r="I4318" s="21" t="str">
        <f>VLOOKUP(Tableau1[[#This Row],[CODE_DESTINATION]],Libellés!$E$2:$F$7,2,FALSE)</f>
        <v>Incinération avec récupération d'énergie</v>
      </c>
      <c r="J4318" s="21">
        <v>537</v>
      </c>
      <c r="K4318" s="21">
        <v>1254378</v>
      </c>
      <c r="L4318" s="21">
        <f>Tableau1[[#This Row],[TONNE_DECHET]]*1000</f>
        <v>537000</v>
      </c>
      <c r="M4318" s="21">
        <f>Tableau1[[#This Row],[KG_DECHET]]/Tableau1[[#This Row],[Population]]</f>
        <v>0.42810062038715602</v>
      </c>
    </row>
    <row r="4319" spans="1:13" x14ac:dyDescent="0.3">
      <c r="A4319" s="21">
        <v>2017</v>
      </c>
      <c r="B4319" s="21">
        <v>28</v>
      </c>
      <c r="C4319" s="21" t="str">
        <f>VLOOKUP(Tableau1[[#This Row],[CODE_REGION]],Libellés!$I$2:$J$15,2,FALSE)</f>
        <v>Normandie</v>
      </c>
      <c r="D4319" s="21">
        <v>76</v>
      </c>
      <c r="E4319" s="21" t="str">
        <f>VLOOKUP(Tableau1[[#This Row],[CODE_DEPT]],Libellés!$L$2:$M$102,2,FALSE)</f>
        <v>Seine-Maritime</v>
      </c>
      <c r="F4319" s="21" t="s">
        <v>50</v>
      </c>
      <c r="G4319" s="21" t="str">
        <f>VLOOKUP(Tableau1[[#This Row],[CODE_TYPE_DECHET]],Libellés!$A$1:$B$8,2,FALSE)</f>
        <v>Encombrants</v>
      </c>
      <c r="H4319" s="21" t="s">
        <v>51</v>
      </c>
      <c r="I4319" s="21" t="str">
        <f>VLOOKUP(Tableau1[[#This Row],[CODE_DESTINATION]],Libellés!$E$2:$F$7,2,FALSE)</f>
        <v>Stockage</v>
      </c>
      <c r="J4319" s="21">
        <v>427.00134000000003</v>
      </c>
      <c r="K4319" s="21">
        <v>1254378</v>
      </c>
      <c r="L4319" s="21">
        <f>Tableau1[[#This Row],[TONNE_DECHET]]*1000</f>
        <v>427001.34</v>
      </c>
      <c r="M4319" s="21">
        <f>Tableau1[[#This Row],[KG_DECHET]]/Tableau1[[#This Row],[Population]]</f>
        <v>0.34040882413435186</v>
      </c>
    </row>
    <row r="4320" spans="1:13" x14ac:dyDescent="0.3">
      <c r="A4320" s="21">
        <v>2017</v>
      </c>
      <c r="B4320" s="21">
        <v>28</v>
      </c>
      <c r="C4320" s="21" t="str">
        <f>VLOOKUP(Tableau1[[#This Row],[CODE_REGION]],Libellés!$I$2:$J$15,2,FALSE)</f>
        <v>Normandie</v>
      </c>
      <c r="D4320" s="21">
        <v>76</v>
      </c>
      <c r="E4320" s="21" t="str">
        <f>VLOOKUP(Tableau1[[#This Row],[CODE_DEPT]],Libellés!$L$2:$M$102,2,FALSE)</f>
        <v>Seine-Maritime</v>
      </c>
      <c r="F4320" s="21" t="s">
        <v>53</v>
      </c>
      <c r="G4320" s="21" t="str">
        <f>VLOOKUP(Tableau1[[#This Row],[CODE_TYPE_DECHET]],Libellés!$A$1:$B$8,2,FALSE)</f>
        <v>Déchets dangereux</v>
      </c>
      <c r="H4320" s="21" t="s">
        <v>49</v>
      </c>
      <c r="I4320" s="21" t="str">
        <f>VLOOKUP(Tableau1[[#This Row],[CODE_DESTINATION]],Libellés!$E$2:$F$7,2,FALSE)</f>
        <v>Valorisation matière</v>
      </c>
      <c r="J4320" s="21">
        <v>221</v>
      </c>
      <c r="K4320" s="21">
        <v>1254378</v>
      </c>
      <c r="L4320" s="21">
        <f>Tableau1[[#This Row],[TONNE_DECHET]]*1000</f>
        <v>221000</v>
      </c>
      <c r="M4320" s="21">
        <f>Tableau1[[#This Row],[KG_DECHET]]/Tableau1[[#This Row],[Population]]</f>
        <v>0.17618293688186495</v>
      </c>
    </row>
    <row r="4321" spans="1:13" x14ac:dyDescent="0.3">
      <c r="A4321" s="21">
        <v>2017</v>
      </c>
      <c r="B4321" s="21">
        <v>28</v>
      </c>
      <c r="C4321" s="21" t="str">
        <f>VLOOKUP(Tableau1[[#This Row],[CODE_REGION]],Libellés!$I$2:$J$15,2,FALSE)</f>
        <v>Normandie</v>
      </c>
      <c r="D4321" s="21">
        <v>76</v>
      </c>
      <c r="E4321" s="21" t="str">
        <f>VLOOKUP(Tableau1[[#This Row],[CODE_DEPT]],Libellés!$L$2:$M$102,2,FALSE)</f>
        <v>Seine-Maritime</v>
      </c>
      <c r="F4321" s="21" t="s">
        <v>51</v>
      </c>
      <c r="G4321" s="21" t="str">
        <f>VLOOKUP(Tableau1[[#This Row],[CODE_TYPE_DECHET]],Libellés!$A$1:$B$8,2,FALSE)</f>
        <v>Emballages et papier</v>
      </c>
      <c r="H4321" s="21" t="s">
        <v>49</v>
      </c>
      <c r="I4321" s="21" t="str">
        <f>VLOOKUP(Tableau1[[#This Row],[CODE_DESTINATION]],Libellés!$E$2:$F$7,2,FALSE)</f>
        <v>Valorisation matière</v>
      </c>
      <c r="J4321" s="21">
        <v>56943.821969999997</v>
      </c>
      <c r="K4321" s="21">
        <v>1254378</v>
      </c>
      <c r="L4321" s="21">
        <f>Tableau1[[#This Row],[TONNE_DECHET]]*1000</f>
        <v>56943821.969999999</v>
      </c>
      <c r="M4321" s="21">
        <f>Tableau1[[#This Row],[KG_DECHET]]/Tableau1[[#This Row],[Population]]</f>
        <v>45.396062407025632</v>
      </c>
    </row>
    <row r="4322" spans="1:13" x14ac:dyDescent="0.3">
      <c r="A4322" s="21">
        <v>2017</v>
      </c>
      <c r="B4322" s="21">
        <v>28</v>
      </c>
      <c r="C4322" s="21" t="str">
        <f>VLOOKUP(Tableau1[[#This Row],[CODE_REGION]],Libellés!$I$2:$J$15,2,FALSE)</f>
        <v>Normandie</v>
      </c>
      <c r="D4322" s="21">
        <v>76</v>
      </c>
      <c r="E4322" s="21" t="str">
        <f>VLOOKUP(Tableau1[[#This Row],[CODE_DEPT]],Libellés!$L$2:$M$102,2,FALSE)</f>
        <v>Seine-Maritime</v>
      </c>
      <c r="F4322" s="21" t="s">
        <v>51</v>
      </c>
      <c r="G4322" s="21" t="str">
        <f>VLOOKUP(Tableau1[[#This Row],[CODE_TYPE_DECHET]],Libellés!$A$1:$B$8,2,FALSE)</f>
        <v>Emballages et papier</v>
      </c>
      <c r="H4322" s="21" t="s">
        <v>52</v>
      </c>
      <c r="I4322" s="21" t="str">
        <f>VLOOKUP(Tableau1[[#This Row],[CODE_DESTINATION]],Libellés!$E$2:$F$7,2,FALSE)</f>
        <v>Non précisé</v>
      </c>
      <c r="J4322" s="21">
        <v>12.2409</v>
      </c>
      <c r="K4322" s="21">
        <v>1254378</v>
      </c>
      <c r="L4322" s="21">
        <f>Tableau1[[#This Row],[TONNE_DECHET]]*1000</f>
        <v>12240.9</v>
      </c>
      <c r="M4322" s="21">
        <f>Tableau1[[#This Row],[KG_DECHET]]/Tableau1[[#This Row],[Population]]</f>
        <v>9.758541683607333E-3</v>
      </c>
    </row>
    <row r="4323" spans="1:13" x14ac:dyDescent="0.3">
      <c r="A4323" s="21">
        <v>2017</v>
      </c>
      <c r="B4323" s="21">
        <v>28</v>
      </c>
      <c r="C4323" s="21" t="str">
        <f>VLOOKUP(Tableau1[[#This Row],[CODE_REGION]],Libellés!$I$2:$J$15,2,FALSE)</f>
        <v>Normandie</v>
      </c>
      <c r="D4323" s="21">
        <v>76</v>
      </c>
      <c r="E4323" s="21" t="str">
        <f>VLOOKUP(Tableau1[[#This Row],[CODE_DEPT]],Libellés!$L$2:$M$102,2,FALSE)</f>
        <v>Seine-Maritime</v>
      </c>
      <c r="F4323" s="21" t="s">
        <v>56</v>
      </c>
      <c r="G4323" s="21" t="str">
        <f>VLOOKUP(Tableau1[[#This Row],[CODE_TYPE_DECHET]],Libellés!$A$1:$B$8,2,FALSE)</f>
        <v>Biodéchets</v>
      </c>
      <c r="H4323" s="21" t="s">
        <v>56</v>
      </c>
      <c r="I4323" s="21" t="str">
        <f>VLOOKUP(Tableau1[[#This Row],[CODE_DESTINATION]],Libellés!$E$2:$F$7,2,FALSE)</f>
        <v>Valorisation organique</v>
      </c>
      <c r="J4323" s="21">
        <v>37785.641009999999</v>
      </c>
      <c r="K4323" s="21">
        <v>1254378</v>
      </c>
      <c r="L4323" s="21">
        <f>Tableau1[[#This Row],[TONNE_DECHET]]*1000</f>
        <v>37785641.009999998</v>
      </c>
      <c r="M4323" s="21">
        <f>Tableau1[[#This Row],[KG_DECHET]]/Tableau1[[#This Row],[Population]]</f>
        <v>30.123009977853563</v>
      </c>
    </row>
    <row r="4324" spans="1:13" x14ac:dyDescent="0.3">
      <c r="A4324" s="21">
        <v>2017</v>
      </c>
      <c r="B4324" s="21">
        <v>28</v>
      </c>
      <c r="C4324" s="21" t="str">
        <f>VLOOKUP(Tableau1[[#This Row],[CODE_REGION]],Libellés!$I$2:$J$15,2,FALSE)</f>
        <v>Normandie</v>
      </c>
      <c r="D4324" s="21">
        <v>76</v>
      </c>
      <c r="E4324" s="21" t="str">
        <f>VLOOKUP(Tableau1[[#This Row],[CODE_DEPT]],Libellés!$L$2:$M$102,2,FALSE)</f>
        <v>Seine-Maritime</v>
      </c>
      <c r="F4324" s="21" t="s">
        <v>54</v>
      </c>
      <c r="G4324" s="21" t="str">
        <f>VLOOKUP(Tableau1[[#This Row],[CODE_TYPE_DECHET]],Libellés!$A$1:$B$8,2,FALSE)</f>
        <v>Verre</v>
      </c>
      <c r="H4324" s="21" t="s">
        <v>49</v>
      </c>
      <c r="I4324" s="21" t="str">
        <f>VLOOKUP(Tableau1[[#This Row],[CODE_DESTINATION]],Libellés!$E$2:$F$7,2,FALSE)</f>
        <v>Valorisation matière</v>
      </c>
      <c r="J4324" s="21">
        <v>33998.362269999998</v>
      </c>
      <c r="K4324" s="21">
        <v>1254378</v>
      </c>
      <c r="L4324" s="21">
        <f>Tableau1[[#This Row],[TONNE_DECHET]]*1000</f>
        <v>33998362.269999996</v>
      </c>
      <c r="M4324" s="21">
        <f>Tableau1[[#This Row],[KG_DECHET]]/Tableau1[[#This Row],[Population]]</f>
        <v>27.103761601367367</v>
      </c>
    </row>
    <row r="4325" spans="1:13" x14ac:dyDescent="0.3">
      <c r="A4325" s="21">
        <v>2017</v>
      </c>
      <c r="B4325" s="21">
        <v>28</v>
      </c>
      <c r="C4325" s="21" t="str">
        <f>VLOOKUP(Tableau1[[#This Row],[CODE_REGION]],Libellés!$I$2:$J$15,2,FALSE)</f>
        <v>Normandie</v>
      </c>
      <c r="D4325" s="21">
        <v>76</v>
      </c>
      <c r="E4325" s="21" t="str">
        <f>VLOOKUP(Tableau1[[#This Row],[CODE_DEPT]],Libellés!$L$2:$M$102,2,FALSE)</f>
        <v>Seine-Maritime</v>
      </c>
      <c r="F4325" s="21" t="s">
        <v>54</v>
      </c>
      <c r="G4325" s="21" t="str">
        <f>VLOOKUP(Tableau1[[#This Row],[CODE_TYPE_DECHET]],Libellés!$A$1:$B$8,2,FALSE)</f>
        <v>Verre</v>
      </c>
      <c r="H4325" s="21" t="s">
        <v>52</v>
      </c>
      <c r="I4325" s="21" t="str">
        <f>VLOOKUP(Tableau1[[#This Row],[CODE_DESTINATION]],Libellés!$E$2:$F$7,2,FALSE)</f>
        <v>Non précisé</v>
      </c>
      <c r="J4325" s="21">
        <v>11.4739</v>
      </c>
      <c r="K4325" s="21">
        <v>1254378</v>
      </c>
      <c r="L4325" s="21">
        <f>Tableau1[[#This Row],[TONNE_DECHET]]*1000</f>
        <v>11473.9</v>
      </c>
      <c r="M4325" s="21">
        <f>Tableau1[[#This Row],[KG_DECHET]]/Tableau1[[#This Row],[Population]]</f>
        <v>9.1470832556055665E-3</v>
      </c>
    </row>
    <row r="4326" spans="1:13" x14ac:dyDescent="0.3">
      <c r="A4326" s="21">
        <v>2017</v>
      </c>
      <c r="B4326" s="21">
        <v>28</v>
      </c>
      <c r="C4326" s="21" t="str">
        <f>VLOOKUP(Tableau1[[#This Row],[CODE_REGION]],Libellés!$I$2:$J$15,2,FALSE)</f>
        <v>Normandie</v>
      </c>
      <c r="D4326" s="21">
        <v>76</v>
      </c>
      <c r="E4326" s="21" t="str">
        <f>VLOOKUP(Tableau1[[#This Row],[CODE_DEPT]],Libellés!$L$2:$M$102,2,FALSE)</f>
        <v>Seine-Maritime</v>
      </c>
      <c r="F4326" s="21" t="s">
        <v>55</v>
      </c>
      <c r="G4326" s="21" t="str">
        <f>VLOOKUP(Tableau1[[#This Row],[CODE_TYPE_DECHET]],Libellés!$A$1:$B$8,2,FALSE)</f>
        <v>Collectes séparées hors gravats</v>
      </c>
      <c r="H4326" s="21" t="s">
        <v>49</v>
      </c>
      <c r="I4326" s="21" t="str">
        <f>VLOOKUP(Tableau1[[#This Row],[CODE_DESTINATION]],Libellés!$E$2:$F$7,2,FALSE)</f>
        <v>Valorisation matière</v>
      </c>
      <c r="J4326" s="21">
        <v>970.11</v>
      </c>
      <c r="K4326" s="21">
        <v>1254378</v>
      </c>
      <c r="L4326" s="21">
        <f>Tableau1[[#This Row],[TONNE_DECHET]]*1000</f>
        <v>970110</v>
      </c>
      <c r="M4326" s="21">
        <f>Tableau1[[#This Row],[KG_DECHET]]/Tableau1[[#This Row],[Population]]</f>
        <v>0.77337931628265166</v>
      </c>
    </row>
    <row r="4327" spans="1:13" x14ac:dyDescent="0.3">
      <c r="A4327" s="21">
        <v>2009</v>
      </c>
      <c r="B4327" s="21">
        <v>11</v>
      </c>
      <c r="C4327" s="21" t="str">
        <f>VLOOKUP(Tableau1[[#This Row],[CODE_REGION]],Libellés!$I$2:$J$15,2,FALSE)</f>
        <v>Ile-de-France</v>
      </c>
      <c r="D4327" s="21">
        <v>77</v>
      </c>
      <c r="E4327" s="21" t="str">
        <f>VLOOKUP(Tableau1[[#This Row],[CODE_DEPT]],Libellés!$L$2:$M$102,2,FALSE)</f>
        <v>Seine-et-Marne</v>
      </c>
      <c r="F4327" s="21" t="s">
        <v>49</v>
      </c>
      <c r="G4327" s="21" t="str">
        <f>VLOOKUP(Tableau1[[#This Row],[CODE_TYPE_DECHET]],Libellés!$A$1:$B$8,2,FALSE)</f>
        <v>Ordures ménagères résiduelles</v>
      </c>
      <c r="H4327" s="21" t="s">
        <v>50</v>
      </c>
      <c r="I4327" s="21" t="str">
        <f>VLOOKUP(Tableau1[[#This Row],[CODE_DESTINATION]],Libellés!$E$2:$F$7,2,FALSE)</f>
        <v>Incinération avec récupération d'énergie</v>
      </c>
      <c r="J4327" s="21">
        <v>297134.40535000002</v>
      </c>
      <c r="K4327" s="21">
        <v>1313414</v>
      </c>
      <c r="L4327" s="21">
        <f>Tableau1[[#This Row],[TONNE_DECHET]]*1000</f>
        <v>297134405.35000002</v>
      </c>
      <c r="M4327" s="21">
        <f>Tableau1[[#This Row],[KG_DECHET]]/Tableau1[[#This Row],[Population]]</f>
        <v>226.23057569814242</v>
      </c>
    </row>
    <row r="4328" spans="1:13" x14ac:dyDescent="0.3">
      <c r="A4328" s="21">
        <v>2009</v>
      </c>
      <c r="B4328" s="21">
        <v>11</v>
      </c>
      <c r="C4328" s="21" t="str">
        <f>VLOOKUP(Tableau1[[#This Row],[CODE_REGION]],Libellés!$I$2:$J$15,2,FALSE)</f>
        <v>Ile-de-France</v>
      </c>
      <c r="D4328" s="21">
        <v>77</v>
      </c>
      <c r="E4328" s="21" t="str">
        <f>VLOOKUP(Tableau1[[#This Row],[CODE_DEPT]],Libellés!$L$2:$M$102,2,FALSE)</f>
        <v>Seine-et-Marne</v>
      </c>
      <c r="F4328" s="21" t="s">
        <v>49</v>
      </c>
      <c r="G4328" s="21" t="str">
        <f>VLOOKUP(Tableau1[[#This Row],[CODE_TYPE_DECHET]],Libellés!$A$1:$B$8,2,FALSE)</f>
        <v>Ordures ménagères résiduelles</v>
      </c>
      <c r="H4328" s="21" t="s">
        <v>53</v>
      </c>
      <c r="I4328" s="21" t="str">
        <f>VLOOKUP(Tableau1[[#This Row],[CODE_DESTINATION]],Libellés!$E$2:$F$7,2,FALSE)</f>
        <v>Incinération sans récupération d'énergie</v>
      </c>
      <c r="J4328" s="21">
        <v>20167.38</v>
      </c>
      <c r="K4328" s="21">
        <v>1313414</v>
      </c>
      <c r="L4328" s="21">
        <f>Tableau1[[#This Row],[TONNE_DECHET]]*1000</f>
        <v>20167380</v>
      </c>
      <c r="M4328" s="21">
        <f>Tableau1[[#This Row],[KG_DECHET]]/Tableau1[[#This Row],[Population]]</f>
        <v>15.354929976382161</v>
      </c>
    </row>
    <row r="4329" spans="1:13" x14ac:dyDescent="0.3">
      <c r="A4329" s="21">
        <v>2009</v>
      </c>
      <c r="B4329" s="21">
        <v>11</v>
      </c>
      <c r="C4329" s="21" t="str">
        <f>VLOOKUP(Tableau1[[#This Row],[CODE_REGION]],Libellés!$I$2:$J$15,2,FALSE)</f>
        <v>Ile-de-France</v>
      </c>
      <c r="D4329" s="21">
        <v>77</v>
      </c>
      <c r="E4329" s="21" t="str">
        <f>VLOOKUP(Tableau1[[#This Row],[CODE_DEPT]],Libellés!$L$2:$M$102,2,FALSE)</f>
        <v>Seine-et-Marne</v>
      </c>
      <c r="F4329" s="21" t="s">
        <v>49</v>
      </c>
      <c r="G4329" s="21" t="str">
        <f>VLOOKUP(Tableau1[[#This Row],[CODE_TYPE_DECHET]],Libellés!$A$1:$B$8,2,FALSE)</f>
        <v>Ordures ménagères résiduelles</v>
      </c>
      <c r="H4329" s="21" t="s">
        <v>51</v>
      </c>
      <c r="I4329" s="21" t="str">
        <f>VLOOKUP(Tableau1[[#This Row],[CODE_DESTINATION]],Libellés!$E$2:$F$7,2,FALSE)</f>
        <v>Stockage</v>
      </c>
      <c r="J4329" s="21">
        <v>5353.29</v>
      </c>
      <c r="K4329" s="21">
        <v>1313414</v>
      </c>
      <c r="L4329" s="21">
        <f>Tableau1[[#This Row],[TONNE_DECHET]]*1000</f>
        <v>5353290</v>
      </c>
      <c r="M4329" s="21">
        <f>Tableau1[[#This Row],[KG_DECHET]]/Tableau1[[#This Row],[Population]]</f>
        <v>4.0758587924295009</v>
      </c>
    </row>
    <row r="4330" spans="1:13" x14ac:dyDescent="0.3">
      <c r="A4330" s="21">
        <v>2009</v>
      </c>
      <c r="B4330" s="21">
        <v>11</v>
      </c>
      <c r="C4330" s="21" t="str">
        <f>VLOOKUP(Tableau1[[#This Row],[CODE_REGION]],Libellés!$I$2:$J$15,2,FALSE)</f>
        <v>Ile-de-France</v>
      </c>
      <c r="D4330" s="21">
        <v>77</v>
      </c>
      <c r="E4330" s="21" t="str">
        <f>VLOOKUP(Tableau1[[#This Row],[CODE_DEPT]],Libellés!$L$2:$M$102,2,FALSE)</f>
        <v>Seine-et-Marne</v>
      </c>
      <c r="F4330" s="21" t="s">
        <v>49</v>
      </c>
      <c r="G4330" s="21" t="str">
        <f>VLOOKUP(Tableau1[[#This Row],[CODE_TYPE_DECHET]],Libellés!$A$1:$B$8,2,FALSE)</f>
        <v>Ordures ménagères résiduelles</v>
      </c>
      <c r="H4330" s="21" t="s">
        <v>56</v>
      </c>
      <c r="I4330" s="21" t="str">
        <f>VLOOKUP(Tableau1[[#This Row],[CODE_DESTINATION]],Libellés!$E$2:$F$7,2,FALSE)</f>
        <v>Valorisation organique</v>
      </c>
      <c r="J4330" s="21">
        <v>51935.558590000001</v>
      </c>
      <c r="K4330" s="21">
        <v>1313414</v>
      </c>
      <c r="L4330" s="21">
        <f>Tableau1[[#This Row],[TONNE_DECHET]]*1000</f>
        <v>51935558.590000004</v>
      </c>
      <c r="M4330" s="21">
        <f>Tableau1[[#This Row],[KG_DECHET]]/Tableau1[[#This Row],[Population]]</f>
        <v>39.542412818806561</v>
      </c>
    </row>
    <row r="4331" spans="1:13" x14ac:dyDescent="0.3">
      <c r="A4331" s="21">
        <v>2009</v>
      </c>
      <c r="B4331" s="21">
        <v>11</v>
      </c>
      <c r="C4331" s="21" t="str">
        <f>VLOOKUP(Tableau1[[#This Row],[CODE_REGION]],Libellés!$I$2:$J$15,2,FALSE)</f>
        <v>Ile-de-France</v>
      </c>
      <c r="D4331" s="21">
        <v>77</v>
      </c>
      <c r="E4331" s="21" t="str">
        <f>VLOOKUP(Tableau1[[#This Row],[CODE_DEPT]],Libellés!$L$2:$M$102,2,FALSE)</f>
        <v>Seine-et-Marne</v>
      </c>
      <c r="F4331" s="21" t="s">
        <v>49</v>
      </c>
      <c r="G4331" s="21" t="str">
        <f>VLOOKUP(Tableau1[[#This Row],[CODE_TYPE_DECHET]],Libellés!$A$1:$B$8,2,FALSE)</f>
        <v>Ordures ménagères résiduelles</v>
      </c>
      <c r="H4331" s="21" t="s">
        <v>52</v>
      </c>
      <c r="I4331" s="21" t="str">
        <f>VLOOKUP(Tableau1[[#This Row],[CODE_DESTINATION]],Libellés!$E$2:$F$7,2,FALSE)</f>
        <v>Non précisé</v>
      </c>
      <c r="J4331" s="21">
        <v>27157.724389999999</v>
      </c>
      <c r="K4331" s="21">
        <v>1313414</v>
      </c>
      <c r="L4331" s="21">
        <f>Tableau1[[#This Row],[TONNE_DECHET]]*1000</f>
        <v>27157724.390000001</v>
      </c>
      <c r="M4331" s="21">
        <f>Tableau1[[#This Row],[KG_DECHET]]/Tableau1[[#This Row],[Population]]</f>
        <v>20.677200326781961</v>
      </c>
    </row>
    <row r="4332" spans="1:13" x14ac:dyDescent="0.3">
      <c r="A4332" s="21">
        <v>2009</v>
      </c>
      <c r="B4332" s="21">
        <v>11</v>
      </c>
      <c r="C4332" s="21" t="str">
        <f>VLOOKUP(Tableau1[[#This Row],[CODE_REGION]],Libellés!$I$2:$J$15,2,FALSE)</f>
        <v>Ile-de-France</v>
      </c>
      <c r="D4332" s="21">
        <v>77</v>
      </c>
      <c r="E4332" s="21" t="str">
        <f>VLOOKUP(Tableau1[[#This Row],[CODE_DEPT]],Libellés!$L$2:$M$102,2,FALSE)</f>
        <v>Seine-et-Marne</v>
      </c>
      <c r="F4332" s="21" t="s">
        <v>50</v>
      </c>
      <c r="G4332" s="21" t="str">
        <f>VLOOKUP(Tableau1[[#This Row],[CODE_TYPE_DECHET]],Libellés!$A$1:$B$8,2,FALSE)</f>
        <v>Encombrants</v>
      </c>
      <c r="H4332" s="21" t="s">
        <v>49</v>
      </c>
      <c r="I4332" s="21" t="str">
        <f>VLOOKUP(Tableau1[[#This Row],[CODE_DESTINATION]],Libellés!$E$2:$F$7,2,FALSE)</f>
        <v>Valorisation matière</v>
      </c>
      <c r="J4332" s="21">
        <v>10569.45247</v>
      </c>
      <c r="K4332" s="21">
        <v>1313414</v>
      </c>
      <c r="L4332" s="21">
        <f>Tableau1[[#This Row],[TONNE_DECHET]]*1000</f>
        <v>10569452.470000001</v>
      </c>
      <c r="M4332" s="21">
        <f>Tableau1[[#This Row],[KG_DECHET]]/Tableau1[[#This Row],[Population]]</f>
        <v>8.0473121727041139</v>
      </c>
    </row>
    <row r="4333" spans="1:13" x14ac:dyDescent="0.3">
      <c r="A4333" s="21">
        <v>2009</v>
      </c>
      <c r="B4333" s="21">
        <v>11</v>
      </c>
      <c r="C4333" s="21" t="str">
        <f>VLOOKUP(Tableau1[[#This Row],[CODE_REGION]],Libellés!$I$2:$J$15,2,FALSE)</f>
        <v>Ile-de-France</v>
      </c>
      <c r="D4333" s="21">
        <v>77</v>
      </c>
      <c r="E4333" s="21" t="str">
        <f>VLOOKUP(Tableau1[[#This Row],[CODE_DEPT]],Libellés!$L$2:$M$102,2,FALSE)</f>
        <v>Seine-et-Marne</v>
      </c>
      <c r="F4333" s="21" t="s">
        <v>50</v>
      </c>
      <c r="G4333" s="21" t="str">
        <f>VLOOKUP(Tableau1[[#This Row],[CODE_TYPE_DECHET]],Libellés!$A$1:$B$8,2,FALSE)</f>
        <v>Encombrants</v>
      </c>
      <c r="H4333" s="21" t="s">
        <v>51</v>
      </c>
      <c r="I4333" s="21" t="str">
        <f>VLOOKUP(Tableau1[[#This Row],[CODE_DESTINATION]],Libellés!$E$2:$F$7,2,FALSE)</f>
        <v>Stockage</v>
      </c>
      <c r="J4333" s="21">
        <v>13851.480799999999</v>
      </c>
      <c r="K4333" s="21">
        <v>1313414</v>
      </c>
      <c r="L4333" s="21">
        <f>Tableau1[[#This Row],[TONNE_DECHET]]*1000</f>
        <v>13851480.799999999</v>
      </c>
      <c r="M4333" s="21">
        <f>Tableau1[[#This Row],[KG_DECHET]]/Tableau1[[#This Row],[Population]]</f>
        <v>10.54616503250308</v>
      </c>
    </row>
    <row r="4334" spans="1:13" x14ac:dyDescent="0.3">
      <c r="A4334" s="21">
        <v>2009</v>
      </c>
      <c r="B4334" s="21">
        <v>11</v>
      </c>
      <c r="C4334" s="21" t="str">
        <f>VLOOKUP(Tableau1[[#This Row],[CODE_REGION]],Libellés!$I$2:$J$15,2,FALSE)</f>
        <v>Ile-de-France</v>
      </c>
      <c r="D4334" s="21">
        <v>77</v>
      </c>
      <c r="E4334" s="21" t="str">
        <f>VLOOKUP(Tableau1[[#This Row],[CODE_DEPT]],Libellés!$L$2:$M$102,2,FALSE)</f>
        <v>Seine-et-Marne</v>
      </c>
      <c r="F4334" s="21" t="s">
        <v>53</v>
      </c>
      <c r="G4334" s="21" t="str">
        <f>VLOOKUP(Tableau1[[#This Row],[CODE_TYPE_DECHET]],Libellés!$A$1:$B$8,2,FALSE)</f>
        <v>Déchets dangereux</v>
      </c>
      <c r="H4334" s="21" t="s">
        <v>49</v>
      </c>
      <c r="I4334" s="21" t="str">
        <f>VLOOKUP(Tableau1[[#This Row],[CODE_DESTINATION]],Libellés!$E$2:$F$7,2,FALSE)</f>
        <v>Valorisation matière</v>
      </c>
      <c r="J4334" s="21">
        <v>3.7721200000000001</v>
      </c>
      <c r="K4334" s="21">
        <v>1313414</v>
      </c>
      <c r="L4334" s="21">
        <f>Tableau1[[#This Row],[TONNE_DECHET]]*1000</f>
        <v>3772.1200000000003</v>
      </c>
      <c r="M4334" s="21">
        <f>Tableau1[[#This Row],[KG_DECHET]]/Tableau1[[#This Row],[Population]]</f>
        <v>2.871996187036228E-3</v>
      </c>
    </row>
    <row r="4335" spans="1:13" x14ac:dyDescent="0.3">
      <c r="A4335" s="21">
        <v>2009</v>
      </c>
      <c r="B4335" s="21">
        <v>11</v>
      </c>
      <c r="C4335" s="21" t="str">
        <f>VLOOKUP(Tableau1[[#This Row],[CODE_REGION]],Libellés!$I$2:$J$15,2,FALSE)</f>
        <v>Ile-de-France</v>
      </c>
      <c r="D4335" s="21">
        <v>77</v>
      </c>
      <c r="E4335" s="21" t="str">
        <f>VLOOKUP(Tableau1[[#This Row],[CODE_DEPT]],Libellés!$L$2:$M$102,2,FALSE)</f>
        <v>Seine-et-Marne</v>
      </c>
      <c r="F4335" s="21" t="s">
        <v>53</v>
      </c>
      <c r="G4335" s="21" t="str">
        <f>VLOOKUP(Tableau1[[#This Row],[CODE_TYPE_DECHET]],Libellés!$A$1:$B$8,2,FALSE)</f>
        <v>Déchets dangereux</v>
      </c>
      <c r="H4335" s="21" t="s">
        <v>52</v>
      </c>
      <c r="I4335" s="21" t="str">
        <f>VLOOKUP(Tableau1[[#This Row],[CODE_DESTINATION]],Libellés!$E$2:$F$7,2,FALSE)</f>
        <v>Non précisé</v>
      </c>
      <c r="J4335" s="21">
        <v>4.7963699999999996</v>
      </c>
      <c r="K4335" s="21">
        <v>1313414</v>
      </c>
      <c r="L4335" s="21">
        <f>Tableau1[[#This Row],[TONNE_DECHET]]*1000</f>
        <v>4796.37</v>
      </c>
      <c r="M4335" s="21">
        <f>Tableau1[[#This Row],[KG_DECHET]]/Tableau1[[#This Row],[Population]]</f>
        <v>3.6518340751659417E-3</v>
      </c>
    </row>
    <row r="4336" spans="1:13" x14ac:dyDescent="0.3">
      <c r="A4336" s="21">
        <v>2009</v>
      </c>
      <c r="B4336" s="21">
        <v>11</v>
      </c>
      <c r="C4336" s="21" t="str">
        <f>VLOOKUP(Tableau1[[#This Row],[CODE_REGION]],Libellés!$I$2:$J$15,2,FALSE)</f>
        <v>Ile-de-France</v>
      </c>
      <c r="D4336" s="21">
        <v>77</v>
      </c>
      <c r="E4336" s="21" t="str">
        <f>VLOOKUP(Tableau1[[#This Row],[CODE_DEPT]],Libellés!$L$2:$M$102,2,FALSE)</f>
        <v>Seine-et-Marne</v>
      </c>
      <c r="F4336" s="21" t="s">
        <v>51</v>
      </c>
      <c r="G4336" s="21" t="str">
        <f>VLOOKUP(Tableau1[[#This Row],[CODE_TYPE_DECHET]],Libellés!$A$1:$B$8,2,FALSE)</f>
        <v>Emballages et papier</v>
      </c>
      <c r="H4336" s="21" t="s">
        <v>49</v>
      </c>
      <c r="I4336" s="21" t="str">
        <f>VLOOKUP(Tableau1[[#This Row],[CODE_DESTINATION]],Libellés!$E$2:$F$7,2,FALSE)</f>
        <v>Valorisation matière</v>
      </c>
      <c r="J4336" s="21">
        <v>52744.300600000002</v>
      </c>
      <c r="K4336" s="21">
        <v>1313414</v>
      </c>
      <c r="L4336" s="21">
        <f>Tableau1[[#This Row],[TONNE_DECHET]]*1000</f>
        <v>52744300.600000001</v>
      </c>
      <c r="M4336" s="21">
        <f>Tableau1[[#This Row],[KG_DECHET]]/Tableau1[[#This Row],[Population]]</f>
        <v>40.158168406915109</v>
      </c>
    </row>
    <row r="4337" spans="1:13" x14ac:dyDescent="0.3">
      <c r="A4337" s="21">
        <v>2009</v>
      </c>
      <c r="B4337" s="21">
        <v>11</v>
      </c>
      <c r="C4337" s="21" t="str">
        <f>VLOOKUP(Tableau1[[#This Row],[CODE_REGION]],Libellés!$I$2:$J$15,2,FALSE)</f>
        <v>Ile-de-France</v>
      </c>
      <c r="D4337" s="21">
        <v>77</v>
      </c>
      <c r="E4337" s="21" t="str">
        <f>VLOOKUP(Tableau1[[#This Row],[CODE_DEPT]],Libellés!$L$2:$M$102,2,FALSE)</f>
        <v>Seine-et-Marne</v>
      </c>
      <c r="F4337" s="21" t="s">
        <v>56</v>
      </c>
      <c r="G4337" s="21" t="str">
        <f>VLOOKUP(Tableau1[[#This Row],[CODE_TYPE_DECHET]],Libellés!$A$1:$B$8,2,FALSE)</f>
        <v>Biodéchets</v>
      </c>
      <c r="H4337" s="21" t="s">
        <v>56</v>
      </c>
      <c r="I4337" s="21" t="str">
        <f>VLOOKUP(Tableau1[[#This Row],[CODE_DESTINATION]],Libellés!$E$2:$F$7,2,FALSE)</f>
        <v>Valorisation organique</v>
      </c>
      <c r="J4337" s="21">
        <v>45714.379630000003</v>
      </c>
      <c r="K4337" s="21">
        <v>1313414</v>
      </c>
      <c r="L4337" s="21">
        <f>Tableau1[[#This Row],[TONNE_DECHET]]*1000</f>
        <v>45714379.630000003</v>
      </c>
      <c r="M4337" s="21">
        <f>Tableau1[[#This Row],[KG_DECHET]]/Tableau1[[#This Row],[Population]]</f>
        <v>34.805765455522781</v>
      </c>
    </row>
    <row r="4338" spans="1:13" x14ac:dyDescent="0.3">
      <c r="A4338" s="21">
        <v>2009</v>
      </c>
      <c r="B4338" s="21">
        <v>11</v>
      </c>
      <c r="C4338" s="21" t="str">
        <f>VLOOKUP(Tableau1[[#This Row],[CODE_REGION]],Libellés!$I$2:$J$15,2,FALSE)</f>
        <v>Ile-de-France</v>
      </c>
      <c r="D4338" s="21">
        <v>77</v>
      </c>
      <c r="E4338" s="21" t="str">
        <f>VLOOKUP(Tableau1[[#This Row],[CODE_DEPT]],Libellés!$L$2:$M$102,2,FALSE)</f>
        <v>Seine-et-Marne</v>
      </c>
      <c r="F4338" s="21" t="s">
        <v>54</v>
      </c>
      <c r="G4338" s="21" t="str">
        <f>VLOOKUP(Tableau1[[#This Row],[CODE_TYPE_DECHET]],Libellés!$A$1:$B$8,2,FALSE)</f>
        <v>Verre</v>
      </c>
      <c r="H4338" s="21" t="s">
        <v>49</v>
      </c>
      <c r="I4338" s="21" t="str">
        <f>VLOOKUP(Tableau1[[#This Row],[CODE_DESTINATION]],Libellés!$E$2:$F$7,2,FALSE)</f>
        <v>Valorisation matière</v>
      </c>
      <c r="J4338" s="21">
        <v>32485.25027</v>
      </c>
      <c r="K4338" s="21">
        <v>1313414</v>
      </c>
      <c r="L4338" s="21">
        <f>Tableau1[[#This Row],[TONNE_DECHET]]*1000</f>
        <v>32485250.27</v>
      </c>
      <c r="M4338" s="21">
        <f>Tableau1[[#This Row],[KG_DECHET]]/Tableau1[[#This Row],[Population]]</f>
        <v>24.733442973807193</v>
      </c>
    </row>
    <row r="4339" spans="1:13" x14ac:dyDescent="0.3">
      <c r="A4339" s="21">
        <v>2009</v>
      </c>
      <c r="B4339" s="21">
        <v>11</v>
      </c>
      <c r="C4339" s="21" t="str">
        <f>VLOOKUP(Tableau1[[#This Row],[CODE_REGION]],Libellés!$I$2:$J$15,2,FALSE)</f>
        <v>Ile-de-France</v>
      </c>
      <c r="D4339" s="21">
        <v>77</v>
      </c>
      <c r="E4339" s="21" t="str">
        <f>VLOOKUP(Tableau1[[#This Row],[CODE_DEPT]],Libellés!$L$2:$M$102,2,FALSE)</f>
        <v>Seine-et-Marne</v>
      </c>
      <c r="F4339" s="21" t="s">
        <v>55</v>
      </c>
      <c r="G4339" s="21" t="str">
        <f>VLOOKUP(Tableau1[[#This Row],[CODE_TYPE_DECHET]],Libellés!$A$1:$B$8,2,FALSE)</f>
        <v>Collectes séparées hors gravats</v>
      </c>
      <c r="H4339" s="21" t="s">
        <v>49</v>
      </c>
      <c r="I4339" s="21" t="str">
        <f>VLOOKUP(Tableau1[[#This Row],[CODE_DESTINATION]],Libellés!$E$2:$F$7,2,FALSE)</f>
        <v>Valorisation matière</v>
      </c>
      <c r="J4339" s="21">
        <v>648.73167999999998</v>
      </c>
      <c r="K4339" s="21">
        <v>1313414</v>
      </c>
      <c r="L4339" s="21">
        <f>Tableau1[[#This Row],[TONNE_DECHET]]*1000</f>
        <v>648731.67999999993</v>
      </c>
      <c r="M4339" s="21">
        <f>Tableau1[[#This Row],[KG_DECHET]]/Tableau1[[#This Row],[Population]]</f>
        <v>0.49392779428268613</v>
      </c>
    </row>
    <row r="4340" spans="1:13" x14ac:dyDescent="0.3">
      <c r="A4340" s="21">
        <v>2011</v>
      </c>
      <c r="B4340" s="21">
        <v>11</v>
      </c>
      <c r="C4340" s="21" t="str">
        <f>VLOOKUP(Tableau1[[#This Row],[CODE_REGION]],Libellés!$I$2:$J$15,2,FALSE)</f>
        <v>Ile-de-France</v>
      </c>
      <c r="D4340" s="21">
        <v>77</v>
      </c>
      <c r="E4340" s="21" t="str">
        <f>VLOOKUP(Tableau1[[#This Row],[CODE_DEPT]],Libellés!$L$2:$M$102,2,FALSE)</f>
        <v>Seine-et-Marne</v>
      </c>
      <c r="F4340" s="21" t="s">
        <v>49</v>
      </c>
      <c r="G4340" s="21" t="str">
        <f>VLOOKUP(Tableau1[[#This Row],[CODE_TYPE_DECHET]],Libellés!$A$1:$B$8,2,FALSE)</f>
        <v>Ordures ménagères résiduelles</v>
      </c>
      <c r="H4340" s="21" t="s">
        <v>50</v>
      </c>
      <c r="I4340" s="21" t="str">
        <f>VLOOKUP(Tableau1[[#This Row],[CODE_DESTINATION]],Libellés!$E$2:$F$7,2,FALSE)</f>
        <v>Incinération avec récupération d'énergie</v>
      </c>
      <c r="J4340" s="21">
        <v>319670.92638999998</v>
      </c>
      <c r="K4340" s="21">
        <v>1338427</v>
      </c>
      <c r="L4340" s="21">
        <f>Tableau1[[#This Row],[TONNE_DECHET]]*1000</f>
        <v>319670926.38999999</v>
      </c>
      <c r="M4340" s="21">
        <f>Tableau1[[#This Row],[KG_DECHET]]/Tableau1[[#This Row],[Population]]</f>
        <v>238.84076336625006</v>
      </c>
    </row>
    <row r="4341" spans="1:13" x14ac:dyDescent="0.3">
      <c r="A4341" s="21">
        <v>2011</v>
      </c>
      <c r="B4341" s="21">
        <v>11</v>
      </c>
      <c r="C4341" s="21" t="str">
        <f>VLOOKUP(Tableau1[[#This Row],[CODE_REGION]],Libellés!$I$2:$J$15,2,FALSE)</f>
        <v>Ile-de-France</v>
      </c>
      <c r="D4341" s="21">
        <v>77</v>
      </c>
      <c r="E4341" s="21" t="str">
        <f>VLOOKUP(Tableau1[[#This Row],[CODE_DEPT]],Libellés!$L$2:$M$102,2,FALSE)</f>
        <v>Seine-et-Marne</v>
      </c>
      <c r="F4341" s="21" t="s">
        <v>49</v>
      </c>
      <c r="G4341" s="21" t="str">
        <f>VLOOKUP(Tableau1[[#This Row],[CODE_TYPE_DECHET]],Libellés!$A$1:$B$8,2,FALSE)</f>
        <v>Ordures ménagères résiduelles</v>
      </c>
      <c r="H4341" s="21" t="s">
        <v>53</v>
      </c>
      <c r="I4341" s="21" t="str">
        <f>VLOOKUP(Tableau1[[#This Row],[CODE_DESTINATION]],Libellés!$E$2:$F$7,2,FALSE)</f>
        <v>Incinération sans récupération d'énergie</v>
      </c>
      <c r="J4341" s="21">
        <v>37592</v>
      </c>
      <c r="K4341" s="21">
        <v>1338427</v>
      </c>
      <c r="L4341" s="21">
        <f>Tableau1[[#This Row],[TONNE_DECHET]]*1000</f>
        <v>37592000</v>
      </c>
      <c r="M4341" s="21">
        <f>Tableau1[[#This Row],[KG_DECHET]]/Tableau1[[#This Row],[Population]]</f>
        <v>28.086701777534373</v>
      </c>
    </row>
    <row r="4342" spans="1:13" x14ac:dyDescent="0.3">
      <c r="A4342" s="21">
        <v>2011</v>
      </c>
      <c r="B4342" s="21">
        <v>11</v>
      </c>
      <c r="C4342" s="21" t="str">
        <f>VLOOKUP(Tableau1[[#This Row],[CODE_REGION]],Libellés!$I$2:$J$15,2,FALSE)</f>
        <v>Ile-de-France</v>
      </c>
      <c r="D4342" s="21">
        <v>77</v>
      </c>
      <c r="E4342" s="21" t="str">
        <f>VLOOKUP(Tableau1[[#This Row],[CODE_DEPT]],Libellés!$L$2:$M$102,2,FALSE)</f>
        <v>Seine-et-Marne</v>
      </c>
      <c r="F4342" s="21" t="s">
        <v>49</v>
      </c>
      <c r="G4342" s="21" t="str">
        <f>VLOOKUP(Tableau1[[#This Row],[CODE_TYPE_DECHET]],Libellés!$A$1:$B$8,2,FALSE)</f>
        <v>Ordures ménagères résiduelles</v>
      </c>
      <c r="H4342" s="21" t="s">
        <v>51</v>
      </c>
      <c r="I4342" s="21" t="str">
        <f>VLOOKUP(Tableau1[[#This Row],[CODE_DESTINATION]],Libellés!$E$2:$F$7,2,FALSE)</f>
        <v>Stockage</v>
      </c>
      <c r="J4342" s="21">
        <v>17390</v>
      </c>
      <c r="K4342" s="21">
        <v>1338427</v>
      </c>
      <c r="L4342" s="21">
        <f>Tableau1[[#This Row],[TONNE_DECHET]]*1000</f>
        <v>17390000</v>
      </c>
      <c r="M4342" s="21">
        <f>Tableau1[[#This Row],[KG_DECHET]]/Tableau1[[#This Row],[Population]]</f>
        <v>12.992864011260981</v>
      </c>
    </row>
    <row r="4343" spans="1:13" x14ac:dyDescent="0.3">
      <c r="A4343" s="21">
        <v>2011</v>
      </c>
      <c r="B4343" s="21">
        <v>11</v>
      </c>
      <c r="C4343" s="21" t="str">
        <f>VLOOKUP(Tableau1[[#This Row],[CODE_REGION]],Libellés!$I$2:$J$15,2,FALSE)</f>
        <v>Ile-de-France</v>
      </c>
      <c r="D4343" s="21">
        <v>77</v>
      </c>
      <c r="E4343" s="21" t="str">
        <f>VLOOKUP(Tableau1[[#This Row],[CODE_DEPT]],Libellés!$L$2:$M$102,2,FALSE)</f>
        <v>Seine-et-Marne</v>
      </c>
      <c r="F4343" s="21" t="s">
        <v>49</v>
      </c>
      <c r="G4343" s="21" t="str">
        <f>VLOOKUP(Tableau1[[#This Row],[CODE_TYPE_DECHET]],Libellés!$A$1:$B$8,2,FALSE)</f>
        <v>Ordures ménagères résiduelles</v>
      </c>
      <c r="H4343" s="21" t="s">
        <v>56</v>
      </c>
      <c r="I4343" s="21" t="str">
        <f>VLOOKUP(Tableau1[[#This Row],[CODE_DESTINATION]],Libellés!$E$2:$F$7,2,FALSE)</f>
        <v>Valorisation organique</v>
      </c>
      <c r="J4343" s="21">
        <v>26941.250090000001</v>
      </c>
      <c r="K4343" s="21">
        <v>1338427</v>
      </c>
      <c r="L4343" s="21">
        <f>Tableau1[[#This Row],[TONNE_DECHET]]*1000</f>
        <v>26941250.09</v>
      </c>
      <c r="M4343" s="21">
        <f>Tableau1[[#This Row],[KG_DECHET]]/Tableau1[[#This Row],[Population]]</f>
        <v>20.129039603953</v>
      </c>
    </row>
    <row r="4344" spans="1:13" x14ac:dyDescent="0.3">
      <c r="A4344" s="21">
        <v>2011</v>
      </c>
      <c r="B4344" s="21">
        <v>11</v>
      </c>
      <c r="C4344" s="21" t="str">
        <f>VLOOKUP(Tableau1[[#This Row],[CODE_REGION]],Libellés!$I$2:$J$15,2,FALSE)</f>
        <v>Ile-de-France</v>
      </c>
      <c r="D4344" s="21">
        <v>77</v>
      </c>
      <c r="E4344" s="21" t="str">
        <f>VLOOKUP(Tableau1[[#This Row],[CODE_DEPT]],Libellés!$L$2:$M$102,2,FALSE)</f>
        <v>Seine-et-Marne</v>
      </c>
      <c r="F4344" s="21" t="s">
        <v>49</v>
      </c>
      <c r="G4344" s="21" t="str">
        <f>VLOOKUP(Tableau1[[#This Row],[CODE_TYPE_DECHET]],Libellés!$A$1:$B$8,2,FALSE)</f>
        <v>Ordures ménagères résiduelles</v>
      </c>
      <c r="H4344" s="21" t="s">
        <v>52</v>
      </c>
      <c r="I4344" s="21" t="str">
        <f>VLOOKUP(Tableau1[[#This Row],[CODE_DESTINATION]],Libellés!$E$2:$F$7,2,FALSE)</f>
        <v>Non précisé</v>
      </c>
      <c r="J4344" s="21">
        <v>10.20194</v>
      </c>
      <c r="K4344" s="21">
        <v>1338427</v>
      </c>
      <c r="L4344" s="21">
        <f>Tableau1[[#This Row],[TONNE_DECHET]]*1000</f>
        <v>10201.94</v>
      </c>
      <c r="M4344" s="21">
        <f>Tableau1[[#This Row],[KG_DECHET]]/Tableau1[[#This Row],[Population]]</f>
        <v>7.622335771767904E-3</v>
      </c>
    </row>
    <row r="4345" spans="1:13" x14ac:dyDescent="0.3">
      <c r="A4345" s="21">
        <v>2011</v>
      </c>
      <c r="B4345" s="21">
        <v>11</v>
      </c>
      <c r="C4345" s="21" t="str">
        <f>VLOOKUP(Tableau1[[#This Row],[CODE_REGION]],Libellés!$I$2:$J$15,2,FALSE)</f>
        <v>Ile-de-France</v>
      </c>
      <c r="D4345" s="21">
        <v>77</v>
      </c>
      <c r="E4345" s="21" t="str">
        <f>VLOOKUP(Tableau1[[#This Row],[CODE_DEPT]],Libellés!$L$2:$M$102,2,FALSE)</f>
        <v>Seine-et-Marne</v>
      </c>
      <c r="F4345" s="21" t="s">
        <v>50</v>
      </c>
      <c r="G4345" s="21" t="str">
        <f>VLOOKUP(Tableau1[[#This Row],[CODE_TYPE_DECHET]],Libellés!$A$1:$B$8,2,FALSE)</f>
        <v>Encombrants</v>
      </c>
      <c r="H4345" s="21" t="s">
        <v>49</v>
      </c>
      <c r="I4345" s="21" t="str">
        <f>VLOOKUP(Tableau1[[#This Row],[CODE_DESTINATION]],Libellés!$E$2:$F$7,2,FALSE)</f>
        <v>Valorisation matière</v>
      </c>
      <c r="J4345" s="21">
        <v>17954.356960000001</v>
      </c>
      <c r="K4345" s="21">
        <v>1338427</v>
      </c>
      <c r="L4345" s="21">
        <f>Tableau1[[#This Row],[TONNE_DECHET]]*1000</f>
        <v>17954356.960000001</v>
      </c>
      <c r="M4345" s="21">
        <f>Tableau1[[#This Row],[KG_DECHET]]/Tableau1[[#This Row],[Population]]</f>
        <v>13.414520896544975</v>
      </c>
    </row>
    <row r="4346" spans="1:13" x14ac:dyDescent="0.3">
      <c r="A4346" s="21">
        <v>2011</v>
      </c>
      <c r="B4346" s="21">
        <v>11</v>
      </c>
      <c r="C4346" s="21" t="str">
        <f>VLOOKUP(Tableau1[[#This Row],[CODE_REGION]],Libellés!$I$2:$J$15,2,FALSE)</f>
        <v>Ile-de-France</v>
      </c>
      <c r="D4346" s="21">
        <v>77</v>
      </c>
      <c r="E4346" s="21" t="str">
        <f>VLOOKUP(Tableau1[[#This Row],[CODE_DEPT]],Libellés!$L$2:$M$102,2,FALSE)</f>
        <v>Seine-et-Marne</v>
      </c>
      <c r="F4346" s="21" t="s">
        <v>50</v>
      </c>
      <c r="G4346" s="21" t="str">
        <f>VLOOKUP(Tableau1[[#This Row],[CODE_TYPE_DECHET]],Libellés!$A$1:$B$8,2,FALSE)</f>
        <v>Encombrants</v>
      </c>
      <c r="H4346" s="21" t="s">
        <v>50</v>
      </c>
      <c r="I4346" s="21" t="str">
        <f>VLOOKUP(Tableau1[[#This Row],[CODE_DESTINATION]],Libellés!$E$2:$F$7,2,FALSE)</f>
        <v>Incinération avec récupération d'énergie</v>
      </c>
      <c r="J4346" s="21">
        <v>1679.36994</v>
      </c>
      <c r="K4346" s="21">
        <v>1338427</v>
      </c>
      <c r="L4346" s="21">
        <f>Tableau1[[#This Row],[TONNE_DECHET]]*1000</f>
        <v>1679369.94</v>
      </c>
      <c r="M4346" s="21">
        <f>Tableau1[[#This Row],[KG_DECHET]]/Tableau1[[#This Row],[Population]]</f>
        <v>1.2547340572179133</v>
      </c>
    </row>
    <row r="4347" spans="1:13" x14ac:dyDescent="0.3">
      <c r="A4347" s="21">
        <v>2011</v>
      </c>
      <c r="B4347" s="21">
        <v>11</v>
      </c>
      <c r="C4347" s="21" t="str">
        <f>VLOOKUP(Tableau1[[#This Row],[CODE_REGION]],Libellés!$I$2:$J$15,2,FALSE)</f>
        <v>Ile-de-France</v>
      </c>
      <c r="D4347" s="21">
        <v>77</v>
      </c>
      <c r="E4347" s="21" t="str">
        <f>VLOOKUP(Tableau1[[#This Row],[CODE_DEPT]],Libellés!$L$2:$M$102,2,FALSE)</f>
        <v>Seine-et-Marne</v>
      </c>
      <c r="F4347" s="21" t="s">
        <v>50</v>
      </c>
      <c r="G4347" s="21" t="str">
        <f>VLOOKUP(Tableau1[[#This Row],[CODE_TYPE_DECHET]],Libellés!$A$1:$B$8,2,FALSE)</f>
        <v>Encombrants</v>
      </c>
      <c r="H4347" s="21" t="s">
        <v>51</v>
      </c>
      <c r="I4347" s="21" t="str">
        <f>VLOOKUP(Tableau1[[#This Row],[CODE_DESTINATION]],Libellés!$E$2:$F$7,2,FALSE)</f>
        <v>Stockage</v>
      </c>
      <c r="J4347" s="21">
        <v>5206.7231700000002</v>
      </c>
      <c r="K4347" s="21">
        <v>1338427</v>
      </c>
      <c r="L4347" s="21">
        <f>Tableau1[[#This Row],[TONNE_DECHET]]*1000</f>
        <v>5206723.17</v>
      </c>
      <c r="M4347" s="21">
        <f>Tableau1[[#This Row],[KG_DECHET]]/Tableau1[[#This Row],[Population]]</f>
        <v>3.8901809138638117</v>
      </c>
    </row>
    <row r="4348" spans="1:13" x14ac:dyDescent="0.3">
      <c r="A4348" s="21">
        <v>2011</v>
      </c>
      <c r="B4348" s="21">
        <v>11</v>
      </c>
      <c r="C4348" s="21" t="str">
        <f>VLOOKUP(Tableau1[[#This Row],[CODE_REGION]],Libellés!$I$2:$J$15,2,FALSE)</f>
        <v>Ile-de-France</v>
      </c>
      <c r="D4348" s="21">
        <v>77</v>
      </c>
      <c r="E4348" s="21" t="str">
        <f>VLOOKUP(Tableau1[[#This Row],[CODE_DEPT]],Libellés!$L$2:$M$102,2,FALSE)</f>
        <v>Seine-et-Marne</v>
      </c>
      <c r="F4348" s="21" t="s">
        <v>50</v>
      </c>
      <c r="G4348" s="21" t="str">
        <f>VLOOKUP(Tableau1[[#This Row],[CODE_TYPE_DECHET]],Libellés!$A$1:$B$8,2,FALSE)</f>
        <v>Encombrants</v>
      </c>
      <c r="H4348" s="21" t="s">
        <v>52</v>
      </c>
      <c r="I4348" s="21" t="str">
        <f>VLOOKUP(Tableau1[[#This Row],[CODE_DESTINATION]],Libellés!$E$2:$F$7,2,FALSE)</f>
        <v>Non précisé</v>
      </c>
      <c r="J4348" s="21">
        <v>108.3</v>
      </c>
      <c r="K4348" s="21">
        <v>1338427</v>
      </c>
      <c r="L4348" s="21">
        <f>Tableau1[[#This Row],[TONNE_DECHET]]*1000</f>
        <v>108300</v>
      </c>
      <c r="M4348" s="21">
        <f>Tableau1[[#This Row],[KG_DECHET]]/Tableau1[[#This Row],[Population]]</f>
        <v>8.0915881105207824E-2</v>
      </c>
    </row>
    <row r="4349" spans="1:13" x14ac:dyDescent="0.3">
      <c r="A4349" s="21">
        <v>2011</v>
      </c>
      <c r="B4349" s="21">
        <v>11</v>
      </c>
      <c r="C4349" s="21" t="str">
        <f>VLOOKUP(Tableau1[[#This Row],[CODE_REGION]],Libellés!$I$2:$J$15,2,FALSE)</f>
        <v>Ile-de-France</v>
      </c>
      <c r="D4349" s="21">
        <v>77</v>
      </c>
      <c r="E4349" s="21" t="str">
        <f>VLOOKUP(Tableau1[[#This Row],[CODE_DEPT]],Libellés!$L$2:$M$102,2,FALSE)</f>
        <v>Seine-et-Marne</v>
      </c>
      <c r="F4349" s="21" t="s">
        <v>53</v>
      </c>
      <c r="G4349" s="21" t="str">
        <f>VLOOKUP(Tableau1[[#This Row],[CODE_TYPE_DECHET]],Libellés!$A$1:$B$8,2,FALSE)</f>
        <v>Déchets dangereux</v>
      </c>
      <c r="H4349" s="21" t="s">
        <v>49</v>
      </c>
      <c r="I4349" s="21" t="str">
        <f>VLOOKUP(Tableau1[[#This Row],[CODE_DESTINATION]],Libellés!$E$2:$F$7,2,FALSE)</f>
        <v>Valorisation matière</v>
      </c>
      <c r="J4349" s="21">
        <v>2.625</v>
      </c>
      <c r="K4349" s="21">
        <v>1338427</v>
      </c>
      <c r="L4349" s="21">
        <f>Tableau1[[#This Row],[TONNE_DECHET]]*1000</f>
        <v>2625</v>
      </c>
      <c r="M4349" s="21">
        <f>Tableau1[[#This Row],[KG_DECHET]]/Tableau1[[#This Row],[Population]]</f>
        <v>1.9612575060126551E-3</v>
      </c>
    </row>
    <row r="4350" spans="1:13" x14ac:dyDescent="0.3">
      <c r="A4350" s="21">
        <v>2011</v>
      </c>
      <c r="B4350" s="21">
        <v>11</v>
      </c>
      <c r="C4350" s="21" t="str">
        <f>VLOOKUP(Tableau1[[#This Row],[CODE_REGION]],Libellés!$I$2:$J$15,2,FALSE)</f>
        <v>Ile-de-France</v>
      </c>
      <c r="D4350" s="21">
        <v>77</v>
      </c>
      <c r="E4350" s="21" t="str">
        <f>VLOOKUP(Tableau1[[#This Row],[CODE_DEPT]],Libellés!$L$2:$M$102,2,FALSE)</f>
        <v>Seine-et-Marne</v>
      </c>
      <c r="F4350" s="21" t="s">
        <v>53</v>
      </c>
      <c r="G4350" s="21" t="str">
        <f>VLOOKUP(Tableau1[[#This Row],[CODE_TYPE_DECHET]],Libellés!$A$1:$B$8,2,FALSE)</f>
        <v>Déchets dangereux</v>
      </c>
      <c r="H4350" s="21" t="s">
        <v>50</v>
      </c>
      <c r="I4350" s="21" t="str">
        <f>VLOOKUP(Tableau1[[#This Row],[CODE_DESTINATION]],Libellés!$E$2:$F$7,2,FALSE)</f>
        <v>Incinération avec récupération d'énergie</v>
      </c>
      <c r="J4350" s="21">
        <v>1.0449999999999999</v>
      </c>
      <c r="K4350" s="21">
        <v>1338427</v>
      </c>
      <c r="L4350" s="21">
        <f>Tableau1[[#This Row],[TONNE_DECHET]]*1000</f>
        <v>1045</v>
      </c>
      <c r="M4350" s="21">
        <f>Tableau1[[#This Row],[KG_DECHET]]/Tableau1[[#This Row],[Population]]</f>
        <v>7.8076727382218078E-4</v>
      </c>
    </row>
    <row r="4351" spans="1:13" x14ac:dyDescent="0.3">
      <c r="A4351" s="21">
        <v>2011</v>
      </c>
      <c r="B4351" s="21">
        <v>11</v>
      </c>
      <c r="C4351" s="21" t="str">
        <f>VLOOKUP(Tableau1[[#This Row],[CODE_REGION]],Libellés!$I$2:$J$15,2,FALSE)</f>
        <v>Ile-de-France</v>
      </c>
      <c r="D4351" s="21">
        <v>77</v>
      </c>
      <c r="E4351" s="21" t="str">
        <f>VLOOKUP(Tableau1[[#This Row],[CODE_DEPT]],Libellés!$L$2:$M$102,2,FALSE)</f>
        <v>Seine-et-Marne</v>
      </c>
      <c r="F4351" s="21" t="s">
        <v>53</v>
      </c>
      <c r="G4351" s="21" t="str">
        <f>VLOOKUP(Tableau1[[#This Row],[CODE_TYPE_DECHET]],Libellés!$A$1:$B$8,2,FALSE)</f>
        <v>Déchets dangereux</v>
      </c>
      <c r="H4351" s="21" t="s">
        <v>52</v>
      </c>
      <c r="I4351" s="21" t="str">
        <f>VLOOKUP(Tableau1[[#This Row],[CODE_DESTINATION]],Libellés!$E$2:$F$7,2,FALSE)</f>
        <v>Non précisé</v>
      </c>
      <c r="J4351" s="21">
        <v>12.4537</v>
      </c>
      <c r="K4351" s="21">
        <v>1338427</v>
      </c>
      <c r="L4351" s="21">
        <f>Tableau1[[#This Row],[TONNE_DECHET]]*1000</f>
        <v>12453.699999999999</v>
      </c>
      <c r="M4351" s="21">
        <f>Tableau1[[#This Row],[KG_DECHET]]/Tableau1[[#This Row],[Population]]</f>
        <v>9.3047286105256387E-3</v>
      </c>
    </row>
    <row r="4352" spans="1:13" x14ac:dyDescent="0.3">
      <c r="A4352" s="21">
        <v>2011</v>
      </c>
      <c r="B4352" s="21">
        <v>11</v>
      </c>
      <c r="C4352" s="21" t="str">
        <f>VLOOKUP(Tableau1[[#This Row],[CODE_REGION]],Libellés!$I$2:$J$15,2,FALSE)</f>
        <v>Ile-de-France</v>
      </c>
      <c r="D4352" s="21">
        <v>77</v>
      </c>
      <c r="E4352" s="21" t="str">
        <f>VLOOKUP(Tableau1[[#This Row],[CODE_DEPT]],Libellés!$L$2:$M$102,2,FALSE)</f>
        <v>Seine-et-Marne</v>
      </c>
      <c r="F4352" s="21" t="s">
        <v>51</v>
      </c>
      <c r="G4352" s="21" t="str">
        <f>VLOOKUP(Tableau1[[#This Row],[CODE_TYPE_DECHET]],Libellés!$A$1:$B$8,2,FALSE)</f>
        <v>Emballages et papier</v>
      </c>
      <c r="H4352" s="21" t="s">
        <v>49</v>
      </c>
      <c r="I4352" s="21" t="str">
        <f>VLOOKUP(Tableau1[[#This Row],[CODE_DESTINATION]],Libellés!$E$2:$F$7,2,FALSE)</f>
        <v>Valorisation matière</v>
      </c>
      <c r="J4352" s="21">
        <v>53288.602359999997</v>
      </c>
      <c r="K4352" s="21">
        <v>1338427</v>
      </c>
      <c r="L4352" s="21">
        <f>Tableau1[[#This Row],[TONNE_DECHET]]*1000</f>
        <v>53288602.359999999</v>
      </c>
      <c r="M4352" s="21">
        <f>Tableau1[[#This Row],[KG_DECHET]]/Tableau1[[#This Row],[Population]]</f>
        <v>39.814350995609026</v>
      </c>
    </row>
    <row r="4353" spans="1:13" x14ac:dyDescent="0.3">
      <c r="A4353" s="21">
        <v>2011</v>
      </c>
      <c r="B4353" s="21">
        <v>11</v>
      </c>
      <c r="C4353" s="21" t="str">
        <f>VLOOKUP(Tableau1[[#This Row],[CODE_REGION]],Libellés!$I$2:$J$15,2,FALSE)</f>
        <v>Ile-de-France</v>
      </c>
      <c r="D4353" s="21">
        <v>77</v>
      </c>
      <c r="E4353" s="21" t="str">
        <f>VLOOKUP(Tableau1[[#This Row],[CODE_DEPT]],Libellés!$L$2:$M$102,2,FALSE)</f>
        <v>Seine-et-Marne</v>
      </c>
      <c r="F4353" s="21" t="s">
        <v>51</v>
      </c>
      <c r="G4353" s="21" t="str">
        <f>VLOOKUP(Tableau1[[#This Row],[CODE_TYPE_DECHET]],Libellés!$A$1:$B$8,2,FALSE)</f>
        <v>Emballages et papier</v>
      </c>
      <c r="H4353" s="21" t="s">
        <v>52</v>
      </c>
      <c r="I4353" s="21" t="str">
        <f>VLOOKUP(Tableau1[[#This Row],[CODE_DESTINATION]],Libellés!$E$2:$F$7,2,FALSE)</f>
        <v>Non précisé</v>
      </c>
      <c r="J4353" s="21">
        <v>0.75848000000000004</v>
      </c>
      <c r="K4353" s="21">
        <v>1338427</v>
      </c>
      <c r="L4353" s="21">
        <f>Tableau1[[#This Row],[TONNE_DECHET]]*1000</f>
        <v>758.48</v>
      </c>
      <c r="M4353" s="21">
        <f>Tableau1[[#This Row],[KG_DECHET]]/Tableau1[[#This Row],[Population]]</f>
        <v>5.666950831087538E-4</v>
      </c>
    </row>
    <row r="4354" spans="1:13" x14ac:dyDescent="0.3">
      <c r="A4354" s="21">
        <v>2011</v>
      </c>
      <c r="B4354" s="21">
        <v>11</v>
      </c>
      <c r="C4354" s="21" t="str">
        <f>VLOOKUP(Tableau1[[#This Row],[CODE_REGION]],Libellés!$I$2:$J$15,2,FALSE)</f>
        <v>Ile-de-France</v>
      </c>
      <c r="D4354" s="21">
        <v>77</v>
      </c>
      <c r="E4354" s="21" t="str">
        <f>VLOOKUP(Tableau1[[#This Row],[CODE_DEPT]],Libellés!$L$2:$M$102,2,FALSE)</f>
        <v>Seine-et-Marne</v>
      </c>
      <c r="F4354" s="21" t="s">
        <v>56</v>
      </c>
      <c r="G4354" s="21" t="str">
        <f>VLOOKUP(Tableau1[[#This Row],[CODE_TYPE_DECHET]],Libellés!$A$1:$B$8,2,FALSE)</f>
        <v>Biodéchets</v>
      </c>
      <c r="H4354" s="21" t="s">
        <v>56</v>
      </c>
      <c r="I4354" s="21" t="str">
        <f>VLOOKUP(Tableau1[[#This Row],[CODE_DESTINATION]],Libellés!$E$2:$F$7,2,FALSE)</f>
        <v>Valorisation organique</v>
      </c>
      <c r="J4354" s="21">
        <v>44057.446340000002</v>
      </c>
      <c r="K4354" s="21">
        <v>1338427</v>
      </c>
      <c r="L4354" s="21">
        <f>Tableau1[[#This Row],[TONNE_DECHET]]*1000</f>
        <v>44057446.340000004</v>
      </c>
      <c r="M4354" s="21">
        <f>Tableau1[[#This Row],[KG_DECHET]]/Tableau1[[#This Row],[Population]]</f>
        <v>32.917332316218967</v>
      </c>
    </row>
    <row r="4355" spans="1:13" x14ac:dyDescent="0.3">
      <c r="A4355" s="21">
        <v>2011</v>
      </c>
      <c r="B4355" s="21">
        <v>11</v>
      </c>
      <c r="C4355" s="21" t="str">
        <f>VLOOKUP(Tableau1[[#This Row],[CODE_REGION]],Libellés!$I$2:$J$15,2,FALSE)</f>
        <v>Ile-de-France</v>
      </c>
      <c r="D4355" s="21">
        <v>77</v>
      </c>
      <c r="E4355" s="21" t="str">
        <f>VLOOKUP(Tableau1[[#This Row],[CODE_DEPT]],Libellés!$L$2:$M$102,2,FALSE)</f>
        <v>Seine-et-Marne</v>
      </c>
      <c r="F4355" s="21" t="s">
        <v>54</v>
      </c>
      <c r="G4355" s="21" t="str">
        <f>VLOOKUP(Tableau1[[#This Row],[CODE_TYPE_DECHET]],Libellés!$A$1:$B$8,2,FALSE)</f>
        <v>Verre</v>
      </c>
      <c r="H4355" s="21" t="s">
        <v>49</v>
      </c>
      <c r="I4355" s="21" t="str">
        <f>VLOOKUP(Tableau1[[#This Row],[CODE_DESTINATION]],Libellés!$E$2:$F$7,2,FALSE)</f>
        <v>Valorisation matière</v>
      </c>
      <c r="J4355" s="21">
        <v>30661.662069999998</v>
      </c>
      <c r="K4355" s="21">
        <v>1338427</v>
      </c>
      <c r="L4355" s="21">
        <f>Tableau1[[#This Row],[TONNE_DECHET]]*1000</f>
        <v>30661662.07</v>
      </c>
      <c r="M4355" s="21">
        <f>Tableau1[[#This Row],[KG_DECHET]]/Tableau1[[#This Row],[Population]]</f>
        <v>22.908729478708963</v>
      </c>
    </row>
    <row r="4356" spans="1:13" x14ac:dyDescent="0.3">
      <c r="A4356" s="21">
        <v>2011</v>
      </c>
      <c r="B4356" s="21">
        <v>11</v>
      </c>
      <c r="C4356" s="21" t="str">
        <f>VLOOKUP(Tableau1[[#This Row],[CODE_REGION]],Libellés!$I$2:$J$15,2,FALSE)</f>
        <v>Ile-de-France</v>
      </c>
      <c r="D4356" s="21">
        <v>77</v>
      </c>
      <c r="E4356" s="21" t="str">
        <f>VLOOKUP(Tableau1[[#This Row],[CODE_DEPT]],Libellés!$L$2:$M$102,2,FALSE)</f>
        <v>Seine-et-Marne</v>
      </c>
      <c r="F4356" s="21" t="s">
        <v>54</v>
      </c>
      <c r="G4356" s="21" t="str">
        <f>VLOOKUP(Tableau1[[#This Row],[CODE_TYPE_DECHET]],Libellés!$A$1:$B$8,2,FALSE)</f>
        <v>Verre</v>
      </c>
      <c r="H4356" s="21" t="s">
        <v>52</v>
      </c>
      <c r="I4356" s="21" t="str">
        <f>VLOOKUP(Tableau1[[#This Row],[CODE_DESTINATION]],Libellés!$E$2:$F$7,2,FALSE)</f>
        <v>Non précisé</v>
      </c>
      <c r="J4356" s="21">
        <v>0.57840999999999998</v>
      </c>
      <c r="K4356" s="21">
        <v>1338427</v>
      </c>
      <c r="L4356" s="21">
        <f>Tableau1[[#This Row],[TONNE_DECHET]]*1000</f>
        <v>578.41</v>
      </c>
      <c r="M4356" s="21">
        <f>Tableau1[[#This Row],[KG_DECHET]]/Tableau1[[#This Row],[Population]]</f>
        <v>4.3215655392486849E-4</v>
      </c>
    </row>
    <row r="4357" spans="1:13" x14ac:dyDescent="0.3">
      <c r="A4357" s="21">
        <v>2011</v>
      </c>
      <c r="B4357" s="21">
        <v>11</v>
      </c>
      <c r="C4357" s="21" t="str">
        <f>VLOOKUP(Tableau1[[#This Row],[CODE_REGION]],Libellés!$I$2:$J$15,2,FALSE)</f>
        <v>Ile-de-France</v>
      </c>
      <c r="D4357" s="21">
        <v>77</v>
      </c>
      <c r="E4357" s="21" t="str">
        <f>VLOOKUP(Tableau1[[#This Row],[CODE_DEPT]],Libellés!$L$2:$M$102,2,FALSE)</f>
        <v>Seine-et-Marne</v>
      </c>
      <c r="F4357" s="21" t="s">
        <v>55</v>
      </c>
      <c r="G4357" s="21" t="str">
        <f>VLOOKUP(Tableau1[[#This Row],[CODE_TYPE_DECHET]],Libellés!$A$1:$B$8,2,FALSE)</f>
        <v>Collectes séparées hors gravats</v>
      </c>
      <c r="H4357" s="21" t="s">
        <v>49</v>
      </c>
      <c r="I4357" s="21" t="str">
        <f>VLOOKUP(Tableau1[[#This Row],[CODE_DESTINATION]],Libellés!$E$2:$F$7,2,FALSE)</f>
        <v>Valorisation matière</v>
      </c>
      <c r="J4357" s="21">
        <v>1413.9773</v>
      </c>
      <c r="K4357" s="21">
        <v>1338427</v>
      </c>
      <c r="L4357" s="21">
        <f>Tableau1[[#This Row],[TONNE_DECHET]]*1000</f>
        <v>1413977.3</v>
      </c>
      <c r="M4357" s="21">
        <f>Tableau1[[#This Row],[KG_DECHET]]/Tableau1[[#This Row],[Population]]</f>
        <v>1.0564470830310506</v>
      </c>
    </row>
    <row r="4358" spans="1:13" x14ac:dyDescent="0.3">
      <c r="A4358" s="21">
        <v>2011</v>
      </c>
      <c r="B4358" s="21">
        <v>11</v>
      </c>
      <c r="C4358" s="21" t="str">
        <f>VLOOKUP(Tableau1[[#This Row],[CODE_REGION]],Libellés!$I$2:$J$15,2,FALSE)</f>
        <v>Ile-de-France</v>
      </c>
      <c r="D4358" s="21">
        <v>77</v>
      </c>
      <c r="E4358" s="21" t="str">
        <f>VLOOKUP(Tableau1[[#This Row],[CODE_DEPT]],Libellés!$L$2:$M$102,2,FALSE)</f>
        <v>Seine-et-Marne</v>
      </c>
      <c r="F4358" s="21" t="s">
        <v>55</v>
      </c>
      <c r="G4358" s="21" t="str">
        <f>VLOOKUP(Tableau1[[#This Row],[CODE_TYPE_DECHET]],Libellés!$A$1:$B$8,2,FALSE)</f>
        <v>Collectes séparées hors gravats</v>
      </c>
      <c r="H4358" s="21" t="s">
        <v>50</v>
      </c>
      <c r="I4358" s="21" t="str">
        <f>VLOOKUP(Tableau1[[#This Row],[CODE_DESTINATION]],Libellés!$E$2:$F$7,2,FALSE)</f>
        <v>Incinération avec récupération d'énergie</v>
      </c>
      <c r="J4358" s="21">
        <v>1171.3</v>
      </c>
      <c r="K4358" s="21">
        <v>1338427</v>
      </c>
      <c r="L4358" s="21">
        <f>Tableau1[[#This Row],[TONNE_DECHET]]*1000</f>
        <v>1171300</v>
      </c>
      <c r="M4358" s="21">
        <f>Tableau1[[#This Row],[KG_DECHET]]/Tableau1[[#This Row],[Population]]</f>
        <v>0.87513177782576113</v>
      </c>
    </row>
    <row r="4359" spans="1:13" x14ac:dyDescent="0.3">
      <c r="A4359" s="21">
        <v>2011</v>
      </c>
      <c r="B4359" s="21">
        <v>11</v>
      </c>
      <c r="C4359" s="21" t="str">
        <f>VLOOKUP(Tableau1[[#This Row],[CODE_REGION]],Libellés!$I$2:$J$15,2,FALSE)</f>
        <v>Ile-de-France</v>
      </c>
      <c r="D4359" s="21">
        <v>77</v>
      </c>
      <c r="E4359" s="21" t="str">
        <f>VLOOKUP(Tableau1[[#This Row],[CODE_DEPT]],Libellés!$L$2:$M$102,2,FALSE)</f>
        <v>Seine-et-Marne</v>
      </c>
      <c r="F4359" s="21" t="s">
        <v>55</v>
      </c>
      <c r="G4359" s="21" t="str">
        <f>VLOOKUP(Tableau1[[#This Row],[CODE_TYPE_DECHET]],Libellés!$A$1:$B$8,2,FALSE)</f>
        <v>Collectes séparées hors gravats</v>
      </c>
      <c r="H4359" s="21" t="s">
        <v>52</v>
      </c>
      <c r="I4359" s="21" t="str">
        <f>VLOOKUP(Tableau1[[#This Row],[CODE_DESTINATION]],Libellés!$E$2:$F$7,2,FALSE)</f>
        <v>Non précisé</v>
      </c>
      <c r="J4359" s="21">
        <v>1.59141</v>
      </c>
      <c r="K4359" s="21">
        <v>1338427</v>
      </c>
      <c r="L4359" s="21">
        <f>Tableau1[[#This Row],[TONNE_DECHET]]*1000</f>
        <v>1591.41</v>
      </c>
      <c r="M4359" s="21">
        <f>Tableau1[[#This Row],[KG_DECHET]]/Tableau1[[#This Row],[Population]]</f>
        <v>1.1890151648166094E-3</v>
      </c>
    </row>
    <row r="4360" spans="1:13" x14ac:dyDescent="0.3">
      <c r="A4360" s="21">
        <v>2013</v>
      </c>
      <c r="B4360" s="21">
        <v>11</v>
      </c>
      <c r="C4360" s="21" t="str">
        <f>VLOOKUP(Tableau1[[#This Row],[CODE_REGION]],Libellés!$I$2:$J$15,2,FALSE)</f>
        <v>Ile-de-France</v>
      </c>
      <c r="D4360" s="21">
        <v>77</v>
      </c>
      <c r="E4360" s="21" t="str">
        <f>VLOOKUP(Tableau1[[#This Row],[CODE_DEPT]],Libellés!$L$2:$M$102,2,FALSE)</f>
        <v>Seine-et-Marne</v>
      </c>
      <c r="F4360" s="21" t="s">
        <v>49</v>
      </c>
      <c r="G4360" s="21" t="str">
        <f>VLOOKUP(Tableau1[[#This Row],[CODE_TYPE_DECHET]],Libellés!$A$1:$B$8,2,FALSE)</f>
        <v>Ordures ménagères résiduelles</v>
      </c>
      <c r="H4360" s="21" t="s">
        <v>50</v>
      </c>
      <c r="I4360" s="21" t="str">
        <f>VLOOKUP(Tableau1[[#This Row],[CODE_DESTINATION]],Libellés!$E$2:$F$7,2,FALSE)</f>
        <v>Incinération avec récupération d'énergie</v>
      </c>
      <c r="J4360" s="21">
        <v>314389.42984</v>
      </c>
      <c r="K4360" s="21">
        <v>1365200</v>
      </c>
      <c r="L4360" s="21">
        <f>Tableau1[[#This Row],[TONNE_DECHET]]*1000</f>
        <v>314389429.83999997</v>
      </c>
      <c r="M4360" s="21">
        <f>Tableau1[[#This Row],[KG_DECHET]]/Tableau1[[#This Row],[Population]]</f>
        <v>230.2881847641371</v>
      </c>
    </row>
    <row r="4361" spans="1:13" x14ac:dyDescent="0.3">
      <c r="A4361" s="21">
        <v>2013</v>
      </c>
      <c r="B4361" s="21">
        <v>11</v>
      </c>
      <c r="C4361" s="21" t="str">
        <f>VLOOKUP(Tableau1[[#This Row],[CODE_REGION]],Libellés!$I$2:$J$15,2,FALSE)</f>
        <v>Ile-de-France</v>
      </c>
      <c r="D4361" s="21">
        <v>77</v>
      </c>
      <c r="E4361" s="21" t="str">
        <f>VLOOKUP(Tableau1[[#This Row],[CODE_DEPT]],Libellés!$L$2:$M$102,2,FALSE)</f>
        <v>Seine-et-Marne</v>
      </c>
      <c r="F4361" s="21" t="s">
        <v>49</v>
      </c>
      <c r="G4361" s="21" t="str">
        <f>VLOOKUP(Tableau1[[#This Row],[CODE_TYPE_DECHET]],Libellés!$A$1:$B$8,2,FALSE)</f>
        <v>Ordures ménagères résiduelles</v>
      </c>
      <c r="H4361" s="21" t="s">
        <v>53</v>
      </c>
      <c r="I4361" s="21" t="str">
        <f>VLOOKUP(Tableau1[[#This Row],[CODE_DESTINATION]],Libellés!$E$2:$F$7,2,FALSE)</f>
        <v>Incinération sans récupération d'énergie</v>
      </c>
      <c r="J4361" s="21">
        <v>19350</v>
      </c>
      <c r="K4361" s="21">
        <v>1365200</v>
      </c>
      <c r="L4361" s="21">
        <f>Tableau1[[#This Row],[TONNE_DECHET]]*1000</f>
        <v>19350000</v>
      </c>
      <c r="M4361" s="21">
        <f>Tableau1[[#This Row],[KG_DECHET]]/Tableau1[[#This Row],[Population]]</f>
        <v>14.173747436273073</v>
      </c>
    </row>
    <row r="4362" spans="1:13" x14ac:dyDescent="0.3">
      <c r="A4362" s="21">
        <v>2013</v>
      </c>
      <c r="B4362" s="21">
        <v>11</v>
      </c>
      <c r="C4362" s="21" t="str">
        <f>VLOOKUP(Tableau1[[#This Row],[CODE_REGION]],Libellés!$I$2:$J$15,2,FALSE)</f>
        <v>Ile-de-France</v>
      </c>
      <c r="D4362" s="21">
        <v>77</v>
      </c>
      <c r="E4362" s="21" t="str">
        <f>VLOOKUP(Tableau1[[#This Row],[CODE_DEPT]],Libellés!$L$2:$M$102,2,FALSE)</f>
        <v>Seine-et-Marne</v>
      </c>
      <c r="F4362" s="21" t="s">
        <v>49</v>
      </c>
      <c r="G4362" s="21" t="str">
        <f>VLOOKUP(Tableau1[[#This Row],[CODE_TYPE_DECHET]],Libellés!$A$1:$B$8,2,FALSE)</f>
        <v>Ordures ménagères résiduelles</v>
      </c>
      <c r="H4362" s="21" t="s">
        <v>56</v>
      </c>
      <c r="I4362" s="21" t="str">
        <f>VLOOKUP(Tableau1[[#This Row],[CODE_DESTINATION]],Libellés!$E$2:$F$7,2,FALSE)</f>
        <v>Valorisation organique</v>
      </c>
      <c r="J4362" s="21">
        <v>61274.10916</v>
      </c>
      <c r="K4362" s="21">
        <v>1365200</v>
      </c>
      <c r="L4362" s="21">
        <f>Tableau1[[#This Row],[TONNE_DECHET]]*1000</f>
        <v>61274109.159999996</v>
      </c>
      <c r="M4362" s="21">
        <f>Tableau1[[#This Row],[KG_DECHET]]/Tableau1[[#This Row],[Population]]</f>
        <v>44.88288101377087</v>
      </c>
    </row>
    <row r="4363" spans="1:13" x14ac:dyDescent="0.3">
      <c r="A4363" s="21">
        <v>2013</v>
      </c>
      <c r="B4363" s="21">
        <v>11</v>
      </c>
      <c r="C4363" s="21" t="str">
        <f>VLOOKUP(Tableau1[[#This Row],[CODE_REGION]],Libellés!$I$2:$J$15,2,FALSE)</f>
        <v>Ile-de-France</v>
      </c>
      <c r="D4363" s="21">
        <v>77</v>
      </c>
      <c r="E4363" s="21" t="str">
        <f>VLOOKUP(Tableau1[[#This Row],[CODE_DEPT]],Libellés!$L$2:$M$102,2,FALSE)</f>
        <v>Seine-et-Marne</v>
      </c>
      <c r="F4363" s="21" t="s">
        <v>49</v>
      </c>
      <c r="G4363" s="21" t="str">
        <f>VLOOKUP(Tableau1[[#This Row],[CODE_TYPE_DECHET]],Libellés!$A$1:$B$8,2,FALSE)</f>
        <v>Ordures ménagères résiduelles</v>
      </c>
      <c r="H4363" s="21" t="s">
        <v>52</v>
      </c>
      <c r="I4363" s="21" t="str">
        <f>VLOOKUP(Tableau1[[#This Row],[CODE_DESTINATION]],Libellés!$E$2:$F$7,2,FALSE)</f>
        <v>Non précisé</v>
      </c>
      <c r="J4363" s="21">
        <v>243.12296000000001</v>
      </c>
      <c r="K4363" s="21">
        <v>1365200</v>
      </c>
      <c r="L4363" s="21">
        <f>Tableau1[[#This Row],[TONNE_DECHET]]*1000</f>
        <v>243122.96</v>
      </c>
      <c r="M4363" s="21">
        <f>Tableau1[[#This Row],[KG_DECHET]]/Tableau1[[#This Row],[Population]]</f>
        <v>0.17808596542631117</v>
      </c>
    </row>
    <row r="4364" spans="1:13" x14ac:dyDescent="0.3">
      <c r="A4364" s="21">
        <v>2013</v>
      </c>
      <c r="B4364" s="21">
        <v>11</v>
      </c>
      <c r="C4364" s="21" t="str">
        <f>VLOOKUP(Tableau1[[#This Row],[CODE_REGION]],Libellés!$I$2:$J$15,2,FALSE)</f>
        <v>Ile-de-France</v>
      </c>
      <c r="D4364" s="21">
        <v>77</v>
      </c>
      <c r="E4364" s="21" t="str">
        <f>VLOOKUP(Tableau1[[#This Row],[CODE_DEPT]],Libellés!$L$2:$M$102,2,FALSE)</f>
        <v>Seine-et-Marne</v>
      </c>
      <c r="F4364" s="21" t="s">
        <v>50</v>
      </c>
      <c r="G4364" s="21" t="str">
        <f>VLOOKUP(Tableau1[[#This Row],[CODE_TYPE_DECHET]],Libellés!$A$1:$B$8,2,FALSE)</f>
        <v>Encombrants</v>
      </c>
      <c r="H4364" s="21" t="s">
        <v>49</v>
      </c>
      <c r="I4364" s="21" t="str">
        <f>VLOOKUP(Tableau1[[#This Row],[CODE_DESTINATION]],Libellés!$E$2:$F$7,2,FALSE)</f>
        <v>Valorisation matière</v>
      </c>
      <c r="J4364" s="21">
        <v>11815.728279999999</v>
      </c>
      <c r="K4364" s="21">
        <v>1365200</v>
      </c>
      <c r="L4364" s="21">
        <f>Tableau1[[#This Row],[TONNE_DECHET]]*1000</f>
        <v>11815728.279999999</v>
      </c>
      <c r="M4364" s="21">
        <f>Tableau1[[#This Row],[KG_DECHET]]/Tableau1[[#This Row],[Population]]</f>
        <v>8.6549430706123633</v>
      </c>
    </row>
    <row r="4365" spans="1:13" x14ac:dyDescent="0.3">
      <c r="A4365" s="21">
        <v>2013</v>
      </c>
      <c r="B4365" s="21">
        <v>11</v>
      </c>
      <c r="C4365" s="21" t="str">
        <f>VLOOKUP(Tableau1[[#This Row],[CODE_REGION]],Libellés!$I$2:$J$15,2,FALSE)</f>
        <v>Ile-de-France</v>
      </c>
      <c r="D4365" s="21">
        <v>77</v>
      </c>
      <c r="E4365" s="21" t="str">
        <f>VLOOKUP(Tableau1[[#This Row],[CODE_DEPT]],Libellés!$L$2:$M$102,2,FALSE)</f>
        <v>Seine-et-Marne</v>
      </c>
      <c r="F4365" s="21" t="s">
        <v>50</v>
      </c>
      <c r="G4365" s="21" t="str">
        <f>VLOOKUP(Tableau1[[#This Row],[CODE_TYPE_DECHET]],Libellés!$A$1:$B$8,2,FALSE)</f>
        <v>Encombrants</v>
      </c>
      <c r="H4365" s="21" t="s">
        <v>50</v>
      </c>
      <c r="I4365" s="21" t="str">
        <f>VLOOKUP(Tableau1[[#This Row],[CODE_DESTINATION]],Libellés!$E$2:$F$7,2,FALSE)</f>
        <v>Incinération avec récupération d'énergie</v>
      </c>
      <c r="J4365" s="21">
        <v>1771</v>
      </c>
      <c r="K4365" s="21">
        <v>1365200</v>
      </c>
      <c r="L4365" s="21">
        <f>Tableau1[[#This Row],[TONNE_DECHET]]*1000</f>
        <v>1771000</v>
      </c>
      <c r="M4365" s="21">
        <f>Tableau1[[#This Row],[KG_DECHET]]/Tableau1[[#This Row],[Population]]</f>
        <v>1.2972458247875769</v>
      </c>
    </row>
    <row r="4366" spans="1:13" x14ac:dyDescent="0.3">
      <c r="A4366" s="21">
        <v>2013</v>
      </c>
      <c r="B4366" s="21">
        <v>11</v>
      </c>
      <c r="C4366" s="21" t="str">
        <f>VLOOKUP(Tableau1[[#This Row],[CODE_REGION]],Libellés!$I$2:$J$15,2,FALSE)</f>
        <v>Ile-de-France</v>
      </c>
      <c r="D4366" s="21">
        <v>77</v>
      </c>
      <c r="E4366" s="21" t="str">
        <f>VLOOKUP(Tableau1[[#This Row],[CODE_DEPT]],Libellés!$L$2:$M$102,2,FALSE)</f>
        <v>Seine-et-Marne</v>
      </c>
      <c r="F4366" s="21" t="s">
        <v>50</v>
      </c>
      <c r="G4366" s="21" t="str">
        <f>VLOOKUP(Tableau1[[#This Row],[CODE_TYPE_DECHET]],Libellés!$A$1:$B$8,2,FALSE)</f>
        <v>Encombrants</v>
      </c>
      <c r="H4366" s="21" t="s">
        <v>51</v>
      </c>
      <c r="I4366" s="21" t="str">
        <f>VLOOKUP(Tableau1[[#This Row],[CODE_DESTINATION]],Libellés!$E$2:$F$7,2,FALSE)</f>
        <v>Stockage</v>
      </c>
      <c r="J4366" s="21">
        <v>7107.5863799999997</v>
      </c>
      <c r="K4366" s="21">
        <v>1365200</v>
      </c>
      <c r="L4366" s="21">
        <f>Tableau1[[#This Row],[TONNE_DECHET]]*1000</f>
        <v>7107586.3799999999</v>
      </c>
      <c r="M4366" s="21">
        <f>Tableau1[[#This Row],[KG_DECHET]]/Tableau1[[#This Row],[Population]]</f>
        <v>5.2062601670084971</v>
      </c>
    </row>
    <row r="4367" spans="1:13" x14ac:dyDescent="0.3">
      <c r="A4367" s="21">
        <v>2013</v>
      </c>
      <c r="B4367" s="21">
        <v>11</v>
      </c>
      <c r="C4367" s="21" t="str">
        <f>VLOOKUP(Tableau1[[#This Row],[CODE_REGION]],Libellés!$I$2:$J$15,2,FALSE)</f>
        <v>Ile-de-France</v>
      </c>
      <c r="D4367" s="21">
        <v>77</v>
      </c>
      <c r="E4367" s="21" t="str">
        <f>VLOOKUP(Tableau1[[#This Row],[CODE_DEPT]],Libellés!$L$2:$M$102,2,FALSE)</f>
        <v>Seine-et-Marne</v>
      </c>
      <c r="F4367" s="21" t="s">
        <v>53</v>
      </c>
      <c r="G4367" s="21" t="str">
        <f>VLOOKUP(Tableau1[[#This Row],[CODE_TYPE_DECHET]],Libellés!$A$1:$B$8,2,FALSE)</f>
        <v>Déchets dangereux</v>
      </c>
      <c r="H4367" s="21" t="s">
        <v>49</v>
      </c>
      <c r="I4367" s="21" t="str">
        <f>VLOOKUP(Tableau1[[#This Row],[CODE_DESTINATION]],Libellés!$E$2:$F$7,2,FALSE)</f>
        <v>Valorisation matière</v>
      </c>
      <c r="J4367" s="21">
        <v>103.74867</v>
      </c>
      <c r="K4367" s="21">
        <v>1365200</v>
      </c>
      <c r="L4367" s="21">
        <f>Tableau1[[#This Row],[TONNE_DECHET]]*1000</f>
        <v>103748.67</v>
      </c>
      <c r="M4367" s="21">
        <f>Tableau1[[#This Row],[KG_DECHET]]/Tableau1[[#This Row],[Population]]</f>
        <v>7.5995216818048633E-2</v>
      </c>
    </row>
    <row r="4368" spans="1:13" x14ac:dyDescent="0.3">
      <c r="A4368" s="21">
        <v>2013</v>
      </c>
      <c r="B4368" s="21">
        <v>11</v>
      </c>
      <c r="C4368" s="21" t="str">
        <f>VLOOKUP(Tableau1[[#This Row],[CODE_REGION]],Libellés!$I$2:$J$15,2,FALSE)</f>
        <v>Ile-de-France</v>
      </c>
      <c r="D4368" s="21">
        <v>77</v>
      </c>
      <c r="E4368" s="21" t="str">
        <f>VLOOKUP(Tableau1[[#This Row],[CODE_DEPT]],Libellés!$L$2:$M$102,2,FALSE)</f>
        <v>Seine-et-Marne</v>
      </c>
      <c r="F4368" s="21" t="s">
        <v>53</v>
      </c>
      <c r="G4368" s="21" t="str">
        <f>VLOOKUP(Tableau1[[#This Row],[CODE_TYPE_DECHET]],Libellés!$A$1:$B$8,2,FALSE)</f>
        <v>Déchets dangereux</v>
      </c>
      <c r="H4368" s="21" t="s">
        <v>50</v>
      </c>
      <c r="I4368" s="21" t="str">
        <f>VLOOKUP(Tableau1[[#This Row],[CODE_DESTINATION]],Libellés!$E$2:$F$7,2,FALSE)</f>
        <v>Incinération avec récupération d'énergie</v>
      </c>
      <c r="J4368" s="21">
        <v>3.7949999999999999</v>
      </c>
      <c r="K4368" s="21">
        <v>1365200</v>
      </c>
      <c r="L4368" s="21">
        <f>Tableau1[[#This Row],[TONNE_DECHET]]*1000</f>
        <v>3795</v>
      </c>
      <c r="M4368" s="21">
        <f>Tableau1[[#This Row],[KG_DECHET]]/Tableau1[[#This Row],[Population]]</f>
        <v>2.779812481687665E-3</v>
      </c>
    </row>
    <row r="4369" spans="1:13" x14ac:dyDescent="0.3">
      <c r="A4369" s="21">
        <v>2013</v>
      </c>
      <c r="B4369" s="21">
        <v>11</v>
      </c>
      <c r="C4369" s="21" t="str">
        <f>VLOOKUP(Tableau1[[#This Row],[CODE_REGION]],Libellés!$I$2:$J$15,2,FALSE)</f>
        <v>Ile-de-France</v>
      </c>
      <c r="D4369" s="21">
        <v>77</v>
      </c>
      <c r="E4369" s="21" t="str">
        <f>VLOOKUP(Tableau1[[#This Row],[CODE_DEPT]],Libellés!$L$2:$M$102,2,FALSE)</f>
        <v>Seine-et-Marne</v>
      </c>
      <c r="F4369" s="21" t="s">
        <v>53</v>
      </c>
      <c r="G4369" s="21" t="str">
        <f>VLOOKUP(Tableau1[[#This Row],[CODE_TYPE_DECHET]],Libellés!$A$1:$B$8,2,FALSE)</f>
        <v>Déchets dangereux</v>
      </c>
      <c r="H4369" s="21" t="s">
        <v>52</v>
      </c>
      <c r="I4369" s="21" t="str">
        <f>VLOOKUP(Tableau1[[#This Row],[CODE_DESTINATION]],Libellés!$E$2:$F$7,2,FALSE)</f>
        <v>Non précisé</v>
      </c>
      <c r="J4369" s="21">
        <v>85.712999999999994</v>
      </c>
      <c r="K4369" s="21">
        <v>1365200</v>
      </c>
      <c r="L4369" s="21">
        <f>Tableau1[[#This Row],[TONNE_DECHET]]*1000</f>
        <v>85713</v>
      </c>
      <c r="M4369" s="21">
        <f>Tableau1[[#This Row],[KG_DECHET]]/Tableau1[[#This Row],[Population]]</f>
        <v>6.2784207442133019E-2</v>
      </c>
    </row>
    <row r="4370" spans="1:13" x14ac:dyDescent="0.3">
      <c r="A4370" s="21">
        <v>2013</v>
      </c>
      <c r="B4370" s="21">
        <v>11</v>
      </c>
      <c r="C4370" s="21" t="str">
        <f>VLOOKUP(Tableau1[[#This Row],[CODE_REGION]],Libellés!$I$2:$J$15,2,FALSE)</f>
        <v>Ile-de-France</v>
      </c>
      <c r="D4370" s="21">
        <v>77</v>
      </c>
      <c r="E4370" s="21" t="str">
        <f>VLOOKUP(Tableau1[[#This Row],[CODE_DEPT]],Libellés!$L$2:$M$102,2,FALSE)</f>
        <v>Seine-et-Marne</v>
      </c>
      <c r="F4370" s="21" t="s">
        <v>51</v>
      </c>
      <c r="G4370" s="21" t="str">
        <f>VLOOKUP(Tableau1[[#This Row],[CODE_TYPE_DECHET]],Libellés!$A$1:$B$8,2,FALSE)</f>
        <v>Emballages et papier</v>
      </c>
      <c r="H4370" s="21" t="s">
        <v>49</v>
      </c>
      <c r="I4370" s="21" t="str">
        <f>VLOOKUP(Tableau1[[#This Row],[CODE_DESTINATION]],Libellés!$E$2:$F$7,2,FALSE)</f>
        <v>Valorisation matière</v>
      </c>
      <c r="J4370" s="21">
        <v>52340.391100000001</v>
      </c>
      <c r="K4370" s="21">
        <v>1365200</v>
      </c>
      <c r="L4370" s="21">
        <f>Tableau1[[#This Row],[TONNE_DECHET]]*1000</f>
        <v>52340391.100000001</v>
      </c>
      <c r="M4370" s="21">
        <f>Tableau1[[#This Row],[KG_DECHET]]/Tableau1[[#This Row],[Population]]</f>
        <v>38.338991429827132</v>
      </c>
    </row>
    <row r="4371" spans="1:13" x14ac:dyDescent="0.3">
      <c r="A4371" s="21">
        <v>2013</v>
      </c>
      <c r="B4371" s="21">
        <v>11</v>
      </c>
      <c r="C4371" s="21" t="str">
        <f>VLOOKUP(Tableau1[[#This Row],[CODE_REGION]],Libellés!$I$2:$J$15,2,FALSE)</f>
        <v>Ile-de-France</v>
      </c>
      <c r="D4371" s="21">
        <v>77</v>
      </c>
      <c r="E4371" s="21" t="str">
        <f>VLOOKUP(Tableau1[[#This Row],[CODE_DEPT]],Libellés!$L$2:$M$102,2,FALSE)</f>
        <v>Seine-et-Marne</v>
      </c>
      <c r="F4371" s="21" t="s">
        <v>51</v>
      </c>
      <c r="G4371" s="21" t="str">
        <f>VLOOKUP(Tableau1[[#This Row],[CODE_TYPE_DECHET]],Libellés!$A$1:$B$8,2,FALSE)</f>
        <v>Emballages et papier</v>
      </c>
      <c r="H4371" s="21" t="s">
        <v>52</v>
      </c>
      <c r="I4371" s="21" t="str">
        <f>VLOOKUP(Tableau1[[#This Row],[CODE_DESTINATION]],Libellés!$E$2:$F$7,2,FALSE)</f>
        <v>Non précisé</v>
      </c>
      <c r="J4371" s="21">
        <v>17.54692</v>
      </c>
      <c r="K4371" s="21">
        <v>1365200</v>
      </c>
      <c r="L4371" s="21">
        <f>Tableau1[[#This Row],[TONNE_DECHET]]*1000</f>
        <v>17546.919999999998</v>
      </c>
      <c r="M4371" s="21">
        <f>Tableau1[[#This Row],[KG_DECHET]]/Tableau1[[#This Row],[Population]]</f>
        <v>1.2853003222970992E-2</v>
      </c>
    </row>
    <row r="4372" spans="1:13" x14ac:dyDescent="0.3">
      <c r="A4372" s="21">
        <v>2013</v>
      </c>
      <c r="B4372" s="21">
        <v>11</v>
      </c>
      <c r="C4372" s="21" t="str">
        <f>VLOOKUP(Tableau1[[#This Row],[CODE_REGION]],Libellés!$I$2:$J$15,2,FALSE)</f>
        <v>Ile-de-France</v>
      </c>
      <c r="D4372" s="21">
        <v>77</v>
      </c>
      <c r="E4372" s="21" t="str">
        <f>VLOOKUP(Tableau1[[#This Row],[CODE_DEPT]],Libellés!$L$2:$M$102,2,FALSE)</f>
        <v>Seine-et-Marne</v>
      </c>
      <c r="F4372" s="21" t="s">
        <v>56</v>
      </c>
      <c r="G4372" s="21" t="str">
        <f>VLOOKUP(Tableau1[[#This Row],[CODE_TYPE_DECHET]],Libellés!$A$1:$B$8,2,FALSE)</f>
        <v>Biodéchets</v>
      </c>
      <c r="H4372" s="21" t="s">
        <v>56</v>
      </c>
      <c r="I4372" s="21" t="str">
        <f>VLOOKUP(Tableau1[[#This Row],[CODE_DESTINATION]],Libellés!$E$2:$F$7,2,FALSE)</f>
        <v>Valorisation organique</v>
      </c>
      <c r="J4372" s="21">
        <v>46132.272859999997</v>
      </c>
      <c r="K4372" s="21">
        <v>1365200</v>
      </c>
      <c r="L4372" s="21">
        <f>Tableau1[[#This Row],[TONNE_DECHET]]*1000</f>
        <v>46132272.859999999</v>
      </c>
      <c r="M4372" s="21">
        <f>Tableau1[[#This Row],[KG_DECHET]]/Tableau1[[#This Row],[Population]]</f>
        <v>33.79158574567829</v>
      </c>
    </row>
    <row r="4373" spans="1:13" x14ac:dyDescent="0.3">
      <c r="A4373" s="21">
        <v>2013</v>
      </c>
      <c r="B4373" s="21">
        <v>11</v>
      </c>
      <c r="C4373" s="21" t="str">
        <f>VLOOKUP(Tableau1[[#This Row],[CODE_REGION]],Libellés!$I$2:$J$15,2,FALSE)</f>
        <v>Ile-de-France</v>
      </c>
      <c r="D4373" s="21">
        <v>77</v>
      </c>
      <c r="E4373" s="21" t="str">
        <f>VLOOKUP(Tableau1[[#This Row],[CODE_DEPT]],Libellés!$L$2:$M$102,2,FALSE)</f>
        <v>Seine-et-Marne</v>
      </c>
      <c r="F4373" s="21" t="s">
        <v>54</v>
      </c>
      <c r="G4373" s="21" t="str">
        <f>VLOOKUP(Tableau1[[#This Row],[CODE_TYPE_DECHET]],Libellés!$A$1:$B$8,2,FALSE)</f>
        <v>Verre</v>
      </c>
      <c r="H4373" s="21" t="s">
        <v>49</v>
      </c>
      <c r="I4373" s="21" t="str">
        <f>VLOOKUP(Tableau1[[#This Row],[CODE_DESTINATION]],Libellés!$E$2:$F$7,2,FALSE)</f>
        <v>Valorisation matière</v>
      </c>
      <c r="J4373" s="21">
        <v>29717.052670000001</v>
      </c>
      <c r="K4373" s="21">
        <v>1365200</v>
      </c>
      <c r="L4373" s="21">
        <f>Tableau1[[#This Row],[TONNE_DECHET]]*1000</f>
        <v>29717052.670000002</v>
      </c>
      <c r="M4373" s="21">
        <f>Tableau1[[#This Row],[KG_DECHET]]/Tableau1[[#This Row],[Population]]</f>
        <v>21.767545172868445</v>
      </c>
    </row>
    <row r="4374" spans="1:13" x14ac:dyDescent="0.3">
      <c r="A4374" s="21">
        <v>2013</v>
      </c>
      <c r="B4374" s="21">
        <v>11</v>
      </c>
      <c r="C4374" s="21" t="str">
        <f>VLOOKUP(Tableau1[[#This Row],[CODE_REGION]],Libellés!$I$2:$J$15,2,FALSE)</f>
        <v>Ile-de-France</v>
      </c>
      <c r="D4374" s="21">
        <v>77</v>
      </c>
      <c r="E4374" s="21" t="str">
        <f>VLOOKUP(Tableau1[[#This Row],[CODE_DEPT]],Libellés!$L$2:$M$102,2,FALSE)</f>
        <v>Seine-et-Marne</v>
      </c>
      <c r="F4374" s="21" t="s">
        <v>54</v>
      </c>
      <c r="G4374" s="21" t="str">
        <f>VLOOKUP(Tableau1[[#This Row],[CODE_TYPE_DECHET]],Libellés!$A$1:$B$8,2,FALSE)</f>
        <v>Verre</v>
      </c>
      <c r="H4374" s="21" t="s">
        <v>52</v>
      </c>
      <c r="I4374" s="21" t="str">
        <f>VLOOKUP(Tableau1[[#This Row],[CODE_DESTINATION]],Libellés!$E$2:$F$7,2,FALSE)</f>
        <v>Non précisé</v>
      </c>
      <c r="J4374" s="21">
        <v>13.75029</v>
      </c>
      <c r="K4374" s="21">
        <v>1365200</v>
      </c>
      <c r="L4374" s="21">
        <f>Tableau1[[#This Row],[TONNE_DECHET]]*1000</f>
        <v>13750.289999999999</v>
      </c>
      <c r="M4374" s="21">
        <f>Tableau1[[#This Row],[KG_DECHET]]/Tableau1[[#This Row],[Population]]</f>
        <v>1.0071996777029007E-2</v>
      </c>
    </row>
    <row r="4375" spans="1:13" x14ac:dyDescent="0.3">
      <c r="A4375" s="21">
        <v>2013</v>
      </c>
      <c r="B4375" s="21">
        <v>11</v>
      </c>
      <c r="C4375" s="21" t="str">
        <f>VLOOKUP(Tableau1[[#This Row],[CODE_REGION]],Libellés!$I$2:$J$15,2,FALSE)</f>
        <v>Ile-de-France</v>
      </c>
      <c r="D4375" s="21">
        <v>77</v>
      </c>
      <c r="E4375" s="21" t="str">
        <f>VLOOKUP(Tableau1[[#This Row],[CODE_DEPT]],Libellés!$L$2:$M$102,2,FALSE)</f>
        <v>Seine-et-Marne</v>
      </c>
      <c r="F4375" s="21" t="s">
        <v>55</v>
      </c>
      <c r="G4375" s="21" t="str">
        <f>VLOOKUP(Tableau1[[#This Row],[CODE_TYPE_DECHET]],Libellés!$A$1:$B$8,2,FALSE)</f>
        <v>Collectes séparées hors gravats</v>
      </c>
      <c r="H4375" s="21" t="s">
        <v>49</v>
      </c>
      <c r="I4375" s="21" t="str">
        <f>VLOOKUP(Tableau1[[#This Row],[CODE_DESTINATION]],Libellés!$E$2:$F$7,2,FALSE)</f>
        <v>Valorisation matière</v>
      </c>
      <c r="J4375" s="21">
        <v>3007.8081699999998</v>
      </c>
      <c r="K4375" s="21">
        <v>1365200</v>
      </c>
      <c r="L4375" s="21">
        <f>Tableau1[[#This Row],[TONNE_DECHET]]*1000</f>
        <v>3007808.17</v>
      </c>
      <c r="M4375" s="21">
        <f>Tableau1[[#This Row],[KG_DECHET]]/Tableau1[[#This Row],[Population]]</f>
        <v>2.2031996557280982</v>
      </c>
    </row>
    <row r="4376" spans="1:13" x14ac:dyDescent="0.3">
      <c r="A4376" s="21">
        <v>2013</v>
      </c>
      <c r="B4376" s="21">
        <v>11</v>
      </c>
      <c r="C4376" s="21" t="str">
        <f>VLOOKUP(Tableau1[[#This Row],[CODE_REGION]],Libellés!$I$2:$J$15,2,FALSE)</f>
        <v>Ile-de-France</v>
      </c>
      <c r="D4376" s="21">
        <v>77</v>
      </c>
      <c r="E4376" s="21" t="str">
        <f>VLOOKUP(Tableau1[[#This Row],[CODE_DEPT]],Libellés!$L$2:$M$102,2,FALSE)</f>
        <v>Seine-et-Marne</v>
      </c>
      <c r="F4376" s="21" t="s">
        <v>55</v>
      </c>
      <c r="G4376" s="21" t="str">
        <f>VLOOKUP(Tableau1[[#This Row],[CODE_TYPE_DECHET]],Libellés!$A$1:$B$8,2,FALSE)</f>
        <v>Collectes séparées hors gravats</v>
      </c>
      <c r="H4376" s="21" t="s">
        <v>50</v>
      </c>
      <c r="I4376" s="21" t="str">
        <f>VLOOKUP(Tableau1[[#This Row],[CODE_DESTINATION]],Libellés!$E$2:$F$7,2,FALSE)</f>
        <v>Incinération avec récupération d'énergie</v>
      </c>
      <c r="J4376" s="21">
        <v>1135.6099999999999</v>
      </c>
      <c r="K4376" s="21">
        <v>1365200</v>
      </c>
      <c r="L4376" s="21">
        <f>Tableau1[[#This Row],[TONNE_DECHET]]*1000</f>
        <v>1135610</v>
      </c>
      <c r="M4376" s="21">
        <f>Tableau1[[#This Row],[KG_DECHET]]/Tableau1[[#This Row],[Population]]</f>
        <v>0.83182683855845296</v>
      </c>
    </row>
    <row r="4377" spans="1:13" x14ac:dyDescent="0.3">
      <c r="A4377" s="21">
        <v>2013</v>
      </c>
      <c r="B4377" s="21">
        <v>11</v>
      </c>
      <c r="C4377" s="21" t="str">
        <f>VLOOKUP(Tableau1[[#This Row],[CODE_REGION]],Libellés!$I$2:$J$15,2,FALSE)</f>
        <v>Ile-de-France</v>
      </c>
      <c r="D4377" s="21">
        <v>77</v>
      </c>
      <c r="E4377" s="21" t="str">
        <f>VLOOKUP(Tableau1[[#This Row],[CODE_DEPT]],Libellés!$L$2:$M$102,2,FALSE)</f>
        <v>Seine-et-Marne</v>
      </c>
      <c r="F4377" s="21" t="s">
        <v>55</v>
      </c>
      <c r="G4377" s="21" t="str">
        <f>VLOOKUP(Tableau1[[#This Row],[CODE_TYPE_DECHET]],Libellés!$A$1:$B$8,2,FALSE)</f>
        <v>Collectes séparées hors gravats</v>
      </c>
      <c r="H4377" s="21" t="s">
        <v>52</v>
      </c>
      <c r="I4377" s="21" t="str">
        <f>VLOOKUP(Tableau1[[#This Row],[CODE_DESTINATION]],Libellés!$E$2:$F$7,2,FALSE)</f>
        <v>Non précisé</v>
      </c>
      <c r="J4377" s="21">
        <v>9.3000000000000007</v>
      </c>
      <c r="K4377" s="21">
        <v>1365200</v>
      </c>
      <c r="L4377" s="21">
        <f>Tableau1[[#This Row],[TONNE_DECHET]]*1000</f>
        <v>9300</v>
      </c>
      <c r="M4377" s="21">
        <f>Tableau1[[#This Row],[KG_DECHET]]/Tableau1[[#This Row],[Population]]</f>
        <v>6.8121886903017874E-3</v>
      </c>
    </row>
    <row r="4378" spans="1:13" x14ac:dyDescent="0.3">
      <c r="A4378" s="21">
        <v>2015</v>
      </c>
      <c r="B4378" s="21">
        <v>11</v>
      </c>
      <c r="C4378" s="21" t="str">
        <f>VLOOKUP(Tableau1[[#This Row],[CODE_REGION]],Libellés!$I$2:$J$15,2,FALSE)</f>
        <v>Ile-de-France</v>
      </c>
      <c r="D4378" s="21">
        <v>77</v>
      </c>
      <c r="E4378" s="21" t="str">
        <f>VLOOKUP(Tableau1[[#This Row],[CODE_DEPT]],Libellés!$L$2:$M$102,2,FALSE)</f>
        <v>Seine-et-Marne</v>
      </c>
      <c r="F4378" s="21" t="s">
        <v>49</v>
      </c>
      <c r="G4378" s="21" t="str">
        <f>VLOOKUP(Tableau1[[#This Row],[CODE_TYPE_DECHET]],Libellés!$A$1:$B$8,2,FALSE)</f>
        <v>Ordures ménagères résiduelles</v>
      </c>
      <c r="H4378" s="21" t="s">
        <v>50</v>
      </c>
      <c r="I4378" s="21" t="str">
        <f>VLOOKUP(Tableau1[[#This Row],[CODE_DESTINATION]],Libellés!$E$2:$F$7,2,FALSE)</f>
        <v>Incinération avec récupération d'énergie</v>
      </c>
      <c r="J4378" s="21">
        <v>330867.04824999999</v>
      </c>
      <c r="K4378" s="21">
        <v>1390121</v>
      </c>
      <c r="L4378" s="21">
        <f>Tableau1[[#This Row],[TONNE_DECHET]]*1000</f>
        <v>330867048.25</v>
      </c>
      <c r="M4378" s="21">
        <f>Tableau1[[#This Row],[KG_DECHET]]/Tableau1[[#This Row],[Population]]</f>
        <v>238.01312853341543</v>
      </c>
    </row>
    <row r="4379" spans="1:13" x14ac:dyDescent="0.3">
      <c r="A4379" s="21">
        <v>2015</v>
      </c>
      <c r="B4379" s="21">
        <v>11</v>
      </c>
      <c r="C4379" s="21" t="str">
        <f>VLOOKUP(Tableau1[[#This Row],[CODE_REGION]],Libellés!$I$2:$J$15,2,FALSE)</f>
        <v>Ile-de-France</v>
      </c>
      <c r="D4379" s="21">
        <v>77</v>
      </c>
      <c r="E4379" s="21" t="str">
        <f>VLOOKUP(Tableau1[[#This Row],[CODE_DEPT]],Libellés!$L$2:$M$102,2,FALSE)</f>
        <v>Seine-et-Marne</v>
      </c>
      <c r="F4379" s="21" t="s">
        <v>49</v>
      </c>
      <c r="G4379" s="21" t="str">
        <f>VLOOKUP(Tableau1[[#This Row],[CODE_TYPE_DECHET]],Libellés!$A$1:$B$8,2,FALSE)</f>
        <v>Ordures ménagères résiduelles</v>
      </c>
      <c r="H4379" s="21" t="s">
        <v>56</v>
      </c>
      <c r="I4379" s="21" t="str">
        <f>VLOOKUP(Tableau1[[#This Row],[CODE_DESTINATION]],Libellés!$E$2:$F$7,2,FALSE)</f>
        <v>Valorisation organique</v>
      </c>
      <c r="J4379" s="21">
        <v>60183.552280000004</v>
      </c>
      <c r="K4379" s="21">
        <v>1390121</v>
      </c>
      <c r="L4379" s="21">
        <f>Tableau1[[#This Row],[TONNE_DECHET]]*1000</f>
        <v>60183552.280000001</v>
      </c>
      <c r="M4379" s="21">
        <f>Tableau1[[#This Row],[KG_DECHET]]/Tableau1[[#This Row],[Population]]</f>
        <v>43.293750889311077</v>
      </c>
    </row>
    <row r="4380" spans="1:13" x14ac:dyDescent="0.3">
      <c r="A4380" s="21">
        <v>2015</v>
      </c>
      <c r="B4380" s="21">
        <v>11</v>
      </c>
      <c r="C4380" s="21" t="str">
        <f>VLOOKUP(Tableau1[[#This Row],[CODE_REGION]],Libellés!$I$2:$J$15,2,FALSE)</f>
        <v>Ile-de-France</v>
      </c>
      <c r="D4380" s="21">
        <v>77</v>
      </c>
      <c r="E4380" s="21" t="str">
        <f>VLOOKUP(Tableau1[[#This Row],[CODE_DEPT]],Libellés!$L$2:$M$102,2,FALSE)</f>
        <v>Seine-et-Marne</v>
      </c>
      <c r="F4380" s="21" t="s">
        <v>50</v>
      </c>
      <c r="G4380" s="21" t="str">
        <f>VLOOKUP(Tableau1[[#This Row],[CODE_TYPE_DECHET]],Libellés!$A$1:$B$8,2,FALSE)</f>
        <v>Encombrants</v>
      </c>
      <c r="H4380" s="21" t="s">
        <v>49</v>
      </c>
      <c r="I4380" s="21" t="str">
        <f>VLOOKUP(Tableau1[[#This Row],[CODE_DESTINATION]],Libellés!$E$2:$F$7,2,FALSE)</f>
        <v>Valorisation matière</v>
      </c>
      <c r="J4380" s="21">
        <v>20427.096300000001</v>
      </c>
      <c r="K4380" s="21">
        <v>1390121</v>
      </c>
      <c r="L4380" s="21">
        <f>Tableau1[[#This Row],[TONNE_DECHET]]*1000</f>
        <v>20427096.300000001</v>
      </c>
      <c r="M4380" s="21">
        <f>Tableau1[[#This Row],[KG_DECHET]]/Tableau1[[#This Row],[Population]]</f>
        <v>14.694473574602499</v>
      </c>
    </row>
    <row r="4381" spans="1:13" x14ac:dyDescent="0.3">
      <c r="A4381" s="21">
        <v>2015</v>
      </c>
      <c r="B4381" s="21">
        <v>11</v>
      </c>
      <c r="C4381" s="21" t="str">
        <f>VLOOKUP(Tableau1[[#This Row],[CODE_REGION]],Libellés!$I$2:$J$15,2,FALSE)</f>
        <v>Ile-de-France</v>
      </c>
      <c r="D4381" s="21">
        <v>77</v>
      </c>
      <c r="E4381" s="21" t="str">
        <f>VLOOKUP(Tableau1[[#This Row],[CODE_DEPT]],Libellés!$L$2:$M$102,2,FALSE)</f>
        <v>Seine-et-Marne</v>
      </c>
      <c r="F4381" s="21" t="s">
        <v>50</v>
      </c>
      <c r="G4381" s="21" t="str">
        <f>VLOOKUP(Tableau1[[#This Row],[CODE_TYPE_DECHET]],Libellés!$A$1:$B$8,2,FALSE)</f>
        <v>Encombrants</v>
      </c>
      <c r="H4381" s="21" t="s">
        <v>51</v>
      </c>
      <c r="I4381" s="21" t="str">
        <f>VLOOKUP(Tableau1[[#This Row],[CODE_DESTINATION]],Libellés!$E$2:$F$7,2,FALSE)</f>
        <v>Stockage</v>
      </c>
      <c r="J4381" s="21">
        <v>2053.0610499999998</v>
      </c>
      <c r="K4381" s="21">
        <v>1390121</v>
      </c>
      <c r="L4381" s="21">
        <f>Tableau1[[#This Row],[TONNE_DECHET]]*1000</f>
        <v>2053061.0499999998</v>
      </c>
      <c r="M4381" s="21">
        <f>Tableau1[[#This Row],[KG_DECHET]]/Tableau1[[#This Row],[Population]]</f>
        <v>1.4768937739952133</v>
      </c>
    </row>
    <row r="4382" spans="1:13" x14ac:dyDescent="0.3">
      <c r="A4382" s="21">
        <v>2015</v>
      </c>
      <c r="B4382" s="21">
        <v>11</v>
      </c>
      <c r="C4382" s="21" t="str">
        <f>VLOOKUP(Tableau1[[#This Row],[CODE_REGION]],Libellés!$I$2:$J$15,2,FALSE)</f>
        <v>Ile-de-France</v>
      </c>
      <c r="D4382" s="21">
        <v>77</v>
      </c>
      <c r="E4382" s="21" t="str">
        <f>VLOOKUP(Tableau1[[#This Row],[CODE_DEPT]],Libellés!$L$2:$M$102,2,FALSE)</f>
        <v>Seine-et-Marne</v>
      </c>
      <c r="F4382" s="21" t="s">
        <v>53</v>
      </c>
      <c r="G4382" s="21" t="str">
        <f>VLOOKUP(Tableau1[[#This Row],[CODE_TYPE_DECHET]],Libellés!$A$1:$B$8,2,FALSE)</f>
        <v>Déchets dangereux</v>
      </c>
      <c r="H4382" s="21" t="s">
        <v>49</v>
      </c>
      <c r="I4382" s="21" t="str">
        <f>VLOOKUP(Tableau1[[#This Row],[CODE_DESTINATION]],Libellés!$E$2:$F$7,2,FALSE)</f>
        <v>Valorisation matière</v>
      </c>
      <c r="J4382" s="21">
        <v>80.530829999999995</v>
      </c>
      <c r="K4382" s="21">
        <v>1390121</v>
      </c>
      <c r="L4382" s="21">
        <f>Tableau1[[#This Row],[TONNE_DECHET]]*1000</f>
        <v>80530.83</v>
      </c>
      <c r="M4382" s="21">
        <f>Tableau1[[#This Row],[KG_DECHET]]/Tableau1[[#This Row],[Population]]</f>
        <v>5.7930806023360558E-2</v>
      </c>
    </row>
    <row r="4383" spans="1:13" x14ac:dyDescent="0.3">
      <c r="A4383" s="21">
        <v>2015</v>
      </c>
      <c r="B4383" s="21">
        <v>11</v>
      </c>
      <c r="C4383" s="21" t="str">
        <f>VLOOKUP(Tableau1[[#This Row],[CODE_REGION]],Libellés!$I$2:$J$15,2,FALSE)</f>
        <v>Ile-de-France</v>
      </c>
      <c r="D4383" s="21">
        <v>77</v>
      </c>
      <c r="E4383" s="21" t="str">
        <f>VLOOKUP(Tableau1[[#This Row],[CODE_DEPT]],Libellés!$L$2:$M$102,2,FALSE)</f>
        <v>Seine-et-Marne</v>
      </c>
      <c r="F4383" s="21" t="s">
        <v>51</v>
      </c>
      <c r="G4383" s="21" t="str">
        <f>VLOOKUP(Tableau1[[#This Row],[CODE_TYPE_DECHET]],Libellés!$A$1:$B$8,2,FALSE)</f>
        <v>Emballages et papier</v>
      </c>
      <c r="H4383" s="21" t="s">
        <v>49</v>
      </c>
      <c r="I4383" s="21" t="str">
        <f>VLOOKUP(Tableau1[[#This Row],[CODE_DESTINATION]],Libellés!$E$2:$F$7,2,FALSE)</f>
        <v>Valorisation matière</v>
      </c>
      <c r="J4383" s="21">
        <v>52720.463510000001</v>
      </c>
      <c r="K4383" s="21">
        <v>1390121</v>
      </c>
      <c r="L4383" s="21">
        <f>Tableau1[[#This Row],[TONNE_DECHET]]*1000</f>
        <v>52720463.509999998</v>
      </c>
      <c r="M4383" s="21">
        <f>Tableau1[[#This Row],[KG_DECHET]]/Tableau1[[#This Row],[Population]]</f>
        <v>37.925089621694802</v>
      </c>
    </row>
    <row r="4384" spans="1:13" x14ac:dyDescent="0.3">
      <c r="A4384" s="21">
        <v>2015</v>
      </c>
      <c r="B4384" s="21">
        <v>11</v>
      </c>
      <c r="C4384" s="21" t="str">
        <f>VLOOKUP(Tableau1[[#This Row],[CODE_REGION]],Libellés!$I$2:$J$15,2,FALSE)</f>
        <v>Ile-de-France</v>
      </c>
      <c r="D4384" s="21">
        <v>77</v>
      </c>
      <c r="E4384" s="21" t="str">
        <f>VLOOKUP(Tableau1[[#This Row],[CODE_DEPT]],Libellés!$L$2:$M$102,2,FALSE)</f>
        <v>Seine-et-Marne</v>
      </c>
      <c r="F4384" s="21" t="s">
        <v>56</v>
      </c>
      <c r="G4384" s="21" t="str">
        <f>VLOOKUP(Tableau1[[#This Row],[CODE_TYPE_DECHET]],Libellés!$A$1:$B$8,2,FALSE)</f>
        <v>Biodéchets</v>
      </c>
      <c r="H4384" s="21" t="s">
        <v>56</v>
      </c>
      <c r="I4384" s="21" t="str">
        <f>VLOOKUP(Tableau1[[#This Row],[CODE_DESTINATION]],Libellés!$E$2:$F$7,2,FALSE)</f>
        <v>Valorisation organique</v>
      </c>
      <c r="J4384" s="21">
        <v>43859.572139999997</v>
      </c>
      <c r="K4384" s="21">
        <v>1390121</v>
      </c>
      <c r="L4384" s="21">
        <f>Tableau1[[#This Row],[TONNE_DECHET]]*1000</f>
        <v>43859572.139999993</v>
      </c>
      <c r="M4384" s="21">
        <f>Tableau1[[#This Row],[KG_DECHET]]/Tableau1[[#This Row],[Population]]</f>
        <v>31.550902504170494</v>
      </c>
    </row>
    <row r="4385" spans="1:13" x14ac:dyDescent="0.3">
      <c r="A4385" s="21">
        <v>2015</v>
      </c>
      <c r="B4385" s="21">
        <v>11</v>
      </c>
      <c r="C4385" s="21" t="str">
        <f>VLOOKUP(Tableau1[[#This Row],[CODE_REGION]],Libellés!$I$2:$J$15,2,FALSE)</f>
        <v>Ile-de-France</v>
      </c>
      <c r="D4385" s="21">
        <v>77</v>
      </c>
      <c r="E4385" s="21" t="str">
        <f>VLOOKUP(Tableau1[[#This Row],[CODE_DEPT]],Libellés!$L$2:$M$102,2,FALSE)</f>
        <v>Seine-et-Marne</v>
      </c>
      <c r="F4385" s="21" t="s">
        <v>54</v>
      </c>
      <c r="G4385" s="21" t="str">
        <f>VLOOKUP(Tableau1[[#This Row],[CODE_TYPE_DECHET]],Libellés!$A$1:$B$8,2,FALSE)</f>
        <v>Verre</v>
      </c>
      <c r="H4385" s="21" t="s">
        <v>49</v>
      </c>
      <c r="I4385" s="21" t="str">
        <f>VLOOKUP(Tableau1[[#This Row],[CODE_DESTINATION]],Libellés!$E$2:$F$7,2,FALSE)</f>
        <v>Valorisation matière</v>
      </c>
      <c r="J4385" s="21">
        <v>29633.30618</v>
      </c>
      <c r="K4385" s="21">
        <v>1390121</v>
      </c>
      <c r="L4385" s="21">
        <f>Tableau1[[#This Row],[TONNE_DECHET]]*1000</f>
        <v>29633306.18</v>
      </c>
      <c r="M4385" s="21">
        <f>Tableau1[[#This Row],[KG_DECHET]]/Tableau1[[#This Row],[Population]]</f>
        <v>21.317069650771408</v>
      </c>
    </row>
    <row r="4386" spans="1:13" x14ac:dyDescent="0.3">
      <c r="A4386" s="21">
        <v>2015</v>
      </c>
      <c r="B4386" s="21">
        <v>11</v>
      </c>
      <c r="C4386" s="21" t="str">
        <f>VLOOKUP(Tableau1[[#This Row],[CODE_REGION]],Libellés!$I$2:$J$15,2,FALSE)</f>
        <v>Ile-de-France</v>
      </c>
      <c r="D4386" s="21">
        <v>77</v>
      </c>
      <c r="E4386" s="21" t="str">
        <f>VLOOKUP(Tableau1[[#This Row],[CODE_DEPT]],Libellés!$L$2:$M$102,2,FALSE)</f>
        <v>Seine-et-Marne</v>
      </c>
      <c r="F4386" s="21" t="s">
        <v>55</v>
      </c>
      <c r="G4386" s="21" t="str">
        <f>VLOOKUP(Tableau1[[#This Row],[CODE_TYPE_DECHET]],Libellés!$A$1:$B$8,2,FALSE)</f>
        <v>Collectes séparées hors gravats</v>
      </c>
      <c r="H4386" s="21" t="s">
        <v>49</v>
      </c>
      <c r="I4386" s="21" t="str">
        <f>VLOOKUP(Tableau1[[#This Row],[CODE_DESTINATION]],Libellés!$E$2:$F$7,2,FALSE)</f>
        <v>Valorisation matière</v>
      </c>
      <c r="J4386" s="21">
        <v>3069.1203799999998</v>
      </c>
      <c r="K4386" s="21">
        <v>1390121</v>
      </c>
      <c r="L4386" s="21">
        <f>Tableau1[[#This Row],[TONNE_DECHET]]*1000</f>
        <v>3069120.38</v>
      </c>
      <c r="M4386" s="21">
        <f>Tableau1[[#This Row],[KG_DECHET]]/Tableau1[[#This Row],[Population]]</f>
        <v>2.2078080828935036</v>
      </c>
    </row>
    <row r="4387" spans="1:13" x14ac:dyDescent="0.3">
      <c r="A4387" s="21">
        <v>2015</v>
      </c>
      <c r="B4387" s="21">
        <v>11</v>
      </c>
      <c r="C4387" s="21" t="str">
        <f>VLOOKUP(Tableau1[[#This Row],[CODE_REGION]],Libellés!$I$2:$J$15,2,FALSE)</f>
        <v>Ile-de-France</v>
      </c>
      <c r="D4387" s="21">
        <v>77</v>
      </c>
      <c r="E4387" s="21" t="str">
        <f>VLOOKUP(Tableau1[[#This Row],[CODE_DEPT]],Libellés!$L$2:$M$102,2,FALSE)</f>
        <v>Seine-et-Marne</v>
      </c>
      <c r="F4387" s="21" t="s">
        <v>55</v>
      </c>
      <c r="G4387" s="21" t="str">
        <f>VLOOKUP(Tableau1[[#This Row],[CODE_TYPE_DECHET]],Libellés!$A$1:$B$8,2,FALSE)</f>
        <v>Collectes séparées hors gravats</v>
      </c>
      <c r="H4387" s="21" t="s">
        <v>50</v>
      </c>
      <c r="I4387" s="21" t="str">
        <f>VLOOKUP(Tableau1[[#This Row],[CODE_DESTINATION]],Libellés!$E$2:$F$7,2,FALSE)</f>
        <v>Incinération avec récupération d'énergie</v>
      </c>
      <c r="J4387" s="21">
        <v>1155.9100000000001</v>
      </c>
      <c r="K4387" s="21">
        <v>1390121</v>
      </c>
      <c r="L4387" s="21">
        <f>Tableau1[[#This Row],[TONNE_DECHET]]*1000</f>
        <v>1155910</v>
      </c>
      <c r="M4387" s="21">
        <f>Tableau1[[#This Row],[KG_DECHET]]/Tableau1[[#This Row],[Population]]</f>
        <v>0.83151754415622814</v>
      </c>
    </row>
    <row r="4388" spans="1:13" x14ac:dyDescent="0.3">
      <c r="A4388" s="21">
        <v>2017</v>
      </c>
      <c r="B4388" s="21">
        <v>11</v>
      </c>
      <c r="C4388" s="21" t="str">
        <f>VLOOKUP(Tableau1[[#This Row],[CODE_REGION]],Libellés!$I$2:$J$15,2,FALSE)</f>
        <v>Ile-de-France</v>
      </c>
      <c r="D4388" s="21">
        <v>77</v>
      </c>
      <c r="E4388" s="21" t="str">
        <f>VLOOKUP(Tableau1[[#This Row],[CODE_DEPT]],Libellés!$L$2:$M$102,2,FALSE)</f>
        <v>Seine-et-Marne</v>
      </c>
      <c r="F4388" s="21" t="s">
        <v>49</v>
      </c>
      <c r="G4388" s="21" t="str">
        <f>VLOOKUP(Tableau1[[#This Row],[CODE_TYPE_DECHET]],Libellés!$A$1:$B$8,2,FALSE)</f>
        <v>Ordures ménagères résiduelles</v>
      </c>
      <c r="H4388" s="21" t="s">
        <v>50</v>
      </c>
      <c r="I4388" s="21" t="str">
        <f>VLOOKUP(Tableau1[[#This Row],[CODE_DESTINATION]],Libellés!$E$2:$F$7,2,FALSE)</f>
        <v>Incinération avec récupération d'énergie</v>
      </c>
      <c r="J4388" s="21">
        <v>333567.75766</v>
      </c>
      <c r="K4388" s="21">
        <v>1403997</v>
      </c>
      <c r="L4388" s="21">
        <f>Tableau1[[#This Row],[TONNE_DECHET]]*1000</f>
        <v>333567757.66000003</v>
      </c>
      <c r="M4388" s="21">
        <f>Tableau1[[#This Row],[KG_DECHET]]/Tableau1[[#This Row],[Population]]</f>
        <v>237.58438063614099</v>
      </c>
    </row>
    <row r="4389" spans="1:13" x14ac:dyDescent="0.3">
      <c r="A4389" s="21">
        <v>2017</v>
      </c>
      <c r="B4389" s="21">
        <v>11</v>
      </c>
      <c r="C4389" s="21" t="str">
        <f>VLOOKUP(Tableau1[[#This Row],[CODE_REGION]],Libellés!$I$2:$J$15,2,FALSE)</f>
        <v>Ile-de-France</v>
      </c>
      <c r="D4389" s="21">
        <v>77</v>
      </c>
      <c r="E4389" s="21" t="str">
        <f>VLOOKUP(Tableau1[[#This Row],[CODE_DEPT]],Libellés!$L$2:$M$102,2,FALSE)</f>
        <v>Seine-et-Marne</v>
      </c>
      <c r="F4389" s="21" t="s">
        <v>49</v>
      </c>
      <c r="G4389" s="21" t="str">
        <f>VLOOKUP(Tableau1[[#This Row],[CODE_TYPE_DECHET]],Libellés!$A$1:$B$8,2,FALSE)</f>
        <v>Ordures ménagères résiduelles</v>
      </c>
      <c r="H4389" s="21" t="s">
        <v>51</v>
      </c>
      <c r="I4389" s="21" t="str">
        <f>VLOOKUP(Tableau1[[#This Row],[CODE_DESTINATION]],Libellés!$E$2:$F$7,2,FALSE)</f>
        <v>Stockage</v>
      </c>
      <c r="J4389" s="21">
        <v>1216.3603499999999</v>
      </c>
      <c r="K4389" s="21">
        <v>1403997</v>
      </c>
      <c r="L4389" s="21">
        <f>Tableau1[[#This Row],[TONNE_DECHET]]*1000</f>
        <v>1216360.3499999999</v>
      </c>
      <c r="M4389" s="21">
        <f>Tableau1[[#This Row],[KG_DECHET]]/Tableau1[[#This Row],[Population]]</f>
        <v>0.86635537682772812</v>
      </c>
    </row>
    <row r="4390" spans="1:13" x14ac:dyDescent="0.3">
      <c r="A4390" s="21">
        <v>2017</v>
      </c>
      <c r="B4390" s="21">
        <v>11</v>
      </c>
      <c r="C4390" s="21" t="str">
        <f>VLOOKUP(Tableau1[[#This Row],[CODE_REGION]],Libellés!$I$2:$J$15,2,FALSE)</f>
        <v>Ile-de-France</v>
      </c>
      <c r="D4390" s="21">
        <v>77</v>
      </c>
      <c r="E4390" s="21" t="str">
        <f>VLOOKUP(Tableau1[[#This Row],[CODE_DEPT]],Libellés!$L$2:$M$102,2,FALSE)</f>
        <v>Seine-et-Marne</v>
      </c>
      <c r="F4390" s="21" t="s">
        <v>49</v>
      </c>
      <c r="G4390" s="21" t="str">
        <f>VLOOKUP(Tableau1[[#This Row],[CODE_TYPE_DECHET]],Libellés!$A$1:$B$8,2,FALSE)</f>
        <v>Ordures ménagères résiduelles</v>
      </c>
      <c r="H4390" s="21" t="s">
        <v>56</v>
      </c>
      <c r="I4390" s="21" t="str">
        <f>VLOOKUP(Tableau1[[#This Row],[CODE_DESTINATION]],Libellés!$E$2:$F$7,2,FALSE)</f>
        <v>Valorisation organique</v>
      </c>
      <c r="J4390" s="21">
        <v>60440.070650000001</v>
      </c>
      <c r="K4390" s="21">
        <v>1403997</v>
      </c>
      <c r="L4390" s="21">
        <f>Tableau1[[#This Row],[TONNE_DECHET]]*1000</f>
        <v>60440070.649999999</v>
      </c>
      <c r="M4390" s="21">
        <f>Tableau1[[#This Row],[KG_DECHET]]/Tableau1[[#This Row],[Population]]</f>
        <v>43.04857535308124</v>
      </c>
    </row>
    <row r="4391" spans="1:13" x14ac:dyDescent="0.3">
      <c r="A4391" s="21">
        <v>2017</v>
      </c>
      <c r="B4391" s="21">
        <v>11</v>
      </c>
      <c r="C4391" s="21" t="str">
        <f>VLOOKUP(Tableau1[[#This Row],[CODE_REGION]],Libellés!$I$2:$J$15,2,FALSE)</f>
        <v>Ile-de-France</v>
      </c>
      <c r="D4391" s="21">
        <v>77</v>
      </c>
      <c r="E4391" s="21" t="str">
        <f>VLOOKUP(Tableau1[[#This Row],[CODE_DEPT]],Libellés!$L$2:$M$102,2,FALSE)</f>
        <v>Seine-et-Marne</v>
      </c>
      <c r="F4391" s="21" t="s">
        <v>50</v>
      </c>
      <c r="G4391" s="21" t="str">
        <f>VLOOKUP(Tableau1[[#This Row],[CODE_TYPE_DECHET]],Libellés!$A$1:$B$8,2,FALSE)</f>
        <v>Encombrants</v>
      </c>
      <c r="H4391" s="21" t="s">
        <v>49</v>
      </c>
      <c r="I4391" s="21" t="str">
        <f>VLOOKUP(Tableau1[[#This Row],[CODE_DESTINATION]],Libellés!$E$2:$F$7,2,FALSE)</f>
        <v>Valorisation matière</v>
      </c>
      <c r="J4391" s="21">
        <v>21093.716410000001</v>
      </c>
      <c r="K4391" s="21">
        <v>1403997</v>
      </c>
      <c r="L4391" s="21">
        <f>Tableau1[[#This Row],[TONNE_DECHET]]*1000</f>
        <v>21093716.41</v>
      </c>
      <c r="M4391" s="21">
        <f>Tableau1[[#This Row],[KG_DECHET]]/Tableau1[[#This Row],[Population]]</f>
        <v>15.024046639700797</v>
      </c>
    </row>
    <row r="4392" spans="1:13" x14ac:dyDescent="0.3">
      <c r="A4392" s="21">
        <v>2017</v>
      </c>
      <c r="B4392" s="21">
        <v>11</v>
      </c>
      <c r="C4392" s="21" t="str">
        <f>VLOOKUP(Tableau1[[#This Row],[CODE_REGION]],Libellés!$I$2:$J$15,2,FALSE)</f>
        <v>Ile-de-France</v>
      </c>
      <c r="D4392" s="21">
        <v>77</v>
      </c>
      <c r="E4392" s="21" t="str">
        <f>VLOOKUP(Tableau1[[#This Row],[CODE_DEPT]],Libellés!$L$2:$M$102,2,FALSE)</f>
        <v>Seine-et-Marne</v>
      </c>
      <c r="F4392" s="21" t="s">
        <v>50</v>
      </c>
      <c r="G4392" s="21" t="str">
        <f>VLOOKUP(Tableau1[[#This Row],[CODE_TYPE_DECHET]],Libellés!$A$1:$B$8,2,FALSE)</f>
        <v>Encombrants</v>
      </c>
      <c r="H4392" s="21" t="s">
        <v>50</v>
      </c>
      <c r="I4392" s="21" t="str">
        <f>VLOOKUP(Tableau1[[#This Row],[CODE_DESTINATION]],Libellés!$E$2:$F$7,2,FALSE)</f>
        <v>Incinération avec récupération d'énergie</v>
      </c>
      <c r="J4392" s="21">
        <v>358.55347</v>
      </c>
      <c r="K4392" s="21">
        <v>1403997</v>
      </c>
      <c r="L4392" s="21">
        <f>Tableau1[[#This Row],[TONNE_DECHET]]*1000</f>
        <v>358553.47000000003</v>
      </c>
      <c r="M4392" s="21">
        <f>Tableau1[[#This Row],[KG_DECHET]]/Tableau1[[#This Row],[Population]]</f>
        <v>0.25538051007231499</v>
      </c>
    </row>
    <row r="4393" spans="1:13" x14ac:dyDescent="0.3">
      <c r="A4393" s="21">
        <v>2017</v>
      </c>
      <c r="B4393" s="21">
        <v>11</v>
      </c>
      <c r="C4393" s="21" t="str">
        <f>VLOOKUP(Tableau1[[#This Row],[CODE_REGION]],Libellés!$I$2:$J$15,2,FALSE)</f>
        <v>Ile-de-France</v>
      </c>
      <c r="D4393" s="21">
        <v>77</v>
      </c>
      <c r="E4393" s="21" t="str">
        <f>VLOOKUP(Tableau1[[#This Row],[CODE_DEPT]],Libellés!$L$2:$M$102,2,FALSE)</f>
        <v>Seine-et-Marne</v>
      </c>
      <c r="F4393" s="21" t="s">
        <v>50</v>
      </c>
      <c r="G4393" s="21" t="str">
        <f>VLOOKUP(Tableau1[[#This Row],[CODE_TYPE_DECHET]],Libellés!$A$1:$B$8,2,FALSE)</f>
        <v>Encombrants</v>
      </c>
      <c r="H4393" s="21" t="s">
        <v>51</v>
      </c>
      <c r="I4393" s="21" t="str">
        <f>VLOOKUP(Tableau1[[#This Row],[CODE_DESTINATION]],Libellés!$E$2:$F$7,2,FALSE)</f>
        <v>Stockage</v>
      </c>
      <c r="J4393" s="21">
        <v>2699.42148</v>
      </c>
      <c r="K4393" s="21">
        <v>1403997</v>
      </c>
      <c r="L4393" s="21">
        <f>Tableau1[[#This Row],[TONNE_DECHET]]*1000</f>
        <v>2699421.48</v>
      </c>
      <c r="M4393" s="21">
        <f>Tableau1[[#This Row],[KG_DECHET]]/Tableau1[[#This Row],[Population]]</f>
        <v>1.9226689800619232</v>
      </c>
    </row>
    <row r="4394" spans="1:13" x14ac:dyDescent="0.3">
      <c r="A4394" s="21">
        <v>2017</v>
      </c>
      <c r="B4394" s="21">
        <v>11</v>
      </c>
      <c r="C4394" s="21" t="str">
        <f>VLOOKUP(Tableau1[[#This Row],[CODE_REGION]],Libellés!$I$2:$J$15,2,FALSE)</f>
        <v>Ile-de-France</v>
      </c>
      <c r="D4394" s="21">
        <v>77</v>
      </c>
      <c r="E4394" s="21" t="str">
        <f>VLOOKUP(Tableau1[[#This Row],[CODE_DEPT]],Libellés!$L$2:$M$102,2,FALSE)</f>
        <v>Seine-et-Marne</v>
      </c>
      <c r="F4394" s="21" t="s">
        <v>50</v>
      </c>
      <c r="G4394" s="21" t="str">
        <f>VLOOKUP(Tableau1[[#This Row],[CODE_TYPE_DECHET]],Libellés!$A$1:$B$8,2,FALSE)</f>
        <v>Encombrants</v>
      </c>
      <c r="H4394" s="21" t="s">
        <v>52</v>
      </c>
      <c r="I4394" s="21" t="str">
        <f>VLOOKUP(Tableau1[[#This Row],[CODE_DESTINATION]],Libellés!$E$2:$F$7,2,FALSE)</f>
        <v>Non précisé</v>
      </c>
      <c r="J4394" s="21">
        <v>94.790880000000001</v>
      </c>
      <c r="K4394" s="21">
        <v>1403997</v>
      </c>
      <c r="L4394" s="21">
        <f>Tableau1[[#This Row],[TONNE_DECHET]]*1000</f>
        <v>94790.88</v>
      </c>
      <c r="M4394" s="21">
        <f>Tableau1[[#This Row],[KG_DECHET]]/Tableau1[[#This Row],[Population]]</f>
        <v>6.7515016057726626E-2</v>
      </c>
    </row>
    <row r="4395" spans="1:13" x14ac:dyDescent="0.3">
      <c r="A4395" s="21">
        <v>2017</v>
      </c>
      <c r="B4395" s="21">
        <v>11</v>
      </c>
      <c r="C4395" s="21" t="str">
        <f>VLOOKUP(Tableau1[[#This Row],[CODE_REGION]],Libellés!$I$2:$J$15,2,FALSE)</f>
        <v>Ile-de-France</v>
      </c>
      <c r="D4395" s="21">
        <v>77</v>
      </c>
      <c r="E4395" s="21" t="str">
        <f>VLOOKUP(Tableau1[[#This Row],[CODE_DEPT]],Libellés!$L$2:$M$102,2,FALSE)</f>
        <v>Seine-et-Marne</v>
      </c>
      <c r="F4395" s="21" t="s">
        <v>53</v>
      </c>
      <c r="G4395" s="21" t="str">
        <f>VLOOKUP(Tableau1[[#This Row],[CODE_TYPE_DECHET]],Libellés!$A$1:$B$8,2,FALSE)</f>
        <v>Déchets dangereux</v>
      </c>
      <c r="H4395" s="21" t="s">
        <v>49</v>
      </c>
      <c r="I4395" s="21" t="str">
        <f>VLOOKUP(Tableau1[[#This Row],[CODE_DESTINATION]],Libellés!$E$2:$F$7,2,FALSE)</f>
        <v>Valorisation matière</v>
      </c>
      <c r="J4395" s="21">
        <v>33.48724</v>
      </c>
      <c r="K4395" s="21">
        <v>1403997</v>
      </c>
      <c r="L4395" s="21">
        <f>Tableau1[[#This Row],[TONNE_DECHET]]*1000</f>
        <v>33487.24</v>
      </c>
      <c r="M4395" s="21">
        <f>Tableau1[[#This Row],[KG_DECHET]]/Tableau1[[#This Row],[Population]]</f>
        <v>2.3851361505758201E-2</v>
      </c>
    </row>
    <row r="4396" spans="1:13" x14ac:dyDescent="0.3">
      <c r="A4396" s="21">
        <v>2017</v>
      </c>
      <c r="B4396" s="21">
        <v>11</v>
      </c>
      <c r="C4396" s="21" t="str">
        <f>VLOOKUP(Tableau1[[#This Row],[CODE_REGION]],Libellés!$I$2:$J$15,2,FALSE)</f>
        <v>Ile-de-France</v>
      </c>
      <c r="D4396" s="21">
        <v>77</v>
      </c>
      <c r="E4396" s="21" t="str">
        <f>VLOOKUP(Tableau1[[#This Row],[CODE_DEPT]],Libellés!$L$2:$M$102,2,FALSE)</f>
        <v>Seine-et-Marne</v>
      </c>
      <c r="F4396" s="21" t="s">
        <v>53</v>
      </c>
      <c r="G4396" s="21" t="str">
        <f>VLOOKUP(Tableau1[[#This Row],[CODE_TYPE_DECHET]],Libellés!$A$1:$B$8,2,FALSE)</f>
        <v>Déchets dangereux</v>
      </c>
      <c r="H4396" s="21" t="s">
        <v>52</v>
      </c>
      <c r="I4396" s="21" t="str">
        <f>VLOOKUP(Tableau1[[#This Row],[CODE_DESTINATION]],Libellés!$E$2:$F$7,2,FALSE)</f>
        <v>Non précisé</v>
      </c>
      <c r="J4396" s="21">
        <v>20.640799999999999</v>
      </c>
      <c r="K4396" s="21">
        <v>1403997</v>
      </c>
      <c r="L4396" s="21">
        <f>Tableau1[[#This Row],[TONNE_DECHET]]*1000</f>
        <v>20640.8</v>
      </c>
      <c r="M4396" s="21">
        <f>Tableau1[[#This Row],[KG_DECHET]]/Tableau1[[#This Row],[Population]]</f>
        <v>1.470145591479184E-2</v>
      </c>
    </row>
    <row r="4397" spans="1:13" x14ac:dyDescent="0.3">
      <c r="A4397" s="21">
        <v>2017</v>
      </c>
      <c r="B4397" s="21">
        <v>11</v>
      </c>
      <c r="C4397" s="21" t="str">
        <f>VLOOKUP(Tableau1[[#This Row],[CODE_REGION]],Libellés!$I$2:$J$15,2,FALSE)</f>
        <v>Ile-de-France</v>
      </c>
      <c r="D4397" s="21">
        <v>77</v>
      </c>
      <c r="E4397" s="21" t="str">
        <f>VLOOKUP(Tableau1[[#This Row],[CODE_DEPT]],Libellés!$L$2:$M$102,2,FALSE)</f>
        <v>Seine-et-Marne</v>
      </c>
      <c r="F4397" s="21" t="s">
        <v>51</v>
      </c>
      <c r="G4397" s="21" t="str">
        <f>VLOOKUP(Tableau1[[#This Row],[CODE_TYPE_DECHET]],Libellés!$A$1:$B$8,2,FALSE)</f>
        <v>Emballages et papier</v>
      </c>
      <c r="H4397" s="21" t="s">
        <v>49</v>
      </c>
      <c r="I4397" s="21" t="str">
        <f>VLOOKUP(Tableau1[[#This Row],[CODE_DESTINATION]],Libellés!$E$2:$F$7,2,FALSE)</f>
        <v>Valorisation matière</v>
      </c>
      <c r="J4397" s="21">
        <v>53284.733030000003</v>
      </c>
      <c r="K4397" s="21">
        <v>1403997</v>
      </c>
      <c r="L4397" s="21">
        <f>Tableau1[[#This Row],[TONNE_DECHET]]*1000</f>
        <v>53284733.030000001</v>
      </c>
      <c r="M4397" s="21">
        <f>Tableau1[[#This Row],[KG_DECHET]]/Tableau1[[#This Row],[Population]]</f>
        <v>37.952170147087209</v>
      </c>
    </row>
    <row r="4398" spans="1:13" x14ac:dyDescent="0.3">
      <c r="A4398" s="21">
        <v>2017</v>
      </c>
      <c r="B4398" s="21">
        <v>11</v>
      </c>
      <c r="C4398" s="21" t="str">
        <f>VLOOKUP(Tableau1[[#This Row],[CODE_REGION]],Libellés!$I$2:$J$15,2,FALSE)</f>
        <v>Ile-de-France</v>
      </c>
      <c r="D4398" s="21">
        <v>77</v>
      </c>
      <c r="E4398" s="21" t="str">
        <f>VLOOKUP(Tableau1[[#This Row],[CODE_DEPT]],Libellés!$L$2:$M$102,2,FALSE)</f>
        <v>Seine-et-Marne</v>
      </c>
      <c r="F4398" s="21" t="s">
        <v>56</v>
      </c>
      <c r="G4398" s="21" t="str">
        <f>VLOOKUP(Tableau1[[#This Row],[CODE_TYPE_DECHET]],Libellés!$A$1:$B$8,2,FALSE)</f>
        <v>Biodéchets</v>
      </c>
      <c r="H4398" s="21" t="s">
        <v>56</v>
      </c>
      <c r="I4398" s="21" t="str">
        <f>VLOOKUP(Tableau1[[#This Row],[CODE_DESTINATION]],Libellés!$E$2:$F$7,2,FALSE)</f>
        <v>Valorisation organique</v>
      </c>
      <c r="J4398" s="21">
        <v>43824.936379999999</v>
      </c>
      <c r="K4398" s="21">
        <v>1403997</v>
      </c>
      <c r="L4398" s="21">
        <f>Tableau1[[#This Row],[TONNE_DECHET]]*1000</f>
        <v>43824936.380000003</v>
      </c>
      <c r="M4398" s="21">
        <f>Tableau1[[#This Row],[KG_DECHET]]/Tableau1[[#This Row],[Population]]</f>
        <v>31.214408848451956</v>
      </c>
    </row>
    <row r="4399" spans="1:13" x14ac:dyDescent="0.3">
      <c r="A4399" s="21">
        <v>2017</v>
      </c>
      <c r="B4399" s="21">
        <v>11</v>
      </c>
      <c r="C4399" s="21" t="str">
        <f>VLOOKUP(Tableau1[[#This Row],[CODE_REGION]],Libellés!$I$2:$J$15,2,FALSE)</f>
        <v>Ile-de-France</v>
      </c>
      <c r="D4399" s="21">
        <v>77</v>
      </c>
      <c r="E4399" s="21" t="str">
        <f>VLOOKUP(Tableau1[[#This Row],[CODE_DEPT]],Libellés!$L$2:$M$102,2,FALSE)</f>
        <v>Seine-et-Marne</v>
      </c>
      <c r="F4399" s="21" t="s">
        <v>54</v>
      </c>
      <c r="G4399" s="21" t="str">
        <f>VLOOKUP(Tableau1[[#This Row],[CODE_TYPE_DECHET]],Libellés!$A$1:$B$8,2,FALSE)</f>
        <v>Verre</v>
      </c>
      <c r="H4399" s="21" t="s">
        <v>49</v>
      </c>
      <c r="I4399" s="21" t="str">
        <f>VLOOKUP(Tableau1[[#This Row],[CODE_DESTINATION]],Libellés!$E$2:$F$7,2,FALSE)</f>
        <v>Valorisation matière</v>
      </c>
      <c r="J4399" s="21">
        <v>28166.883239999999</v>
      </c>
      <c r="K4399" s="21">
        <v>1403997</v>
      </c>
      <c r="L4399" s="21">
        <f>Tableau1[[#This Row],[TONNE_DECHET]]*1000</f>
        <v>28166883.239999998</v>
      </c>
      <c r="M4399" s="21">
        <f>Tableau1[[#This Row],[KG_DECHET]]/Tableau1[[#This Row],[Population]]</f>
        <v>20.061925516934863</v>
      </c>
    </row>
    <row r="4400" spans="1:13" x14ac:dyDescent="0.3">
      <c r="A4400" s="21">
        <v>2017</v>
      </c>
      <c r="B4400" s="21">
        <v>11</v>
      </c>
      <c r="C4400" s="21" t="str">
        <f>VLOOKUP(Tableau1[[#This Row],[CODE_REGION]],Libellés!$I$2:$J$15,2,FALSE)</f>
        <v>Ile-de-France</v>
      </c>
      <c r="D4400" s="21">
        <v>77</v>
      </c>
      <c r="E4400" s="21" t="str">
        <f>VLOOKUP(Tableau1[[#This Row],[CODE_DEPT]],Libellés!$L$2:$M$102,2,FALSE)</f>
        <v>Seine-et-Marne</v>
      </c>
      <c r="F4400" s="21" t="s">
        <v>54</v>
      </c>
      <c r="G4400" s="21" t="str">
        <f>VLOOKUP(Tableau1[[#This Row],[CODE_TYPE_DECHET]],Libellés!$A$1:$B$8,2,FALSE)</f>
        <v>Verre</v>
      </c>
      <c r="H4400" s="21" t="s">
        <v>52</v>
      </c>
      <c r="I4400" s="21" t="str">
        <f>VLOOKUP(Tableau1[[#This Row],[CODE_DESTINATION]],Libellés!$E$2:$F$7,2,FALSE)</f>
        <v>Non précisé</v>
      </c>
      <c r="J4400" s="21">
        <v>470.76</v>
      </c>
      <c r="K4400" s="21">
        <v>1403997</v>
      </c>
      <c r="L4400" s="21">
        <f>Tableau1[[#This Row],[TONNE_DECHET]]*1000</f>
        <v>470760</v>
      </c>
      <c r="M4400" s="21">
        <f>Tableau1[[#This Row],[KG_DECHET]]/Tableau1[[#This Row],[Population]]</f>
        <v>0.33529986175184134</v>
      </c>
    </row>
    <row r="4401" spans="1:13" x14ac:dyDescent="0.3">
      <c r="A4401" s="21">
        <v>2017</v>
      </c>
      <c r="B4401" s="21">
        <v>11</v>
      </c>
      <c r="C4401" s="21" t="str">
        <f>VLOOKUP(Tableau1[[#This Row],[CODE_REGION]],Libellés!$I$2:$J$15,2,FALSE)</f>
        <v>Ile-de-France</v>
      </c>
      <c r="D4401" s="21">
        <v>77</v>
      </c>
      <c r="E4401" s="21" t="str">
        <f>VLOOKUP(Tableau1[[#This Row],[CODE_DEPT]],Libellés!$L$2:$M$102,2,FALSE)</f>
        <v>Seine-et-Marne</v>
      </c>
      <c r="F4401" s="21" t="s">
        <v>55</v>
      </c>
      <c r="G4401" s="21" t="str">
        <f>VLOOKUP(Tableau1[[#This Row],[CODE_TYPE_DECHET]],Libellés!$A$1:$B$8,2,FALSE)</f>
        <v>Collectes séparées hors gravats</v>
      </c>
      <c r="H4401" s="21" t="s">
        <v>49</v>
      </c>
      <c r="I4401" s="21" t="str">
        <f>VLOOKUP(Tableau1[[#This Row],[CODE_DESTINATION]],Libellés!$E$2:$F$7,2,FALSE)</f>
        <v>Valorisation matière</v>
      </c>
      <c r="J4401" s="21">
        <v>2770.6284999999998</v>
      </c>
      <c r="K4401" s="21">
        <v>1403997</v>
      </c>
      <c r="L4401" s="21">
        <f>Tableau1[[#This Row],[TONNE_DECHET]]*1000</f>
        <v>2770628.5</v>
      </c>
      <c r="M4401" s="21">
        <f>Tableau1[[#This Row],[KG_DECHET]]/Tableau1[[#This Row],[Population]]</f>
        <v>1.9733863391445994</v>
      </c>
    </row>
    <row r="4402" spans="1:13" x14ac:dyDescent="0.3">
      <c r="A4402" s="21">
        <v>2009</v>
      </c>
      <c r="B4402" s="21">
        <v>11</v>
      </c>
      <c r="C4402" s="21" t="str">
        <f>VLOOKUP(Tableau1[[#This Row],[CODE_REGION]],Libellés!$I$2:$J$15,2,FALSE)</f>
        <v>Ile-de-France</v>
      </c>
      <c r="D4402" s="21">
        <v>78</v>
      </c>
      <c r="E4402" s="21" t="str">
        <f>VLOOKUP(Tableau1[[#This Row],[CODE_DEPT]],Libellés!$L$2:$M$102,2,FALSE)</f>
        <v>Yvelines</v>
      </c>
      <c r="F4402" s="21" t="s">
        <v>49</v>
      </c>
      <c r="G4402" s="21" t="str">
        <f>VLOOKUP(Tableau1[[#This Row],[CODE_TYPE_DECHET]],Libellés!$A$1:$B$8,2,FALSE)</f>
        <v>Ordures ménagères résiduelles</v>
      </c>
      <c r="H4402" s="21" t="s">
        <v>50</v>
      </c>
      <c r="I4402" s="21" t="str">
        <f>VLOOKUP(Tableau1[[#This Row],[CODE_DESTINATION]],Libellés!$E$2:$F$7,2,FALSE)</f>
        <v>Incinération avec récupération d'énergie</v>
      </c>
      <c r="J4402" s="21">
        <v>359225.712</v>
      </c>
      <c r="K4402" s="21">
        <v>1407560</v>
      </c>
      <c r="L4402" s="21">
        <f>Tableau1[[#This Row],[TONNE_DECHET]]*1000</f>
        <v>359225712</v>
      </c>
      <c r="M4402" s="21">
        <f>Tableau1[[#This Row],[KG_DECHET]]/Tableau1[[#This Row],[Population]]</f>
        <v>255.21165136832533</v>
      </c>
    </row>
    <row r="4403" spans="1:13" x14ac:dyDescent="0.3">
      <c r="A4403" s="21">
        <v>2009</v>
      </c>
      <c r="B4403" s="21">
        <v>11</v>
      </c>
      <c r="C4403" s="21" t="str">
        <f>VLOOKUP(Tableau1[[#This Row],[CODE_REGION]],Libellés!$I$2:$J$15,2,FALSE)</f>
        <v>Ile-de-France</v>
      </c>
      <c r="D4403" s="21">
        <v>78</v>
      </c>
      <c r="E4403" s="21" t="str">
        <f>VLOOKUP(Tableau1[[#This Row],[CODE_DEPT]],Libellés!$L$2:$M$102,2,FALSE)</f>
        <v>Yvelines</v>
      </c>
      <c r="F4403" s="21" t="s">
        <v>49</v>
      </c>
      <c r="G4403" s="21" t="str">
        <f>VLOOKUP(Tableau1[[#This Row],[CODE_TYPE_DECHET]],Libellés!$A$1:$B$8,2,FALSE)</f>
        <v>Ordures ménagères résiduelles</v>
      </c>
      <c r="H4403" s="21" t="s">
        <v>51</v>
      </c>
      <c r="I4403" s="21" t="str">
        <f>VLOOKUP(Tableau1[[#This Row],[CODE_DESTINATION]],Libellés!$E$2:$F$7,2,FALSE)</f>
        <v>Stockage</v>
      </c>
      <c r="J4403" s="21">
        <v>40.858829999999998</v>
      </c>
      <c r="K4403" s="21">
        <v>1407560</v>
      </c>
      <c r="L4403" s="21">
        <f>Tableau1[[#This Row],[TONNE_DECHET]]*1000</f>
        <v>40858.829999999994</v>
      </c>
      <c r="M4403" s="21">
        <f>Tableau1[[#This Row],[KG_DECHET]]/Tableau1[[#This Row],[Population]]</f>
        <v>2.9028126687317055E-2</v>
      </c>
    </row>
    <row r="4404" spans="1:13" x14ac:dyDescent="0.3">
      <c r="A4404" s="21">
        <v>2009</v>
      </c>
      <c r="B4404" s="21">
        <v>11</v>
      </c>
      <c r="C4404" s="21" t="str">
        <f>VLOOKUP(Tableau1[[#This Row],[CODE_REGION]],Libellés!$I$2:$J$15,2,FALSE)</f>
        <v>Ile-de-France</v>
      </c>
      <c r="D4404" s="21">
        <v>78</v>
      </c>
      <c r="E4404" s="21" t="str">
        <f>VLOOKUP(Tableau1[[#This Row],[CODE_DEPT]],Libellés!$L$2:$M$102,2,FALSE)</f>
        <v>Yvelines</v>
      </c>
      <c r="F4404" s="21" t="s">
        <v>49</v>
      </c>
      <c r="G4404" s="21" t="str">
        <f>VLOOKUP(Tableau1[[#This Row],[CODE_TYPE_DECHET]],Libellés!$A$1:$B$8,2,FALSE)</f>
        <v>Ordures ménagères résiduelles</v>
      </c>
      <c r="H4404" s="21" t="s">
        <v>56</v>
      </c>
      <c r="I4404" s="21" t="str">
        <f>VLOOKUP(Tableau1[[#This Row],[CODE_DESTINATION]],Libellés!$E$2:$F$7,2,FALSE)</f>
        <v>Valorisation organique</v>
      </c>
      <c r="J4404" s="21">
        <v>23555</v>
      </c>
      <c r="K4404" s="21">
        <v>1407560</v>
      </c>
      <c r="L4404" s="21">
        <f>Tableau1[[#This Row],[TONNE_DECHET]]*1000</f>
        <v>23555000</v>
      </c>
      <c r="M4404" s="21">
        <f>Tableau1[[#This Row],[KG_DECHET]]/Tableau1[[#This Row],[Population]]</f>
        <v>16.734632981897754</v>
      </c>
    </row>
    <row r="4405" spans="1:13" x14ac:dyDescent="0.3">
      <c r="A4405" s="21">
        <v>2009</v>
      </c>
      <c r="B4405" s="21">
        <v>11</v>
      </c>
      <c r="C4405" s="21" t="str">
        <f>VLOOKUP(Tableau1[[#This Row],[CODE_REGION]],Libellés!$I$2:$J$15,2,FALSE)</f>
        <v>Ile-de-France</v>
      </c>
      <c r="D4405" s="21">
        <v>78</v>
      </c>
      <c r="E4405" s="21" t="str">
        <f>VLOOKUP(Tableau1[[#This Row],[CODE_DEPT]],Libellés!$L$2:$M$102,2,FALSE)</f>
        <v>Yvelines</v>
      </c>
      <c r="F4405" s="21" t="s">
        <v>49</v>
      </c>
      <c r="G4405" s="21" t="str">
        <f>VLOOKUP(Tableau1[[#This Row],[CODE_TYPE_DECHET]],Libellés!$A$1:$B$8,2,FALSE)</f>
        <v>Ordures ménagères résiduelles</v>
      </c>
      <c r="H4405" s="21" t="s">
        <v>52</v>
      </c>
      <c r="I4405" s="21" t="str">
        <f>VLOOKUP(Tableau1[[#This Row],[CODE_DESTINATION]],Libellés!$E$2:$F$7,2,FALSE)</f>
        <v>Non précisé</v>
      </c>
      <c r="J4405" s="21">
        <v>56.411960000000001</v>
      </c>
      <c r="K4405" s="21">
        <v>1407560</v>
      </c>
      <c r="L4405" s="21">
        <f>Tableau1[[#This Row],[TONNE_DECHET]]*1000</f>
        <v>56411.96</v>
      </c>
      <c r="M4405" s="21">
        <f>Tableau1[[#This Row],[KG_DECHET]]/Tableau1[[#This Row],[Population]]</f>
        <v>4.00778368240075E-2</v>
      </c>
    </row>
    <row r="4406" spans="1:13" x14ac:dyDescent="0.3">
      <c r="A4406" s="21">
        <v>2009</v>
      </c>
      <c r="B4406" s="21">
        <v>11</v>
      </c>
      <c r="C4406" s="21" t="str">
        <f>VLOOKUP(Tableau1[[#This Row],[CODE_REGION]],Libellés!$I$2:$J$15,2,FALSE)</f>
        <v>Ile-de-France</v>
      </c>
      <c r="D4406" s="21">
        <v>78</v>
      </c>
      <c r="E4406" s="21" t="str">
        <f>VLOOKUP(Tableau1[[#This Row],[CODE_DEPT]],Libellés!$L$2:$M$102,2,FALSE)</f>
        <v>Yvelines</v>
      </c>
      <c r="F4406" s="21" t="s">
        <v>50</v>
      </c>
      <c r="G4406" s="21" t="str">
        <f>VLOOKUP(Tableau1[[#This Row],[CODE_TYPE_DECHET]],Libellés!$A$1:$B$8,2,FALSE)</f>
        <v>Encombrants</v>
      </c>
      <c r="H4406" s="21" t="s">
        <v>49</v>
      </c>
      <c r="I4406" s="21" t="str">
        <f>VLOOKUP(Tableau1[[#This Row],[CODE_DESTINATION]],Libellés!$E$2:$F$7,2,FALSE)</f>
        <v>Valorisation matière</v>
      </c>
      <c r="J4406" s="21">
        <v>27644.769680000001</v>
      </c>
      <c r="K4406" s="21">
        <v>1407560</v>
      </c>
      <c r="L4406" s="21">
        <f>Tableau1[[#This Row],[TONNE_DECHET]]*1000</f>
        <v>27644769.68</v>
      </c>
      <c r="M4406" s="21">
        <f>Tableau1[[#This Row],[KG_DECHET]]/Tableau1[[#This Row],[Population]]</f>
        <v>19.640206939668648</v>
      </c>
    </row>
    <row r="4407" spans="1:13" x14ac:dyDescent="0.3">
      <c r="A4407" s="21">
        <v>2009</v>
      </c>
      <c r="B4407" s="21">
        <v>11</v>
      </c>
      <c r="C4407" s="21" t="str">
        <f>VLOOKUP(Tableau1[[#This Row],[CODE_REGION]],Libellés!$I$2:$J$15,2,FALSE)</f>
        <v>Ile-de-France</v>
      </c>
      <c r="D4407" s="21">
        <v>78</v>
      </c>
      <c r="E4407" s="21" t="str">
        <f>VLOOKUP(Tableau1[[#This Row],[CODE_DEPT]],Libellés!$L$2:$M$102,2,FALSE)</f>
        <v>Yvelines</v>
      </c>
      <c r="F4407" s="21" t="s">
        <v>50</v>
      </c>
      <c r="G4407" s="21" t="str">
        <f>VLOOKUP(Tableau1[[#This Row],[CODE_TYPE_DECHET]],Libellés!$A$1:$B$8,2,FALSE)</f>
        <v>Encombrants</v>
      </c>
      <c r="H4407" s="21" t="s">
        <v>50</v>
      </c>
      <c r="I4407" s="21" t="str">
        <f>VLOOKUP(Tableau1[[#This Row],[CODE_DESTINATION]],Libellés!$E$2:$F$7,2,FALSE)</f>
        <v>Incinération avec récupération d'énergie</v>
      </c>
      <c r="J4407" s="21">
        <v>163</v>
      </c>
      <c r="K4407" s="21">
        <v>1407560</v>
      </c>
      <c r="L4407" s="21">
        <f>Tableau1[[#This Row],[TONNE_DECHET]]*1000</f>
        <v>163000</v>
      </c>
      <c r="M4407" s="21">
        <f>Tableau1[[#This Row],[KG_DECHET]]/Tableau1[[#This Row],[Population]]</f>
        <v>0.11580323396515957</v>
      </c>
    </row>
    <row r="4408" spans="1:13" x14ac:dyDescent="0.3">
      <c r="A4408" s="21">
        <v>2009</v>
      </c>
      <c r="B4408" s="21">
        <v>11</v>
      </c>
      <c r="C4408" s="21" t="str">
        <f>VLOOKUP(Tableau1[[#This Row],[CODE_REGION]],Libellés!$I$2:$J$15,2,FALSE)</f>
        <v>Ile-de-France</v>
      </c>
      <c r="D4408" s="21">
        <v>78</v>
      </c>
      <c r="E4408" s="21" t="str">
        <f>VLOOKUP(Tableau1[[#This Row],[CODE_DEPT]],Libellés!$L$2:$M$102,2,FALSE)</f>
        <v>Yvelines</v>
      </c>
      <c r="F4408" s="21" t="s">
        <v>50</v>
      </c>
      <c r="G4408" s="21" t="str">
        <f>VLOOKUP(Tableau1[[#This Row],[CODE_TYPE_DECHET]],Libellés!$A$1:$B$8,2,FALSE)</f>
        <v>Encombrants</v>
      </c>
      <c r="H4408" s="21" t="s">
        <v>51</v>
      </c>
      <c r="I4408" s="21" t="str">
        <f>VLOOKUP(Tableau1[[#This Row],[CODE_DESTINATION]],Libellés!$E$2:$F$7,2,FALSE)</f>
        <v>Stockage</v>
      </c>
      <c r="J4408" s="21">
        <v>6365.4239200000002</v>
      </c>
      <c r="K4408" s="21">
        <v>1407560</v>
      </c>
      <c r="L4408" s="21">
        <f>Tableau1[[#This Row],[TONNE_DECHET]]*1000</f>
        <v>6365423.9199999999</v>
      </c>
      <c r="M4408" s="21">
        <f>Tableau1[[#This Row],[KG_DECHET]]/Tableau1[[#This Row],[Population]]</f>
        <v>4.5223108926084858</v>
      </c>
    </row>
    <row r="4409" spans="1:13" x14ac:dyDescent="0.3">
      <c r="A4409" s="21">
        <v>2009</v>
      </c>
      <c r="B4409" s="21">
        <v>11</v>
      </c>
      <c r="C4409" s="21" t="str">
        <f>VLOOKUP(Tableau1[[#This Row],[CODE_REGION]],Libellés!$I$2:$J$15,2,FALSE)</f>
        <v>Ile-de-France</v>
      </c>
      <c r="D4409" s="21">
        <v>78</v>
      </c>
      <c r="E4409" s="21" t="str">
        <f>VLOOKUP(Tableau1[[#This Row],[CODE_DEPT]],Libellés!$L$2:$M$102,2,FALSE)</f>
        <v>Yvelines</v>
      </c>
      <c r="F4409" s="21" t="s">
        <v>50</v>
      </c>
      <c r="G4409" s="21" t="str">
        <f>VLOOKUP(Tableau1[[#This Row],[CODE_TYPE_DECHET]],Libellés!$A$1:$B$8,2,FALSE)</f>
        <v>Encombrants</v>
      </c>
      <c r="H4409" s="21" t="s">
        <v>52</v>
      </c>
      <c r="I4409" s="21" t="str">
        <f>VLOOKUP(Tableau1[[#This Row],[CODE_DESTINATION]],Libellés!$E$2:$F$7,2,FALSE)</f>
        <v>Non précisé</v>
      </c>
      <c r="J4409" s="21">
        <v>301</v>
      </c>
      <c r="K4409" s="21">
        <v>1407560</v>
      </c>
      <c r="L4409" s="21">
        <f>Tableau1[[#This Row],[TONNE_DECHET]]*1000</f>
        <v>301000</v>
      </c>
      <c r="M4409" s="21">
        <f>Tableau1[[#This Row],[KG_DECHET]]/Tableau1[[#This Row],[Population]]</f>
        <v>0.21384523572707381</v>
      </c>
    </row>
    <row r="4410" spans="1:13" x14ac:dyDescent="0.3">
      <c r="A4410" s="21">
        <v>2009</v>
      </c>
      <c r="B4410" s="21">
        <v>11</v>
      </c>
      <c r="C4410" s="21" t="str">
        <f>VLOOKUP(Tableau1[[#This Row],[CODE_REGION]],Libellés!$I$2:$J$15,2,FALSE)</f>
        <v>Ile-de-France</v>
      </c>
      <c r="D4410" s="21">
        <v>78</v>
      </c>
      <c r="E4410" s="21" t="str">
        <f>VLOOKUP(Tableau1[[#This Row],[CODE_DEPT]],Libellés!$L$2:$M$102,2,FALSE)</f>
        <v>Yvelines</v>
      </c>
      <c r="F4410" s="21" t="s">
        <v>53</v>
      </c>
      <c r="G4410" s="21" t="str">
        <f>VLOOKUP(Tableau1[[#This Row],[CODE_TYPE_DECHET]],Libellés!$A$1:$B$8,2,FALSE)</f>
        <v>Déchets dangereux</v>
      </c>
      <c r="H4410" s="21" t="s">
        <v>49</v>
      </c>
      <c r="I4410" s="21" t="str">
        <f>VLOOKUP(Tableau1[[#This Row],[CODE_DESTINATION]],Libellés!$E$2:$F$7,2,FALSE)</f>
        <v>Valorisation matière</v>
      </c>
      <c r="J4410" s="21">
        <v>272.10230999999999</v>
      </c>
      <c r="K4410" s="21">
        <v>1407560</v>
      </c>
      <c r="L4410" s="21">
        <f>Tableau1[[#This Row],[TONNE_DECHET]]*1000</f>
        <v>272102.31</v>
      </c>
      <c r="M4410" s="21">
        <f>Tableau1[[#This Row],[KG_DECHET]]/Tableau1[[#This Row],[Population]]</f>
        <v>0.19331489243797778</v>
      </c>
    </row>
    <row r="4411" spans="1:13" x14ac:dyDescent="0.3">
      <c r="A4411" s="21">
        <v>2009</v>
      </c>
      <c r="B4411" s="21">
        <v>11</v>
      </c>
      <c r="C4411" s="21" t="str">
        <f>VLOOKUP(Tableau1[[#This Row],[CODE_REGION]],Libellés!$I$2:$J$15,2,FALSE)</f>
        <v>Ile-de-France</v>
      </c>
      <c r="D4411" s="21">
        <v>78</v>
      </c>
      <c r="E4411" s="21" t="str">
        <f>VLOOKUP(Tableau1[[#This Row],[CODE_DEPT]],Libellés!$L$2:$M$102,2,FALSE)</f>
        <v>Yvelines</v>
      </c>
      <c r="F4411" s="21" t="s">
        <v>53</v>
      </c>
      <c r="G4411" s="21" t="str">
        <f>VLOOKUP(Tableau1[[#This Row],[CODE_TYPE_DECHET]],Libellés!$A$1:$B$8,2,FALSE)</f>
        <v>Déchets dangereux</v>
      </c>
      <c r="H4411" s="21" t="s">
        <v>50</v>
      </c>
      <c r="I4411" s="21" t="str">
        <f>VLOOKUP(Tableau1[[#This Row],[CODE_DESTINATION]],Libellés!$E$2:$F$7,2,FALSE)</f>
        <v>Incinération avec récupération d'énergie</v>
      </c>
      <c r="J4411" s="21">
        <v>9.2589400000000008</v>
      </c>
      <c r="K4411" s="21">
        <v>1407560</v>
      </c>
      <c r="L4411" s="21">
        <f>Tableau1[[#This Row],[TONNE_DECHET]]*1000</f>
        <v>9258.94</v>
      </c>
      <c r="M4411" s="21">
        <f>Tableau1[[#This Row],[KG_DECHET]]/Tableau1[[#This Row],[Population]]</f>
        <v>6.5780073318366539E-3</v>
      </c>
    </row>
    <row r="4412" spans="1:13" x14ac:dyDescent="0.3">
      <c r="A4412" s="21">
        <v>2009</v>
      </c>
      <c r="B4412" s="21">
        <v>11</v>
      </c>
      <c r="C4412" s="21" t="str">
        <f>VLOOKUP(Tableau1[[#This Row],[CODE_REGION]],Libellés!$I$2:$J$15,2,FALSE)</f>
        <v>Ile-de-France</v>
      </c>
      <c r="D4412" s="21">
        <v>78</v>
      </c>
      <c r="E4412" s="21" t="str">
        <f>VLOOKUP(Tableau1[[#This Row],[CODE_DEPT]],Libellés!$L$2:$M$102,2,FALSE)</f>
        <v>Yvelines</v>
      </c>
      <c r="F4412" s="21" t="s">
        <v>53</v>
      </c>
      <c r="G4412" s="21" t="str">
        <f>VLOOKUP(Tableau1[[#This Row],[CODE_TYPE_DECHET]],Libellés!$A$1:$B$8,2,FALSE)</f>
        <v>Déchets dangereux</v>
      </c>
      <c r="H4412" s="21" t="s">
        <v>53</v>
      </c>
      <c r="I4412" s="21" t="str">
        <f>VLOOKUP(Tableau1[[#This Row],[CODE_DESTINATION]],Libellés!$E$2:$F$7,2,FALSE)</f>
        <v>Incinération sans récupération d'énergie</v>
      </c>
      <c r="J4412" s="21">
        <v>6.9416799999999999</v>
      </c>
      <c r="K4412" s="21">
        <v>1407560</v>
      </c>
      <c r="L4412" s="21">
        <f>Tableau1[[#This Row],[TONNE_DECHET]]*1000</f>
        <v>6941.68</v>
      </c>
      <c r="M4412" s="21">
        <f>Tableau1[[#This Row],[KG_DECHET]]/Tableau1[[#This Row],[Population]]</f>
        <v>4.9317116144249624E-3</v>
      </c>
    </row>
    <row r="4413" spans="1:13" x14ac:dyDescent="0.3">
      <c r="A4413" s="21">
        <v>2009</v>
      </c>
      <c r="B4413" s="21">
        <v>11</v>
      </c>
      <c r="C4413" s="21" t="str">
        <f>VLOOKUP(Tableau1[[#This Row],[CODE_REGION]],Libellés!$I$2:$J$15,2,FALSE)</f>
        <v>Ile-de-France</v>
      </c>
      <c r="D4413" s="21">
        <v>78</v>
      </c>
      <c r="E4413" s="21" t="str">
        <f>VLOOKUP(Tableau1[[#This Row],[CODE_DEPT]],Libellés!$L$2:$M$102,2,FALSE)</f>
        <v>Yvelines</v>
      </c>
      <c r="F4413" s="21" t="s">
        <v>53</v>
      </c>
      <c r="G4413" s="21" t="str">
        <f>VLOOKUP(Tableau1[[#This Row],[CODE_TYPE_DECHET]],Libellés!$A$1:$B$8,2,FALSE)</f>
        <v>Déchets dangereux</v>
      </c>
      <c r="H4413" s="21" t="s">
        <v>52</v>
      </c>
      <c r="I4413" s="21" t="str">
        <f>VLOOKUP(Tableau1[[#This Row],[CODE_DESTINATION]],Libellés!$E$2:$F$7,2,FALSE)</f>
        <v>Non précisé</v>
      </c>
      <c r="J4413" s="21">
        <v>97.840999999999994</v>
      </c>
      <c r="K4413" s="21">
        <v>1407560</v>
      </c>
      <c r="L4413" s="21">
        <f>Tableau1[[#This Row],[TONNE_DECHET]]*1000</f>
        <v>97841</v>
      </c>
      <c r="M4413" s="21">
        <f>Tableau1[[#This Row],[KG_DECHET]]/Tableau1[[#This Row],[Population]]</f>
        <v>6.9511068799909065E-2</v>
      </c>
    </row>
    <row r="4414" spans="1:13" x14ac:dyDescent="0.3">
      <c r="A4414" s="21">
        <v>2009</v>
      </c>
      <c r="B4414" s="21">
        <v>11</v>
      </c>
      <c r="C4414" s="21" t="str">
        <f>VLOOKUP(Tableau1[[#This Row],[CODE_REGION]],Libellés!$I$2:$J$15,2,FALSE)</f>
        <v>Ile-de-France</v>
      </c>
      <c r="D4414" s="21">
        <v>78</v>
      </c>
      <c r="E4414" s="21" t="str">
        <f>VLOOKUP(Tableau1[[#This Row],[CODE_DEPT]],Libellés!$L$2:$M$102,2,FALSE)</f>
        <v>Yvelines</v>
      </c>
      <c r="F4414" s="21" t="s">
        <v>51</v>
      </c>
      <c r="G4414" s="21" t="str">
        <f>VLOOKUP(Tableau1[[#This Row],[CODE_TYPE_DECHET]],Libellés!$A$1:$B$8,2,FALSE)</f>
        <v>Emballages et papier</v>
      </c>
      <c r="H4414" s="21" t="s">
        <v>49</v>
      </c>
      <c r="I4414" s="21" t="str">
        <f>VLOOKUP(Tableau1[[#This Row],[CODE_DESTINATION]],Libellés!$E$2:$F$7,2,FALSE)</f>
        <v>Valorisation matière</v>
      </c>
      <c r="J4414" s="21">
        <v>58977.953549999998</v>
      </c>
      <c r="K4414" s="21">
        <v>1407560</v>
      </c>
      <c r="L4414" s="21">
        <f>Tableau1[[#This Row],[TONNE_DECHET]]*1000</f>
        <v>58977953.549999997</v>
      </c>
      <c r="M4414" s="21">
        <f>Tableau1[[#This Row],[KG_DECHET]]/Tableau1[[#This Row],[Population]]</f>
        <v>41.900845114950691</v>
      </c>
    </row>
    <row r="4415" spans="1:13" x14ac:dyDescent="0.3">
      <c r="A4415" s="21">
        <v>2009</v>
      </c>
      <c r="B4415" s="21">
        <v>11</v>
      </c>
      <c r="C4415" s="21" t="str">
        <f>VLOOKUP(Tableau1[[#This Row],[CODE_REGION]],Libellés!$I$2:$J$15,2,FALSE)</f>
        <v>Ile-de-France</v>
      </c>
      <c r="D4415" s="21">
        <v>78</v>
      </c>
      <c r="E4415" s="21" t="str">
        <f>VLOOKUP(Tableau1[[#This Row],[CODE_DEPT]],Libellés!$L$2:$M$102,2,FALSE)</f>
        <v>Yvelines</v>
      </c>
      <c r="F4415" s="21" t="s">
        <v>51</v>
      </c>
      <c r="G4415" s="21" t="str">
        <f>VLOOKUP(Tableau1[[#This Row],[CODE_TYPE_DECHET]],Libellés!$A$1:$B$8,2,FALSE)</f>
        <v>Emballages et papier</v>
      </c>
      <c r="H4415" s="21" t="s">
        <v>52</v>
      </c>
      <c r="I4415" s="21" t="str">
        <f>VLOOKUP(Tableau1[[#This Row],[CODE_DESTINATION]],Libellés!$E$2:$F$7,2,FALSE)</f>
        <v>Non précisé</v>
      </c>
      <c r="J4415" s="21">
        <v>2043.9467500000001</v>
      </c>
      <c r="K4415" s="21">
        <v>1407560</v>
      </c>
      <c r="L4415" s="21">
        <f>Tableau1[[#This Row],[TONNE_DECHET]]*1000</f>
        <v>2043946.75</v>
      </c>
      <c r="M4415" s="21">
        <f>Tableau1[[#This Row],[KG_DECHET]]/Tableau1[[#This Row],[Population]]</f>
        <v>1.4521205135127455</v>
      </c>
    </row>
    <row r="4416" spans="1:13" x14ac:dyDescent="0.3">
      <c r="A4416" s="21">
        <v>2009</v>
      </c>
      <c r="B4416" s="21">
        <v>11</v>
      </c>
      <c r="C4416" s="21" t="str">
        <f>VLOOKUP(Tableau1[[#This Row],[CODE_REGION]],Libellés!$I$2:$J$15,2,FALSE)</f>
        <v>Ile-de-France</v>
      </c>
      <c r="D4416" s="21">
        <v>78</v>
      </c>
      <c r="E4416" s="21" t="str">
        <f>VLOOKUP(Tableau1[[#This Row],[CODE_DEPT]],Libellés!$L$2:$M$102,2,FALSE)</f>
        <v>Yvelines</v>
      </c>
      <c r="F4416" s="21" t="s">
        <v>56</v>
      </c>
      <c r="G4416" s="21" t="str">
        <f>VLOOKUP(Tableau1[[#This Row],[CODE_TYPE_DECHET]],Libellés!$A$1:$B$8,2,FALSE)</f>
        <v>Biodéchets</v>
      </c>
      <c r="H4416" s="21" t="s">
        <v>56</v>
      </c>
      <c r="I4416" s="21" t="str">
        <f>VLOOKUP(Tableau1[[#This Row],[CODE_DESTINATION]],Libellés!$E$2:$F$7,2,FALSE)</f>
        <v>Valorisation organique</v>
      </c>
      <c r="J4416" s="21">
        <v>50767.952850000001</v>
      </c>
      <c r="K4416" s="21">
        <v>1407560</v>
      </c>
      <c r="L4416" s="21">
        <f>Tableau1[[#This Row],[TONNE_DECHET]]*1000</f>
        <v>50767952.850000001</v>
      </c>
      <c r="M4416" s="21">
        <f>Tableau1[[#This Row],[KG_DECHET]]/Tableau1[[#This Row],[Population]]</f>
        <v>36.068055962090426</v>
      </c>
    </row>
    <row r="4417" spans="1:13" x14ac:dyDescent="0.3">
      <c r="A4417" s="21">
        <v>2009</v>
      </c>
      <c r="B4417" s="21">
        <v>11</v>
      </c>
      <c r="C4417" s="21" t="str">
        <f>VLOOKUP(Tableau1[[#This Row],[CODE_REGION]],Libellés!$I$2:$J$15,2,FALSE)</f>
        <v>Ile-de-France</v>
      </c>
      <c r="D4417" s="21">
        <v>78</v>
      </c>
      <c r="E4417" s="21" t="str">
        <f>VLOOKUP(Tableau1[[#This Row],[CODE_DEPT]],Libellés!$L$2:$M$102,2,FALSE)</f>
        <v>Yvelines</v>
      </c>
      <c r="F4417" s="21" t="s">
        <v>54</v>
      </c>
      <c r="G4417" s="21" t="str">
        <f>VLOOKUP(Tableau1[[#This Row],[CODE_TYPE_DECHET]],Libellés!$A$1:$B$8,2,FALSE)</f>
        <v>Verre</v>
      </c>
      <c r="H4417" s="21" t="s">
        <v>49</v>
      </c>
      <c r="I4417" s="21" t="str">
        <f>VLOOKUP(Tableau1[[#This Row],[CODE_DESTINATION]],Libellés!$E$2:$F$7,2,FALSE)</f>
        <v>Valorisation matière</v>
      </c>
      <c r="J4417" s="21">
        <v>34531.434650000003</v>
      </c>
      <c r="K4417" s="21">
        <v>1407560</v>
      </c>
      <c r="L4417" s="21">
        <f>Tableau1[[#This Row],[TONNE_DECHET]]*1000</f>
        <v>34531434.650000006</v>
      </c>
      <c r="M4417" s="21">
        <f>Tableau1[[#This Row],[KG_DECHET]]/Tableau1[[#This Row],[Population]]</f>
        <v>24.532833165193672</v>
      </c>
    </row>
    <row r="4418" spans="1:13" x14ac:dyDescent="0.3">
      <c r="A4418" s="21">
        <v>2009</v>
      </c>
      <c r="B4418" s="21">
        <v>11</v>
      </c>
      <c r="C4418" s="21" t="str">
        <f>VLOOKUP(Tableau1[[#This Row],[CODE_REGION]],Libellés!$I$2:$J$15,2,FALSE)</f>
        <v>Ile-de-France</v>
      </c>
      <c r="D4418" s="21">
        <v>78</v>
      </c>
      <c r="E4418" s="21" t="str">
        <f>VLOOKUP(Tableau1[[#This Row],[CODE_DEPT]],Libellés!$L$2:$M$102,2,FALSE)</f>
        <v>Yvelines</v>
      </c>
      <c r="F4418" s="21" t="s">
        <v>54</v>
      </c>
      <c r="G4418" s="21" t="str">
        <f>VLOOKUP(Tableau1[[#This Row],[CODE_TYPE_DECHET]],Libellés!$A$1:$B$8,2,FALSE)</f>
        <v>Verre</v>
      </c>
      <c r="H4418" s="21" t="s">
        <v>52</v>
      </c>
      <c r="I4418" s="21" t="str">
        <f>VLOOKUP(Tableau1[[#This Row],[CODE_DESTINATION]],Libellés!$E$2:$F$7,2,FALSE)</f>
        <v>Non précisé</v>
      </c>
      <c r="J4418" s="21">
        <v>28.369669999999999</v>
      </c>
      <c r="K4418" s="21">
        <v>1407560</v>
      </c>
      <c r="L4418" s="21">
        <f>Tableau1[[#This Row],[TONNE_DECHET]]*1000</f>
        <v>28369.67</v>
      </c>
      <c r="M4418" s="21">
        <f>Tableau1[[#This Row],[KG_DECHET]]/Tableau1[[#This Row],[Population]]</f>
        <v>2.0155211855977719E-2</v>
      </c>
    </row>
    <row r="4419" spans="1:13" x14ac:dyDescent="0.3">
      <c r="A4419" s="21">
        <v>2009</v>
      </c>
      <c r="B4419" s="21">
        <v>11</v>
      </c>
      <c r="C4419" s="21" t="str">
        <f>VLOOKUP(Tableau1[[#This Row],[CODE_REGION]],Libellés!$I$2:$J$15,2,FALSE)</f>
        <v>Ile-de-France</v>
      </c>
      <c r="D4419" s="21">
        <v>78</v>
      </c>
      <c r="E4419" s="21" t="str">
        <f>VLOOKUP(Tableau1[[#This Row],[CODE_DEPT]],Libellés!$L$2:$M$102,2,FALSE)</f>
        <v>Yvelines</v>
      </c>
      <c r="F4419" s="21" t="s">
        <v>55</v>
      </c>
      <c r="G4419" s="21" t="str">
        <f>VLOOKUP(Tableau1[[#This Row],[CODE_TYPE_DECHET]],Libellés!$A$1:$B$8,2,FALSE)</f>
        <v>Collectes séparées hors gravats</v>
      </c>
      <c r="H4419" s="21" t="s">
        <v>49</v>
      </c>
      <c r="I4419" s="21" t="str">
        <f>VLOOKUP(Tableau1[[#This Row],[CODE_DESTINATION]],Libellés!$E$2:$F$7,2,FALSE)</f>
        <v>Valorisation matière</v>
      </c>
      <c r="J4419" s="21">
        <v>450.62891000000002</v>
      </c>
      <c r="K4419" s="21">
        <v>1407560</v>
      </c>
      <c r="L4419" s="21">
        <f>Tableau1[[#This Row],[TONNE_DECHET]]*1000</f>
        <v>450628.91000000003</v>
      </c>
      <c r="M4419" s="21">
        <f>Tableau1[[#This Row],[KG_DECHET]]/Tableau1[[#This Row],[Population]]</f>
        <v>0.32014898832021371</v>
      </c>
    </row>
    <row r="4420" spans="1:13" x14ac:dyDescent="0.3">
      <c r="A4420" s="21">
        <v>2009</v>
      </c>
      <c r="B4420" s="21">
        <v>11</v>
      </c>
      <c r="C4420" s="21" t="str">
        <f>VLOOKUP(Tableau1[[#This Row],[CODE_REGION]],Libellés!$I$2:$J$15,2,FALSE)</f>
        <v>Ile-de-France</v>
      </c>
      <c r="D4420" s="21">
        <v>78</v>
      </c>
      <c r="E4420" s="21" t="str">
        <f>VLOOKUP(Tableau1[[#This Row],[CODE_DEPT]],Libellés!$L$2:$M$102,2,FALSE)</f>
        <v>Yvelines</v>
      </c>
      <c r="F4420" s="21" t="s">
        <v>55</v>
      </c>
      <c r="G4420" s="21" t="str">
        <f>VLOOKUP(Tableau1[[#This Row],[CODE_TYPE_DECHET]],Libellés!$A$1:$B$8,2,FALSE)</f>
        <v>Collectes séparées hors gravats</v>
      </c>
      <c r="H4420" s="21" t="s">
        <v>50</v>
      </c>
      <c r="I4420" s="21" t="str">
        <f>VLOOKUP(Tableau1[[#This Row],[CODE_DESTINATION]],Libellés!$E$2:$F$7,2,FALSE)</f>
        <v>Incinération avec récupération d'énergie</v>
      </c>
      <c r="J4420" s="21">
        <v>4204</v>
      </c>
      <c r="K4420" s="21">
        <v>1407560</v>
      </c>
      <c r="L4420" s="21">
        <f>Tableau1[[#This Row],[TONNE_DECHET]]*1000</f>
        <v>4204000</v>
      </c>
      <c r="M4420" s="21">
        <f>Tableau1[[#This Row],[KG_DECHET]]/Tableau1[[#This Row],[Population]]</f>
        <v>2.9867288072977352</v>
      </c>
    </row>
    <row r="4421" spans="1:13" x14ac:dyDescent="0.3">
      <c r="A4421" s="21">
        <v>2009</v>
      </c>
      <c r="B4421" s="21">
        <v>11</v>
      </c>
      <c r="C4421" s="21" t="str">
        <f>VLOOKUP(Tableau1[[#This Row],[CODE_REGION]],Libellés!$I$2:$J$15,2,FALSE)</f>
        <v>Ile-de-France</v>
      </c>
      <c r="D4421" s="21">
        <v>78</v>
      </c>
      <c r="E4421" s="21" t="str">
        <f>VLOOKUP(Tableau1[[#This Row],[CODE_DEPT]],Libellés!$L$2:$M$102,2,FALSE)</f>
        <v>Yvelines</v>
      </c>
      <c r="F4421" s="21" t="s">
        <v>55</v>
      </c>
      <c r="G4421" s="21" t="str">
        <f>VLOOKUP(Tableau1[[#This Row],[CODE_TYPE_DECHET]],Libellés!$A$1:$B$8,2,FALSE)</f>
        <v>Collectes séparées hors gravats</v>
      </c>
      <c r="H4421" s="21" t="s">
        <v>52</v>
      </c>
      <c r="I4421" s="21" t="str">
        <f>VLOOKUP(Tableau1[[#This Row],[CODE_DESTINATION]],Libellés!$E$2:$F$7,2,FALSE)</f>
        <v>Non précisé</v>
      </c>
      <c r="J4421" s="21">
        <v>2459.4532300000001</v>
      </c>
      <c r="K4421" s="21">
        <v>1407560</v>
      </c>
      <c r="L4421" s="21">
        <f>Tableau1[[#This Row],[TONNE_DECHET]]*1000</f>
        <v>2459453.23</v>
      </c>
      <c r="M4421" s="21">
        <f>Tableau1[[#This Row],[KG_DECHET]]/Tableau1[[#This Row],[Population]]</f>
        <v>1.7473167964420699</v>
      </c>
    </row>
    <row r="4422" spans="1:13" x14ac:dyDescent="0.3">
      <c r="A4422" s="21">
        <v>2011</v>
      </c>
      <c r="B4422" s="21">
        <v>11</v>
      </c>
      <c r="C4422" s="21" t="str">
        <f>VLOOKUP(Tableau1[[#This Row],[CODE_REGION]],Libellés!$I$2:$J$15,2,FALSE)</f>
        <v>Ile-de-France</v>
      </c>
      <c r="D4422" s="21">
        <v>78</v>
      </c>
      <c r="E4422" s="21" t="str">
        <f>VLOOKUP(Tableau1[[#This Row],[CODE_DEPT]],Libellés!$L$2:$M$102,2,FALSE)</f>
        <v>Yvelines</v>
      </c>
      <c r="F4422" s="21" t="s">
        <v>49</v>
      </c>
      <c r="G4422" s="21" t="str">
        <f>VLOOKUP(Tableau1[[#This Row],[CODE_TYPE_DECHET]],Libellés!$A$1:$B$8,2,FALSE)</f>
        <v>Ordures ménagères résiduelles</v>
      </c>
      <c r="H4422" s="21" t="s">
        <v>50</v>
      </c>
      <c r="I4422" s="21" t="str">
        <f>VLOOKUP(Tableau1[[#This Row],[CODE_DESTINATION]],Libellés!$E$2:$F$7,2,FALSE)</f>
        <v>Incinération avec récupération d'énergie</v>
      </c>
      <c r="J4422" s="21">
        <v>378630.26542000001</v>
      </c>
      <c r="K4422" s="21">
        <v>1413635</v>
      </c>
      <c r="L4422" s="21">
        <f>Tableau1[[#This Row],[TONNE_DECHET]]*1000</f>
        <v>378630265.42000002</v>
      </c>
      <c r="M4422" s="21">
        <f>Tableau1[[#This Row],[KG_DECHET]]/Tableau1[[#This Row],[Population]]</f>
        <v>267.84160368128971</v>
      </c>
    </row>
    <row r="4423" spans="1:13" x14ac:dyDescent="0.3">
      <c r="A4423" s="21">
        <v>2011</v>
      </c>
      <c r="B4423" s="21">
        <v>11</v>
      </c>
      <c r="C4423" s="21" t="str">
        <f>VLOOKUP(Tableau1[[#This Row],[CODE_REGION]],Libellés!$I$2:$J$15,2,FALSE)</f>
        <v>Ile-de-France</v>
      </c>
      <c r="D4423" s="21">
        <v>78</v>
      </c>
      <c r="E4423" s="21" t="str">
        <f>VLOOKUP(Tableau1[[#This Row],[CODE_DEPT]],Libellés!$L$2:$M$102,2,FALSE)</f>
        <v>Yvelines</v>
      </c>
      <c r="F4423" s="21" t="s">
        <v>49</v>
      </c>
      <c r="G4423" s="21" t="str">
        <f>VLOOKUP(Tableau1[[#This Row],[CODE_TYPE_DECHET]],Libellés!$A$1:$B$8,2,FALSE)</f>
        <v>Ordures ménagères résiduelles</v>
      </c>
      <c r="H4423" s="21" t="s">
        <v>52</v>
      </c>
      <c r="I4423" s="21" t="str">
        <f>VLOOKUP(Tableau1[[#This Row],[CODE_DESTINATION]],Libellés!$E$2:$F$7,2,FALSE)</f>
        <v>Non précisé</v>
      </c>
      <c r="J4423" s="21">
        <v>70.626360000000005</v>
      </c>
      <c r="K4423" s="21">
        <v>1413635</v>
      </c>
      <c r="L4423" s="21">
        <f>Tableau1[[#This Row],[TONNE_DECHET]]*1000</f>
        <v>70626.36</v>
      </c>
      <c r="M4423" s="21">
        <f>Tableau1[[#This Row],[KG_DECHET]]/Tableau1[[#This Row],[Population]]</f>
        <v>4.996081732554726E-2</v>
      </c>
    </row>
    <row r="4424" spans="1:13" x14ac:dyDescent="0.3">
      <c r="A4424" s="21">
        <v>2011</v>
      </c>
      <c r="B4424" s="21">
        <v>11</v>
      </c>
      <c r="C4424" s="21" t="str">
        <f>VLOOKUP(Tableau1[[#This Row],[CODE_REGION]],Libellés!$I$2:$J$15,2,FALSE)</f>
        <v>Ile-de-France</v>
      </c>
      <c r="D4424" s="21">
        <v>78</v>
      </c>
      <c r="E4424" s="21" t="str">
        <f>VLOOKUP(Tableau1[[#This Row],[CODE_DEPT]],Libellés!$L$2:$M$102,2,FALSE)</f>
        <v>Yvelines</v>
      </c>
      <c r="F4424" s="21" t="s">
        <v>50</v>
      </c>
      <c r="G4424" s="21" t="str">
        <f>VLOOKUP(Tableau1[[#This Row],[CODE_TYPE_DECHET]],Libellés!$A$1:$B$8,2,FALSE)</f>
        <v>Encombrants</v>
      </c>
      <c r="H4424" s="21" t="s">
        <v>49</v>
      </c>
      <c r="I4424" s="21" t="str">
        <f>VLOOKUP(Tableau1[[#This Row],[CODE_DESTINATION]],Libellés!$E$2:$F$7,2,FALSE)</f>
        <v>Valorisation matière</v>
      </c>
      <c r="J4424" s="21">
        <v>18622.512709999999</v>
      </c>
      <c r="K4424" s="21">
        <v>1413635</v>
      </c>
      <c r="L4424" s="21">
        <f>Tableau1[[#This Row],[TONNE_DECHET]]*1000</f>
        <v>18622512.710000001</v>
      </c>
      <c r="M4424" s="21">
        <f>Tableau1[[#This Row],[KG_DECHET]]/Tableau1[[#This Row],[Population]]</f>
        <v>13.173494367357911</v>
      </c>
    </row>
    <row r="4425" spans="1:13" x14ac:dyDescent="0.3">
      <c r="A4425" s="21">
        <v>2011</v>
      </c>
      <c r="B4425" s="21">
        <v>11</v>
      </c>
      <c r="C4425" s="21" t="str">
        <f>VLOOKUP(Tableau1[[#This Row],[CODE_REGION]],Libellés!$I$2:$J$15,2,FALSE)</f>
        <v>Ile-de-France</v>
      </c>
      <c r="D4425" s="21">
        <v>78</v>
      </c>
      <c r="E4425" s="21" t="str">
        <f>VLOOKUP(Tableau1[[#This Row],[CODE_DEPT]],Libellés!$L$2:$M$102,2,FALSE)</f>
        <v>Yvelines</v>
      </c>
      <c r="F4425" s="21" t="s">
        <v>50</v>
      </c>
      <c r="G4425" s="21" t="str">
        <f>VLOOKUP(Tableau1[[#This Row],[CODE_TYPE_DECHET]],Libellés!$A$1:$B$8,2,FALSE)</f>
        <v>Encombrants</v>
      </c>
      <c r="H4425" s="21" t="s">
        <v>50</v>
      </c>
      <c r="I4425" s="21" t="str">
        <f>VLOOKUP(Tableau1[[#This Row],[CODE_DESTINATION]],Libellés!$E$2:$F$7,2,FALSE)</f>
        <v>Incinération avec récupération d'énergie</v>
      </c>
      <c r="J4425" s="21">
        <v>1524.73531</v>
      </c>
      <c r="K4425" s="21">
        <v>1413635</v>
      </c>
      <c r="L4425" s="21">
        <f>Tableau1[[#This Row],[TONNE_DECHET]]*1000</f>
        <v>1524735.31</v>
      </c>
      <c r="M4425" s="21">
        <f>Tableau1[[#This Row],[KG_DECHET]]/Tableau1[[#This Row],[Population]]</f>
        <v>1.078591934976143</v>
      </c>
    </row>
    <row r="4426" spans="1:13" x14ac:dyDescent="0.3">
      <c r="A4426" s="21">
        <v>2011</v>
      </c>
      <c r="B4426" s="21">
        <v>11</v>
      </c>
      <c r="C4426" s="21" t="str">
        <f>VLOOKUP(Tableau1[[#This Row],[CODE_REGION]],Libellés!$I$2:$J$15,2,FALSE)</f>
        <v>Ile-de-France</v>
      </c>
      <c r="D4426" s="21">
        <v>78</v>
      </c>
      <c r="E4426" s="21" t="str">
        <f>VLOOKUP(Tableau1[[#This Row],[CODE_DEPT]],Libellés!$L$2:$M$102,2,FALSE)</f>
        <v>Yvelines</v>
      </c>
      <c r="F4426" s="21" t="s">
        <v>50</v>
      </c>
      <c r="G4426" s="21" t="str">
        <f>VLOOKUP(Tableau1[[#This Row],[CODE_TYPE_DECHET]],Libellés!$A$1:$B$8,2,FALSE)</f>
        <v>Encombrants</v>
      </c>
      <c r="H4426" s="21" t="s">
        <v>51</v>
      </c>
      <c r="I4426" s="21" t="str">
        <f>VLOOKUP(Tableau1[[#This Row],[CODE_DESTINATION]],Libellés!$E$2:$F$7,2,FALSE)</f>
        <v>Stockage</v>
      </c>
      <c r="J4426" s="21">
        <v>8629.6810700000005</v>
      </c>
      <c r="K4426" s="21">
        <v>1413635</v>
      </c>
      <c r="L4426" s="21">
        <f>Tableau1[[#This Row],[TONNE_DECHET]]*1000</f>
        <v>8629681.0700000003</v>
      </c>
      <c r="M4426" s="21">
        <f>Tableau1[[#This Row],[KG_DECHET]]/Tableau1[[#This Row],[Population]]</f>
        <v>6.1046034301640804</v>
      </c>
    </row>
    <row r="4427" spans="1:13" x14ac:dyDescent="0.3">
      <c r="A4427" s="21">
        <v>2011</v>
      </c>
      <c r="B4427" s="21">
        <v>11</v>
      </c>
      <c r="C4427" s="21" t="str">
        <f>VLOOKUP(Tableau1[[#This Row],[CODE_REGION]],Libellés!$I$2:$J$15,2,FALSE)</f>
        <v>Ile-de-France</v>
      </c>
      <c r="D4427" s="21">
        <v>78</v>
      </c>
      <c r="E4427" s="21" t="str">
        <f>VLOOKUP(Tableau1[[#This Row],[CODE_DEPT]],Libellés!$L$2:$M$102,2,FALSE)</f>
        <v>Yvelines</v>
      </c>
      <c r="F4427" s="21" t="s">
        <v>50</v>
      </c>
      <c r="G4427" s="21" t="str">
        <f>VLOOKUP(Tableau1[[#This Row],[CODE_TYPE_DECHET]],Libellés!$A$1:$B$8,2,FALSE)</f>
        <v>Encombrants</v>
      </c>
      <c r="H4427" s="21" t="s">
        <v>52</v>
      </c>
      <c r="I4427" s="21" t="str">
        <f>VLOOKUP(Tableau1[[#This Row],[CODE_DESTINATION]],Libellés!$E$2:$F$7,2,FALSE)</f>
        <v>Non précisé</v>
      </c>
      <c r="J4427" s="21">
        <v>4336.97</v>
      </c>
      <c r="K4427" s="21">
        <v>1413635</v>
      </c>
      <c r="L4427" s="21">
        <f>Tableau1[[#This Row],[TONNE_DECHET]]*1000</f>
        <v>4336970</v>
      </c>
      <c r="M4427" s="21">
        <f>Tableau1[[#This Row],[KG_DECHET]]/Tableau1[[#This Row],[Population]]</f>
        <v>3.06795601410548</v>
      </c>
    </row>
    <row r="4428" spans="1:13" x14ac:dyDescent="0.3">
      <c r="A4428" s="21">
        <v>2011</v>
      </c>
      <c r="B4428" s="21">
        <v>11</v>
      </c>
      <c r="C4428" s="21" t="str">
        <f>VLOOKUP(Tableau1[[#This Row],[CODE_REGION]],Libellés!$I$2:$J$15,2,FALSE)</f>
        <v>Ile-de-France</v>
      </c>
      <c r="D4428" s="21">
        <v>78</v>
      </c>
      <c r="E4428" s="21" t="str">
        <f>VLOOKUP(Tableau1[[#This Row],[CODE_DEPT]],Libellés!$L$2:$M$102,2,FALSE)</f>
        <v>Yvelines</v>
      </c>
      <c r="F4428" s="21" t="s">
        <v>53</v>
      </c>
      <c r="G4428" s="21" t="str">
        <f>VLOOKUP(Tableau1[[#This Row],[CODE_TYPE_DECHET]],Libellés!$A$1:$B$8,2,FALSE)</f>
        <v>Déchets dangereux</v>
      </c>
      <c r="H4428" s="21" t="s">
        <v>49</v>
      </c>
      <c r="I4428" s="21" t="str">
        <f>VLOOKUP(Tableau1[[#This Row],[CODE_DESTINATION]],Libellés!$E$2:$F$7,2,FALSE)</f>
        <v>Valorisation matière</v>
      </c>
      <c r="J4428" s="21">
        <v>508.55835999999999</v>
      </c>
      <c r="K4428" s="21">
        <v>1413635</v>
      </c>
      <c r="L4428" s="21">
        <f>Tableau1[[#This Row],[TONNE_DECHET]]*1000</f>
        <v>508558.36</v>
      </c>
      <c r="M4428" s="21">
        <f>Tableau1[[#This Row],[KG_DECHET]]/Tableau1[[#This Row],[Population]]</f>
        <v>0.35975224156164781</v>
      </c>
    </row>
    <row r="4429" spans="1:13" x14ac:dyDescent="0.3">
      <c r="A4429" s="21">
        <v>2011</v>
      </c>
      <c r="B4429" s="21">
        <v>11</v>
      </c>
      <c r="C4429" s="21" t="str">
        <f>VLOOKUP(Tableau1[[#This Row],[CODE_REGION]],Libellés!$I$2:$J$15,2,FALSE)</f>
        <v>Ile-de-France</v>
      </c>
      <c r="D4429" s="21">
        <v>78</v>
      </c>
      <c r="E4429" s="21" t="str">
        <f>VLOOKUP(Tableau1[[#This Row],[CODE_DEPT]],Libellés!$L$2:$M$102,2,FALSE)</f>
        <v>Yvelines</v>
      </c>
      <c r="F4429" s="21" t="s">
        <v>53</v>
      </c>
      <c r="G4429" s="21" t="str">
        <f>VLOOKUP(Tableau1[[#This Row],[CODE_TYPE_DECHET]],Libellés!$A$1:$B$8,2,FALSE)</f>
        <v>Déchets dangereux</v>
      </c>
      <c r="H4429" s="21" t="s">
        <v>50</v>
      </c>
      <c r="I4429" s="21" t="str">
        <f>VLOOKUP(Tableau1[[#This Row],[CODE_DESTINATION]],Libellés!$E$2:$F$7,2,FALSE)</f>
        <v>Incinération avec récupération d'énergie</v>
      </c>
      <c r="J4429" s="21">
        <v>12.48701</v>
      </c>
      <c r="K4429" s="21">
        <v>1413635</v>
      </c>
      <c r="L4429" s="21">
        <f>Tableau1[[#This Row],[TONNE_DECHET]]*1000</f>
        <v>12487.01</v>
      </c>
      <c r="M4429" s="21">
        <f>Tableau1[[#This Row],[KG_DECHET]]/Tableau1[[#This Row],[Population]]</f>
        <v>8.8332631832120732E-3</v>
      </c>
    </row>
    <row r="4430" spans="1:13" x14ac:dyDescent="0.3">
      <c r="A4430" s="21">
        <v>2011</v>
      </c>
      <c r="B4430" s="21">
        <v>11</v>
      </c>
      <c r="C4430" s="21" t="str">
        <f>VLOOKUP(Tableau1[[#This Row],[CODE_REGION]],Libellés!$I$2:$J$15,2,FALSE)</f>
        <v>Ile-de-France</v>
      </c>
      <c r="D4430" s="21">
        <v>78</v>
      </c>
      <c r="E4430" s="21" t="str">
        <f>VLOOKUP(Tableau1[[#This Row],[CODE_DEPT]],Libellés!$L$2:$M$102,2,FALSE)</f>
        <v>Yvelines</v>
      </c>
      <c r="F4430" s="21" t="s">
        <v>53</v>
      </c>
      <c r="G4430" s="21" t="str">
        <f>VLOOKUP(Tableau1[[#This Row],[CODE_TYPE_DECHET]],Libellés!$A$1:$B$8,2,FALSE)</f>
        <v>Déchets dangereux</v>
      </c>
      <c r="H4430" s="21" t="s">
        <v>52</v>
      </c>
      <c r="I4430" s="21" t="str">
        <f>VLOOKUP(Tableau1[[#This Row],[CODE_DESTINATION]],Libellés!$E$2:$F$7,2,FALSE)</f>
        <v>Non précisé</v>
      </c>
      <c r="J4430" s="21">
        <v>142.34562</v>
      </c>
      <c r="K4430" s="21">
        <v>1413635</v>
      </c>
      <c r="L4430" s="21">
        <f>Tableau1[[#This Row],[TONNE_DECHET]]*1000</f>
        <v>142345.62</v>
      </c>
      <c r="M4430" s="21">
        <f>Tableau1[[#This Row],[KG_DECHET]]/Tableau1[[#This Row],[Population]]</f>
        <v>0.10069474793705588</v>
      </c>
    </row>
    <row r="4431" spans="1:13" x14ac:dyDescent="0.3">
      <c r="A4431" s="21">
        <v>2011</v>
      </c>
      <c r="B4431" s="21">
        <v>11</v>
      </c>
      <c r="C4431" s="21" t="str">
        <f>VLOOKUP(Tableau1[[#This Row],[CODE_REGION]],Libellés!$I$2:$J$15,2,FALSE)</f>
        <v>Ile-de-France</v>
      </c>
      <c r="D4431" s="21">
        <v>78</v>
      </c>
      <c r="E4431" s="21" t="str">
        <f>VLOOKUP(Tableau1[[#This Row],[CODE_DEPT]],Libellés!$L$2:$M$102,2,FALSE)</f>
        <v>Yvelines</v>
      </c>
      <c r="F4431" s="21" t="s">
        <v>51</v>
      </c>
      <c r="G4431" s="21" t="str">
        <f>VLOOKUP(Tableau1[[#This Row],[CODE_TYPE_DECHET]],Libellés!$A$1:$B$8,2,FALSE)</f>
        <v>Emballages et papier</v>
      </c>
      <c r="H4431" s="21" t="s">
        <v>49</v>
      </c>
      <c r="I4431" s="21" t="str">
        <f>VLOOKUP(Tableau1[[#This Row],[CODE_DESTINATION]],Libellés!$E$2:$F$7,2,FALSE)</f>
        <v>Valorisation matière</v>
      </c>
      <c r="J4431" s="21">
        <v>59211.935039999997</v>
      </c>
      <c r="K4431" s="21">
        <v>1413635</v>
      </c>
      <c r="L4431" s="21">
        <f>Tableau1[[#This Row],[TONNE_DECHET]]*1000</f>
        <v>59211935.039999999</v>
      </c>
      <c r="M4431" s="21">
        <f>Tableau1[[#This Row],[KG_DECHET]]/Tableau1[[#This Row],[Population]]</f>
        <v>41.886296703180101</v>
      </c>
    </row>
    <row r="4432" spans="1:13" x14ac:dyDescent="0.3">
      <c r="A4432" s="21">
        <v>2011</v>
      </c>
      <c r="B4432" s="21">
        <v>11</v>
      </c>
      <c r="C4432" s="21" t="str">
        <f>VLOOKUP(Tableau1[[#This Row],[CODE_REGION]],Libellés!$I$2:$J$15,2,FALSE)</f>
        <v>Ile-de-France</v>
      </c>
      <c r="D4432" s="21">
        <v>78</v>
      </c>
      <c r="E4432" s="21" t="str">
        <f>VLOOKUP(Tableau1[[#This Row],[CODE_DEPT]],Libellés!$L$2:$M$102,2,FALSE)</f>
        <v>Yvelines</v>
      </c>
      <c r="F4432" s="21" t="s">
        <v>51</v>
      </c>
      <c r="G4432" s="21" t="str">
        <f>VLOOKUP(Tableau1[[#This Row],[CODE_TYPE_DECHET]],Libellés!$A$1:$B$8,2,FALSE)</f>
        <v>Emballages et papier</v>
      </c>
      <c r="H4432" s="21" t="s">
        <v>52</v>
      </c>
      <c r="I4432" s="21" t="str">
        <f>VLOOKUP(Tableau1[[#This Row],[CODE_DESTINATION]],Libellés!$E$2:$F$7,2,FALSE)</f>
        <v>Non précisé</v>
      </c>
      <c r="J4432" s="21">
        <v>6.0312700000000001</v>
      </c>
      <c r="K4432" s="21">
        <v>1413635</v>
      </c>
      <c r="L4432" s="21">
        <f>Tableau1[[#This Row],[TONNE_DECHET]]*1000</f>
        <v>6031.27</v>
      </c>
      <c r="M4432" s="21">
        <f>Tableau1[[#This Row],[KG_DECHET]]/Tableau1[[#This Row],[Population]]</f>
        <v>4.2664973631807365E-3</v>
      </c>
    </row>
    <row r="4433" spans="1:13" x14ac:dyDescent="0.3">
      <c r="A4433" s="21">
        <v>2011</v>
      </c>
      <c r="B4433" s="21">
        <v>11</v>
      </c>
      <c r="C4433" s="21" t="str">
        <f>VLOOKUP(Tableau1[[#This Row],[CODE_REGION]],Libellés!$I$2:$J$15,2,FALSE)</f>
        <v>Ile-de-France</v>
      </c>
      <c r="D4433" s="21">
        <v>78</v>
      </c>
      <c r="E4433" s="21" t="str">
        <f>VLOOKUP(Tableau1[[#This Row],[CODE_DEPT]],Libellés!$L$2:$M$102,2,FALSE)</f>
        <v>Yvelines</v>
      </c>
      <c r="F4433" s="21" t="s">
        <v>56</v>
      </c>
      <c r="G4433" s="21" t="str">
        <f>VLOOKUP(Tableau1[[#This Row],[CODE_TYPE_DECHET]],Libellés!$A$1:$B$8,2,FALSE)</f>
        <v>Biodéchets</v>
      </c>
      <c r="H4433" s="21" t="s">
        <v>56</v>
      </c>
      <c r="I4433" s="21" t="str">
        <f>VLOOKUP(Tableau1[[#This Row],[CODE_DESTINATION]],Libellés!$E$2:$F$7,2,FALSE)</f>
        <v>Valorisation organique</v>
      </c>
      <c r="J4433" s="21">
        <v>53250.950519999999</v>
      </c>
      <c r="K4433" s="21">
        <v>1413635</v>
      </c>
      <c r="L4433" s="21">
        <f>Tableau1[[#This Row],[TONNE_DECHET]]*1000</f>
        <v>53250950.519999996</v>
      </c>
      <c r="M4433" s="21">
        <f>Tableau1[[#This Row],[KG_DECHET]]/Tableau1[[#This Row],[Population]]</f>
        <v>37.669519020114805</v>
      </c>
    </row>
    <row r="4434" spans="1:13" x14ac:dyDescent="0.3">
      <c r="A4434" s="21">
        <v>2011</v>
      </c>
      <c r="B4434" s="21">
        <v>11</v>
      </c>
      <c r="C4434" s="21" t="str">
        <f>VLOOKUP(Tableau1[[#This Row],[CODE_REGION]],Libellés!$I$2:$J$15,2,FALSE)</f>
        <v>Ile-de-France</v>
      </c>
      <c r="D4434" s="21">
        <v>78</v>
      </c>
      <c r="E4434" s="21" t="str">
        <f>VLOOKUP(Tableau1[[#This Row],[CODE_DEPT]],Libellés!$L$2:$M$102,2,FALSE)</f>
        <v>Yvelines</v>
      </c>
      <c r="F4434" s="21" t="s">
        <v>54</v>
      </c>
      <c r="G4434" s="21" t="str">
        <f>VLOOKUP(Tableau1[[#This Row],[CODE_TYPE_DECHET]],Libellés!$A$1:$B$8,2,FALSE)</f>
        <v>Verre</v>
      </c>
      <c r="H4434" s="21" t="s">
        <v>49</v>
      </c>
      <c r="I4434" s="21" t="str">
        <f>VLOOKUP(Tableau1[[#This Row],[CODE_DESTINATION]],Libellés!$E$2:$F$7,2,FALSE)</f>
        <v>Valorisation matière</v>
      </c>
      <c r="J4434" s="21">
        <v>33928.983399999997</v>
      </c>
      <c r="K4434" s="21">
        <v>1413635</v>
      </c>
      <c r="L4434" s="21">
        <f>Tableau1[[#This Row],[TONNE_DECHET]]*1000</f>
        <v>33928983.399999999</v>
      </c>
      <c r="M4434" s="21">
        <f>Tableau1[[#This Row],[KG_DECHET]]/Tableau1[[#This Row],[Population]]</f>
        <v>24.001233274501551</v>
      </c>
    </row>
    <row r="4435" spans="1:13" x14ac:dyDescent="0.3">
      <c r="A4435" s="21">
        <v>2011</v>
      </c>
      <c r="B4435" s="21">
        <v>11</v>
      </c>
      <c r="C4435" s="21" t="str">
        <f>VLOOKUP(Tableau1[[#This Row],[CODE_REGION]],Libellés!$I$2:$J$15,2,FALSE)</f>
        <v>Ile-de-France</v>
      </c>
      <c r="D4435" s="21">
        <v>78</v>
      </c>
      <c r="E4435" s="21" t="str">
        <f>VLOOKUP(Tableau1[[#This Row],[CODE_DEPT]],Libellés!$L$2:$M$102,2,FALSE)</f>
        <v>Yvelines</v>
      </c>
      <c r="F4435" s="21" t="s">
        <v>54</v>
      </c>
      <c r="G4435" s="21" t="str">
        <f>VLOOKUP(Tableau1[[#This Row],[CODE_TYPE_DECHET]],Libellés!$A$1:$B$8,2,FALSE)</f>
        <v>Verre</v>
      </c>
      <c r="H4435" s="21" t="s">
        <v>52</v>
      </c>
      <c r="I4435" s="21" t="str">
        <f>VLOOKUP(Tableau1[[#This Row],[CODE_DESTINATION]],Libellés!$E$2:$F$7,2,FALSE)</f>
        <v>Non précisé</v>
      </c>
      <c r="J4435" s="21">
        <v>29.521699999999999</v>
      </c>
      <c r="K4435" s="21">
        <v>1413635</v>
      </c>
      <c r="L4435" s="21">
        <f>Tableau1[[#This Row],[TONNE_DECHET]]*1000</f>
        <v>29521.7</v>
      </c>
      <c r="M4435" s="21">
        <f>Tableau1[[#This Row],[KG_DECHET]]/Tableau1[[#This Row],[Population]]</f>
        <v>2.0883537829779256E-2</v>
      </c>
    </row>
    <row r="4436" spans="1:13" x14ac:dyDescent="0.3">
      <c r="A4436" s="21">
        <v>2011</v>
      </c>
      <c r="B4436" s="21">
        <v>11</v>
      </c>
      <c r="C4436" s="21" t="str">
        <f>VLOOKUP(Tableau1[[#This Row],[CODE_REGION]],Libellés!$I$2:$J$15,2,FALSE)</f>
        <v>Ile-de-France</v>
      </c>
      <c r="D4436" s="21">
        <v>78</v>
      </c>
      <c r="E4436" s="21" t="str">
        <f>VLOOKUP(Tableau1[[#This Row],[CODE_DEPT]],Libellés!$L$2:$M$102,2,FALSE)</f>
        <v>Yvelines</v>
      </c>
      <c r="F4436" s="21" t="s">
        <v>55</v>
      </c>
      <c r="G4436" s="21" t="str">
        <f>VLOOKUP(Tableau1[[#This Row],[CODE_TYPE_DECHET]],Libellés!$A$1:$B$8,2,FALSE)</f>
        <v>Collectes séparées hors gravats</v>
      </c>
      <c r="H4436" s="21" t="s">
        <v>49</v>
      </c>
      <c r="I4436" s="21" t="str">
        <f>VLOOKUP(Tableau1[[#This Row],[CODE_DESTINATION]],Libellés!$E$2:$F$7,2,FALSE)</f>
        <v>Valorisation matière</v>
      </c>
      <c r="J4436" s="21">
        <v>750.90589999999997</v>
      </c>
      <c r="K4436" s="21">
        <v>1413635</v>
      </c>
      <c r="L4436" s="21">
        <f>Tableau1[[#This Row],[TONNE_DECHET]]*1000</f>
        <v>750905.9</v>
      </c>
      <c r="M4436" s="21">
        <f>Tableau1[[#This Row],[KG_DECHET]]/Tableau1[[#This Row],[Population]]</f>
        <v>0.53118796577617278</v>
      </c>
    </row>
    <row r="4437" spans="1:13" x14ac:dyDescent="0.3">
      <c r="A4437" s="21">
        <v>2011</v>
      </c>
      <c r="B4437" s="21">
        <v>11</v>
      </c>
      <c r="C4437" s="21" t="str">
        <f>VLOOKUP(Tableau1[[#This Row],[CODE_REGION]],Libellés!$I$2:$J$15,2,FALSE)</f>
        <v>Ile-de-France</v>
      </c>
      <c r="D4437" s="21">
        <v>78</v>
      </c>
      <c r="E4437" s="21" t="str">
        <f>VLOOKUP(Tableau1[[#This Row],[CODE_DEPT]],Libellés!$L$2:$M$102,2,FALSE)</f>
        <v>Yvelines</v>
      </c>
      <c r="F4437" s="21" t="s">
        <v>55</v>
      </c>
      <c r="G4437" s="21" t="str">
        <f>VLOOKUP(Tableau1[[#This Row],[CODE_TYPE_DECHET]],Libellés!$A$1:$B$8,2,FALSE)</f>
        <v>Collectes séparées hors gravats</v>
      </c>
      <c r="H4437" s="21" t="s">
        <v>50</v>
      </c>
      <c r="I4437" s="21" t="str">
        <f>VLOOKUP(Tableau1[[#This Row],[CODE_DESTINATION]],Libellés!$E$2:$F$7,2,FALSE)</f>
        <v>Incinération avec récupération d'énergie</v>
      </c>
      <c r="J4437" s="21">
        <v>4139</v>
      </c>
      <c r="K4437" s="21">
        <v>1413635</v>
      </c>
      <c r="L4437" s="21">
        <f>Tableau1[[#This Row],[TONNE_DECHET]]*1000</f>
        <v>4139000</v>
      </c>
      <c r="M4437" s="21">
        <f>Tableau1[[#This Row],[KG_DECHET]]/Tableau1[[#This Row],[Population]]</f>
        <v>2.927912792198835</v>
      </c>
    </row>
    <row r="4438" spans="1:13" x14ac:dyDescent="0.3">
      <c r="A4438" s="21">
        <v>2011</v>
      </c>
      <c r="B4438" s="21">
        <v>11</v>
      </c>
      <c r="C4438" s="21" t="str">
        <f>VLOOKUP(Tableau1[[#This Row],[CODE_REGION]],Libellés!$I$2:$J$15,2,FALSE)</f>
        <v>Ile-de-France</v>
      </c>
      <c r="D4438" s="21">
        <v>78</v>
      </c>
      <c r="E4438" s="21" t="str">
        <f>VLOOKUP(Tableau1[[#This Row],[CODE_DEPT]],Libellés!$L$2:$M$102,2,FALSE)</f>
        <v>Yvelines</v>
      </c>
      <c r="F4438" s="21" t="s">
        <v>55</v>
      </c>
      <c r="G4438" s="21" t="str">
        <f>VLOOKUP(Tableau1[[#This Row],[CODE_TYPE_DECHET]],Libellés!$A$1:$B$8,2,FALSE)</f>
        <v>Collectes séparées hors gravats</v>
      </c>
      <c r="H4438" s="21" t="s">
        <v>52</v>
      </c>
      <c r="I4438" s="21" t="str">
        <f>VLOOKUP(Tableau1[[#This Row],[CODE_DESTINATION]],Libellés!$E$2:$F$7,2,FALSE)</f>
        <v>Non précisé</v>
      </c>
      <c r="J4438" s="21">
        <v>2937.9992099999999</v>
      </c>
      <c r="K4438" s="21">
        <v>1413635</v>
      </c>
      <c r="L4438" s="21">
        <f>Tableau1[[#This Row],[TONNE_DECHET]]*1000</f>
        <v>2937999.21</v>
      </c>
      <c r="M4438" s="21">
        <f>Tableau1[[#This Row],[KG_DECHET]]/Tableau1[[#This Row],[Population]]</f>
        <v>2.0783294202534601</v>
      </c>
    </row>
    <row r="4439" spans="1:13" x14ac:dyDescent="0.3">
      <c r="A4439" s="21">
        <v>2013</v>
      </c>
      <c r="B4439" s="21">
        <v>11</v>
      </c>
      <c r="C4439" s="21" t="str">
        <f>VLOOKUP(Tableau1[[#This Row],[CODE_REGION]],Libellés!$I$2:$J$15,2,FALSE)</f>
        <v>Ile-de-France</v>
      </c>
      <c r="D4439" s="21">
        <v>78</v>
      </c>
      <c r="E4439" s="21" t="str">
        <f>VLOOKUP(Tableau1[[#This Row],[CODE_DEPT]],Libellés!$L$2:$M$102,2,FALSE)</f>
        <v>Yvelines</v>
      </c>
      <c r="F4439" s="21" t="s">
        <v>49</v>
      </c>
      <c r="G4439" s="21" t="str">
        <f>VLOOKUP(Tableau1[[#This Row],[CODE_TYPE_DECHET]],Libellés!$A$1:$B$8,2,FALSE)</f>
        <v>Ordures ménagères résiduelles</v>
      </c>
      <c r="H4439" s="21" t="s">
        <v>49</v>
      </c>
      <c r="I4439" s="21" t="str">
        <f>VLOOKUP(Tableau1[[#This Row],[CODE_DESTINATION]],Libellés!$E$2:$F$7,2,FALSE)</f>
        <v>Valorisation matière</v>
      </c>
      <c r="J4439" s="21">
        <v>2.7</v>
      </c>
      <c r="K4439" s="21">
        <v>1418484</v>
      </c>
      <c r="L4439" s="21">
        <f>Tableau1[[#This Row],[TONNE_DECHET]]*1000</f>
        <v>2700</v>
      </c>
      <c r="M4439" s="21">
        <f>Tableau1[[#This Row],[KG_DECHET]]/Tableau1[[#This Row],[Population]]</f>
        <v>1.9034405745852615E-3</v>
      </c>
    </row>
    <row r="4440" spans="1:13" x14ac:dyDescent="0.3">
      <c r="A4440" s="21">
        <v>2013</v>
      </c>
      <c r="B4440" s="21">
        <v>11</v>
      </c>
      <c r="C4440" s="21" t="str">
        <f>VLOOKUP(Tableau1[[#This Row],[CODE_REGION]],Libellés!$I$2:$J$15,2,FALSE)</f>
        <v>Ile-de-France</v>
      </c>
      <c r="D4440" s="21">
        <v>78</v>
      </c>
      <c r="E4440" s="21" t="str">
        <f>VLOOKUP(Tableau1[[#This Row],[CODE_DEPT]],Libellés!$L$2:$M$102,2,FALSE)</f>
        <v>Yvelines</v>
      </c>
      <c r="F4440" s="21" t="s">
        <v>49</v>
      </c>
      <c r="G4440" s="21" t="str">
        <f>VLOOKUP(Tableau1[[#This Row],[CODE_TYPE_DECHET]],Libellés!$A$1:$B$8,2,FALSE)</f>
        <v>Ordures ménagères résiduelles</v>
      </c>
      <c r="H4440" s="21" t="s">
        <v>50</v>
      </c>
      <c r="I4440" s="21" t="str">
        <f>VLOOKUP(Tableau1[[#This Row],[CODE_DESTINATION]],Libellés!$E$2:$F$7,2,FALSE)</f>
        <v>Incinération avec récupération d'énergie</v>
      </c>
      <c r="J4440" s="21">
        <v>361148.52714999998</v>
      </c>
      <c r="K4440" s="21">
        <v>1418484</v>
      </c>
      <c r="L4440" s="21">
        <f>Tableau1[[#This Row],[TONNE_DECHET]]*1000</f>
        <v>361148527.14999998</v>
      </c>
      <c r="M4440" s="21">
        <f>Tableau1[[#This Row],[KG_DECHET]]/Tableau1[[#This Row],[Population]]</f>
        <v>254.60176297370995</v>
      </c>
    </row>
    <row r="4441" spans="1:13" x14ac:dyDescent="0.3">
      <c r="A4441" s="21">
        <v>2013</v>
      </c>
      <c r="B4441" s="21">
        <v>11</v>
      </c>
      <c r="C4441" s="21" t="str">
        <f>VLOOKUP(Tableau1[[#This Row],[CODE_REGION]],Libellés!$I$2:$J$15,2,FALSE)</f>
        <v>Ile-de-France</v>
      </c>
      <c r="D4441" s="21">
        <v>78</v>
      </c>
      <c r="E4441" s="21" t="str">
        <f>VLOOKUP(Tableau1[[#This Row],[CODE_DEPT]],Libellés!$L$2:$M$102,2,FALSE)</f>
        <v>Yvelines</v>
      </c>
      <c r="F4441" s="21" t="s">
        <v>49</v>
      </c>
      <c r="G4441" s="21" t="str">
        <f>VLOOKUP(Tableau1[[#This Row],[CODE_TYPE_DECHET]],Libellés!$A$1:$B$8,2,FALSE)</f>
        <v>Ordures ménagères résiduelles</v>
      </c>
      <c r="H4441" s="21" t="s">
        <v>52</v>
      </c>
      <c r="I4441" s="21" t="str">
        <f>VLOOKUP(Tableau1[[#This Row],[CODE_DESTINATION]],Libellés!$E$2:$F$7,2,FALSE)</f>
        <v>Non précisé</v>
      </c>
      <c r="J4441" s="21">
        <v>111.62013</v>
      </c>
      <c r="K4441" s="21">
        <v>1418484</v>
      </c>
      <c r="L4441" s="21">
        <f>Tableau1[[#This Row],[TONNE_DECHET]]*1000</f>
        <v>111620.13</v>
      </c>
      <c r="M4441" s="21">
        <f>Tableau1[[#This Row],[KG_DECHET]]/Tableau1[[#This Row],[Population]]</f>
        <v>7.8689734956474661E-2</v>
      </c>
    </row>
    <row r="4442" spans="1:13" x14ac:dyDescent="0.3">
      <c r="A4442" s="21">
        <v>2013</v>
      </c>
      <c r="B4442" s="21">
        <v>11</v>
      </c>
      <c r="C4442" s="21" t="str">
        <f>VLOOKUP(Tableau1[[#This Row],[CODE_REGION]],Libellés!$I$2:$J$15,2,FALSE)</f>
        <v>Ile-de-France</v>
      </c>
      <c r="D4442" s="21">
        <v>78</v>
      </c>
      <c r="E4442" s="21" t="str">
        <f>VLOOKUP(Tableau1[[#This Row],[CODE_DEPT]],Libellés!$L$2:$M$102,2,FALSE)</f>
        <v>Yvelines</v>
      </c>
      <c r="F4442" s="21" t="s">
        <v>50</v>
      </c>
      <c r="G4442" s="21" t="str">
        <f>VLOOKUP(Tableau1[[#This Row],[CODE_TYPE_DECHET]],Libellés!$A$1:$B$8,2,FALSE)</f>
        <v>Encombrants</v>
      </c>
      <c r="H4442" s="21" t="s">
        <v>49</v>
      </c>
      <c r="I4442" s="21" t="str">
        <f>VLOOKUP(Tableau1[[#This Row],[CODE_DESTINATION]],Libellés!$E$2:$F$7,2,FALSE)</f>
        <v>Valorisation matière</v>
      </c>
      <c r="J4442" s="21">
        <v>22754.22005</v>
      </c>
      <c r="K4442" s="21">
        <v>1418484</v>
      </c>
      <c r="L4442" s="21">
        <f>Tableau1[[#This Row],[TONNE_DECHET]]*1000</f>
        <v>22754220.050000001</v>
      </c>
      <c r="M4442" s="21">
        <f>Tableau1[[#This Row],[KG_DECHET]]/Tableau1[[#This Row],[Population]]</f>
        <v>16.041224328226473</v>
      </c>
    </row>
    <row r="4443" spans="1:13" x14ac:dyDescent="0.3">
      <c r="A4443" s="21">
        <v>2013</v>
      </c>
      <c r="B4443" s="21">
        <v>11</v>
      </c>
      <c r="C4443" s="21" t="str">
        <f>VLOOKUP(Tableau1[[#This Row],[CODE_REGION]],Libellés!$I$2:$J$15,2,FALSE)</f>
        <v>Ile-de-France</v>
      </c>
      <c r="D4443" s="21">
        <v>78</v>
      </c>
      <c r="E4443" s="21" t="str">
        <f>VLOOKUP(Tableau1[[#This Row],[CODE_DEPT]],Libellés!$L$2:$M$102,2,FALSE)</f>
        <v>Yvelines</v>
      </c>
      <c r="F4443" s="21" t="s">
        <v>50</v>
      </c>
      <c r="G4443" s="21" t="str">
        <f>VLOOKUP(Tableau1[[#This Row],[CODE_TYPE_DECHET]],Libellés!$A$1:$B$8,2,FALSE)</f>
        <v>Encombrants</v>
      </c>
      <c r="H4443" s="21" t="s">
        <v>50</v>
      </c>
      <c r="I4443" s="21" t="str">
        <f>VLOOKUP(Tableau1[[#This Row],[CODE_DESTINATION]],Libellés!$E$2:$F$7,2,FALSE)</f>
        <v>Incinération avec récupération d'énergie</v>
      </c>
      <c r="J4443" s="21">
        <v>2733.8459800000001</v>
      </c>
      <c r="K4443" s="21">
        <v>1418484</v>
      </c>
      <c r="L4443" s="21">
        <f>Tableau1[[#This Row],[TONNE_DECHET]]*1000</f>
        <v>2733845.98</v>
      </c>
      <c r="M4443" s="21">
        <f>Tableau1[[#This Row],[KG_DECHET]]/Tableau1[[#This Row],[Population]]</f>
        <v>1.9273012455551137</v>
      </c>
    </row>
    <row r="4444" spans="1:13" x14ac:dyDescent="0.3">
      <c r="A4444" s="21">
        <v>2013</v>
      </c>
      <c r="B4444" s="21">
        <v>11</v>
      </c>
      <c r="C4444" s="21" t="str">
        <f>VLOOKUP(Tableau1[[#This Row],[CODE_REGION]],Libellés!$I$2:$J$15,2,FALSE)</f>
        <v>Ile-de-France</v>
      </c>
      <c r="D4444" s="21">
        <v>78</v>
      </c>
      <c r="E4444" s="21" t="str">
        <f>VLOOKUP(Tableau1[[#This Row],[CODE_DEPT]],Libellés!$L$2:$M$102,2,FALSE)</f>
        <v>Yvelines</v>
      </c>
      <c r="F4444" s="21" t="s">
        <v>50</v>
      </c>
      <c r="G4444" s="21" t="str">
        <f>VLOOKUP(Tableau1[[#This Row],[CODE_TYPE_DECHET]],Libellés!$A$1:$B$8,2,FALSE)</f>
        <v>Encombrants</v>
      </c>
      <c r="H4444" s="21" t="s">
        <v>51</v>
      </c>
      <c r="I4444" s="21" t="str">
        <f>VLOOKUP(Tableau1[[#This Row],[CODE_DESTINATION]],Libellés!$E$2:$F$7,2,FALSE)</f>
        <v>Stockage</v>
      </c>
      <c r="J4444" s="21">
        <v>4599.84645</v>
      </c>
      <c r="K4444" s="21">
        <v>1418484</v>
      </c>
      <c r="L4444" s="21">
        <f>Tableau1[[#This Row],[TONNE_DECHET]]*1000</f>
        <v>4599846.45</v>
      </c>
      <c r="M4444" s="21">
        <f>Tableau1[[#This Row],[KG_DECHET]]/Tableau1[[#This Row],[Population]]</f>
        <v>3.2427905073303611</v>
      </c>
    </row>
    <row r="4445" spans="1:13" x14ac:dyDescent="0.3">
      <c r="A4445" s="21">
        <v>2013</v>
      </c>
      <c r="B4445" s="21">
        <v>11</v>
      </c>
      <c r="C4445" s="21" t="str">
        <f>VLOOKUP(Tableau1[[#This Row],[CODE_REGION]],Libellés!$I$2:$J$15,2,FALSE)</f>
        <v>Ile-de-France</v>
      </c>
      <c r="D4445" s="21">
        <v>78</v>
      </c>
      <c r="E4445" s="21" t="str">
        <f>VLOOKUP(Tableau1[[#This Row],[CODE_DEPT]],Libellés!$L$2:$M$102,2,FALSE)</f>
        <v>Yvelines</v>
      </c>
      <c r="F4445" s="21" t="s">
        <v>53</v>
      </c>
      <c r="G4445" s="21" t="str">
        <f>VLOOKUP(Tableau1[[#This Row],[CODE_TYPE_DECHET]],Libellés!$A$1:$B$8,2,FALSE)</f>
        <v>Déchets dangereux</v>
      </c>
      <c r="H4445" s="21" t="s">
        <v>49</v>
      </c>
      <c r="I4445" s="21" t="str">
        <f>VLOOKUP(Tableau1[[#This Row],[CODE_DESTINATION]],Libellés!$E$2:$F$7,2,FALSE)</f>
        <v>Valorisation matière</v>
      </c>
      <c r="J4445" s="21">
        <v>168.49432999999999</v>
      </c>
      <c r="K4445" s="21">
        <v>1418484</v>
      </c>
      <c r="L4445" s="21">
        <f>Tableau1[[#This Row],[TONNE_DECHET]]*1000</f>
        <v>168494.33</v>
      </c>
      <c r="M4445" s="21">
        <f>Tableau1[[#This Row],[KG_DECHET]]/Tableau1[[#This Row],[Population]]</f>
        <v>0.11878479418872542</v>
      </c>
    </row>
    <row r="4446" spans="1:13" x14ac:dyDescent="0.3">
      <c r="A4446" s="21">
        <v>2013</v>
      </c>
      <c r="B4446" s="21">
        <v>11</v>
      </c>
      <c r="C4446" s="21" t="str">
        <f>VLOOKUP(Tableau1[[#This Row],[CODE_REGION]],Libellés!$I$2:$J$15,2,FALSE)</f>
        <v>Ile-de-France</v>
      </c>
      <c r="D4446" s="21">
        <v>78</v>
      </c>
      <c r="E4446" s="21" t="str">
        <f>VLOOKUP(Tableau1[[#This Row],[CODE_DEPT]],Libellés!$L$2:$M$102,2,FALSE)</f>
        <v>Yvelines</v>
      </c>
      <c r="F4446" s="21" t="s">
        <v>53</v>
      </c>
      <c r="G4446" s="21" t="str">
        <f>VLOOKUP(Tableau1[[#This Row],[CODE_TYPE_DECHET]],Libellés!$A$1:$B$8,2,FALSE)</f>
        <v>Déchets dangereux</v>
      </c>
      <c r="H4446" s="21" t="s">
        <v>50</v>
      </c>
      <c r="I4446" s="21" t="str">
        <f>VLOOKUP(Tableau1[[#This Row],[CODE_DESTINATION]],Libellés!$E$2:$F$7,2,FALSE)</f>
        <v>Incinération avec récupération d'énergie</v>
      </c>
      <c r="J4446" s="21">
        <v>9.0431899999999992</v>
      </c>
      <c r="K4446" s="21">
        <v>1418484</v>
      </c>
      <c r="L4446" s="21">
        <f>Tableau1[[#This Row],[TONNE_DECHET]]*1000</f>
        <v>9043.1899999999987</v>
      </c>
      <c r="M4446" s="21">
        <f>Tableau1[[#This Row],[KG_DECHET]]/Tableau1[[#This Row],[Population]]</f>
        <v>6.3752499146976626E-3</v>
      </c>
    </row>
    <row r="4447" spans="1:13" x14ac:dyDescent="0.3">
      <c r="A4447" s="21">
        <v>2013</v>
      </c>
      <c r="B4447" s="21">
        <v>11</v>
      </c>
      <c r="C4447" s="21" t="str">
        <f>VLOOKUP(Tableau1[[#This Row],[CODE_REGION]],Libellés!$I$2:$J$15,2,FALSE)</f>
        <v>Ile-de-France</v>
      </c>
      <c r="D4447" s="21">
        <v>78</v>
      </c>
      <c r="E4447" s="21" t="str">
        <f>VLOOKUP(Tableau1[[#This Row],[CODE_DEPT]],Libellés!$L$2:$M$102,2,FALSE)</f>
        <v>Yvelines</v>
      </c>
      <c r="F4447" s="21" t="s">
        <v>53</v>
      </c>
      <c r="G4447" s="21" t="str">
        <f>VLOOKUP(Tableau1[[#This Row],[CODE_TYPE_DECHET]],Libellés!$A$1:$B$8,2,FALSE)</f>
        <v>Déchets dangereux</v>
      </c>
      <c r="H4447" s="21" t="s">
        <v>52</v>
      </c>
      <c r="I4447" s="21" t="str">
        <f>VLOOKUP(Tableau1[[#This Row],[CODE_DESTINATION]],Libellés!$E$2:$F$7,2,FALSE)</f>
        <v>Non précisé</v>
      </c>
      <c r="J4447" s="21">
        <v>172.73645999999999</v>
      </c>
      <c r="K4447" s="21">
        <v>1418484</v>
      </c>
      <c r="L4447" s="21">
        <f>Tableau1[[#This Row],[TONNE_DECHET]]*1000</f>
        <v>172736.46</v>
      </c>
      <c r="M4447" s="21">
        <f>Tableau1[[#This Row],[KG_DECHET]]/Tableau1[[#This Row],[Population]]</f>
        <v>0.12177540247193482</v>
      </c>
    </row>
    <row r="4448" spans="1:13" x14ac:dyDescent="0.3">
      <c r="A4448" s="21">
        <v>2013</v>
      </c>
      <c r="B4448" s="21">
        <v>11</v>
      </c>
      <c r="C4448" s="21" t="str">
        <f>VLOOKUP(Tableau1[[#This Row],[CODE_REGION]],Libellés!$I$2:$J$15,2,FALSE)</f>
        <v>Ile-de-France</v>
      </c>
      <c r="D4448" s="21">
        <v>78</v>
      </c>
      <c r="E4448" s="21" t="str">
        <f>VLOOKUP(Tableau1[[#This Row],[CODE_DEPT]],Libellés!$L$2:$M$102,2,FALSE)</f>
        <v>Yvelines</v>
      </c>
      <c r="F4448" s="21" t="s">
        <v>51</v>
      </c>
      <c r="G4448" s="21" t="str">
        <f>VLOOKUP(Tableau1[[#This Row],[CODE_TYPE_DECHET]],Libellés!$A$1:$B$8,2,FALSE)</f>
        <v>Emballages et papier</v>
      </c>
      <c r="H4448" s="21" t="s">
        <v>49</v>
      </c>
      <c r="I4448" s="21" t="str">
        <f>VLOOKUP(Tableau1[[#This Row],[CODE_DESTINATION]],Libellés!$E$2:$F$7,2,FALSE)</f>
        <v>Valorisation matière</v>
      </c>
      <c r="J4448" s="21">
        <v>56772.457580000002</v>
      </c>
      <c r="K4448" s="21">
        <v>1418484</v>
      </c>
      <c r="L4448" s="21">
        <f>Tableau1[[#This Row],[TONNE_DECHET]]*1000</f>
        <v>56772457.580000006</v>
      </c>
      <c r="M4448" s="21">
        <f>Tableau1[[#This Row],[KG_DECHET]]/Tableau1[[#This Row],[Population]]</f>
        <v>40.023333065441697</v>
      </c>
    </row>
    <row r="4449" spans="1:13" x14ac:dyDescent="0.3">
      <c r="A4449" s="21">
        <v>2013</v>
      </c>
      <c r="B4449" s="21">
        <v>11</v>
      </c>
      <c r="C4449" s="21" t="str">
        <f>VLOOKUP(Tableau1[[#This Row],[CODE_REGION]],Libellés!$I$2:$J$15,2,FALSE)</f>
        <v>Ile-de-France</v>
      </c>
      <c r="D4449" s="21">
        <v>78</v>
      </c>
      <c r="E4449" s="21" t="str">
        <f>VLOOKUP(Tableau1[[#This Row],[CODE_DEPT]],Libellés!$L$2:$M$102,2,FALSE)</f>
        <v>Yvelines</v>
      </c>
      <c r="F4449" s="21" t="s">
        <v>51</v>
      </c>
      <c r="G4449" s="21" t="str">
        <f>VLOOKUP(Tableau1[[#This Row],[CODE_TYPE_DECHET]],Libellés!$A$1:$B$8,2,FALSE)</f>
        <v>Emballages et papier</v>
      </c>
      <c r="H4449" s="21" t="s">
        <v>52</v>
      </c>
      <c r="I4449" s="21" t="str">
        <f>VLOOKUP(Tableau1[[#This Row],[CODE_DESTINATION]],Libellés!$E$2:$F$7,2,FALSE)</f>
        <v>Non précisé</v>
      </c>
      <c r="J4449" s="21">
        <v>18.843219999999999</v>
      </c>
      <c r="K4449" s="21">
        <v>1418484</v>
      </c>
      <c r="L4449" s="21">
        <f>Tableau1[[#This Row],[TONNE_DECHET]]*1000</f>
        <v>18843.219999999998</v>
      </c>
      <c r="M4449" s="21">
        <f>Tableau1[[#This Row],[KG_DECHET]]/Tableau1[[#This Row],[Population]]</f>
        <v>1.3284055371791292E-2</v>
      </c>
    </row>
    <row r="4450" spans="1:13" x14ac:dyDescent="0.3">
      <c r="A4450" s="21">
        <v>2013</v>
      </c>
      <c r="B4450" s="21">
        <v>11</v>
      </c>
      <c r="C4450" s="21" t="str">
        <f>VLOOKUP(Tableau1[[#This Row],[CODE_REGION]],Libellés!$I$2:$J$15,2,FALSE)</f>
        <v>Ile-de-France</v>
      </c>
      <c r="D4450" s="21">
        <v>78</v>
      </c>
      <c r="E4450" s="21" t="str">
        <f>VLOOKUP(Tableau1[[#This Row],[CODE_DEPT]],Libellés!$L$2:$M$102,2,FALSE)</f>
        <v>Yvelines</v>
      </c>
      <c r="F4450" s="21" t="s">
        <v>56</v>
      </c>
      <c r="G4450" s="21" t="str">
        <f>VLOOKUP(Tableau1[[#This Row],[CODE_TYPE_DECHET]],Libellés!$A$1:$B$8,2,FALSE)</f>
        <v>Biodéchets</v>
      </c>
      <c r="H4450" s="21" t="s">
        <v>49</v>
      </c>
      <c r="I4450" s="21" t="str">
        <f>VLOOKUP(Tableau1[[#This Row],[CODE_DESTINATION]],Libellés!$E$2:$F$7,2,FALSE)</f>
        <v>Valorisation matière</v>
      </c>
      <c r="J4450" s="21">
        <v>673.22</v>
      </c>
      <c r="K4450" s="21">
        <v>1418484</v>
      </c>
      <c r="L4450" s="21">
        <f>Tableau1[[#This Row],[TONNE_DECHET]]*1000</f>
        <v>673220</v>
      </c>
      <c r="M4450" s="21">
        <f>Tableau1[[#This Row],[KG_DECHET]]/Tableau1[[#This Row],[Population]]</f>
        <v>0.47460528282307024</v>
      </c>
    </row>
    <row r="4451" spans="1:13" x14ac:dyDescent="0.3">
      <c r="A4451" s="21">
        <v>2013</v>
      </c>
      <c r="B4451" s="21">
        <v>11</v>
      </c>
      <c r="C4451" s="21" t="str">
        <f>VLOOKUP(Tableau1[[#This Row],[CODE_REGION]],Libellés!$I$2:$J$15,2,FALSE)</f>
        <v>Ile-de-France</v>
      </c>
      <c r="D4451" s="21">
        <v>78</v>
      </c>
      <c r="E4451" s="21" t="str">
        <f>VLOOKUP(Tableau1[[#This Row],[CODE_DEPT]],Libellés!$L$2:$M$102,2,FALSE)</f>
        <v>Yvelines</v>
      </c>
      <c r="F4451" s="21" t="s">
        <v>56</v>
      </c>
      <c r="G4451" s="21" t="str">
        <f>VLOOKUP(Tableau1[[#This Row],[CODE_TYPE_DECHET]],Libellés!$A$1:$B$8,2,FALSE)</f>
        <v>Biodéchets</v>
      </c>
      <c r="H4451" s="21" t="s">
        <v>56</v>
      </c>
      <c r="I4451" s="21" t="str">
        <f>VLOOKUP(Tableau1[[#This Row],[CODE_DESTINATION]],Libellés!$E$2:$F$7,2,FALSE)</f>
        <v>Valorisation organique</v>
      </c>
      <c r="J4451" s="21">
        <v>55991.146379999998</v>
      </c>
      <c r="K4451" s="21">
        <v>1418484</v>
      </c>
      <c r="L4451" s="21">
        <f>Tableau1[[#This Row],[TONNE_DECHET]]*1000</f>
        <v>55991146.379999995</v>
      </c>
      <c r="M4451" s="21">
        <f>Tableau1[[#This Row],[KG_DECHET]]/Tableau1[[#This Row],[Population]]</f>
        <v>39.472525865642474</v>
      </c>
    </row>
    <row r="4452" spans="1:13" x14ac:dyDescent="0.3">
      <c r="A4452" s="21">
        <v>2013</v>
      </c>
      <c r="B4452" s="21">
        <v>11</v>
      </c>
      <c r="C4452" s="21" t="str">
        <f>VLOOKUP(Tableau1[[#This Row],[CODE_REGION]],Libellés!$I$2:$J$15,2,FALSE)</f>
        <v>Ile-de-France</v>
      </c>
      <c r="D4452" s="21">
        <v>78</v>
      </c>
      <c r="E4452" s="21" t="str">
        <f>VLOOKUP(Tableau1[[#This Row],[CODE_DEPT]],Libellés!$L$2:$M$102,2,FALSE)</f>
        <v>Yvelines</v>
      </c>
      <c r="F4452" s="21" t="s">
        <v>54</v>
      </c>
      <c r="G4452" s="21" t="str">
        <f>VLOOKUP(Tableau1[[#This Row],[CODE_TYPE_DECHET]],Libellés!$A$1:$B$8,2,FALSE)</f>
        <v>Verre</v>
      </c>
      <c r="H4452" s="21" t="s">
        <v>49</v>
      </c>
      <c r="I4452" s="21" t="str">
        <f>VLOOKUP(Tableau1[[#This Row],[CODE_DESTINATION]],Libellés!$E$2:$F$7,2,FALSE)</f>
        <v>Valorisation matière</v>
      </c>
      <c r="J4452" s="21">
        <v>32926.053690000001</v>
      </c>
      <c r="K4452" s="21">
        <v>1418484</v>
      </c>
      <c r="L4452" s="21">
        <f>Tableau1[[#This Row],[TONNE_DECHET]]*1000</f>
        <v>32926053.690000001</v>
      </c>
      <c r="M4452" s="21">
        <f>Tableau1[[#This Row],[KG_DECHET]]/Tableau1[[#This Row],[Population]]</f>
        <v>23.212143168340287</v>
      </c>
    </row>
    <row r="4453" spans="1:13" x14ac:dyDescent="0.3">
      <c r="A4453" s="21">
        <v>2013</v>
      </c>
      <c r="B4453" s="21">
        <v>11</v>
      </c>
      <c r="C4453" s="21" t="str">
        <f>VLOOKUP(Tableau1[[#This Row],[CODE_REGION]],Libellés!$I$2:$J$15,2,FALSE)</f>
        <v>Ile-de-France</v>
      </c>
      <c r="D4453" s="21">
        <v>78</v>
      </c>
      <c r="E4453" s="21" t="str">
        <f>VLOOKUP(Tableau1[[#This Row],[CODE_DEPT]],Libellés!$L$2:$M$102,2,FALSE)</f>
        <v>Yvelines</v>
      </c>
      <c r="F4453" s="21" t="s">
        <v>54</v>
      </c>
      <c r="G4453" s="21" t="str">
        <f>VLOOKUP(Tableau1[[#This Row],[CODE_TYPE_DECHET]],Libellés!$A$1:$B$8,2,FALSE)</f>
        <v>Verre</v>
      </c>
      <c r="H4453" s="21" t="s">
        <v>52</v>
      </c>
      <c r="I4453" s="21" t="str">
        <f>VLOOKUP(Tableau1[[#This Row],[CODE_DESTINATION]],Libellés!$E$2:$F$7,2,FALSE)</f>
        <v>Non précisé</v>
      </c>
      <c r="J4453" s="21">
        <v>13.243169999999999</v>
      </c>
      <c r="K4453" s="21">
        <v>1418484</v>
      </c>
      <c r="L4453" s="21">
        <f>Tableau1[[#This Row],[TONNE_DECHET]]*1000</f>
        <v>13243.17</v>
      </c>
      <c r="M4453" s="21">
        <f>Tableau1[[#This Row],[KG_DECHET]]/Tableau1[[#This Row],[Population]]</f>
        <v>9.3361433756038135E-3</v>
      </c>
    </row>
    <row r="4454" spans="1:13" x14ac:dyDescent="0.3">
      <c r="A4454" s="21">
        <v>2013</v>
      </c>
      <c r="B4454" s="21">
        <v>11</v>
      </c>
      <c r="C4454" s="21" t="str">
        <f>VLOOKUP(Tableau1[[#This Row],[CODE_REGION]],Libellés!$I$2:$J$15,2,FALSE)</f>
        <v>Ile-de-France</v>
      </c>
      <c r="D4454" s="21">
        <v>78</v>
      </c>
      <c r="E4454" s="21" t="str">
        <f>VLOOKUP(Tableau1[[#This Row],[CODE_DEPT]],Libellés!$L$2:$M$102,2,FALSE)</f>
        <v>Yvelines</v>
      </c>
      <c r="F4454" s="21" t="s">
        <v>55</v>
      </c>
      <c r="G4454" s="21" t="str">
        <f>VLOOKUP(Tableau1[[#This Row],[CODE_TYPE_DECHET]],Libellés!$A$1:$B$8,2,FALSE)</f>
        <v>Collectes séparées hors gravats</v>
      </c>
      <c r="H4454" s="21" t="s">
        <v>49</v>
      </c>
      <c r="I4454" s="21" t="str">
        <f>VLOOKUP(Tableau1[[#This Row],[CODE_DESTINATION]],Libellés!$E$2:$F$7,2,FALSE)</f>
        <v>Valorisation matière</v>
      </c>
      <c r="J4454" s="21">
        <v>1725.12942</v>
      </c>
      <c r="K4454" s="21">
        <v>1418484</v>
      </c>
      <c r="L4454" s="21">
        <f>Tableau1[[#This Row],[TONNE_DECHET]]*1000</f>
        <v>1725129.42</v>
      </c>
      <c r="M4454" s="21">
        <f>Tableau1[[#This Row],[KG_DECHET]]/Tableau1[[#This Row],[Population]]</f>
        <v>1.2161782720143477</v>
      </c>
    </row>
    <row r="4455" spans="1:13" x14ac:dyDescent="0.3">
      <c r="A4455" s="21">
        <v>2013</v>
      </c>
      <c r="B4455" s="21">
        <v>11</v>
      </c>
      <c r="C4455" s="21" t="str">
        <f>VLOOKUP(Tableau1[[#This Row],[CODE_REGION]],Libellés!$I$2:$J$15,2,FALSE)</f>
        <v>Ile-de-France</v>
      </c>
      <c r="D4455" s="21">
        <v>78</v>
      </c>
      <c r="E4455" s="21" t="str">
        <f>VLOOKUP(Tableau1[[#This Row],[CODE_DEPT]],Libellés!$L$2:$M$102,2,FALSE)</f>
        <v>Yvelines</v>
      </c>
      <c r="F4455" s="21" t="s">
        <v>55</v>
      </c>
      <c r="G4455" s="21" t="str">
        <f>VLOOKUP(Tableau1[[#This Row],[CODE_TYPE_DECHET]],Libellés!$A$1:$B$8,2,FALSE)</f>
        <v>Collectes séparées hors gravats</v>
      </c>
      <c r="H4455" s="21" t="s">
        <v>50</v>
      </c>
      <c r="I4455" s="21" t="str">
        <f>VLOOKUP(Tableau1[[#This Row],[CODE_DESTINATION]],Libellés!$E$2:$F$7,2,FALSE)</f>
        <v>Incinération avec récupération d'énergie</v>
      </c>
      <c r="J4455" s="21">
        <v>2563.4306499999998</v>
      </c>
      <c r="K4455" s="21">
        <v>1418484</v>
      </c>
      <c r="L4455" s="21">
        <f>Tableau1[[#This Row],[TONNE_DECHET]]*1000</f>
        <v>2563430.65</v>
      </c>
      <c r="M4455" s="21">
        <f>Tableau1[[#This Row],[KG_DECHET]]/Tableau1[[#This Row],[Population]]</f>
        <v>1.8071621886464704</v>
      </c>
    </row>
    <row r="4456" spans="1:13" x14ac:dyDescent="0.3">
      <c r="A4456" s="21">
        <v>2013</v>
      </c>
      <c r="B4456" s="21">
        <v>11</v>
      </c>
      <c r="C4456" s="21" t="str">
        <f>VLOOKUP(Tableau1[[#This Row],[CODE_REGION]],Libellés!$I$2:$J$15,2,FALSE)</f>
        <v>Ile-de-France</v>
      </c>
      <c r="D4456" s="21">
        <v>78</v>
      </c>
      <c r="E4456" s="21" t="str">
        <f>VLOOKUP(Tableau1[[#This Row],[CODE_DEPT]],Libellés!$L$2:$M$102,2,FALSE)</f>
        <v>Yvelines</v>
      </c>
      <c r="F4456" s="21" t="s">
        <v>55</v>
      </c>
      <c r="G4456" s="21" t="str">
        <f>VLOOKUP(Tableau1[[#This Row],[CODE_TYPE_DECHET]],Libellés!$A$1:$B$8,2,FALSE)</f>
        <v>Collectes séparées hors gravats</v>
      </c>
      <c r="H4456" s="21" t="s">
        <v>56</v>
      </c>
      <c r="I4456" s="21" t="str">
        <f>VLOOKUP(Tableau1[[#This Row],[CODE_DESTINATION]],Libellés!$E$2:$F$7,2,FALSE)</f>
        <v>Valorisation organique</v>
      </c>
      <c r="J4456" s="21">
        <v>144.29822999999999</v>
      </c>
      <c r="K4456" s="21">
        <v>1418484</v>
      </c>
      <c r="L4456" s="21">
        <f>Tableau1[[#This Row],[TONNE_DECHET]]*1000</f>
        <v>144298.22999999998</v>
      </c>
      <c r="M4456" s="21">
        <f>Tableau1[[#This Row],[KG_DECHET]]/Tableau1[[#This Row],[Population]]</f>
        <v>0.10172707623068007</v>
      </c>
    </row>
    <row r="4457" spans="1:13" x14ac:dyDescent="0.3">
      <c r="A4457" s="21">
        <v>2013</v>
      </c>
      <c r="B4457" s="21">
        <v>11</v>
      </c>
      <c r="C4457" s="21" t="str">
        <f>VLOOKUP(Tableau1[[#This Row],[CODE_REGION]],Libellés!$I$2:$J$15,2,FALSE)</f>
        <v>Ile-de-France</v>
      </c>
      <c r="D4457" s="21">
        <v>78</v>
      </c>
      <c r="E4457" s="21" t="str">
        <f>VLOOKUP(Tableau1[[#This Row],[CODE_DEPT]],Libellés!$L$2:$M$102,2,FALSE)</f>
        <v>Yvelines</v>
      </c>
      <c r="F4457" s="21" t="s">
        <v>55</v>
      </c>
      <c r="G4457" s="21" t="str">
        <f>VLOOKUP(Tableau1[[#This Row],[CODE_TYPE_DECHET]],Libellés!$A$1:$B$8,2,FALSE)</f>
        <v>Collectes séparées hors gravats</v>
      </c>
      <c r="H4457" s="21" t="s">
        <v>52</v>
      </c>
      <c r="I4457" s="21" t="str">
        <f>VLOOKUP(Tableau1[[#This Row],[CODE_DESTINATION]],Libellés!$E$2:$F$7,2,FALSE)</f>
        <v>Non précisé</v>
      </c>
      <c r="J4457" s="21">
        <v>144.29822999999999</v>
      </c>
      <c r="K4457" s="21">
        <v>1418484</v>
      </c>
      <c r="L4457" s="21">
        <f>Tableau1[[#This Row],[TONNE_DECHET]]*1000</f>
        <v>144298.22999999998</v>
      </c>
      <c r="M4457" s="21">
        <f>Tableau1[[#This Row],[KG_DECHET]]/Tableau1[[#This Row],[Population]]</f>
        <v>0.10172707623068007</v>
      </c>
    </row>
    <row r="4458" spans="1:13" x14ac:dyDescent="0.3">
      <c r="A4458" s="21">
        <v>2015</v>
      </c>
      <c r="B4458" s="21">
        <v>11</v>
      </c>
      <c r="C4458" s="21" t="str">
        <f>VLOOKUP(Tableau1[[#This Row],[CODE_REGION]],Libellés!$I$2:$J$15,2,FALSE)</f>
        <v>Ile-de-France</v>
      </c>
      <c r="D4458" s="21">
        <v>78</v>
      </c>
      <c r="E4458" s="21" t="str">
        <f>VLOOKUP(Tableau1[[#This Row],[CODE_DEPT]],Libellés!$L$2:$M$102,2,FALSE)</f>
        <v>Yvelines</v>
      </c>
      <c r="F4458" s="21" t="s">
        <v>49</v>
      </c>
      <c r="G4458" s="21" t="str">
        <f>VLOOKUP(Tableau1[[#This Row],[CODE_TYPE_DECHET]],Libellés!$A$1:$B$8,2,FALSE)</f>
        <v>Ordures ménagères résiduelles</v>
      </c>
      <c r="H4458" s="21" t="s">
        <v>50</v>
      </c>
      <c r="I4458" s="21" t="str">
        <f>VLOOKUP(Tableau1[[#This Row],[CODE_DESTINATION]],Libellés!$E$2:$F$7,2,FALSE)</f>
        <v>Incinération avec récupération d'énergie</v>
      </c>
      <c r="J4458" s="21">
        <v>357445.27931999997</v>
      </c>
      <c r="K4458" s="21">
        <v>1427291</v>
      </c>
      <c r="L4458" s="21">
        <f>Tableau1[[#This Row],[TONNE_DECHET]]*1000</f>
        <v>357445279.31999999</v>
      </c>
      <c r="M4458" s="21">
        <f>Tableau1[[#This Row],[KG_DECHET]]/Tableau1[[#This Row],[Population]]</f>
        <v>250.43616145551258</v>
      </c>
    </row>
    <row r="4459" spans="1:13" x14ac:dyDescent="0.3">
      <c r="A4459" s="21">
        <v>2015</v>
      </c>
      <c r="B4459" s="21">
        <v>11</v>
      </c>
      <c r="C4459" s="21" t="str">
        <f>VLOOKUP(Tableau1[[#This Row],[CODE_REGION]],Libellés!$I$2:$J$15,2,FALSE)</f>
        <v>Ile-de-France</v>
      </c>
      <c r="D4459" s="21">
        <v>78</v>
      </c>
      <c r="E4459" s="21" t="str">
        <f>VLOOKUP(Tableau1[[#This Row],[CODE_DEPT]],Libellés!$L$2:$M$102,2,FALSE)</f>
        <v>Yvelines</v>
      </c>
      <c r="F4459" s="21" t="s">
        <v>50</v>
      </c>
      <c r="G4459" s="21" t="str">
        <f>VLOOKUP(Tableau1[[#This Row],[CODE_TYPE_DECHET]],Libellés!$A$1:$B$8,2,FALSE)</f>
        <v>Encombrants</v>
      </c>
      <c r="H4459" s="21" t="s">
        <v>49</v>
      </c>
      <c r="I4459" s="21" t="str">
        <f>VLOOKUP(Tableau1[[#This Row],[CODE_DESTINATION]],Libellés!$E$2:$F$7,2,FALSE)</f>
        <v>Valorisation matière</v>
      </c>
      <c r="J4459" s="21">
        <v>24324.79306</v>
      </c>
      <c r="K4459" s="21">
        <v>1427291</v>
      </c>
      <c r="L4459" s="21">
        <f>Tableau1[[#This Row],[TONNE_DECHET]]*1000</f>
        <v>24324793.059999999</v>
      </c>
      <c r="M4459" s="21">
        <f>Tableau1[[#This Row],[KG_DECHET]]/Tableau1[[#This Row],[Population]]</f>
        <v>17.042630451673833</v>
      </c>
    </row>
    <row r="4460" spans="1:13" x14ac:dyDescent="0.3">
      <c r="A4460" s="21">
        <v>2015</v>
      </c>
      <c r="B4460" s="21">
        <v>11</v>
      </c>
      <c r="C4460" s="21" t="str">
        <f>VLOOKUP(Tableau1[[#This Row],[CODE_REGION]],Libellés!$I$2:$J$15,2,FALSE)</f>
        <v>Ile-de-France</v>
      </c>
      <c r="D4460" s="21">
        <v>78</v>
      </c>
      <c r="E4460" s="21" t="str">
        <f>VLOOKUP(Tableau1[[#This Row],[CODE_DEPT]],Libellés!$L$2:$M$102,2,FALSE)</f>
        <v>Yvelines</v>
      </c>
      <c r="F4460" s="21" t="s">
        <v>50</v>
      </c>
      <c r="G4460" s="21" t="str">
        <f>VLOOKUP(Tableau1[[#This Row],[CODE_TYPE_DECHET]],Libellés!$A$1:$B$8,2,FALSE)</f>
        <v>Encombrants</v>
      </c>
      <c r="H4460" s="21" t="s">
        <v>50</v>
      </c>
      <c r="I4460" s="21" t="str">
        <f>VLOOKUP(Tableau1[[#This Row],[CODE_DESTINATION]],Libellés!$E$2:$F$7,2,FALSE)</f>
        <v>Incinération avec récupération d'énergie</v>
      </c>
      <c r="J4460" s="21">
        <v>777.38549</v>
      </c>
      <c r="K4460" s="21">
        <v>1427291</v>
      </c>
      <c r="L4460" s="21">
        <f>Tableau1[[#This Row],[TONNE_DECHET]]*1000</f>
        <v>777385.49</v>
      </c>
      <c r="M4460" s="21">
        <f>Tableau1[[#This Row],[KG_DECHET]]/Tableau1[[#This Row],[Population]]</f>
        <v>0.54465801998331098</v>
      </c>
    </row>
    <row r="4461" spans="1:13" x14ac:dyDescent="0.3">
      <c r="A4461" s="21">
        <v>2015</v>
      </c>
      <c r="B4461" s="21">
        <v>11</v>
      </c>
      <c r="C4461" s="21" t="str">
        <f>VLOOKUP(Tableau1[[#This Row],[CODE_REGION]],Libellés!$I$2:$J$15,2,FALSE)</f>
        <v>Ile-de-France</v>
      </c>
      <c r="D4461" s="21">
        <v>78</v>
      </c>
      <c r="E4461" s="21" t="str">
        <f>VLOOKUP(Tableau1[[#This Row],[CODE_DEPT]],Libellés!$L$2:$M$102,2,FALSE)</f>
        <v>Yvelines</v>
      </c>
      <c r="F4461" s="21" t="s">
        <v>50</v>
      </c>
      <c r="G4461" s="21" t="str">
        <f>VLOOKUP(Tableau1[[#This Row],[CODE_TYPE_DECHET]],Libellés!$A$1:$B$8,2,FALSE)</f>
        <v>Encombrants</v>
      </c>
      <c r="H4461" s="21" t="s">
        <v>51</v>
      </c>
      <c r="I4461" s="21" t="str">
        <f>VLOOKUP(Tableau1[[#This Row],[CODE_DESTINATION]],Libellés!$E$2:$F$7,2,FALSE)</f>
        <v>Stockage</v>
      </c>
      <c r="J4461" s="21">
        <v>5663.45</v>
      </c>
      <c r="K4461" s="21">
        <v>1427291</v>
      </c>
      <c r="L4461" s="21">
        <f>Tableau1[[#This Row],[TONNE_DECHET]]*1000</f>
        <v>5663450</v>
      </c>
      <c r="M4461" s="21">
        <f>Tableau1[[#This Row],[KG_DECHET]]/Tableau1[[#This Row],[Population]]</f>
        <v>3.9679714928490406</v>
      </c>
    </row>
    <row r="4462" spans="1:13" x14ac:dyDescent="0.3">
      <c r="A4462" s="21">
        <v>2015</v>
      </c>
      <c r="B4462" s="21">
        <v>11</v>
      </c>
      <c r="C4462" s="21" t="str">
        <f>VLOOKUP(Tableau1[[#This Row],[CODE_REGION]],Libellés!$I$2:$J$15,2,FALSE)</f>
        <v>Ile-de-France</v>
      </c>
      <c r="D4462" s="21">
        <v>78</v>
      </c>
      <c r="E4462" s="21" t="str">
        <f>VLOOKUP(Tableau1[[#This Row],[CODE_DEPT]],Libellés!$L$2:$M$102,2,FALSE)</f>
        <v>Yvelines</v>
      </c>
      <c r="F4462" s="21" t="s">
        <v>53</v>
      </c>
      <c r="G4462" s="21" t="str">
        <f>VLOOKUP(Tableau1[[#This Row],[CODE_TYPE_DECHET]],Libellés!$A$1:$B$8,2,FALSE)</f>
        <v>Déchets dangereux</v>
      </c>
      <c r="H4462" s="21" t="s">
        <v>49</v>
      </c>
      <c r="I4462" s="21" t="str">
        <f>VLOOKUP(Tableau1[[#This Row],[CODE_DESTINATION]],Libellés!$E$2:$F$7,2,FALSE)</f>
        <v>Valorisation matière</v>
      </c>
      <c r="J4462" s="21">
        <v>286.02222999999998</v>
      </c>
      <c r="K4462" s="21">
        <v>1427291</v>
      </c>
      <c r="L4462" s="21">
        <f>Tableau1[[#This Row],[TONNE_DECHET]]*1000</f>
        <v>286022.23</v>
      </c>
      <c r="M4462" s="21">
        <f>Tableau1[[#This Row],[KG_DECHET]]/Tableau1[[#This Row],[Population]]</f>
        <v>0.20039517519552774</v>
      </c>
    </row>
    <row r="4463" spans="1:13" x14ac:dyDescent="0.3">
      <c r="A4463" s="21">
        <v>2015</v>
      </c>
      <c r="B4463" s="21">
        <v>11</v>
      </c>
      <c r="C4463" s="21" t="str">
        <f>VLOOKUP(Tableau1[[#This Row],[CODE_REGION]],Libellés!$I$2:$J$15,2,FALSE)</f>
        <v>Ile-de-France</v>
      </c>
      <c r="D4463" s="21">
        <v>78</v>
      </c>
      <c r="E4463" s="21" t="str">
        <f>VLOOKUP(Tableau1[[#This Row],[CODE_DEPT]],Libellés!$L$2:$M$102,2,FALSE)</f>
        <v>Yvelines</v>
      </c>
      <c r="F4463" s="21" t="s">
        <v>53</v>
      </c>
      <c r="G4463" s="21" t="str">
        <f>VLOOKUP(Tableau1[[#This Row],[CODE_TYPE_DECHET]],Libellés!$A$1:$B$8,2,FALSE)</f>
        <v>Déchets dangereux</v>
      </c>
      <c r="H4463" s="21" t="s">
        <v>50</v>
      </c>
      <c r="I4463" s="21" t="str">
        <f>VLOOKUP(Tableau1[[#This Row],[CODE_DESTINATION]],Libellés!$E$2:$F$7,2,FALSE)</f>
        <v>Incinération avec récupération d'énergie</v>
      </c>
      <c r="J4463" s="21">
        <v>7.8428399999999998</v>
      </c>
      <c r="K4463" s="21">
        <v>1427291</v>
      </c>
      <c r="L4463" s="21">
        <f>Tableau1[[#This Row],[TONNE_DECHET]]*1000</f>
        <v>7842.84</v>
      </c>
      <c r="M4463" s="21">
        <f>Tableau1[[#This Row],[KG_DECHET]]/Tableau1[[#This Row],[Population]]</f>
        <v>5.4949130906031081E-3</v>
      </c>
    </row>
    <row r="4464" spans="1:13" x14ac:dyDescent="0.3">
      <c r="A4464" s="21">
        <v>2015</v>
      </c>
      <c r="B4464" s="21">
        <v>11</v>
      </c>
      <c r="C4464" s="21" t="str">
        <f>VLOOKUP(Tableau1[[#This Row],[CODE_REGION]],Libellés!$I$2:$J$15,2,FALSE)</f>
        <v>Ile-de-France</v>
      </c>
      <c r="D4464" s="21">
        <v>78</v>
      </c>
      <c r="E4464" s="21" t="str">
        <f>VLOOKUP(Tableau1[[#This Row],[CODE_DEPT]],Libellés!$L$2:$M$102,2,FALSE)</f>
        <v>Yvelines</v>
      </c>
      <c r="F4464" s="21" t="s">
        <v>53</v>
      </c>
      <c r="G4464" s="21" t="str">
        <f>VLOOKUP(Tableau1[[#This Row],[CODE_TYPE_DECHET]],Libellés!$A$1:$B$8,2,FALSE)</f>
        <v>Déchets dangereux</v>
      </c>
      <c r="H4464" s="21" t="s">
        <v>52</v>
      </c>
      <c r="I4464" s="21" t="str">
        <f>VLOOKUP(Tableau1[[#This Row],[CODE_DESTINATION]],Libellés!$E$2:$F$7,2,FALSE)</f>
        <v>Non précisé</v>
      </c>
      <c r="J4464" s="21">
        <v>82.147000000000006</v>
      </c>
      <c r="K4464" s="21">
        <v>1427291</v>
      </c>
      <c r="L4464" s="21">
        <f>Tableau1[[#This Row],[TONNE_DECHET]]*1000</f>
        <v>82147</v>
      </c>
      <c r="M4464" s="21">
        <f>Tableau1[[#This Row],[KG_DECHET]]/Tableau1[[#This Row],[Population]]</f>
        <v>5.7554486085878771E-2</v>
      </c>
    </row>
    <row r="4465" spans="1:13" x14ac:dyDescent="0.3">
      <c r="A4465" s="21">
        <v>2015</v>
      </c>
      <c r="B4465" s="21">
        <v>11</v>
      </c>
      <c r="C4465" s="21" t="str">
        <f>VLOOKUP(Tableau1[[#This Row],[CODE_REGION]],Libellés!$I$2:$J$15,2,FALSE)</f>
        <v>Ile-de-France</v>
      </c>
      <c r="D4465" s="21">
        <v>78</v>
      </c>
      <c r="E4465" s="21" t="str">
        <f>VLOOKUP(Tableau1[[#This Row],[CODE_DEPT]],Libellés!$L$2:$M$102,2,FALSE)</f>
        <v>Yvelines</v>
      </c>
      <c r="F4465" s="21" t="s">
        <v>51</v>
      </c>
      <c r="G4465" s="21" t="str">
        <f>VLOOKUP(Tableau1[[#This Row],[CODE_TYPE_DECHET]],Libellés!$A$1:$B$8,2,FALSE)</f>
        <v>Emballages et papier</v>
      </c>
      <c r="H4465" s="21" t="s">
        <v>49</v>
      </c>
      <c r="I4465" s="21" t="str">
        <f>VLOOKUP(Tableau1[[#This Row],[CODE_DESTINATION]],Libellés!$E$2:$F$7,2,FALSE)</f>
        <v>Valorisation matière</v>
      </c>
      <c r="J4465" s="21">
        <v>57798.513939999997</v>
      </c>
      <c r="K4465" s="21">
        <v>1427291</v>
      </c>
      <c r="L4465" s="21">
        <f>Tableau1[[#This Row],[TONNE_DECHET]]*1000</f>
        <v>57798513.939999998</v>
      </c>
      <c r="M4465" s="21">
        <f>Tableau1[[#This Row],[KG_DECHET]]/Tableau1[[#This Row],[Population]]</f>
        <v>40.495255655644151</v>
      </c>
    </row>
    <row r="4466" spans="1:13" x14ac:dyDescent="0.3">
      <c r="A4466" s="21">
        <v>2015</v>
      </c>
      <c r="B4466" s="21">
        <v>11</v>
      </c>
      <c r="C4466" s="21" t="str">
        <f>VLOOKUP(Tableau1[[#This Row],[CODE_REGION]],Libellés!$I$2:$J$15,2,FALSE)</f>
        <v>Ile-de-France</v>
      </c>
      <c r="D4466" s="21">
        <v>78</v>
      </c>
      <c r="E4466" s="21" t="str">
        <f>VLOOKUP(Tableau1[[#This Row],[CODE_DEPT]],Libellés!$L$2:$M$102,2,FALSE)</f>
        <v>Yvelines</v>
      </c>
      <c r="F4466" s="21" t="s">
        <v>56</v>
      </c>
      <c r="G4466" s="21" t="str">
        <f>VLOOKUP(Tableau1[[#This Row],[CODE_TYPE_DECHET]],Libellés!$A$1:$B$8,2,FALSE)</f>
        <v>Biodéchets</v>
      </c>
      <c r="H4466" s="21" t="s">
        <v>56</v>
      </c>
      <c r="I4466" s="21" t="str">
        <f>VLOOKUP(Tableau1[[#This Row],[CODE_DESTINATION]],Libellés!$E$2:$F$7,2,FALSE)</f>
        <v>Valorisation organique</v>
      </c>
      <c r="J4466" s="21">
        <v>52970.730360000001</v>
      </c>
      <c r="K4466" s="21">
        <v>1427291</v>
      </c>
      <c r="L4466" s="21">
        <f>Tableau1[[#This Row],[TONNE_DECHET]]*1000</f>
        <v>52970730.359999999</v>
      </c>
      <c r="M4466" s="21">
        <f>Tableau1[[#This Row],[KG_DECHET]]/Tableau1[[#This Row],[Population]]</f>
        <v>37.112775432620261</v>
      </c>
    </row>
    <row r="4467" spans="1:13" x14ac:dyDescent="0.3">
      <c r="A4467" s="21">
        <v>2015</v>
      </c>
      <c r="B4467" s="21">
        <v>11</v>
      </c>
      <c r="C4467" s="21" t="str">
        <f>VLOOKUP(Tableau1[[#This Row],[CODE_REGION]],Libellés!$I$2:$J$15,2,FALSE)</f>
        <v>Ile-de-France</v>
      </c>
      <c r="D4467" s="21">
        <v>78</v>
      </c>
      <c r="E4467" s="21" t="str">
        <f>VLOOKUP(Tableau1[[#This Row],[CODE_DEPT]],Libellés!$L$2:$M$102,2,FALSE)</f>
        <v>Yvelines</v>
      </c>
      <c r="F4467" s="21" t="s">
        <v>54</v>
      </c>
      <c r="G4467" s="21" t="str">
        <f>VLOOKUP(Tableau1[[#This Row],[CODE_TYPE_DECHET]],Libellés!$A$1:$B$8,2,FALSE)</f>
        <v>Verre</v>
      </c>
      <c r="H4467" s="21" t="s">
        <v>49</v>
      </c>
      <c r="I4467" s="21" t="str">
        <f>VLOOKUP(Tableau1[[#This Row],[CODE_DESTINATION]],Libellés!$E$2:$F$7,2,FALSE)</f>
        <v>Valorisation matière</v>
      </c>
      <c r="J4467" s="21">
        <v>33075.193200000002</v>
      </c>
      <c r="K4467" s="21">
        <v>1427291</v>
      </c>
      <c r="L4467" s="21">
        <f>Tableau1[[#This Row],[TONNE_DECHET]]*1000</f>
        <v>33075193.200000003</v>
      </c>
      <c r="M4467" s="21">
        <f>Tableau1[[#This Row],[KG_DECHET]]/Tableau1[[#This Row],[Population]]</f>
        <v>23.173405563406483</v>
      </c>
    </row>
    <row r="4468" spans="1:13" x14ac:dyDescent="0.3">
      <c r="A4468" s="21">
        <v>2015</v>
      </c>
      <c r="B4468" s="21">
        <v>11</v>
      </c>
      <c r="C4468" s="21" t="str">
        <f>VLOOKUP(Tableau1[[#This Row],[CODE_REGION]],Libellés!$I$2:$J$15,2,FALSE)</f>
        <v>Ile-de-France</v>
      </c>
      <c r="D4468" s="21">
        <v>78</v>
      </c>
      <c r="E4468" s="21" t="str">
        <f>VLOOKUP(Tableau1[[#This Row],[CODE_DEPT]],Libellés!$L$2:$M$102,2,FALSE)</f>
        <v>Yvelines</v>
      </c>
      <c r="F4468" s="21" t="s">
        <v>55</v>
      </c>
      <c r="G4468" s="21" t="str">
        <f>VLOOKUP(Tableau1[[#This Row],[CODE_TYPE_DECHET]],Libellés!$A$1:$B$8,2,FALSE)</f>
        <v>Collectes séparées hors gravats</v>
      </c>
      <c r="H4468" s="21" t="s">
        <v>49</v>
      </c>
      <c r="I4468" s="21" t="str">
        <f>VLOOKUP(Tableau1[[#This Row],[CODE_DESTINATION]],Libellés!$E$2:$F$7,2,FALSE)</f>
        <v>Valorisation matière</v>
      </c>
      <c r="J4468" s="21">
        <v>1997.6159299999999</v>
      </c>
      <c r="K4468" s="21">
        <v>1427291</v>
      </c>
      <c r="L4468" s="21">
        <f>Tableau1[[#This Row],[TONNE_DECHET]]*1000</f>
        <v>1997615.93</v>
      </c>
      <c r="M4468" s="21">
        <f>Tableau1[[#This Row],[KG_DECHET]]/Tableau1[[#This Row],[Population]]</f>
        <v>1.3995855995728972</v>
      </c>
    </row>
    <row r="4469" spans="1:13" x14ac:dyDescent="0.3">
      <c r="A4469" s="21">
        <v>2015</v>
      </c>
      <c r="B4469" s="21">
        <v>11</v>
      </c>
      <c r="C4469" s="21" t="str">
        <f>VLOOKUP(Tableau1[[#This Row],[CODE_REGION]],Libellés!$I$2:$J$15,2,FALSE)</f>
        <v>Ile-de-France</v>
      </c>
      <c r="D4469" s="21">
        <v>78</v>
      </c>
      <c r="E4469" s="21" t="str">
        <f>VLOOKUP(Tableau1[[#This Row],[CODE_DEPT]],Libellés!$L$2:$M$102,2,FALSE)</f>
        <v>Yvelines</v>
      </c>
      <c r="F4469" s="21" t="s">
        <v>55</v>
      </c>
      <c r="G4469" s="21" t="str">
        <f>VLOOKUP(Tableau1[[#This Row],[CODE_TYPE_DECHET]],Libellés!$A$1:$B$8,2,FALSE)</f>
        <v>Collectes séparées hors gravats</v>
      </c>
      <c r="H4469" s="21" t="s">
        <v>50</v>
      </c>
      <c r="I4469" s="21" t="str">
        <f>VLOOKUP(Tableau1[[#This Row],[CODE_DESTINATION]],Libellés!$E$2:$F$7,2,FALSE)</f>
        <v>Incinération avec récupération d'énergie</v>
      </c>
      <c r="J4469" s="21">
        <v>1513.2838099999999</v>
      </c>
      <c r="K4469" s="21">
        <v>1427291</v>
      </c>
      <c r="L4469" s="21">
        <f>Tableau1[[#This Row],[TONNE_DECHET]]*1000</f>
        <v>1513283.8099999998</v>
      </c>
      <c r="M4469" s="21">
        <f>Tableau1[[#This Row],[KG_DECHET]]/Tableau1[[#This Row],[Population]]</f>
        <v>1.0602489681501528</v>
      </c>
    </row>
    <row r="4470" spans="1:13" x14ac:dyDescent="0.3">
      <c r="A4470" s="21">
        <v>2015</v>
      </c>
      <c r="B4470" s="21">
        <v>11</v>
      </c>
      <c r="C4470" s="21" t="str">
        <f>VLOOKUP(Tableau1[[#This Row],[CODE_REGION]],Libellés!$I$2:$J$15,2,FALSE)</f>
        <v>Ile-de-France</v>
      </c>
      <c r="D4470" s="21">
        <v>78</v>
      </c>
      <c r="E4470" s="21" t="str">
        <f>VLOOKUP(Tableau1[[#This Row],[CODE_DEPT]],Libellés!$L$2:$M$102,2,FALSE)</f>
        <v>Yvelines</v>
      </c>
      <c r="F4470" s="21" t="s">
        <v>55</v>
      </c>
      <c r="G4470" s="21" t="str">
        <f>VLOOKUP(Tableau1[[#This Row],[CODE_TYPE_DECHET]],Libellés!$A$1:$B$8,2,FALSE)</f>
        <v>Collectes séparées hors gravats</v>
      </c>
      <c r="H4470" s="21" t="s">
        <v>56</v>
      </c>
      <c r="I4470" s="21" t="str">
        <f>VLOOKUP(Tableau1[[#This Row],[CODE_DESTINATION]],Libellés!$E$2:$F$7,2,FALSE)</f>
        <v>Valorisation organique</v>
      </c>
      <c r="J4470" s="21">
        <v>160.1309</v>
      </c>
      <c r="K4470" s="21">
        <v>1427291</v>
      </c>
      <c r="L4470" s="21">
        <f>Tableau1[[#This Row],[TONNE_DECHET]]*1000</f>
        <v>160130.9</v>
      </c>
      <c r="M4470" s="21">
        <f>Tableau1[[#This Row],[KG_DECHET]]/Tableau1[[#This Row],[Population]]</f>
        <v>0.1121921878579771</v>
      </c>
    </row>
    <row r="4471" spans="1:13" x14ac:dyDescent="0.3">
      <c r="A4471" s="21">
        <v>2015</v>
      </c>
      <c r="B4471" s="21">
        <v>11</v>
      </c>
      <c r="C4471" s="21" t="str">
        <f>VLOOKUP(Tableau1[[#This Row],[CODE_REGION]],Libellés!$I$2:$J$15,2,FALSE)</f>
        <v>Ile-de-France</v>
      </c>
      <c r="D4471" s="21">
        <v>78</v>
      </c>
      <c r="E4471" s="21" t="str">
        <f>VLOOKUP(Tableau1[[#This Row],[CODE_DEPT]],Libellés!$L$2:$M$102,2,FALSE)</f>
        <v>Yvelines</v>
      </c>
      <c r="F4471" s="21" t="s">
        <v>55</v>
      </c>
      <c r="G4471" s="21" t="str">
        <f>VLOOKUP(Tableau1[[#This Row],[CODE_TYPE_DECHET]],Libellés!$A$1:$B$8,2,FALSE)</f>
        <v>Collectes séparées hors gravats</v>
      </c>
      <c r="H4471" s="21" t="s">
        <v>52</v>
      </c>
      <c r="I4471" s="21" t="str">
        <f>VLOOKUP(Tableau1[[#This Row],[CODE_DESTINATION]],Libellés!$E$2:$F$7,2,FALSE)</f>
        <v>Non précisé</v>
      </c>
      <c r="J4471" s="21">
        <v>83.342979999999997</v>
      </c>
      <c r="K4471" s="21">
        <v>1427291</v>
      </c>
      <c r="L4471" s="21">
        <f>Tableau1[[#This Row],[TONNE_DECHET]]*1000</f>
        <v>83342.98</v>
      </c>
      <c r="M4471" s="21">
        <f>Tableau1[[#This Row],[KG_DECHET]]/Tableau1[[#This Row],[Population]]</f>
        <v>5.8392423128850388E-2</v>
      </c>
    </row>
    <row r="4472" spans="1:13" x14ac:dyDescent="0.3">
      <c r="A4472" s="21">
        <v>2017</v>
      </c>
      <c r="B4472" s="21">
        <v>11</v>
      </c>
      <c r="C4472" s="21" t="str">
        <f>VLOOKUP(Tableau1[[#This Row],[CODE_REGION]],Libellés!$I$2:$J$15,2,FALSE)</f>
        <v>Ile-de-France</v>
      </c>
      <c r="D4472" s="21">
        <v>78</v>
      </c>
      <c r="E4472" s="21" t="str">
        <f>VLOOKUP(Tableau1[[#This Row],[CODE_DEPT]],Libellés!$L$2:$M$102,2,FALSE)</f>
        <v>Yvelines</v>
      </c>
      <c r="F4472" s="21" t="s">
        <v>49</v>
      </c>
      <c r="G4472" s="21" t="str">
        <f>VLOOKUP(Tableau1[[#This Row],[CODE_TYPE_DECHET]],Libellés!$A$1:$B$8,2,FALSE)</f>
        <v>Ordures ménagères résiduelles</v>
      </c>
      <c r="H4472" s="21" t="s">
        <v>50</v>
      </c>
      <c r="I4472" s="21" t="str">
        <f>VLOOKUP(Tableau1[[#This Row],[CODE_DESTINATION]],Libellés!$E$2:$F$7,2,FALSE)</f>
        <v>Incinération avec récupération d'énergie</v>
      </c>
      <c r="J4472" s="21">
        <v>355035.02638</v>
      </c>
      <c r="K4472" s="21">
        <v>1438266</v>
      </c>
      <c r="L4472" s="21">
        <f>Tableau1[[#This Row],[TONNE_DECHET]]*1000</f>
        <v>355035026.38</v>
      </c>
      <c r="M4472" s="21">
        <f>Tableau1[[#This Row],[KG_DECHET]]/Tableau1[[#This Row],[Population]]</f>
        <v>246.84934941102688</v>
      </c>
    </row>
    <row r="4473" spans="1:13" x14ac:dyDescent="0.3">
      <c r="A4473" s="21">
        <v>2017</v>
      </c>
      <c r="B4473" s="21">
        <v>11</v>
      </c>
      <c r="C4473" s="21" t="str">
        <f>VLOOKUP(Tableau1[[#This Row],[CODE_REGION]],Libellés!$I$2:$J$15,2,FALSE)</f>
        <v>Ile-de-France</v>
      </c>
      <c r="D4473" s="21">
        <v>78</v>
      </c>
      <c r="E4473" s="21" t="str">
        <f>VLOOKUP(Tableau1[[#This Row],[CODE_DEPT]],Libellés!$L$2:$M$102,2,FALSE)</f>
        <v>Yvelines</v>
      </c>
      <c r="F4473" s="21" t="s">
        <v>49</v>
      </c>
      <c r="G4473" s="21" t="str">
        <f>VLOOKUP(Tableau1[[#This Row],[CODE_TYPE_DECHET]],Libellés!$A$1:$B$8,2,FALSE)</f>
        <v>Ordures ménagères résiduelles</v>
      </c>
      <c r="H4473" s="21" t="s">
        <v>51</v>
      </c>
      <c r="I4473" s="21" t="str">
        <f>VLOOKUP(Tableau1[[#This Row],[CODE_DESTINATION]],Libellés!$E$2:$F$7,2,FALSE)</f>
        <v>Stockage</v>
      </c>
      <c r="J4473" s="21">
        <v>6070</v>
      </c>
      <c r="K4473" s="21">
        <v>1438266</v>
      </c>
      <c r="L4473" s="21">
        <f>Tableau1[[#This Row],[TONNE_DECHET]]*1000</f>
        <v>6070000</v>
      </c>
      <c r="M4473" s="21">
        <f>Tableau1[[#This Row],[KG_DECHET]]/Tableau1[[#This Row],[Population]]</f>
        <v>4.2203597943634907</v>
      </c>
    </row>
    <row r="4474" spans="1:13" x14ac:dyDescent="0.3">
      <c r="A4474" s="21">
        <v>2017</v>
      </c>
      <c r="B4474" s="21">
        <v>11</v>
      </c>
      <c r="C4474" s="21" t="str">
        <f>VLOOKUP(Tableau1[[#This Row],[CODE_REGION]],Libellés!$I$2:$J$15,2,FALSE)</f>
        <v>Ile-de-France</v>
      </c>
      <c r="D4474" s="21">
        <v>78</v>
      </c>
      <c r="E4474" s="21" t="str">
        <f>VLOOKUP(Tableau1[[#This Row],[CODE_DEPT]],Libellés!$L$2:$M$102,2,FALSE)</f>
        <v>Yvelines</v>
      </c>
      <c r="F4474" s="21" t="s">
        <v>50</v>
      </c>
      <c r="G4474" s="21" t="str">
        <f>VLOOKUP(Tableau1[[#This Row],[CODE_TYPE_DECHET]],Libellés!$A$1:$B$8,2,FALSE)</f>
        <v>Encombrants</v>
      </c>
      <c r="H4474" s="21" t="s">
        <v>49</v>
      </c>
      <c r="I4474" s="21" t="str">
        <f>VLOOKUP(Tableau1[[#This Row],[CODE_DESTINATION]],Libellés!$E$2:$F$7,2,FALSE)</f>
        <v>Valorisation matière</v>
      </c>
      <c r="J4474" s="21">
        <v>30544.511210000001</v>
      </c>
      <c r="K4474" s="21">
        <v>1438266</v>
      </c>
      <c r="L4474" s="21">
        <f>Tableau1[[#This Row],[TONNE_DECHET]]*1000</f>
        <v>30544511.210000001</v>
      </c>
      <c r="M4474" s="21">
        <f>Tableau1[[#This Row],[KG_DECHET]]/Tableau1[[#This Row],[Population]]</f>
        <v>21.237039052581373</v>
      </c>
    </row>
    <row r="4475" spans="1:13" x14ac:dyDescent="0.3">
      <c r="A4475" s="21">
        <v>2017</v>
      </c>
      <c r="B4475" s="21">
        <v>11</v>
      </c>
      <c r="C4475" s="21" t="str">
        <f>VLOOKUP(Tableau1[[#This Row],[CODE_REGION]],Libellés!$I$2:$J$15,2,FALSE)</f>
        <v>Ile-de-France</v>
      </c>
      <c r="D4475" s="21">
        <v>78</v>
      </c>
      <c r="E4475" s="21" t="str">
        <f>VLOOKUP(Tableau1[[#This Row],[CODE_DEPT]],Libellés!$L$2:$M$102,2,FALSE)</f>
        <v>Yvelines</v>
      </c>
      <c r="F4475" s="21" t="s">
        <v>50</v>
      </c>
      <c r="G4475" s="21" t="str">
        <f>VLOOKUP(Tableau1[[#This Row],[CODE_TYPE_DECHET]],Libellés!$A$1:$B$8,2,FALSE)</f>
        <v>Encombrants</v>
      </c>
      <c r="H4475" s="21" t="s">
        <v>50</v>
      </c>
      <c r="I4475" s="21" t="str">
        <f>VLOOKUP(Tableau1[[#This Row],[CODE_DESTINATION]],Libellés!$E$2:$F$7,2,FALSE)</f>
        <v>Incinération avec récupération d'énergie</v>
      </c>
      <c r="J4475" s="21">
        <v>722.59970999999996</v>
      </c>
      <c r="K4475" s="21">
        <v>1438266</v>
      </c>
      <c r="L4475" s="21">
        <f>Tableau1[[#This Row],[TONNE_DECHET]]*1000</f>
        <v>722599.71</v>
      </c>
      <c r="M4475" s="21">
        <f>Tableau1[[#This Row],[KG_DECHET]]/Tableau1[[#This Row],[Population]]</f>
        <v>0.50241033995102435</v>
      </c>
    </row>
    <row r="4476" spans="1:13" x14ac:dyDescent="0.3">
      <c r="A4476" s="21">
        <v>2017</v>
      </c>
      <c r="B4476" s="21">
        <v>11</v>
      </c>
      <c r="C4476" s="21" t="str">
        <f>VLOOKUP(Tableau1[[#This Row],[CODE_REGION]],Libellés!$I$2:$J$15,2,FALSE)</f>
        <v>Ile-de-France</v>
      </c>
      <c r="D4476" s="21">
        <v>78</v>
      </c>
      <c r="E4476" s="21" t="str">
        <f>VLOOKUP(Tableau1[[#This Row],[CODE_DEPT]],Libellés!$L$2:$M$102,2,FALSE)</f>
        <v>Yvelines</v>
      </c>
      <c r="F4476" s="21" t="s">
        <v>50</v>
      </c>
      <c r="G4476" s="21" t="str">
        <f>VLOOKUP(Tableau1[[#This Row],[CODE_TYPE_DECHET]],Libellés!$A$1:$B$8,2,FALSE)</f>
        <v>Encombrants</v>
      </c>
      <c r="H4476" s="21" t="s">
        <v>52</v>
      </c>
      <c r="I4476" s="21" t="str">
        <f>VLOOKUP(Tableau1[[#This Row],[CODE_DESTINATION]],Libellés!$E$2:$F$7,2,FALSE)</f>
        <v>Non précisé</v>
      </c>
      <c r="J4476" s="21">
        <v>2839.27</v>
      </c>
      <c r="K4476" s="21">
        <v>1438266</v>
      </c>
      <c r="L4476" s="21">
        <f>Tableau1[[#This Row],[TONNE_DECHET]]*1000</f>
        <v>2839270</v>
      </c>
      <c r="M4476" s="21">
        <f>Tableau1[[#This Row],[KG_DECHET]]/Tableau1[[#This Row],[Population]]</f>
        <v>1.974092414059708</v>
      </c>
    </row>
    <row r="4477" spans="1:13" x14ac:dyDescent="0.3">
      <c r="A4477" s="21">
        <v>2017</v>
      </c>
      <c r="B4477" s="21">
        <v>11</v>
      </c>
      <c r="C4477" s="21" t="str">
        <f>VLOOKUP(Tableau1[[#This Row],[CODE_REGION]],Libellés!$I$2:$J$15,2,FALSE)</f>
        <v>Ile-de-France</v>
      </c>
      <c r="D4477" s="21">
        <v>78</v>
      </c>
      <c r="E4477" s="21" t="str">
        <f>VLOOKUP(Tableau1[[#This Row],[CODE_DEPT]],Libellés!$L$2:$M$102,2,FALSE)</f>
        <v>Yvelines</v>
      </c>
      <c r="F4477" s="21" t="s">
        <v>53</v>
      </c>
      <c r="G4477" s="21" t="str">
        <f>VLOOKUP(Tableau1[[#This Row],[CODE_TYPE_DECHET]],Libellés!$A$1:$B$8,2,FALSE)</f>
        <v>Déchets dangereux</v>
      </c>
      <c r="H4477" s="21" t="s">
        <v>49</v>
      </c>
      <c r="I4477" s="21" t="str">
        <f>VLOOKUP(Tableau1[[#This Row],[CODE_DESTINATION]],Libellés!$E$2:$F$7,2,FALSE)</f>
        <v>Valorisation matière</v>
      </c>
      <c r="J4477" s="21">
        <v>171.67511999999999</v>
      </c>
      <c r="K4477" s="21">
        <v>1438266</v>
      </c>
      <c r="L4477" s="21">
        <f>Tableau1[[#This Row],[TONNE_DECHET]]*1000</f>
        <v>171675.12</v>
      </c>
      <c r="M4477" s="21">
        <f>Tableau1[[#This Row],[KG_DECHET]]/Tableau1[[#This Row],[Population]]</f>
        <v>0.11936256575626483</v>
      </c>
    </row>
    <row r="4478" spans="1:13" x14ac:dyDescent="0.3">
      <c r="A4478" s="21">
        <v>2017</v>
      </c>
      <c r="B4478" s="21">
        <v>11</v>
      </c>
      <c r="C4478" s="21" t="str">
        <f>VLOOKUP(Tableau1[[#This Row],[CODE_REGION]],Libellés!$I$2:$J$15,2,FALSE)</f>
        <v>Ile-de-France</v>
      </c>
      <c r="D4478" s="21">
        <v>78</v>
      </c>
      <c r="E4478" s="21" t="str">
        <f>VLOOKUP(Tableau1[[#This Row],[CODE_DEPT]],Libellés!$L$2:$M$102,2,FALSE)</f>
        <v>Yvelines</v>
      </c>
      <c r="F4478" s="21" t="s">
        <v>53</v>
      </c>
      <c r="G4478" s="21" t="str">
        <f>VLOOKUP(Tableau1[[#This Row],[CODE_TYPE_DECHET]],Libellés!$A$1:$B$8,2,FALSE)</f>
        <v>Déchets dangereux</v>
      </c>
      <c r="H4478" s="21" t="s">
        <v>50</v>
      </c>
      <c r="I4478" s="21" t="str">
        <f>VLOOKUP(Tableau1[[#This Row],[CODE_DESTINATION]],Libellés!$E$2:$F$7,2,FALSE)</f>
        <v>Incinération avec récupération d'énergie</v>
      </c>
      <c r="J4478" s="21">
        <v>3.9696600000000002</v>
      </c>
      <c r="K4478" s="21">
        <v>1438266</v>
      </c>
      <c r="L4478" s="21">
        <f>Tableau1[[#This Row],[TONNE_DECHET]]*1000</f>
        <v>3969.6600000000003</v>
      </c>
      <c r="M4478" s="21">
        <f>Tableau1[[#This Row],[KG_DECHET]]/Tableau1[[#This Row],[Population]]</f>
        <v>2.7600318717121868E-3</v>
      </c>
    </row>
    <row r="4479" spans="1:13" x14ac:dyDescent="0.3">
      <c r="A4479" s="21">
        <v>2017</v>
      </c>
      <c r="B4479" s="21">
        <v>11</v>
      </c>
      <c r="C4479" s="21" t="str">
        <f>VLOOKUP(Tableau1[[#This Row],[CODE_REGION]],Libellés!$I$2:$J$15,2,FALSE)</f>
        <v>Ile-de-France</v>
      </c>
      <c r="D4479" s="21">
        <v>78</v>
      </c>
      <c r="E4479" s="21" t="str">
        <f>VLOOKUP(Tableau1[[#This Row],[CODE_DEPT]],Libellés!$L$2:$M$102,2,FALSE)</f>
        <v>Yvelines</v>
      </c>
      <c r="F4479" s="21" t="s">
        <v>53</v>
      </c>
      <c r="G4479" s="21" t="str">
        <f>VLOOKUP(Tableau1[[#This Row],[CODE_TYPE_DECHET]],Libellés!$A$1:$B$8,2,FALSE)</f>
        <v>Déchets dangereux</v>
      </c>
      <c r="H4479" s="21" t="s">
        <v>52</v>
      </c>
      <c r="I4479" s="21" t="str">
        <f>VLOOKUP(Tableau1[[#This Row],[CODE_DESTINATION]],Libellés!$E$2:$F$7,2,FALSE)</f>
        <v>Non précisé</v>
      </c>
      <c r="J4479" s="21">
        <v>76.793279999999996</v>
      </c>
      <c r="K4479" s="21">
        <v>1438266</v>
      </c>
      <c r="L4479" s="21">
        <f>Tableau1[[#This Row],[TONNE_DECHET]]*1000</f>
        <v>76793.279999999999</v>
      </c>
      <c r="M4479" s="21">
        <f>Tableau1[[#This Row],[KG_DECHET]]/Tableau1[[#This Row],[Population]]</f>
        <v>5.3392960690164408E-2</v>
      </c>
    </row>
    <row r="4480" spans="1:13" x14ac:dyDescent="0.3">
      <c r="A4480" s="21">
        <v>2017</v>
      </c>
      <c r="B4480" s="21">
        <v>11</v>
      </c>
      <c r="C4480" s="21" t="str">
        <f>VLOOKUP(Tableau1[[#This Row],[CODE_REGION]],Libellés!$I$2:$J$15,2,FALSE)</f>
        <v>Ile-de-France</v>
      </c>
      <c r="D4480" s="21">
        <v>78</v>
      </c>
      <c r="E4480" s="21" t="str">
        <f>VLOOKUP(Tableau1[[#This Row],[CODE_DEPT]],Libellés!$L$2:$M$102,2,FALSE)</f>
        <v>Yvelines</v>
      </c>
      <c r="F4480" s="21" t="s">
        <v>51</v>
      </c>
      <c r="G4480" s="21" t="str">
        <f>VLOOKUP(Tableau1[[#This Row],[CODE_TYPE_DECHET]],Libellés!$A$1:$B$8,2,FALSE)</f>
        <v>Emballages et papier</v>
      </c>
      <c r="H4480" s="21" t="s">
        <v>49</v>
      </c>
      <c r="I4480" s="21" t="str">
        <f>VLOOKUP(Tableau1[[#This Row],[CODE_DESTINATION]],Libellés!$E$2:$F$7,2,FALSE)</f>
        <v>Valorisation matière</v>
      </c>
      <c r="J4480" s="21">
        <v>57693.79797</v>
      </c>
      <c r="K4480" s="21">
        <v>1438266</v>
      </c>
      <c r="L4480" s="21">
        <f>Tableau1[[#This Row],[TONNE_DECHET]]*1000</f>
        <v>57693797.969999999</v>
      </c>
      <c r="M4480" s="21">
        <f>Tableau1[[#This Row],[KG_DECHET]]/Tableau1[[#This Row],[Population]]</f>
        <v>40.113440747399991</v>
      </c>
    </row>
    <row r="4481" spans="1:13" x14ac:dyDescent="0.3">
      <c r="A4481" s="21">
        <v>2017</v>
      </c>
      <c r="B4481" s="21">
        <v>11</v>
      </c>
      <c r="C4481" s="21" t="str">
        <f>VLOOKUP(Tableau1[[#This Row],[CODE_REGION]],Libellés!$I$2:$J$15,2,FALSE)</f>
        <v>Ile-de-France</v>
      </c>
      <c r="D4481" s="21">
        <v>78</v>
      </c>
      <c r="E4481" s="21" t="str">
        <f>VLOOKUP(Tableau1[[#This Row],[CODE_DEPT]],Libellés!$L$2:$M$102,2,FALSE)</f>
        <v>Yvelines</v>
      </c>
      <c r="F4481" s="21" t="s">
        <v>51</v>
      </c>
      <c r="G4481" s="21" t="str">
        <f>VLOOKUP(Tableau1[[#This Row],[CODE_TYPE_DECHET]],Libellés!$A$1:$B$8,2,FALSE)</f>
        <v>Emballages et papier</v>
      </c>
      <c r="H4481" s="21" t="s">
        <v>52</v>
      </c>
      <c r="I4481" s="21" t="str">
        <f>VLOOKUP(Tableau1[[#This Row],[CODE_DESTINATION]],Libellés!$E$2:$F$7,2,FALSE)</f>
        <v>Non précisé</v>
      </c>
      <c r="J4481" s="21">
        <v>38.556100000000001</v>
      </c>
      <c r="K4481" s="21">
        <v>1438266</v>
      </c>
      <c r="L4481" s="21">
        <f>Tableau1[[#This Row],[TONNE_DECHET]]*1000</f>
        <v>38556.1</v>
      </c>
      <c r="M4481" s="21">
        <f>Tableau1[[#This Row],[KG_DECHET]]/Tableau1[[#This Row],[Population]]</f>
        <v>2.6807349961689979E-2</v>
      </c>
    </row>
    <row r="4482" spans="1:13" x14ac:dyDescent="0.3">
      <c r="A4482" s="21">
        <v>2017</v>
      </c>
      <c r="B4482" s="21">
        <v>11</v>
      </c>
      <c r="C4482" s="21" t="str">
        <f>VLOOKUP(Tableau1[[#This Row],[CODE_REGION]],Libellés!$I$2:$J$15,2,FALSE)</f>
        <v>Ile-de-France</v>
      </c>
      <c r="D4482" s="21">
        <v>78</v>
      </c>
      <c r="E4482" s="21" t="str">
        <f>VLOOKUP(Tableau1[[#This Row],[CODE_DEPT]],Libellés!$L$2:$M$102,2,FALSE)</f>
        <v>Yvelines</v>
      </c>
      <c r="F4482" s="21" t="s">
        <v>56</v>
      </c>
      <c r="G4482" s="21" t="str">
        <f>VLOOKUP(Tableau1[[#This Row],[CODE_TYPE_DECHET]],Libellés!$A$1:$B$8,2,FALSE)</f>
        <v>Biodéchets</v>
      </c>
      <c r="H4482" s="21" t="s">
        <v>56</v>
      </c>
      <c r="I4482" s="21" t="str">
        <f>VLOOKUP(Tableau1[[#This Row],[CODE_DESTINATION]],Libellés!$E$2:$F$7,2,FALSE)</f>
        <v>Valorisation organique</v>
      </c>
      <c r="J4482" s="21">
        <v>54611.34132</v>
      </c>
      <c r="K4482" s="21">
        <v>1438266</v>
      </c>
      <c r="L4482" s="21">
        <f>Tableau1[[#This Row],[TONNE_DECHET]]*1000</f>
        <v>54611341.32</v>
      </c>
      <c r="M4482" s="21">
        <f>Tableau1[[#This Row],[KG_DECHET]]/Tableau1[[#This Row],[Population]]</f>
        <v>37.970265110904379</v>
      </c>
    </row>
    <row r="4483" spans="1:13" x14ac:dyDescent="0.3">
      <c r="A4483" s="21">
        <v>2017</v>
      </c>
      <c r="B4483" s="21">
        <v>11</v>
      </c>
      <c r="C4483" s="21" t="str">
        <f>VLOOKUP(Tableau1[[#This Row],[CODE_REGION]],Libellés!$I$2:$J$15,2,FALSE)</f>
        <v>Ile-de-France</v>
      </c>
      <c r="D4483" s="21">
        <v>78</v>
      </c>
      <c r="E4483" s="21" t="str">
        <f>VLOOKUP(Tableau1[[#This Row],[CODE_DEPT]],Libellés!$L$2:$M$102,2,FALSE)</f>
        <v>Yvelines</v>
      </c>
      <c r="F4483" s="21" t="s">
        <v>54</v>
      </c>
      <c r="G4483" s="21" t="str">
        <f>VLOOKUP(Tableau1[[#This Row],[CODE_TYPE_DECHET]],Libellés!$A$1:$B$8,2,FALSE)</f>
        <v>Verre</v>
      </c>
      <c r="H4483" s="21" t="s">
        <v>49</v>
      </c>
      <c r="I4483" s="21" t="str">
        <f>VLOOKUP(Tableau1[[#This Row],[CODE_DESTINATION]],Libellés!$E$2:$F$7,2,FALSE)</f>
        <v>Valorisation matière</v>
      </c>
      <c r="J4483" s="21">
        <v>33846.240870000001</v>
      </c>
      <c r="K4483" s="21">
        <v>1438266</v>
      </c>
      <c r="L4483" s="21">
        <f>Tableau1[[#This Row],[TONNE_DECHET]]*1000</f>
        <v>33846240.870000005</v>
      </c>
      <c r="M4483" s="21">
        <f>Tableau1[[#This Row],[KG_DECHET]]/Tableau1[[#This Row],[Population]]</f>
        <v>23.532671195731531</v>
      </c>
    </row>
    <row r="4484" spans="1:13" x14ac:dyDescent="0.3">
      <c r="A4484" s="21">
        <v>2017</v>
      </c>
      <c r="B4484" s="21">
        <v>11</v>
      </c>
      <c r="C4484" s="21" t="str">
        <f>VLOOKUP(Tableau1[[#This Row],[CODE_REGION]],Libellés!$I$2:$J$15,2,FALSE)</f>
        <v>Ile-de-France</v>
      </c>
      <c r="D4484" s="21">
        <v>78</v>
      </c>
      <c r="E4484" s="21" t="str">
        <f>VLOOKUP(Tableau1[[#This Row],[CODE_DEPT]],Libellés!$L$2:$M$102,2,FALSE)</f>
        <v>Yvelines</v>
      </c>
      <c r="F4484" s="21" t="s">
        <v>54</v>
      </c>
      <c r="G4484" s="21" t="str">
        <f>VLOOKUP(Tableau1[[#This Row],[CODE_TYPE_DECHET]],Libellés!$A$1:$B$8,2,FALSE)</f>
        <v>Verre</v>
      </c>
      <c r="H4484" s="21" t="s">
        <v>52</v>
      </c>
      <c r="I4484" s="21" t="str">
        <f>VLOOKUP(Tableau1[[#This Row],[CODE_DESTINATION]],Libellés!$E$2:$F$7,2,FALSE)</f>
        <v>Non précisé</v>
      </c>
      <c r="J4484" s="21">
        <v>26.017569999999999</v>
      </c>
      <c r="K4484" s="21">
        <v>1438266</v>
      </c>
      <c r="L4484" s="21">
        <f>Tableau1[[#This Row],[TONNE_DECHET]]*1000</f>
        <v>26017.57</v>
      </c>
      <c r="M4484" s="21">
        <f>Tableau1[[#This Row],[KG_DECHET]]/Tableau1[[#This Row],[Population]]</f>
        <v>1.8089539765245095E-2</v>
      </c>
    </row>
    <row r="4485" spans="1:13" x14ac:dyDescent="0.3">
      <c r="A4485" s="21">
        <v>2017</v>
      </c>
      <c r="B4485" s="21">
        <v>11</v>
      </c>
      <c r="C4485" s="21" t="str">
        <f>VLOOKUP(Tableau1[[#This Row],[CODE_REGION]],Libellés!$I$2:$J$15,2,FALSE)</f>
        <v>Ile-de-France</v>
      </c>
      <c r="D4485" s="21">
        <v>78</v>
      </c>
      <c r="E4485" s="21" t="str">
        <f>VLOOKUP(Tableau1[[#This Row],[CODE_DEPT]],Libellés!$L$2:$M$102,2,FALSE)</f>
        <v>Yvelines</v>
      </c>
      <c r="F4485" s="21" t="s">
        <v>55</v>
      </c>
      <c r="G4485" s="21" t="str">
        <f>VLOOKUP(Tableau1[[#This Row],[CODE_TYPE_DECHET]],Libellés!$A$1:$B$8,2,FALSE)</f>
        <v>Collectes séparées hors gravats</v>
      </c>
      <c r="H4485" s="21" t="s">
        <v>49</v>
      </c>
      <c r="I4485" s="21" t="str">
        <f>VLOOKUP(Tableau1[[#This Row],[CODE_DESTINATION]],Libellés!$E$2:$F$7,2,FALSE)</f>
        <v>Valorisation matière</v>
      </c>
      <c r="J4485" s="21">
        <v>2180.9941399999998</v>
      </c>
      <c r="K4485" s="21">
        <v>1438266</v>
      </c>
      <c r="L4485" s="21">
        <f>Tableau1[[#This Row],[TONNE_DECHET]]*1000</f>
        <v>2180994.1399999997</v>
      </c>
      <c r="M4485" s="21">
        <f>Tableau1[[#This Row],[KG_DECHET]]/Tableau1[[#This Row],[Population]]</f>
        <v>1.5164052685664542</v>
      </c>
    </row>
    <row r="4486" spans="1:13" x14ac:dyDescent="0.3">
      <c r="A4486" s="21">
        <v>2017</v>
      </c>
      <c r="B4486" s="21">
        <v>11</v>
      </c>
      <c r="C4486" s="21" t="str">
        <f>VLOOKUP(Tableau1[[#This Row],[CODE_REGION]],Libellés!$I$2:$J$15,2,FALSE)</f>
        <v>Ile-de-France</v>
      </c>
      <c r="D4486" s="21">
        <v>78</v>
      </c>
      <c r="E4486" s="21" t="str">
        <f>VLOOKUP(Tableau1[[#This Row],[CODE_DEPT]],Libellés!$L$2:$M$102,2,FALSE)</f>
        <v>Yvelines</v>
      </c>
      <c r="F4486" s="21" t="s">
        <v>55</v>
      </c>
      <c r="G4486" s="21" t="str">
        <f>VLOOKUP(Tableau1[[#This Row],[CODE_TYPE_DECHET]],Libellés!$A$1:$B$8,2,FALSE)</f>
        <v>Collectes séparées hors gravats</v>
      </c>
      <c r="H4486" s="21" t="s">
        <v>50</v>
      </c>
      <c r="I4486" s="21" t="str">
        <f>VLOOKUP(Tableau1[[#This Row],[CODE_DESTINATION]],Libellés!$E$2:$F$7,2,FALSE)</f>
        <v>Incinération avec récupération d'énergie</v>
      </c>
      <c r="J4486" s="21">
        <v>1454.4707100000001</v>
      </c>
      <c r="K4486" s="21">
        <v>1438266</v>
      </c>
      <c r="L4486" s="21">
        <f>Tableau1[[#This Row],[TONNE_DECHET]]*1000</f>
        <v>1454470.71</v>
      </c>
      <c r="M4486" s="21">
        <f>Tableau1[[#This Row],[KG_DECHET]]/Tableau1[[#This Row],[Population]]</f>
        <v>1.0112668379840724</v>
      </c>
    </row>
    <row r="4487" spans="1:13" x14ac:dyDescent="0.3">
      <c r="A4487" s="21">
        <v>2009</v>
      </c>
      <c r="B4487" s="21">
        <v>75</v>
      </c>
      <c r="C4487" s="21" t="str">
        <f>VLOOKUP(Tableau1[[#This Row],[CODE_REGION]],Libellés!$I$2:$J$15,2,FALSE)</f>
        <v>Nouvelle-Aquitaine</v>
      </c>
      <c r="D4487" s="21">
        <v>79</v>
      </c>
      <c r="E4487" s="21" t="str">
        <f>VLOOKUP(Tableau1[[#This Row],[CODE_DEPT]],Libellés!$L$2:$M$102,2,FALSE)</f>
        <v>Deux-Sèvres</v>
      </c>
      <c r="F4487" s="21" t="s">
        <v>49</v>
      </c>
      <c r="G4487" s="21" t="str">
        <f>VLOOKUP(Tableau1[[#This Row],[CODE_TYPE_DECHET]],Libellés!$A$1:$B$8,2,FALSE)</f>
        <v>Ordures ménagères résiduelles</v>
      </c>
      <c r="H4487" s="21" t="s">
        <v>49</v>
      </c>
      <c r="I4487" s="21" t="str">
        <f>VLOOKUP(Tableau1[[#This Row],[CODE_DESTINATION]],Libellés!$E$2:$F$7,2,FALSE)</f>
        <v>Valorisation matière</v>
      </c>
      <c r="J4487" s="21">
        <v>55357.5</v>
      </c>
      <c r="K4487" s="21">
        <v>366339</v>
      </c>
      <c r="L4487" s="21">
        <f>Tableau1[[#This Row],[TONNE_DECHET]]*1000</f>
        <v>55357500</v>
      </c>
      <c r="M4487" s="21">
        <f>Tableau1[[#This Row],[KG_DECHET]]/Tableau1[[#This Row],[Population]]</f>
        <v>151.11003742435287</v>
      </c>
    </row>
    <row r="4488" spans="1:13" x14ac:dyDescent="0.3">
      <c r="A4488" s="21">
        <v>2009</v>
      </c>
      <c r="B4488" s="21">
        <v>75</v>
      </c>
      <c r="C4488" s="21" t="str">
        <f>VLOOKUP(Tableau1[[#This Row],[CODE_REGION]],Libellés!$I$2:$J$15,2,FALSE)</f>
        <v>Nouvelle-Aquitaine</v>
      </c>
      <c r="D4488" s="21">
        <v>79</v>
      </c>
      <c r="E4488" s="21" t="str">
        <f>VLOOKUP(Tableau1[[#This Row],[CODE_DEPT]],Libellés!$L$2:$M$102,2,FALSE)</f>
        <v>Deux-Sèvres</v>
      </c>
      <c r="F4488" s="21" t="s">
        <v>49</v>
      </c>
      <c r="G4488" s="21" t="str">
        <f>VLOOKUP(Tableau1[[#This Row],[CODE_TYPE_DECHET]],Libellés!$A$1:$B$8,2,FALSE)</f>
        <v>Ordures ménagères résiduelles</v>
      </c>
      <c r="H4488" s="21" t="s">
        <v>51</v>
      </c>
      <c r="I4488" s="21" t="str">
        <f>VLOOKUP(Tableau1[[#This Row],[CODE_DESTINATION]],Libellés!$E$2:$F$7,2,FALSE)</f>
        <v>Stockage</v>
      </c>
      <c r="J4488" s="21">
        <v>21699</v>
      </c>
      <c r="K4488" s="21">
        <v>366339</v>
      </c>
      <c r="L4488" s="21">
        <f>Tableau1[[#This Row],[TONNE_DECHET]]*1000</f>
        <v>21699000</v>
      </c>
      <c r="M4488" s="21">
        <f>Tableau1[[#This Row],[KG_DECHET]]/Tableau1[[#This Row],[Population]]</f>
        <v>59.232022798555434</v>
      </c>
    </row>
    <row r="4489" spans="1:13" x14ac:dyDescent="0.3">
      <c r="A4489" s="21">
        <v>2009</v>
      </c>
      <c r="B4489" s="21">
        <v>75</v>
      </c>
      <c r="C4489" s="21" t="str">
        <f>VLOOKUP(Tableau1[[#This Row],[CODE_REGION]],Libellés!$I$2:$J$15,2,FALSE)</f>
        <v>Nouvelle-Aquitaine</v>
      </c>
      <c r="D4489" s="21">
        <v>79</v>
      </c>
      <c r="E4489" s="21" t="str">
        <f>VLOOKUP(Tableau1[[#This Row],[CODE_DEPT]],Libellés!$L$2:$M$102,2,FALSE)</f>
        <v>Deux-Sèvres</v>
      </c>
      <c r="F4489" s="21" t="s">
        <v>49</v>
      </c>
      <c r="G4489" s="21" t="str">
        <f>VLOOKUP(Tableau1[[#This Row],[CODE_TYPE_DECHET]],Libellés!$A$1:$B$8,2,FALSE)</f>
        <v>Ordures ménagères résiduelles</v>
      </c>
      <c r="H4489" s="21" t="s">
        <v>52</v>
      </c>
      <c r="I4489" s="21" t="str">
        <f>VLOOKUP(Tableau1[[#This Row],[CODE_DESTINATION]],Libellés!$E$2:$F$7,2,FALSE)</f>
        <v>Non précisé</v>
      </c>
      <c r="J4489" s="21">
        <v>647.92246999999998</v>
      </c>
      <c r="K4489" s="21">
        <v>366339</v>
      </c>
      <c r="L4489" s="21">
        <f>Tableau1[[#This Row],[TONNE_DECHET]]*1000</f>
        <v>647922.47</v>
      </c>
      <c r="M4489" s="21">
        <f>Tableau1[[#This Row],[KG_DECHET]]/Tableau1[[#This Row],[Population]]</f>
        <v>1.7686418044488847</v>
      </c>
    </row>
    <row r="4490" spans="1:13" x14ac:dyDescent="0.3">
      <c r="A4490" s="21">
        <v>2009</v>
      </c>
      <c r="B4490" s="21">
        <v>75</v>
      </c>
      <c r="C4490" s="21" t="str">
        <f>VLOOKUP(Tableau1[[#This Row],[CODE_REGION]],Libellés!$I$2:$J$15,2,FALSE)</f>
        <v>Nouvelle-Aquitaine</v>
      </c>
      <c r="D4490" s="21">
        <v>79</v>
      </c>
      <c r="E4490" s="21" t="str">
        <f>VLOOKUP(Tableau1[[#This Row],[CODE_DEPT]],Libellés!$L$2:$M$102,2,FALSE)</f>
        <v>Deux-Sèvres</v>
      </c>
      <c r="F4490" s="21" t="s">
        <v>51</v>
      </c>
      <c r="G4490" s="21" t="str">
        <f>VLOOKUP(Tableau1[[#This Row],[CODE_TYPE_DECHET]],Libellés!$A$1:$B$8,2,FALSE)</f>
        <v>Emballages et papier</v>
      </c>
      <c r="H4490" s="21" t="s">
        <v>49</v>
      </c>
      <c r="I4490" s="21" t="str">
        <f>VLOOKUP(Tableau1[[#This Row],[CODE_DESTINATION]],Libellés!$E$2:$F$7,2,FALSE)</f>
        <v>Valorisation matière</v>
      </c>
      <c r="J4490" s="21">
        <v>17645.099999999999</v>
      </c>
      <c r="K4490" s="21">
        <v>366339</v>
      </c>
      <c r="L4490" s="21">
        <f>Tableau1[[#This Row],[TONNE_DECHET]]*1000</f>
        <v>17645100</v>
      </c>
      <c r="M4490" s="21">
        <f>Tableau1[[#This Row],[KG_DECHET]]/Tableau1[[#This Row],[Population]]</f>
        <v>48.166042927452445</v>
      </c>
    </row>
    <row r="4491" spans="1:13" x14ac:dyDescent="0.3">
      <c r="A4491" s="21">
        <v>2009</v>
      </c>
      <c r="B4491" s="21">
        <v>75</v>
      </c>
      <c r="C4491" s="21" t="str">
        <f>VLOOKUP(Tableau1[[#This Row],[CODE_REGION]],Libellés!$I$2:$J$15,2,FALSE)</f>
        <v>Nouvelle-Aquitaine</v>
      </c>
      <c r="D4491" s="21">
        <v>79</v>
      </c>
      <c r="E4491" s="21" t="str">
        <f>VLOOKUP(Tableau1[[#This Row],[CODE_DEPT]],Libellés!$L$2:$M$102,2,FALSE)</f>
        <v>Deux-Sèvres</v>
      </c>
      <c r="F4491" s="21" t="s">
        <v>51</v>
      </c>
      <c r="G4491" s="21" t="str">
        <f>VLOOKUP(Tableau1[[#This Row],[CODE_TYPE_DECHET]],Libellés!$A$1:$B$8,2,FALSE)</f>
        <v>Emballages et papier</v>
      </c>
      <c r="H4491" s="21" t="s">
        <v>52</v>
      </c>
      <c r="I4491" s="21" t="str">
        <f>VLOOKUP(Tableau1[[#This Row],[CODE_DESTINATION]],Libellés!$E$2:$F$7,2,FALSE)</f>
        <v>Non précisé</v>
      </c>
      <c r="J4491" s="21">
        <v>43.613079999999997</v>
      </c>
      <c r="K4491" s="21">
        <v>366339</v>
      </c>
      <c r="L4491" s="21">
        <f>Tableau1[[#This Row],[TONNE_DECHET]]*1000</f>
        <v>43613.079999999994</v>
      </c>
      <c r="M4491" s="21">
        <f>Tableau1[[#This Row],[KG_DECHET]]/Tableau1[[#This Row],[Population]]</f>
        <v>0.11905115207499063</v>
      </c>
    </row>
    <row r="4492" spans="1:13" x14ac:dyDescent="0.3">
      <c r="A4492" s="21">
        <v>2009</v>
      </c>
      <c r="B4492" s="21">
        <v>75</v>
      </c>
      <c r="C4492" s="21" t="str">
        <f>VLOOKUP(Tableau1[[#This Row],[CODE_REGION]],Libellés!$I$2:$J$15,2,FALSE)</f>
        <v>Nouvelle-Aquitaine</v>
      </c>
      <c r="D4492" s="21">
        <v>79</v>
      </c>
      <c r="E4492" s="21" t="str">
        <f>VLOOKUP(Tableau1[[#This Row],[CODE_DEPT]],Libellés!$L$2:$M$102,2,FALSE)</f>
        <v>Deux-Sèvres</v>
      </c>
      <c r="F4492" s="21" t="s">
        <v>56</v>
      </c>
      <c r="G4492" s="21" t="str">
        <f>VLOOKUP(Tableau1[[#This Row],[CODE_TYPE_DECHET]],Libellés!$A$1:$B$8,2,FALSE)</f>
        <v>Biodéchets</v>
      </c>
      <c r="H4492" s="21" t="s">
        <v>49</v>
      </c>
      <c r="I4492" s="21" t="str">
        <f>VLOOKUP(Tableau1[[#This Row],[CODE_DESTINATION]],Libellés!$E$2:$F$7,2,FALSE)</f>
        <v>Valorisation matière</v>
      </c>
      <c r="J4492" s="21">
        <v>68</v>
      </c>
      <c r="K4492" s="21">
        <v>366339</v>
      </c>
      <c r="L4492" s="21">
        <f>Tableau1[[#This Row],[TONNE_DECHET]]*1000</f>
        <v>68000</v>
      </c>
      <c r="M4492" s="21">
        <f>Tableau1[[#This Row],[KG_DECHET]]/Tableau1[[#This Row],[Population]]</f>
        <v>0.18562042261402689</v>
      </c>
    </row>
    <row r="4493" spans="1:13" x14ac:dyDescent="0.3">
      <c r="A4493" s="21">
        <v>2009</v>
      </c>
      <c r="B4493" s="21">
        <v>75</v>
      </c>
      <c r="C4493" s="21" t="str">
        <f>VLOOKUP(Tableau1[[#This Row],[CODE_REGION]],Libellés!$I$2:$J$15,2,FALSE)</f>
        <v>Nouvelle-Aquitaine</v>
      </c>
      <c r="D4493" s="21">
        <v>79</v>
      </c>
      <c r="E4493" s="21" t="str">
        <f>VLOOKUP(Tableau1[[#This Row],[CODE_DEPT]],Libellés!$L$2:$M$102,2,FALSE)</f>
        <v>Deux-Sèvres</v>
      </c>
      <c r="F4493" s="21" t="s">
        <v>56</v>
      </c>
      <c r="G4493" s="21" t="str">
        <f>VLOOKUP(Tableau1[[#This Row],[CODE_TYPE_DECHET]],Libellés!$A$1:$B$8,2,FALSE)</f>
        <v>Biodéchets</v>
      </c>
      <c r="H4493" s="21" t="s">
        <v>56</v>
      </c>
      <c r="I4493" s="21" t="str">
        <f>VLOOKUP(Tableau1[[#This Row],[CODE_DESTINATION]],Libellés!$E$2:$F$7,2,FALSE)</f>
        <v>Valorisation organique</v>
      </c>
      <c r="J4493" s="21">
        <v>6715.6</v>
      </c>
      <c r="K4493" s="21">
        <v>366339</v>
      </c>
      <c r="L4493" s="21">
        <f>Tableau1[[#This Row],[TONNE_DECHET]]*1000</f>
        <v>6715600</v>
      </c>
      <c r="M4493" s="21">
        <f>Tableau1[[#This Row],[KG_DECHET]]/Tableau1[[#This Row],[Population]]</f>
        <v>18.331654560393517</v>
      </c>
    </row>
    <row r="4494" spans="1:13" x14ac:dyDescent="0.3">
      <c r="A4494" s="21">
        <v>2009</v>
      </c>
      <c r="B4494" s="21">
        <v>75</v>
      </c>
      <c r="C4494" s="21" t="str">
        <f>VLOOKUP(Tableau1[[#This Row],[CODE_REGION]],Libellés!$I$2:$J$15,2,FALSE)</f>
        <v>Nouvelle-Aquitaine</v>
      </c>
      <c r="D4494" s="21">
        <v>79</v>
      </c>
      <c r="E4494" s="21" t="str">
        <f>VLOOKUP(Tableau1[[#This Row],[CODE_DEPT]],Libellés!$L$2:$M$102,2,FALSE)</f>
        <v>Deux-Sèvres</v>
      </c>
      <c r="F4494" s="21" t="s">
        <v>54</v>
      </c>
      <c r="G4494" s="21" t="str">
        <f>VLOOKUP(Tableau1[[#This Row],[CODE_TYPE_DECHET]],Libellés!$A$1:$B$8,2,FALSE)</f>
        <v>Verre</v>
      </c>
      <c r="H4494" s="21" t="s">
        <v>49</v>
      </c>
      <c r="I4494" s="21" t="str">
        <f>VLOOKUP(Tableau1[[#This Row],[CODE_DESTINATION]],Libellés!$E$2:$F$7,2,FALSE)</f>
        <v>Valorisation matière</v>
      </c>
      <c r="J4494" s="21">
        <v>13553.1</v>
      </c>
      <c r="K4494" s="21">
        <v>366339</v>
      </c>
      <c r="L4494" s="21">
        <f>Tableau1[[#This Row],[TONNE_DECHET]]*1000</f>
        <v>13553100</v>
      </c>
      <c r="M4494" s="21">
        <f>Tableau1[[#This Row],[KG_DECHET]]/Tableau1[[#This Row],[Population]]</f>
        <v>36.996061025443645</v>
      </c>
    </row>
    <row r="4495" spans="1:13" x14ac:dyDescent="0.3">
      <c r="A4495" s="21">
        <v>2009</v>
      </c>
      <c r="B4495" s="21">
        <v>75</v>
      </c>
      <c r="C4495" s="21" t="str">
        <f>VLOOKUP(Tableau1[[#This Row],[CODE_REGION]],Libellés!$I$2:$J$15,2,FALSE)</f>
        <v>Nouvelle-Aquitaine</v>
      </c>
      <c r="D4495" s="21">
        <v>79</v>
      </c>
      <c r="E4495" s="21" t="str">
        <f>VLOOKUP(Tableau1[[#This Row],[CODE_DEPT]],Libellés!$L$2:$M$102,2,FALSE)</f>
        <v>Deux-Sèvres</v>
      </c>
      <c r="F4495" s="21" t="s">
        <v>54</v>
      </c>
      <c r="G4495" s="21" t="str">
        <f>VLOOKUP(Tableau1[[#This Row],[CODE_TYPE_DECHET]],Libellés!$A$1:$B$8,2,FALSE)</f>
        <v>Verre</v>
      </c>
      <c r="H4495" s="21" t="s">
        <v>52</v>
      </c>
      <c r="I4495" s="21" t="str">
        <f>VLOOKUP(Tableau1[[#This Row],[CODE_DESTINATION]],Libellés!$E$2:$F$7,2,FALSE)</f>
        <v>Non précisé</v>
      </c>
      <c r="J4495" s="21">
        <v>113.87358999999999</v>
      </c>
      <c r="K4495" s="21">
        <v>366339</v>
      </c>
      <c r="L4495" s="21">
        <f>Tableau1[[#This Row],[TONNE_DECHET]]*1000</f>
        <v>113873.59</v>
      </c>
      <c r="M4495" s="21">
        <f>Tableau1[[#This Row],[KG_DECHET]]/Tableau1[[#This Row],[Population]]</f>
        <v>0.3108421161820063</v>
      </c>
    </row>
    <row r="4496" spans="1:13" x14ac:dyDescent="0.3">
      <c r="A4496" s="21">
        <v>2011</v>
      </c>
      <c r="B4496" s="21">
        <v>75</v>
      </c>
      <c r="C4496" s="21" t="str">
        <f>VLOOKUP(Tableau1[[#This Row],[CODE_REGION]],Libellés!$I$2:$J$15,2,FALSE)</f>
        <v>Nouvelle-Aquitaine</v>
      </c>
      <c r="D4496" s="21">
        <v>79</v>
      </c>
      <c r="E4496" s="21" t="str">
        <f>VLOOKUP(Tableau1[[#This Row],[CODE_DEPT]],Libellés!$L$2:$M$102,2,FALSE)</f>
        <v>Deux-Sèvres</v>
      </c>
      <c r="F4496" s="21" t="s">
        <v>49</v>
      </c>
      <c r="G4496" s="21" t="str">
        <f>VLOOKUP(Tableau1[[#This Row],[CODE_TYPE_DECHET]],Libellés!$A$1:$B$8,2,FALSE)</f>
        <v>Ordures ménagères résiduelles</v>
      </c>
      <c r="H4496" s="21" t="s">
        <v>51</v>
      </c>
      <c r="I4496" s="21" t="str">
        <f>VLOOKUP(Tableau1[[#This Row],[CODE_DESTINATION]],Libellés!$E$2:$F$7,2,FALSE)</f>
        <v>Stockage</v>
      </c>
      <c r="J4496" s="21">
        <v>21845</v>
      </c>
      <c r="K4496" s="21">
        <v>370939</v>
      </c>
      <c r="L4496" s="21">
        <f>Tableau1[[#This Row],[TONNE_DECHET]]*1000</f>
        <v>21845000</v>
      </c>
      <c r="M4496" s="21">
        <f>Tableau1[[#This Row],[KG_DECHET]]/Tableau1[[#This Row],[Population]]</f>
        <v>58.891084517939611</v>
      </c>
    </row>
    <row r="4497" spans="1:13" x14ac:dyDescent="0.3">
      <c r="A4497" s="21">
        <v>2011</v>
      </c>
      <c r="B4497" s="21">
        <v>75</v>
      </c>
      <c r="C4497" s="21" t="str">
        <f>VLOOKUP(Tableau1[[#This Row],[CODE_REGION]],Libellés!$I$2:$J$15,2,FALSE)</f>
        <v>Nouvelle-Aquitaine</v>
      </c>
      <c r="D4497" s="21">
        <v>79</v>
      </c>
      <c r="E4497" s="21" t="str">
        <f>VLOOKUP(Tableau1[[#This Row],[CODE_DEPT]],Libellés!$L$2:$M$102,2,FALSE)</f>
        <v>Deux-Sèvres</v>
      </c>
      <c r="F4497" s="21" t="s">
        <v>49</v>
      </c>
      <c r="G4497" s="21" t="str">
        <f>VLOOKUP(Tableau1[[#This Row],[CODE_TYPE_DECHET]],Libellés!$A$1:$B$8,2,FALSE)</f>
        <v>Ordures ménagères résiduelles</v>
      </c>
      <c r="H4497" s="21" t="s">
        <v>56</v>
      </c>
      <c r="I4497" s="21" t="str">
        <f>VLOOKUP(Tableau1[[#This Row],[CODE_DESTINATION]],Libellés!$E$2:$F$7,2,FALSE)</f>
        <v>Valorisation organique</v>
      </c>
      <c r="J4497" s="21">
        <v>53996.9</v>
      </c>
      <c r="K4497" s="21">
        <v>370939</v>
      </c>
      <c r="L4497" s="21">
        <f>Tableau1[[#This Row],[TONNE_DECHET]]*1000</f>
        <v>53996900</v>
      </c>
      <c r="M4497" s="21">
        <f>Tableau1[[#This Row],[KG_DECHET]]/Tableau1[[#This Row],[Population]]</f>
        <v>145.56813923583124</v>
      </c>
    </row>
    <row r="4498" spans="1:13" x14ac:dyDescent="0.3">
      <c r="A4498" s="21">
        <v>2011</v>
      </c>
      <c r="B4498" s="21">
        <v>75</v>
      </c>
      <c r="C4498" s="21" t="str">
        <f>VLOOKUP(Tableau1[[#This Row],[CODE_REGION]],Libellés!$I$2:$J$15,2,FALSE)</f>
        <v>Nouvelle-Aquitaine</v>
      </c>
      <c r="D4498" s="21">
        <v>79</v>
      </c>
      <c r="E4498" s="21" t="str">
        <f>VLOOKUP(Tableau1[[#This Row],[CODE_DEPT]],Libellés!$L$2:$M$102,2,FALSE)</f>
        <v>Deux-Sèvres</v>
      </c>
      <c r="F4498" s="21" t="s">
        <v>50</v>
      </c>
      <c r="G4498" s="21" t="str">
        <f>VLOOKUP(Tableau1[[#This Row],[CODE_TYPE_DECHET]],Libellés!$A$1:$B$8,2,FALSE)</f>
        <v>Encombrants</v>
      </c>
      <c r="H4498" s="21" t="s">
        <v>51</v>
      </c>
      <c r="I4498" s="21" t="str">
        <f>VLOOKUP(Tableau1[[#This Row],[CODE_DESTINATION]],Libellés!$E$2:$F$7,2,FALSE)</f>
        <v>Stockage</v>
      </c>
      <c r="J4498" s="21">
        <v>29</v>
      </c>
      <c r="K4498" s="21">
        <v>370939</v>
      </c>
      <c r="L4498" s="21">
        <f>Tableau1[[#This Row],[TONNE_DECHET]]*1000</f>
        <v>29000</v>
      </c>
      <c r="M4498" s="21">
        <f>Tableau1[[#This Row],[KG_DECHET]]/Tableau1[[#This Row],[Population]]</f>
        <v>7.8179970291611292E-2</v>
      </c>
    </row>
    <row r="4499" spans="1:13" x14ac:dyDescent="0.3">
      <c r="A4499" s="21">
        <v>2011</v>
      </c>
      <c r="B4499" s="21">
        <v>75</v>
      </c>
      <c r="C4499" s="21" t="str">
        <f>VLOOKUP(Tableau1[[#This Row],[CODE_REGION]],Libellés!$I$2:$J$15,2,FALSE)</f>
        <v>Nouvelle-Aquitaine</v>
      </c>
      <c r="D4499" s="21">
        <v>79</v>
      </c>
      <c r="E4499" s="21" t="str">
        <f>VLOOKUP(Tableau1[[#This Row],[CODE_DEPT]],Libellés!$L$2:$M$102,2,FALSE)</f>
        <v>Deux-Sèvres</v>
      </c>
      <c r="F4499" s="21" t="s">
        <v>53</v>
      </c>
      <c r="G4499" s="21" t="str">
        <f>VLOOKUP(Tableau1[[#This Row],[CODE_TYPE_DECHET]],Libellés!$A$1:$B$8,2,FALSE)</f>
        <v>Déchets dangereux</v>
      </c>
      <c r="H4499" s="21" t="s">
        <v>50</v>
      </c>
      <c r="I4499" s="21" t="str">
        <f>VLOOKUP(Tableau1[[#This Row],[CODE_DESTINATION]],Libellés!$E$2:$F$7,2,FALSE)</f>
        <v>Incinération avec récupération d'énergie</v>
      </c>
      <c r="J4499" s="21">
        <v>2.96</v>
      </c>
      <c r="K4499" s="21">
        <v>370939</v>
      </c>
      <c r="L4499" s="21">
        <f>Tableau1[[#This Row],[TONNE_DECHET]]*1000</f>
        <v>2960</v>
      </c>
      <c r="M4499" s="21">
        <f>Tableau1[[#This Row],[KG_DECHET]]/Tableau1[[#This Row],[Population]]</f>
        <v>7.9797486918334274E-3</v>
      </c>
    </row>
    <row r="4500" spans="1:13" x14ac:dyDescent="0.3">
      <c r="A4500" s="21">
        <v>2011</v>
      </c>
      <c r="B4500" s="21">
        <v>75</v>
      </c>
      <c r="C4500" s="21" t="str">
        <f>VLOOKUP(Tableau1[[#This Row],[CODE_REGION]],Libellés!$I$2:$J$15,2,FALSE)</f>
        <v>Nouvelle-Aquitaine</v>
      </c>
      <c r="D4500" s="21">
        <v>79</v>
      </c>
      <c r="E4500" s="21" t="str">
        <f>VLOOKUP(Tableau1[[#This Row],[CODE_DEPT]],Libellés!$L$2:$M$102,2,FALSE)</f>
        <v>Deux-Sèvres</v>
      </c>
      <c r="F4500" s="21" t="s">
        <v>51</v>
      </c>
      <c r="G4500" s="21" t="str">
        <f>VLOOKUP(Tableau1[[#This Row],[CODE_TYPE_DECHET]],Libellés!$A$1:$B$8,2,FALSE)</f>
        <v>Emballages et papier</v>
      </c>
      <c r="H4500" s="21" t="s">
        <v>49</v>
      </c>
      <c r="I4500" s="21" t="str">
        <f>VLOOKUP(Tableau1[[#This Row],[CODE_DESTINATION]],Libellés!$E$2:$F$7,2,FALSE)</f>
        <v>Valorisation matière</v>
      </c>
      <c r="J4500" s="21">
        <v>19080.099999999999</v>
      </c>
      <c r="K4500" s="21">
        <v>370939</v>
      </c>
      <c r="L4500" s="21">
        <f>Tableau1[[#This Row],[TONNE_DECHET]]*1000</f>
        <v>19080100</v>
      </c>
      <c r="M4500" s="21">
        <f>Tableau1[[#This Row],[KG_DECHET]]/Tableau1[[#This Row],[Population]]</f>
        <v>51.437298315895603</v>
      </c>
    </row>
    <row r="4501" spans="1:13" x14ac:dyDescent="0.3">
      <c r="A4501" s="21">
        <v>2011</v>
      </c>
      <c r="B4501" s="21">
        <v>75</v>
      </c>
      <c r="C4501" s="21" t="str">
        <f>VLOOKUP(Tableau1[[#This Row],[CODE_REGION]],Libellés!$I$2:$J$15,2,FALSE)</f>
        <v>Nouvelle-Aquitaine</v>
      </c>
      <c r="D4501" s="21">
        <v>79</v>
      </c>
      <c r="E4501" s="21" t="str">
        <f>VLOOKUP(Tableau1[[#This Row],[CODE_DEPT]],Libellés!$L$2:$M$102,2,FALSE)</f>
        <v>Deux-Sèvres</v>
      </c>
      <c r="F4501" s="21" t="s">
        <v>56</v>
      </c>
      <c r="G4501" s="21" t="str">
        <f>VLOOKUP(Tableau1[[#This Row],[CODE_TYPE_DECHET]],Libellés!$A$1:$B$8,2,FALSE)</f>
        <v>Biodéchets</v>
      </c>
      <c r="H4501" s="21" t="s">
        <v>56</v>
      </c>
      <c r="I4501" s="21" t="str">
        <f>VLOOKUP(Tableau1[[#This Row],[CODE_DESTINATION]],Libellés!$E$2:$F$7,2,FALSE)</f>
        <v>Valorisation organique</v>
      </c>
      <c r="J4501" s="21">
        <v>6750</v>
      </c>
      <c r="K4501" s="21">
        <v>370939</v>
      </c>
      <c r="L4501" s="21">
        <f>Tableau1[[#This Row],[TONNE_DECHET]]*1000</f>
        <v>6750000</v>
      </c>
      <c r="M4501" s="21">
        <f>Tableau1[[#This Row],[KG_DECHET]]/Tableau1[[#This Row],[Population]]</f>
        <v>18.197062050633662</v>
      </c>
    </row>
    <row r="4502" spans="1:13" x14ac:dyDescent="0.3">
      <c r="A4502" s="21">
        <v>2011</v>
      </c>
      <c r="B4502" s="21">
        <v>75</v>
      </c>
      <c r="C4502" s="21" t="str">
        <f>VLOOKUP(Tableau1[[#This Row],[CODE_REGION]],Libellés!$I$2:$J$15,2,FALSE)</f>
        <v>Nouvelle-Aquitaine</v>
      </c>
      <c r="D4502" s="21">
        <v>79</v>
      </c>
      <c r="E4502" s="21" t="str">
        <f>VLOOKUP(Tableau1[[#This Row],[CODE_DEPT]],Libellés!$L$2:$M$102,2,FALSE)</f>
        <v>Deux-Sèvres</v>
      </c>
      <c r="F4502" s="21" t="s">
        <v>54</v>
      </c>
      <c r="G4502" s="21" t="str">
        <f>VLOOKUP(Tableau1[[#This Row],[CODE_TYPE_DECHET]],Libellés!$A$1:$B$8,2,FALSE)</f>
        <v>Verre</v>
      </c>
      <c r="H4502" s="21" t="s">
        <v>49</v>
      </c>
      <c r="I4502" s="21" t="str">
        <f>VLOOKUP(Tableau1[[#This Row],[CODE_DESTINATION]],Libellés!$E$2:$F$7,2,FALSE)</f>
        <v>Valorisation matière</v>
      </c>
      <c r="J4502" s="21">
        <v>13128.5</v>
      </c>
      <c r="K4502" s="21">
        <v>370939</v>
      </c>
      <c r="L4502" s="21">
        <f>Tableau1[[#This Row],[TONNE_DECHET]]*1000</f>
        <v>13128500</v>
      </c>
      <c r="M4502" s="21">
        <f>Tableau1[[#This Row],[KG_DECHET]]/Tableau1[[#This Row],[Population]]</f>
        <v>35.392611723221336</v>
      </c>
    </row>
    <row r="4503" spans="1:13" x14ac:dyDescent="0.3">
      <c r="A4503" s="21">
        <v>2011</v>
      </c>
      <c r="B4503" s="21">
        <v>75</v>
      </c>
      <c r="C4503" s="21" t="str">
        <f>VLOOKUP(Tableau1[[#This Row],[CODE_REGION]],Libellés!$I$2:$J$15,2,FALSE)</f>
        <v>Nouvelle-Aquitaine</v>
      </c>
      <c r="D4503" s="21">
        <v>79</v>
      </c>
      <c r="E4503" s="21" t="str">
        <f>VLOOKUP(Tableau1[[#This Row],[CODE_DEPT]],Libellés!$L$2:$M$102,2,FALSE)</f>
        <v>Deux-Sèvres</v>
      </c>
      <c r="F4503" s="21" t="s">
        <v>55</v>
      </c>
      <c r="G4503" s="21" t="str">
        <f>VLOOKUP(Tableau1[[#This Row],[CODE_TYPE_DECHET]],Libellés!$A$1:$B$8,2,FALSE)</f>
        <v>Collectes séparées hors gravats</v>
      </c>
      <c r="H4503" s="21" t="s">
        <v>49</v>
      </c>
      <c r="I4503" s="21" t="str">
        <f>VLOOKUP(Tableau1[[#This Row],[CODE_DESTINATION]],Libellés!$E$2:$F$7,2,FALSE)</f>
        <v>Valorisation matière</v>
      </c>
      <c r="J4503" s="21">
        <v>314.60000000000002</v>
      </c>
      <c r="K4503" s="21">
        <v>370939</v>
      </c>
      <c r="L4503" s="21">
        <f>Tableau1[[#This Row],[TONNE_DECHET]]*1000</f>
        <v>314600</v>
      </c>
      <c r="M4503" s="21">
        <f>Tableau1[[#This Row],[KG_DECHET]]/Tableau1[[#This Row],[Population]]</f>
        <v>0.84811788461175552</v>
      </c>
    </row>
    <row r="4504" spans="1:13" x14ac:dyDescent="0.3">
      <c r="A4504" s="21">
        <v>2013</v>
      </c>
      <c r="B4504" s="21">
        <v>75</v>
      </c>
      <c r="C4504" s="21" t="str">
        <f>VLOOKUP(Tableau1[[#This Row],[CODE_REGION]],Libellés!$I$2:$J$15,2,FALSE)</f>
        <v>Nouvelle-Aquitaine</v>
      </c>
      <c r="D4504" s="21">
        <v>79</v>
      </c>
      <c r="E4504" s="21" t="str">
        <f>VLOOKUP(Tableau1[[#This Row],[CODE_DEPT]],Libellés!$L$2:$M$102,2,FALSE)</f>
        <v>Deux-Sèvres</v>
      </c>
      <c r="F4504" s="21" t="s">
        <v>49</v>
      </c>
      <c r="G4504" s="21" t="str">
        <f>VLOOKUP(Tableau1[[#This Row],[CODE_TYPE_DECHET]],Libellés!$A$1:$B$8,2,FALSE)</f>
        <v>Ordures ménagères résiduelles</v>
      </c>
      <c r="H4504" s="21" t="s">
        <v>51</v>
      </c>
      <c r="I4504" s="21" t="str">
        <f>VLOOKUP(Tableau1[[#This Row],[CODE_DESTINATION]],Libellés!$E$2:$F$7,2,FALSE)</f>
        <v>Stockage</v>
      </c>
      <c r="J4504" s="21">
        <v>14885.5</v>
      </c>
      <c r="K4504" s="21">
        <v>371632</v>
      </c>
      <c r="L4504" s="21">
        <f>Tableau1[[#This Row],[TONNE_DECHET]]*1000</f>
        <v>14885500</v>
      </c>
      <c r="M4504" s="21">
        <f>Tableau1[[#This Row],[KG_DECHET]]/Tableau1[[#This Row],[Population]]</f>
        <v>40.054408662332634</v>
      </c>
    </row>
    <row r="4505" spans="1:13" x14ac:dyDescent="0.3">
      <c r="A4505" s="21">
        <v>2013</v>
      </c>
      <c r="B4505" s="21">
        <v>75</v>
      </c>
      <c r="C4505" s="21" t="str">
        <f>VLOOKUP(Tableau1[[#This Row],[CODE_REGION]],Libellés!$I$2:$J$15,2,FALSE)</f>
        <v>Nouvelle-Aquitaine</v>
      </c>
      <c r="D4505" s="21">
        <v>79</v>
      </c>
      <c r="E4505" s="21" t="str">
        <f>VLOOKUP(Tableau1[[#This Row],[CODE_DEPT]],Libellés!$L$2:$M$102,2,FALSE)</f>
        <v>Deux-Sèvres</v>
      </c>
      <c r="F4505" s="21" t="s">
        <v>49</v>
      </c>
      <c r="G4505" s="21" t="str">
        <f>VLOOKUP(Tableau1[[#This Row],[CODE_TYPE_DECHET]],Libellés!$A$1:$B$8,2,FALSE)</f>
        <v>Ordures ménagères résiduelles</v>
      </c>
      <c r="H4505" s="21" t="s">
        <v>56</v>
      </c>
      <c r="I4505" s="21" t="str">
        <f>VLOOKUP(Tableau1[[#This Row],[CODE_DESTINATION]],Libellés!$E$2:$F$7,2,FALSE)</f>
        <v>Valorisation organique</v>
      </c>
      <c r="J4505" s="21">
        <v>58753.25</v>
      </c>
      <c r="K4505" s="21">
        <v>371632</v>
      </c>
      <c r="L4505" s="21">
        <f>Tableau1[[#This Row],[TONNE_DECHET]]*1000</f>
        <v>58753250</v>
      </c>
      <c r="M4505" s="21">
        <f>Tableau1[[#This Row],[KG_DECHET]]/Tableau1[[#This Row],[Population]]</f>
        <v>158.09523937658759</v>
      </c>
    </row>
    <row r="4506" spans="1:13" x14ac:dyDescent="0.3">
      <c r="A4506" s="21">
        <v>2013</v>
      </c>
      <c r="B4506" s="21">
        <v>75</v>
      </c>
      <c r="C4506" s="21" t="str">
        <f>VLOOKUP(Tableau1[[#This Row],[CODE_REGION]],Libellés!$I$2:$J$15,2,FALSE)</f>
        <v>Nouvelle-Aquitaine</v>
      </c>
      <c r="D4506" s="21">
        <v>79</v>
      </c>
      <c r="E4506" s="21" t="str">
        <f>VLOOKUP(Tableau1[[#This Row],[CODE_DEPT]],Libellés!$L$2:$M$102,2,FALSE)</f>
        <v>Deux-Sèvres</v>
      </c>
      <c r="F4506" s="21" t="s">
        <v>53</v>
      </c>
      <c r="G4506" s="21" t="str">
        <f>VLOOKUP(Tableau1[[#This Row],[CODE_TYPE_DECHET]],Libellés!$A$1:$B$8,2,FALSE)</f>
        <v>Déchets dangereux</v>
      </c>
      <c r="H4506" s="21" t="s">
        <v>50</v>
      </c>
      <c r="I4506" s="21" t="str">
        <f>VLOOKUP(Tableau1[[#This Row],[CODE_DESTINATION]],Libellés!$E$2:$F$7,2,FALSE)</f>
        <v>Incinération avec récupération d'énergie</v>
      </c>
      <c r="J4506" s="21">
        <v>7.98</v>
      </c>
      <c r="K4506" s="21">
        <v>371632</v>
      </c>
      <c r="L4506" s="21">
        <f>Tableau1[[#This Row],[TONNE_DECHET]]*1000</f>
        <v>7980</v>
      </c>
      <c r="M4506" s="21">
        <f>Tableau1[[#This Row],[KG_DECHET]]/Tableau1[[#This Row],[Population]]</f>
        <v>2.1472854867180438E-2</v>
      </c>
    </row>
    <row r="4507" spans="1:13" x14ac:dyDescent="0.3">
      <c r="A4507" s="21">
        <v>2013</v>
      </c>
      <c r="B4507" s="21">
        <v>75</v>
      </c>
      <c r="C4507" s="21" t="str">
        <f>VLOOKUP(Tableau1[[#This Row],[CODE_REGION]],Libellés!$I$2:$J$15,2,FALSE)</f>
        <v>Nouvelle-Aquitaine</v>
      </c>
      <c r="D4507" s="21">
        <v>79</v>
      </c>
      <c r="E4507" s="21" t="str">
        <f>VLOOKUP(Tableau1[[#This Row],[CODE_DEPT]],Libellés!$L$2:$M$102,2,FALSE)</f>
        <v>Deux-Sèvres</v>
      </c>
      <c r="F4507" s="21" t="s">
        <v>51</v>
      </c>
      <c r="G4507" s="21" t="str">
        <f>VLOOKUP(Tableau1[[#This Row],[CODE_TYPE_DECHET]],Libellés!$A$1:$B$8,2,FALSE)</f>
        <v>Emballages et papier</v>
      </c>
      <c r="H4507" s="21" t="s">
        <v>49</v>
      </c>
      <c r="I4507" s="21" t="str">
        <f>VLOOKUP(Tableau1[[#This Row],[CODE_DESTINATION]],Libellés!$E$2:$F$7,2,FALSE)</f>
        <v>Valorisation matière</v>
      </c>
      <c r="J4507" s="21">
        <v>17631.599999999999</v>
      </c>
      <c r="K4507" s="21">
        <v>371632</v>
      </c>
      <c r="L4507" s="21">
        <f>Tableau1[[#This Row],[TONNE_DECHET]]*1000</f>
        <v>17631600</v>
      </c>
      <c r="M4507" s="21">
        <f>Tableau1[[#This Row],[KG_DECHET]]/Tableau1[[#This Row],[Population]]</f>
        <v>47.443707753907091</v>
      </c>
    </row>
    <row r="4508" spans="1:13" x14ac:dyDescent="0.3">
      <c r="A4508" s="21">
        <v>2013</v>
      </c>
      <c r="B4508" s="21">
        <v>75</v>
      </c>
      <c r="C4508" s="21" t="str">
        <f>VLOOKUP(Tableau1[[#This Row],[CODE_REGION]],Libellés!$I$2:$J$15,2,FALSE)</f>
        <v>Nouvelle-Aquitaine</v>
      </c>
      <c r="D4508" s="21">
        <v>79</v>
      </c>
      <c r="E4508" s="21" t="str">
        <f>VLOOKUP(Tableau1[[#This Row],[CODE_DEPT]],Libellés!$L$2:$M$102,2,FALSE)</f>
        <v>Deux-Sèvres</v>
      </c>
      <c r="F4508" s="21" t="s">
        <v>56</v>
      </c>
      <c r="G4508" s="21" t="str">
        <f>VLOOKUP(Tableau1[[#This Row],[CODE_TYPE_DECHET]],Libellés!$A$1:$B$8,2,FALSE)</f>
        <v>Biodéchets</v>
      </c>
      <c r="H4508" s="21" t="s">
        <v>56</v>
      </c>
      <c r="I4508" s="21" t="str">
        <f>VLOOKUP(Tableau1[[#This Row],[CODE_DESTINATION]],Libellés!$E$2:$F$7,2,FALSE)</f>
        <v>Valorisation organique</v>
      </c>
      <c r="J4508" s="21">
        <v>7371.7</v>
      </c>
      <c r="K4508" s="21">
        <v>371632</v>
      </c>
      <c r="L4508" s="21">
        <f>Tableau1[[#This Row],[TONNE_DECHET]]*1000</f>
        <v>7371700</v>
      </c>
      <c r="M4508" s="21">
        <f>Tableau1[[#This Row],[KG_DECHET]]/Tableau1[[#This Row],[Population]]</f>
        <v>19.836020579497998</v>
      </c>
    </row>
    <row r="4509" spans="1:13" x14ac:dyDescent="0.3">
      <c r="A4509" s="21">
        <v>2013</v>
      </c>
      <c r="B4509" s="21">
        <v>75</v>
      </c>
      <c r="C4509" s="21" t="str">
        <f>VLOOKUP(Tableau1[[#This Row],[CODE_REGION]],Libellés!$I$2:$J$15,2,FALSE)</f>
        <v>Nouvelle-Aquitaine</v>
      </c>
      <c r="D4509" s="21">
        <v>79</v>
      </c>
      <c r="E4509" s="21" t="str">
        <f>VLOOKUP(Tableau1[[#This Row],[CODE_DEPT]],Libellés!$L$2:$M$102,2,FALSE)</f>
        <v>Deux-Sèvres</v>
      </c>
      <c r="F4509" s="21" t="s">
        <v>54</v>
      </c>
      <c r="G4509" s="21" t="str">
        <f>VLOOKUP(Tableau1[[#This Row],[CODE_TYPE_DECHET]],Libellés!$A$1:$B$8,2,FALSE)</f>
        <v>Verre</v>
      </c>
      <c r="H4509" s="21" t="s">
        <v>49</v>
      </c>
      <c r="I4509" s="21" t="str">
        <f>VLOOKUP(Tableau1[[#This Row],[CODE_DESTINATION]],Libellés!$E$2:$F$7,2,FALSE)</f>
        <v>Valorisation matière</v>
      </c>
      <c r="J4509" s="21">
        <v>13017.55</v>
      </c>
      <c r="K4509" s="21">
        <v>371632</v>
      </c>
      <c r="L4509" s="21">
        <f>Tableau1[[#This Row],[TONNE_DECHET]]*1000</f>
        <v>13017550</v>
      </c>
      <c r="M4509" s="21">
        <f>Tableau1[[#This Row],[KG_DECHET]]/Tableau1[[#This Row],[Population]]</f>
        <v>35.028065398028154</v>
      </c>
    </row>
    <row r="4510" spans="1:13" x14ac:dyDescent="0.3">
      <c r="A4510" s="21">
        <v>2013</v>
      </c>
      <c r="B4510" s="21">
        <v>75</v>
      </c>
      <c r="C4510" s="21" t="str">
        <f>VLOOKUP(Tableau1[[#This Row],[CODE_REGION]],Libellés!$I$2:$J$15,2,FALSE)</f>
        <v>Nouvelle-Aquitaine</v>
      </c>
      <c r="D4510" s="21">
        <v>79</v>
      </c>
      <c r="E4510" s="21" t="str">
        <f>VLOOKUP(Tableau1[[#This Row],[CODE_DEPT]],Libellés!$L$2:$M$102,2,FALSE)</f>
        <v>Deux-Sèvres</v>
      </c>
      <c r="F4510" s="21" t="s">
        <v>55</v>
      </c>
      <c r="G4510" s="21" t="str">
        <f>VLOOKUP(Tableau1[[#This Row],[CODE_TYPE_DECHET]],Libellés!$A$1:$B$8,2,FALSE)</f>
        <v>Collectes séparées hors gravats</v>
      </c>
      <c r="H4510" s="21" t="s">
        <v>49</v>
      </c>
      <c r="I4510" s="21" t="str">
        <f>VLOOKUP(Tableau1[[#This Row],[CODE_DESTINATION]],Libellés!$E$2:$F$7,2,FALSE)</f>
        <v>Valorisation matière</v>
      </c>
      <c r="J4510" s="21">
        <v>206.52</v>
      </c>
      <c r="K4510" s="21">
        <v>371632</v>
      </c>
      <c r="L4510" s="21">
        <f>Tableau1[[#This Row],[TONNE_DECHET]]*1000</f>
        <v>206520</v>
      </c>
      <c r="M4510" s="21">
        <f>Tableau1[[#This Row],[KG_DECHET]]/Tableau1[[#This Row],[Population]]</f>
        <v>0.55571102596116584</v>
      </c>
    </row>
    <row r="4511" spans="1:13" x14ac:dyDescent="0.3">
      <c r="A4511" s="21">
        <v>2015</v>
      </c>
      <c r="B4511" s="21">
        <v>75</v>
      </c>
      <c r="C4511" s="21" t="str">
        <f>VLOOKUP(Tableau1[[#This Row],[CODE_REGION]],Libellés!$I$2:$J$15,2,FALSE)</f>
        <v>Nouvelle-Aquitaine</v>
      </c>
      <c r="D4511" s="21">
        <v>79</v>
      </c>
      <c r="E4511" s="21" t="str">
        <f>VLOOKUP(Tableau1[[#This Row],[CODE_DEPT]],Libellés!$L$2:$M$102,2,FALSE)</f>
        <v>Deux-Sèvres</v>
      </c>
      <c r="F4511" s="21" t="s">
        <v>49</v>
      </c>
      <c r="G4511" s="21" t="str">
        <f>VLOOKUP(Tableau1[[#This Row],[CODE_TYPE_DECHET]],Libellés!$A$1:$B$8,2,FALSE)</f>
        <v>Ordures ménagères résiduelles</v>
      </c>
      <c r="H4511" s="21" t="s">
        <v>51</v>
      </c>
      <c r="I4511" s="21" t="str">
        <f>VLOOKUP(Tableau1[[#This Row],[CODE_DESTINATION]],Libellés!$E$2:$F$7,2,FALSE)</f>
        <v>Stockage</v>
      </c>
      <c r="J4511" s="21">
        <v>21299</v>
      </c>
      <c r="K4511" s="21">
        <v>374435</v>
      </c>
      <c r="L4511" s="21">
        <f>Tableau1[[#This Row],[TONNE_DECHET]]*1000</f>
        <v>21299000</v>
      </c>
      <c r="M4511" s="21">
        <f>Tableau1[[#This Row],[KG_DECHET]]/Tableau1[[#This Row],[Population]]</f>
        <v>56.883037109244597</v>
      </c>
    </row>
    <row r="4512" spans="1:13" x14ac:dyDescent="0.3">
      <c r="A4512" s="21">
        <v>2015</v>
      </c>
      <c r="B4512" s="21">
        <v>75</v>
      </c>
      <c r="C4512" s="21" t="str">
        <f>VLOOKUP(Tableau1[[#This Row],[CODE_REGION]],Libellés!$I$2:$J$15,2,FALSE)</f>
        <v>Nouvelle-Aquitaine</v>
      </c>
      <c r="D4512" s="21">
        <v>79</v>
      </c>
      <c r="E4512" s="21" t="str">
        <f>VLOOKUP(Tableau1[[#This Row],[CODE_DEPT]],Libellés!$L$2:$M$102,2,FALSE)</f>
        <v>Deux-Sèvres</v>
      </c>
      <c r="F4512" s="21" t="s">
        <v>49</v>
      </c>
      <c r="G4512" s="21" t="str">
        <f>VLOOKUP(Tableau1[[#This Row],[CODE_TYPE_DECHET]],Libellés!$A$1:$B$8,2,FALSE)</f>
        <v>Ordures ménagères résiduelles</v>
      </c>
      <c r="H4512" s="21" t="s">
        <v>56</v>
      </c>
      <c r="I4512" s="21" t="str">
        <f>VLOOKUP(Tableau1[[#This Row],[CODE_DESTINATION]],Libellés!$E$2:$F$7,2,FALSE)</f>
        <v>Valorisation organique</v>
      </c>
      <c r="J4512" s="21">
        <v>51121.59</v>
      </c>
      <c r="K4512" s="21">
        <v>374435</v>
      </c>
      <c r="L4512" s="21">
        <f>Tableau1[[#This Row],[TONNE_DECHET]]*1000</f>
        <v>51121590</v>
      </c>
      <c r="M4512" s="21">
        <f>Tableau1[[#This Row],[KG_DECHET]]/Tableau1[[#This Row],[Population]]</f>
        <v>136.52994511731009</v>
      </c>
    </row>
    <row r="4513" spans="1:13" x14ac:dyDescent="0.3">
      <c r="A4513" s="21">
        <v>2015</v>
      </c>
      <c r="B4513" s="21">
        <v>75</v>
      </c>
      <c r="C4513" s="21" t="str">
        <f>VLOOKUP(Tableau1[[#This Row],[CODE_REGION]],Libellés!$I$2:$J$15,2,FALSE)</f>
        <v>Nouvelle-Aquitaine</v>
      </c>
      <c r="D4513" s="21">
        <v>79</v>
      </c>
      <c r="E4513" s="21" t="str">
        <f>VLOOKUP(Tableau1[[#This Row],[CODE_DEPT]],Libellés!$L$2:$M$102,2,FALSE)</f>
        <v>Deux-Sèvres</v>
      </c>
      <c r="F4513" s="21" t="s">
        <v>49</v>
      </c>
      <c r="G4513" s="21" t="str">
        <f>VLOOKUP(Tableau1[[#This Row],[CODE_TYPE_DECHET]],Libellés!$A$1:$B$8,2,FALSE)</f>
        <v>Ordures ménagères résiduelles</v>
      </c>
      <c r="H4513" s="21" t="s">
        <v>52</v>
      </c>
      <c r="I4513" s="21" t="str">
        <f>VLOOKUP(Tableau1[[#This Row],[CODE_DESTINATION]],Libellés!$E$2:$F$7,2,FALSE)</f>
        <v>Non précisé</v>
      </c>
      <c r="J4513" s="21">
        <v>158.18550999999999</v>
      </c>
      <c r="K4513" s="21">
        <v>374435</v>
      </c>
      <c r="L4513" s="21">
        <f>Tableau1[[#This Row],[TONNE_DECHET]]*1000</f>
        <v>158185.50999999998</v>
      </c>
      <c r="M4513" s="21">
        <f>Tableau1[[#This Row],[KG_DECHET]]/Tableau1[[#This Row],[Population]]</f>
        <v>0.42246453990679284</v>
      </c>
    </row>
    <row r="4514" spans="1:13" x14ac:dyDescent="0.3">
      <c r="A4514" s="21">
        <v>2015</v>
      </c>
      <c r="B4514" s="21">
        <v>75</v>
      </c>
      <c r="C4514" s="21" t="str">
        <f>VLOOKUP(Tableau1[[#This Row],[CODE_REGION]],Libellés!$I$2:$J$15,2,FALSE)</f>
        <v>Nouvelle-Aquitaine</v>
      </c>
      <c r="D4514" s="21">
        <v>79</v>
      </c>
      <c r="E4514" s="21" t="str">
        <f>VLOOKUP(Tableau1[[#This Row],[CODE_DEPT]],Libellés!$L$2:$M$102,2,FALSE)</f>
        <v>Deux-Sèvres</v>
      </c>
      <c r="F4514" s="21" t="s">
        <v>53</v>
      </c>
      <c r="G4514" s="21" t="str">
        <f>VLOOKUP(Tableau1[[#This Row],[CODE_TYPE_DECHET]],Libellés!$A$1:$B$8,2,FALSE)</f>
        <v>Déchets dangereux</v>
      </c>
      <c r="H4514" s="21" t="s">
        <v>50</v>
      </c>
      <c r="I4514" s="21" t="str">
        <f>VLOOKUP(Tableau1[[#This Row],[CODE_DESTINATION]],Libellés!$E$2:$F$7,2,FALSE)</f>
        <v>Incinération avec récupération d'énergie</v>
      </c>
      <c r="J4514" s="21">
        <v>1.94</v>
      </c>
      <c r="K4514" s="21">
        <v>374435</v>
      </c>
      <c r="L4514" s="21">
        <f>Tableau1[[#This Row],[TONNE_DECHET]]*1000</f>
        <v>1940</v>
      </c>
      <c r="M4514" s="21">
        <f>Tableau1[[#This Row],[KG_DECHET]]/Tableau1[[#This Row],[Population]]</f>
        <v>5.1811395836393499E-3</v>
      </c>
    </row>
    <row r="4515" spans="1:13" x14ac:dyDescent="0.3">
      <c r="A4515" s="21">
        <v>2015</v>
      </c>
      <c r="B4515" s="21">
        <v>75</v>
      </c>
      <c r="C4515" s="21" t="str">
        <f>VLOOKUP(Tableau1[[#This Row],[CODE_REGION]],Libellés!$I$2:$J$15,2,FALSE)</f>
        <v>Nouvelle-Aquitaine</v>
      </c>
      <c r="D4515" s="21">
        <v>79</v>
      </c>
      <c r="E4515" s="21" t="str">
        <f>VLOOKUP(Tableau1[[#This Row],[CODE_DEPT]],Libellés!$L$2:$M$102,2,FALSE)</f>
        <v>Deux-Sèvres</v>
      </c>
      <c r="F4515" s="21" t="s">
        <v>51</v>
      </c>
      <c r="G4515" s="21" t="str">
        <f>VLOOKUP(Tableau1[[#This Row],[CODE_TYPE_DECHET]],Libellés!$A$1:$B$8,2,FALSE)</f>
        <v>Emballages et papier</v>
      </c>
      <c r="H4515" s="21" t="s">
        <v>49</v>
      </c>
      <c r="I4515" s="21" t="str">
        <f>VLOOKUP(Tableau1[[#This Row],[CODE_DESTINATION]],Libellés!$E$2:$F$7,2,FALSE)</f>
        <v>Valorisation matière</v>
      </c>
      <c r="J4515" s="21">
        <v>18108.439999999999</v>
      </c>
      <c r="K4515" s="21">
        <v>374435</v>
      </c>
      <c r="L4515" s="21">
        <f>Tableau1[[#This Row],[TONNE_DECHET]]*1000</f>
        <v>18108440</v>
      </c>
      <c r="M4515" s="21">
        <f>Tableau1[[#This Row],[KG_DECHET]]/Tableau1[[#This Row],[Population]]</f>
        <v>48.362038805133068</v>
      </c>
    </row>
    <row r="4516" spans="1:13" x14ac:dyDescent="0.3">
      <c r="A4516" s="21">
        <v>2015</v>
      </c>
      <c r="B4516" s="21">
        <v>75</v>
      </c>
      <c r="C4516" s="21" t="str">
        <f>VLOOKUP(Tableau1[[#This Row],[CODE_REGION]],Libellés!$I$2:$J$15,2,FALSE)</f>
        <v>Nouvelle-Aquitaine</v>
      </c>
      <c r="D4516" s="21">
        <v>79</v>
      </c>
      <c r="E4516" s="21" t="str">
        <f>VLOOKUP(Tableau1[[#This Row],[CODE_DEPT]],Libellés!$L$2:$M$102,2,FALSE)</f>
        <v>Deux-Sèvres</v>
      </c>
      <c r="F4516" s="21" t="s">
        <v>51</v>
      </c>
      <c r="G4516" s="21" t="str">
        <f>VLOOKUP(Tableau1[[#This Row],[CODE_TYPE_DECHET]],Libellés!$A$1:$B$8,2,FALSE)</f>
        <v>Emballages et papier</v>
      </c>
      <c r="H4516" s="21" t="s">
        <v>52</v>
      </c>
      <c r="I4516" s="21" t="str">
        <f>VLOOKUP(Tableau1[[#This Row],[CODE_DESTINATION]],Libellés!$E$2:$F$7,2,FALSE)</f>
        <v>Non précisé</v>
      </c>
      <c r="J4516" s="21">
        <v>13.716340000000001</v>
      </c>
      <c r="K4516" s="21">
        <v>374435</v>
      </c>
      <c r="L4516" s="21">
        <f>Tableau1[[#This Row],[TONNE_DECHET]]*1000</f>
        <v>13716.34</v>
      </c>
      <c r="M4516" s="21">
        <f>Tableau1[[#This Row],[KG_DECHET]]/Tableau1[[#This Row],[Population]]</f>
        <v>3.6632099029204002E-2</v>
      </c>
    </row>
    <row r="4517" spans="1:13" x14ac:dyDescent="0.3">
      <c r="A4517" s="21">
        <v>2015</v>
      </c>
      <c r="B4517" s="21">
        <v>75</v>
      </c>
      <c r="C4517" s="21" t="str">
        <f>VLOOKUP(Tableau1[[#This Row],[CODE_REGION]],Libellés!$I$2:$J$15,2,FALSE)</f>
        <v>Nouvelle-Aquitaine</v>
      </c>
      <c r="D4517" s="21">
        <v>79</v>
      </c>
      <c r="E4517" s="21" t="str">
        <f>VLOOKUP(Tableau1[[#This Row],[CODE_DEPT]],Libellés!$L$2:$M$102,2,FALSE)</f>
        <v>Deux-Sèvres</v>
      </c>
      <c r="F4517" s="21" t="s">
        <v>56</v>
      </c>
      <c r="G4517" s="21" t="str">
        <f>VLOOKUP(Tableau1[[#This Row],[CODE_TYPE_DECHET]],Libellés!$A$1:$B$8,2,FALSE)</f>
        <v>Biodéchets</v>
      </c>
      <c r="H4517" s="21" t="s">
        <v>56</v>
      </c>
      <c r="I4517" s="21" t="str">
        <f>VLOOKUP(Tableau1[[#This Row],[CODE_DESTINATION]],Libellés!$E$2:$F$7,2,FALSE)</f>
        <v>Valorisation organique</v>
      </c>
      <c r="J4517" s="21">
        <v>6828.1</v>
      </c>
      <c r="K4517" s="21">
        <v>374435</v>
      </c>
      <c r="L4517" s="21">
        <f>Tableau1[[#This Row],[TONNE_DECHET]]*1000</f>
        <v>6828100</v>
      </c>
      <c r="M4517" s="21">
        <f>Tableau1[[#This Row],[KG_DECHET]]/Tableau1[[#This Row],[Population]]</f>
        <v>18.23574185105559</v>
      </c>
    </row>
    <row r="4518" spans="1:13" x14ac:dyDescent="0.3">
      <c r="A4518" s="21">
        <v>2015</v>
      </c>
      <c r="B4518" s="21">
        <v>75</v>
      </c>
      <c r="C4518" s="21" t="str">
        <f>VLOOKUP(Tableau1[[#This Row],[CODE_REGION]],Libellés!$I$2:$J$15,2,FALSE)</f>
        <v>Nouvelle-Aquitaine</v>
      </c>
      <c r="D4518" s="21">
        <v>79</v>
      </c>
      <c r="E4518" s="21" t="str">
        <f>VLOOKUP(Tableau1[[#This Row],[CODE_DEPT]],Libellés!$L$2:$M$102,2,FALSE)</f>
        <v>Deux-Sèvres</v>
      </c>
      <c r="F4518" s="21" t="s">
        <v>54</v>
      </c>
      <c r="G4518" s="21" t="str">
        <f>VLOOKUP(Tableau1[[#This Row],[CODE_TYPE_DECHET]],Libellés!$A$1:$B$8,2,FALSE)</f>
        <v>Verre</v>
      </c>
      <c r="H4518" s="21" t="s">
        <v>49</v>
      </c>
      <c r="I4518" s="21" t="str">
        <f>VLOOKUP(Tableau1[[#This Row],[CODE_DESTINATION]],Libellés!$E$2:$F$7,2,FALSE)</f>
        <v>Valorisation matière</v>
      </c>
      <c r="J4518" s="21">
        <v>13413.02</v>
      </c>
      <c r="K4518" s="21">
        <v>374435</v>
      </c>
      <c r="L4518" s="21">
        <f>Tableau1[[#This Row],[TONNE_DECHET]]*1000</f>
        <v>13413020</v>
      </c>
      <c r="M4518" s="21">
        <f>Tableau1[[#This Row],[KG_DECHET]]/Tableau1[[#This Row],[Population]]</f>
        <v>35.822025184611483</v>
      </c>
    </row>
    <row r="4519" spans="1:13" x14ac:dyDescent="0.3">
      <c r="A4519" s="21">
        <v>2015</v>
      </c>
      <c r="B4519" s="21">
        <v>75</v>
      </c>
      <c r="C4519" s="21" t="str">
        <f>VLOOKUP(Tableau1[[#This Row],[CODE_REGION]],Libellés!$I$2:$J$15,2,FALSE)</f>
        <v>Nouvelle-Aquitaine</v>
      </c>
      <c r="D4519" s="21">
        <v>79</v>
      </c>
      <c r="E4519" s="21" t="str">
        <f>VLOOKUP(Tableau1[[#This Row],[CODE_DEPT]],Libellés!$L$2:$M$102,2,FALSE)</f>
        <v>Deux-Sèvres</v>
      </c>
      <c r="F4519" s="21" t="s">
        <v>54</v>
      </c>
      <c r="G4519" s="21" t="str">
        <f>VLOOKUP(Tableau1[[#This Row],[CODE_TYPE_DECHET]],Libellés!$A$1:$B$8,2,FALSE)</f>
        <v>Verre</v>
      </c>
      <c r="H4519" s="21" t="s">
        <v>52</v>
      </c>
      <c r="I4519" s="21" t="str">
        <f>VLOOKUP(Tableau1[[#This Row],[CODE_DESTINATION]],Libellés!$E$2:$F$7,2,FALSE)</f>
        <v>Non précisé</v>
      </c>
      <c r="J4519" s="21">
        <v>40.995559999999998</v>
      </c>
      <c r="K4519" s="21">
        <v>374435</v>
      </c>
      <c r="L4519" s="21">
        <f>Tableau1[[#This Row],[TONNE_DECHET]]*1000</f>
        <v>40995.56</v>
      </c>
      <c r="M4519" s="21">
        <f>Tableau1[[#This Row],[KG_DECHET]]/Tableau1[[#This Row],[Population]]</f>
        <v>0.10948645292240308</v>
      </c>
    </row>
    <row r="4520" spans="1:13" x14ac:dyDescent="0.3">
      <c r="A4520" s="21">
        <v>2015</v>
      </c>
      <c r="B4520" s="21">
        <v>75</v>
      </c>
      <c r="C4520" s="21" t="str">
        <f>VLOOKUP(Tableau1[[#This Row],[CODE_REGION]],Libellés!$I$2:$J$15,2,FALSE)</f>
        <v>Nouvelle-Aquitaine</v>
      </c>
      <c r="D4520" s="21">
        <v>79</v>
      </c>
      <c r="E4520" s="21" t="str">
        <f>VLOOKUP(Tableau1[[#This Row],[CODE_DEPT]],Libellés!$L$2:$M$102,2,FALSE)</f>
        <v>Deux-Sèvres</v>
      </c>
      <c r="F4520" s="21" t="s">
        <v>55</v>
      </c>
      <c r="G4520" s="21" t="str">
        <f>VLOOKUP(Tableau1[[#This Row],[CODE_TYPE_DECHET]],Libellés!$A$1:$B$8,2,FALSE)</f>
        <v>Collectes séparées hors gravats</v>
      </c>
      <c r="H4520" s="21" t="s">
        <v>49</v>
      </c>
      <c r="I4520" s="21" t="str">
        <f>VLOOKUP(Tableau1[[#This Row],[CODE_DESTINATION]],Libellés!$E$2:$F$7,2,FALSE)</f>
        <v>Valorisation matière</v>
      </c>
      <c r="J4520" s="21">
        <v>345</v>
      </c>
      <c r="K4520" s="21">
        <v>374435</v>
      </c>
      <c r="L4520" s="21">
        <f>Tableau1[[#This Row],[TONNE_DECHET]]*1000</f>
        <v>345000</v>
      </c>
      <c r="M4520" s="21">
        <f>Tableau1[[#This Row],[KG_DECHET]]/Tableau1[[#This Row],[Population]]</f>
        <v>0.9213882249255545</v>
      </c>
    </row>
    <row r="4521" spans="1:13" x14ac:dyDescent="0.3">
      <c r="A4521" s="21">
        <v>2017</v>
      </c>
      <c r="B4521" s="21">
        <v>75</v>
      </c>
      <c r="C4521" s="21" t="str">
        <f>VLOOKUP(Tableau1[[#This Row],[CODE_REGION]],Libellés!$I$2:$J$15,2,FALSE)</f>
        <v>Nouvelle-Aquitaine</v>
      </c>
      <c r="D4521" s="21">
        <v>79</v>
      </c>
      <c r="E4521" s="21" t="str">
        <f>VLOOKUP(Tableau1[[#This Row],[CODE_DEPT]],Libellés!$L$2:$M$102,2,FALSE)</f>
        <v>Deux-Sèvres</v>
      </c>
      <c r="F4521" s="21" t="s">
        <v>49</v>
      </c>
      <c r="G4521" s="21" t="str">
        <f>VLOOKUP(Tableau1[[#This Row],[CODE_TYPE_DECHET]],Libellés!$A$1:$B$8,2,FALSE)</f>
        <v>Ordures ménagères résiduelles</v>
      </c>
      <c r="H4521" s="21" t="s">
        <v>51</v>
      </c>
      <c r="I4521" s="21" t="str">
        <f>VLOOKUP(Tableau1[[#This Row],[CODE_DESTINATION]],Libellés!$E$2:$F$7,2,FALSE)</f>
        <v>Stockage</v>
      </c>
      <c r="J4521" s="21">
        <v>19539.84</v>
      </c>
      <c r="K4521" s="21">
        <v>374351</v>
      </c>
      <c r="L4521" s="21">
        <f>Tableau1[[#This Row],[TONNE_DECHET]]*1000</f>
        <v>19539840</v>
      </c>
      <c r="M4521" s="21">
        <f>Tableau1[[#This Row],[KG_DECHET]]/Tableau1[[#This Row],[Population]]</f>
        <v>52.196574872245563</v>
      </c>
    </row>
    <row r="4522" spans="1:13" x14ac:dyDescent="0.3">
      <c r="A4522" s="21">
        <v>2017</v>
      </c>
      <c r="B4522" s="21">
        <v>75</v>
      </c>
      <c r="C4522" s="21" t="str">
        <f>VLOOKUP(Tableau1[[#This Row],[CODE_REGION]],Libellés!$I$2:$J$15,2,FALSE)</f>
        <v>Nouvelle-Aquitaine</v>
      </c>
      <c r="D4522" s="21">
        <v>79</v>
      </c>
      <c r="E4522" s="21" t="str">
        <f>VLOOKUP(Tableau1[[#This Row],[CODE_DEPT]],Libellés!$L$2:$M$102,2,FALSE)</f>
        <v>Deux-Sèvres</v>
      </c>
      <c r="F4522" s="21" t="s">
        <v>49</v>
      </c>
      <c r="G4522" s="21" t="str">
        <f>VLOOKUP(Tableau1[[#This Row],[CODE_TYPE_DECHET]],Libellés!$A$1:$B$8,2,FALSE)</f>
        <v>Ordures ménagères résiduelles</v>
      </c>
      <c r="H4522" s="21" t="s">
        <v>56</v>
      </c>
      <c r="I4522" s="21" t="str">
        <f>VLOOKUP(Tableau1[[#This Row],[CODE_DESTINATION]],Libellés!$E$2:$F$7,2,FALSE)</f>
        <v>Valorisation organique</v>
      </c>
      <c r="J4522" s="21">
        <v>48787.105000000003</v>
      </c>
      <c r="K4522" s="21">
        <v>374351</v>
      </c>
      <c r="L4522" s="21">
        <f>Tableau1[[#This Row],[TONNE_DECHET]]*1000</f>
        <v>48787105</v>
      </c>
      <c r="M4522" s="21">
        <f>Tableau1[[#This Row],[KG_DECHET]]/Tableau1[[#This Row],[Population]]</f>
        <v>130.32449492588506</v>
      </c>
    </row>
    <row r="4523" spans="1:13" x14ac:dyDescent="0.3">
      <c r="A4523" s="21">
        <v>2017</v>
      </c>
      <c r="B4523" s="21">
        <v>75</v>
      </c>
      <c r="C4523" s="21" t="str">
        <f>VLOOKUP(Tableau1[[#This Row],[CODE_REGION]],Libellés!$I$2:$J$15,2,FALSE)</f>
        <v>Nouvelle-Aquitaine</v>
      </c>
      <c r="D4523" s="21">
        <v>79</v>
      </c>
      <c r="E4523" s="21" t="str">
        <f>VLOOKUP(Tableau1[[#This Row],[CODE_DEPT]],Libellés!$L$2:$M$102,2,FALSE)</f>
        <v>Deux-Sèvres</v>
      </c>
      <c r="F4523" s="21" t="s">
        <v>53</v>
      </c>
      <c r="G4523" s="21" t="str">
        <f>VLOOKUP(Tableau1[[#This Row],[CODE_TYPE_DECHET]],Libellés!$A$1:$B$8,2,FALSE)</f>
        <v>Déchets dangereux</v>
      </c>
      <c r="H4523" s="21" t="s">
        <v>50</v>
      </c>
      <c r="I4523" s="21" t="str">
        <f>VLOOKUP(Tableau1[[#This Row],[CODE_DESTINATION]],Libellés!$E$2:$F$7,2,FALSE)</f>
        <v>Incinération avec récupération d'énergie</v>
      </c>
      <c r="J4523" s="21">
        <v>4.7169999999999996</v>
      </c>
      <c r="K4523" s="21">
        <v>374351</v>
      </c>
      <c r="L4523" s="21">
        <f>Tableau1[[#This Row],[TONNE_DECHET]]*1000</f>
        <v>4717</v>
      </c>
      <c r="M4523" s="21">
        <f>Tableau1[[#This Row],[KG_DECHET]]/Tableau1[[#This Row],[Population]]</f>
        <v>1.2600473886806766E-2</v>
      </c>
    </row>
    <row r="4524" spans="1:13" x14ac:dyDescent="0.3">
      <c r="A4524" s="21">
        <v>2017</v>
      </c>
      <c r="B4524" s="21">
        <v>75</v>
      </c>
      <c r="C4524" s="21" t="str">
        <f>VLOOKUP(Tableau1[[#This Row],[CODE_REGION]],Libellés!$I$2:$J$15,2,FALSE)</f>
        <v>Nouvelle-Aquitaine</v>
      </c>
      <c r="D4524" s="21">
        <v>79</v>
      </c>
      <c r="E4524" s="21" t="str">
        <f>VLOOKUP(Tableau1[[#This Row],[CODE_DEPT]],Libellés!$L$2:$M$102,2,FALSE)</f>
        <v>Deux-Sèvres</v>
      </c>
      <c r="F4524" s="21" t="s">
        <v>53</v>
      </c>
      <c r="G4524" s="21" t="str">
        <f>VLOOKUP(Tableau1[[#This Row],[CODE_TYPE_DECHET]],Libellés!$A$1:$B$8,2,FALSE)</f>
        <v>Déchets dangereux</v>
      </c>
      <c r="H4524" s="21" t="s">
        <v>52</v>
      </c>
      <c r="I4524" s="21" t="str">
        <f>VLOOKUP(Tableau1[[#This Row],[CODE_DESTINATION]],Libellés!$E$2:$F$7,2,FALSE)</f>
        <v>Non précisé</v>
      </c>
      <c r="J4524" s="21">
        <v>0.41</v>
      </c>
      <c r="K4524" s="21">
        <v>374351</v>
      </c>
      <c r="L4524" s="21">
        <f>Tableau1[[#This Row],[TONNE_DECHET]]*1000</f>
        <v>410</v>
      </c>
      <c r="M4524" s="21">
        <f>Tableau1[[#This Row],[KG_DECHET]]/Tableau1[[#This Row],[Population]]</f>
        <v>1.0952288093260068E-3</v>
      </c>
    </row>
    <row r="4525" spans="1:13" x14ac:dyDescent="0.3">
      <c r="A4525" s="21">
        <v>2017</v>
      </c>
      <c r="B4525" s="21">
        <v>75</v>
      </c>
      <c r="C4525" s="21" t="str">
        <f>VLOOKUP(Tableau1[[#This Row],[CODE_REGION]],Libellés!$I$2:$J$15,2,FALSE)</f>
        <v>Nouvelle-Aquitaine</v>
      </c>
      <c r="D4525" s="21">
        <v>79</v>
      </c>
      <c r="E4525" s="21" t="str">
        <f>VLOOKUP(Tableau1[[#This Row],[CODE_DEPT]],Libellés!$L$2:$M$102,2,FALSE)</f>
        <v>Deux-Sèvres</v>
      </c>
      <c r="F4525" s="21" t="s">
        <v>51</v>
      </c>
      <c r="G4525" s="21" t="str">
        <f>VLOOKUP(Tableau1[[#This Row],[CODE_TYPE_DECHET]],Libellés!$A$1:$B$8,2,FALSE)</f>
        <v>Emballages et papier</v>
      </c>
      <c r="H4525" s="21" t="s">
        <v>49</v>
      </c>
      <c r="I4525" s="21" t="str">
        <f>VLOOKUP(Tableau1[[#This Row],[CODE_DESTINATION]],Libellés!$E$2:$F$7,2,FALSE)</f>
        <v>Valorisation matière</v>
      </c>
      <c r="J4525" s="21">
        <v>19490.035</v>
      </c>
      <c r="K4525" s="21">
        <v>374351</v>
      </c>
      <c r="L4525" s="21">
        <f>Tableau1[[#This Row],[TONNE_DECHET]]*1000</f>
        <v>19490035</v>
      </c>
      <c r="M4525" s="21">
        <f>Tableau1[[#This Row],[KG_DECHET]]/Tableau1[[#This Row],[Population]]</f>
        <v>52.063531284810246</v>
      </c>
    </row>
    <row r="4526" spans="1:13" x14ac:dyDescent="0.3">
      <c r="A4526" s="21">
        <v>2017</v>
      </c>
      <c r="B4526" s="21">
        <v>75</v>
      </c>
      <c r="C4526" s="21" t="str">
        <f>VLOOKUP(Tableau1[[#This Row],[CODE_REGION]],Libellés!$I$2:$J$15,2,FALSE)</f>
        <v>Nouvelle-Aquitaine</v>
      </c>
      <c r="D4526" s="21">
        <v>79</v>
      </c>
      <c r="E4526" s="21" t="str">
        <f>VLOOKUP(Tableau1[[#This Row],[CODE_DEPT]],Libellés!$L$2:$M$102,2,FALSE)</f>
        <v>Deux-Sèvres</v>
      </c>
      <c r="F4526" s="21" t="s">
        <v>56</v>
      </c>
      <c r="G4526" s="21" t="str">
        <f>VLOOKUP(Tableau1[[#This Row],[CODE_TYPE_DECHET]],Libellés!$A$1:$B$8,2,FALSE)</f>
        <v>Biodéchets</v>
      </c>
      <c r="H4526" s="21" t="s">
        <v>56</v>
      </c>
      <c r="I4526" s="21" t="str">
        <f>VLOOKUP(Tableau1[[#This Row],[CODE_DESTINATION]],Libellés!$E$2:$F$7,2,FALSE)</f>
        <v>Valorisation organique</v>
      </c>
      <c r="J4526" s="21">
        <v>6717.81</v>
      </c>
      <c r="K4526" s="21">
        <v>374351</v>
      </c>
      <c r="L4526" s="21">
        <f>Tableau1[[#This Row],[TONNE_DECHET]]*1000</f>
        <v>6717810</v>
      </c>
      <c r="M4526" s="21">
        <f>Tableau1[[#This Row],[KG_DECHET]]/Tableau1[[#This Row],[Population]]</f>
        <v>17.945217189215469</v>
      </c>
    </row>
    <row r="4527" spans="1:13" x14ac:dyDescent="0.3">
      <c r="A4527" s="21">
        <v>2017</v>
      </c>
      <c r="B4527" s="21">
        <v>75</v>
      </c>
      <c r="C4527" s="21" t="str">
        <f>VLOOKUP(Tableau1[[#This Row],[CODE_REGION]],Libellés!$I$2:$J$15,2,FALSE)</f>
        <v>Nouvelle-Aquitaine</v>
      </c>
      <c r="D4527" s="21">
        <v>79</v>
      </c>
      <c r="E4527" s="21" t="str">
        <f>VLOOKUP(Tableau1[[#This Row],[CODE_DEPT]],Libellés!$L$2:$M$102,2,FALSE)</f>
        <v>Deux-Sèvres</v>
      </c>
      <c r="F4527" s="21" t="s">
        <v>54</v>
      </c>
      <c r="G4527" s="21" t="str">
        <f>VLOOKUP(Tableau1[[#This Row],[CODE_TYPE_DECHET]],Libellés!$A$1:$B$8,2,FALSE)</f>
        <v>Verre</v>
      </c>
      <c r="H4527" s="21" t="s">
        <v>49</v>
      </c>
      <c r="I4527" s="21" t="str">
        <f>VLOOKUP(Tableau1[[#This Row],[CODE_DESTINATION]],Libellés!$E$2:$F$7,2,FALSE)</f>
        <v>Valorisation matière</v>
      </c>
      <c r="J4527" s="21">
        <v>14105.695</v>
      </c>
      <c r="K4527" s="21">
        <v>374351</v>
      </c>
      <c r="L4527" s="21">
        <f>Tableau1[[#This Row],[TONNE_DECHET]]*1000</f>
        <v>14105695</v>
      </c>
      <c r="M4527" s="21">
        <f>Tableau1[[#This Row],[KG_DECHET]]/Tableau1[[#This Row],[Population]]</f>
        <v>37.680398876989777</v>
      </c>
    </row>
    <row r="4528" spans="1:13" x14ac:dyDescent="0.3">
      <c r="A4528" s="21">
        <v>2017</v>
      </c>
      <c r="B4528" s="21">
        <v>75</v>
      </c>
      <c r="C4528" s="21" t="str">
        <f>VLOOKUP(Tableau1[[#This Row],[CODE_REGION]],Libellés!$I$2:$J$15,2,FALSE)</f>
        <v>Nouvelle-Aquitaine</v>
      </c>
      <c r="D4528" s="21">
        <v>79</v>
      </c>
      <c r="E4528" s="21" t="str">
        <f>VLOOKUP(Tableau1[[#This Row],[CODE_DEPT]],Libellés!$L$2:$M$102,2,FALSE)</f>
        <v>Deux-Sèvres</v>
      </c>
      <c r="F4528" s="21" t="s">
        <v>55</v>
      </c>
      <c r="G4528" s="21" t="str">
        <f>VLOOKUP(Tableau1[[#This Row],[CODE_TYPE_DECHET]],Libellés!$A$1:$B$8,2,FALSE)</f>
        <v>Collectes séparées hors gravats</v>
      </c>
      <c r="H4528" s="21" t="s">
        <v>49</v>
      </c>
      <c r="I4528" s="21" t="str">
        <f>VLOOKUP(Tableau1[[#This Row],[CODE_DESTINATION]],Libellés!$E$2:$F$7,2,FALSE)</f>
        <v>Valorisation matière</v>
      </c>
      <c r="J4528" s="21">
        <v>397.05</v>
      </c>
      <c r="K4528" s="21">
        <v>374351</v>
      </c>
      <c r="L4528" s="21">
        <f>Tableau1[[#This Row],[TONNE_DECHET]]*1000</f>
        <v>397050</v>
      </c>
      <c r="M4528" s="21">
        <f>Tableau1[[#This Row],[KG_DECHET]]/Tableau1[[#This Row],[Population]]</f>
        <v>1.060635606689978</v>
      </c>
    </row>
    <row r="4529" spans="1:13" x14ac:dyDescent="0.3">
      <c r="A4529" s="21">
        <v>2009</v>
      </c>
      <c r="B4529" s="21">
        <v>32</v>
      </c>
      <c r="C4529" s="21" t="str">
        <f>VLOOKUP(Tableau1[[#This Row],[CODE_REGION]],Libellés!$I$2:$J$15,2,FALSE)</f>
        <v>Hauts-de-France</v>
      </c>
      <c r="D4529" s="21">
        <v>80</v>
      </c>
      <c r="E4529" s="21" t="str">
        <f>VLOOKUP(Tableau1[[#This Row],[CODE_DEPT]],Libellés!$L$2:$M$102,2,FALSE)</f>
        <v>Somme</v>
      </c>
      <c r="F4529" s="21" t="s">
        <v>49</v>
      </c>
      <c r="G4529" s="21" t="str">
        <f>VLOOKUP(Tableau1[[#This Row],[CODE_TYPE_DECHET]],Libellés!$A$1:$B$8,2,FALSE)</f>
        <v>Ordures ménagères résiduelles</v>
      </c>
      <c r="H4529" s="21" t="s">
        <v>49</v>
      </c>
      <c r="I4529" s="21" t="str">
        <f>VLOOKUP(Tableau1[[#This Row],[CODE_DESTINATION]],Libellés!$E$2:$F$7,2,FALSE)</f>
        <v>Valorisation matière</v>
      </c>
      <c r="J4529" s="21">
        <v>5451.9350100000001</v>
      </c>
      <c r="K4529" s="21">
        <v>569775</v>
      </c>
      <c r="L4529" s="21">
        <f>Tableau1[[#This Row],[TONNE_DECHET]]*1000</f>
        <v>5451935.0099999998</v>
      </c>
      <c r="M4529" s="21">
        <f>Tableau1[[#This Row],[KG_DECHET]]/Tableau1[[#This Row],[Population]]</f>
        <v>9.5685753323680398</v>
      </c>
    </row>
    <row r="4530" spans="1:13" x14ac:dyDescent="0.3">
      <c r="A4530" s="21">
        <v>2009</v>
      </c>
      <c r="B4530" s="21">
        <v>32</v>
      </c>
      <c r="C4530" s="21" t="str">
        <f>VLOOKUP(Tableau1[[#This Row],[CODE_REGION]],Libellés!$I$2:$J$15,2,FALSE)</f>
        <v>Hauts-de-France</v>
      </c>
      <c r="D4530" s="21">
        <v>80</v>
      </c>
      <c r="E4530" s="21" t="str">
        <f>VLOOKUP(Tableau1[[#This Row],[CODE_DEPT]],Libellés!$L$2:$M$102,2,FALSE)</f>
        <v>Somme</v>
      </c>
      <c r="F4530" s="21" t="s">
        <v>49</v>
      </c>
      <c r="G4530" s="21" t="str">
        <f>VLOOKUP(Tableau1[[#This Row],[CODE_TYPE_DECHET]],Libellés!$A$1:$B$8,2,FALSE)</f>
        <v>Ordures ménagères résiduelles</v>
      </c>
      <c r="H4530" s="21" t="s">
        <v>51</v>
      </c>
      <c r="I4530" s="21" t="str">
        <f>VLOOKUP(Tableau1[[#This Row],[CODE_DESTINATION]],Libellés!$E$2:$F$7,2,FALSE)</f>
        <v>Stockage</v>
      </c>
      <c r="J4530" s="21">
        <v>113123.66336000001</v>
      </c>
      <c r="K4530" s="21">
        <v>569775</v>
      </c>
      <c r="L4530" s="21">
        <f>Tableau1[[#This Row],[TONNE_DECHET]]*1000</f>
        <v>113123663.36</v>
      </c>
      <c r="M4530" s="21">
        <f>Tableau1[[#This Row],[KG_DECHET]]/Tableau1[[#This Row],[Population]]</f>
        <v>198.54093872142514</v>
      </c>
    </row>
    <row r="4531" spans="1:13" x14ac:dyDescent="0.3">
      <c r="A4531" s="21">
        <v>2009</v>
      </c>
      <c r="B4531" s="21">
        <v>32</v>
      </c>
      <c r="C4531" s="21" t="str">
        <f>VLOOKUP(Tableau1[[#This Row],[CODE_REGION]],Libellés!$I$2:$J$15,2,FALSE)</f>
        <v>Hauts-de-France</v>
      </c>
      <c r="D4531" s="21">
        <v>80</v>
      </c>
      <c r="E4531" s="21" t="str">
        <f>VLOOKUP(Tableau1[[#This Row],[CODE_DEPT]],Libellés!$L$2:$M$102,2,FALSE)</f>
        <v>Somme</v>
      </c>
      <c r="F4531" s="21" t="s">
        <v>49</v>
      </c>
      <c r="G4531" s="21" t="str">
        <f>VLOOKUP(Tableau1[[#This Row],[CODE_TYPE_DECHET]],Libellés!$A$1:$B$8,2,FALSE)</f>
        <v>Ordures ménagères résiduelles</v>
      </c>
      <c r="H4531" s="21" t="s">
        <v>56</v>
      </c>
      <c r="I4531" s="21" t="str">
        <f>VLOOKUP(Tableau1[[#This Row],[CODE_DESTINATION]],Libellés!$E$2:$F$7,2,FALSE)</f>
        <v>Valorisation organique</v>
      </c>
      <c r="J4531" s="21">
        <v>59493</v>
      </c>
      <c r="K4531" s="21">
        <v>569775</v>
      </c>
      <c r="L4531" s="21">
        <f>Tableau1[[#This Row],[TONNE_DECHET]]*1000</f>
        <v>59493000</v>
      </c>
      <c r="M4531" s="21">
        <f>Tableau1[[#This Row],[KG_DECHET]]/Tableau1[[#This Row],[Population]]</f>
        <v>104.41490061866526</v>
      </c>
    </row>
    <row r="4532" spans="1:13" x14ac:dyDescent="0.3">
      <c r="A4532" s="21">
        <v>2009</v>
      </c>
      <c r="B4532" s="21">
        <v>32</v>
      </c>
      <c r="C4532" s="21" t="str">
        <f>VLOOKUP(Tableau1[[#This Row],[CODE_REGION]],Libellés!$I$2:$J$15,2,FALSE)</f>
        <v>Hauts-de-France</v>
      </c>
      <c r="D4532" s="21">
        <v>80</v>
      </c>
      <c r="E4532" s="21" t="str">
        <f>VLOOKUP(Tableau1[[#This Row],[CODE_DEPT]],Libellés!$L$2:$M$102,2,FALSE)</f>
        <v>Somme</v>
      </c>
      <c r="F4532" s="21" t="s">
        <v>49</v>
      </c>
      <c r="G4532" s="21" t="str">
        <f>VLOOKUP(Tableau1[[#This Row],[CODE_TYPE_DECHET]],Libellés!$A$1:$B$8,2,FALSE)</f>
        <v>Ordures ménagères résiduelles</v>
      </c>
      <c r="H4532" s="21" t="s">
        <v>52</v>
      </c>
      <c r="I4532" s="21" t="str">
        <f>VLOOKUP(Tableau1[[#This Row],[CODE_DESTINATION]],Libellés!$E$2:$F$7,2,FALSE)</f>
        <v>Non précisé</v>
      </c>
      <c r="J4532" s="21">
        <v>829.94929000000002</v>
      </c>
      <c r="K4532" s="21">
        <v>569775</v>
      </c>
      <c r="L4532" s="21">
        <f>Tableau1[[#This Row],[TONNE_DECHET]]*1000</f>
        <v>829949.29</v>
      </c>
      <c r="M4532" s="21">
        <f>Tableau1[[#This Row],[KG_DECHET]]/Tableau1[[#This Row],[Population]]</f>
        <v>1.4566263700583564</v>
      </c>
    </row>
    <row r="4533" spans="1:13" x14ac:dyDescent="0.3">
      <c r="A4533" s="21">
        <v>2009</v>
      </c>
      <c r="B4533" s="21">
        <v>32</v>
      </c>
      <c r="C4533" s="21" t="str">
        <f>VLOOKUP(Tableau1[[#This Row],[CODE_REGION]],Libellés!$I$2:$J$15,2,FALSE)</f>
        <v>Hauts-de-France</v>
      </c>
      <c r="D4533" s="21">
        <v>80</v>
      </c>
      <c r="E4533" s="21" t="str">
        <f>VLOOKUP(Tableau1[[#This Row],[CODE_DEPT]],Libellés!$L$2:$M$102,2,FALSE)</f>
        <v>Somme</v>
      </c>
      <c r="F4533" s="21" t="s">
        <v>50</v>
      </c>
      <c r="G4533" s="21" t="str">
        <f>VLOOKUP(Tableau1[[#This Row],[CODE_TYPE_DECHET]],Libellés!$A$1:$B$8,2,FALSE)</f>
        <v>Encombrants</v>
      </c>
      <c r="H4533" s="21" t="s">
        <v>49</v>
      </c>
      <c r="I4533" s="21" t="str">
        <f>VLOOKUP(Tableau1[[#This Row],[CODE_DESTINATION]],Libellés!$E$2:$F$7,2,FALSE)</f>
        <v>Valorisation matière</v>
      </c>
      <c r="J4533" s="21">
        <v>1.4178500000000001</v>
      </c>
      <c r="K4533" s="21">
        <v>569775</v>
      </c>
      <c r="L4533" s="21">
        <f>Tableau1[[#This Row],[TONNE_DECHET]]*1000</f>
        <v>1417.8500000000001</v>
      </c>
      <c r="M4533" s="21">
        <f>Tableau1[[#This Row],[KG_DECHET]]/Tableau1[[#This Row],[Population]]</f>
        <v>2.4884384186740381E-3</v>
      </c>
    </row>
    <row r="4534" spans="1:13" x14ac:dyDescent="0.3">
      <c r="A4534" s="21">
        <v>2009</v>
      </c>
      <c r="B4534" s="21">
        <v>32</v>
      </c>
      <c r="C4534" s="21" t="str">
        <f>VLOOKUP(Tableau1[[#This Row],[CODE_REGION]],Libellés!$I$2:$J$15,2,FALSE)</f>
        <v>Hauts-de-France</v>
      </c>
      <c r="D4534" s="21">
        <v>80</v>
      </c>
      <c r="E4534" s="21" t="str">
        <f>VLOOKUP(Tableau1[[#This Row],[CODE_DEPT]],Libellés!$L$2:$M$102,2,FALSE)</f>
        <v>Somme</v>
      </c>
      <c r="F4534" s="21" t="s">
        <v>50</v>
      </c>
      <c r="G4534" s="21" t="str">
        <f>VLOOKUP(Tableau1[[#This Row],[CODE_TYPE_DECHET]],Libellés!$A$1:$B$8,2,FALSE)</f>
        <v>Encombrants</v>
      </c>
      <c r="H4534" s="21" t="s">
        <v>51</v>
      </c>
      <c r="I4534" s="21" t="str">
        <f>VLOOKUP(Tableau1[[#This Row],[CODE_DESTINATION]],Libellés!$E$2:$F$7,2,FALSE)</f>
        <v>Stockage</v>
      </c>
      <c r="J4534" s="21">
        <v>5911.4128700000001</v>
      </c>
      <c r="K4534" s="21">
        <v>569775</v>
      </c>
      <c r="L4534" s="21">
        <f>Tableau1[[#This Row],[TONNE_DECHET]]*1000</f>
        <v>5911412.8700000001</v>
      </c>
      <c r="M4534" s="21">
        <f>Tableau1[[#This Row],[KG_DECHET]]/Tableau1[[#This Row],[Population]]</f>
        <v>10.374995164758019</v>
      </c>
    </row>
    <row r="4535" spans="1:13" x14ac:dyDescent="0.3">
      <c r="A4535" s="21">
        <v>2009</v>
      </c>
      <c r="B4535" s="21">
        <v>32</v>
      </c>
      <c r="C4535" s="21" t="str">
        <f>VLOOKUP(Tableau1[[#This Row],[CODE_REGION]],Libellés!$I$2:$J$15,2,FALSE)</f>
        <v>Hauts-de-France</v>
      </c>
      <c r="D4535" s="21">
        <v>80</v>
      </c>
      <c r="E4535" s="21" t="str">
        <f>VLOOKUP(Tableau1[[#This Row],[CODE_DEPT]],Libellés!$L$2:$M$102,2,FALSE)</f>
        <v>Somme</v>
      </c>
      <c r="F4535" s="21" t="s">
        <v>53</v>
      </c>
      <c r="G4535" s="21" t="str">
        <f>VLOOKUP(Tableau1[[#This Row],[CODE_TYPE_DECHET]],Libellés!$A$1:$B$8,2,FALSE)</f>
        <v>Déchets dangereux</v>
      </c>
      <c r="H4535" s="21" t="s">
        <v>49</v>
      </c>
      <c r="I4535" s="21" t="str">
        <f>VLOOKUP(Tableau1[[#This Row],[CODE_DESTINATION]],Libellés!$E$2:$F$7,2,FALSE)</f>
        <v>Valorisation matière</v>
      </c>
      <c r="J4535" s="21">
        <v>25</v>
      </c>
      <c r="K4535" s="21">
        <v>569775</v>
      </c>
      <c r="L4535" s="21">
        <f>Tableau1[[#This Row],[TONNE_DECHET]]*1000</f>
        <v>25000</v>
      </c>
      <c r="M4535" s="21">
        <f>Tableau1[[#This Row],[KG_DECHET]]/Tableau1[[#This Row],[Population]]</f>
        <v>4.3876968978982932E-2</v>
      </c>
    </row>
    <row r="4536" spans="1:13" x14ac:dyDescent="0.3">
      <c r="A4536" s="21">
        <v>2009</v>
      </c>
      <c r="B4536" s="21">
        <v>32</v>
      </c>
      <c r="C4536" s="21" t="str">
        <f>VLOOKUP(Tableau1[[#This Row],[CODE_REGION]],Libellés!$I$2:$J$15,2,FALSE)</f>
        <v>Hauts-de-France</v>
      </c>
      <c r="D4536" s="21">
        <v>80</v>
      </c>
      <c r="E4536" s="21" t="str">
        <f>VLOOKUP(Tableau1[[#This Row],[CODE_DEPT]],Libellés!$L$2:$M$102,2,FALSE)</f>
        <v>Somme</v>
      </c>
      <c r="F4536" s="21" t="s">
        <v>53</v>
      </c>
      <c r="G4536" s="21" t="str">
        <f>VLOOKUP(Tableau1[[#This Row],[CODE_TYPE_DECHET]],Libellés!$A$1:$B$8,2,FALSE)</f>
        <v>Déchets dangereux</v>
      </c>
      <c r="H4536" s="21" t="s">
        <v>51</v>
      </c>
      <c r="I4536" s="21" t="str">
        <f>VLOOKUP(Tableau1[[#This Row],[CODE_DESTINATION]],Libellés!$E$2:$F$7,2,FALSE)</f>
        <v>Stockage</v>
      </c>
      <c r="J4536" s="21">
        <v>0.67</v>
      </c>
      <c r="K4536" s="21">
        <v>569775</v>
      </c>
      <c r="L4536" s="21">
        <f>Tableau1[[#This Row],[TONNE_DECHET]]*1000</f>
        <v>670</v>
      </c>
      <c r="M4536" s="21">
        <f>Tableau1[[#This Row],[KG_DECHET]]/Tableau1[[#This Row],[Population]]</f>
        <v>1.1759027686367425E-3</v>
      </c>
    </row>
    <row r="4537" spans="1:13" x14ac:dyDescent="0.3">
      <c r="A4537" s="21">
        <v>2009</v>
      </c>
      <c r="B4537" s="21">
        <v>32</v>
      </c>
      <c r="C4537" s="21" t="str">
        <f>VLOOKUP(Tableau1[[#This Row],[CODE_REGION]],Libellés!$I$2:$J$15,2,FALSE)</f>
        <v>Hauts-de-France</v>
      </c>
      <c r="D4537" s="21">
        <v>80</v>
      </c>
      <c r="E4537" s="21" t="str">
        <f>VLOOKUP(Tableau1[[#This Row],[CODE_DEPT]],Libellés!$L$2:$M$102,2,FALSE)</f>
        <v>Somme</v>
      </c>
      <c r="F4537" s="21" t="s">
        <v>51</v>
      </c>
      <c r="G4537" s="21" t="str">
        <f>VLOOKUP(Tableau1[[#This Row],[CODE_TYPE_DECHET]],Libellés!$A$1:$B$8,2,FALSE)</f>
        <v>Emballages et papier</v>
      </c>
      <c r="H4537" s="21" t="s">
        <v>49</v>
      </c>
      <c r="I4537" s="21" t="str">
        <f>VLOOKUP(Tableau1[[#This Row],[CODE_DESTINATION]],Libellés!$E$2:$F$7,2,FALSE)</f>
        <v>Valorisation matière</v>
      </c>
      <c r="J4537" s="21">
        <v>26989.356169999999</v>
      </c>
      <c r="K4537" s="21">
        <v>569775</v>
      </c>
      <c r="L4537" s="21">
        <f>Tableau1[[#This Row],[TONNE_DECHET]]*1000</f>
        <v>26989356.169999998</v>
      </c>
      <c r="M4537" s="21">
        <f>Tableau1[[#This Row],[KG_DECHET]]/Tableau1[[#This Row],[Population]]</f>
        <v>47.368445737352459</v>
      </c>
    </row>
    <row r="4538" spans="1:13" x14ac:dyDescent="0.3">
      <c r="A4538" s="21">
        <v>2009</v>
      </c>
      <c r="B4538" s="21">
        <v>32</v>
      </c>
      <c r="C4538" s="21" t="str">
        <f>VLOOKUP(Tableau1[[#This Row],[CODE_REGION]],Libellés!$I$2:$J$15,2,FALSE)</f>
        <v>Hauts-de-France</v>
      </c>
      <c r="D4538" s="21">
        <v>80</v>
      </c>
      <c r="E4538" s="21" t="str">
        <f>VLOOKUP(Tableau1[[#This Row],[CODE_DEPT]],Libellés!$L$2:$M$102,2,FALSE)</f>
        <v>Somme</v>
      </c>
      <c r="F4538" s="21" t="s">
        <v>51</v>
      </c>
      <c r="G4538" s="21" t="str">
        <f>VLOOKUP(Tableau1[[#This Row],[CODE_TYPE_DECHET]],Libellés!$A$1:$B$8,2,FALSE)</f>
        <v>Emballages et papier</v>
      </c>
      <c r="H4538" s="21" t="s">
        <v>52</v>
      </c>
      <c r="I4538" s="21" t="str">
        <f>VLOOKUP(Tableau1[[#This Row],[CODE_DESTINATION]],Libellés!$E$2:$F$7,2,FALSE)</f>
        <v>Non précisé</v>
      </c>
      <c r="J4538" s="21">
        <v>447.96503999999999</v>
      </c>
      <c r="K4538" s="21">
        <v>569775</v>
      </c>
      <c r="L4538" s="21">
        <f>Tableau1[[#This Row],[TONNE_DECHET]]*1000</f>
        <v>447965.04</v>
      </c>
      <c r="M4538" s="21">
        <f>Tableau1[[#This Row],[KG_DECHET]]/Tableau1[[#This Row],[Population]]</f>
        <v>0.78621392654995392</v>
      </c>
    </row>
    <row r="4539" spans="1:13" x14ac:dyDescent="0.3">
      <c r="A4539" s="21">
        <v>2009</v>
      </c>
      <c r="B4539" s="21">
        <v>32</v>
      </c>
      <c r="C4539" s="21" t="str">
        <f>VLOOKUP(Tableau1[[#This Row],[CODE_REGION]],Libellés!$I$2:$J$15,2,FALSE)</f>
        <v>Hauts-de-France</v>
      </c>
      <c r="D4539" s="21">
        <v>80</v>
      </c>
      <c r="E4539" s="21" t="str">
        <f>VLOOKUP(Tableau1[[#This Row],[CODE_DEPT]],Libellés!$L$2:$M$102,2,FALSE)</f>
        <v>Somme</v>
      </c>
      <c r="F4539" s="21" t="s">
        <v>56</v>
      </c>
      <c r="G4539" s="21" t="str">
        <f>VLOOKUP(Tableau1[[#This Row],[CODE_TYPE_DECHET]],Libellés!$A$1:$B$8,2,FALSE)</f>
        <v>Biodéchets</v>
      </c>
      <c r="H4539" s="21" t="s">
        <v>56</v>
      </c>
      <c r="I4539" s="21" t="str">
        <f>VLOOKUP(Tableau1[[#This Row],[CODE_DESTINATION]],Libellés!$E$2:$F$7,2,FALSE)</f>
        <v>Valorisation organique</v>
      </c>
      <c r="J4539" s="21">
        <v>12010.92237</v>
      </c>
      <c r="K4539" s="21">
        <v>569775</v>
      </c>
      <c r="L4539" s="21">
        <f>Tableau1[[#This Row],[TONNE_DECHET]]*1000</f>
        <v>12010922.370000001</v>
      </c>
      <c r="M4539" s="21">
        <f>Tableau1[[#This Row],[KG_DECHET]]/Tableau1[[#This Row],[Population]]</f>
        <v>21.080114729498487</v>
      </c>
    </row>
    <row r="4540" spans="1:13" x14ac:dyDescent="0.3">
      <c r="A4540" s="21">
        <v>2009</v>
      </c>
      <c r="B4540" s="21">
        <v>32</v>
      </c>
      <c r="C4540" s="21" t="str">
        <f>VLOOKUP(Tableau1[[#This Row],[CODE_REGION]],Libellés!$I$2:$J$15,2,FALSE)</f>
        <v>Hauts-de-France</v>
      </c>
      <c r="D4540" s="21">
        <v>80</v>
      </c>
      <c r="E4540" s="21" t="str">
        <f>VLOOKUP(Tableau1[[#This Row],[CODE_DEPT]],Libellés!$L$2:$M$102,2,FALSE)</f>
        <v>Somme</v>
      </c>
      <c r="F4540" s="21" t="s">
        <v>54</v>
      </c>
      <c r="G4540" s="21" t="str">
        <f>VLOOKUP(Tableau1[[#This Row],[CODE_TYPE_DECHET]],Libellés!$A$1:$B$8,2,FALSE)</f>
        <v>Verre</v>
      </c>
      <c r="H4540" s="21" t="s">
        <v>49</v>
      </c>
      <c r="I4540" s="21" t="str">
        <f>VLOOKUP(Tableau1[[#This Row],[CODE_DESTINATION]],Libellés!$E$2:$F$7,2,FALSE)</f>
        <v>Valorisation matière</v>
      </c>
      <c r="J4540" s="21">
        <v>22612.038960000002</v>
      </c>
      <c r="K4540" s="21">
        <v>569775</v>
      </c>
      <c r="L4540" s="21">
        <f>Tableau1[[#This Row],[TONNE_DECHET]]*1000</f>
        <v>22612038.960000001</v>
      </c>
      <c r="M4540" s="21">
        <f>Tableau1[[#This Row],[KG_DECHET]]/Tableau1[[#This Row],[Population]]</f>
        <v>39.685909279978944</v>
      </c>
    </row>
    <row r="4541" spans="1:13" x14ac:dyDescent="0.3">
      <c r="A4541" s="21">
        <v>2009</v>
      </c>
      <c r="B4541" s="21">
        <v>32</v>
      </c>
      <c r="C4541" s="21" t="str">
        <f>VLOOKUP(Tableau1[[#This Row],[CODE_REGION]],Libellés!$I$2:$J$15,2,FALSE)</f>
        <v>Hauts-de-France</v>
      </c>
      <c r="D4541" s="21">
        <v>80</v>
      </c>
      <c r="E4541" s="21" t="str">
        <f>VLOOKUP(Tableau1[[#This Row],[CODE_DEPT]],Libellés!$L$2:$M$102,2,FALSE)</f>
        <v>Somme</v>
      </c>
      <c r="F4541" s="21" t="s">
        <v>54</v>
      </c>
      <c r="G4541" s="21" t="str">
        <f>VLOOKUP(Tableau1[[#This Row],[CODE_TYPE_DECHET]],Libellés!$A$1:$B$8,2,FALSE)</f>
        <v>Verre</v>
      </c>
      <c r="H4541" s="21" t="s">
        <v>52</v>
      </c>
      <c r="I4541" s="21" t="str">
        <f>VLOOKUP(Tableau1[[#This Row],[CODE_DESTINATION]],Libellés!$E$2:$F$7,2,FALSE)</f>
        <v>Non précisé</v>
      </c>
      <c r="J4541" s="21">
        <v>398.64451000000003</v>
      </c>
      <c r="K4541" s="21">
        <v>569775</v>
      </c>
      <c r="L4541" s="21">
        <f>Tableau1[[#This Row],[TONNE_DECHET]]*1000</f>
        <v>398644.51</v>
      </c>
      <c r="M4541" s="21">
        <f>Tableau1[[#This Row],[KG_DECHET]]/Tableau1[[#This Row],[Population]]</f>
        <v>0.69965251195647404</v>
      </c>
    </row>
    <row r="4542" spans="1:13" x14ac:dyDescent="0.3">
      <c r="A4542" s="21">
        <v>2009</v>
      </c>
      <c r="B4542" s="21">
        <v>32</v>
      </c>
      <c r="C4542" s="21" t="str">
        <f>VLOOKUP(Tableau1[[#This Row],[CODE_REGION]],Libellés!$I$2:$J$15,2,FALSE)</f>
        <v>Hauts-de-France</v>
      </c>
      <c r="D4542" s="21">
        <v>80</v>
      </c>
      <c r="E4542" s="21" t="str">
        <f>VLOOKUP(Tableau1[[#This Row],[CODE_DEPT]],Libellés!$L$2:$M$102,2,FALSE)</f>
        <v>Somme</v>
      </c>
      <c r="F4542" s="21" t="s">
        <v>55</v>
      </c>
      <c r="G4542" s="21" t="str">
        <f>VLOOKUP(Tableau1[[#This Row],[CODE_TYPE_DECHET]],Libellés!$A$1:$B$8,2,FALSE)</f>
        <v>Collectes séparées hors gravats</v>
      </c>
      <c r="H4542" s="21" t="s">
        <v>49</v>
      </c>
      <c r="I4542" s="21" t="str">
        <f>VLOOKUP(Tableau1[[#This Row],[CODE_DESTINATION]],Libellés!$E$2:$F$7,2,FALSE)</f>
        <v>Valorisation matière</v>
      </c>
      <c r="J4542" s="21">
        <v>18</v>
      </c>
      <c r="K4542" s="21">
        <v>569775</v>
      </c>
      <c r="L4542" s="21">
        <f>Tableau1[[#This Row],[TONNE_DECHET]]*1000</f>
        <v>18000</v>
      </c>
      <c r="M4542" s="21">
        <f>Tableau1[[#This Row],[KG_DECHET]]/Tableau1[[#This Row],[Population]]</f>
        <v>3.1591417664867713E-2</v>
      </c>
    </row>
    <row r="4543" spans="1:13" x14ac:dyDescent="0.3">
      <c r="A4543" s="21">
        <v>2011</v>
      </c>
      <c r="B4543" s="21">
        <v>32</v>
      </c>
      <c r="C4543" s="21" t="str">
        <f>VLOOKUP(Tableau1[[#This Row],[CODE_REGION]],Libellés!$I$2:$J$15,2,FALSE)</f>
        <v>Hauts-de-France</v>
      </c>
      <c r="D4543" s="21">
        <v>80</v>
      </c>
      <c r="E4543" s="21" t="str">
        <f>VLOOKUP(Tableau1[[#This Row],[CODE_DEPT]],Libellés!$L$2:$M$102,2,FALSE)</f>
        <v>Somme</v>
      </c>
      <c r="F4543" s="21" t="s">
        <v>49</v>
      </c>
      <c r="G4543" s="21" t="str">
        <f>VLOOKUP(Tableau1[[#This Row],[CODE_TYPE_DECHET]],Libellés!$A$1:$B$8,2,FALSE)</f>
        <v>Ordures ménagères résiduelles</v>
      </c>
      <c r="H4543" s="21" t="s">
        <v>51</v>
      </c>
      <c r="I4543" s="21" t="str">
        <f>VLOOKUP(Tableau1[[#This Row],[CODE_DESTINATION]],Libellés!$E$2:$F$7,2,FALSE)</f>
        <v>Stockage</v>
      </c>
      <c r="J4543" s="21">
        <v>103448.17488000001</v>
      </c>
      <c r="K4543" s="21">
        <v>571211</v>
      </c>
      <c r="L4543" s="21">
        <f>Tableau1[[#This Row],[TONNE_DECHET]]*1000</f>
        <v>103448174.88000001</v>
      </c>
      <c r="M4543" s="21">
        <f>Tableau1[[#This Row],[KG_DECHET]]/Tableau1[[#This Row],[Population]]</f>
        <v>181.10326110666639</v>
      </c>
    </row>
    <row r="4544" spans="1:13" x14ac:dyDescent="0.3">
      <c r="A4544" s="21">
        <v>2011</v>
      </c>
      <c r="B4544" s="21">
        <v>32</v>
      </c>
      <c r="C4544" s="21" t="str">
        <f>VLOOKUP(Tableau1[[#This Row],[CODE_REGION]],Libellés!$I$2:$J$15,2,FALSE)</f>
        <v>Hauts-de-France</v>
      </c>
      <c r="D4544" s="21">
        <v>80</v>
      </c>
      <c r="E4544" s="21" t="str">
        <f>VLOOKUP(Tableau1[[#This Row],[CODE_DEPT]],Libellés!$L$2:$M$102,2,FALSE)</f>
        <v>Somme</v>
      </c>
      <c r="F4544" s="21" t="s">
        <v>49</v>
      </c>
      <c r="G4544" s="21" t="str">
        <f>VLOOKUP(Tableau1[[#This Row],[CODE_TYPE_DECHET]],Libellés!$A$1:$B$8,2,FALSE)</f>
        <v>Ordures ménagères résiduelles</v>
      </c>
      <c r="H4544" s="21" t="s">
        <v>56</v>
      </c>
      <c r="I4544" s="21" t="str">
        <f>VLOOKUP(Tableau1[[#This Row],[CODE_DESTINATION]],Libellés!$E$2:$F$7,2,FALSE)</f>
        <v>Valorisation organique</v>
      </c>
      <c r="J4544" s="21">
        <v>53802.41</v>
      </c>
      <c r="K4544" s="21">
        <v>571211</v>
      </c>
      <c r="L4544" s="21">
        <f>Tableau1[[#This Row],[TONNE_DECHET]]*1000</f>
        <v>53802410</v>
      </c>
      <c r="M4544" s="21">
        <f>Tableau1[[#This Row],[KG_DECHET]]/Tableau1[[#This Row],[Population]]</f>
        <v>94.190080373102063</v>
      </c>
    </row>
    <row r="4545" spans="1:13" x14ac:dyDescent="0.3">
      <c r="A4545" s="21">
        <v>2011</v>
      </c>
      <c r="B4545" s="21">
        <v>32</v>
      </c>
      <c r="C4545" s="21" t="str">
        <f>VLOOKUP(Tableau1[[#This Row],[CODE_REGION]],Libellés!$I$2:$J$15,2,FALSE)</f>
        <v>Hauts-de-France</v>
      </c>
      <c r="D4545" s="21">
        <v>80</v>
      </c>
      <c r="E4545" s="21" t="str">
        <f>VLOOKUP(Tableau1[[#This Row],[CODE_DEPT]],Libellés!$L$2:$M$102,2,FALSE)</f>
        <v>Somme</v>
      </c>
      <c r="F4545" s="21" t="s">
        <v>49</v>
      </c>
      <c r="G4545" s="21" t="str">
        <f>VLOOKUP(Tableau1[[#This Row],[CODE_TYPE_DECHET]],Libellés!$A$1:$B$8,2,FALSE)</f>
        <v>Ordures ménagères résiduelles</v>
      </c>
      <c r="H4545" s="21" t="s">
        <v>52</v>
      </c>
      <c r="I4545" s="21" t="str">
        <f>VLOOKUP(Tableau1[[#This Row],[CODE_DESTINATION]],Libellés!$E$2:$F$7,2,FALSE)</f>
        <v>Non précisé</v>
      </c>
      <c r="J4545" s="21">
        <v>8789.6812000000009</v>
      </c>
      <c r="K4545" s="21">
        <v>571211</v>
      </c>
      <c r="L4545" s="21">
        <f>Tableau1[[#This Row],[TONNE_DECHET]]*1000</f>
        <v>8789681.2000000011</v>
      </c>
      <c r="M4545" s="21">
        <f>Tableau1[[#This Row],[KG_DECHET]]/Tableau1[[#This Row],[Population]]</f>
        <v>15.387801005232744</v>
      </c>
    </row>
    <row r="4546" spans="1:13" x14ac:dyDescent="0.3">
      <c r="A4546" s="21">
        <v>2011</v>
      </c>
      <c r="B4546" s="21">
        <v>32</v>
      </c>
      <c r="C4546" s="21" t="str">
        <f>VLOOKUP(Tableau1[[#This Row],[CODE_REGION]],Libellés!$I$2:$J$15,2,FALSE)</f>
        <v>Hauts-de-France</v>
      </c>
      <c r="D4546" s="21">
        <v>80</v>
      </c>
      <c r="E4546" s="21" t="str">
        <f>VLOOKUP(Tableau1[[#This Row],[CODE_DEPT]],Libellés!$L$2:$M$102,2,FALSE)</f>
        <v>Somme</v>
      </c>
      <c r="F4546" s="21" t="s">
        <v>50</v>
      </c>
      <c r="G4546" s="21" t="str">
        <f>VLOOKUP(Tableau1[[#This Row],[CODE_TYPE_DECHET]],Libellés!$A$1:$B$8,2,FALSE)</f>
        <v>Encombrants</v>
      </c>
      <c r="H4546" s="21" t="s">
        <v>51</v>
      </c>
      <c r="I4546" s="21" t="str">
        <f>VLOOKUP(Tableau1[[#This Row],[CODE_DESTINATION]],Libellés!$E$2:$F$7,2,FALSE)</f>
        <v>Stockage</v>
      </c>
      <c r="J4546" s="21">
        <v>2205.0953199999999</v>
      </c>
      <c r="K4546" s="21">
        <v>571211</v>
      </c>
      <c r="L4546" s="21">
        <f>Tableau1[[#This Row],[TONNE_DECHET]]*1000</f>
        <v>2205095.3199999998</v>
      </c>
      <c r="M4546" s="21">
        <f>Tableau1[[#This Row],[KG_DECHET]]/Tableau1[[#This Row],[Population]]</f>
        <v>3.8603866522178318</v>
      </c>
    </row>
    <row r="4547" spans="1:13" x14ac:dyDescent="0.3">
      <c r="A4547" s="21">
        <v>2011</v>
      </c>
      <c r="B4547" s="21">
        <v>32</v>
      </c>
      <c r="C4547" s="21" t="str">
        <f>VLOOKUP(Tableau1[[#This Row],[CODE_REGION]],Libellés!$I$2:$J$15,2,FALSE)</f>
        <v>Hauts-de-France</v>
      </c>
      <c r="D4547" s="21">
        <v>80</v>
      </c>
      <c r="E4547" s="21" t="str">
        <f>VLOOKUP(Tableau1[[#This Row],[CODE_DEPT]],Libellés!$L$2:$M$102,2,FALSE)</f>
        <v>Somme</v>
      </c>
      <c r="F4547" s="21" t="s">
        <v>50</v>
      </c>
      <c r="G4547" s="21" t="str">
        <f>VLOOKUP(Tableau1[[#This Row],[CODE_TYPE_DECHET]],Libellés!$A$1:$B$8,2,FALSE)</f>
        <v>Encombrants</v>
      </c>
      <c r="H4547" s="21" t="s">
        <v>52</v>
      </c>
      <c r="I4547" s="21" t="str">
        <f>VLOOKUP(Tableau1[[#This Row],[CODE_DESTINATION]],Libellés!$E$2:$F$7,2,FALSE)</f>
        <v>Non précisé</v>
      </c>
      <c r="J4547" s="21">
        <v>1713.89</v>
      </c>
      <c r="K4547" s="21">
        <v>571211</v>
      </c>
      <c r="L4547" s="21">
        <f>Tableau1[[#This Row],[TONNE_DECHET]]*1000</f>
        <v>1713890</v>
      </c>
      <c r="M4547" s="21">
        <f>Tableau1[[#This Row],[KG_DECHET]]/Tableau1[[#This Row],[Population]]</f>
        <v>3.000449921307538</v>
      </c>
    </row>
    <row r="4548" spans="1:13" x14ac:dyDescent="0.3">
      <c r="A4548" s="21">
        <v>2011</v>
      </c>
      <c r="B4548" s="21">
        <v>32</v>
      </c>
      <c r="C4548" s="21" t="str">
        <f>VLOOKUP(Tableau1[[#This Row],[CODE_REGION]],Libellés!$I$2:$J$15,2,FALSE)</f>
        <v>Hauts-de-France</v>
      </c>
      <c r="D4548" s="21">
        <v>80</v>
      </c>
      <c r="E4548" s="21" t="str">
        <f>VLOOKUP(Tableau1[[#This Row],[CODE_DEPT]],Libellés!$L$2:$M$102,2,FALSE)</f>
        <v>Somme</v>
      </c>
      <c r="F4548" s="21" t="s">
        <v>53</v>
      </c>
      <c r="G4548" s="21" t="str">
        <f>VLOOKUP(Tableau1[[#This Row],[CODE_TYPE_DECHET]],Libellés!$A$1:$B$8,2,FALSE)</f>
        <v>Déchets dangereux</v>
      </c>
      <c r="H4548" s="21" t="s">
        <v>49</v>
      </c>
      <c r="I4548" s="21" t="str">
        <f>VLOOKUP(Tableau1[[#This Row],[CODE_DESTINATION]],Libellés!$E$2:$F$7,2,FALSE)</f>
        <v>Valorisation matière</v>
      </c>
      <c r="J4548" s="21">
        <v>16.857140000000001</v>
      </c>
      <c r="K4548" s="21">
        <v>571211</v>
      </c>
      <c r="L4548" s="21">
        <f>Tableau1[[#This Row],[TONNE_DECHET]]*1000</f>
        <v>16857.14</v>
      </c>
      <c r="M4548" s="21">
        <f>Tableau1[[#This Row],[KG_DECHET]]/Tableau1[[#This Row],[Population]]</f>
        <v>2.9511231401356065E-2</v>
      </c>
    </row>
    <row r="4549" spans="1:13" x14ac:dyDescent="0.3">
      <c r="A4549" s="21">
        <v>2011</v>
      </c>
      <c r="B4549" s="21">
        <v>32</v>
      </c>
      <c r="C4549" s="21" t="str">
        <f>VLOOKUP(Tableau1[[#This Row],[CODE_REGION]],Libellés!$I$2:$J$15,2,FALSE)</f>
        <v>Hauts-de-France</v>
      </c>
      <c r="D4549" s="21">
        <v>80</v>
      </c>
      <c r="E4549" s="21" t="str">
        <f>VLOOKUP(Tableau1[[#This Row],[CODE_DEPT]],Libellés!$L$2:$M$102,2,FALSE)</f>
        <v>Somme</v>
      </c>
      <c r="F4549" s="21" t="s">
        <v>53</v>
      </c>
      <c r="G4549" s="21" t="str">
        <f>VLOOKUP(Tableau1[[#This Row],[CODE_TYPE_DECHET]],Libellés!$A$1:$B$8,2,FALSE)</f>
        <v>Déchets dangereux</v>
      </c>
      <c r="H4549" s="21" t="s">
        <v>52</v>
      </c>
      <c r="I4549" s="21" t="str">
        <f>VLOOKUP(Tableau1[[#This Row],[CODE_DESTINATION]],Libellés!$E$2:$F$7,2,FALSE)</f>
        <v>Non précisé</v>
      </c>
      <c r="J4549" s="21">
        <v>22.13</v>
      </c>
      <c r="K4549" s="21">
        <v>571211</v>
      </c>
      <c r="L4549" s="21">
        <f>Tableau1[[#This Row],[TONNE_DECHET]]*1000</f>
        <v>22130</v>
      </c>
      <c r="M4549" s="21">
        <f>Tableau1[[#This Row],[KG_DECHET]]/Tableau1[[#This Row],[Population]]</f>
        <v>3.8742251112110937E-2</v>
      </c>
    </row>
    <row r="4550" spans="1:13" x14ac:dyDescent="0.3">
      <c r="A4550" s="21">
        <v>2011</v>
      </c>
      <c r="B4550" s="21">
        <v>32</v>
      </c>
      <c r="C4550" s="21" t="str">
        <f>VLOOKUP(Tableau1[[#This Row],[CODE_REGION]],Libellés!$I$2:$J$15,2,FALSE)</f>
        <v>Hauts-de-France</v>
      </c>
      <c r="D4550" s="21">
        <v>80</v>
      </c>
      <c r="E4550" s="21" t="str">
        <f>VLOOKUP(Tableau1[[#This Row],[CODE_DEPT]],Libellés!$L$2:$M$102,2,FALSE)</f>
        <v>Somme</v>
      </c>
      <c r="F4550" s="21" t="s">
        <v>51</v>
      </c>
      <c r="G4550" s="21" t="str">
        <f>VLOOKUP(Tableau1[[#This Row],[CODE_TYPE_DECHET]],Libellés!$A$1:$B$8,2,FALSE)</f>
        <v>Emballages et papier</v>
      </c>
      <c r="H4550" s="21" t="s">
        <v>49</v>
      </c>
      <c r="I4550" s="21" t="str">
        <f>VLOOKUP(Tableau1[[#This Row],[CODE_DESTINATION]],Libellés!$E$2:$F$7,2,FALSE)</f>
        <v>Valorisation matière</v>
      </c>
      <c r="J4550" s="21">
        <v>25505.599289999998</v>
      </c>
      <c r="K4550" s="21">
        <v>571211</v>
      </c>
      <c r="L4550" s="21">
        <f>Tableau1[[#This Row],[TONNE_DECHET]]*1000</f>
        <v>25505599.289999999</v>
      </c>
      <c r="M4550" s="21">
        <f>Tableau1[[#This Row],[KG_DECHET]]/Tableau1[[#This Row],[Population]]</f>
        <v>44.65179993032347</v>
      </c>
    </row>
    <row r="4551" spans="1:13" x14ac:dyDescent="0.3">
      <c r="A4551" s="21">
        <v>2011</v>
      </c>
      <c r="B4551" s="21">
        <v>32</v>
      </c>
      <c r="C4551" s="21" t="str">
        <f>VLOOKUP(Tableau1[[#This Row],[CODE_REGION]],Libellés!$I$2:$J$15,2,FALSE)</f>
        <v>Hauts-de-France</v>
      </c>
      <c r="D4551" s="21">
        <v>80</v>
      </c>
      <c r="E4551" s="21" t="str">
        <f>VLOOKUP(Tableau1[[#This Row],[CODE_DEPT]],Libellés!$L$2:$M$102,2,FALSE)</f>
        <v>Somme</v>
      </c>
      <c r="F4551" s="21" t="s">
        <v>51</v>
      </c>
      <c r="G4551" s="21" t="str">
        <f>VLOOKUP(Tableau1[[#This Row],[CODE_TYPE_DECHET]],Libellés!$A$1:$B$8,2,FALSE)</f>
        <v>Emballages et papier</v>
      </c>
      <c r="H4551" s="21" t="s">
        <v>52</v>
      </c>
      <c r="I4551" s="21" t="str">
        <f>VLOOKUP(Tableau1[[#This Row],[CODE_DESTINATION]],Libellés!$E$2:$F$7,2,FALSE)</f>
        <v>Non précisé</v>
      </c>
      <c r="J4551" s="21">
        <v>180.13921999999999</v>
      </c>
      <c r="K4551" s="21">
        <v>571211</v>
      </c>
      <c r="L4551" s="21">
        <f>Tableau1[[#This Row],[TONNE_DECHET]]*1000</f>
        <v>180139.22</v>
      </c>
      <c r="M4551" s="21">
        <f>Tableau1[[#This Row],[KG_DECHET]]/Tableau1[[#This Row],[Population]]</f>
        <v>0.31536370973248062</v>
      </c>
    </row>
    <row r="4552" spans="1:13" x14ac:dyDescent="0.3">
      <c r="A4552" s="21">
        <v>2011</v>
      </c>
      <c r="B4552" s="21">
        <v>32</v>
      </c>
      <c r="C4552" s="21" t="str">
        <f>VLOOKUP(Tableau1[[#This Row],[CODE_REGION]],Libellés!$I$2:$J$15,2,FALSE)</f>
        <v>Hauts-de-France</v>
      </c>
      <c r="D4552" s="21">
        <v>80</v>
      </c>
      <c r="E4552" s="21" t="str">
        <f>VLOOKUP(Tableau1[[#This Row],[CODE_DEPT]],Libellés!$L$2:$M$102,2,FALSE)</f>
        <v>Somme</v>
      </c>
      <c r="F4552" s="21" t="s">
        <v>56</v>
      </c>
      <c r="G4552" s="21" t="str">
        <f>VLOOKUP(Tableau1[[#This Row],[CODE_TYPE_DECHET]],Libellés!$A$1:$B$8,2,FALSE)</f>
        <v>Biodéchets</v>
      </c>
      <c r="H4552" s="21" t="s">
        <v>56</v>
      </c>
      <c r="I4552" s="21" t="str">
        <f>VLOOKUP(Tableau1[[#This Row],[CODE_DESTINATION]],Libellés!$E$2:$F$7,2,FALSE)</f>
        <v>Valorisation organique</v>
      </c>
      <c r="J4552" s="21">
        <v>14100.710590000001</v>
      </c>
      <c r="K4552" s="21">
        <v>571211</v>
      </c>
      <c r="L4552" s="21">
        <f>Tableau1[[#This Row],[TONNE_DECHET]]*1000</f>
        <v>14100710.59</v>
      </c>
      <c r="M4552" s="21">
        <f>Tableau1[[#This Row],[KG_DECHET]]/Tableau1[[#This Row],[Population]]</f>
        <v>24.68564259091649</v>
      </c>
    </row>
    <row r="4553" spans="1:13" x14ac:dyDescent="0.3">
      <c r="A4553" s="21">
        <v>2011</v>
      </c>
      <c r="B4553" s="21">
        <v>32</v>
      </c>
      <c r="C4553" s="21" t="str">
        <f>VLOOKUP(Tableau1[[#This Row],[CODE_REGION]],Libellés!$I$2:$J$15,2,FALSE)</f>
        <v>Hauts-de-France</v>
      </c>
      <c r="D4553" s="21">
        <v>80</v>
      </c>
      <c r="E4553" s="21" t="str">
        <f>VLOOKUP(Tableau1[[#This Row],[CODE_DEPT]],Libellés!$L$2:$M$102,2,FALSE)</f>
        <v>Somme</v>
      </c>
      <c r="F4553" s="21" t="s">
        <v>56</v>
      </c>
      <c r="G4553" s="21" t="str">
        <f>VLOOKUP(Tableau1[[#This Row],[CODE_TYPE_DECHET]],Libellés!$A$1:$B$8,2,FALSE)</f>
        <v>Biodéchets</v>
      </c>
      <c r="H4553" s="21" t="s">
        <v>52</v>
      </c>
      <c r="I4553" s="21" t="str">
        <f>VLOOKUP(Tableau1[[#This Row],[CODE_DESTINATION]],Libellés!$E$2:$F$7,2,FALSE)</f>
        <v>Non précisé</v>
      </c>
      <c r="J4553" s="21">
        <v>1353</v>
      </c>
      <c r="K4553" s="21">
        <v>571211</v>
      </c>
      <c r="L4553" s="21">
        <f>Tableau1[[#This Row],[TONNE_DECHET]]*1000</f>
        <v>1353000</v>
      </c>
      <c r="M4553" s="21">
        <f>Tableau1[[#This Row],[KG_DECHET]]/Tableau1[[#This Row],[Population]]</f>
        <v>2.3686518641972931</v>
      </c>
    </row>
    <row r="4554" spans="1:13" x14ac:dyDescent="0.3">
      <c r="A4554" s="21">
        <v>2011</v>
      </c>
      <c r="B4554" s="21">
        <v>32</v>
      </c>
      <c r="C4554" s="21" t="str">
        <f>VLOOKUP(Tableau1[[#This Row],[CODE_REGION]],Libellés!$I$2:$J$15,2,FALSE)</f>
        <v>Hauts-de-France</v>
      </c>
      <c r="D4554" s="21">
        <v>80</v>
      </c>
      <c r="E4554" s="21" t="str">
        <f>VLOOKUP(Tableau1[[#This Row],[CODE_DEPT]],Libellés!$L$2:$M$102,2,FALSE)</f>
        <v>Somme</v>
      </c>
      <c r="F4554" s="21" t="s">
        <v>54</v>
      </c>
      <c r="G4554" s="21" t="str">
        <f>VLOOKUP(Tableau1[[#This Row],[CODE_TYPE_DECHET]],Libellés!$A$1:$B$8,2,FALSE)</f>
        <v>Verre</v>
      </c>
      <c r="H4554" s="21" t="s">
        <v>49</v>
      </c>
      <c r="I4554" s="21" t="str">
        <f>VLOOKUP(Tableau1[[#This Row],[CODE_DESTINATION]],Libellés!$E$2:$F$7,2,FALSE)</f>
        <v>Valorisation matière</v>
      </c>
      <c r="J4554" s="21">
        <v>20805.553189999999</v>
      </c>
      <c r="K4554" s="21">
        <v>571211</v>
      </c>
      <c r="L4554" s="21">
        <f>Tableau1[[#This Row],[TONNE_DECHET]]*1000</f>
        <v>20805553.189999998</v>
      </c>
      <c r="M4554" s="21">
        <f>Tableau1[[#This Row],[KG_DECHET]]/Tableau1[[#This Row],[Population]]</f>
        <v>36.423586363007708</v>
      </c>
    </row>
    <row r="4555" spans="1:13" x14ac:dyDescent="0.3">
      <c r="A4555" s="21">
        <v>2011</v>
      </c>
      <c r="B4555" s="21">
        <v>32</v>
      </c>
      <c r="C4555" s="21" t="str">
        <f>VLOOKUP(Tableau1[[#This Row],[CODE_REGION]],Libellés!$I$2:$J$15,2,FALSE)</f>
        <v>Hauts-de-France</v>
      </c>
      <c r="D4555" s="21">
        <v>80</v>
      </c>
      <c r="E4555" s="21" t="str">
        <f>VLOOKUP(Tableau1[[#This Row],[CODE_DEPT]],Libellés!$L$2:$M$102,2,FALSE)</f>
        <v>Somme</v>
      </c>
      <c r="F4555" s="21" t="s">
        <v>54</v>
      </c>
      <c r="G4555" s="21" t="str">
        <f>VLOOKUP(Tableau1[[#This Row],[CODE_TYPE_DECHET]],Libellés!$A$1:$B$8,2,FALSE)</f>
        <v>Verre</v>
      </c>
      <c r="H4555" s="21" t="s">
        <v>52</v>
      </c>
      <c r="I4555" s="21" t="str">
        <f>VLOOKUP(Tableau1[[#This Row],[CODE_DESTINATION]],Libellés!$E$2:$F$7,2,FALSE)</f>
        <v>Non précisé</v>
      </c>
      <c r="J4555" s="21">
        <v>1970.54501</v>
      </c>
      <c r="K4555" s="21">
        <v>571211</v>
      </c>
      <c r="L4555" s="21">
        <f>Tableau1[[#This Row],[TONNE_DECHET]]*1000</f>
        <v>1970545.01</v>
      </c>
      <c r="M4555" s="21">
        <f>Tableau1[[#This Row],[KG_DECHET]]/Tableau1[[#This Row],[Population]]</f>
        <v>3.4497672663866767</v>
      </c>
    </row>
    <row r="4556" spans="1:13" x14ac:dyDescent="0.3">
      <c r="A4556" s="21">
        <v>2013</v>
      </c>
      <c r="B4556" s="21">
        <v>32</v>
      </c>
      <c r="C4556" s="21" t="str">
        <f>VLOOKUP(Tableau1[[#This Row],[CODE_REGION]],Libellés!$I$2:$J$15,2,FALSE)</f>
        <v>Hauts-de-France</v>
      </c>
      <c r="D4556" s="21">
        <v>80</v>
      </c>
      <c r="E4556" s="21" t="str">
        <f>VLOOKUP(Tableau1[[#This Row],[CODE_DEPT]],Libellés!$L$2:$M$102,2,FALSE)</f>
        <v>Somme</v>
      </c>
      <c r="F4556" s="21" t="s">
        <v>49</v>
      </c>
      <c r="G4556" s="21" t="str">
        <f>VLOOKUP(Tableau1[[#This Row],[CODE_TYPE_DECHET]],Libellés!$A$1:$B$8,2,FALSE)</f>
        <v>Ordures ménagères résiduelles</v>
      </c>
      <c r="H4556" s="21" t="s">
        <v>49</v>
      </c>
      <c r="I4556" s="21" t="str">
        <f>VLOOKUP(Tableau1[[#This Row],[CODE_DESTINATION]],Libellés!$E$2:$F$7,2,FALSE)</f>
        <v>Valorisation matière</v>
      </c>
      <c r="J4556" s="21">
        <v>46.561070000000001</v>
      </c>
      <c r="K4556" s="21">
        <v>571675</v>
      </c>
      <c r="L4556" s="21">
        <f>Tableau1[[#This Row],[TONNE_DECHET]]*1000</f>
        <v>46561.07</v>
      </c>
      <c r="M4556" s="21">
        <f>Tableau1[[#This Row],[KG_DECHET]]/Tableau1[[#This Row],[Population]]</f>
        <v>8.1446748589670701E-2</v>
      </c>
    </row>
    <row r="4557" spans="1:13" x14ac:dyDescent="0.3">
      <c r="A4557" s="21">
        <v>2013</v>
      </c>
      <c r="B4557" s="21">
        <v>32</v>
      </c>
      <c r="C4557" s="21" t="str">
        <f>VLOOKUP(Tableau1[[#This Row],[CODE_REGION]],Libellés!$I$2:$J$15,2,FALSE)</f>
        <v>Hauts-de-France</v>
      </c>
      <c r="D4557" s="21">
        <v>80</v>
      </c>
      <c r="E4557" s="21" t="str">
        <f>VLOOKUP(Tableau1[[#This Row],[CODE_DEPT]],Libellés!$L$2:$M$102,2,FALSE)</f>
        <v>Somme</v>
      </c>
      <c r="F4557" s="21" t="s">
        <v>49</v>
      </c>
      <c r="G4557" s="21" t="str">
        <f>VLOOKUP(Tableau1[[#This Row],[CODE_TYPE_DECHET]],Libellés!$A$1:$B$8,2,FALSE)</f>
        <v>Ordures ménagères résiduelles</v>
      </c>
      <c r="H4557" s="21" t="s">
        <v>51</v>
      </c>
      <c r="I4557" s="21" t="str">
        <f>VLOOKUP(Tableau1[[#This Row],[CODE_DESTINATION]],Libellés!$E$2:$F$7,2,FALSE)</f>
        <v>Stockage</v>
      </c>
      <c r="J4557" s="21">
        <v>69192.513040000005</v>
      </c>
      <c r="K4557" s="21">
        <v>571675</v>
      </c>
      <c r="L4557" s="21">
        <f>Tableau1[[#This Row],[TONNE_DECHET]]*1000</f>
        <v>69192513.040000007</v>
      </c>
      <c r="M4557" s="21">
        <f>Tableau1[[#This Row],[KG_DECHET]]/Tableau1[[#This Row],[Population]]</f>
        <v>121.03470160493288</v>
      </c>
    </row>
    <row r="4558" spans="1:13" x14ac:dyDescent="0.3">
      <c r="A4558" s="21">
        <v>2013</v>
      </c>
      <c r="B4558" s="21">
        <v>32</v>
      </c>
      <c r="C4558" s="21" t="str">
        <f>VLOOKUP(Tableau1[[#This Row],[CODE_REGION]],Libellés!$I$2:$J$15,2,FALSE)</f>
        <v>Hauts-de-France</v>
      </c>
      <c r="D4558" s="21">
        <v>80</v>
      </c>
      <c r="E4558" s="21" t="str">
        <f>VLOOKUP(Tableau1[[#This Row],[CODE_DEPT]],Libellés!$L$2:$M$102,2,FALSE)</f>
        <v>Somme</v>
      </c>
      <c r="F4558" s="21" t="s">
        <v>49</v>
      </c>
      <c r="G4558" s="21" t="str">
        <f>VLOOKUP(Tableau1[[#This Row],[CODE_TYPE_DECHET]],Libellés!$A$1:$B$8,2,FALSE)</f>
        <v>Ordures ménagères résiduelles</v>
      </c>
      <c r="H4558" s="21" t="s">
        <v>56</v>
      </c>
      <c r="I4558" s="21" t="str">
        <f>VLOOKUP(Tableau1[[#This Row],[CODE_DESTINATION]],Libellés!$E$2:$F$7,2,FALSE)</f>
        <v>Valorisation organique</v>
      </c>
      <c r="J4558" s="21">
        <v>52470.58</v>
      </c>
      <c r="K4558" s="21">
        <v>571675</v>
      </c>
      <c r="L4558" s="21">
        <f>Tableau1[[#This Row],[TONNE_DECHET]]*1000</f>
        <v>52470580</v>
      </c>
      <c r="M4558" s="21">
        <f>Tableau1[[#This Row],[KG_DECHET]]/Tableau1[[#This Row],[Population]]</f>
        <v>91.783933178816639</v>
      </c>
    </row>
    <row r="4559" spans="1:13" x14ac:dyDescent="0.3">
      <c r="A4559" s="21">
        <v>2013</v>
      </c>
      <c r="B4559" s="21">
        <v>32</v>
      </c>
      <c r="C4559" s="21" t="str">
        <f>VLOOKUP(Tableau1[[#This Row],[CODE_REGION]],Libellés!$I$2:$J$15,2,FALSE)</f>
        <v>Hauts-de-France</v>
      </c>
      <c r="D4559" s="21">
        <v>80</v>
      </c>
      <c r="E4559" s="21" t="str">
        <f>VLOOKUP(Tableau1[[#This Row],[CODE_DEPT]],Libellés!$L$2:$M$102,2,FALSE)</f>
        <v>Somme</v>
      </c>
      <c r="F4559" s="21" t="s">
        <v>49</v>
      </c>
      <c r="G4559" s="21" t="str">
        <f>VLOOKUP(Tableau1[[#This Row],[CODE_TYPE_DECHET]],Libellés!$A$1:$B$8,2,FALSE)</f>
        <v>Ordures ménagères résiduelles</v>
      </c>
      <c r="H4559" s="21" t="s">
        <v>52</v>
      </c>
      <c r="I4559" s="21" t="str">
        <f>VLOOKUP(Tableau1[[#This Row],[CODE_DESTINATION]],Libellés!$E$2:$F$7,2,FALSE)</f>
        <v>Non précisé</v>
      </c>
      <c r="J4559" s="21">
        <v>37007.456480000001</v>
      </c>
      <c r="K4559" s="21">
        <v>571675</v>
      </c>
      <c r="L4559" s="21">
        <f>Tableau1[[#This Row],[TONNE_DECHET]]*1000</f>
        <v>37007456.480000004</v>
      </c>
      <c r="M4559" s="21">
        <f>Tableau1[[#This Row],[KG_DECHET]]/Tableau1[[#This Row],[Population]]</f>
        <v>64.735131814405051</v>
      </c>
    </row>
    <row r="4560" spans="1:13" x14ac:dyDescent="0.3">
      <c r="A4560" s="21">
        <v>2013</v>
      </c>
      <c r="B4560" s="21">
        <v>32</v>
      </c>
      <c r="C4560" s="21" t="str">
        <f>VLOOKUP(Tableau1[[#This Row],[CODE_REGION]],Libellés!$I$2:$J$15,2,FALSE)</f>
        <v>Hauts-de-France</v>
      </c>
      <c r="D4560" s="21">
        <v>80</v>
      </c>
      <c r="E4560" s="21" t="str">
        <f>VLOOKUP(Tableau1[[#This Row],[CODE_DEPT]],Libellés!$L$2:$M$102,2,FALSE)</f>
        <v>Somme</v>
      </c>
      <c r="F4560" s="21" t="s">
        <v>50</v>
      </c>
      <c r="G4560" s="21" t="str">
        <f>VLOOKUP(Tableau1[[#This Row],[CODE_TYPE_DECHET]],Libellés!$A$1:$B$8,2,FALSE)</f>
        <v>Encombrants</v>
      </c>
      <c r="H4560" s="21" t="s">
        <v>49</v>
      </c>
      <c r="I4560" s="21" t="str">
        <f>VLOOKUP(Tableau1[[#This Row],[CODE_DESTINATION]],Libellés!$E$2:$F$7,2,FALSE)</f>
        <v>Valorisation matière</v>
      </c>
      <c r="J4560" s="21">
        <v>131.52189999999999</v>
      </c>
      <c r="K4560" s="21">
        <v>571675</v>
      </c>
      <c r="L4560" s="21">
        <f>Tableau1[[#This Row],[TONNE_DECHET]]*1000</f>
        <v>131521.9</v>
      </c>
      <c r="M4560" s="21">
        <f>Tableau1[[#This Row],[KG_DECHET]]/Tableau1[[#This Row],[Population]]</f>
        <v>0.23006410985262604</v>
      </c>
    </row>
    <row r="4561" spans="1:13" x14ac:dyDescent="0.3">
      <c r="A4561" s="21">
        <v>2013</v>
      </c>
      <c r="B4561" s="21">
        <v>32</v>
      </c>
      <c r="C4561" s="21" t="str">
        <f>VLOOKUP(Tableau1[[#This Row],[CODE_REGION]],Libellés!$I$2:$J$15,2,FALSE)</f>
        <v>Hauts-de-France</v>
      </c>
      <c r="D4561" s="21">
        <v>80</v>
      </c>
      <c r="E4561" s="21" t="str">
        <f>VLOOKUP(Tableau1[[#This Row],[CODE_DEPT]],Libellés!$L$2:$M$102,2,FALSE)</f>
        <v>Somme</v>
      </c>
      <c r="F4561" s="21" t="s">
        <v>50</v>
      </c>
      <c r="G4561" s="21" t="str">
        <f>VLOOKUP(Tableau1[[#This Row],[CODE_TYPE_DECHET]],Libellés!$A$1:$B$8,2,FALSE)</f>
        <v>Encombrants</v>
      </c>
      <c r="H4561" s="21" t="s">
        <v>51</v>
      </c>
      <c r="I4561" s="21" t="str">
        <f>VLOOKUP(Tableau1[[#This Row],[CODE_DESTINATION]],Libellés!$E$2:$F$7,2,FALSE)</f>
        <v>Stockage</v>
      </c>
      <c r="J4561" s="21">
        <v>3437.6006499999999</v>
      </c>
      <c r="K4561" s="21">
        <v>571675</v>
      </c>
      <c r="L4561" s="21">
        <f>Tableau1[[#This Row],[TONNE_DECHET]]*1000</f>
        <v>3437600.65</v>
      </c>
      <c r="M4561" s="21">
        <f>Tableau1[[#This Row],[KG_DECHET]]/Tableau1[[#This Row],[Population]]</f>
        <v>6.0132079415751951</v>
      </c>
    </row>
    <row r="4562" spans="1:13" x14ac:dyDescent="0.3">
      <c r="A4562" s="21">
        <v>2013</v>
      </c>
      <c r="B4562" s="21">
        <v>32</v>
      </c>
      <c r="C4562" s="21" t="str">
        <f>VLOOKUP(Tableau1[[#This Row],[CODE_REGION]],Libellés!$I$2:$J$15,2,FALSE)</f>
        <v>Hauts-de-France</v>
      </c>
      <c r="D4562" s="21">
        <v>80</v>
      </c>
      <c r="E4562" s="21" t="str">
        <f>VLOOKUP(Tableau1[[#This Row],[CODE_DEPT]],Libellés!$L$2:$M$102,2,FALSE)</f>
        <v>Somme</v>
      </c>
      <c r="F4562" s="21" t="s">
        <v>53</v>
      </c>
      <c r="G4562" s="21" t="str">
        <f>VLOOKUP(Tableau1[[#This Row],[CODE_TYPE_DECHET]],Libellés!$A$1:$B$8,2,FALSE)</f>
        <v>Déchets dangereux</v>
      </c>
      <c r="H4562" s="21" t="s">
        <v>49</v>
      </c>
      <c r="I4562" s="21" t="str">
        <f>VLOOKUP(Tableau1[[#This Row],[CODE_DESTINATION]],Libellés!$E$2:$F$7,2,FALSE)</f>
        <v>Valorisation matière</v>
      </c>
      <c r="J4562" s="21">
        <v>83.423310000000001</v>
      </c>
      <c r="K4562" s="21">
        <v>571675</v>
      </c>
      <c r="L4562" s="21">
        <f>Tableau1[[#This Row],[TONNE_DECHET]]*1000</f>
        <v>83423.31</v>
      </c>
      <c r="M4562" s="21">
        <f>Tableau1[[#This Row],[KG_DECHET]]/Tableau1[[#This Row],[Population]]</f>
        <v>0.14592786110989636</v>
      </c>
    </row>
    <row r="4563" spans="1:13" x14ac:dyDescent="0.3">
      <c r="A4563" s="21">
        <v>2013</v>
      </c>
      <c r="B4563" s="21">
        <v>32</v>
      </c>
      <c r="C4563" s="21" t="str">
        <f>VLOOKUP(Tableau1[[#This Row],[CODE_REGION]],Libellés!$I$2:$J$15,2,FALSE)</f>
        <v>Hauts-de-France</v>
      </c>
      <c r="D4563" s="21">
        <v>80</v>
      </c>
      <c r="E4563" s="21" t="str">
        <f>VLOOKUP(Tableau1[[#This Row],[CODE_DEPT]],Libellés!$L$2:$M$102,2,FALSE)</f>
        <v>Somme</v>
      </c>
      <c r="F4563" s="21" t="s">
        <v>51</v>
      </c>
      <c r="G4563" s="21" t="str">
        <f>VLOOKUP(Tableau1[[#This Row],[CODE_TYPE_DECHET]],Libellés!$A$1:$B$8,2,FALSE)</f>
        <v>Emballages et papier</v>
      </c>
      <c r="H4563" s="21" t="s">
        <v>49</v>
      </c>
      <c r="I4563" s="21" t="str">
        <f>VLOOKUP(Tableau1[[#This Row],[CODE_DESTINATION]],Libellés!$E$2:$F$7,2,FALSE)</f>
        <v>Valorisation matière</v>
      </c>
      <c r="J4563" s="21">
        <v>23402.607049999999</v>
      </c>
      <c r="K4563" s="21">
        <v>571675</v>
      </c>
      <c r="L4563" s="21">
        <f>Tableau1[[#This Row],[TONNE_DECHET]]*1000</f>
        <v>23402607.049999997</v>
      </c>
      <c r="M4563" s="21">
        <f>Tableau1[[#This Row],[KG_DECHET]]/Tableau1[[#This Row],[Population]]</f>
        <v>40.93690829579743</v>
      </c>
    </row>
    <row r="4564" spans="1:13" x14ac:dyDescent="0.3">
      <c r="A4564" s="21">
        <v>2013</v>
      </c>
      <c r="B4564" s="21">
        <v>32</v>
      </c>
      <c r="C4564" s="21" t="str">
        <f>VLOOKUP(Tableau1[[#This Row],[CODE_REGION]],Libellés!$I$2:$J$15,2,FALSE)</f>
        <v>Hauts-de-France</v>
      </c>
      <c r="D4564" s="21">
        <v>80</v>
      </c>
      <c r="E4564" s="21" t="str">
        <f>VLOOKUP(Tableau1[[#This Row],[CODE_DEPT]],Libellés!$L$2:$M$102,2,FALSE)</f>
        <v>Somme</v>
      </c>
      <c r="F4564" s="21" t="s">
        <v>51</v>
      </c>
      <c r="G4564" s="21" t="str">
        <f>VLOOKUP(Tableau1[[#This Row],[CODE_TYPE_DECHET]],Libellés!$A$1:$B$8,2,FALSE)</f>
        <v>Emballages et papier</v>
      </c>
      <c r="H4564" s="21" t="s">
        <v>52</v>
      </c>
      <c r="I4564" s="21" t="str">
        <f>VLOOKUP(Tableau1[[#This Row],[CODE_DESTINATION]],Libellés!$E$2:$F$7,2,FALSE)</f>
        <v>Non précisé</v>
      </c>
      <c r="J4564" s="21">
        <v>80.782169999999994</v>
      </c>
      <c r="K4564" s="21">
        <v>571675</v>
      </c>
      <c r="L4564" s="21">
        <f>Tableau1[[#This Row],[TONNE_DECHET]]*1000</f>
        <v>80782.17</v>
      </c>
      <c r="M4564" s="21">
        <f>Tableau1[[#This Row],[KG_DECHET]]/Tableau1[[#This Row],[Population]]</f>
        <v>0.14130785848602789</v>
      </c>
    </row>
    <row r="4565" spans="1:13" x14ac:dyDescent="0.3">
      <c r="A4565" s="21">
        <v>2013</v>
      </c>
      <c r="B4565" s="21">
        <v>32</v>
      </c>
      <c r="C4565" s="21" t="str">
        <f>VLOOKUP(Tableau1[[#This Row],[CODE_REGION]],Libellés!$I$2:$J$15,2,FALSE)</f>
        <v>Hauts-de-France</v>
      </c>
      <c r="D4565" s="21">
        <v>80</v>
      </c>
      <c r="E4565" s="21" t="str">
        <f>VLOOKUP(Tableau1[[#This Row],[CODE_DEPT]],Libellés!$L$2:$M$102,2,FALSE)</f>
        <v>Somme</v>
      </c>
      <c r="F4565" s="21" t="s">
        <v>56</v>
      </c>
      <c r="G4565" s="21" t="str">
        <f>VLOOKUP(Tableau1[[#This Row],[CODE_TYPE_DECHET]],Libellés!$A$1:$B$8,2,FALSE)</f>
        <v>Biodéchets</v>
      </c>
      <c r="H4565" s="21" t="s">
        <v>49</v>
      </c>
      <c r="I4565" s="21" t="str">
        <f>VLOOKUP(Tableau1[[#This Row],[CODE_DESTINATION]],Libellés!$E$2:$F$7,2,FALSE)</f>
        <v>Valorisation matière</v>
      </c>
      <c r="J4565" s="21">
        <v>3593.51</v>
      </c>
      <c r="K4565" s="21">
        <v>571675</v>
      </c>
      <c r="L4565" s="21">
        <f>Tableau1[[#This Row],[TONNE_DECHET]]*1000</f>
        <v>3593510</v>
      </c>
      <c r="M4565" s="21">
        <f>Tableau1[[#This Row],[KG_DECHET]]/Tableau1[[#This Row],[Population]]</f>
        <v>6.2859316919578427</v>
      </c>
    </row>
    <row r="4566" spans="1:13" x14ac:dyDescent="0.3">
      <c r="A4566" s="21">
        <v>2013</v>
      </c>
      <c r="B4566" s="21">
        <v>32</v>
      </c>
      <c r="C4566" s="21" t="str">
        <f>VLOOKUP(Tableau1[[#This Row],[CODE_REGION]],Libellés!$I$2:$J$15,2,FALSE)</f>
        <v>Hauts-de-France</v>
      </c>
      <c r="D4566" s="21">
        <v>80</v>
      </c>
      <c r="E4566" s="21" t="str">
        <f>VLOOKUP(Tableau1[[#This Row],[CODE_DEPT]],Libellés!$L$2:$M$102,2,FALSE)</f>
        <v>Somme</v>
      </c>
      <c r="F4566" s="21" t="s">
        <v>56</v>
      </c>
      <c r="G4566" s="21" t="str">
        <f>VLOOKUP(Tableau1[[#This Row],[CODE_TYPE_DECHET]],Libellés!$A$1:$B$8,2,FALSE)</f>
        <v>Biodéchets</v>
      </c>
      <c r="H4566" s="21" t="s">
        <v>51</v>
      </c>
      <c r="I4566" s="21" t="str">
        <f>VLOOKUP(Tableau1[[#This Row],[CODE_DESTINATION]],Libellés!$E$2:$F$7,2,FALSE)</f>
        <v>Stockage</v>
      </c>
      <c r="J4566" s="21">
        <v>1405.04</v>
      </c>
      <c r="K4566" s="21">
        <v>571675</v>
      </c>
      <c r="L4566" s="21">
        <f>Tableau1[[#This Row],[TONNE_DECHET]]*1000</f>
        <v>1405040</v>
      </c>
      <c r="M4566" s="21">
        <f>Tableau1[[#This Row],[KG_DECHET]]/Tableau1[[#This Row],[Population]]</f>
        <v>2.4577600909607731</v>
      </c>
    </row>
    <row r="4567" spans="1:13" x14ac:dyDescent="0.3">
      <c r="A4567" s="21">
        <v>2013</v>
      </c>
      <c r="B4567" s="21">
        <v>32</v>
      </c>
      <c r="C4567" s="21" t="str">
        <f>VLOOKUP(Tableau1[[#This Row],[CODE_REGION]],Libellés!$I$2:$J$15,2,FALSE)</f>
        <v>Hauts-de-France</v>
      </c>
      <c r="D4567" s="21">
        <v>80</v>
      </c>
      <c r="E4567" s="21" t="str">
        <f>VLOOKUP(Tableau1[[#This Row],[CODE_DEPT]],Libellés!$L$2:$M$102,2,FALSE)</f>
        <v>Somme</v>
      </c>
      <c r="F4567" s="21" t="s">
        <v>56</v>
      </c>
      <c r="G4567" s="21" t="str">
        <f>VLOOKUP(Tableau1[[#This Row],[CODE_TYPE_DECHET]],Libellés!$A$1:$B$8,2,FALSE)</f>
        <v>Biodéchets</v>
      </c>
      <c r="H4567" s="21" t="s">
        <v>56</v>
      </c>
      <c r="I4567" s="21" t="str">
        <f>VLOOKUP(Tableau1[[#This Row],[CODE_DESTINATION]],Libellés!$E$2:$F$7,2,FALSE)</f>
        <v>Valorisation organique</v>
      </c>
      <c r="J4567" s="21">
        <v>10521.572889999999</v>
      </c>
      <c r="K4567" s="21">
        <v>571675</v>
      </c>
      <c r="L4567" s="21">
        <f>Tableau1[[#This Row],[TONNE_DECHET]]*1000</f>
        <v>10521572.889999999</v>
      </c>
      <c r="M4567" s="21">
        <f>Tableau1[[#This Row],[KG_DECHET]]/Tableau1[[#This Row],[Population]]</f>
        <v>18.404815480823892</v>
      </c>
    </row>
    <row r="4568" spans="1:13" x14ac:dyDescent="0.3">
      <c r="A4568" s="21">
        <v>2013</v>
      </c>
      <c r="B4568" s="21">
        <v>32</v>
      </c>
      <c r="C4568" s="21" t="str">
        <f>VLOOKUP(Tableau1[[#This Row],[CODE_REGION]],Libellés!$I$2:$J$15,2,FALSE)</f>
        <v>Hauts-de-France</v>
      </c>
      <c r="D4568" s="21">
        <v>80</v>
      </c>
      <c r="E4568" s="21" t="str">
        <f>VLOOKUP(Tableau1[[#This Row],[CODE_DEPT]],Libellés!$L$2:$M$102,2,FALSE)</f>
        <v>Somme</v>
      </c>
      <c r="F4568" s="21" t="s">
        <v>54</v>
      </c>
      <c r="G4568" s="21" t="str">
        <f>VLOOKUP(Tableau1[[#This Row],[CODE_TYPE_DECHET]],Libellés!$A$1:$B$8,2,FALSE)</f>
        <v>Verre</v>
      </c>
      <c r="H4568" s="21" t="s">
        <v>49</v>
      </c>
      <c r="I4568" s="21" t="str">
        <f>VLOOKUP(Tableau1[[#This Row],[CODE_DESTINATION]],Libellés!$E$2:$F$7,2,FALSE)</f>
        <v>Valorisation matière</v>
      </c>
      <c r="J4568" s="21">
        <v>20590.47898</v>
      </c>
      <c r="K4568" s="21">
        <v>571675</v>
      </c>
      <c r="L4568" s="21">
        <f>Tableau1[[#This Row],[TONNE_DECHET]]*1000</f>
        <v>20590478.98</v>
      </c>
      <c r="M4568" s="21">
        <f>Tableau1[[#This Row],[KG_DECHET]]/Tableau1[[#This Row],[Population]]</f>
        <v>36.017805536362445</v>
      </c>
    </row>
    <row r="4569" spans="1:13" x14ac:dyDescent="0.3">
      <c r="A4569" s="21">
        <v>2013</v>
      </c>
      <c r="B4569" s="21">
        <v>32</v>
      </c>
      <c r="C4569" s="21" t="str">
        <f>VLOOKUP(Tableau1[[#This Row],[CODE_REGION]],Libellés!$I$2:$J$15,2,FALSE)</f>
        <v>Hauts-de-France</v>
      </c>
      <c r="D4569" s="21">
        <v>80</v>
      </c>
      <c r="E4569" s="21" t="str">
        <f>VLOOKUP(Tableau1[[#This Row],[CODE_DEPT]],Libellés!$L$2:$M$102,2,FALSE)</f>
        <v>Somme</v>
      </c>
      <c r="F4569" s="21" t="s">
        <v>54</v>
      </c>
      <c r="G4569" s="21" t="str">
        <f>VLOOKUP(Tableau1[[#This Row],[CODE_TYPE_DECHET]],Libellés!$A$1:$B$8,2,FALSE)</f>
        <v>Verre</v>
      </c>
      <c r="H4569" s="21" t="s">
        <v>51</v>
      </c>
      <c r="I4569" s="21" t="str">
        <f>VLOOKUP(Tableau1[[#This Row],[CODE_DESTINATION]],Libellés!$E$2:$F$7,2,FALSE)</f>
        <v>Stockage</v>
      </c>
      <c r="J4569" s="21">
        <v>327.27</v>
      </c>
      <c r="K4569" s="21">
        <v>571675</v>
      </c>
      <c r="L4569" s="21">
        <f>Tableau1[[#This Row],[TONNE_DECHET]]*1000</f>
        <v>327270</v>
      </c>
      <c r="M4569" s="21">
        <f>Tableau1[[#This Row],[KG_DECHET]]/Tableau1[[#This Row],[Population]]</f>
        <v>0.57247561988892293</v>
      </c>
    </row>
    <row r="4570" spans="1:13" x14ac:dyDescent="0.3">
      <c r="A4570" s="21">
        <v>2013</v>
      </c>
      <c r="B4570" s="21">
        <v>32</v>
      </c>
      <c r="C4570" s="21" t="str">
        <f>VLOOKUP(Tableau1[[#This Row],[CODE_REGION]],Libellés!$I$2:$J$15,2,FALSE)</f>
        <v>Hauts-de-France</v>
      </c>
      <c r="D4570" s="21">
        <v>80</v>
      </c>
      <c r="E4570" s="21" t="str">
        <f>VLOOKUP(Tableau1[[#This Row],[CODE_DEPT]],Libellés!$L$2:$M$102,2,FALSE)</f>
        <v>Somme</v>
      </c>
      <c r="F4570" s="21" t="s">
        <v>54</v>
      </c>
      <c r="G4570" s="21" t="str">
        <f>VLOOKUP(Tableau1[[#This Row],[CODE_TYPE_DECHET]],Libellés!$A$1:$B$8,2,FALSE)</f>
        <v>Verre</v>
      </c>
      <c r="H4570" s="21" t="s">
        <v>52</v>
      </c>
      <c r="I4570" s="21" t="str">
        <f>VLOOKUP(Tableau1[[#This Row],[CODE_DESTINATION]],Libellés!$E$2:$F$7,2,FALSE)</f>
        <v>Non précisé</v>
      </c>
      <c r="J4570" s="21">
        <v>108.82503</v>
      </c>
      <c r="K4570" s="21">
        <v>571675</v>
      </c>
      <c r="L4570" s="21">
        <f>Tableau1[[#This Row],[TONNE_DECHET]]*1000</f>
        <v>108825.03</v>
      </c>
      <c r="M4570" s="21">
        <f>Tableau1[[#This Row],[KG_DECHET]]/Tableau1[[#This Row],[Population]]</f>
        <v>0.19036170901298816</v>
      </c>
    </row>
    <row r="4571" spans="1:13" x14ac:dyDescent="0.3">
      <c r="A4571" s="21">
        <v>2013</v>
      </c>
      <c r="B4571" s="21">
        <v>32</v>
      </c>
      <c r="C4571" s="21" t="str">
        <f>VLOOKUP(Tableau1[[#This Row],[CODE_REGION]],Libellés!$I$2:$J$15,2,FALSE)</f>
        <v>Hauts-de-France</v>
      </c>
      <c r="D4571" s="21">
        <v>80</v>
      </c>
      <c r="E4571" s="21" t="str">
        <f>VLOOKUP(Tableau1[[#This Row],[CODE_DEPT]],Libellés!$L$2:$M$102,2,FALSE)</f>
        <v>Somme</v>
      </c>
      <c r="F4571" s="21" t="s">
        <v>55</v>
      </c>
      <c r="G4571" s="21" t="str">
        <f>VLOOKUP(Tableau1[[#This Row],[CODE_TYPE_DECHET]],Libellés!$A$1:$B$8,2,FALSE)</f>
        <v>Collectes séparées hors gravats</v>
      </c>
      <c r="H4571" s="21" t="s">
        <v>49</v>
      </c>
      <c r="I4571" s="21" t="str">
        <f>VLOOKUP(Tableau1[[#This Row],[CODE_DESTINATION]],Libellés!$E$2:$F$7,2,FALSE)</f>
        <v>Valorisation matière</v>
      </c>
      <c r="J4571" s="21">
        <v>75.416269999999997</v>
      </c>
      <c r="K4571" s="21">
        <v>571675</v>
      </c>
      <c r="L4571" s="21">
        <f>Tableau1[[#This Row],[TONNE_DECHET]]*1000</f>
        <v>75416.27</v>
      </c>
      <c r="M4571" s="21">
        <f>Tableau1[[#This Row],[KG_DECHET]]/Tableau1[[#This Row],[Population]]</f>
        <v>0.13192158131805659</v>
      </c>
    </row>
    <row r="4572" spans="1:13" x14ac:dyDescent="0.3">
      <c r="A4572" s="21">
        <v>2015</v>
      </c>
      <c r="B4572" s="21">
        <v>32</v>
      </c>
      <c r="C4572" s="21" t="str">
        <f>VLOOKUP(Tableau1[[#This Row],[CODE_REGION]],Libellés!$I$2:$J$15,2,FALSE)</f>
        <v>Hauts-de-France</v>
      </c>
      <c r="D4572" s="21">
        <v>80</v>
      </c>
      <c r="E4572" s="21" t="str">
        <f>VLOOKUP(Tableau1[[#This Row],[CODE_DEPT]],Libellés!$L$2:$M$102,2,FALSE)</f>
        <v>Somme</v>
      </c>
      <c r="F4572" s="21" t="s">
        <v>49</v>
      </c>
      <c r="G4572" s="21" t="str">
        <f>VLOOKUP(Tableau1[[#This Row],[CODE_TYPE_DECHET]],Libellés!$A$1:$B$8,2,FALSE)</f>
        <v>Ordures ménagères résiduelles</v>
      </c>
      <c r="H4572" s="21" t="s">
        <v>51</v>
      </c>
      <c r="I4572" s="21" t="str">
        <f>VLOOKUP(Tableau1[[#This Row],[CODE_DESTINATION]],Libellés!$E$2:$F$7,2,FALSE)</f>
        <v>Stockage</v>
      </c>
      <c r="J4572" s="21">
        <v>83851.412079999995</v>
      </c>
      <c r="K4572" s="21">
        <v>571879</v>
      </c>
      <c r="L4572" s="21">
        <f>Tableau1[[#This Row],[TONNE_DECHET]]*1000</f>
        <v>83851412.079999998</v>
      </c>
      <c r="M4572" s="21">
        <f>Tableau1[[#This Row],[KG_DECHET]]/Tableau1[[#This Row],[Population]]</f>
        <v>146.62439446106606</v>
      </c>
    </row>
    <row r="4573" spans="1:13" x14ac:dyDescent="0.3">
      <c r="A4573" s="21">
        <v>2015</v>
      </c>
      <c r="B4573" s="21">
        <v>32</v>
      </c>
      <c r="C4573" s="21" t="str">
        <f>VLOOKUP(Tableau1[[#This Row],[CODE_REGION]],Libellés!$I$2:$J$15,2,FALSE)</f>
        <v>Hauts-de-France</v>
      </c>
      <c r="D4573" s="21">
        <v>80</v>
      </c>
      <c r="E4573" s="21" t="str">
        <f>VLOOKUP(Tableau1[[#This Row],[CODE_DEPT]],Libellés!$L$2:$M$102,2,FALSE)</f>
        <v>Somme</v>
      </c>
      <c r="F4573" s="21" t="s">
        <v>49</v>
      </c>
      <c r="G4573" s="21" t="str">
        <f>VLOOKUP(Tableau1[[#This Row],[CODE_TYPE_DECHET]],Libellés!$A$1:$B$8,2,FALSE)</f>
        <v>Ordures ménagères résiduelles</v>
      </c>
      <c r="H4573" s="21" t="s">
        <v>56</v>
      </c>
      <c r="I4573" s="21" t="str">
        <f>VLOOKUP(Tableau1[[#This Row],[CODE_DESTINATION]],Libellés!$E$2:$F$7,2,FALSE)</f>
        <v>Valorisation organique</v>
      </c>
      <c r="J4573" s="21">
        <v>63572.12</v>
      </c>
      <c r="K4573" s="21">
        <v>571879</v>
      </c>
      <c r="L4573" s="21">
        <f>Tableau1[[#This Row],[TONNE_DECHET]]*1000</f>
        <v>63572120</v>
      </c>
      <c r="M4573" s="21">
        <f>Tableau1[[#This Row],[KG_DECHET]]/Tableau1[[#This Row],[Population]]</f>
        <v>111.16358530388422</v>
      </c>
    </row>
    <row r="4574" spans="1:13" x14ac:dyDescent="0.3">
      <c r="A4574" s="21">
        <v>2015</v>
      </c>
      <c r="B4574" s="21">
        <v>32</v>
      </c>
      <c r="C4574" s="21" t="str">
        <f>VLOOKUP(Tableau1[[#This Row],[CODE_REGION]],Libellés!$I$2:$J$15,2,FALSE)</f>
        <v>Hauts-de-France</v>
      </c>
      <c r="D4574" s="21">
        <v>80</v>
      </c>
      <c r="E4574" s="21" t="str">
        <f>VLOOKUP(Tableau1[[#This Row],[CODE_DEPT]],Libellés!$L$2:$M$102,2,FALSE)</f>
        <v>Somme</v>
      </c>
      <c r="F4574" s="21" t="s">
        <v>49</v>
      </c>
      <c r="G4574" s="21" t="str">
        <f>VLOOKUP(Tableau1[[#This Row],[CODE_TYPE_DECHET]],Libellés!$A$1:$B$8,2,FALSE)</f>
        <v>Ordures ménagères résiduelles</v>
      </c>
      <c r="H4574" s="21" t="s">
        <v>52</v>
      </c>
      <c r="I4574" s="21" t="str">
        <f>VLOOKUP(Tableau1[[#This Row],[CODE_DESTINATION]],Libellés!$E$2:$F$7,2,FALSE)</f>
        <v>Non précisé</v>
      </c>
      <c r="J4574" s="21">
        <v>12259.34693</v>
      </c>
      <c r="K4574" s="21">
        <v>571879</v>
      </c>
      <c r="L4574" s="21">
        <f>Tableau1[[#This Row],[TONNE_DECHET]]*1000</f>
        <v>12259346.93</v>
      </c>
      <c r="M4574" s="21">
        <f>Tableau1[[#This Row],[KG_DECHET]]/Tableau1[[#This Row],[Population]]</f>
        <v>21.436959444218093</v>
      </c>
    </row>
    <row r="4575" spans="1:13" x14ac:dyDescent="0.3">
      <c r="A4575" s="21">
        <v>2015</v>
      </c>
      <c r="B4575" s="21">
        <v>32</v>
      </c>
      <c r="C4575" s="21" t="str">
        <f>VLOOKUP(Tableau1[[#This Row],[CODE_REGION]],Libellés!$I$2:$J$15,2,FALSE)</f>
        <v>Hauts-de-France</v>
      </c>
      <c r="D4575" s="21">
        <v>80</v>
      </c>
      <c r="E4575" s="21" t="str">
        <f>VLOOKUP(Tableau1[[#This Row],[CODE_DEPT]],Libellés!$L$2:$M$102,2,FALSE)</f>
        <v>Somme</v>
      </c>
      <c r="F4575" s="21" t="s">
        <v>50</v>
      </c>
      <c r="G4575" s="21" t="str">
        <f>VLOOKUP(Tableau1[[#This Row],[CODE_TYPE_DECHET]],Libellés!$A$1:$B$8,2,FALSE)</f>
        <v>Encombrants</v>
      </c>
      <c r="H4575" s="21" t="s">
        <v>49</v>
      </c>
      <c r="I4575" s="21" t="str">
        <f>VLOOKUP(Tableau1[[#This Row],[CODE_DESTINATION]],Libellés!$E$2:$F$7,2,FALSE)</f>
        <v>Valorisation matière</v>
      </c>
      <c r="J4575" s="21">
        <v>373.8</v>
      </c>
      <c r="K4575" s="21">
        <v>571879</v>
      </c>
      <c r="L4575" s="21">
        <f>Tableau1[[#This Row],[TONNE_DECHET]]*1000</f>
        <v>373800</v>
      </c>
      <c r="M4575" s="21">
        <f>Tableau1[[#This Row],[KG_DECHET]]/Tableau1[[#This Row],[Population]]</f>
        <v>0.65363477239066303</v>
      </c>
    </row>
    <row r="4576" spans="1:13" x14ac:dyDescent="0.3">
      <c r="A4576" s="21">
        <v>2015</v>
      </c>
      <c r="B4576" s="21">
        <v>32</v>
      </c>
      <c r="C4576" s="21" t="str">
        <f>VLOOKUP(Tableau1[[#This Row],[CODE_REGION]],Libellés!$I$2:$J$15,2,FALSE)</f>
        <v>Hauts-de-France</v>
      </c>
      <c r="D4576" s="21">
        <v>80</v>
      </c>
      <c r="E4576" s="21" t="str">
        <f>VLOOKUP(Tableau1[[#This Row],[CODE_DEPT]],Libellés!$L$2:$M$102,2,FALSE)</f>
        <v>Somme</v>
      </c>
      <c r="F4576" s="21" t="s">
        <v>50</v>
      </c>
      <c r="G4576" s="21" t="str">
        <f>VLOOKUP(Tableau1[[#This Row],[CODE_TYPE_DECHET]],Libellés!$A$1:$B$8,2,FALSE)</f>
        <v>Encombrants</v>
      </c>
      <c r="H4576" s="21" t="s">
        <v>51</v>
      </c>
      <c r="I4576" s="21" t="str">
        <f>VLOOKUP(Tableau1[[#This Row],[CODE_DESTINATION]],Libellés!$E$2:$F$7,2,FALSE)</f>
        <v>Stockage</v>
      </c>
      <c r="J4576" s="21">
        <v>3250.2784799999999</v>
      </c>
      <c r="K4576" s="21">
        <v>571879</v>
      </c>
      <c r="L4576" s="21">
        <f>Tableau1[[#This Row],[TONNE_DECHET]]*1000</f>
        <v>3250278.48</v>
      </c>
      <c r="M4576" s="21">
        <f>Tableau1[[#This Row],[KG_DECHET]]/Tableau1[[#This Row],[Population]]</f>
        <v>5.6835073153586686</v>
      </c>
    </row>
    <row r="4577" spans="1:13" x14ac:dyDescent="0.3">
      <c r="A4577" s="21">
        <v>2015</v>
      </c>
      <c r="B4577" s="21">
        <v>32</v>
      </c>
      <c r="C4577" s="21" t="str">
        <f>VLOOKUP(Tableau1[[#This Row],[CODE_REGION]],Libellés!$I$2:$J$15,2,FALSE)</f>
        <v>Hauts-de-France</v>
      </c>
      <c r="D4577" s="21">
        <v>80</v>
      </c>
      <c r="E4577" s="21" t="str">
        <f>VLOOKUP(Tableau1[[#This Row],[CODE_DEPT]],Libellés!$L$2:$M$102,2,FALSE)</f>
        <v>Somme</v>
      </c>
      <c r="F4577" s="21" t="s">
        <v>53</v>
      </c>
      <c r="G4577" s="21" t="str">
        <f>VLOOKUP(Tableau1[[#This Row],[CODE_TYPE_DECHET]],Libellés!$A$1:$B$8,2,FALSE)</f>
        <v>Déchets dangereux</v>
      </c>
      <c r="H4577" s="21" t="s">
        <v>49</v>
      </c>
      <c r="I4577" s="21" t="str">
        <f>VLOOKUP(Tableau1[[#This Row],[CODE_DESTINATION]],Libellés!$E$2:$F$7,2,FALSE)</f>
        <v>Valorisation matière</v>
      </c>
      <c r="J4577" s="21">
        <v>497.48500000000001</v>
      </c>
      <c r="K4577" s="21">
        <v>571879</v>
      </c>
      <c r="L4577" s="21">
        <f>Tableau1[[#This Row],[TONNE_DECHET]]*1000</f>
        <v>497485</v>
      </c>
      <c r="M4577" s="21">
        <f>Tableau1[[#This Row],[KG_DECHET]]/Tableau1[[#This Row],[Population]]</f>
        <v>0.86991304104539602</v>
      </c>
    </row>
    <row r="4578" spans="1:13" x14ac:dyDescent="0.3">
      <c r="A4578" s="21">
        <v>2015</v>
      </c>
      <c r="B4578" s="21">
        <v>32</v>
      </c>
      <c r="C4578" s="21" t="str">
        <f>VLOOKUP(Tableau1[[#This Row],[CODE_REGION]],Libellés!$I$2:$J$15,2,FALSE)</f>
        <v>Hauts-de-France</v>
      </c>
      <c r="D4578" s="21">
        <v>80</v>
      </c>
      <c r="E4578" s="21" t="str">
        <f>VLOOKUP(Tableau1[[#This Row],[CODE_DEPT]],Libellés!$L$2:$M$102,2,FALSE)</f>
        <v>Somme</v>
      </c>
      <c r="F4578" s="21" t="s">
        <v>53</v>
      </c>
      <c r="G4578" s="21" t="str">
        <f>VLOOKUP(Tableau1[[#This Row],[CODE_TYPE_DECHET]],Libellés!$A$1:$B$8,2,FALSE)</f>
        <v>Déchets dangereux</v>
      </c>
      <c r="H4578" s="21" t="s">
        <v>50</v>
      </c>
      <c r="I4578" s="21" t="str">
        <f>VLOOKUP(Tableau1[[#This Row],[CODE_DESTINATION]],Libellés!$E$2:$F$7,2,FALSE)</f>
        <v>Incinération avec récupération d'énergie</v>
      </c>
      <c r="J4578" s="21">
        <v>0.128</v>
      </c>
      <c r="K4578" s="21">
        <v>571879</v>
      </c>
      <c r="L4578" s="21">
        <f>Tableau1[[#This Row],[TONNE_DECHET]]*1000</f>
        <v>128</v>
      </c>
      <c r="M4578" s="21">
        <f>Tableau1[[#This Row],[KG_DECHET]]/Tableau1[[#This Row],[Population]]</f>
        <v>2.2382357107010399E-4</v>
      </c>
    </row>
    <row r="4579" spans="1:13" x14ac:dyDescent="0.3">
      <c r="A4579" s="21">
        <v>2015</v>
      </c>
      <c r="B4579" s="21">
        <v>32</v>
      </c>
      <c r="C4579" s="21" t="str">
        <f>VLOOKUP(Tableau1[[#This Row],[CODE_REGION]],Libellés!$I$2:$J$15,2,FALSE)</f>
        <v>Hauts-de-France</v>
      </c>
      <c r="D4579" s="21">
        <v>80</v>
      </c>
      <c r="E4579" s="21" t="str">
        <f>VLOOKUP(Tableau1[[#This Row],[CODE_DEPT]],Libellés!$L$2:$M$102,2,FALSE)</f>
        <v>Somme</v>
      </c>
      <c r="F4579" s="21" t="s">
        <v>51</v>
      </c>
      <c r="G4579" s="21" t="str">
        <f>VLOOKUP(Tableau1[[#This Row],[CODE_TYPE_DECHET]],Libellés!$A$1:$B$8,2,FALSE)</f>
        <v>Emballages et papier</v>
      </c>
      <c r="H4579" s="21" t="s">
        <v>49</v>
      </c>
      <c r="I4579" s="21" t="str">
        <f>VLOOKUP(Tableau1[[#This Row],[CODE_DESTINATION]],Libellés!$E$2:$F$7,2,FALSE)</f>
        <v>Valorisation matière</v>
      </c>
      <c r="J4579" s="21">
        <v>23351.72567</v>
      </c>
      <c r="K4579" s="21">
        <v>571879</v>
      </c>
      <c r="L4579" s="21">
        <f>Tableau1[[#This Row],[TONNE_DECHET]]*1000</f>
        <v>23351725.669999998</v>
      </c>
      <c r="M4579" s="21">
        <f>Tableau1[[#This Row],[KG_DECHET]]/Tableau1[[#This Row],[Population]]</f>
        <v>40.833333047725127</v>
      </c>
    </row>
    <row r="4580" spans="1:13" x14ac:dyDescent="0.3">
      <c r="A4580" s="21">
        <v>2015</v>
      </c>
      <c r="B4580" s="21">
        <v>32</v>
      </c>
      <c r="C4580" s="21" t="str">
        <f>VLOOKUP(Tableau1[[#This Row],[CODE_REGION]],Libellés!$I$2:$J$15,2,FALSE)</f>
        <v>Hauts-de-France</v>
      </c>
      <c r="D4580" s="21">
        <v>80</v>
      </c>
      <c r="E4580" s="21" t="str">
        <f>VLOOKUP(Tableau1[[#This Row],[CODE_DEPT]],Libellés!$L$2:$M$102,2,FALSE)</f>
        <v>Somme</v>
      </c>
      <c r="F4580" s="21" t="s">
        <v>51</v>
      </c>
      <c r="G4580" s="21" t="str">
        <f>VLOOKUP(Tableau1[[#This Row],[CODE_TYPE_DECHET]],Libellés!$A$1:$B$8,2,FALSE)</f>
        <v>Emballages et papier</v>
      </c>
      <c r="H4580" s="21" t="s">
        <v>52</v>
      </c>
      <c r="I4580" s="21" t="str">
        <f>VLOOKUP(Tableau1[[#This Row],[CODE_DESTINATION]],Libellés!$E$2:$F$7,2,FALSE)</f>
        <v>Non précisé</v>
      </c>
      <c r="J4580" s="21">
        <v>1313.59673</v>
      </c>
      <c r="K4580" s="21">
        <v>571879</v>
      </c>
      <c r="L4580" s="21">
        <f>Tableau1[[#This Row],[TONNE_DECHET]]*1000</f>
        <v>1313596.73</v>
      </c>
      <c r="M4580" s="21">
        <f>Tableau1[[#This Row],[KG_DECHET]]/Tableau1[[#This Row],[Population]]</f>
        <v>2.2969836801141499</v>
      </c>
    </row>
    <row r="4581" spans="1:13" x14ac:dyDescent="0.3">
      <c r="A4581" s="21">
        <v>2015</v>
      </c>
      <c r="B4581" s="21">
        <v>32</v>
      </c>
      <c r="C4581" s="21" t="str">
        <f>VLOOKUP(Tableau1[[#This Row],[CODE_REGION]],Libellés!$I$2:$J$15,2,FALSE)</f>
        <v>Hauts-de-France</v>
      </c>
      <c r="D4581" s="21">
        <v>80</v>
      </c>
      <c r="E4581" s="21" t="str">
        <f>VLOOKUP(Tableau1[[#This Row],[CODE_DEPT]],Libellés!$L$2:$M$102,2,FALSE)</f>
        <v>Somme</v>
      </c>
      <c r="F4581" s="21" t="s">
        <v>56</v>
      </c>
      <c r="G4581" s="21" t="str">
        <f>VLOOKUP(Tableau1[[#This Row],[CODE_TYPE_DECHET]],Libellés!$A$1:$B$8,2,FALSE)</f>
        <v>Biodéchets</v>
      </c>
      <c r="H4581" s="21" t="s">
        <v>56</v>
      </c>
      <c r="I4581" s="21" t="str">
        <f>VLOOKUP(Tableau1[[#This Row],[CODE_DESTINATION]],Libellés!$E$2:$F$7,2,FALSE)</f>
        <v>Valorisation organique</v>
      </c>
      <c r="J4581" s="21">
        <v>8093.3972899999999</v>
      </c>
      <c r="K4581" s="21">
        <v>571879</v>
      </c>
      <c r="L4581" s="21">
        <f>Tableau1[[#This Row],[TONNE_DECHET]]*1000</f>
        <v>8093397.29</v>
      </c>
      <c r="M4581" s="21">
        <f>Tableau1[[#This Row],[KG_DECHET]]/Tableau1[[#This Row],[Population]]</f>
        <v>14.152289715132047</v>
      </c>
    </row>
    <row r="4582" spans="1:13" x14ac:dyDescent="0.3">
      <c r="A4582" s="21">
        <v>2015</v>
      </c>
      <c r="B4582" s="21">
        <v>32</v>
      </c>
      <c r="C4582" s="21" t="str">
        <f>VLOOKUP(Tableau1[[#This Row],[CODE_REGION]],Libellés!$I$2:$J$15,2,FALSE)</f>
        <v>Hauts-de-France</v>
      </c>
      <c r="D4582" s="21">
        <v>80</v>
      </c>
      <c r="E4582" s="21" t="str">
        <f>VLOOKUP(Tableau1[[#This Row],[CODE_DEPT]],Libellés!$L$2:$M$102,2,FALSE)</f>
        <v>Somme</v>
      </c>
      <c r="F4582" s="21" t="s">
        <v>54</v>
      </c>
      <c r="G4582" s="21" t="str">
        <f>VLOOKUP(Tableau1[[#This Row],[CODE_TYPE_DECHET]],Libellés!$A$1:$B$8,2,FALSE)</f>
        <v>Verre</v>
      </c>
      <c r="H4582" s="21" t="s">
        <v>49</v>
      </c>
      <c r="I4582" s="21" t="str">
        <f>VLOOKUP(Tableau1[[#This Row],[CODE_DESTINATION]],Libellés!$E$2:$F$7,2,FALSE)</f>
        <v>Valorisation matière</v>
      </c>
      <c r="J4582" s="21">
        <v>19456.260259999999</v>
      </c>
      <c r="K4582" s="21">
        <v>571879</v>
      </c>
      <c r="L4582" s="21">
        <f>Tableau1[[#This Row],[TONNE_DECHET]]*1000</f>
        <v>19456260.259999998</v>
      </c>
      <c r="M4582" s="21">
        <f>Tableau1[[#This Row],[KG_DECHET]]/Tableau1[[#This Row],[Population]]</f>
        <v>34.021637898926166</v>
      </c>
    </row>
    <row r="4583" spans="1:13" x14ac:dyDescent="0.3">
      <c r="A4583" s="21">
        <v>2015</v>
      </c>
      <c r="B4583" s="21">
        <v>32</v>
      </c>
      <c r="C4583" s="21" t="str">
        <f>VLOOKUP(Tableau1[[#This Row],[CODE_REGION]],Libellés!$I$2:$J$15,2,FALSE)</f>
        <v>Hauts-de-France</v>
      </c>
      <c r="D4583" s="21">
        <v>80</v>
      </c>
      <c r="E4583" s="21" t="str">
        <f>VLOOKUP(Tableau1[[#This Row],[CODE_DEPT]],Libellés!$L$2:$M$102,2,FALSE)</f>
        <v>Somme</v>
      </c>
      <c r="F4583" s="21" t="s">
        <v>54</v>
      </c>
      <c r="G4583" s="21" t="str">
        <f>VLOOKUP(Tableau1[[#This Row],[CODE_TYPE_DECHET]],Libellés!$A$1:$B$8,2,FALSE)</f>
        <v>Verre</v>
      </c>
      <c r="H4583" s="21" t="s">
        <v>52</v>
      </c>
      <c r="I4583" s="21" t="str">
        <f>VLOOKUP(Tableau1[[#This Row],[CODE_DESTINATION]],Libellés!$E$2:$F$7,2,FALSE)</f>
        <v>Non précisé</v>
      </c>
      <c r="J4583" s="21">
        <v>1315.9985799999999</v>
      </c>
      <c r="K4583" s="21">
        <v>571879</v>
      </c>
      <c r="L4583" s="21">
        <f>Tableau1[[#This Row],[TONNE_DECHET]]*1000</f>
        <v>1315998.5799999998</v>
      </c>
      <c r="M4583" s="21">
        <f>Tableau1[[#This Row],[KG_DECHET]]/Tableau1[[#This Row],[Population]]</f>
        <v>2.3011836070217648</v>
      </c>
    </row>
    <row r="4584" spans="1:13" x14ac:dyDescent="0.3">
      <c r="A4584" s="21">
        <v>2015</v>
      </c>
      <c r="B4584" s="21">
        <v>32</v>
      </c>
      <c r="C4584" s="21" t="str">
        <f>VLOOKUP(Tableau1[[#This Row],[CODE_REGION]],Libellés!$I$2:$J$15,2,FALSE)</f>
        <v>Hauts-de-France</v>
      </c>
      <c r="D4584" s="21">
        <v>80</v>
      </c>
      <c r="E4584" s="21" t="str">
        <f>VLOOKUP(Tableau1[[#This Row],[CODE_DEPT]],Libellés!$L$2:$M$102,2,FALSE)</f>
        <v>Somme</v>
      </c>
      <c r="F4584" s="21" t="s">
        <v>55</v>
      </c>
      <c r="G4584" s="21" t="str">
        <f>VLOOKUP(Tableau1[[#This Row],[CODE_TYPE_DECHET]],Libellés!$A$1:$B$8,2,FALSE)</f>
        <v>Collectes séparées hors gravats</v>
      </c>
      <c r="H4584" s="21" t="s">
        <v>49</v>
      </c>
      <c r="I4584" s="21" t="str">
        <f>VLOOKUP(Tableau1[[#This Row],[CODE_DESTINATION]],Libellés!$E$2:$F$7,2,FALSE)</f>
        <v>Valorisation matière</v>
      </c>
      <c r="J4584" s="21">
        <v>511.70213000000001</v>
      </c>
      <c r="K4584" s="21">
        <v>571879</v>
      </c>
      <c r="L4584" s="21">
        <f>Tableau1[[#This Row],[TONNE_DECHET]]*1000</f>
        <v>511702.13</v>
      </c>
      <c r="M4584" s="21">
        <f>Tableau1[[#This Row],[KG_DECHET]]/Tableau1[[#This Row],[Population]]</f>
        <v>0.8947734223498327</v>
      </c>
    </row>
    <row r="4585" spans="1:13" x14ac:dyDescent="0.3">
      <c r="A4585" s="21">
        <v>2017</v>
      </c>
      <c r="B4585" s="21">
        <v>32</v>
      </c>
      <c r="C4585" s="21" t="str">
        <f>VLOOKUP(Tableau1[[#This Row],[CODE_REGION]],Libellés!$I$2:$J$15,2,FALSE)</f>
        <v>Hauts-de-France</v>
      </c>
      <c r="D4585" s="21">
        <v>80</v>
      </c>
      <c r="E4585" s="21" t="str">
        <f>VLOOKUP(Tableau1[[#This Row],[CODE_DEPT]],Libellés!$L$2:$M$102,2,FALSE)</f>
        <v>Somme</v>
      </c>
      <c r="F4585" s="21" t="s">
        <v>49</v>
      </c>
      <c r="G4585" s="21" t="str">
        <f>VLOOKUP(Tableau1[[#This Row],[CODE_TYPE_DECHET]],Libellés!$A$1:$B$8,2,FALSE)</f>
        <v>Ordures ménagères résiduelles</v>
      </c>
      <c r="H4585" s="21" t="s">
        <v>51</v>
      </c>
      <c r="I4585" s="21" t="str">
        <f>VLOOKUP(Tableau1[[#This Row],[CODE_DESTINATION]],Libellés!$E$2:$F$7,2,FALSE)</f>
        <v>Stockage</v>
      </c>
      <c r="J4585" s="21">
        <v>83578.667400000006</v>
      </c>
      <c r="K4585" s="21">
        <v>572443</v>
      </c>
      <c r="L4585" s="21">
        <f>Tableau1[[#This Row],[TONNE_DECHET]]*1000</f>
        <v>83578667.400000006</v>
      </c>
      <c r="M4585" s="21">
        <f>Tableau1[[#This Row],[KG_DECHET]]/Tableau1[[#This Row],[Population]]</f>
        <v>146.0034752805083</v>
      </c>
    </row>
    <row r="4586" spans="1:13" x14ac:dyDescent="0.3">
      <c r="A4586" s="21">
        <v>2017</v>
      </c>
      <c r="B4586" s="21">
        <v>32</v>
      </c>
      <c r="C4586" s="21" t="str">
        <f>VLOOKUP(Tableau1[[#This Row],[CODE_REGION]],Libellés!$I$2:$J$15,2,FALSE)</f>
        <v>Hauts-de-France</v>
      </c>
      <c r="D4586" s="21">
        <v>80</v>
      </c>
      <c r="E4586" s="21" t="str">
        <f>VLOOKUP(Tableau1[[#This Row],[CODE_DEPT]],Libellés!$L$2:$M$102,2,FALSE)</f>
        <v>Somme</v>
      </c>
      <c r="F4586" s="21" t="s">
        <v>49</v>
      </c>
      <c r="G4586" s="21" t="str">
        <f>VLOOKUP(Tableau1[[#This Row],[CODE_TYPE_DECHET]],Libellés!$A$1:$B$8,2,FALSE)</f>
        <v>Ordures ménagères résiduelles</v>
      </c>
      <c r="H4586" s="21" t="s">
        <v>56</v>
      </c>
      <c r="I4586" s="21" t="str">
        <f>VLOOKUP(Tableau1[[#This Row],[CODE_DESTINATION]],Libellés!$E$2:$F$7,2,FALSE)</f>
        <v>Valorisation organique</v>
      </c>
      <c r="J4586" s="21">
        <v>60495.68</v>
      </c>
      <c r="K4586" s="21">
        <v>572443</v>
      </c>
      <c r="L4586" s="21">
        <f>Tableau1[[#This Row],[TONNE_DECHET]]*1000</f>
        <v>60495680</v>
      </c>
      <c r="M4586" s="21">
        <f>Tableau1[[#This Row],[KG_DECHET]]/Tableau1[[#This Row],[Population]]</f>
        <v>105.67983187845776</v>
      </c>
    </row>
    <row r="4587" spans="1:13" x14ac:dyDescent="0.3">
      <c r="A4587" s="21">
        <v>2017</v>
      </c>
      <c r="B4587" s="21">
        <v>32</v>
      </c>
      <c r="C4587" s="21" t="str">
        <f>VLOOKUP(Tableau1[[#This Row],[CODE_REGION]],Libellés!$I$2:$J$15,2,FALSE)</f>
        <v>Hauts-de-France</v>
      </c>
      <c r="D4587" s="21">
        <v>80</v>
      </c>
      <c r="E4587" s="21" t="str">
        <f>VLOOKUP(Tableau1[[#This Row],[CODE_DEPT]],Libellés!$L$2:$M$102,2,FALSE)</f>
        <v>Somme</v>
      </c>
      <c r="F4587" s="21" t="s">
        <v>49</v>
      </c>
      <c r="G4587" s="21" t="str">
        <f>VLOOKUP(Tableau1[[#This Row],[CODE_TYPE_DECHET]],Libellés!$A$1:$B$8,2,FALSE)</f>
        <v>Ordures ménagères résiduelles</v>
      </c>
      <c r="H4587" s="21" t="s">
        <v>52</v>
      </c>
      <c r="I4587" s="21" t="str">
        <f>VLOOKUP(Tableau1[[#This Row],[CODE_DESTINATION]],Libellés!$E$2:$F$7,2,FALSE)</f>
        <v>Non précisé</v>
      </c>
      <c r="J4587" s="21">
        <v>5641.8879500000003</v>
      </c>
      <c r="K4587" s="21">
        <v>572443</v>
      </c>
      <c r="L4587" s="21">
        <f>Tableau1[[#This Row],[TONNE_DECHET]]*1000</f>
        <v>5641887.9500000002</v>
      </c>
      <c r="M4587" s="21">
        <f>Tableau1[[#This Row],[KG_DECHET]]/Tableau1[[#This Row],[Population]]</f>
        <v>9.8558073904301384</v>
      </c>
    </row>
    <row r="4588" spans="1:13" x14ac:dyDescent="0.3">
      <c r="A4588" s="21">
        <v>2017</v>
      </c>
      <c r="B4588" s="21">
        <v>32</v>
      </c>
      <c r="C4588" s="21" t="str">
        <f>VLOOKUP(Tableau1[[#This Row],[CODE_REGION]],Libellés!$I$2:$J$15,2,FALSE)</f>
        <v>Hauts-de-France</v>
      </c>
      <c r="D4588" s="21">
        <v>80</v>
      </c>
      <c r="E4588" s="21" t="str">
        <f>VLOOKUP(Tableau1[[#This Row],[CODE_DEPT]],Libellés!$L$2:$M$102,2,FALSE)</f>
        <v>Somme</v>
      </c>
      <c r="F4588" s="21" t="s">
        <v>50</v>
      </c>
      <c r="G4588" s="21" t="str">
        <f>VLOOKUP(Tableau1[[#This Row],[CODE_TYPE_DECHET]],Libellés!$A$1:$B$8,2,FALSE)</f>
        <v>Encombrants</v>
      </c>
      <c r="H4588" s="21" t="s">
        <v>49</v>
      </c>
      <c r="I4588" s="21" t="str">
        <f>VLOOKUP(Tableau1[[#This Row],[CODE_DESTINATION]],Libellés!$E$2:$F$7,2,FALSE)</f>
        <v>Valorisation matière</v>
      </c>
      <c r="J4588" s="21">
        <v>183</v>
      </c>
      <c r="K4588" s="21">
        <v>572443</v>
      </c>
      <c r="L4588" s="21">
        <f>Tableau1[[#This Row],[TONNE_DECHET]]*1000</f>
        <v>183000</v>
      </c>
      <c r="M4588" s="21">
        <f>Tableau1[[#This Row],[KG_DECHET]]/Tableau1[[#This Row],[Population]]</f>
        <v>0.31968248367086333</v>
      </c>
    </row>
    <row r="4589" spans="1:13" x14ac:dyDescent="0.3">
      <c r="A4589" s="21">
        <v>2017</v>
      </c>
      <c r="B4589" s="21">
        <v>32</v>
      </c>
      <c r="C4589" s="21" t="str">
        <f>VLOOKUP(Tableau1[[#This Row],[CODE_REGION]],Libellés!$I$2:$J$15,2,FALSE)</f>
        <v>Hauts-de-France</v>
      </c>
      <c r="D4589" s="21">
        <v>80</v>
      </c>
      <c r="E4589" s="21" t="str">
        <f>VLOOKUP(Tableau1[[#This Row],[CODE_DEPT]],Libellés!$L$2:$M$102,2,FALSE)</f>
        <v>Somme</v>
      </c>
      <c r="F4589" s="21" t="s">
        <v>50</v>
      </c>
      <c r="G4589" s="21" t="str">
        <f>VLOOKUP(Tableau1[[#This Row],[CODE_TYPE_DECHET]],Libellés!$A$1:$B$8,2,FALSE)</f>
        <v>Encombrants</v>
      </c>
      <c r="H4589" s="21" t="s">
        <v>51</v>
      </c>
      <c r="I4589" s="21" t="str">
        <f>VLOOKUP(Tableau1[[#This Row],[CODE_DESTINATION]],Libellés!$E$2:$F$7,2,FALSE)</f>
        <v>Stockage</v>
      </c>
      <c r="J4589" s="21">
        <v>6112.4843600000004</v>
      </c>
      <c r="K4589" s="21">
        <v>572443</v>
      </c>
      <c r="L4589" s="21">
        <f>Tableau1[[#This Row],[TONNE_DECHET]]*1000</f>
        <v>6112484.3600000003</v>
      </c>
      <c r="M4589" s="21">
        <f>Tableau1[[#This Row],[KG_DECHET]]/Tableau1[[#This Row],[Population]]</f>
        <v>10.677891702754685</v>
      </c>
    </row>
    <row r="4590" spans="1:13" x14ac:dyDescent="0.3">
      <c r="A4590" s="21">
        <v>2017</v>
      </c>
      <c r="B4590" s="21">
        <v>32</v>
      </c>
      <c r="C4590" s="21" t="str">
        <f>VLOOKUP(Tableau1[[#This Row],[CODE_REGION]],Libellés!$I$2:$J$15,2,FALSE)</f>
        <v>Hauts-de-France</v>
      </c>
      <c r="D4590" s="21">
        <v>80</v>
      </c>
      <c r="E4590" s="21" t="str">
        <f>VLOOKUP(Tableau1[[#This Row],[CODE_DEPT]],Libellés!$L$2:$M$102,2,FALSE)</f>
        <v>Somme</v>
      </c>
      <c r="F4590" s="21" t="s">
        <v>51</v>
      </c>
      <c r="G4590" s="21" t="str">
        <f>VLOOKUP(Tableau1[[#This Row],[CODE_TYPE_DECHET]],Libellés!$A$1:$B$8,2,FALSE)</f>
        <v>Emballages et papier</v>
      </c>
      <c r="H4590" s="21" t="s">
        <v>49</v>
      </c>
      <c r="I4590" s="21" t="str">
        <f>VLOOKUP(Tableau1[[#This Row],[CODE_DESTINATION]],Libellés!$E$2:$F$7,2,FALSE)</f>
        <v>Valorisation matière</v>
      </c>
      <c r="J4590" s="21">
        <v>27215.531470000002</v>
      </c>
      <c r="K4590" s="21">
        <v>572443</v>
      </c>
      <c r="L4590" s="21">
        <f>Tableau1[[#This Row],[TONNE_DECHET]]*1000</f>
        <v>27215531.470000003</v>
      </c>
      <c r="M4590" s="21">
        <f>Tableau1[[#This Row],[KG_DECHET]]/Tableau1[[#This Row],[Population]]</f>
        <v>47.542779752743947</v>
      </c>
    </row>
    <row r="4591" spans="1:13" x14ac:dyDescent="0.3">
      <c r="A4591" s="21">
        <v>2017</v>
      </c>
      <c r="B4591" s="21">
        <v>32</v>
      </c>
      <c r="C4591" s="21" t="str">
        <f>VLOOKUP(Tableau1[[#This Row],[CODE_REGION]],Libellés!$I$2:$J$15,2,FALSE)</f>
        <v>Hauts-de-France</v>
      </c>
      <c r="D4591" s="21">
        <v>80</v>
      </c>
      <c r="E4591" s="21" t="str">
        <f>VLOOKUP(Tableau1[[#This Row],[CODE_DEPT]],Libellés!$L$2:$M$102,2,FALSE)</f>
        <v>Somme</v>
      </c>
      <c r="F4591" s="21" t="s">
        <v>51</v>
      </c>
      <c r="G4591" s="21" t="str">
        <f>VLOOKUP(Tableau1[[#This Row],[CODE_TYPE_DECHET]],Libellés!$A$1:$B$8,2,FALSE)</f>
        <v>Emballages et papier</v>
      </c>
      <c r="H4591" s="21" t="s">
        <v>52</v>
      </c>
      <c r="I4591" s="21" t="str">
        <f>VLOOKUP(Tableau1[[#This Row],[CODE_DESTINATION]],Libellés!$E$2:$F$7,2,FALSE)</f>
        <v>Non précisé</v>
      </c>
      <c r="J4591" s="21">
        <v>985.53507000000002</v>
      </c>
      <c r="K4591" s="21">
        <v>572443</v>
      </c>
      <c r="L4591" s="21">
        <f>Tableau1[[#This Row],[TONNE_DECHET]]*1000</f>
        <v>985535.07000000007</v>
      </c>
      <c r="M4591" s="21">
        <f>Tableau1[[#This Row],[KG_DECHET]]/Tableau1[[#This Row],[Population]]</f>
        <v>1.7216300487559462</v>
      </c>
    </row>
    <row r="4592" spans="1:13" x14ac:dyDescent="0.3">
      <c r="A4592" s="21">
        <v>2017</v>
      </c>
      <c r="B4592" s="21">
        <v>32</v>
      </c>
      <c r="C4592" s="21" t="str">
        <f>VLOOKUP(Tableau1[[#This Row],[CODE_REGION]],Libellés!$I$2:$J$15,2,FALSE)</f>
        <v>Hauts-de-France</v>
      </c>
      <c r="D4592" s="21">
        <v>80</v>
      </c>
      <c r="E4592" s="21" t="str">
        <f>VLOOKUP(Tableau1[[#This Row],[CODE_DEPT]],Libellés!$L$2:$M$102,2,FALSE)</f>
        <v>Somme</v>
      </c>
      <c r="F4592" s="21" t="s">
        <v>56</v>
      </c>
      <c r="G4592" s="21" t="str">
        <f>VLOOKUP(Tableau1[[#This Row],[CODE_TYPE_DECHET]],Libellés!$A$1:$B$8,2,FALSE)</f>
        <v>Biodéchets</v>
      </c>
      <c r="H4592" s="21" t="s">
        <v>56</v>
      </c>
      <c r="I4592" s="21" t="str">
        <f>VLOOKUP(Tableau1[[#This Row],[CODE_DESTINATION]],Libellés!$E$2:$F$7,2,FALSE)</f>
        <v>Valorisation organique</v>
      </c>
      <c r="J4592" s="21">
        <v>19088.51899</v>
      </c>
      <c r="K4592" s="21">
        <v>572443</v>
      </c>
      <c r="L4592" s="21">
        <f>Tableau1[[#This Row],[TONNE_DECHET]]*1000</f>
        <v>19088518.990000002</v>
      </c>
      <c r="M4592" s="21">
        <f>Tableau1[[#This Row],[KG_DECHET]]/Tableau1[[#This Row],[Population]]</f>
        <v>33.345711258588196</v>
      </c>
    </row>
    <row r="4593" spans="1:13" x14ac:dyDescent="0.3">
      <c r="A4593" s="21">
        <v>2017</v>
      </c>
      <c r="B4593" s="21">
        <v>32</v>
      </c>
      <c r="C4593" s="21" t="str">
        <f>VLOOKUP(Tableau1[[#This Row],[CODE_REGION]],Libellés!$I$2:$J$15,2,FALSE)</f>
        <v>Hauts-de-France</v>
      </c>
      <c r="D4593" s="21">
        <v>80</v>
      </c>
      <c r="E4593" s="21" t="str">
        <f>VLOOKUP(Tableau1[[#This Row],[CODE_DEPT]],Libellés!$L$2:$M$102,2,FALSE)</f>
        <v>Somme</v>
      </c>
      <c r="F4593" s="21" t="s">
        <v>54</v>
      </c>
      <c r="G4593" s="21" t="str">
        <f>VLOOKUP(Tableau1[[#This Row],[CODE_TYPE_DECHET]],Libellés!$A$1:$B$8,2,FALSE)</f>
        <v>Verre</v>
      </c>
      <c r="H4593" s="21" t="s">
        <v>49</v>
      </c>
      <c r="I4593" s="21" t="str">
        <f>VLOOKUP(Tableau1[[#This Row],[CODE_DESTINATION]],Libellés!$E$2:$F$7,2,FALSE)</f>
        <v>Valorisation matière</v>
      </c>
      <c r="J4593" s="21">
        <v>19687.92009</v>
      </c>
      <c r="K4593" s="21">
        <v>572443</v>
      </c>
      <c r="L4593" s="21">
        <f>Tableau1[[#This Row],[TONNE_DECHET]]*1000</f>
        <v>19687920.09</v>
      </c>
      <c r="M4593" s="21">
        <f>Tableau1[[#This Row],[KG_DECHET]]/Tableau1[[#This Row],[Population]]</f>
        <v>34.392804331610307</v>
      </c>
    </row>
    <row r="4594" spans="1:13" x14ac:dyDescent="0.3">
      <c r="A4594" s="21">
        <v>2017</v>
      </c>
      <c r="B4594" s="21">
        <v>32</v>
      </c>
      <c r="C4594" s="21" t="str">
        <f>VLOOKUP(Tableau1[[#This Row],[CODE_REGION]],Libellés!$I$2:$J$15,2,FALSE)</f>
        <v>Hauts-de-France</v>
      </c>
      <c r="D4594" s="21">
        <v>80</v>
      </c>
      <c r="E4594" s="21" t="str">
        <f>VLOOKUP(Tableau1[[#This Row],[CODE_DEPT]],Libellés!$L$2:$M$102,2,FALSE)</f>
        <v>Somme</v>
      </c>
      <c r="F4594" s="21" t="s">
        <v>54</v>
      </c>
      <c r="G4594" s="21" t="str">
        <f>VLOOKUP(Tableau1[[#This Row],[CODE_TYPE_DECHET]],Libellés!$A$1:$B$8,2,FALSE)</f>
        <v>Verre</v>
      </c>
      <c r="H4594" s="21" t="s">
        <v>52</v>
      </c>
      <c r="I4594" s="21" t="str">
        <f>VLOOKUP(Tableau1[[#This Row],[CODE_DESTINATION]],Libellés!$E$2:$F$7,2,FALSE)</f>
        <v>Non précisé</v>
      </c>
      <c r="J4594" s="21">
        <v>901.19084999999995</v>
      </c>
      <c r="K4594" s="21">
        <v>572443</v>
      </c>
      <c r="L4594" s="21">
        <f>Tableau1[[#This Row],[TONNE_DECHET]]*1000</f>
        <v>901190.85</v>
      </c>
      <c r="M4594" s="21">
        <f>Tableau1[[#This Row],[KG_DECHET]]/Tableau1[[#This Row],[Population]]</f>
        <v>1.5742892305434777</v>
      </c>
    </row>
    <row r="4595" spans="1:13" x14ac:dyDescent="0.3">
      <c r="A4595" s="21">
        <v>2017</v>
      </c>
      <c r="B4595" s="21">
        <v>32</v>
      </c>
      <c r="C4595" s="21" t="str">
        <f>VLOOKUP(Tableau1[[#This Row],[CODE_REGION]],Libellés!$I$2:$J$15,2,FALSE)</f>
        <v>Hauts-de-France</v>
      </c>
      <c r="D4595" s="21">
        <v>80</v>
      </c>
      <c r="E4595" s="21" t="str">
        <f>VLOOKUP(Tableau1[[#This Row],[CODE_DEPT]],Libellés!$L$2:$M$102,2,FALSE)</f>
        <v>Somme</v>
      </c>
      <c r="F4595" s="21" t="s">
        <v>55</v>
      </c>
      <c r="G4595" s="21" t="str">
        <f>VLOOKUP(Tableau1[[#This Row],[CODE_TYPE_DECHET]],Libellés!$A$1:$B$8,2,FALSE)</f>
        <v>Collectes séparées hors gravats</v>
      </c>
      <c r="H4595" s="21" t="s">
        <v>49</v>
      </c>
      <c r="I4595" s="21" t="str">
        <f>VLOOKUP(Tableau1[[#This Row],[CODE_DESTINATION]],Libellés!$E$2:$F$7,2,FALSE)</f>
        <v>Valorisation matière</v>
      </c>
      <c r="J4595" s="21">
        <v>502.04458</v>
      </c>
      <c r="K4595" s="21">
        <v>572443</v>
      </c>
      <c r="L4595" s="21">
        <f>Tableau1[[#This Row],[TONNE_DECHET]]*1000</f>
        <v>502044.58</v>
      </c>
      <c r="M4595" s="21">
        <f>Tableau1[[#This Row],[KG_DECHET]]/Tableau1[[#This Row],[Population]]</f>
        <v>0.87702108332183293</v>
      </c>
    </row>
    <row r="4596" spans="1:13" x14ac:dyDescent="0.3">
      <c r="A4596" s="21">
        <v>2009</v>
      </c>
      <c r="B4596" s="21">
        <v>76</v>
      </c>
      <c r="C4596" s="21" t="str">
        <f>VLOOKUP(Tableau1[[#This Row],[CODE_REGION]],Libellés!$I$2:$J$15,2,FALSE)</f>
        <v>Occitanie</v>
      </c>
      <c r="D4596" s="21">
        <v>81</v>
      </c>
      <c r="E4596" s="21" t="str">
        <f>VLOOKUP(Tableau1[[#This Row],[CODE_DEPT]],Libellés!$L$2:$M$102,2,FALSE)</f>
        <v>Tarn</v>
      </c>
      <c r="F4596" s="21" t="s">
        <v>49</v>
      </c>
      <c r="G4596" s="21" t="str">
        <f>VLOOKUP(Tableau1[[#This Row],[CODE_TYPE_DECHET]],Libellés!$A$1:$B$8,2,FALSE)</f>
        <v>Ordures ménagères résiduelles</v>
      </c>
      <c r="H4596" s="21" t="s">
        <v>50</v>
      </c>
      <c r="I4596" s="21" t="str">
        <f>VLOOKUP(Tableau1[[#This Row],[CODE_DESTINATION]],Libellés!$E$2:$F$7,2,FALSE)</f>
        <v>Incinération avec récupération d'énergie</v>
      </c>
      <c r="J4596" s="21">
        <v>1290.0263199999999</v>
      </c>
      <c r="K4596" s="21">
        <v>374018</v>
      </c>
      <c r="L4596" s="21">
        <f>Tableau1[[#This Row],[TONNE_DECHET]]*1000</f>
        <v>1290026.3199999998</v>
      </c>
      <c r="M4596" s="21">
        <f>Tableau1[[#This Row],[KG_DECHET]]/Tableau1[[#This Row],[Population]]</f>
        <v>3.4491022357212748</v>
      </c>
    </row>
    <row r="4597" spans="1:13" x14ac:dyDescent="0.3">
      <c r="A4597" s="21">
        <v>2009</v>
      </c>
      <c r="B4597" s="21">
        <v>76</v>
      </c>
      <c r="C4597" s="21" t="str">
        <f>VLOOKUP(Tableau1[[#This Row],[CODE_REGION]],Libellés!$I$2:$J$15,2,FALSE)</f>
        <v>Occitanie</v>
      </c>
      <c r="D4597" s="21">
        <v>81</v>
      </c>
      <c r="E4597" s="21" t="str">
        <f>VLOOKUP(Tableau1[[#This Row],[CODE_DEPT]],Libellés!$L$2:$M$102,2,FALSE)</f>
        <v>Tarn</v>
      </c>
      <c r="F4597" s="21" t="s">
        <v>49</v>
      </c>
      <c r="G4597" s="21" t="str">
        <f>VLOOKUP(Tableau1[[#This Row],[CODE_TYPE_DECHET]],Libellés!$A$1:$B$8,2,FALSE)</f>
        <v>Ordures ménagères résiduelles</v>
      </c>
      <c r="H4597" s="21" t="s">
        <v>51</v>
      </c>
      <c r="I4597" s="21" t="str">
        <f>VLOOKUP(Tableau1[[#This Row],[CODE_DESTINATION]],Libellés!$E$2:$F$7,2,FALSE)</f>
        <v>Stockage</v>
      </c>
      <c r="J4597" s="21">
        <v>96020.257729999998</v>
      </c>
      <c r="K4597" s="21">
        <v>374018</v>
      </c>
      <c r="L4597" s="21">
        <f>Tableau1[[#This Row],[TONNE_DECHET]]*1000</f>
        <v>96020257.730000004</v>
      </c>
      <c r="M4597" s="21">
        <f>Tableau1[[#This Row],[KG_DECHET]]/Tableau1[[#This Row],[Population]]</f>
        <v>256.72630122079687</v>
      </c>
    </row>
    <row r="4598" spans="1:13" x14ac:dyDescent="0.3">
      <c r="A4598" s="21">
        <v>2009</v>
      </c>
      <c r="B4598" s="21">
        <v>76</v>
      </c>
      <c r="C4598" s="21" t="str">
        <f>VLOOKUP(Tableau1[[#This Row],[CODE_REGION]],Libellés!$I$2:$J$15,2,FALSE)</f>
        <v>Occitanie</v>
      </c>
      <c r="D4598" s="21">
        <v>81</v>
      </c>
      <c r="E4598" s="21" t="str">
        <f>VLOOKUP(Tableau1[[#This Row],[CODE_DEPT]],Libellés!$L$2:$M$102,2,FALSE)</f>
        <v>Tarn</v>
      </c>
      <c r="F4598" s="21" t="s">
        <v>49</v>
      </c>
      <c r="G4598" s="21" t="str">
        <f>VLOOKUP(Tableau1[[#This Row],[CODE_TYPE_DECHET]],Libellés!$A$1:$B$8,2,FALSE)</f>
        <v>Ordures ménagères résiduelles</v>
      </c>
      <c r="H4598" s="21" t="s">
        <v>52</v>
      </c>
      <c r="I4598" s="21" t="str">
        <f>VLOOKUP(Tableau1[[#This Row],[CODE_DESTINATION]],Libellés!$E$2:$F$7,2,FALSE)</f>
        <v>Non précisé</v>
      </c>
      <c r="J4598" s="21">
        <v>2373.6299399999998</v>
      </c>
      <c r="K4598" s="21">
        <v>374018</v>
      </c>
      <c r="L4598" s="21">
        <f>Tableau1[[#This Row],[TONNE_DECHET]]*1000</f>
        <v>2373629.94</v>
      </c>
      <c r="M4598" s="21">
        <f>Tableau1[[#This Row],[KG_DECHET]]/Tableau1[[#This Row],[Population]]</f>
        <v>6.3462986808121533</v>
      </c>
    </row>
    <row r="4599" spans="1:13" x14ac:dyDescent="0.3">
      <c r="A4599" s="21">
        <v>2009</v>
      </c>
      <c r="B4599" s="21">
        <v>76</v>
      </c>
      <c r="C4599" s="21" t="str">
        <f>VLOOKUP(Tableau1[[#This Row],[CODE_REGION]],Libellés!$I$2:$J$15,2,FALSE)</f>
        <v>Occitanie</v>
      </c>
      <c r="D4599" s="21">
        <v>81</v>
      </c>
      <c r="E4599" s="21" t="str">
        <f>VLOOKUP(Tableau1[[#This Row],[CODE_DEPT]],Libellés!$L$2:$M$102,2,FALSE)</f>
        <v>Tarn</v>
      </c>
      <c r="F4599" s="21" t="s">
        <v>50</v>
      </c>
      <c r="G4599" s="21" t="str">
        <f>VLOOKUP(Tableau1[[#This Row],[CODE_TYPE_DECHET]],Libellés!$A$1:$B$8,2,FALSE)</f>
        <v>Encombrants</v>
      </c>
      <c r="H4599" s="21" t="s">
        <v>49</v>
      </c>
      <c r="I4599" s="21" t="str">
        <f>VLOOKUP(Tableau1[[#This Row],[CODE_DESTINATION]],Libellés!$E$2:$F$7,2,FALSE)</f>
        <v>Valorisation matière</v>
      </c>
      <c r="J4599" s="21">
        <v>368.25923</v>
      </c>
      <c r="K4599" s="21">
        <v>374018</v>
      </c>
      <c r="L4599" s="21">
        <f>Tableau1[[#This Row],[TONNE_DECHET]]*1000</f>
        <v>368259.23</v>
      </c>
      <c r="M4599" s="21">
        <f>Tableau1[[#This Row],[KG_DECHET]]/Tableau1[[#This Row],[Population]]</f>
        <v>0.98460296028533378</v>
      </c>
    </row>
    <row r="4600" spans="1:13" x14ac:dyDescent="0.3">
      <c r="A4600" s="21">
        <v>2009</v>
      </c>
      <c r="B4600" s="21">
        <v>76</v>
      </c>
      <c r="C4600" s="21" t="str">
        <f>VLOOKUP(Tableau1[[#This Row],[CODE_REGION]],Libellés!$I$2:$J$15,2,FALSE)</f>
        <v>Occitanie</v>
      </c>
      <c r="D4600" s="21">
        <v>81</v>
      </c>
      <c r="E4600" s="21" t="str">
        <f>VLOOKUP(Tableau1[[#This Row],[CODE_DEPT]],Libellés!$L$2:$M$102,2,FALSE)</f>
        <v>Tarn</v>
      </c>
      <c r="F4600" s="21" t="s">
        <v>50</v>
      </c>
      <c r="G4600" s="21" t="str">
        <f>VLOOKUP(Tableau1[[#This Row],[CODE_TYPE_DECHET]],Libellés!$A$1:$B$8,2,FALSE)</f>
        <v>Encombrants</v>
      </c>
      <c r="H4600" s="21" t="s">
        <v>51</v>
      </c>
      <c r="I4600" s="21" t="str">
        <f>VLOOKUP(Tableau1[[#This Row],[CODE_DESTINATION]],Libellés!$E$2:$F$7,2,FALSE)</f>
        <v>Stockage</v>
      </c>
      <c r="J4600" s="21">
        <v>108.34</v>
      </c>
      <c r="K4600" s="21">
        <v>374018</v>
      </c>
      <c r="L4600" s="21">
        <f>Tableau1[[#This Row],[TONNE_DECHET]]*1000</f>
        <v>108340</v>
      </c>
      <c r="M4600" s="21">
        <f>Tableau1[[#This Row],[KG_DECHET]]/Tableau1[[#This Row],[Population]]</f>
        <v>0.28966520327898659</v>
      </c>
    </row>
    <row r="4601" spans="1:13" x14ac:dyDescent="0.3">
      <c r="A4601" s="21">
        <v>2009</v>
      </c>
      <c r="B4601" s="21">
        <v>76</v>
      </c>
      <c r="C4601" s="21" t="str">
        <f>VLOOKUP(Tableau1[[#This Row],[CODE_REGION]],Libellés!$I$2:$J$15,2,FALSE)</f>
        <v>Occitanie</v>
      </c>
      <c r="D4601" s="21">
        <v>81</v>
      </c>
      <c r="E4601" s="21" t="str">
        <f>VLOOKUP(Tableau1[[#This Row],[CODE_DEPT]],Libellés!$L$2:$M$102,2,FALSE)</f>
        <v>Tarn</v>
      </c>
      <c r="F4601" s="21" t="s">
        <v>50</v>
      </c>
      <c r="G4601" s="21" t="str">
        <f>VLOOKUP(Tableau1[[#This Row],[CODE_TYPE_DECHET]],Libellés!$A$1:$B$8,2,FALSE)</f>
        <v>Encombrants</v>
      </c>
      <c r="H4601" s="21" t="s">
        <v>52</v>
      </c>
      <c r="I4601" s="21" t="str">
        <f>VLOOKUP(Tableau1[[#This Row],[CODE_DESTINATION]],Libellés!$E$2:$F$7,2,FALSE)</f>
        <v>Non précisé</v>
      </c>
      <c r="J4601" s="21">
        <v>28.28</v>
      </c>
      <c r="K4601" s="21">
        <v>374018</v>
      </c>
      <c r="L4601" s="21">
        <f>Tableau1[[#This Row],[TONNE_DECHET]]*1000</f>
        <v>28280</v>
      </c>
      <c r="M4601" s="21">
        <f>Tableau1[[#This Row],[KG_DECHET]]/Tableau1[[#This Row],[Population]]</f>
        <v>7.5611334213861361E-2</v>
      </c>
    </row>
    <row r="4602" spans="1:13" x14ac:dyDescent="0.3">
      <c r="A4602" s="21">
        <v>2009</v>
      </c>
      <c r="B4602" s="21">
        <v>76</v>
      </c>
      <c r="C4602" s="21" t="str">
        <f>VLOOKUP(Tableau1[[#This Row],[CODE_REGION]],Libellés!$I$2:$J$15,2,FALSE)</f>
        <v>Occitanie</v>
      </c>
      <c r="D4602" s="21">
        <v>81</v>
      </c>
      <c r="E4602" s="21" t="str">
        <f>VLOOKUP(Tableau1[[#This Row],[CODE_DEPT]],Libellés!$L$2:$M$102,2,FALSE)</f>
        <v>Tarn</v>
      </c>
      <c r="F4602" s="21" t="s">
        <v>51</v>
      </c>
      <c r="G4602" s="21" t="str">
        <f>VLOOKUP(Tableau1[[#This Row],[CODE_TYPE_DECHET]],Libellés!$A$1:$B$8,2,FALSE)</f>
        <v>Emballages et papier</v>
      </c>
      <c r="H4602" s="21" t="s">
        <v>49</v>
      </c>
      <c r="I4602" s="21" t="str">
        <f>VLOOKUP(Tableau1[[#This Row],[CODE_DESTINATION]],Libellés!$E$2:$F$7,2,FALSE)</f>
        <v>Valorisation matière</v>
      </c>
      <c r="J4602" s="21">
        <v>20203.223979999999</v>
      </c>
      <c r="K4602" s="21">
        <v>374018</v>
      </c>
      <c r="L4602" s="21">
        <f>Tableau1[[#This Row],[TONNE_DECHET]]*1000</f>
        <v>20203223.98</v>
      </c>
      <c r="M4602" s="21">
        <f>Tableau1[[#This Row],[KG_DECHET]]/Tableau1[[#This Row],[Population]]</f>
        <v>54.016715719564303</v>
      </c>
    </row>
    <row r="4603" spans="1:13" x14ac:dyDescent="0.3">
      <c r="A4603" s="21">
        <v>2009</v>
      </c>
      <c r="B4603" s="21">
        <v>76</v>
      </c>
      <c r="C4603" s="21" t="str">
        <f>VLOOKUP(Tableau1[[#This Row],[CODE_REGION]],Libellés!$I$2:$J$15,2,FALSE)</f>
        <v>Occitanie</v>
      </c>
      <c r="D4603" s="21">
        <v>81</v>
      </c>
      <c r="E4603" s="21" t="str">
        <f>VLOOKUP(Tableau1[[#This Row],[CODE_DEPT]],Libellés!$L$2:$M$102,2,FALSE)</f>
        <v>Tarn</v>
      </c>
      <c r="F4603" s="21" t="s">
        <v>51</v>
      </c>
      <c r="G4603" s="21" t="str">
        <f>VLOOKUP(Tableau1[[#This Row],[CODE_TYPE_DECHET]],Libellés!$A$1:$B$8,2,FALSE)</f>
        <v>Emballages et papier</v>
      </c>
      <c r="H4603" s="21" t="s">
        <v>52</v>
      </c>
      <c r="I4603" s="21" t="str">
        <f>VLOOKUP(Tableau1[[#This Row],[CODE_DESTINATION]],Libellés!$E$2:$F$7,2,FALSE)</f>
        <v>Non précisé</v>
      </c>
      <c r="J4603" s="21">
        <v>1550.74179</v>
      </c>
      <c r="K4603" s="21">
        <v>374018</v>
      </c>
      <c r="L4603" s="21">
        <f>Tableau1[[#This Row],[TONNE_DECHET]]*1000</f>
        <v>1550741.79</v>
      </c>
      <c r="M4603" s="21">
        <f>Tableau1[[#This Row],[KG_DECHET]]/Tableau1[[#This Row],[Population]]</f>
        <v>4.1461688742253049</v>
      </c>
    </row>
    <row r="4604" spans="1:13" x14ac:dyDescent="0.3">
      <c r="A4604" s="21">
        <v>2009</v>
      </c>
      <c r="B4604" s="21">
        <v>76</v>
      </c>
      <c r="C4604" s="21" t="str">
        <f>VLOOKUP(Tableau1[[#This Row],[CODE_REGION]],Libellés!$I$2:$J$15,2,FALSE)</f>
        <v>Occitanie</v>
      </c>
      <c r="D4604" s="21">
        <v>81</v>
      </c>
      <c r="E4604" s="21" t="str">
        <f>VLOOKUP(Tableau1[[#This Row],[CODE_DEPT]],Libellés!$L$2:$M$102,2,FALSE)</f>
        <v>Tarn</v>
      </c>
      <c r="F4604" s="21" t="s">
        <v>56</v>
      </c>
      <c r="G4604" s="21" t="str">
        <f>VLOOKUP(Tableau1[[#This Row],[CODE_TYPE_DECHET]],Libellés!$A$1:$B$8,2,FALSE)</f>
        <v>Biodéchets</v>
      </c>
      <c r="H4604" s="21" t="s">
        <v>56</v>
      </c>
      <c r="I4604" s="21" t="str">
        <f>VLOOKUP(Tableau1[[#This Row],[CODE_DESTINATION]],Libellés!$E$2:$F$7,2,FALSE)</f>
        <v>Valorisation organique</v>
      </c>
      <c r="J4604" s="21">
        <v>301.33999999999997</v>
      </c>
      <c r="K4604" s="21">
        <v>374018</v>
      </c>
      <c r="L4604" s="21">
        <f>Tableau1[[#This Row],[TONNE_DECHET]]*1000</f>
        <v>301340</v>
      </c>
      <c r="M4604" s="21">
        <f>Tableau1[[#This Row],[KG_DECHET]]/Tableau1[[#This Row],[Population]]</f>
        <v>0.80568314893935589</v>
      </c>
    </row>
    <row r="4605" spans="1:13" x14ac:dyDescent="0.3">
      <c r="A4605" s="21">
        <v>2009</v>
      </c>
      <c r="B4605" s="21">
        <v>76</v>
      </c>
      <c r="C4605" s="21" t="str">
        <f>VLOOKUP(Tableau1[[#This Row],[CODE_REGION]],Libellés!$I$2:$J$15,2,FALSE)</f>
        <v>Occitanie</v>
      </c>
      <c r="D4605" s="21">
        <v>81</v>
      </c>
      <c r="E4605" s="21" t="str">
        <f>VLOOKUP(Tableau1[[#This Row],[CODE_DEPT]],Libellés!$L$2:$M$102,2,FALSE)</f>
        <v>Tarn</v>
      </c>
      <c r="F4605" s="21" t="s">
        <v>54</v>
      </c>
      <c r="G4605" s="21" t="str">
        <f>VLOOKUP(Tableau1[[#This Row],[CODE_TYPE_DECHET]],Libellés!$A$1:$B$8,2,FALSE)</f>
        <v>Verre</v>
      </c>
      <c r="H4605" s="21" t="s">
        <v>49</v>
      </c>
      <c r="I4605" s="21" t="str">
        <f>VLOOKUP(Tableau1[[#This Row],[CODE_DESTINATION]],Libellés!$E$2:$F$7,2,FALSE)</f>
        <v>Valorisation matière</v>
      </c>
      <c r="J4605" s="21">
        <v>8353.7541399999991</v>
      </c>
      <c r="K4605" s="21">
        <v>374018</v>
      </c>
      <c r="L4605" s="21">
        <f>Tableau1[[#This Row],[TONNE_DECHET]]*1000</f>
        <v>8353754.1399999987</v>
      </c>
      <c r="M4605" s="21">
        <f>Tableau1[[#This Row],[KG_DECHET]]/Tableau1[[#This Row],[Population]]</f>
        <v>22.335166061526447</v>
      </c>
    </row>
    <row r="4606" spans="1:13" x14ac:dyDescent="0.3">
      <c r="A4606" s="21">
        <v>2009</v>
      </c>
      <c r="B4606" s="21">
        <v>76</v>
      </c>
      <c r="C4606" s="21" t="str">
        <f>VLOOKUP(Tableau1[[#This Row],[CODE_REGION]],Libellés!$I$2:$J$15,2,FALSE)</f>
        <v>Occitanie</v>
      </c>
      <c r="D4606" s="21">
        <v>81</v>
      </c>
      <c r="E4606" s="21" t="str">
        <f>VLOOKUP(Tableau1[[#This Row],[CODE_DEPT]],Libellés!$L$2:$M$102,2,FALSE)</f>
        <v>Tarn</v>
      </c>
      <c r="F4606" s="21" t="s">
        <v>54</v>
      </c>
      <c r="G4606" s="21" t="str">
        <f>VLOOKUP(Tableau1[[#This Row],[CODE_TYPE_DECHET]],Libellés!$A$1:$B$8,2,FALSE)</f>
        <v>Verre</v>
      </c>
      <c r="H4606" s="21" t="s">
        <v>52</v>
      </c>
      <c r="I4606" s="21" t="str">
        <f>VLOOKUP(Tableau1[[#This Row],[CODE_DESTINATION]],Libellés!$E$2:$F$7,2,FALSE)</f>
        <v>Non précisé</v>
      </c>
      <c r="J4606" s="21">
        <v>1067.1570200000001</v>
      </c>
      <c r="K4606" s="21">
        <v>374018</v>
      </c>
      <c r="L4606" s="21">
        <f>Tableau1[[#This Row],[TONNE_DECHET]]*1000</f>
        <v>1067157.02</v>
      </c>
      <c r="M4606" s="21">
        <f>Tableau1[[#This Row],[KG_DECHET]]/Tableau1[[#This Row],[Population]]</f>
        <v>2.8532236951162777</v>
      </c>
    </row>
    <row r="4607" spans="1:13" x14ac:dyDescent="0.3">
      <c r="A4607" s="21">
        <v>2009</v>
      </c>
      <c r="B4607" s="21">
        <v>76</v>
      </c>
      <c r="C4607" s="21" t="str">
        <f>VLOOKUP(Tableau1[[#This Row],[CODE_REGION]],Libellés!$I$2:$J$15,2,FALSE)</f>
        <v>Occitanie</v>
      </c>
      <c r="D4607" s="21">
        <v>81</v>
      </c>
      <c r="E4607" s="21" t="str">
        <f>VLOOKUP(Tableau1[[#This Row],[CODE_DEPT]],Libellés!$L$2:$M$102,2,FALSE)</f>
        <v>Tarn</v>
      </c>
      <c r="F4607" s="21" t="s">
        <v>55</v>
      </c>
      <c r="G4607" s="21" t="str">
        <f>VLOOKUP(Tableau1[[#This Row],[CODE_TYPE_DECHET]],Libellés!$A$1:$B$8,2,FALSE)</f>
        <v>Collectes séparées hors gravats</v>
      </c>
      <c r="H4607" s="21" t="s">
        <v>49</v>
      </c>
      <c r="I4607" s="21" t="str">
        <f>VLOOKUP(Tableau1[[#This Row],[CODE_DESTINATION]],Libellés!$E$2:$F$7,2,FALSE)</f>
        <v>Valorisation matière</v>
      </c>
      <c r="J4607" s="21">
        <v>6.42</v>
      </c>
      <c r="K4607" s="21">
        <v>374018</v>
      </c>
      <c r="L4607" s="21">
        <f>Tableau1[[#This Row],[TONNE_DECHET]]*1000</f>
        <v>6420</v>
      </c>
      <c r="M4607" s="21">
        <f>Tableau1[[#This Row],[KG_DECHET]]/Tableau1[[#This Row],[Population]]</f>
        <v>1.7164949280515911E-2</v>
      </c>
    </row>
    <row r="4608" spans="1:13" x14ac:dyDescent="0.3">
      <c r="A4608" s="21">
        <v>2011</v>
      </c>
      <c r="B4608" s="21">
        <v>76</v>
      </c>
      <c r="C4608" s="21" t="str">
        <f>VLOOKUP(Tableau1[[#This Row],[CODE_REGION]],Libellés!$I$2:$J$15,2,FALSE)</f>
        <v>Occitanie</v>
      </c>
      <c r="D4608" s="21">
        <v>81</v>
      </c>
      <c r="E4608" s="21" t="str">
        <f>VLOOKUP(Tableau1[[#This Row],[CODE_DEPT]],Libellés!$L$2:$M$102,2,FALSE)</f>
        <v>Tarn</v>
      </c>
      <c r="F4608" s="21" t="s">
        <v>49</v>
      </c>
      <c r="G4608" s="21" t="str">
        <f>VLOOKUP(Tableau1[[#This Row],[CODE_TYPE_DECHET]],Libellés!$A$1:$B$8,2,FALSE)</f>
        <v>Ordures ménagères résiduelles</v>
      </c>
      <c r="H4608" s="21" t="s">
        <v>49</v>
      </c>
      <c r="I4608" s="21" t="str">
        <f>VLOOKUP(Tableau1[[#This Row],[CODE_DESTINATION]],Libellés!$E$2:$F$7,2,FALSE)</f>
        <v>Valorisation matière</v>
      </c>
      <c r="J4608" s="21">
        <v>6201</v>
      </c>
      <c r="K4608" s="21">
        <v>377675</v>
      </c>
      <c r="L4608" s="21">
        <f>Tableau1[[#This Row],[TONNE_DECHET]]*1000</f>
        <v>6201000</v>
      </c>
      <c r="M4608" s="21">
        <f>Tableau1[[#This Row],[KG_DECHET]]/Tableau1[[#This Row],[Population]]</f>
        <v>16.418878665519294</v>
      </c>
    </row>
    <row r="4609" spans="1:13" x14ac:dyDescent="0.3">
      <c r="A4609" s="21">
        <v>2011</v>
      </c>
      <c r="B4609" s="21">
        <v>76</v>
      </c>
      <c r="C4609" s="21" t="str">
        <f>VLOOKUP(Tableau1[[#This Row],[CODE_REGION]],Libellés!$I$2:$J$15,2,FALSE)</f>
        <v>Occitanie</v>
      </c>
      <c r="D4609" s="21">
        <v>81</v>
      </c>
      <c r="E4609" s="21" t="str">
        <f>VLOOKUP(Tableau1[[#This Row],[CODE_DEPT]],Libellés!$L$2:$M$102,2,FALSE)</f>
        <v>Tarn</v>
      </c>
      <c r="F4609" s="21" t="s">
        <v>49</v>
      </c>
      <c r="G4609" s="21" t="str">
        <f>VLOOKUP(Tableau1[[#This Row],[CODE_TYPE_DECHET]],Libellés!$A$1:$B$8,2,FALSE)</f>
        <v>Ordures ménagères résiduelles</v>
      </c>
      <c r="H4609" s="21" t="s">
        <v>50</v>
      </c>
      <c r="I4609" s="21" t="str">
        <f>VLOOKUP(Tableau1[[#This Row],[CODE_DESTINATION]],Libellés!$E$2:$F$7,2,FALSE)</f>
        <v>Incinération avec récupération d'énergie</v>
      </c>
      <c r="J4609" s="21">
        <v>1050.1571100000001</v>
      </c>
      <c r="K4609" s="21">
        <v>377675</v>
      </c>
      <c r="L4609" s="21">
        <f>Tableau1[[#This Row],[TONNE_DECHET]]*1000</f>
        <v>1050157.1100000001</v>
      </c>
      <c r="M4609" s="21">
        <f>Tableau1[[#This Row],[KG_DECHET]]/Tableau1[[#This Row],[Population]]</f>
        <v>2.7805841265638449</v>
      </c>
    </row>
    <row r="4610" spans="1:13" x14ac:dyDescent="0.3">
      <c r="A4610" s="21">
        <v>2011</v>
      </c>
      <c r="B4610" s="21">
        <v>76</v>
      </c>
      <c r="C4610" s="21" t="str">
        <f>VLOOKUP(Tableau1[[#This Row],[CODE_REGION]],Libellés!$I$2:$J$15,2,FALSE)</f>
        <v>Occitanie</v>
      </c>
      <c r="D4610" s="21">
        <v>81</v>
      </c>
      <c r="E4610" s="21" t="str">
        <f>VLOOKUP(Tableau1[[#This Row],[CODE_DEPT]],Libellés!$L$2:$M$102,2,FALSE)</f>
        <v>Tarn</v>
      </c>
      <c r="F4610" s="21" t="s">
        <v>49</v>
      </c>
      <c r="G4610" s="21" t="str">
        <f>VLOOKUP(Tableau1[[#This Row],[CODE_TYPE_DECHET]],Libellés!$A$1:$B$8,2,FALSE)</f>
        <v>Ordures ménagères résiduelles</v>
      </c>
      <c r="H4610" s="21" t="s">
        <v>51</v>
      </c>
      <c r="I4610" s="21" t="str">
        <f>VLOOKUP(Tableau1[[#This Row],[CODE_DESTINATION]],Libellés!$E$2:$F$7,2,FALSE)</f>
        <v>Stockage</v>
      </c>
      <c r="J4610" s="21">
        <v>86026.851809999993</v>
      </c>
      <c r="K4610" s="21">
        <v>377675</v>
      </c>
      <c r="L4610" s="21">
        <f>Tableau1[[#This Row],[TONNE_DECHET]]*1000</f>
        <v>86026851.809999987</v>
      </c>
      <c r="M4610" s="21">
        <f>Tableau1[[#This Row],[KG_DECHET]]/Tableau1[[#This Row],[Population]]</f>
        <v>227.78010673197852</v>
      </c>
    </row>
    <row r="4611" spans="1:13" x14ac:dyDescent="0.3">
      <c r="A4611" s="21">
        <v>2011</v>
      </c>
      <c r="B4611" s="21">
        <v>76</v>
      </c>
      <c r="C4611" s="21" t="str">
        <f>VLOOKUP(Tableau1[[#This Row],[CODE_REGION]],Libellés!$I$2:$J$15,2,FALSE)</f>
        <v>Occitanie</v>
      </c>
      <c r="D4611" s="21">
        <v>81</v>
      </c>
      <c r="E4611" s="21" t="str">
        <f>VLOOKUP(Tableau1[[#This Row],[CODE_DEPT]],Libellés!$L$2:$M$102,2,FALSE)</f>
        <v>Tarn</v>
      </c>
      <c r="F4611" s="21" t="s">
        <v>49</v>
      </c>
      <c r="G4611" s="21" t="str">
        <f>VLOOKUP(Tableau1[[#This Row],[CODE_TYPE_DECHET]],Libellés!$A$1:$B$8,2,FALSE)</f>
        <v>Ordures ménagères résiduelles</v>
      </c>
      <c r="H4611" s="21" t="s">
        <v>52</v>
      </c>
      <c r="I4611" s="21" t="str">
        <f>VLOOKUP(Tableau1[[#This Row],[CODE_DESTINATION]],Libellés!$E$2:$F$7,2,FALSE)</f>
        <v>Non précisé</v>
      </c>
      <c r="J4611" s="21">
        <v>3493.9094700000001</v>
      </c>
      <c r="K4611" s="21">
        <v>377675</v>
      </c>
      <c r="L4611" s="21">
        <f>Tableau1[[#This Row],[TONNE_DECHET]]*1000</f>
        <v>3493909.47</v>
      </c>
      <c r="M4611" s="21">
        <f>Tableau1[[#This Row],[KG_DECHET]]/Tableau1[[#This Row],[Population]]</f>
        <v>9.2511007347587224</v>
      </c>
    </row>
    <row r="4612" spans="1:13" x14ac:dyDescent="0.3">
      <c r="A4612" s="21">
        <v>2011</v>
      </c>
      <c r="B4612" s="21">
        <v>76</v>
      </c>
      <c r="C4612" s="21" t="str">
        <f>VLOOKUP(Tableau1[[#This Row],[CODE_REGION]],Libellés!$I$2:$J$15,2,FALSE)</f>
        <v>Occitanie</v>
      </c>
      <c r="D4612" s="21">
        <v>81</v>
      </c>
      <c r="E4612" s="21" t="str">
        <f>VLOOKUP(Tableau1[[#This Row],[CODE_DEPT]],Libellés!$L$2:$M$102,2,FALSE)</f>
        <v>Tarn</v>
      </c>
      <c r="F4612" s="21" t="s">
        <v>50</v>
      </c>
      <c r="G4612" s="21" t="str">
        <f>VLOOKUP(Tableau1[[#This Row],[CODE_TYPE_DECHET]],Libellés!$A$1:$B$8,2,FALSE)</f>
        <v>Encombrants</v>
      </c>
      <c r="H4612" s="21" t="s">
        <v>49</v>
      </c>
      <c r="I4612" s="21" t="str">
        <f>VLOOKUP(Tableau1[[#This Row],[CODE_DESTINATION]],Libellés!$E$2:$F$7,2,FALSE)</f>
        <v>Valorisation matière</v>
      </c>
      <c r="J4612" s="21">
        <v>362.31231000000002</v>
      </c>
      <c r="K4612" s="21">
        <v>377675</v>
      </c>
      <c r="L4612" s="21">
        <f>Tableau1[[#This Row],[TONNE_DECHET]]*1000</f>
        <v>362312.31</v>
      </c>
      <c r="M4612" s="21">
        <f>Tableau1[[#This Row],[KG_DECHET]]/Tableau1[[#This Row],[Population]]</f>
        <v>0.95932298934268878</v>
      </c>
    </row>
    <row r="4613" spans="1:13" x14ac:dyDescent="0.3">
      <c r="A4613" s="21">
        <v>2011</v>
      </c>
      <c r="B4613" s="21">
        <v>76</v>
      </c>
      <c r="C4613" s="21" t="str">
        <f>VLOOKUP(Tableau1[[#This Row],[CODE_REGION]],Libellés!$I$2:$J$15,2,FALSE)</f>
        <v>Occitanie</v>
      </c>
      <c r="D4613" s="21">
        <v>81</v>
      </c>
      <c r="E4613" s="21" t="str">
        <f>VLOOKUP(Tableau1[[#This Row],[CODE_DEPT]],Libellés!$L$2:$M$102,2,FALSE)</f>
        <v>Tarn</v>
      </c>
      <c r="F4613" s="21" t="s">
        <v>50</v>
      </c>
      <c r="G4613" s="21" t="str">
        <f>VLOOKUP(Tableau1[[#This Row],[CODE_TYPE_DECHET]],Libellés!$A$1:$B$8,2,FALSE)</f>
        <v>Encombrants</v>
      </c>
      <c r="H4613" s="21" t="s">
        <v>51</v>
      </c>
      <c r="I4613" s="21" t="str">
        <f>VLOOKUP(Tableau1[[#This Row],[CODE_DESTINATION]],Libellés!$E$2:$F$7,2,FALSE)</f>
        <v>Stockage</v>
      </c>
      <c r="J4613" s="21">
        <v>66</v>
      </c>
      <c r="K4613" s="21">
        <v>377675</v>
      </c>
      <c r="L4613" s="21">
        <f>Tableau1[[#This Row],[TONNE_DECHET]]*1000</f>
        <v>66000</v>
      </c>
      <c r="M4613" s="21">
        <f>Tableau1[[#This Row],[KG_DECHET]]/Tableau1[[#This Row],[Population]]</f>
        <v>0.17475342556430792</v>
      </c>
    </row>
    <row r="4614" spans="1:13" x14ac:dyDescent="0.3">
      <c r="A4614" s="21">
        <v>2011</v>
      </c>
      <c r="B4614" s="21">
        <v>76</v>
      </c>
      <c r="C4614" s="21" t="str">
        <f>VLOOKUP(Tableau1[[#This Row],[CODE_REGION]],Libellés!$I$2:$J$15,2,FALSE)</f>
        <v>Occitanie</v>
      </c>
      <c r="D4614" s="21">
        <v>81</v>
      </c>
      <c r="E4614" s="21" t="str">
        <f>VLOOKUP(Tableau1[[#This Row],[CODE_DEPT]],Libellés!$L$2:$M$102,2,FALSE)</f>
        <v>Tarn</v>
      </c>
      <c r="F4614" s="21" t="s">
        <v>50</v>
      </c>
      <c r="G4614" s="21" t="str">
        <f>VLOOKUP(Tableau1[[#This Row],[CODE_TYPE_DECHET]],Libellés!$A$1:$B$8,2,FALSE)</f>
        <v>Encombrants</v>
      </c>
      <c r="H4614" s="21" t="s">
        <v>52</v>
      </c>
      <c r="I4614" s="21" t="str">
        <f>VLOOKUP(Tableau1[[#This Row],[CODE_DESTINATION]],Libellés!$E$2:$F$7,2,FALSE)</f>
        <v>Non précisé</v>
      </c>
      <c r="J4614" s="21">
        <v>23.83</v>
      </c>
      <c r="K4614" s="21">
        <v>377675</v>
      </c>
      <c r="L4614" s="21">
        <f>Tableau1[[#This Row],[TONNE_DECHET]]*1000</f>
        <v>23830</v>
      </c>
      <c r="M4614" s="21">
        <f>Tableau1[[#This Row],[KG_DECHET]]/Tableau1[[#This Row],[Population]]</f>
        <v>6.3096577745416035E-2</v>
      </c>
    </row>
    <row r="4615" spans="1:13" x14ac:dyDescent="0.3">
      <c r="A4615" s="21">
        <v>2011</v>
      </c>
      <c r="B4615" s="21">
        <v>76</v>
      </c>
      <c r="C4615" s="21" t="str">
        <f>VLOOKUP(Tableau1[[#This Row],[CODE_REGION]],Libellés!$I$2:$J$15,2,FALSE)</f>
        <v>Occitanie</v>
      </c>
      <c r="D4615" s="21">
        <v>81</v>
      </c>
      <c r="E4615" s="21" t="str">
        <f>VLOOKUP(Tableau1[[#This Row],[CODE_DEPT]],Libellés!$L$2:$M$102,2,FALSE)</f>
        <v>Tarn</v>
      </c>
      <c r="F4615" s="21" t="s">
        <v>51</v>
      </c>
      <c r="G4615" s="21" t="str">
        <f>VLOOKUP(Tableau1[[#This Row],[CODE_TYPE_DECHET]],Libellés!$A$1:$B$8,2,FALSE)</f>
        <v>Emballages et papier</v>
      </c>
      <c r="H4615" s="21" t="s">
        <v>49</v>
      </c>
      <c r="I4615" s="21" t="str">
        <f>VLOOKUP(Tableau1[[#This Row],[CODE_DESTINATION]],Libellés!$E$2:$F$7,2,FALSE)</f>
        <v>Valorisation matière</v>
      </c>
      <c r="J4615" s="21">
        <v>19311.821479999999</v>
      </c>
      <c r="K4615" s="21">
        <v>377675</v>
      </c>
      <c r="L4615" s="21">
        <f>Tableau1[[#This Row],[TONNE_DECHET]]*1000</f>
        <v>19311821.48</v>
      </c>
      <c r="M4615" s="21">
        <f>Tableau1[[#This Row],[KG_DECHET]]/Tableau1[[#This Row],[Population]]</f>
        <v>51.133438750248231</v>
      </c>
    </row>
    <row r="4616" spans="1:13" x14ac:dyDescent="0.3">
      <c r="A4616" s="21">
        <v>2011</v>
      </c>
      <c r="B4616" s="21">
        <v>76</v>
      </c>
      <c r="C4616" s="21" t="str">
        <f>VLOOKUP(Tableau1[[#This Row],[CODE_REGION]],Libellés!$I$2:$J$15,2,FALSE)</f>
        <v>Occitanie</v>
      </c>
      <c r="D4616" s="21">
        <v>81</v>
      </c>
      <c r="E4616" s="21" t="str">
        <f>VLOOKUP(Tableau1[[#This Row],[CODE_DEPT]],Libellés!$L$2:$M$102,2,FALSE)</f>
        <v>Tarn</v>
      </c>
      <c r="F4616" s="21" t="s">
        <v>51</v>
      </c>
      <c r="G4616" s="21" t="str">
        <f>VLOOKUP(Tableau1[[#This Row],[CODE_TYPE_DECHET]],Libellés!$A$1:$B$8,2,FALSE)</f>
        <v>Emballages et papier</v>
      </c>
      <c r="H4616" s="21" t="s">
        <v>52</v>
      </c>
      <c r="I4616" s="21" t="str">
        <f>VLOOKUP(Tableau1[[#This Row],[CODE_DESTINATION]],Libellés!$E$2:$F$7,2,FALSE)</f>
        <v>Non précisé</v>
      </c>
      <c r="J4616" s="21">
        <v>928.44210999999996</v>
      </c>
      <c r="K4616" s="21">
        <v>377675</v>
      </c>
      <c r="L4616" s="21">
        <f>Tableau1[[#This Row],[TONNE_DECHET]]*1000</f>
        <v>928442.11</v>
      </c>
      <c r="M4616" s="21">
        <f>Tableau1[[#This Row],[KG_DECHET]]/Tableau1[[#This Row],[Population]]</f>
        <v>2.4583096842523333</v>
      </c>
    </row>
    <row r="4617" spans="1:13" x14ac:dyDescent="0.3">
      <c r="A4617" s="21">
        <v>2011</v>
      </c>
      <c r="B4617" s="21">
        <v>76</v>
      </c>
      <c r="C4617" s="21" t="str">
        <f>VLOOKUP(Tableau1[[#This Row],[CODE_REGION]],Libellés!$I$2:$J$15,2,FALSE)</f>
        <v>Occitanie</v>
      </c>
      <c r="D4617" s="21">
        <v>81</v>
      </c>
      <c r="E4617" s="21" t="str">
        <f>VLOOKUP(Tableau1[[#This Row],[CODE_DEPT]],Libellés!$L$2:$M$102,2,FALSE)</f>
        <v>Tarn</v>
      </c>
      <c r="F4617" s="21" t="s">
        <v>56</v>
      </c>
      <c r="G4617" s="21" t="str">
        <f>VLOOKUP(Tableau1[[#This Row],[CODE_TYPE_DECHET]],Libellés!$A$1:$B$8,2,FALSE)</f>
        <v>Biodéchets</v>
      </c>
      <c r="H4617" s="21" t="s">
        <v>56</v>
      </c>
      <c r="I4617" s="21" t="str">
        <f>VLOOKUP(Tableau1[[#This Row],[CODE_DESTINATION]],Libellés!$E$2:$F$7,2,FALSE)</f>
        <v>Valorisation organique</v>
      </c>
      <c r="J4617" s="21">
        <v>212.38</v>
      </c>
      <c r="K4617" s="21">
        <v>377675</v>
      </c>
      <c r="L4617" s="21">
        <f>Tableau1[[#This Row],[TONNE_DECHET]]*1000</f>
        <v>212380</v>
      </c>
      <c r="M4617" s="21">
        <f>Tableau1[[#This Row],[KG_DECHET]]/Tableau1[[#This Row],[Population]]</f>
        <v>0.56233534123254125</v>
      </c>
    </row>
    <row r="4618" spans="1:13" x14ac:dyDescent="0.3">
      <c r="A4618" s="21">
        <v>2011</v>
      </c>
      <c r="B4618" s="21">
        <v>76</v>
      </c>
      <c r="C4618" s="21" t="str">
        <f>VLOOKUP(Tableau1[[#This Row],[CODE_REGION]],Libellés!$I$2:$J$15,2,FALSE)</f>
        <v>Occitanie</v>
      </c>
      <c r="D4618" s="21">
        <v>81</v>
      </c>
      <c r="E4618" s="21" t="str">
        <f>VLOOKUP(Tableau1[[#This Row],[CODE_DEPT]],Libellés!$L$2:$M$102,2,FALSE)</f>
        <v>Tarn</v>
      </c>
      <c r="F4618" s="21" t="s">
        <v>54</v>
      </c>
      <c r="G4618" s="21" t="str">
        <f>VLOOKUP(Tableau1[[#This Row],[CODE_TYPE_DECHET]],Libellés!$A$1:$B$8,2,FALSE)</f>
        <v>Verre</v>
      </c>
      <c r="H4618" s="21" t="s">
        <v>49</v>
      </c>
      <c r="I4618" s="21" t="str">
        <f>VLOOKUP(Tableau1[[#This Row],[CODE_DESTINATION]],Libellés!$E$2:$F$7,2,FALSE)</f>
        <v>Valorisation matière</v>
      </c>
      <c r="J4618" s="21">
        <v>10414.534970000001</v>
      </c>
      <c r="K4618" s="21">
        <v>377675</v>
      </c>
      <c r="L4618" s="21">
        <f>Tableau1[[#This Row],[TONNE_DECHET]]*1000</f>
        <v>10414534.970000001</v>
      </c>
      <c r="M4618" s="21">
        <f>Tableau1[[#This Row],[KG_DECHET]]/Tableau1[[#This Row],[Population]]</f>
        <v>27.575388813132985</v>
      </c>
    </row>
    <row r="4619" spans="1:13" x14ac:dyDescent="0.3">
      <c r="A4619" s="21">
        <v>2011</v>
      </c>
      <c r="B4619" s="21">
        <v>76</v>
      </c>
      <c r="C4619" s="21" t="str">
        <f>VLOOKUP(Tableau1[[#This Row],[CODE_REGION]],Libellés!$I$2:$J$15,2,FALSE)</f>
        <v>Occitanie</v>
      </c>
      <c r="D4619" s="21">
        <v>81</v>
      </c>
      <c r="E4619" s="21" t="str">
        <f>VLOOKUP(Tableau1[[#This Row],[CODE_DEPT]],Libellés!$L$2:$M$102,2,FALSE)</f>
        <v>Tarn</v>
      </c>
      <c r="F4619" s="21" t="s">
        <v>54</v>
      </c>
      <c r="G4619" s="21" t="str">
        <f>VLOOKUP(Tableau1[[#This Row],[CODE_TYPE_DECHET]],Libellés!$A$1:$B$8,2,FALSE)</f>
        <v>Verre</v>
      </c>
      <c r="H4619" s="21" t="s">
        <v>52</v>
      </c>
      <c r="I4619" s="21" t="str">
        <f>VLOOKUP(Tableau1[[#This Row],[CODE_DESTINATION]],Libellés!$E$2:$F$7,2,FALSE)</f>
        <v>Non précisé</v>
      </c>
      <c r="J4619" s="21">
        <v>19.120450000000002</v>
      </c>
      <c r="K4619" s="21">
        <v>377675</v>
      </c>
      <c r="L4619" s="21">
        <f>Tableau1[[#This Row],[TONNE_DECHET]]*1000</f>
        <v>19120.45</v>
      </c>
      <c r="M4619" s="21">
        <f>Tableau1[[#This Row],[KG_DECHET]]/Tableau1[[#This Row],[Population]]</f>
        <v>5.0626729330773813E-2</v>
      </c>
    </row>
    <row r="4620" spans="1:13" x14ac:dyDescent="0.3">
      <c r="A4620" s="21">
        <v>2011</v>
      </c>
      <c r="B4620" s="21">
        <v>76</v>
      </c>
      <c r="C4620" s="21" t="str">
        <f>VLOOKUP(Tableau1[[#This Row],[CODE_REGION]],Libellés!$I$2:$J$15,2,FALSE)</f>
        <v>Occitanie</v>
      </c>
      <c r="D4620" s="21">
        <v>81</v>
      </c>
      <c r="E4620" s="21" t="str">
        <f>VLOOKUP(Tableau1[[#This Row],[CODE_DEPT]],Libellés!$L$2:$M$102,2,FALSE)</f>
        <v>Tarn</v>
      </c>
      <c r="F4620" s="21" t="s">
        <v>55</v>
      </c>
      <c r="G4620" s="21" t="str">
        <f>VLOOKUP(Tableau1[[#This Row],[CODE_TYPE_DECHET]],Libellés!$A$1:$B$8,2,FALSE)</f>
        <v>Collectes séparées hors gravats</v>
      </c>
      <c r="H4620" s="21" t="s">
        <v>49</v>
      </c>
      <c r="I4620" s="21" t="str">
        <f>VLOOKUP(Tableau1[[#This Row],[CODE_DESTINATION]],Libellés!$E$2:$F$7,2,FALSE)</f>
        <v>Valorisation matière</v>
      </c>
      <c r="J4620" s="21">
        <v>45.932989999999997</v>
      </c>
      <c r="K4620" s="21">
        <v>377675</v>
      </c>
      <c r="L4620" s="21">
        <f>Tableau1[[#This Row],[TONNE_DECHET]]*1000</f>
        <v>45932.99</v>
      </c>
      <c r="M4620" s="21">
        <f>Tableau1[[#This Row],[KG_DECHET]]/Tableau1[[#This Row],[Population]]</f>
        <v>0.12162041437744092</v>
      </c>
    </row>
    <row r="4621" spans="1:13" x14ac:dyDescent="0.3">
      <c r="A4621" s="21">
        <v>2013</v>
      </c>
      <c r="B4621" s="21">
        <v>76</v>
      </c>
      <c r="C4621" s="21" t="str">
        <f>VLOOKUP(Tableau1[[#This Row],[CODE_REGION]],Libellés!$I$2:$J$15,2,FALSE)</f>
        <v>Occitanie</v>
      </c>
      <c r="D4621" s="21">
        <v>81</v>
      </c>
      <c r="E4621" s="21" t="str">
        <f>VLOOKUP(Tableau1[[#This Row],[CODE_DEPT]],Libellés!$L$2:$M$102,2,FALSE)</f>
        <v>Tarn</v>
      </c>
      <c r="F4621" s="21" t="s">
        <v>49</v>
      </c>
      <c r="G4621" s="21" t="str">
        <f>VLOOKUP(Tableau1[[#This Row],[CODE_TYPE_DECHET]],Libellés!$A$1:$B$8,2,FALSE)</f>
        <v>Ordures ménagères résiduelles</v>
      </c>
      <c r="H4621" s="21" t="s">
        <v>50</v>
      </c>
      <c r="I4621" s="21" t="str">
        <f>VLOOKUP(Tableau1[[#This Row],[CODE_DESTINATION]],Libellés!$E$2:$F$7,2,FALSE)</f>
        <v>Incinération avec récupération d'énergie</v>
      </c>
      <c r="J4621" s="21">
        <v>211.12903</v>
      </c>
      <c r="K4621" s="21">
        <v>381927</v>
      </c>
      <c r="L4621" s="21">
        <f>Tableau1[[#This Row],[TONNE_DECHET]]*1000</f>
        <v>211129.03</v>
      </c>
      <c r="M4621" s="21">
        <f>Tableau1[[#This Row],[KG_DECHET]]/Tableau1[[#This Row],[Population]]</f>
        <v>0.55279943549421751</v>
      </c>
    </row>
    <row r="4622" spans="1:13" x14ac:dyDescent="0.3">
      <c r="A4622" s="21">
        <v>2013</v>
      </c>
      <c r="B4622" s="21">
        <v>76</v>
      </c>
      <c r="C4622" s="21" t="str">
        <f>VLOOKUP(Tableau1[[#This Row],[CODE_REGION]],Libellés!$I$2:$J$15,2,FALSE)</f>
        <v>Occitanie</v>
      </c>
      <c r="D4622" s="21">
        <v>81</v>
      </c>
      <c r="E4622" s="21" t="str">
        <f>VLOOKUP(Tableau1[[#This Row],[CODE_DEPT]],Libellés!$L$2:$M$102,2,FALSE)</f>
        <v>Tarn</v>
      </c>
      <c r="F4622" s="21" t="s">
        <v>49</v>
      </c>
      <c r="G4622" s="21" t="str">
        <f>VLOOKUP(Tableau1[[#This Row],[CODE_TYPE_DECHET]],Libellés!$A$1:$B$8,2,FALSE)</f>
        <v>Ordures ménagères résiduelles</v>
      </c>
      <c r="H4622" s="21" t="s">
        <v>51</v>
      </c>
      <c r="I4622" s="21" t="str">
        <f>VLOOKUP(Tableau1[[#This Row],[CODE_DESTINATION]],Libellés!$E$2:$F$7,2,FALSE)</f>
        <v>Stockage</v>
      </c>
      <c r="J4622" s="21">
        <v>84789.837060000005</v>
      </c>
      <c r="K4622" s="21">
        <v>381927</v>
      </c>
      <c r="L4622" s="21">
        <f>Tableau1[[#This Row],[TONNE_DECHET]]*1000</f>
        <v>84789837.060000002</v>
      </c>
      <c r="M4622" s="21">
        <f>Tableau1[[#This Row],[KG_DECHET]]/Tableau1[[#This Row],[Population]]</f>
        <v>222.00534934686473</v>
      </c>
    </row>
    <row r="4623" spans="1:13" x14ac:dyDescent="0.3">
      <c r="A4623" s="21">
        <v>2013</v>
      </c>
      <c r="B4623" s="21">
        <v>76</v>
      </c>
      <c r="C4623" s="21" t="str">
        <f>VLOOKUP(Tableau1[[#This Row],[CODE_REGION]],Libellés!$I$2:$J$15,2,FALSE)</f>
        <v>Occitanie</v>
      </c>
      <c r="D4623" s="21">
        <v>81</v>
      </c>
      <c r="E4623" s="21" t="str">
        <f>VLOOKUP(Tableau1[[#This Row],[CODE_DEPT]],Libellés!$L$2:$M$102,2,FALSE)</f>
        <v>Tarn</v>
      </c>
      <c r="F4623" s="21" t="s">
        <v>49</v>
      </c>
      <c r="G4623" s="21" t="str">
        <f>VLOOKUP(Tableau1[[#This Row],[CODE_TYPE_DECHET]],Libellés!$A$1:$B$8,2,FALSE)</f>
        <v>Ordures ménagères résiduelles</v>
      </c>
      <c r="H4623" s="21" t="s">
        <v>52</v>
      </c>
      <c r="I4623" s="21" t="str">
        <f>VLOOKUP(Tableau1[[#This Row],[CODE_DESTINATION]],Libellés!$E$2:$F$7,2,FALSE)</f>
        <v>Non précisé</v>
      </c>
      <c r="J4623" s="21">
        <v>8134.9210800000001</v>
      </c>
      <c r="K4623" s="21">
        <v>381927</v>
      </c>
      <c r="L4623" s="21">
        <f>Tableau1[[#This Row],[TONNE_DECHET]]*1000</f>
        <v>8134921.0800000001</v>
      </c>
      <c r="M4623" s="21">
        <f>Tableau1[[#This Row],[KG_DECHET]]/Tableau1[[#This Row],[Population]]</f>
        <v>21.299675278259983</v>
      </c>
    </row>
    <row r="4624" spans="1:13" x14ac:dyDescent="0.3">
      <c r="A4624" s="21">
        <v>2013</v>
      </c>
      <c r="B4624" s="21">
        <v>76</v>
      </c>
      <c r="C4624" s="21" t="str">
        <f>VLOOKUP(Tableau1[[#This Row],[CODE_REGION]],Libellés!$I$2:$J$15,2,FALSE)</f>
        <v>Occitanie</v>
      </c>
      <c r="D4624" s="21">
        <v>81</v>
      </c>
      <c r="E4624" s="21" t="str">
        <f>VLOOKUP(Tableau1[[#This Row],[CODE_DEPT]],Libellés!$L$2:$M$102,2,FALSE)</f>
        <v>Tarn</v>
      </c>
      <c r="F4624" s="21" t="s">
        <v>50</v>
      </c>
      <c r="G4624" s="21" t="str">
        <f>VLOOKUP(Tableau1[[#This Row],[CODE_TYPE_DECHET]],Libellés!$A$1:$B$8,2,FALSE)</f>
        <v>Encombrants</v>
      </c>
      <c r="H4624" s="21" t="s">
        <v>49</v>
      </c>
      <c r="I4624" s="21" t="str">
        <f>VLOOKUP(Tableau1[[#This Row],[CODE_DESTINATION]],Libellés!$E$2:$F$7,2,FALSE)</f>
        <v>Valorisation matière</v>
      </c>
      <c r="J4624" s="21">
        <v>138.44</v>
      </c>
      <c r="K4624" s="21">
        <v>381927</v>
      </c>
      <c r="L4624" s="21">
        <f>Tableau1[[#This Row],[TONNE_DECHET]]*1000</f>
        <v>138440</v>
      </c>
      <c r="M4624" s="21">
        <f>Tableau1[[#This Row],[KG_DECHET]]/Tableau1[[#This Row],[Population]]</f>
        <v>0.36247764625177065</v>
      </c>
    </row>
    <row r="4625" spans="1:13" x14ac:dyDescent="0.3">
      <c r="A4625" s="21">
        <v>2013</v>
      </c>
      <c r="B4625" s="21">
        <v>76</v>
      </c>
      <c r="C4625" s="21" t="str">
        <f>VLOOKUP(Tableau1[[#This Row],[CODE_REGION]],Libellés!$I$2:$J$15,2,FALSE)</f>
        <v>Occitanie</v>
      </c>
      <c r="D4625" s="21">
        <v>81</v>
      </c>
      <c r="E4625" s="21" t="str">
        <f>VLOOKUP(Tableau1[[#This Row],[CODE_DEPT]],Libellés!$L$2:$M$102,2,FALSE)</f>
        <v>Tarn</v>
      </c>
      <c r="F4625" s="21" t="s">
        <v>50</v>
      </c>
      <c r="G4625" s="21" t="str">
        <f>VLOOKUP(Tableau1[[#This Row],[CODE_TYPE_DECHET]],Libellés!$A$1:$B$8,2,FALSE)</f>
        <v>Encombrants</v>
      </c>
      <c r="H4625" s="21" t="s">
        <v>51</v>
      </c>
      <c r="I4625" s="21" t="str">
        <f>VLOOKUP(Tableau1[[#This Row],[CODE_DESTINATION]],Libellés!$E$2:$F$7,2,FALSE)</f>
        <v>Stockage</v>
      </c>
      <c r="J4625" s="21">
        <v>28</v>
      </c>
      <c r="K4625" s="21">
        <v>381927</v>
      </c>
      <c r="L4625" s="21">
        <f>Tableau1[[#This Row],[TONNE_DECHET]]*1000</f>
        <v>28000</v>
      </c>
      <c r="M4625" s="21">
        <f>Tableau1[[#This Row],[KG_DECHET]]/Tableau1[[#This Row],[Population]]</f>
        <v>7.3312439288136216E-2</v>
      </c>
    </row>
    <row r="4626" spans="1:13" x14ac:dyDescent="0.3">
      <c r="A4626" s="21">
        <v>2013</v>
      </c>
      <c r="B4626" s="21">
        <v>76</v>
      </c>
      <c r="C4626" s="21" t="str">
        <f>VLOOKUP(Tableau1[[#This Row],[CODE_REGION]],Libellés!$I$2:$J$15,2,FALSE)</f>
        <v>Occitanie</v>
      </c>
      <c r="D4626" s="21">
        <v>81</v>
      </c>
      <c r="E4626" s="21" t="str">
        <f>VLOOKUP(Tableau1[[#This Row],[CODE_DEPT]],Libellés!$L$2:$M$102,2,FALSE)</f>
        <v>Tarn</v>
      </c>
      <c r="F4626" s="21" t="s">
        <v>53</v>
      </c>
      <c r="G4626" s="21" t="str">
        <f>VLOOKUP(Tableau1[[#This Row],[CODE_TYPE_DECHET]],Libellés!$A$1:$B$8,2,FALSE)</f>
        <v>Déchets dangereux</v>
      </c>
      <c r="H4626" s="21" t="s">
        <v>53</v>
      </c>
      <c r="I4626" s="21" t="str">
        <f>VLOOKUP(Tableau1[[#This Row],[CODE_DESTINATION]],Libellés!$E$2:$F$7,2,FALSE)</f>
        <v>Incinération sans récupération d'énergie</v>
      </c>
      <c r="J4626" s="21">
        <v>5.4491699999999996</v>
      </c>
      <c r="K4626" s="21">
        <v>381927</v>
      </c>
      <c r="L4626" s="21">
        <f>Tableau1[[#This Row],[TONNE_DECHET]]*1000</f>
        <v>5449.17</v>
      </c>
      <c r="M4626" s="21">
        <f>Tableau1[[#This Row],[KG_DECHET]]/Tableau1[[#This Row],[Population]]</f>
        <v>1.4267569456990472E-2</v>
      </c>
    </row>
    <row r="4627" spans="1:13" x14ac:dyDescent="0.3">
      <c r="A4627" s="21">
        <v>2013</v>
      </c>
      <c r="B4627" s="21">
        <v>76</v>
      </c>
      <c r="C4627" s="21" t="str">
        <f>VLOOKUP(Tableau1[[#This Row],[CODE_REGION]],Libellés!$I$2:$J$15,2,FALSE)</f>
        <v>Occitanie</v>
      </c>
      <c r="D4627" s="21">
        <v>81</v>
      </c>
      <c r="E4627" s="21" t="str">
        <f>VLOOKUP(Tableau1[[#This Row],[CODE_DEPT]],Libellés!$L$2:$M$102,2,FALSE)</f>
        <v>Tarn</v>
      </c>
      <c r="F4627" s="21" t="s">
        <v>51</v>
      </c>
      <c r="G4627" s="21" t="str">
        <f>VLOOKUP(Tableau1[[#This Row],[CODE_TYPE_DECHET]],Libellés!$A$1:$B$8,2,FALSE)</f>
        <v>Emballages et papier</v>
      </c>
      <c r="H4627" s="21" t="s">
        <v>49</v>
      </c>
      <c r="I4627" s="21" t="str">
        <f>VLOOKUP(Tableau1[[#This Row],[CODE_DESTINATION]],Libellés!$E$2:$F$7,2,FALSE)</f>
        <v>Valorisation matière</v>
      </c>
      <c r="J4627" s="21">
        <v>18931.949560000001</v>
      </c>
      <c r="K4627" s="21">
        <v>381927</v>
      </c>
      <c r="L4627" s="21">
        <f>Tableau1[[#This Row],[TONNE_DECHET]]*1000</f>
        <v>18931949.560000002</v>
      </c>
      <c r="M4627" s="21">
        <f>Tableau1[[#This Row],[KG_DECHET]]/Tableau1[[#This Row],[Population]]</f>
        <v>49.569550097269904</v>
      </c>
    </row>
    <row r="4628" spans="1:13" x14ac:dyDescent="0.3">
      <c r="A4628" s="21">
        <v>2013</v>
      </c>
      <c r="B4628" s="21">
        <v>76</v>
      </c>
      <c r="C4628" s="21" t="str">
        <f>VLOOKUP(Tableau1[[#This Row],[CODE_REGION]],Libellés!$I$2:$J$15,2,FALSE)</f>
        <v>Occitanie</v>
      </c>
      <c r="D4628" s="21">
        <v>81</v>
      </c>
      <c r="E4628" s="21" t="str">
        <f>VLOOKUP(Tableau1[[#This Row],[CODE_DEPT]],Libellés!$L$2:$M$102,2,FALSE)</f>
        <v>Tarn</v>
      </c>
      <c r="F4628" s="21" t="s">
        <v>51</v>
      </c>
      <c r="G4628" s="21" t="str">
        <f>VLOOKUP(Tableau1[[#This Row],[CODE_TYPE_DECHET]],Libellés!$A$1:$B$8,2,FALSE)</f>
        <v>Emballages et papier</v>
      </c>
      <c r="H4628" s="21" t="s">
        <v>52</v>
      </c>
      <c r="I4628" s="21" t="str">
        <f>VLOOKUP(Tableau1[[#This Row],[CODE_DESTINATION]],Libellés!$E$2:$F$7,2,FALSE)</f>
        <v>Non précisé</v>
      </c>
      <c r="J4628" s="21">
        <v>2635.5790900000002</v>
      </c>
      <c r="K4628" s="21">
        <v>381927</v>
      </c>
      <c r="L4628" s="21">
        <f>Tableau1[[#This Row],[TONNE_DECHET]]*1000</f>
        <v>2635579.0900000003</v>
      </c>
      <c r="M4628" s="21">
        <f>Tableau1[[#This Row],[KG_DECHET]]/Tableau1[[#This Row],[Population]]</f>
        <v>6.9007404294537968</v>
      </c>
    </row>
    <row r="4629" spans="1:13" x14ac:dyDescent="0.3">
      <c r="A4629" s="21">
        <v>2013</v>
      </c>
      <c r="B4629" s="21">
        <v>76</v>
      </c>
      <c r="C4629" s="21" t="str">
        <f>VLOOKUP(Tableau1[[#This Row],[CODE_REGION]],Libellés!$I$2:$J$15,2,FALSE)</f>
        <v>Occitanie</v>
      </c>
      <c r="D4629" s="21">
        <v>81</v>
      </c>
      <c r="E4629" s="21" t="str">
        <f>VLOOKUP(Tableau1[[#This Row],[CODE_DEPT]],Libellés!$L$2:$M$102,2,FALSE)</f>
        <v>Tarn</v>
      </c>
      <c r="F4629" s="21" t="s">
        <v>56</v>
      </c>
      <c r="G4629" s="21" t="str">
        <f>VLOOKUP(Tableau1[[#This Row],[CODE_TYPE_DECHET]],Libellés!$A$1:$B$8,2,FALSE)</f>
        <v>Biodéchets</v>
      </c>
      <c r="H4629" s="21" t="s">
        <v>56</v>
      </c>
      <c r="I4629" s="21" t="str">
        <f>VLOOKUP(Tableau1[[#This Row],[CODE_DESTINATION]],Libellés!$E$2:$F$7,2,FALSE)</f>
        <v>Valorisation organique</v>
      </c>
      <c r="J4629" s="21">
        <v>318.62</v>
      </c>
      <c r="K4629" s="21">
        <v>381927</v>
      </c>
      <c r="L4629" s="21">
        <f>Tableau1[[#This Row],[TONNE_DECHET]]*1000</f>
        <v>318620</v>
      </c>
      <c r="M4629" s="21">
        <f>Tableau1[[#This Row],[KG_DECHET]]/Tableau1[[#This Row],[Population]]</f>
        <v>0.8342431930709272</v>
      </c>
    </row>
    <row r="4630" spans="1:13" x14ac:dyDescent="0.3">
      <c r="A4630" s="21">
        <v>2013</v>
      </c>
      <c r="B4630" s="21">
        <v>76</v>
      </c>
      <c r="C4630" s="21" t="str">
        <f>VLOOKUP(Tableau1[[#This Row],[CODE_REGION]],Libellés!$I$2:$J$15,2,FALSE)</f>
        <v>Occitanie</v>
      </c>
      <c r="D4630" s="21">
        <v>81</v>
      </c>
      <c r="E4630" s="21" t="str">
        <f>VLOOKUP(Tableau1[[#This Row],[CODE_DEPT]],Libellés!$L$2:$M$102,2,FALSE)</f>
        <v>Tarn</v>
      </c>
      <c r="F4630" s="21" t="s">
        <v>54</v>
      </c>
      <c r="G4630" s="21" t="str">
        <f>VLOOKUP(Tableau1[[#This Row],[CODE_TYPE_DECHET]],Libellés!$A$1:$B$8,2,FALSE)</f>
        <v>Verre</v>
      </c>
      <c r="H4630" s="21" t="s">
        <v>49</v>
      </c>
      <c r="I4630" s="21" t="str">
        <f>VLOOKUP(Tableau1[[#This Row],[CODE_DESTINATION]],Libellés!$E$2:$F$7,2,FALSE)</f>
        <v>Valorisation matière</v>
      </c>
      <c r="J4630" s="21">
        <v>10502.77514</v>
      </c>
      <c r="K4630" s="21">
        <v>381927</v>
      </c>
      <c r="L4630" s="21">
        <f>Tableau1[[#This Row],[TONNE_DECHET]]*1000</f>
        <v>10502775.140000001</v>
      </c>
      <c r="M4630" s="21">
        <f>Tableau1[[#This Row],[KG_DECHET]]/Tableau1[[#This Row],[Population]]</f>
        <v>27.499430886007012</v>
      </c>
    </row>
    <row r="4631" spans="1:13" x14ac:dyDescent="0.3">
      <c r="A4631" s="21">
        <v>2013</v>
      </c>
      <c r="B4631" s="21">
        <v>76</v>
      </c>
      <c r="C4631" s="21" t="str">
        <f>VLOOKUP(Tableau1[[#This Row],[CODE_REGION]],Libellés!$I$2:$J$15,2,FALSE)</f>
        <v>Occitanie</v>
      </c>
      <c r="D4631" s="21">
        <v>81</v>
      </c>
      <c r="E4631" s="21" t="str">
        <f>VLOOKUP(Tableau1[[#This Row],[CODE_DEPT]],Libellés!$L$2:$M$102,2,FALSE)</f>
        <v>Tarn</v>
      </c>
      <c r="F4631" s="21" t="s">
        <v>54</v>
      </c>
      <c r="G4631" s="21" t="str">
        <f>VLOOKUP(Tableau1[[#This Row],[CODE_TYPE_DECHET]],Libellés!$A$1:$B$8,2,FALSE)</f>
        <v>Verre</v>
      </c>
      <c r="H4631" s="21" t="s">
        <v>52</v>
      </c>
      <c r="I4631" s="21" t="str">
        <f>VLOOKUP(Tableau1[[#This Row],[CODE_DESTINATION]],Libellés!$E$2:$F$7,2,FALSE)</f>
        <v>Non précisé</v>
      </c>
      <c r="J4631" s="21">
        <v>136.35348999999999</v>
      </c>
      <c r="K4631" s="21">
        <v>381927</v>
      </c>
      <c r="L4631" s="21">
        <f>Tableau1[[#This Row],[TONNE_DECHET]]*1000</f>
        <v>136353.49</v>
      </c>
      <c r="M4631" s="21">
        <f>Tableau1[[#This Row],[KG_DECHET]]/Tableau1[[#This Row],[Population]]</f>
        <v>0.35701453419108886</v>
      </c>
    </row>
    <row r="4632" spans="1:13" x14ac:dyDescent="0.3">
      <c r="A4632" s="21">
        <v>2013</v>
      </c>
      <c r="B4632" s="21">
        <v>76</v>
      </c>
      <c r="C4632" s="21" t="str">
        <f>VLOOKUP(Tableau1[[#This Row],[CODE_REGION]],Libellés!$I$2:$J$15,2,FALSE)</f>
        <v>Occitanie</v>
      </c>
      <c r="D4632" s="21">
        <v>81</v>
      </c>
      <c r="E4632" s="21" t="str">
        <f>VLOOKUP(Tableau1[[#This Row],[CODE_DEPT]],Libellés!$L$2:$M$102,2,FALSE)</f>
        <v>Tarn</v>
      </c>
      <c r="F4632" s="21" t="s">
        <v>55</v>
      </c>
      <c r="G4632" s="21" t="str">
        <f>VLOOKUP(Tableau1[[#This Row],[CODE_TYPE_DECHET]],Libellés!$A$1:$B$8,2,FALSE)</f>
        <v>Collectes séparées hors gravats</v>
      </c>
      <c r="H4632" s="21" t="s">
        <v>49</v>
      </c>
      <c r="I4632" s="21" t="str">
        <f>VLOOKUP(Tableau1[[#This Row],[CODE_DESTINATION]],Libellés!$E$2:$F$7,2,FALSE)</f>
        <v>Valorisation matière</v>
      </c>
      <c r="J4632" s="21">
        <v>593.20934</v>
      </c>
      <c r="K4632" s="21">
        <v>381927</v>
      </c>
      <c r="L4632" s="21">
        <f>Tableau1[[#This Row],[TONNE_DECHET]]*1000</f>
        <v>593209.34</v>
      </c>
      <c r="M4632" s="21">
        <f>Tableau1[[#This Row],[KG_DECHET]]/Tableau1[[#This Row],[Population]]</f>
        <v>1.553200847282334</v>
      </c>
    </row>
    <row r="4633" spans="1:13" x14ac:dyDescent="0.3">
      <c r="A4633" s="21">
        <v>2015</v>
      </c>
      <c r="B4633" s="21">
        <v>76</v>
      </c>
      <c r="C4633" s="21" t="str">
        <f>VLOOKUP(Tableau1[[#This Row],[CODE_REGION]],Libellés!$I$2:$J$15,2,FALSE)</f>
        <v>Occitanie</v>
      </c>
      <c r="D4633" s="21">
        <v>81</v>
      </c>
      <c r="E4633" s="21" t="str">
        <f>VLOOKUP(Tableau1[[#This Row],[CODE_DEPT]],Libellés!$L$2:$M$102,2,FALSE)</f>
        <v>Tarn</v>
      </c>
      <c r="F4633" s="21" t="s">
        <v>49</v>
      </c>
      <c r="G4633" s="21" t="str">
        <f>VLOOKUP(Tableau1[[#This Row],[CODE_TYPE_DECHET]],Libellés!$A$1:$B$8,2,FALSE)</f>
        <v>Ordures ménagères résiduelles</v>
      </c>
      <c r="H4633" s="21" t="s">
        <v>51</v>
      </c>
      <c r="I4633" s="21" t="str">
        <f>VLOOKUP(Tableau1[[#This Row],[CODE_DESTINATION]],Libellés!$E$2:$F$7,2,FALSE)</f>
        <v>Stockage</v>
      </c>
      <c r="J4633" s="21">
        <v>90362.347120000006</v>
      </c>
      <c r="K4633" s="21">
        <v>386543</v>
      </c>
      <c r="L4633" s="21">
        <f>Tableau1[[#This Row],[TONNE_DECHET]]*1000</f>
        <v>90362347.120000005</v>
      </c>
      <c r="M4633" s="21">
        <f>Tableau1[[#This Row],[KG_DECHET]]/Tableau1[[#This Row],[Population]]</f>
        <v>233.77049156238763</v>
      </c>
    </row>
    <row r="4634" spans="1:13" x14ac:dyDescent="0.3">
      <c r="A4634" s="21">
        <v>2015</v>
      </c>
      <c r="B4634" s="21">
        <v>76</v>
      </c>
      <c r="C4634" s="21" t="str">
        <f>VLOOKUP(Tableau1[[#This Row],[CODE_REGION]],Libellés!$I$2:$J$15,2,FALSE)</f>
        <v>Occitanie</v>
      </c>
      <c r="D4634" s="21">
        <v>81</v>
      </c>
      <c r="E4634" s="21" t="str">
        <f>VLOOKUP(Tableau1[[#This Row],[CODE_DEPT]],Libellés!$L$2:$M$102,2,FALSE)</f>
        <v>Tarn</v>
      </c>
      <c r="F4634" s="21" t="s">
        <v>49</v>
      </c>
      <c r="G4634" s="21" t="str">
        <f>VLOOKUP(Tableau1[[#This Row],[CODE_TYPE_DECHET]],Libellés!$A$1:$B$8,2,FALSE)</f>
        <v>Ordures ménagères résiduelles</v>
      </c>
      <c r="H4634" s="21" t="s">
        <v>52</v>
      </c>
      <c r="I4634" s="21" t="str">
        <f>VLOOKUP(Tableau1[[#This Row],[CODE_DESTINATION]],Libellés!$E$2:$F$7,2,FALSE)</f>
        <v>Non précisé</v>
      </c>
      <c r="J4634" s="21">
        <v>4306.4471899999999</v>
      </c>
      <c r="K4634" s="21">
        <v>386543</v>
      </c>
      <c r="L4634" s="21">
        <f>Tableau1[[#This Row],[TONNE_DECHET]]*1000</f>
        <v>4306447.1899999995</v>
      </c>
      <c r="M4634" s="21">
        <f>Tableau1[[#This Row],[KG_DECHET]]/Tableau1[[#This Row],[Population]]</f>
        <v>11.140926598075762</v>
      </c>
    </row>
    <row r="4635" spans="1:13" x14ac:dyDescent="0.3">
      <c r="A4635" s="21">
        <v>2015</v>
      </c>
      <c r="B4635" s="21">
        <v>76</v>
      </c>
      <c r="C4635" s="21" t="str">
        <f>VLOOKUP(Tableau1[[#This Row],[CODE_REGION]],Libellés!$I$2:$J$15,2,FALSE)</f>
        <v>Occitanie</v>
      </c>
      <c r="D4635" s="21">
        <v>81</v>
      </c>
      <c r="E4635" s="21" t="str">
        <f>VLOOKUP(Tableau1[[#This Row],[CODE_DEPT]],Libellés!$L$2:$M$102,2,FALSE)</f>
        <v>Tarn</v>
      </c>
      <c r="F4635" s="21" t="s">
        <v>50</v>
      </c>
      <c r="G4635" s="21" t="str">
        <f>VLOOKUP(Tableau1[[#This Row],[CODE_TYPE_DECHET]],Libellés!$A$1:$B$8,2,FALSE)</f>
        <v>Encombrants</v>
      </c>
      <c r="H4635" s="21" t="s">
        <v>51</v>
      </c>
      <c r="I4635" s="21" t="str">
        <f>VLOOKUP(Tableau1[[#This Row],[CODE_DESTINATION]],Libellés!$E$2:$F$7,2,FALSE)</f>
        <v>Stockage</v>
      </c>
      <c r="J4635" s="21">
        <v>278.43</v>
      </c>
      <c r="K4635" s="21">
        <v>386543</v>
      </c>
      <c r="L4635" s="21">
        <f>Tableau1[[#This Row],[TONNE_DECHET]]*1000</f>
        <v>278430</v>
      </c>
      <c r="M4635" s="21">
        <f>Tableau1[[#This Row],[KG_DECHET]]/Tableau1[[#This Row],[Population]]</f>
        <v>0.72030796056324908</v>
      </c>
    </row>
    <row r="4636" spans="1:13" x14ac:dyDescent="0.3">
      <c r="A4636" s="21">
        <v>2015</v>
      </c>
      <c r="B4636" s="21">
        <v>76</v>
      </c>
      <c r="C4636" s="21" t="str">
        <f>VLOOKUP(Tableau1[[#This Row],[CODE_REGION]],Libellés!$I$2:$J$15,2,FALSE)</f>
        <v>Occitanie</v>
      </c>
      <c r="D4636" s="21">
        <v>81</v>
      </c>
      <c r="E4636" s="21" t="str">
        <f>VLOOKUP(Tableau1[[#This Row],[CODE_DEPT]],Libellés!$L$2:$M$102,2,FALSE)</f>
        <v>Tarn</v>
      </c>
      <c r="F4636" s="21" t="s">
        <v>51</v>
      </c>
      <c r="G4636" s="21" t="str">
        <f>VLOOKUP(Tableau1[[#This Row],[CODE_TYPE_DECHET]],Libellés!$A$1:$B$8,2,FALSE)</f>
        <v>Emballages et papier</v>
      </c>
      <c r="H4636" s="21" t="s">
        <v>49</v>
      </c>
      <c r="I4636" s="21" t="str">
        <f>VLOOKUP(Tableau1[[#This Row],[CODE_DESTINATION]],Libellés!$E$2:$F$7,2,FALSE)</f>
        <v>Valorisation matière</v>
      </c>
      <c r="J4636" s="21">
        <v>21231.906139999999</v>
      </c>
      <c r="K4636" s="21">
        <v>386543</v>
      </c>
      <c r="L4636" s="21">
        <f>Tableau1[[#This Row],[TONNE_DECHET]]*1000</f>
        <v>21231906.140000001</v>
      </c>
      <c r="M4636" s="21">
        <f>Tableau1[[#This Row],[KG_DECHET]]/Tableau1[[#This Row],[Population]]</f>
        <v>54.927669470149503</v>
      </c>
    </row>
    <row r="4637" spans="1:13" x14ac:dyDescent="0.3">
      <c r="A4637" s="21">
        <v>2015</v>
      </c>
      <c r="B4637" s="21">
        <v>76</v>
      </c>
      <c r="C4637" s="21" t="str">
        <f>VLOOKUP(Tableau1[[#This Row],[CODE_REGION]],Libellés!$I$2:$J$15,2,FALSE)</f>
        <v>Occitanie</v>
      </c>
      <c r="D4637" s="21">
        <v>81</v>
      </c>
      <c r="E4637" s="21" t="str">
        <f>VLOOKUP(Tableau1[[#This Row],[CODE_DEPT]],Libellés!$L$2:$M$102,2,FALSE)</f>
        <v>Tarn</v>
      </c>
      <c r="F4637" s="21" t="s">
        <v>51</v>
      </c>
      <c r="G4637" s="21" t="str">
        <f>VLOOKUP(Tableau1[[#This Row],[CODE_TYPE_DECHET]],Libellés!$A$1:$B$8,2,FALSE)</f>
        <v>Emballages et papier</v>
      </c>
      <c r="H4637" s="21" t="s">
        <v>52</v>
      </c>
      <c r="I4637" s="21" t="str">
        <f>VLOOKUP(Tableau1[[#This Row],[CODE_DESTINATION]],Libellés!$E$2:$F$7,2,FALSE)</f>
        <v>Non précisé</v>
      </c>
      <c r="J4637" s="21">
        <v>1213.3753099999999</v>
      </c>
      <c r="K4637" s="21">
        <v>386543</v>
      </c>
      <c r="L4637" s="21">
        <f>Tableau1[[#This Row],[TONNE_DECHET]]*1000</f>
        <v>1213375.3099999998</v>
      </c>
      <c r="M4637" s="21">
        <f>Tableau1[[#This Row],[KG_DECHET]]/Tableau1[[#This Row],[Population]]</f>
        <v>3.1390435475483964</v>
      </c>
    </row>
    <row r="4638" spans="1:13" x14ac:dyDescent="0.3">
      <c r="A4638" s="21">
        <v>2015</v>
      </c>
      <c r="B4638" s="21">
        <v>76</v>
      </c>
      <c r="C4638" s="21" t="str">
        <f>VLOOKUP(Tableau1[[#This Row],[CODE_REGION]],Libellés!$I$2:$J$15,2,FALSE)</f>
        <v>Occitanie</v>
      </c>
      <c r="D4638" s="21">
        <v>81</v>
      </c>
      <c r="E4638" s="21" t="str">
        <f>VLOOKUP(Tableau1[[#This Row],[CODE_DEPT]],Libellés!$L$2:$M$102,2,FALSE)</f>
        <v>Tarn</v>
      </c>
      <c r="F4638" s="21" t="s">
        <v>56</v>
      </c>
      <c r="G4638" s="21" t="str">
        <f>VLOOKUP(Tableau1[[#This Row],[CODE_TYPE_DECHET]],Libellés!$A$1:$B$8,2,FALSE)</f>
        <v>Biodéchets</v>
      </c>
      <c r="H4638" s="21" t="s">
        <v>56</v>
      </c>
      <c r="I4638" s="21" t="str">
        <f>VLOOKUP(Tableau1[[#This Row],[CODE_DESTINATION]],Libellés!$E$2:$F$7,2,FALSE)</f>
        <v>Valorisation organique</v>
      </c>
      <c r="J4638" s="21">
        <v>329.49</v>
      </c>
      <c r="K4638" s="21">
        <v>386543</v>
      </c>
      <c r="L4638" s="21">
        <f>Tableau1[[#This Row],[TONNE_DECHET]]*1000</f>
        <v>329490</v>
      </c>
      <c r="M4638" s="21">
        <f>Tableau1[[#This Row],[KG_DECHET]]/Tableau1[[#This Row],[Population]]</f>
        <v>0.85240193199721637</v>
      </c>
    </row>
    <row r="4639" spans="1:13" x14ac:dyDescent="0.3">
      <c r="A4639" s="21">
        <v>2015</v>
      </c>
      <c r="B4639" s="21">
        <v>76</v>
      </c>
      <c r="C4639" s="21" t="str">
        <f>VLOOKUP(Tableau1[[#This Row],[CODE_REGION]],Libellés!$I$2:$J$15,2,FALSE)</f>
        <v>Occitanie</v>
      </c>
      <c r="D4639" s="21">
        <v>81</v>
      </c>
      <c r="E4639" s="21" t="str">
        <f>VLOOKUP(Tableau1[[#This Row],[CODE_DEPT]],Libellés!$L$2:$M$102,2,FALSE)</f>
        <v>Tarn</v>
      </c>
      <c r="F4639" s="21" t="s">
        <v>54</v>
      </c>
      <c r="G4639" s="21" t="str">
        <f>VLOOKUP(Tableau1[[#This Row],[CODE_TYPE_DECHET]],Libellés!$A$1:$B$8,2,FALSE)</f>
        <v>Verre</v>
      </c>
      <c r="H4639" s="21" t="s">
        <v>49</v>
      </c>
      <c r="I4639" s="21" t="str">
        <f>VLOOKUP(Tableau1[[#This Row],[CODE_DESTINATION]],Libellés!$E$2:$F$7,2,FALSE)</f>
        <v>Valorisation matière</v>
      </c>
      <c r="J4639" s="21">
        <v>11582.893260000001</v>
      </c>
      <c r="K4639" s="21">
        <v>386543</v>
      </c>
      <c r="L4639" s="21">
        <f>Tableau1[[#This Row],[TONNE_DECHET]]*1000</f>
        <v>11582893.260000002</v>
      </c>
      <c r="M4639" s="21">
        <f>Tableau1[[#This Row],[KG_DECHET]]/Tableau1[[#This Row],[Population]]</f>
        <v>29.965342174091891</v>
      </c>
    </row>
    <row r="4640" spans="1:13" x14ac:dyDescent="0.3">
      <c r="A4640" s="21">
        <v>2015</v>
      </c>
      <c r="B4640" s="21">
        <v>76</v>
      </c>
      <c r="C4640" s="21" t="str">
        <f>VLOOKUP(Tableau1[[#This Row],[CODE_REGION]],Libellés!$I$2:$J$15,2,FALSE)</f>
        <v>Occitanie</v>
      </c>
      <c r="D4640" s="21">
        <v>81</v>
      </c>
      <c r="E4640" s="21" t="str">
        <f>VLOOKUP(Tableau1[[#This Row],[CODE_DEPT]],Libellés!$L$2:$M$102,2,FALSE)</f>
        <v>Tarn</v>
      </c>
      <c r="F4640" s="21" t="s">
        <v>55</v>
      </c>
      <c r="G4640" s="21" t="str">
        <f>VLOOKUP(Tableau1[[#This Row],[CODE_TYPE_DECHET]],Libellés!$A$1:$B$8,2,FALSE)</f>
        <v>Collectes séparées hors gravats</v>
      </c>
      <c r="H4640" s="21" t="s">
        <v>49</v>
      </c>
      <c r="I4640" s="21" t="str">
        <f>VLOOKUP(Tableau1[[#This Row],[CODE_DESTINATION]],Libellés!$E$2:$F$7,2,FALSE)</f>
        <v>Valorisation matière</v>
      </c>
      <c r="J4640" s="21">
        <v>964.74913000000004</v>
      </c>
      <c r="K4640" s="21">
        <v>386543</v>
      </c>
      <c r="L4640" s="21">
        <f>Tableau1[[#This Row],[TONNE_DECHET]]*1000</f>
        <v>964749.13</v>
      </c>
      <c r="M4640" s="21">
        <f>Tableau1[[#This Row],[KG_DECHET]]/Tableau1[[#This Row],[Population]]</f>
        <v>2.4958390916405162</v>
      </c>
    </row>
    <row r="4641" spans="1:13" x14ac:dyDescent="0.3">
      <c r="A4641" s="21">
        <v>2017</v>
      </c>
      <c r="B4641" s="21">
        <v>76</v>
      </c>
      <c r="C4641" s="21" t="str">
        <f>VLOOKUP(Tableau1[[#This Row],[CODE_REGION]],Libellés!$I$2:$J$15,2,FALSE)</f>
        <v>Occitanie</v>
      </c>
      <c r="D4641" s="21">
        <v>81</v>
      </c>
      <c r="E4641" s="21" t="str">
        <f>VLOOKUP(Tableau1[[#This Row],[CODE_DEPT]],Libellés!$L$2:$M$102,2,FALSE)</f>
        <v>Tarn</v>
      </c>
      <c r="F4641" s="21" t="s">
        <v>49</v>
      </c>
      <c r="G4641" s="21" t="str">
        <f>VLOOKUP(Tableau1[[#This Row],[CODE_TYPE_DECHET]],Libellés!$A$1:$B$8,2,FALSE)</f>
        <v>Ordures ménagères résiduelles</v>
      </c>
      <c r="H4641" s="21" t="s">
        <v>51</v>
      </c>
      <c r="I4641" s="21" t="str">
        <f>VLOOKUP(Tableau1[[#This Row],[CODE_DESTINATION]],Libellés!$E$2:$F$7,2,FALSE)</f>
        <v>Stockage</v>
      </c>
      <c r="J4641" s="21">
        <v>93188.524669999999</v>
      </c>
      <c r="K4641" s="21">
        <v>387890</v>
      </c>
      <c r="L4641" s="21">
        <f>Tableau1[[#This Row],[TONNE_DECHET]]*1000</f>
        <v>93188524.670000002</v>
      </c>
      <c r="M4641" s="21">
        <f>Tableau1[[#This Row],[KG_DECHET]]/Tableau1[[#This Row],[Population]]</f>
        <v>240.24472059088919</v>
      </c>
    </row>
    <row r="4642" spans="1:13" x14ac:dyDescent="0.3">
      <c r="A4642" s="21">
        <v>2017</v>
      </c>
      <c r="B4642" s="21">
        <v>76</v>
      </c>
      <c r="C4642" s="21" t="str">
        <f>VLOOKUP(Tableau1[[#This Row],[CODE_REGION]],Libellés!$I$2:$J$15,2,FALSE)</f>
        <v>Occitanie</v>
      </c>
      <c r="D4642" s="21">
        <v>81</v>
      </c>
      <c r="E4642" s="21" t="str">
        <f>VLOOKUP(Tableau1[[#This Row],[CODE_DEPT]],Libellés!$L$2:$M$102,2,FALSE)</f>
        <v>Tarn</v>
      </c>
      <c r="F4642" s="21" t="s">
        <v>50</v>
      </c>
      <c r="G4642" s="21" t="str">
        <f>VLOOKUP(Tableau1[[#This Row],[CODE_TYPE_DECHET]],Libellés!$A$1:$B$8,2,FALSE)</f>
        <v>Encombrants</v>
      </c>
      <c r="H4642" s="21" t="s">
        <v>49</v>
      </c>
      <c r="I4642" s="21" t="str">
        <f>VLOOKUP(Tableau1[[#This Row],[CODE_DESTINATION]],Libellés!$E$2:$F$7,2,FALSE)</f>
        <v>Valorisation matière</v>
      </c>
      <c r="J4642" s="21">
        <v>5.5700399999999997</v>
      </c>
      <c r="K4642" s="21">
        <v>387890</v>
      </c>
      <c r="L4642" s="21">
        <f>Tableau1[[#This Row],[TONNE_DECHET]]*1000</f>
        <v>5570.04</v>
      </c>
      <c r="M4642" s="21">
        <f>Tableau1[[#This Row],[KG_DECHET]]/Tableau1[[#This Row],[Population]]</f>
        <v>1.4359844285751116E-2</v>
      </c>
    </row>
    <row r="4643" spans="1:13" x14ac:dyDescent="0.3">
      <c r="A4643" s="21">
        <v>2017</v>
      </c>
      <c r="B4643" s="21">
        <v>76</v>
      </c>
      <c r="C4643" s="21" t="str">
        <f>VLOOKUP(Tableau1[[#This Row],[CODE_REGION]],Libellés!$I$2:$J$15,2,FALSE)</f>
        <v>Occitanie</v>
      </c>
      <c r="D4643" s="21">
        <v>81</v>
      </c>
      <c r="E4643" s="21" t="str">
        <f>VLOOKUP(Tableau1[[#This Row],[CODE_DEPT]],Libellés!$L$2:$M$102,2,FALSE)</f>
        <v>Tarn</v>
      </c>
      <c r="F4643" s="21" t="s">
        <v>51</v>
      </c>
      <c r="G4643" s="21" t="str">
        <f>VLOOKUP(Tableau1[[#This Row],[CODE_TYPE_DECHET]],Libellés!$A$1:$B$8,2,FALSE)</f>
        <v>Emballages et papier</v>
      </c>
      <c r="H4643" s="21" t="s">
        <v>49</v>
      </c>
      <c r="I4643" s="21" t="str">
        <f>VLOOKUP(Tableau1[[#This Row],[CODE_DESTINATION]],Libellés!$E$2:$F$7,2,FALSE)</f>
        <v>Valorisation matière</v>
      </c>
      <c r="J4643" s="21">
        <v>22804.147359999999</v>
      </c>
      <c r="K4643" s="21">
        <v>387890</v>
      </c>
      <c r="L4643" s="21">
        <f>Tableau1[[#This Row],[TONNE_DECHET]]*1000</f>
        <v>22804147.359999999</v>
      </c>
      <c r="M4643" s="21">
        <f>Tableau1[[#This Row],[KG_DECHET]]/Tableau1[[#This Row],[Population]]</f>
        <v>58.790243007038079</v>
      </c>
    </row>
    <row r="4644" spans="1:13" x14ac:dyDescent="0.3">
      <c r="A4644" s="21">
        <v>2017</v>
      </c>
      <c r="B4644" s="21">
        <v>76</v>
      </c>
      <c r="C4644" s="21" t="str">
        <f>VLOOKUP(Tableau1[[#This Row],[CODE_REGION]],Libellés!$I$2:$J$15,2,FALSE)</f>
        <v>Occitanie</v>
      </c>
      <c r="D4644" s="21">
        <v>81</v>
      </c>
      <c r="E4644" s="21" t="str">
        <f>VLOOKUP(Tableau1[[#This Row],[CODE_DEPT]],Libellés!$L$2:$M$102,2,FALSE)</f>
        <v>Tarn</v>
      </c>
      <c r="F4644" s="21" t="s">
        <v>56</v>
      </c>
      <c r="G4644" s="21" t="str">
        <f>VLOOKUP(Tableau1[[#This Row],[CODE_TYPE_DECHET]],Libellés!$A$1:$B$8,2,FALSE)</f>
        <v>Biodéchets</v>
      </c>
      <c r="H4644" s="21" t="s">
        <v>56</v>
      </c>
      <c r="I4644" s="21" t="str">
        <f>VLOOKUP(Tableau1[[#This Row],[CODE_DESTINATION]],Libellés!$E$2:$F$7,2,FALSE)</f>
        <v>Valorisation organique</v>
      </c>
      <c r="J4644" s="21">
        <v>209.04</v>
      </c>
      <c r="K4644" s="21">
        <v>387890</v>
      </c>
      <c r="L4644" s="21">
        <f>Tableau1[[#This Row],[TONNE_DECHET]]*1000</f>
        <v>209040</v>
      </c>
      <c r="M4644" s="21">
        <f>Tableau1[[#This Row],[KG_DECHET]]/Tableau1[[#This Row],[Population]]</f>
        <v>0.53891567196885715</v>
      </c>
    </row>
    <row r="4645" spans="1:13" x14ac:dyDescent="0.3">
      <c r="A4645" s="21">
        <v>2017</v>
      </c>
      <c r="B4645" s="21">
        <v>76</v>
      </c>
      <c r="C4645" s="21" t="str">
        <f>VLOOKUP(Tableau1[[#This Row],[CODE_REGION]],Libellés!$I$2:$J$15,2,FALSE)</f>
        <v>Occitanie</v>
      </c>
      <c r="D4645" s="21">
        <v>81</v>
      </c>
      <c r="E4645" s="21" t="str">
        <f>VLOOKUP(Tableau1[[#This Row],[CODE_DEPT]],Libellés!$L$2:$M$102,2,FALSE)</f>
        <v>Tarn</v>
      </c>
      <c r="F4645" s="21" t="s">
        <v>54</v>
      </c>
      <c r="G4645" s="21" t="str">
        <f>VLOOKUP(Tableau1[[#This Row],[CODE_TYPE_DECHET]],Libellés!$A$1:$B$8,2,FALSE)</f>
        <v>Verre</v>
      </c>
      <c r="H4645" s="21" t="s">
        <v>49</v>
      </c>
      <c r="I4645" s="21" t="str">
        <f>VLOOKUP(Tableau1[[#This Row],[CODE_DESTINATION]],Libellés!$E$2:$F$7,2,FALSE)</f>
        <v>Valorisation matière</v>
      </c>
      <c r="J4645" s="21">
        <v>11888.524960000001</v>
      </c>
      <c r="K4645" s="21">
        <v>387890</v>
      </c>
      <c r="L4645" s="21">
        <f>Tableau1[[#This Row],[TONNE_DECHET]]*1000</f>
        <v>11888524.960000001</v>
      </c>
      <c r="M4645" s="21">
        <f>Tableau1[[#This Row],[KG_DECHET]]/Tableau1[[#This Row],[Population]]</f>
        <v>30.649217458557843</v>
      </c>
    </row>
    <row r="4646" spans="1:13" x14ac:dyDescent="0.3">
      <c r="A4646" s="21">
        <v>2017</v>
      </c>
      <c r="B4646" s="21">
        <v>76</v>
      </c>
      <c r="C4646" s="21" t="str">
        <f>VLOOKUP(Tableau1[[#This Row],[CODE_REGION]],Libellés!$I$2:$J$15,2,FALSE)</f>
        <v>Occitanie</v>
      </c>
      <c r="D4646" s="21">
        <v>81</v>
      </c>
      <c r="E4646" s="21" t="str">
        <f>VLOOKUP(Tableau1[[#This Row],[CODE_DEPT]],Libellés!$L$2:$M$102,2,FALSE)</f>
        <v>Tarn</v>
      </c>
      <c r="F4646" s="21" t="s">
        <v>55</v>
      </c>
      <c r="G4646" s="21" t="str">
        <f>VLOOKUP(Tableau1[[#This Row],[CODE_TYPE_DECHET]],Libellés!$A$1:$B$8,2,FALSE)</f>
        <v>Collectes séparées hors gravats</v>
      </c>
      <c r="H4646" s="21" t="s">
        <v>49</v>
      </c>
      <c r="I4646" s="21" t="str">
        <f>VLOOKUP(Tableau1[[#This Row],[CODE_DESTINATION]],Libellés!$E$2:$F$7,2,FALSE)</f>
        <v>Valorisation matière</v>
      </c>
      <c r="J4646" s="21">
        <v>1777.31493</v>
      </c>
      <c r="K4646" s="21">
        <v>387890</v>
      </c>
      <c r="L4646" s="21">
        <f>Tableau1[[#This Row],[TONNE_DECHET]]*1000</f>
        <v>1777314.93</v>
      </c>
      <c r="M4646" s="21">
        <f>Tableau1[[#This Row],[KG_DECHET]]/Tableau1[[#This Row],[Population]]</f>
        <v>4.5820076052489105</v>
      </c>
    </row>
    <row r="4647" spans="1:13" x14ac:dyDescent="0.3">
      <c r="A4647" s="21">
        <v>2009</v>
      </c>
      <c r="B4647" s="21">
        <v>76</v>
      </c>
      <c r="C4647" s="21" t="str">
        <f>VLOOKUP(Tableau1[[#This Row],[CODE_REGION]],Libellés!$I$2:$J$15,2,FALSE)</f>
        <v>Occitanie</v>
      </c>
      <c r="D4647" s="21">
        <v>82</v>
      </c>
      <c r="E4647" s="21" t="str">
        <f>VLOOKUP(Tableau1[[#This Row],[CODE_DEPT]],Libellés!$L$2:$M$102,2,FALSE)</f>
        <v>Tarn-et-Garonne</v>
      </c>
      <c r="F4647" s="21" t="s">
        <v>49</v>
      </c>
      <c r="G4647" s="21" t="str">
        <f>VLOOKUP(Tableau1[[#This Row],[CODE_TYPE_DECHET]],Libellés!$A$1:$B$8,2,FALSE)</f>
        <v>Ordures ménagères résiduelles</v>
      </c>
      <c r="H4647" s="21" t="s">
        <v>50</v>
      </c>
      <c r="I4647" s="21" t="str">
        <f>VLOOKUP(Tableau1[[#This Row],[CODE_DESTINATION]],Libellés!$E$2:$F$7,2,FALSE)</f>
        <v>Incinération avec récupération d'énergie</v>
      </c>
      <c r="J4647" s="21">
        <v>28268.65</v>
      </c>
      <c r="K4647" s="21">
        <v>239291</v>
      </c>
      <c r="L4647" s="21">
        <f>Tableau1[[#This Row],[TONNE_DECHET]]*1000</f>
        <v>28268650</v>
      </c>
      <c r="M4647" s="21">
        <f>Tableau1[[#This Row],[KG_DECHET]]/Tableau1[[#This Row],[Population]]</f>
        <v>118.13503224107886</v>
      </c>
    </row>
    <row r="4648" spans="1:13" x14ac:dyDescent="0.3">
      <c r="A4648" s="21">
        <v>2009</v>
      </c>
      <c r="B4648" s="21">
        <v>76</v>
      </c>
      <c r="C4648" s="21" t="str">
        <f>VLOOKUP(Tableau1[[#This Row],[CODE_REGION]],Libellés!$I$2:$J$15,2,FALSE)</f>
        <v>Occitanie</v>
      </c>
      <c r="D4648" s="21">
        <v>82</v>
      </c>
      <c r="E4648" s="21" t="str">
        <f>VLOOKUP(Tableau1[[#This Row],[CODE_DEPT]],Libellés!$L$2:$M$102,2,FALSE)</f>
        <v>Tarn-et-Garonne</v>
      </c>
      <c r="F4648" s="21" t="s">
        <v>49</v>
      </c>
      <c r="G4648" s="21" t="str">
        <f>VLOOKUP(Tableau1[[#This Row],[CODE_TYPE_DECHET]],Libellés!$A$1:$B$8,2,FALSE)</f>
        <v>Ordures ménagères résiduelles</v>
      </c>
      <c r="H4648" s="21" t="s">
        <v>51</v>
      </c>
      <c r="I4648" s="21" t="str">
        <f>VLOOKUP(Tableau1[[#This Row],[CODE_DESTINATION]],Libellés!$E$2:$F$7,2,FALSE)</f>
        <v>Stockage</v>
      </c>
      <c r="J4648" s="21">
        <v>38426.14</v>
      </c>
      <c r="K4648" s="21">
        <v>239291</v>
      </c>
      <c r="L4648" s="21">
        <f>Tableau1[[#This Row],[TONNE_DECHET]]*1000</f>
        <v>38426140</v>
      </c>
      <c r="M4648" s="21">
        <f>Tableau1[[#This Row],[KG_DECHET]]/Tableau1[[#This Row],[Population]]</f>
        <v>160.58330651800529</v>
      </c>
    </row>
    <row r="4649" spans="1:13" x14ac:dyDescent="0.3">
      <c r="A4649" s="21">
        <v>2009</v>
      </c>
      <c r="B4649" s="21">
        <v>76</v>
      </c>
      <c r="C4649" s="21" t="str">
        <f>VLOOKUP(Tableau1[[#This Row],[CODE_REGION]],Libellés!$I$2:$J$15,2,FALSE)</f>
        <v>Occitanie</v>
      </c>
      <c r="D4649" s="21">
        <v>82</v>
      </c>
      <c r="E4649" s="21" t="str">
        <f>VLOOKUP(Tableau1[[#This Row],[CODE_DEPT]],Libellés!$L$2:$M$102,2,FALSE)</f>
        <v>Tarn-et-Garonne</v>
      </c>
      <c r="F4649" s="21" t="s">
        <v>49</v>
      </c>
      <c r="G4649" s="21" t="str">
        <f>VLOOKUP(Tableau1[[#This Row],[CODE_TYPE_DECHET]],Libellés!$A$1:$B$8,2,FALSE)</f>
        <v>Ordures ménagères résiduelles</v>
      </c>
      <c r="H4649" s="21" t="s">
        <v>52</v>
      </c>
      <c r="I4649" s="21" t="str">
        <f>VLOOKUP(Tableau1[[#This Row],[CODE_DESTINATION]],Libellés!$E$2:$F$7,2,FALSE)</f>
        <v>Non précisé</v>
      </c>
      <c r="J4649" s="21">
        <v>293.61736000000002</v>
      </c>
      <c r="K4649" s="21">
        <v>239291</v>
      </c>
      <c r="L4649" s="21">
        <f>Tableau1[[#This Row],[TONNE_DECHET]]*1000</f>
        <v>293617.36000000004</v>
      </c>
      <c r="M4649" s="21">
        <f>Tableau1[[#This Row],[KG_DECHET]]/Tableau1[[#This Row],[Population]]</f>
        <v>1.227030519325842</v>
      </c>
    </row>
    <row r="4650" spans="1:13" x14ac:dyDescent="0.3">
      <c r="A4650" s="21">
        <v>2009</v>
      </c>
      <c r="B4650" s="21">
        <v>76</v>
      </c>
      <c r="C4650" s="21" t="str">
        <f>VLOOKUP(Tableau1[[#This Row],[CODE_REGION]],Libellés!$I$2:$J$15,2,FALSE)</f>
        <v>Occitanie</v>
      </c>
      <c r="D4650" s="21">
        <v>82</v>
      </c>
      <c r="E4650" s="21" t="str">
        <f>VLOOKUP(Tableau1[[#This Row],[CODE_DEPT]],Libellés!$L$2:$M$102,2,FALSE)</f>
        <v>Tarn-et-Garonne</v>
      </c>
      <c r="F4650" s="21" t="s">
        <v>53</v>
      </c>
      <c r="G4650" s="21" t="str">
        <f>VLOOKUP(Tableau1[[#This Row],[CODE_TYPE_DECHET]],Libellés!$A$1:$B$8,2,FALSE)</f>
        <v>Déchets dangereux</v>
      </c>
      <c r="H4650" s="21" t="s">
        <v>53</v>
      </c>
      <c r="I4650" s="21" t="str">
        <f>VLOOKUP(Tableau1[[#This Row],[CODE_DESTINATION]],Libellés!$E$2:$F$7,2,FALSE)</f>
        <v>Incinération sans récupération d'énergie</v>
      </c>
      <c r="J4650" s="21">
        <v>8.2000000000000007E-3</v>
      </c>
      <c r="K4650" s="21">
        <v>239291</v>
      </c>
      <c r="L4650" s="21">
        <f>Tableau1[[#This Row],[TONNE_DECHET]]*1000</f>
        <v>8.2000000000000011</v>
      </c>
      <c r="M4650" s="21">
        <f>Tableau1[[#This Row],[KG_DECHET]]/Tableau1[[#This Row],[Population]]</f>
        <v>3.4267899753856187E-5</v>
      </c>
    </row>
    <row r="4651" spans="1:13" x14ac:dyDescent="0.3">
      <c r="A4651" s="21">
        <v>2009</v>
      </c>
      <c r="B4651" s="21">
        <v>76</v>
      </c>
      <c r="C4651" s="21" t="str">
        <f>VLOOKUP(Tableau1[[#This Row],[CODE_REGION]],Libellés!$I$2:$J$15,2,FALSE)</f>
        <v>Occitanie</v>
      </c>
      <c r="D4651" s="21">
        <v>82</v>
      </c>
      <c r="E4651" s="21" t="str">
        <f>VLOOKUP(Tableau1[[#This Row],[CODE_DEPT]],Libellés!$L$2:$M$102,2,FALSE)</f>
        <v>Tarn-et-Garonne</v>
      </c>
      <c r="F4651" s="21" t="s">
        <v>51</v>
      </c>
      <c r="G4651" s="21" t="str">
        <f>VLOOKUP(Tableau1[[#This Row],[CODE_TYPE_DECHET]],Libellés!$A$1:$B$8,2,FALSE)</f>
        <v>Emballages et papier</v>
      </c>
      <c r="H4651" s="21" t="s">
        <v>49</v>
      </c>
      <c r="I4651" s="21" t="str">
        <f>VLOOKUP(Tableau1[[#This Row],[CODE_DESTINATION]],Libellés!$E$2:$F$7,2,FALSE)</f>
        <v>Valorisation matière</v>
      </c>
      <c r="J4651" s="21">
        <v>14342.182000000001</v>
      </c>
      <c r="K4651" s="21">
        <v>239291</v>
      </c>
      <c r="L4651" s="21">
        <f>Tableau1[[#This Row],[TONNE_DECHET]]*1000</f>
        <v>14342182</v>
      </c>
      <c r="M4651" s="21">
        <f>Tableau1[[#This Row],[KG_DECHET]]/Tableau1[[#This Row],[Population]]</f>
        <v>59.936153052141535</v>
      </c>
    </row>
    <row r="4652" spans="1:13" x14ac:dyDescent="0.3">
      <c r="A4652" s="21">
        <v>2009</v>
      </c>
      <c r="B4652" s="21">
        <v>76</v>
      </c>
      <c r="C4652" s="21" t="str">
        <f>VLOOKUP(Tableau1[[#This Row],[CODE_REGION]],Libellés!$I$2:$J$15,2,FALSE)</f>
        <v>Occitanie</v>
      </c>
      <c r="D4652" s="21">
        <v>82</v>
      </c>
      <c r="E4652" s="21" t="str">
        <f>VLOOKUP(Tableau1[[#This Row],[CODE_DEPT]],Libellés!$L$2:$M$102,2,FALSE)</f>
        <v>Tarn-et-Garonne</v>
      </c>
      <c r="F4652" s="21" t="s">
        <v>51</v>
      </c>
      <c r="G4652" s="21" t="str">
        <f>VLOOKUP(Tableau1[[#This Row],[CODE_TYPE_DECHET]],Libellés!$A$1:$B$8,2,FALSE)</f>
        <v>Emballages et papier</v>
      </c>
      <c r="H4652" s="21" t="s">
        <v>52</v>
      </c>
      <c r="I4652" s="21" t="str">
        <f>VLOOKUP(Tableau1[[#This Row],[CODE_DESTINATION]],Libellés!$E$2:$F$7,2,FALSE)</f>
        <v>Non précisé</v>
      </c>
      <c r="J4652" s="21">
        <v>45.638910000000003</v>
      </c>
      <c r="K4652" s="21">
        <v>239291</v>
      </c>
      <c r="L4652" s="21">
        <f>Tableau1[[#This Row],[TONNE_DECHET]]*1000</f>
        <v>45638.91</v>
      </c>
      <c r="M4652" s="21">
        <f>Tableau1[[#This Row],[KG_DECHET]]/Tableau1[[#This Row],[Population]]</f>
        <v>0.19072556009210545</v>
      </c>
    </row>
    <row r="4653" spans="1:13" x14ac:dyDescent="0.3">
      <c r="A4653" s="21">
        <v>2009</v>
      </c>
      <c r="B4653" s="21">
        <v>76</v>
      </c>
      <c r="C4653" s="21" t="str">
        <f>VLOOKUP(Tableau1[[#This Row],[CODE_REGION]],Libellés!$I$2:$J$15,2,FALSE)</f>
        <v>Occitanie</v>
      </c>
      <c r="D4653" s="21">
        <v>82</v>
      </c>
      <c r="E4653" s="21" t="str">
        <f>VLOOKUP(Tableau1[[#This Row],[CODE_DEPT]],Libellés!$L$2:$M$102,2,FALSE)</f>
        <v>Tarn-et-Garonne</v>
      </c>
      <c r="F4653" s="21" t="s">
        <v>56</v>
      </c>
      <c r="G4653" s="21" t="str">
        <f>VLOOKUP(Tableau1[[#This Row],[CODE_TYPE_DECHET]],Libellés!$A$1:$B$8,2,FALSE)</f>
        <v>Biodéchets</v>
      </c>
      <c r="H4653" s="21" t="s">
        <v>56</v>
      </c>
      <c r="I4653" s="21" t="str">
        <f>VLOOKUP(Tableau1[[#This Row],[CODE_DESTINATION]],Libellés!$E$2:$F$7,2,FALSE)</f>
        <v>Valorisation organique</v>
      </c>
      <c r="J4653" s="21">
        <v>512</v>
      </c>
      <c r="K4653" s="21">
        <v>239291</v>
      </c>
      <c r="L4653" s="21">
        <f>Tableau1[[#This Row],[TONNE_DECHET]]*1000</f>
        <v>512000</v>
      </c>
      <c r="M4653" s="21">
        <f>Tableau1[[#This Row],[KG_DECHET]]/Tableau1[[#This Row],[Population]]</f>
        <v>2.1396542285334594</v>
      </c>
    </row>
    <row r="4654" spans="1:13" x14ac:dyDescent="0.3">
      <c r="A4654" s="21">
        <v>2009</v>
      </c>
      <c r="B4654" s="21">
        <v>76</v>
      </c>
      <c r="C4654" s="21" t="str">
        <f>VLOOKUP(Tableau1[[#This Row],[CODE_REGION]],Libellés!$I$2:$J$15,2,FALSE)</f>
        <v>Occitanie</v>
      </c>
      <c r="D4654" s="21">
        <v>82</v>
      </c>
      <c r="E4654" s="21" t="str">
        <f>VLOOKUP(Tableau1[[#This Row],[CODE_DEPT]],Libellés!$L$2:$M$102,2,FALSE)</f>
        <v>Tarn-et-Garonne</v>
      </c>
      <c r="F4654" s="21" t="s">
        <v>54</v>
      </c>
      <c r="G4654" s="21" t="str">
        <f>VLOOKUP(Tableau1[[#This Row],[CODE_TYPE_DECHET]],Libellés!$A$1:$B$8,2,FALSE)</f>
        <v>Verre</v>
      </c>
      <c r="H4654" s="21" t="s">
        <v>49</v>
      </c>
      <c r="I4654" s="21" t="str">
        <f>VLOOKUP(Tableau1[[#This Row],[CODE_DESTINATION]],Libellés!$E$2:$F$7,2,FALSE)</f>
        <v>Valorisation matière</v>
      </c>
      <c r="J4654" s="21">
        <v>7279.64</v>
      </c>
      <c r="K4654" s="21">
        <v>239291</v>
      </c>
      <c r="L4654" s="21">
        <f>Tableau1[[#This Row],[TONNE_DECHET]]*1000</f>
        <v>7279640</v>
      </c>
      <c r="M4654" s="21">
        <f>Tableau1[[#This Row],[KG_DECHET]]/Tableau1[[#This Row],[Population]]</f>
        <v>30.421704117580685</v>
      </c>
    </row>
    <row r="4655" spans="1:13" x14ac:dyDescent="0.3">
      <c r="A4655" s="21">
        <v>2009</v>
      </c>
      <c r="B4655" s="21">
        <v>76</v>
      </c>
      <c r="C4655" s="21" t="str">
        <f>VLOOKUP(Tableau1[[#This Row],[CODE_REGION]],Libellés!$I$2:$J$15,2,FALSE)</f>
        <v>Occitanie</v>
      </c>
      <c r="D4655" s="21">
        <v>82</v>
      </c>
      <c r="E4655" s="21" t="str">
        <f>VLOOKUP(Tableau1[[#This Row],[CODE_DEPT]],Libellés!$L$2:$M$102,2,FALSE)</f>
        <v>Tarn-et-Garonne</v>
      </c>
      <c r="F4655" s="21" t="s">
        <v>54</v>
      </c>
      <c r="G4655" s="21" t="str">
        <f>VLOOKUP(Tableau1[[#This Row],[CODE_TYPE_DECHET]],Libellés!$A$1:$B$8,2,FALSE)</f>
        <v>Verre</v>
      </c>
      <c r="H4655" s="21" t="s">
        <v>52</v>
      </c>
      <c r="I4655" s="21" t="str">
        <f>VLOOKUP(Tableau1[[#This Row],[CODE_DESTINATION]],Libellés!$E$2:$F$7,2,FALSE)</f>
        <v>Non précisé</v>
      </c>
      <c r="J4655" s="21">
        <v>746.17182000000003</v>
      </c>
      <c r="K4655" s="21">
        <v>239291</v>
      </c>
      <c r="L4655" s="21">
        <f>Tableau1[[#This Row],[TONNE_DECHET]]*1000</f>
        <v>746171.82000000007</v>
      </c>
      <c r="M4655" s="21">
        <f>Tableau1[[#This Row],[KG_DECHET]]/Tableau1[[#This Row],[Population]]</f>
        <v>3.1182611130381002</v>
      </c>
    </row>
    <row r="4656" spans="1:13" x14ac:dyDescent="0.3">
      <c r="A4656" s="21">
        <v>2009</v>
      </c>
      <c r="B4656" s="21">
        <v>76</v>
      </c>
      <c r="C4656" s="21" t="str">
        <f>VLOOKUP(Tableau1[[#This Row],[CODE_REGION]],Libellés!$I$2:$J$15,2,FALSE)</f>
        <v>Occitanie</v>
      </c>
      <c r="D4656" s="21">
        <v>82</v>
      </c>
      <c r="E4656" s="21" t="str">
        <f>VLOOKUP(Tableau1[[#This Row],[CODE_DEPT]],Libellés!$L$2:$M$102,2,FALSE)</f>
        <v>Tarn-et-Garonne</v>
      </c>
      <c r="F4656" s="21" t="s">
        <v>55</v>
      </c>
      <c r="G4656" s="21" t="str">
        <f>VLOOKUP(Tableau1[[#This Row],[CODE_TYPE_DECHET]],Libellés!$A$1:$B$8,2,FALSE)</f>
        <v>Collectes séparées hors gravats</v>
      </c>
      <c r="H4656" s="21" t="s">
        <v>49</v>
      </c>
      <c r="I4656" s="21" t="str">
        <f>VLOOKUP(Tableau1[[#This Row],[CODE_DESTINATION]],Libellés!$E$2:$F$7,2,FALSE)</f>
        <v>Valorisation matière</v>
      </c>
      <c r="J4656" s="21">
        <v>52</v>
      </c>
      <c r="K4656" s="21">
        <v>239291</v>
      </c>
      <c r="L4656" s="21">
        <f>Tableau1[[#This Row],[TONNE_DECHET]]*1000</f>
        <v>52000</v>
      </c>
      <c r="M4656" s="21">
        <f>Tableau1[[#This Row],[KG_DECHET]]/Tableau1[[#This Row],[Population]]</f>
        <v>0.21730863258542946</v>
      </c>
    </row>
    <row r="4657" spans="1:13" x14ac:dyDescent="0.3">
      <c r="A4657" s="21">
        <v>2009</v>
      </c>
      <c r="B4657" s="21">
        <v>76</v>
      </c>
      <c r="C4657" s="21" t="str">
        <f>VLOOKUP(Tableau1[[#This Row],[CODE_REGION]],Libellés!$I$2:$J$15,2,FALSE)</f>
        <v>Occitanie</v>
      </c>
      <c r="D4657" s="21">
        <v>82</v>
      </c>
      <c r="E4657" s="21" t="str">
        <f>VLOOKUP(Tableau1[[#This Row],[CODE_DEPT]],Libellés!$L$2:$M$102,2,FALSE)</f>
        <v>Tarn-et-Garonne</v>
      </c>
      <c r="F4657" s="21" t="s">
        <v>55</v>
      </c>
      <c r="G4657" s="21" t="str">
        <f>VLOOKUP(Tableau1[[#This Row],[CODE_TYPE_DECHET]],Libellés!$A$1:$B$8,2,FALSE)</f>
        <v>Collectes séparées hors gravats</v>
      </c>
      <c r="H4657" s="21" t="s">
        <v>52</v>
      </c>
      <c r="I4657" s="21" t="str">
        <f>VLOOKUP(Tableau1[[#This Row],[CODE_DESTINATION]],Libellés!$E$2:$F$7,2,FALSE)</f>
        <v>Non précisé</v>
      </c>
      <c r="J4657" s="21">
        <v>183.04599999999999</v>
      </c>
      <c r="K4657" s="21">
        <v>239291</v>
      </c>
      <c r="L4657" s="21">
        <f>Tableau1[[#This Row],[TONNE_DECHET]]*1000</f>
        <v>183046</v>
      </c>
      <c r="M4657" s="21">
        <f>Tableau1[[#This Row],[KG_DECHET]]/Tableau1[[#This Row],[Population]]</f>
        <v>0.76495146077370235</v>
      </c>
    </row>
    <row r="4658" spans="1:13" x14ac:dyDescent="0.3">
      <c r="A4658" s="21">
        <v>2011</v>
      </c>
      <c r="B4658" s="21">
        <v>76</v>
      </c>
      <c r="C4658" s="21" t="str">
        <f>VLOOKUP(Tableau1[[#This Row],[CODE_REGION]],Libellés!$I$2:$J$15,2,FALSE)</f>
        <v>Occitanie</v>
      </c>
      <c r="D4658" s="21">
        <v>82</v>
      </c>
      <c r="E4658" s="21" t="str">
        <f>VLOOKUP(Tableau1[[#This Row],[CODE_DEPT]],Libellés!$L$2:$M$102,2,FALSE)</f>
        <v>Tarn-et-Garonne</v>
      </c>
      <c r="F4658" s="21" t="s">
        <v>49</v>
      </c>
      <c r="G4658" s="21" t="str">
        <f>VLOOKUP(Tableau1[[#This Row],[CODE_TYPE_DECHET]],Libellés!$A$1:$B$8,2,FALSE)</f>
        <v>Ordures ménagères résiduelles</v>
      </c>
      <c r="H4658" s="21" t="s">
        <v>50</v>
      </c>
      <c r="I4658" s="21" t="str">
        <f>VLOOKUP(Tableau1[[#This Row],[CODE_DESTINATION]],Libellés!$E$2:$F$7,2,FALSE)</f>
        <v>Incinération avec récupération d'énergie</v>
      </c>
      <c r="J4658" s="21">
        <v>28972</v>
      </c>
      <c r="K4658" s="21">
        <v>244545</v>
      </c>
      <c r="L4658" s="21">
        <f>Tableau1[[#This Row],[TONNE_DECHET]]*1000</f>
        <v>28972000</v>
      </c>
      <c r="M4658" s="21">
        <f>Tableau1[[#This Row],[KG_DECHET]]/Tableau1[[#This Row],[Population]]</f>
        <v>118.47308266372242</v>
      </c>
    </row>
    <row r="4659" spans="1:13" x14ac:dyDescent="0.3">
      <c r="A4659" s="21">
        <v>2011</v>
      </c>
      <c r="B4659" s="21">
        <v>76</v>
      </c>
      <c r="C4659" s="21" t="str">
        <f>VLOOKUP(Tableau1[[#This Row],[CODE_REGION]],Libellés!$I$2:$J$15,2,FALSE)</f>
        <v>Occitanie</v>
      </c>
      <c r="D4659" s="21">
        <v>82</v>
      </c>
      <c r="E4659" s="21" t="str">
        <f>VLOOKUP(Tableau1[[#This Row],[CODE_DEPT]],Libellés!$L$2:$M$102,2,FALSE)</f>
        <v>Tarn-et-Garonne</v>
      </c>
      <c r="F4659" s="21" t="s">
        <v>49</v>
      </c>
      <c r="G4659" s="21" t="str">
        <f>VLOOKUP(Tableau1[[#This Row],[CODE_TYPE_DECHET]],Libellés!$A$1:$B$8,2,FALSE)</f>
        <v>Ordures ménagères résiduelles</v>
      </c>
      <c r="H4659" s="21" t="s">
        <v>51</v>
      </c>
      <c r="I4659" s="21" t="str">
        <f>VLOOKUP(Tableau1[[#This Row],[CODE_DESTINATION]],Libellés!$E$2:$F$7,2,FALSE)</f>
        <v>Stockage</v>
      </c>
      <c r="J4659" s="21">
        <v>35183.549270000003</v>
      </c>
      <c r="K4659" s="21">
        <v>244545</v>
      </c>
      <c r="L4659" s="21">
        <f>Tableau1[[#This Row],[TONNE_DECHET]]*1000</f>
        <v>35183549.270000003</v>
      </c>
      <c r="M4659" s="21">
        <f>Tableau1[[#This Row],[KG_DECHET]]/Tableau1[[#This Row],[Population]]</f>
        <v>143.87351722586845</v>
      </c>
    </row>
    <row r="4660" spans="1:13" x14ac:dyDescent="0.3">
      <c r="A4660" s="21">
        <v>2011</v>
      </c>
      <c r="B4660" s="21">
        <v>76</v>
      </c>
      <c r="C4660" s="21" t="str">
        <f>VLOOKUP(Tableau1[[#This Row],[CODE_REGION]],Libellés!$I$2:$J$15,2,FALSE)</f>
        <v>Occitanie</v>
      </c>
      <c r="D4660" s="21">
        <v>82</v>
      </c>
      <c r="E4660" s="21" t="str">
        <f>VLOOKUP(Tableau1[[#This Row],[CODE_DEPT]],Libellés!$L$2:$M$102,2,FALSE)</f>
        <v>Tarn-et-Garonne</v>
      </c>
      <c r="F4660" s="21" t="s">
        <v>49</v>
      </c>
      <c r="G4660" s="21" t="str">
        <f>VLOOKUP(Tableau1[[#This Row],[CODE_TYPE_DECHET]],Libellés!$A$1:$B$8,2,FALSE)</f>
        <v>Ordures ménagères résiduelles</v>
      </c>
      <c r="H4660" s="21" t="s">
        <v>52</v>
      </c>
      <c r="I4660" s="21" t="str">
        <f>VLOOKUP(Tableau1[[#This Row],[CODE_DESTINATION]],Libellés!$E$2:$F$7,2,FALSE)</f>
        <v>Non précisé</v>
      </c>
      <c r="J4660" s="21">
        <v>278.14945</v>
      </c>
      <c r="K4660" s="21">
        <v>244545</v>
      </c>
      <c r="L4660" s="21">
        <f>Tableau1[[#This Row],[TONNE_DECHET]]*1000</f>
        <v>278149.45</v>
      </c>
      <c r="M4660" s="21">
        <f>Tableau1[[#This Row],[KG_DECHET]]/Tableau1[[#This Row],[Population]]</f>
        <v>1.137416221963238</v>
      </c>
    </row>
    <row r="4661" spans="1:13" x14ac:dyDescent="0.3">
      <c r="A4661" s="21">
        <v>2011</v>
      </c>
      <c r="B4661" s="21">
        <v>76</v>
      </c>
      <c r="C4661" s="21" t="str">
        <f>VLOOKUP(Tableau1[[#This Row],[CODE_REGION]],Libellés!$I$2:$J$15,2,FALSE)</f>
        <v>Occitanie</v>
      </c>
      <c r="D4661" s="21">
        <v>82</v>
      </c>
      <c r="E4661" s="21" t="str">
        <f>VLOOKUP(Tableau1[[#This Row],[CODE_DEPT]],Libellés!$L$2:$M$102,2,FALSE)</f>
        <v>Tarn-et-Garonne</v>
      </c>
      <c r="F4661" s="21" t="s">
        <v>50</v>
      </c>
      <c r="G4661" s="21" t="str">
        <f>VLOOKUP(Tableau1[[#This Row],[CODE_TYPE_DECHET]],Libellés!$A$1:$B$8,2,FALSE)</f>
        <v>Encombrants</v>
      </c>
      <c r="H4661" s="21" t="s">
        <v>49</v>
      </c>
      <c r="I4661" s="21" t="str">
        <f>VLOOKUP(Tableau1[[#This Row],[CODE_DESTINATION]],Libellés!$E$2:$F$7,2,FALSE)</f>
        <v>Valorisation matière</v>
      </c>
      <c r="J4661" s="21">
        <v>6</v>
      </c>
      <c r="K4661" s="21">
        <v>244545</v>
      </c>
      <c r="L4661" s="21">
        <f>Tableau1[[#This Row],[TONNE_DECHET]]*1000</f>
        <v>6000</v>
      </c>
      <c r="M4661" s="21">
        <f>Tableau1[[#This Row],[KG_DECHET]]/Tableau1[[#This Row],[Population]]</f>
        <v>2.4535361589891429E-2</v>
      </c>
    </row>
    <row r="4662" spans="1:13" x14ac:dyDescent="0.3">
      <c r="A4662" s="21">
        <v>2011</v>
      </c>
      <c r="B4662" s="21">
        <v>76</v>
      </c>
      <c r="C4662" s="21" t="str">
        <f>VLOOKUP(Tableau1[[#This Row],[CODE_REGION]],Libellés!$I$2:$J$15,2,FALSE)</f>
        <v>Occitanie</v>
      </c>
      <c r="D4662" s="21">
        <v>82</v>
      </c>
      <c r="E4662" s="21" t="str">
        <f>VLOOKUP(Tableau1[[#This Row],[CODE_DEPT]],Libellés!$L$2:$M$102,2,FALSE)</f>
        <v>Tarn-et-Garonne</v>
      </c>
      <c r="F4662" s="21" t="s">
        <v>50</v>
      </c>
      <c r="G4662" s="21" t="str">
        <f>VLOOKUP(Tableau1[[#This Row],[CODE_TYPE_DECHET]],Libellés!$A$1:$B$8,2,FALSE)</f>
        <v>Encombrants</v>
      </c>
      <c r="H4662" s="21" t="s">
        <v>51</v>
      </c>
      <c r="I4662" s="21" t="str">
        <f>VLOOKUP(Tableau1[[#This Row],[CODE_DESTINATION]],Libellés!$E$2:$F$7,2,FALSE)</f>
        <v>Stockage</v>
      </c>
      <c r="J4662" s="21">
        <v>155</v>
      </c>
      <c r="K4662" s="21">
        <v>244545</v>
      </c>
      <c r="L4662" s="21">
        <f>Tableau1[[#This Row],[TONNE_DECHET]]*1000</f>
        <v>155000</v>
      </c>
      <c r="M4662" s="21">
        <f>Tableau1[[#This Row],[KG_DECHET]]/Tableau1[[#This Row],[Population]]</f>
        <v>0.63383017440552869</v>
      </c>
    </row>
    <row r="4663" spans="1:13" x14ac:dyDescent="0.3">
      <c r="A4663" s="21">
        <v>2011</v>
      </c>
      <c r="B4663" s="21">
        <v>76</v>
      </c>
      <c r="C4663" s="21" t="str">
        <f>VLOOKUP(Tableau1[[#This Row],[CODE_REGION]],Libellés!$I$2:$J$15,2,FALSE)</f>
        <v>Occitanie</v>
      </c>
      <c r="D4663" s="21">
        <v>82</v>
      </c>
      <c r="E4663" s="21" t="str">
        <f>VLOOKUP(Tableau1[[#This Row],[CODE_DEPT]],Libellés!$L$2:$M$102,2,FALSE)</f>
        <v>Tarn-et-Garonne</v>
      </c>
      <c r="F4663" s="21" t="s">
        <v>53</v>
      </c>
      <c r="G4663" s="21" t="str">
        <f>VLOOKUP(Tableau1[[#This Row],[CODE_TYPE_DECHET]],Libellés!$A$1:$B$8,2,FALSE)</f>
        <v>Déchets dangereux</v>
      </c>
      <c r="H4663" s="21" t="s">
        <v>53</v>
      </c>
      <c r="I4663" s="21" t="str">
        <f>VLOOKUP(Tableau1[[#This Row],[CODE_DESTINATION]],Libellés!$E$2:$F$7,2,FALSE)</f>
        <v>Incinération sans récupération d'énergie</v>
      </c>
      <c r="J4663" s="21">
        <v>8.2000000000000007E-3</v>
      </c>
      <c r="K4663" s="21">
        <v>244545</v>
      </c>
      <c r="L4663" s="21">
        <f>Tableau1[[#This Row],[TONNE_DECHET]]*1000</f>
        <v>8.2000000000000011</v>
      </c>
      <c r="M4663" s="21">
        <f>Tableau1[[#This Row],[KG_DECHET]]/Tableau1[[#This Row],[Population]]</f>
        <v>3.3531660839518295E-5</v>
      </c>
    </row>
    <row r="4664" spans="1:13" x14ac:dyDescent="0.3">
      <c r="A4664" s="21">
        <v>2011</v>
      </c>
      <c r="B4664" s="21">
        <v>76</v>
      </c>
      <c r="C4664" s="21" t="str">
        <f>VLOOKUP(Tableau1[[#This Row],[CODE_REGION]],Libellés!$I$2:$J$15,2,FALSE)</f>
        <v>Occitanie</v>
      </c>
      <c r="D4664" s="21">
        <v>82</v>
      </c>
      <c r="E4664" s="21" t="str">
        <f>VLOOKUP(Tableau1[[#This Row],[CODE_DEPT]],Libellés!$L$2:$M$102,2,FALSE)</f>
        <v>Tarn-et-Garonne</v>
      </c>
      <c r="F4664" s="21" t="s">
        <v>51</v>
      </c>
      <c r="G4664" s="21" t="str">
        <f>VLOOKUP(Tableau1[[#This Row],[CODE_TYPE_DECHET]],Libellés!$A$1:$B$8,2,FALSE)</f>
        <v>Emballages et papier</v>
      </c>
      <c r="H4664" s="21" t="s">
        <v>49</v>
      </c>
      <c r="I4664" s="21" t="str">
        <f>VLOOKUP(Tableau1[[#This Row],[CODE_DESTINATION]],Libellés!$E$2:$F$7,2,FALSE)</f>
        <v>Valorisation matière</v>
      </c>
      <c r="J4664" s="21">
        <v>15446.87472</v>
      </c>
      <c r="K4664" s="21">
        <v>244545</v>
      </c>
      <c r="L4664" s="21">
        <f>Tableau1[[#This Row],[TONNE_DECHET]]*1000</f>
        <v>15446874.720000001</v>
      </c>
      <c r="M4664" s="21">
        <f>Tableau1[[#This Row],[KG_DECHET]]/Tableau1[[#This Row],[Population]]</f>
        <v>63.165776114825498</v>
      </c>
    </row>
    <row r="4665" spans="1:13" x14ac:dyDescent="0.3">
      <c r="A4665" s="21">
        <v>2011</v>
      </c>
      <c r="B4665" s="21">
        <v>76</v>
      </c>
      <c r="C4665" s="21" t="str">
        <f>VLOOKUP(Tableau1[[#This Row],[CODE_REGION]],Libellés!$I$2:$J$15,2,FALSE)</f>
        <v>Occitanie</v>
      </c>
      <c r="D4665" s="21">
        <v>82</v>
      </c>
      <c r="E4665" s="21" t="str">
        <f>VLOOKUP(Tableau1[[#This Row],[CODE_DEPT]],Libellés!$L$2:$M$102,2,FALSE)</f>
        <v>Tarn-et-Garonne</v>
      </c>
      <c r="F4665" s="21" t="s">
        <v>51</v>
      </c>
      <c r="G4665" s="21" t="str">
        <f>VLOOKUP(Tableau1[[#This Row],[CODE_TYPE_DECHET]],Libellés!$A$1:$B$8,2,FALSE)</f>
        <v>Emballages et papier</v>
      </c>
      <c r="H4665" s="21" t="s">
        <v>52</v>
      </c>
      <c r="I4665" s="21" t="str">
        <f>VLOOKUP(Tableau1[[#This Row],[CODE_DESTINATION]],Libellés!$E$2:$F$7,2,FALSE)</f>
        <v>Non précisé</v>
      </c>
      <c r="J4665" s="21">
        <v>46.56203</v>
      </c>
      <c r="K4665" s="21">
        <v>244545</v>
      </c>
      <c r="L4665" s="21">
        <f>Tableau1[[#This Row],[TONNE_DECHET]]*1000</f>
        <v>46562.03</v>
      </c>
      <c r="M4665" s="21">
        <f>Tableau1[[#This Row],[KG_DECHET]]/Tableau1[[#This Row],[Population]]</f>
        <v>0.19040270706822876</v>
      </c>
    </row>
    <row r="4666" spans="1:13" x14ac:dyDescent="0.3">
      <c r="A4666" s="21">
        <v>2011</v>
      </c>
      <c r="B4666" s="21">
        <v>76</v>
      </c>
      <c r="C4666" s="21" t="str">
        <f>VLOOKUP(Tableau1[[#This Row],[CODE_REGION]],Libellés!$I$2:$J$15,2,FALSE)</f>
        <v>Occitanie</v>
      </c>
      <c r="D4666" s="21">
        <v>82</v>
      </c>
      <c r="E4666" s="21" t="str">
        <f>VLOOKUP(Tableau1[[#This Row],[CODE_DEPT]],Libellés!$L$2:$M$102,2,FALSE)</f>
        <v>Tarn-et-Garonne</v>
      </c>
      <c r="F4666" s="21" t="s">
        <v>56</v>
      </c>
      <c r="G4666" s="21" t="str">
        <f>VLOOKUP(Tableau1[[#This Row],[CODE_TYPE_DECHET]],Libellés!$A$1:$B$8,2,FALSE)</f>
        <v>Biodéchets</v>
      </c>
      <c r="H4666" s="21" t="s">
        <v>49</v>
      </c>
      <c r="I4666" s="21" t="str">
        <f>VLOOKUP(Tableau1[[#This Row],[CODE_DESTINATION]],Libellés!$E$2:$F$7,2,FALSE)</f>
        <v>Valorisation matière</v>
      </c>
      <c r="J4666" s="21">
        <v>571</v>
      </c>
      <c r="K4666" s="21">
        <v>244545</v>
      </c>
      <c r="L4666" s="21">
        <f>Tableau1[[#This Row],[TONNE_DECHET]]*1000</f>
        <v>571000</v>
      </c>
      <c r="M4666" s="21">
        <f>Tableau1[[#This Row],[KG_DECHET]]/Tableau1[[#This Row],[Population]]</f>
        <v>2.3349485779713346</v>
      </c>
    </row>
    <row r="4667" spans="1:13" x14ac:dyDescent="0.3">
      <c r="A4667" s="21">
        <v>2011</v>
      </c>
      <c r="B4667" s="21">
        <v>76</v>
      </c>
      <c r="C4667" s="21" t="str">
        <f>VLOOKUP(Tableau1[[#This Row],[CODE_REGION]],Libellés!$I$2:$J$15,2,FALSE)</f>
        <v>Occitanie</v>
      </c>
      <c r="D4667" s="21">
        <v>82</v>
      </c>
      <c r="E4667" s="21" t="str">
        <f>VLOOKUP(Tableau1[[#This Row],[CODE_DEPT]],Libellés!$L$2:$M$102,2,FALSE)</f>
        <v>Tarn-et-Garonne</v>
      </c>
      <c r="F4667" s="21" t="s">
        <v>56</v>
      </c>
      <c r="G4667" s="21" t="str">
        <f>VLOOKUP(Tableau1[[#This Row],[CODE_TYPE_DECHET]],Libellés!$A$1:$B$8,2,FALSE)</f>
        <v>Biodéchets</v>
      </c>
      <c r="H4667" s="21" t="s">
        <v>56</v>
      </c>
      <c r="I4667" s="21" t="str">
        <f>VLOOKUP(Tableau1[[#This Row],[CODE_DESTINATION]],Libellés!$E$2:$F$7,2,FALSE)</f>
        <v>Valorisation organique</v>
      </c>
      <c r="J4667" s="21">
        <v>488</v>
      </c>
      <c r="K4667" s="21">
        <v>244545</v>
      </c>
      <c r="L4667" s="21">
        <f>Tableau1[[#This Row],[TONNE_DECHET]]*1000</f>
        <v>488000</v>
      </c>
      <c r="M4667" s="21">
        <f>Tableau1[[#This Row],[KG_DECHET]]/Tableau1[[#This Row],[Population]]</f>
        <v>1.9955427426445032</v>
      </c>
    </row>
    <row r="4668" spans="1:13" x14ac:dyDescent="0.3">
      <c r="A4668" s="21">
        <v>2011</v>
      </c>
      <c r="B4668" s="21">
        <v>76</v>
      </c>
      <c r="C4668" s="21" t="str">
        <f>VLOOKUP(Tableau1[[#This Row],[CODE_REGION]],Libellés!$I$2:$J$15,2,FALSE)</f>
        <v>Occitanie</v>
      </c>
      <c r="D4668" s="21">
        <v>82</v>
      </c>
      <c r="E4668" s="21" t="str">
        <f>VLOOKUP(Tableau1[[#This Row],[CODE_DEPT]],Libellés!$L$2:$M$102,2,FALSE)</f>
        <v>Tarn-et-Garonne</v>
      </c>
      <c r="F4668" s="21" t="s">
        <v>54</v>
      </c>
      <c r="G4668" s="21" t="str">
        <f>VLOOKUP(Tableau1[[#This Row],[CODE_TYPE_DECHET]],Libellés!$A$1:$B$8,2,FALSE)</f>
        <v>Verre</v>
      </c>
      <c r="H4668" s="21" t="s">
        <v>49</v>
      </c>
      <c r="I4668" s="21" t="str">
        <f>VLOOKUP(Tableau1[[#This Row],[CODE_DESTINATION]],Libellés!$E$2:$F$7,2,FALSE)</f>
        <v>Valorisation matière</v>
      </c>
      <c r="J4668" s="21">
        <v>6567.4231</v>
      </c>
      <c r="K4668" s="21">
        <v>244545</v>
      </c>
      <c r="L4668" s="21">
        <f>Tableau1[[#This Row],[TONNE_DECHET]]*1000</f>
        <v>6567423.0999999996</v>
      </c>
      <c r="M4668" s="21">
        <f>Tableau1[[#This Row],[KG_DECHET]]/Tableau1[[#This Row],[Population]]</f>
        <v>26.855683412050951</v>
      </c>
    </row>
    <row r="4669" spans="1:13" x14ac:dyDescent="0.3">
      <c r="A4669" s="21">
        <v>2011</v>
      </c>
      <c r="B4669" s="21">
        <v>76</v>
      </c>
      <c r="C4669" s="21" t="str">
        <f>VLOOKUP(Tableau1[[#This Row],[CODE_REGION]],Libellés!$I$2:$J$15,2,FALSE)</f>
        <v>Occitanie</v>
      </c>
      <c r="D4669" s="21">
        <v>82</v>
      </c>
      <c r="E4669" s="21" t="str">
        <f>VLOOKUP(Tableau1[[#This Row],[CODE_DEPT]],Libellés!$L$2:$M$102,2,FALSE)</f>
        <v>Tarn-et-Garonne</v>
      </c>
      <c r="F4669" s="21" t="s">
        <v>54</v>
      </c>
      <c r="G4669" s="21" t="str">
        <f>VLOOKUP(Tableau1[[#This Row],[CODE_TYPE_DECHET]],Libellés!$A$1:$B$8,2,FALSE)</f>
        <v>Verre</v>
      </c>
      <c r="H4669" s="21" t="s">
        <v>52</v>
      </c>
      <c r="I4669" s="21" t="str">
        <f>VLOOKUP(Tableau1[[#This Row],[CODE_DESTINATION]],Libellés!$E$2:$F$7,2,FALSE)</f>
        <v>Non précisé</v>
      </c>
      <c r="J4669" s="21">
        <v>41.764339999999997</v>
      </c>
      <c r="K4669" s="21">
        <v>244545</v>
      </c>
      <c r="L4669" s="21">
        <f>Tableau1[[#This Row],[TONNE_DECHET]]*1000</f>
        <v>41764.339999999997</v>
      </c>
      <c r="M4669" s="21">
        <f>Tableau1[[#This Row],[KG_DECHET]]/Tableau1[[#This Row],[Population]]</f>
        <v>0.17078386391052769</v>
      </c>
    </row>
    <row r="4670" spans="1:13" x14ac:dyDescent="0.3">
      <c r="A4670" s="21">
        <v>2011</v>
      </c>
      <c r="B4670" s="21">
        <v>76</v>
      </c>
      <c r="C4670" s="21" t="str">
        <f>VLOOKUP(Tableau1[[#This Row],[CODE_REGION]],Libellés!$I$2:$J$15,2,FALSE)</f>
        <v>Occitanie</v>
      </c>
      <c r="D4670" s="21">
        <v>82</v>
      </c>
      <c r="E4670" s="21" t="str">
        <f>VLOOKUP(Tableau1[[#This Row],[CODE_DEPT]],Libellés!$L$2:$M$102,2,FALSE)</f>
        <v>Tarn-et-Garonne</v>
      </c>
      <c r="F4670" s="21" t="s">
        <v>55</v>
      </c>
      <c r="G4670" s="21" t="str">
        <f>VLOOKUP(Tableau1[[#This Row],[CODE_TYPE_DECHET]],Libellés!$A$1:$B$8,2,FALSE)</f>
        <v>Collectes séparées hors gravats</v>
      </c>
      <c r="H4670" s="21" t="s">
        <v>49</v>
      </c>
      <c r="I4670" s="21" t="str">
        <f>VLOOKUP(Tableau1[[#This Row],[CODE_DESTINATION]],Libellés!$E$2:$F$7,2,FALSE)</f>
        <v>Valorisation matière</v>
      </c>
      <c r="J4670" s="21">
        <v>184</v>
      </c>
      <c r="K4670" s="21">
        <v>244545</v>
      </c>
      <c r="L4670" s="21">
        <f>Tableau1[[#This Row],[TONNE_DECHET]]*1000</f>
        <v>184000</v>
      </c>
      <c r="M4670" s="21">
        <f>Tableau1[[#This Row],[KG_DECHET]]/Tableau1[[#This Row],[Population]]</f>
        <v>0.75241775542333722</v>
      </c>
    </row>
    <row r="4671" spans="1:13" x14ac:dyDescent="0.3">
      <c r="A4671" s="21">
        <v>2011</v>
      </c>
      <c r="B4671" s="21">
        <v>76</v>
      </c>
      <c r="C4671" s="21" t="str">
        <f>VLOOKUP(Tableau1[[#This Row],[CODE_REGION]],Libellés!$I$2:$J$15,2,FALSE)</f>
        <v>Occitanie</v>
      </c>
      <c r="D4671" s="21">
        <v>82</v>
      </c>
      <c r="E4671" s="21" t="str">
        <f>VLOOKUP(Tableau1[[#This Row],[CODE_DEPT]],Libellés!$L$2:$M$102,2,FALSE)</f>
        <v>Tarn-et-Garonne</v>
      </c>
      <c r="F4671" s="21" t="s">
        <v>55</v>
      </c>
      <c r="G4671" s="21" t="str">
        <f>VLOOKUP(Tableau1[[#This Row],[CODE_TYPE_DECHET]],Libellés!$A$1:$B$8,2,FALSE)</f>
        <v>Collectes séparées hors gravats</v>
      </c>
      <c r="H4671" s="21" t="s">
        <v>52</v>
      </c>
      <c r="I4671" s="21" t="str">
        <f>VLOOKUP(Tableau1[[#This Row],[CODE_DESTINATION]],Libellés!$E$2:$F$7,2,FALSE)</f>
        <v>Non précisé</v>
      </c>
      <c r="J4671" s="21">
        <v>204.524</v>
      </c>
      <c r="K4671" s="21">
        <v>244545</v>
      </c>
      <c r="L4671" s="21">
        <f>Tableau1[[#This Row],[TONNE_DECHET]]*1000</f>
        <v>204524</v>
      </c>
      <c r="M4671" s="21">
        <f>Tableau1[[#This Row],[KG_DECHET]]/Tableau1[[#This Row],[Population]]</f>
        <v>0.83634504896849249</v>
      </c>
    </row>
    <row r="4672" spans="1:13" x14ac:dyDescent="0.3">
      <c r="A4672" s="21">
        <v>2013</v>
      </c>
      <c r="B4672" s="21">
        <v>76</v>
      </c>
      <c r="C4672" s="21" t="str">
        <f>VLOOKUP(Tableau1[[#This Row],[CODE_REGION]],Libellés!$I$2:$J$15,2,FALSE)</f>
        <v>Occitanie</v>
      </c>
      <c r="D4672" s="21">
        <v>82</v>
      </c>
      <c r="E4672" s="21" t="str">
        <f>VLOOKUP(Tableau1[[#This Row],[CODE_DEPT]],Libellés!$L$2:$M$102,2,FALSE)</f>
        <v>Tarn-et-Garonne</v>
      </c>
      <c r="F4672" s="21" t="s">
        <v>49</v>
      </c>
      <c r="G4672" s="21" t="str">
        <f>VLOOKUP(Tableau1[[#This Row],[CODE_TYPE_DECHET]],Libellés!$A$1:$B$8,2,FALSE)</f>
        <v>Ordures ménagères résiduelles</v>
      </c>
      <c r="H4672" s="21" t="s">
        <v>50</v>
      </c>
      <c r="I4672" s="21" t="str">
        <f>VLOOKUP(Tableau1[[#This Row],[CODE_DESTINATION]],Libellés!$E$2:$F$7,2,FALSE)</f>
        <v>Incinération avec récupération d'énergie</v>
      </c>
      <c r="J4672" s="21">
        <v>29718</v>
      </c>
      <c r="K4672" s="21">
        <v>250342</v>
      </c>
      <c r="L4672" s="21">
        <f>Tableau1[[#This Row],[TONNE_DECHET]]*1000</f>
        <v>29718000</v>
      </c>
      <c r="M4672" s="21">
        <f>Tableau1[[#This Row],[KG_DECHET]]/Tableau1[[#This Row],[Population]]</f>
        <v>118.70960526000431</v>
      </c>
    </row>
    <row r="4673" spans="1:13" x14ac:dyDescent="0.3">
      <c r="A4673" s="21">
        <v>2013</v>
      </c>
      <c r="B4673" s="21">
        <v>76</v>
      </c>
      <c r="C4673" s="21" t="str">
        <f>VLOOKUP(Tableau1[[#This Row],[CODE_REGION]],Libellés!$I$2:$J$15,2,FALSE)</f>
        <v>Occitanie</v>
      </c>
      <c r="D4673" s="21">
        <v>82</v>
      </c>
      <c r="E4673" s="21" t="str">
        <f>VLOOKUP(Tableau1[[#This Row],[CODE_DEPT]],Libellés!$L$2:$M$102,2,FALSE)</f>
        <v>Tarn-et-Garonne</v>
      </c>
      <c r="F4673" s="21" t="s">
        <v>49</v>
      </c>
      <c r="G4673" s="21" t="str">
        <f>VLOOKUP(Tableau1[[#This Row],[CODE_TYPE_DECHET]],Libellés!$A$1:$B$8,2,FALSE)</f>
        <v>Ordures ménagères résiduelles</v>
      </c>
      <c r="H4673" s="21" t="s">
        <v>51</v>
      </c>
      <c r="I4673" s="21" t="str">
        <f>VLOOKUP(Tableau1[[#This Row],[CODE_DESTINATION]],Libellés!$E$2:$F$7,2,FALSE)</f>
        <v>Stockage</v>
      </c>
      <c r="J4673" s="21">
        <v>30319.216789999999</v>
      </c>
      <c r="K4673" s="21">
        <v>250342</v>
      </c>
      <c r="L4673" s="21">
        <f>Tableau1[[#This Row],[TONNE_DECHET]]*1000</f>
        <v>30319216.789999999</v>
      </c>
      <c r="M4673" s="21">
        <f>Tableau1[[#This Row],[KG_DECHET]]/Tableau1[[#This Row],[Population]]</f>
        <v>121.11118705610724</v>
      </c>
    </row>
    <row r="4674" spans="1:13" x14ac:dyDescent="0.3">
      <c r="A4674" s="21">
        <v>2013</v>
      </c>
      <c r="B4674" s="21">
        <v>76</v>
      </c>
      <c r="C4674" s="21" t="str">
        <f>VLOOKUP(Tableau1[[#This Row],[CODE_REGION]],Libellés!$I$2:$J$15,2,FALSE)</f>
        <v>Occitanie</v>
      </c>
      <c r="D4674" s="21">
        <v>82</v>
      </c>
      <c r="E4674" s="21" t="str">
        <f>VLOOKUP(Tableau1[[#This Row],[CODE_DEPT]],Libellés!$L$2:$M$102,2,FALSE)</f>
        <v>Tarn-et-Garonne</v>
      </c>
      <c r="F4674" s="21" t="s">
        <v>49</v>
      </c>
      <c r="G4674" s="21" t="str">
        <f>VLOOKUP(Tableau1[[#This Row],[CODE_TYPE_DECHET]],Libellés!$A$1:$B$8,2,FALSE)</f>
        <v>Ordures ménagères résiduelles</v>
      </c>
      <c r="H4674" s="21" t="s">
        <v>52</v>
      </c>
      <c r="I4674" s="21" t="str">
        <f>VLOOKUP(Tableau1[[#This Row],[CODE_DESTINATION]],Libellés!$E$2:$F$7,2,FALSE)</f>
        <v>Non précisé</v>
      </c>
      <c r="J4674" s="21">
        <v>4029.9475400000001</v>
      </c>
      <c r="K4674" s="21">
        <v>250342</v>
      </c>
      <c r="L4674" s="21">
        <f>Tableau1[[#This Row],[TONNE_DECHET]]*1000</f>
        <v>4029947.54</v>
      </c>
      <c r="M4674" s="21">
        <f>Tableau1[[#This Row],[KG_DECHET]]/Tableau1[[#This Row],[Population]]</f>
        <v>16.097768412811273</v>
      </c>
    </row>
    <row r="4675" spans="1:13" x14ac:dyDescent="0.3">
      <c r="A4675" s="21">
        <v>2013</v>
      </c>
      <c r="B4675" s="21">
        <v>76</v>
      </c>
      <c r="C4675" s="21" t="str">
        <f>VLOOKUP(Tableau1[[#This Row],[CODE_REGION]],Libellés!$I$2:$J$15,2,FALSE)</f>
        <v>Occitanie</v>
      </c>
      <c r="D4675" s="21">
        <v>82</v>
      </c>
      <c r="E4675" s="21" t="str">
        <f>VLOOKUP(Tableau1[[#This Row],[CODE_DEPT]],Libellés!$L$2:$M$102,2,FALSE)</f>
        <v>Tarn-et-Garonne</v>
      </c>
      <c r="F4675" s="21" t="s">
        <v>50</v>
      </c>
      <c r="G4675" s="21" t="str">
        <f>VLOOKUP(Tableau1[[#This Row],[CODE_TYPE_DECHET]],Libellés!$A$1:$B$8,2,FALSE)</f>
        <v>Encombrants</v>
      </c>
      <c r="H4675" s="21" t="s">
        <v>49</v>
      </c>
      <c r="I4675" s="21" t="str">
        <f>VLOOKUP(Tableau1[[#This Row],[CODE_DESTINATION]],Libellés!$E$2:$F$7,2,FALSE)</f>
        <v>Valorisation matière</v>
      </c>
      <c r="J4675" s="21">
        <v>9</v>
      </c>
      <c r="K4675" s="21">
        <v>250342</v>
      </c>
      <c r="L4675" s="21">
        <f>Tableau1[[#This Row],[TONNE_DECHET]]*1000</f>
        <v>9000</v>
      </c>
      <c r="M4675" s="21">
        <f>Tableau1[[#This Row],[KG_DECHET]]/Tableau1[[#This Row],[Population]]</f>
        <v>3.5950819279226019E-2</v>
      </c>
    </row>
    <row r="4676" spans="1:13" x14ac:dyDescent="0.3">
      <c r="A4676" s="21">
        <v>2013</v>
      </c>
      <c r="B4676" s="21">
        <v>76</v>
      </c>
      <c r="C4676" s="21" t="str">
        <f>VLOOKUP(Tableau1[[#This Row],[CODE_REGION]],Libellés!$I$2:$J$15,2,FALSE)</f>
        <v>Occitanie</v>
      </c>
      <c r="D4676" s="21">
        <v>82</v>
      </c>
      <c r="E4676" s="21" t="str">
        <f>VLOOKUP(Tableau1[[#This Row],[CODE_DEPT]],Libellés!$L$2:$M$102,2,FALSE)</f>
        <v>Tarn-et-Garonne</v>
      </c>
      <c r="F4676" s="21" t="s">
        <v>53</v>
      </c>
      <c r="G4676" s="21" t="str">
        <f>VLOOKUP(Tableau1[[#This Row],[CODE_TYPE_DECHET]],Libellés!$A$1:$B$8,2,FALSE)</f>
        <v>Déchets dangereux</v>
      </c>
      <c r="H4676" s="21" t="s">
        <v>49</v>
      </c>
      <c r="I4676" s="21" t="str">
        <f>VLOOKUP(Tableau1[[#This Row],[CODE_DESTINATION]],Libellés!$E$2:$F$7,2,FALSE)</f>
        <v>Valorisation matière</v>
      </c>
      <c r="J4676" s="21">
        <v>5.8000000000000003E-2</v>
      </c>
      <c r="K4676" s="21">
        <v>250342</v>
      </c>
      <c r="L4676" s="21">
        <f>Tableau1[[#This Row],[TONNE_DECHET]]*1000</f>
        <v>58</v>
      </c>
      <c r="M4676" s="21">
        <f>Tableau1[[#This Row],[KG_DECHET]]/Tableau1[[#This Row],[Population]]</f>
        <v>2.3168305757723435E-4</v>
      </c>
    </row>
    <row r="4677" spans="1:13" x14ac:dyDescent="0.3">
      <c r="A4677" s="21">
        <v>2013</v>
      </c>
      <c r="B4677" s="21">
        <v>76</v>
      </c>
      <c r="C4677" s="21" t="str">
        <f>VLOOKUP(Tableau1[[#This Row],[CODE_REGION]],Libellés!$I$2:$J$15,2,FALSE)</f>
        <v>Occitanie</v>
      </c>
      <c r="D4677" s="21">
        <v>82</v>
      </c>
      <c r="E4677" s="21" t="str">
        <f>VLOOKUP(Tableau1[[#This Row],[CODE_DEPT]],Libellés!$L$2:$M$102,2,FALSE)</f>
        <v>Tarn-et-Garonne</v>
      </c>
      <c r="F4677" s="21" t="s">
        <v>51</v>
      </c>
      <c r="G4677" s="21" t="str">
        <f>VLOOKUP(Tableau1[[#This Row],[CODE_TYPE_DECHET]],Libellés!$A$1:$B$8,2,FALSE)</f>
        <v>Emballages et papier</v>
      </c>
      <c r="H4677" s="21" t="s">
        <v>49</v>
      </c>
      <c r="I4677" s="21" t="str">
        <f>VLOOKUP(Tableau1[[#This Row],[CODE_DESTINATION]],Libellés!$E$2:$F$7,2,FALSE)</f>
        <v>Valorisation matière</v>
      </c>
      <c r="J4677" s="21">
        <v>14468.35605</v>
      </c>
      <c r="K4677" s="21">
        <v>250342</v>
      </c>
      <c r="L4677" s="21">
        <f>Tableau1[[#This Row],[TONNE_DECHET]]*1000</f>
        <v>14468356.050000001</v>
      </c>
      <c r="M4677" s="21">
        <f>Tableau1[[#This Row],[KG_DECHET]]/Tableau1[[#This Row],[Population]]</f>
        <v>57.794361513449601</v>
      </c>
    </row>
    <row r="4678" spans="1:13" x14ac:dyDescent="0.3">
      <c r="A4678" s="21">
        <v>2013</v>
      </c>
      <c r="B4678" s="21">
        <v>76</v>
      </c>
      <c r="C4678" s="21" t="str">
        <f>VLOOKUP(Tableau1[[#This Row],[CODE_REGION]],Libellés!$I$2:$J$15,2,FALSE)</f>
        <v>Occitanie</v>
      </c>
      <c r="D4678" s="21">
        <v>82</v>
      </c>
      <c r="E4678" s="21" t="str">
        <f>VLOOKUP(Tableau1[[#This Row],[CODE_DEPT]],Libellés!$L$2:$M$102,2,FALSE)</f>
        <v>Tarn-et-Garonne</v>
      </c>
      <c r="F4678" s="21" t="s">
        <v>51</v>
      </c>
      <c r="G4678" s="21" t="str">
        <f>VLOOKUP(Tableau1[[#This Row],[CODE_TYPE_DECHET]],Libellés!$A$1:$B$8,2,FALSE)</f>
        <v>Emballages et papier</v>
      </c>
      <c r="H4678" s="21" t="s">
        <v>52</v>
      </c>
      <c r="I4678" s="21" t="str">
        <f>VLOOKUP(Tableau1[[#This Row],[CODE_DESTINATION]],Libellés!$E$2:$F$7,2,FALSE)</f>
        <v>Non précisé</v>
      </c>
      <c r="J4678" s="21">
        <v>969.76067</v>
      </c>
      <c r="K4678" s="21">
        <v>250342</v>
      </c>
      <c r="L4678" s="21">
        <f>Tableau1[[#This Row],[TONNE_DECHET]]*1000</f>
        <v>969760.67</v>
      </c>
      <c r="M4678" s="21">
        <f>Tableau1[[#This Row],[KG_DECHET]]/Tableau1[[#This Row],[Population]]</f>
        <v>3.8737433990301269</v>
      </c>
    </row>
    <row r="4679" spans="1:13" x14ac:dyDescent="0.3">
      <c r="A4679" s="21">
        <v>2013</v>
      </c>
      <c r="B4679" s="21">
        <v>76</v>
      </c>
      <c r="C4679" s="21" t="str">
        <f>VLOOKUP(Tableau1[[#This Row],[CODE_REGION]],Libellés!$I$2:$J$15,2,FALSE)</f>
        <v>Occitanie</v>
      </c>
      <c r="D4679" s="21">
        <v>82</v>
      </c>
      <c r="E4679" s="21" t="str">
        <f>VLOOKUP(Tableau1[[#This Row],[CODE_DEPT]],Libellés!$L$2:$M$102,2,FALSE)</f>
        <v>Tarn-et-Garonne</v>
      </c>
      <c r="F4679" s="21" t="s">
        <v>56</v>
      </c>
      <c r="G4679" s="21" t="str">
        <f>VLOOKUP(Tableau1[[#This Row],[CODE_TYPE_DECHET]],Libellés!$A$1:$B$8,2,FALSE)</f>
        <v>Biodéchets</v>
      </c>
      <c r="H4679" s="21" t="s">
        <v>56</v>
      </c>
      <c r="I4679" s="21" t="str">
        <f>VLOOKUP(Tableau1[[#This Row],[CODE_DESTINATION]],Libellés!$E$2:$F$7,2,FALSE)</f>
        <v>Valorisation organique</v>
      </c>
      <c r="J4679" s="21">
        <v>325</v>
      </c>
      <c r="K4679" s="21">
        <v>250342</v>
      </c>
      <c r="L4679" s="21">
        <f>Tableau1[[#This Row],[TONNE_DECHET]]*1000</f>
        <v>325000</v>
      </c>
      <c r="M4679" s="21">
        <f>Tableau1[[#This Row],[KG_DECHET]]/Tableau1[[#This Row],[Population]]</f>
        <v>1.2982240295276062</v>
      </c>
    </row>
    <row r="4680" spans="1:13" x14ac:dyDescent="0.3">
      <c r="A4680" s="21">
        <v>2013</v>
      </c>
      <c r="B4680" s="21">
        <v>76</v>
      </c>
      <c r="C4680" s="21" t="str">
        <f>VLOOKUP(Tableau1[[#This Row],[CODE_REGION]],Libellés!$I$2:$J$15,2,FALSE)</f>
        <v>Occitanie</v>
      </c>
      <c r="D4680" s="21">
        <v>82</v>
      </c>
      <c r="E4680" s="21" t="str">
        <f>VLOOKUP(Tableau1[[#This Row],[CODE_DEPT]],Libellés!$L$2:$M$102,2,FALSE)</f>
        <v>Tarn-et-Garonne</v>
      </c>
      <c r="F4680" s="21" t="s">
        <v>54</v>
      </c>
      <c r="G4680" s="21" t="str">
        <f>VLOOKUP(Tableau1[[#This Row],[CODE_TYPE_DECHET]],Libellés!$A$1:$B$8,2,FALSE)</f>
        <v>Verre</v>
      </c>
      <c r="H4680" s="21" t="s">
        <v>49</v>
      </c>
      <c r="I4680" s="21" t="str">
        <f>VLOOKUP(Tableau1[[#This Row],[CODE_DESTINATION]],Libellés!$E$2:$F$7,2,FALSE)</f>
        <v>Valorisation matière</v>
      </c>
      <c r="J4680" s="21">
        <v>5924.7603399999998</v>
      </c>
      <c r="K4680" s="21">
        <v>250342</v>
      </c>
      <c r="L4680" s="21">
        <f>Tableau1[[#This Row],[TONNE_DECHET]]*1000</f>
        <v>5924760.3399999999</v>
      </c>
      <c r="M4680" s="21">
        <f>Tableau1[[#This Row],[KG_DECHET]]/Tableau1[[#This Row],[Population]]</f>
        <v>23.666665361785078</v>
      </c>
    </row>
    <row r="4681" spans="1:13" x14ac:dyDescent="0.3">
      <c r="A4681" s="21">
        <v>2013</v>
      </c>
      <c r="B4681" s="21">
        <v>76</v>
      </c>
      <c r="C4681" s="21" t="str">
        <f>VLOOKUP(Tableau1[[#This Row],[CODE_REGION]],Libellés!$I$2:$J$15,2,FALSE)</f>
        <v>Occitanie</v>
      </c>
      <c r="D4681" s="21">
        <v>82</v>
      </c>
      <c r="E4681" s="21" t="str">
        <f>VLOOKUP(Tableau1[[#This Row],[CODE_DEPT]],Libellés!$L$2:$M$102,2,FALSE)</f>
        <v>Tarn-et-Garonne</v>
      </c>
      <c r="F4681" s="21" t="s">
        <v>54</v>
      </c>
      <c r="G4681" s="21" t="str">
        <f>VLOOKUP(Tableau1[[#This Row],[CODE_TYPE_DECHET]],Libellés!$A$1:$B$8,2,FALSE)</f>
        <v>Verre</v>
      </c>
      <c r="H4681" s="21" t="s">
        <v>52</v>
      </c>
      <c r="I4681" s="21" t="str">
        <f>VLOOKUP(Tableau1[[#This Row],[CODE_DESTINATION]],Libellés!$E$2:$F$7,2,FALSE)</f>
        <v>Non précisé</v>
      </c>
      <c r="J4681" s="21">
        <v>1046.8298199999999</v>
      </c>
      <c r="K4681" s="21">
        <v>250342</v>
      </c>
      <c r="L4681" s="21">
        <f>Tableau1[[#This Row],[TONNE_DECHET]]*1000</f>
        <v>1046829.82</v>
      </c>
      <c r="M4681" s="21">
        <f>Tableau1[[#This Row],[KG_DECHET]]/Tableau1[[#This Row],[Population]]</f>
        <v>4.1815988527694117</v>
      </c>
    </row>
    <row r="4682" spans="1:13" x14ac:dyDescent="0.3">
      <c r="A4682" s="21">
        <v>2013</v>
      </c>
      <c r="B4682" s="21">
        <v>76</v>
      </c>
      <c r="C4682" s="21" t="str">
        <f>VLOOKUP(Tableau1[[#This Row],[CODE_REGION]],Libellés!$I$2:$J$15,2,FALSE)</f>
        <v>Occitanie</v>
      </c>
      <c r="D4682" s="21">
        <v>82</v>
      </c>
      <c r="E4682" s="21" t="str">
        <f>VLOOKUP(Tableau1[[#This Row],[CODE_DEPT]],Libellés!$L$2:$M$102,2,FALSE)</f>
        <v>Tarn-et-Garonne</v>
      </c>
      <c r="F4682" s="21" t="s">
        <v>55</v>
      </c>
      <c r="G4682" s="21" t="str">
        <f>VLOOKUP(Tableau1[[#This Row],[CODE_TYPE_DECHET]],Libellés!$A$1:$B$8,2,FALSE)</f>
        <v>Collectes séparées hors gravats</v>
      </c>
      <c r="H4682" s="21" t="s">
        <v>49</v>
      </c>
      <c r="I4682" s="21" t="str">
        <f>VLOOKUP(Tableau1[[#This Row],[CODE_DESTINATION]],Libellés!$E$2:$F$7,2,FALSE)</f>
        <v>Valorisation matière</v>
      </c>
      <c r="J4682" s="21">
        <v>465.54718000000003</v>
      </c>
      <c r="K4682" s="21">
        <v>250342</v>
      </c>
      <c r="L4682" s="21">
        <f>Tableau1[[#This Row],[TONNE_DECHET]]*1000</f>
        <v>465547.18000000005</v>
      </c>
      <c r="M4682" s="21">
        <f>Tableau1[[#This Row],[KG_DECHET]]/Tableau1[[#This Row],[Population]]</f>
        <v>1.8596447260148119</v>
      </c>
    </row>
    <row r="4683" spans="1:13" x14ac:dyDescent="0.3">
      <c r="A4683" s="21">
        <v>2015</v>
      </c>
      <c r="B4683" s="21">
        <v>76</v>
      </c>
      <c r="C4683" s="21" t="str">
        <f>VLOOKUP(Tableau1[[#This Row],[CODE_REGION]],Libellés!$I$2:$J$15,2,FALSE)</f>
        <v>Occitanie</v>
      </c>
      <c r="D4683" s="21">
        <v>82</v>
      </c>
      <c r="E4683" s="21" t="str">
        <f>VLOOKUP(Tableau1[[#This Row],[CODE_DEPT]],Libellés!$L$2:$M$102,2,FALSE)</f>
        <v>Tarn-et-Garonne</v>
      </c>
      <c r="F4683" s="21" t="s">
        <v>49</v>
      </c>
      <c r="G4683" s="21" t="str">
        <f>VLOOKUP(Tableau1[[#This Row],[CODE_TYPE_DECHET]],Libellés!$A$1:$B$8,2,FALSE)</f>
        <v>Ordures ménagères résiduelles</v>
      </c>
      <c r="H4683" s="21" t="s">
        <v>50</v>
      </c>
      <c r="I4683" s="21" t="str">
        <f>VLOOKUP(Tableau1[[#This Row],[CODE_DESTINATION]],Libellés!$E$2:$F$7,2,FALSE)</f>
        <v>Incinération avec récupération d'énergie</v>
      </c>
      <c r="J4683" s="21">
        <v>26430</v>
      </c>
      <c r="K4683" s="21">
        <v>255274</v>
      </c>
      <c r="L4683" s="21">
        <f>Tableau1[[#This Row],[TONNE_DECHET]]*1000</f>
        <v>26430000</v>
      </c>
      <c r="M4683" s="21">
        <f>Tableau1[[#This Row],[KG_DECHET]]/Tableau1[[#This Row],[Population]]</f>
        <v>103.53580858215095</v>
      </c>
    </row>
    <row r="4684" spans="1:13" x14ac:dyDescent="0.3">
      <c r="A4684" s="21">
        <v>2015</v>
      </c>
      <c r="B4684" s="21">
        <v>76</v>
      </c>
      <c r="C4684" s="21" t="str">
        <f>VLOOKUP(Tableau1[[#This Row],[CODE_REGION]],Libellés!$I$2:$J$15,2,FALSE)</f>
        <v>Occitanie</v>
      </c>
      <c r="D4684" s="21">
        <v>82</v>
      </c>
      <c r="E4684" s="21" t="str">
        <f>VLOOKUP(Tableau1[[#This Row],[CODE_DEPT]],Libellés!$L$2:$M$102,2,FALSE)</f>
        <v>Tarn-et-Garonne</v>
      </c>
      <c r="F4684" s="21" t="s">
        <v>49</v>
      </c>
      <c r="G4684" s="21" t="str">
        <f>VLOOKUP(Tableau1[[#This Row],[CODE_TYPE_DECHET]],Libellés!$A$1:$B$8,2,FALSE)</f>
        <v>Ordures ménagères résiduelles</v>
      </c>
      <c r="H4684" s="21" t="s">
        <v>51</v>
      </c>
      <c r="I4684" s="21" t="str">
        <f>VLOOKUP(Tableau1[[#This Row],[CODE_DESTINATION]],Libellés!$E$2:$F$7,2,FALSE)</f>
        <v>Stockage</v>
      </c>
      <c r="J4684" s="21">
        <v>36401.010549999999</v>
      </c>
      <c r="K4684" s="21">
        <v>255274</v>
      </c>
      <c r="L4684" s="21">
        <f>Tableau1[[#This Row],[TONNE_DECHET]]*1000</f>
        <v>36401010.549999997</v>
      </c>
      <c r="M4684" s="21">
        <f>Tableau1[[#This Row],[KG_DECHET]]/Tableau1[[#This Row],[Population]]</f>
        <v>142.59584035193555</v>
      </c>
    </row>
    <row r="4685" spans="1:13" x14ac:dyDescent="0.3">
      <c r="A4685" s="21">
        <v>2015</v>
      </c>
      <c r="B4685" s="21">
        <v>76</v>
      </c>
      <c r="C4685" s="21" t="str">
        <f>VLOOKUP(Tableau1[[#This Row],[CODE_REGION]],Libellés!$I$2:$J$15,2,FALSE)</f>
        <v>Occitanie</v>
      </c>
      <c r="D4685" s="21">
        <v>82</v>
      </c>
      <c r="E4685" s="21" t="str">
        <f>VLOOKUP(Tableau1[[#This Row],[CODE_DEPT]],Libellés!$L$2:$M$102,2,FALSE)</f>
        <v>Tarn-et-Garonne</v>
      </c>
      <c r="F4685" s="21" t="s">
        <v>51</v>
      </c>
      <c r="G4685" s="21" t="str">
        <f>VLOOKUP(Tableau1[[#This Row],[CODE_TYPE_DECHET]],Libellés!$A$1:$B$8,2,FALSE)</f>
        <v>Emballages et papier</v>
      </c>
      <c r="H4685" s="21" t="s">
        <v>49</v>
      </c>
      <c r="I4685" s="21" t="str">
        <f>VLOOKUP(Tableau1[[#This Row],[CODE_DESTINATION]],Libellés!$E$2:$F$7,2,FALSE)</f>
        <v>Valorisation matière</v>
      </c>
      <c r="J4685" s="21">
        <v>15547.66713</v>
      </c>
      <c r="K4685" s="21">
        <v>255274</v>
      </c>
      <c r="L4685" s="21">
        <f>Tableau1[[#This Row],[TONNE_DECHET]]*1000</f>
        <v>15547667.129999999</v>
      </c>
      <c r="M4685" s="21">
        <f>Tableau1[[#This Row],[KG_DECHET]]/Tableau1[[#This Row],[Population]]</f>
        <v>60.905799768092322</v>
      </c>
    </row>
    <row r="4686" spans="1:13" x14ac:dyDescent="0.3">
      <c r="A4686" s="21">
        <v>2015</v>
      </c>
      <c r="B4686" s="21">
        <v>76</v>
      </c>
      <c r="C4686" s="21" t="str">
        <f>VLOOKUP(Tableau1[[#This Row],[CODE_REGION]],Libellés!$I$2:$J$15,2,FALSE)</f>
        <v>Occitanie</v>
      </c>
      <c r="D4686" s="21">
        <v>82</v>
      </c>
      <c r="E4686" s="21" t="str">
        <f>VLOOKUP(Tableau1[[#This Row],[CODE_DEPT]],Libellés!$L$2:$M$102,2,FALSE)</f>
        <v>Tarn-et-Garonne</v>
      </c>
      <c r="F4686" s="21" t="s">
        <v>56</v>
      </c>
      <c r="G4686" s="21" t="str">
        <f>VLOOKUP(Tableau1[[#This Row],[CODE_TYPE_DECHET]],Libellés!$A$1:$B$8,2,FALSE)</f>
        <v>Biodéchets</v>
      </c>
      <c r="H4686" s="21" t="s">
        <v>56</v>
      </c>
      <c r="I4686" s="21" t="str">
        <f>VLOOKUP(Tableau1[[#This Row],[CODE_DESTINATION]],Libellés!$E$2:$F$7,2,FALSE)</f>
        <v>Valorisation organique</v>
      </c>
      <c r="J4686" s="21">
        <v>626</v>
      </c>
      <c r="K4686" s="21">
        <v>255274</v>
      </c>
      <c r="L4686" s="21">
        <f>Tableau1[[#This Row],[TONNE_DECHET]]*1000</f>
        <v>626000</v>
      </c>
      <c r="M4686" s="21">
        <f>Tableau1[[#This Row],[KG_DECHET]]/Tableau1[[#This Row],[Population]]</f>
        <v>2.4522669758769009</v>
      </c>
    </row>
    <row r="4687" spans="1:13" x14ac:dyDescent="0.3">
      <c r="A4687" s="21">
        <v>2015</v>
      </c>
      <c r="B4687" s="21">
        <v>76</v>
      </c>
      <c r="C4687" s="21" t="str">
        <f>VLOOKUP(Tableau1[[#This Row],[CODE_REGION]],Libellés!$I$2:$J$15,2,FALSE)</f>
        <v>Occitanie</v>
      </c>
      <c r="D4687" s="21">
        <v>82</v>
      </c>
      <c r="E4687" s="21" t="str">
        <f>VLOOKUP(Tableau1[[#This Row],[CODE_DEPT]],Libellés!$L$2:$M$102,2,FALSE)</f>
        <v>Tarn-et-Garonne</v>
      </c>
      <c r="F4687" s="21" t="s">
        <v>54</v>
      </c>
      <c r="G4687" s="21" t="str">
        <f>VLOOKUP(Tableau1[[#This Row],[CODE_TYPE_DECHET]],Libellés!$A$1:$B$8,2,FALSE)</f>
        <v>Verre</v>
      </c>
      <c r="H4687" s="21" t="s">
        <v>49</v>
      </c>
      <c r="I4687" s="21" t="str">
        <f>VLOOKUP(Tableau1[[#This Row],[CODE_DESTINATION]],Libellés!$E$2:$F$7,2,FALSE)</f>
        <v>Valorisation matière</v>
      </c>
      <c r="J4687" s="21">
        <v>7187.3809499999998</v>
      </c>
      <c r="K4687" s="21">
        <v>255274</v>
      </c>
      <c r="L4687" s="21">
        <f>Tableau1[[#This Row],[TONNE_DECHET]]*1000</f>
        <v>7187380.9500000002</v>
      </c>
      <c r="M4687" s="21">
        <f>Tableau1[[#This Row],[KG_DECHET]]/Tableau1[[#This Row],[Population]]</f>
        <v>28.155554228005986</v>
      </c>
    </row>
    <row r="4688" spans="1:13" x14ac:dyDescent="0.3">
      <c r="A4688" s="21">
        <v>2015</v>
      </c>
      <c r="B4688" s="21">
        <v>76</v>
      </c>
      <c r="C4688" s="21" t="str">
        <f>VLOOKUP(Tableau1[[#This Row],[CODE_REGION]],Libellés!$I$2:$J$15,2,FALSE)</f>
        <v>Occitanie</v>
      </c>
      <c r="D4688" s="21">
        <v>82</v>
      </c>
      <c r="E4688" s="21" t="str">
        <f>VLOOKUP(Tableau1[[#This Row],[CODE_DEPT]],Libellés!$L$2:$M$102,2,FALSE)</f>
        <v>Tarn-et-Garonne</v>
      </c>
      <c r="F4688" s="21" t="s">
        <v>55</v>
      </c>
      <c r="G4688" s="21" t="str">
        <f>VLOOKUP(Tableau1[[#This Row],[CODE_TYPE_DECHET]],Libellés!$A$1:$B$8,2,FALSE)</f>
        <v>Collectes séparées hors gravats</v>
      </c>
      <c r="H4688" s="21" t="s">
        <v>49</v>
      </c>
      <c r="I4688" s="21" t="str">
        <f>VLOOKUP(Tableau1[[#This Row],[CODE_DESTINATION]],Libellés!$E$2:$F$7,2,FALSE)</f>
        <v>Valorisation matière</v>
      </c>
      <c r="J4688" s="21">
        <v>727.75121000000001</v>
      </c>
      <c r="K4688" s="21">
        <v>255274</v>
      </c>
      <c r="L4688" s="21">
        <f>Tableau1[[#This Row],[TONNE_DECHET]]*1000</f>
        <v>727751.21</v>
      </c>
      <c r="M4688" s="21">
        <f>Tableau1[[#This Row],[KG_DECHET]]/Tableau1[[#This Row],[Population]]</f>
        <v>2.8508630334464145</v>
      </c>
    </row>
    <row r="4689" spans="1:13" x14ac:dyDescent="0.3">
      <c r="A4689" s="21">
        <v>2017</v>
      </c>
      <c r="B4689" s="21">
        <v>76</v>
      </c>
      <c r="C4689" s="21" t="str">
        <f>VLOOKUP(Tableau1[[#This Row],[CODE_REGION]],Libellés!$I$2:$J$15,2,FALSE)</f>
        <v>Occitanie</v>
      </c>
      <c r="D4689" s="21">
        <v>82</v>
      </c>
      <c r="E4689" s="21" t="str">
        <f>VLOOKUP(Tableau1[[#This Row],[CODE_DEPT]],Libellés!$L$2:$M$102,2,FALSE)</f>
        <v>Tarn-et-Garonne</v>
      </c>
      <c r="F4689" s="21" t="s">
        <v>49</v>
      </c>
      <c r="G4689" s="21" t="str">
        <f>VLOOKUP(Tableau1[[#This Row],[CODE_TYPE_DECHET]],Libellés!$A$1:$B$8,2,FALSE)</f>
        <v>Ordures ménagères résiduelles</v>
      </c>
      <c r="H4689" s="21" t="s">
        <v>50</v>
      </c>
      <c r="I4689" s="21" t="str">
        <f>VLOOKUP(Tableau1[[#This Row],[CODE_DESTINATION]],Libellés!$E$2:$F$7,2,FALSE)</f>
        <v>Incinération avec récupération d'énergie</v>
      </c>
      <c r="J4689" s="21">
        <v>29517</v>
      </c>
      <c r="K4689" s="21">
        <v>258349</v>
      </c>
      <c r="L4689" s="21">
        <f>Tableau1[[#This Row],[TONNE_DECHET]]*1000</f>
        <v>29517000</v>
      </c>
      <c r="M4689" s="21">
        <f>Tableau1[[#This Row],[KG_DECHET]]/Tableau1[[#This Row],[Population]]</f>
        <v>114.25242598190819</v>
      </c>
    </row>
    <row r="4690" spans="1:13" x14ac:dyDescent="0.3">
      <c r="A4690" s="21">
        <v>2017</v>
      </c>
      <c r="B4690" s="21">
        <v>76</v>
      </c>
      <c r="C4690" s="21" t="str">
        <f>VLOOKUP(Tableau1[[#This Row],[CODE_REGION]],Libellés!$I$2:$J$15,2,FALSE)</f>
        <v>Occitanie</v>
      </c>
      <c r="D4690" s="21">
        <v>82</v>
      </c>
      <c r="E4690" s="21" t="str">
        <f>VLOOKUP(Tableau1[[#This Row],[CODE_DEPT]],Libellés!$L$2:$M$102,2,FALSE)</f>
        <v>Tarn-et-Garonne</v>
      </c>
      <c r="F4690" s="21" t="s">
        <v>49</v>
      </c>
      <c r="G4690" s="21" t="str">
        <f>VLOOKUP(Tableau1[[#This Row],[CODE_TYPE_DECHET]],Libellés!$A$1:$B$8,2,FALSE)</f>
        <v>Ordures ménagères résiduelles</v>
      </c>
      <c r="H4690" s="21" t="s">
        <v>51</v>
      </c>
      <c r="I4690" s="21" t="str">
        <f>VLOOKUP(Tableau1[[#This Row],[CODE_DESTINATION]],Libellés!$E$2:$F$7,2,FALSE)</f>
        <v>Stockage</v>
      </c>
      <c r="J4690" s="21">
        <v>29649.029610000001</v>
      </c>
      <c r="K4690" s="21">
        <v>258349</v>
      </c>
      <c r="L4690" s="21">
        <f>Tableau1[[#This Row],[TONNE_DECHET]]*1000</f>
        <v>29649029.610000003</v>
      </c>
      <c r="M4690" s="21">
        <f>Tableau1[[#This Row],[KG_DECHET]]/Tableau1[[#This Row],[Population]]</f>
        <v>114.76347735040586</v>
      </c>
    </row>
    <row r="4691" spans="1:13" x14ac:dyDescent="0.3">
      <c r="A4691" s="21">
        <v>2017</v>
      </c>
      <c r="B4691" s="21">
        <v>76</v>
      </c>
      <c r="C4691" s="21" t="str">
        <f>VLOOKUP(Tableau1[[#This Row],[CODE_REGION]],Libellés!$I$2:$J$15,2,FALSE)</f>
        <v>Occitanie</v>
      </c>
      <c r="D4691" s="21">
        <v>82</v>
      </c>
      <c r="E4691" s="21" t="str">
        <f>VLOOKUP(Tableau1[[#This Row],[CODE_DEPT]],Libellés!$L$2:$M$102,2,FALSE)</f>
        <v>Tarn-et-Garonne</v>
      </c>
      <c r="F4691" s="21" t="s">
        <v>49</v>
      </c>
      <c r="G4691" s="21" t="str">
        <f>VLOOKUP(Tableau1[[#This Row],[CODE_TYPE_DECHET]],Libellés!$A$1:$B$8,2,FALSE)</f>
        <v>Ordures ménagères résiduelles</v>
      </c>
      <c r="H4691" s="21" t="s">
        <v>52</v>
      </c>
      <c r="I4691" s="21" t="str">
        <f>VLOOKUP(Tableau1[[#This Row],[CODE_DESTINATION]],Libellés!$E$2:$F$7,2,FALSE)</f>
        <v>Non précisé</v>
      </c>
      <c r="J4691" s="21">
        <v>3722.8788800000002</v>
      </c>
      <c r="K4691" s="21">
        <v>258349</v>
      </c>
      <c r="L4691" s="21">
        <f>Tableau1[[#This Row],[TONNE_DECHET]]*1000</f>
        <v>3722878.8800000004</v>
      </c>
      <c r="M4691" s="21">
        <f>Tableau1[[#This Row],[KG_DECHET]]/Tableau1[[#This Row],[Population]]</f>
        <v>14.41027013845612</v>
      </c>
    </row>
    <row r="4692" spans="1:13" x14ac:dyDescent="0.3">
      <c r="A4692" s="21">
        <v>2017</v>
      </c>
      <c r="B4692" s="21">
        <v>76</v>
      </c>
      <c r="C4692" s="21" t="str">
        <f>VLOOKUP(Tableau1[[#This Row],[CODE_REGION]],Libellés!$I$2:$J$15,2,FALSE)</f>
        <v>Occitanie</v>
      </c>
      <c r="D4692" s="21">
        <v>82</v>
      </c>
      <c r="E4692" s="21" t="str">
        <f>VLOOKUP(Tableau1[[#This Row],[CODE_DEPT]],Libellés!$L$2:$M$102,2,FALSE)</f>
        <v>Tarn-et-Garonne</v>
      </c>
      <c r="F4692" s="21" t="s">
        <v>50</v>
      </c>
      <c r="G4692" s="21" t="str">
        <f>VLOOKUP(Tableau1[[#This Row],[CODE_TYPE_DECHET]],Libellés!$A$1:$B$8,2,FALSE)</f>
        <v>Encombrants</v>
      </c>
      <c r="H4692" s="21" t="s">
        <v>49</v>
      </c>
      <c r="I4692" s="21" t="str">
        <f>VLOOKUP(Tableau1[[#This Row],[CODE_DESTINATION]],Libellés!$E$2:$F$7,2,FALSE)</f>
        <v>Valorisation matière</v>
      </c>
      <c r="J4692" s="21">
        <v>117</v>
      </c>
      <c r="K4692" s="21">
        <v>258349</v>
      </c>
      <c r="L4692" s="21">
        <f>Tableau1[[#This Row],[TONNE_DECHET]]*1000</f>
        <v>117000</v>
      </c>
      <c r="M4692" s="21">
        <f>Tableau1[[#This Row],[KG_DECHET]]/Tableau1[[#This Row],[Population]]</f>
        <v>0.45287576108287625</v>
      </c>
    </row>
    <row r="4693" spans="1:13" x14ac:dyDescent="0.3">
      <c r="A4693" s="21">
        <v>2017</v>
      </c>
      <c r="B4693" s="21">
        <v>76</v>
      </c>
      <c r="C4693" s="21" t="str">
        <f>VLOOKUP(Tableau1[[#This Row],[CODE_REGION]],Libellés!$I$2:$J$15,2,FALSE)</f>
        <v>Occitanie</v>
      </c>
      <c r="D4693" s="21">
        <v>82</v>
      </c>
      <c r="E4693" s="21" t="str">
        <f>VLOOKUP(Tableau1[[#This Row],[CODE_DEPT]],Libellés!$L$2:$M$102,2,FALSE)</f>
        <v>Tarn-et-Garonne</v>
      </c>
      <c r="F4693" s="21" t="s">
        <v>50</v>
      </c>
      <c r="G4693" s="21" t="str">
        <f>VLOOKUP(Tableau1[[#This Row],[CODE_TYPE_DECHET]],Libellés!$A$1:$B$8,2,FALSE)</f>
        <v>Encombrants</v>
      </c>
      <c r="H4693" s="21" t="s">
        <v>51</v>
      </c>
      <c r="I4693" s="21" t="str">
        <f>VLOOKUP(Tableau1[[#This Row],[CODE_DESTINATION]],Libellés!$E$2:$F$7,2,FALSE)</f>
        <v>Stockage</v>
      </c>
      <c r="J4693" s="21">
        <v>13</v>
      </c>
      <c r="K4693" s="21">
        <v>258349</v>
      </c>
      <c r="L4693" s="21">
        <f>Tableau1[[#This Row],[TONNE_DECHET]]*1000</f>
        <v>13000</v>
      </c>
      <c r="M4693" s="21">
        <f>Tableau1[[#This Row],[KG_DECHET]]/Tableau1[[#This Row],[Population]]</f>
        <v>5.0319529009208476E-2</v>
      </c>
    </row>
    <row r="4694" spans="1:13" x14ac:dyDescent="0.3">
      <c r="A4694" s="21">
        <v>2017</v>
      </c>
      <c r="B4694" s="21">
        <v>76</v>
      </c>
      <c r="C4694" s="21" t="str">
        <f>VLOOKUP(Tableau1[[#This Row],[CODE_REGION]],Libellés!$I$2:$J$15,2,FALSE)</f>
        <v>Occitanie</v>
      </c>
      <c r="D4694" s="21">
        <v>82</v>
      </c>
      <c r="E4694" s="21" t="str">
        <f>VLOOKUP(Tableau1[[#This Row],[CODE_DEPT]],Libellés!$L$2:$M$102,2,FALSE)</f>
        <v>Tarn-et-Garonne</v>
      </c>
      <c r="F4694" s="21" t="s">
        <v>53</v>
      </c>
      <c r="G4694" s="21" t="str">
        <f>VLOOKUP(Tableau1[[#This Row],[CODE_TYPE_DECHET]],Libellés!$A$1:$B$8,2,FALSE)</f>
        <v>Déchets dangereux</v>
      </c>
      <c r="H4694" s="21" t="s">
        <v>50</v>
      </c>
      <c r="I4694" s="21" t="str">
        <f>VLOOKUP(Tableau1[[#This Row],[CODE_DESTINATION]],Libellés!$E$2:$F$7,2,FALSE)</f>
        <v>Incinération avec récupération d'énergie</v>
      </c>
      <c r="J4694" s="21">
        <v>1.17</v>
      </c>
      <c r="K4694" s="21">
        <v>258349</v>
      </c>
      <c r="L4694" s="21">
        <f>Tableau1[[#This Row],[TONNE_DECHET]]*1000</f>
        <v>1170</v>
      </c>
      <c r="M4694" s="21">
        <f>Tableau1[[#This Row],[KG_DECHET]]/Tableau1[[#This Row],[Population]]</f>
        <v>4.528757610828763E-3</v>
      </c>
    </row>
    <row r="4695" spans="1:13" x14ac:dyDescent="0.3">
      <c r="A4695" s="21">
        <v>2017</v>
      </c>
      <c r="B4695" s="21">
        <v>76</v>
      </c>
      <c r="C4695" s="21" t="str">
        <f>VLOOKUP(Tableau1[[#This Row],[CODE_REGION]],Libellés!$I$2:$J$15,2,FALSE)</f>
        <v>Occitanie</v>
      </c>
      <c r="D4695" s="21">
        <v>82</v>
      </c>
      <c r="E4695" s="21" t="str">
        <f>VLOOKUP(Tableau1[[#This Row],[CODE_DEPT]],Libellés!$L$2:$M$102,2,FALSE)</f>
        <v>Tarn-et-Garonne</v>
      </c>
      <c r="F4695" s="21" t="s">
        <v>51</v>
      </c>
      <c r="G4695" s="21" t="str">
        <f>VLOOKUP(Tableau1[[#This Row],[CODE_TYPE_DECHET]],Libellés!$A$1:$B$8,2,FALSE)</f>
        <v>Emballages et papier</v>
      </c>
      <c r="H4695" s="21" t="s">
        <v>49</v>
      </c>
      <c r="I4695" s="21" t="str">
        <f>VLOOKUP(Tableau1[[#This Row],[CODE_DESTINATION]],Libellés!$E$2:$F$7,2,FALSE)</f>
        <v>Valorisation matière</v>
      </c>
      <c r="J4695" s="21">
        <v>17333.421020000002</v>
      </c>
      <c r="K4695" s="21">
        <v>258349</v>
      </c>
      <c r="L4695" s="21">
        <f>Tableau1[[#This Row],[TONNE_DECHET]]*1000</f>
        <v>17333421.020000003</v>
      </c>
      <c r="M4695" s="21">
        <f>Tableau1[[#This Row],[KG_DECHET]]/Tableau1[[#This Row],[Population]]</f>
        <v>67.093044757285696</v>
      </c>
    </row>
    <row r="4696" spans="1:13" x14ac:dyDescent="0.3">
      <c r="A4696" s="21">
        <v>2017</v>
      </c>
      <c r="B4696" s="21">
        <v>76</v>
      </c>
      <c r="C4696" s="21" t="str">
        <f>VLOOKUP(Tableau1[[#This Row],[CODE_REGION]],Libellés!$I$2:$J$15,2,FALSE)</f>
        <v>Occitanie</v>
      </c>
      <c r="D4696" s="21">
        <v>82</v>
      </c>
      <c r="E4696" s="21" t="str">
        <f>VLOOKUP(Tableau1[[#This Row],[CODE_DEPT]],Libellés!$L$2:$M$102,2,FALSE)</f>
        <v>Tarn-et-Garonne</v>
      </c>
      <c r="F4696" s="21" t="s">
        <v>51</v>
      </c>
      <c r="G4696" s="21" t="str">
        <f>VLOOKUP(Tableau1[[#This Row],[CODE_TYPE_DECHET]],Libellés!$A$1:$B$8,2,FALSE)</f>
        <v>Emballages et papier</v>
      </c>
      <c r="H4696" s="21" t="s">
        <v>52</v>
      </c>
      <c r="I4696" s="21" t="str">
        <f>VLOOKUP(Tableau1[[#This Row],[CODE_DESTINATION]],Libellés!$E$2:$F$7,2,FALSE)</f>
        <v>Non précisé</v>
      </c>
      <c r="J4696" s="21">
        <v>1201.40723</v>
      </c>
      <c r="K4696" s="21">
        <v>258349</v>
      </c>
      <c r="L4696" s="21">
        <f>Tableau1[[#This Row],[TONNE_DECHET]]*1000</f>
        <v>1201407.23</v>
      </c>
      <c r="M4696" s="21">
        <f>Tableau1[[#This Row],[KG_DECHET]]/Tableau1[[#This Row],[Population]]</f>
        <v>4.6503266124505993</v>
      </c>
    </row>
    <row r="4697" spans="1:13" x14ac:dyDescent="0.3">
      <c r="A4697" s="21">
        <v>2017</v>
      </c>
      <c r="B4697" s="21">
        <v>76</v>
      </c>
      <c r="C4697" s="21" t="str">
        <f>VLOOKUP(Tableau1[[#This Row],[CODE_REGION]],Libellés!$I$2:$J$15,2,FALSE)</f>
        <v>Occitanie</v>
      </c>
      <c r="D4697" s="21">
        <v>82</v>
      </c>
      <c r="E4697" s="21" t="str">
        <f>VLOOKUP(Tableau1[[#This Row],[CODE_DEPT]],Libellés!$L$2:$M$102,2,FALSE)</f>
        <v>Tarn-et-Garonne</v>
      </c>
      <c r="F4697" s="21" t="s">
        <v>56</v>
      </c>
      <c r="G4697" s="21" t="str">
        <f>VLOOKUP(Tableau1[[#This Row],[CODE_TYPE_DECHET]],Libellés!$A$1:$B$8,2,FALSE)</f>
        <v>Biodéchets</v>
      </c>
      <c r="H4697" s="21" t="s">
        <v>56</v>
      </c>
      <c r="I4697" s="21" t="str">
        <f>VLOOKUP(Tableau1[[#This Row],[CODE_DESTINATION]],Libellés!$E$2:$F$7,2,FALSE)</f>
        <v>Valorisation organique</v>
      </c>
      <c r="J4697" s="21">
        <v>828</v>
      </c>
      <c r="K4697" s="21">
        <v>258349</v>
      </c>
      <c r="L4697" s="21">
        <f>Tableau1[[#This Row],[TONNE_DECHET]]*1000</f>
        <v>828000</v>
      </c>
      <c r="M4697" s="21">
        <f>Tableau1[[#This Row],[KG_DECHET]]/Tableau1[[#This Row],[Population]]</f>
        <v>3.2049669245865089</v>
      </c>
    </row>
    <row r="4698" spans="1:13" x14ac:dyDescent="0.3">
      <c r="A4698" s="21">
        <v>2017</v>
      </c>
      <c r="B4698" s="21">
        <v>76</v>
      </c>
      <c r="C4698" s="21" t="str">
        <f>VLOOKUP(Tableau1[[#This Row],[CODE_REGION]],Libellés!$I$2:$J$15,2,FALSE)</f>
        <v>Occitanie</v>
      </c>
      <c r="D4698" s="21">
        <v>82</v>
      </c>
      <c r="E4698" s="21" t="str">
        <f>VLOOKUP(Tableau1[[#This Row],[CODE_DEPT]],Libellés!$L$2:$M$102,2,FALSE)</f>
        <v>Tarn-et-Garonne</v>
      </c>
      <c r="F4698" s="21" t="s">
        <v>54</v>
      </c>
      <c r="G4698" s="21" t="str">
        <f>VLOOKUP(Tableau1[[#This Row],[CODE_TYPE_DECHET]],Libellés!$A$1:$B$8,2,FALSE)</f>
        <v>Verre</v>
      </c>
      <c r="H4698" s="21" t="s">
        <v>49</v>
      </c>
      <c r="I4698" s="21" t="str">
        <f>VLOOKUP(Tableau1[[#This Row],[CODE_DESTINATION]],Libellés!$E$2:$F$7,2,FALSE)</f>
        <v>Valorisation matière</v>
      </c>
      <c r="J4698" s="21">
        <v>6648.17659</v>
      </c>
      <c r="K4698" s="21">
        <v>258349</v>
      </c>
      <c r="L4698" s="21">
        <f>Tableau1[[#This Row],[TONNE_DECHET]]*1000</f>
        <v>6648176.5899999999</v>
      </c>
      <c r="M4698" s="21">
        <f>Tableau1[[#This Row],[KG_DECHET]]/Tableau1[[#This Row],[Population]]</f>
        <v>25.733316521449666</v>
      </c>
    </row>
    <row r="4699" spans="1:13" x14ac:dyDescent="0.3">
      <c r="A4699" s="21">
        <v>2017</v>
      </c>
      <c r="B4699" s="21">
        <v>76</v>
      </c>
      <c r="C4699" s="21" t="str">
        <f>VLOOKUP(Tableau1[[#This Row],[CODE_REGION]],Libellés!$I$2:$J$15,2,FALSE)</f>
        <v>Occitanie</v>
      </c>
      <c r="D4699" s="21">
        <v>82</v>
      </c>
      <c r="E4699" s="21" t="str">
        <f>VLOOKUP(Tableau1[[#This Row],[CODE_DEPT]],Libellés!$L$2:$M$102,2,FALSE)</f>
        <v>Tarn-et-Garonne</v>
      </c>
      <c r="F4699" s="21" t="s">
        <v>54</v>
      </c>
      <c r="G4699" s="21" t="str">
        <f>VLOOKUP(Tableau1[[#This Row],[CODE_TYPE_DECHET]],Libellés!$A$1:$B$8,2,FALSE)</f>
        <v>Verre</v>
      </c>
      <c r="H4699" s="21" t="s">
        <v>52</v>
      </c>
      <c r="I4699" s="21" t="str">
        <f>VLOOKUP(Tableau1[[#This Row],[CODE_DESTINATION]],Libellés!$E$2:$F$7,2,FALSE)</f>
        <v>Non précisé</v>
      </c>
      <c r="J4699" s="21">
        <v>570.67501000000004</v>
      </c>
      <c r="K4699" s="21">
        <v>258349</v>
      </c>
      <c r="L4699" s="21">
        <f>Tableau1[[#This Row],[TONNE_DECHET]]*1000</f>
        <v>570675.01</v>
      </c>
      <c r="M4699" s="21">
        <f>Tableau1[[#This Row],[KG_DECHET]]/Tableau1[[#This Row],[Population]]</f>
        <v>2.2089305938865644</v>
      </c>
    </row>
    <row r="4700" spans="1:13" x14ac:dyDescent="0.3">
      <c r="A4700" s="21">
        <v>2017</v>
      </c>
      <c r="B4700" s="21">
        <v>76</v>
      </c>
      <c r="C4700" s="21" t="str">
        <f>VLOOKUP(Tableau1[[#This Row],[CODE_REGION]],Libellés!$I$2:$J$15,2,FALSE)</f>
        <v>Occitanie</v>
      </c>
      <c r="D4700" s="21">
        <v>82</v>
      </c>
      <c r="E4700" s="21" t="str">
        <f>VLOOKUP(Tableau1[[#This Row],[CODE_DEPT]],Libellés!$L$2:$M$102,2,FALSE)</f>
        <v>Tarn-et-Garonne</v>
      </c>
      <c r="F4700" s="21" t="s">
        <v>55</v>
      </c>
      <c r="G4700" s="21" t="str">
        <f>VLOOKUP(Tableau1[[#This Row],[CODE_TYPE_DECHET]],Libellés!$A$1:$B$8,2,FALSE)</f>
        <v>Collectes séparées hors gravats</v>
      </c>
      <c r="H4700" s="21" t="s">
        <v>49</v>
      </c>
      <c r="I4700" s="21" t="str">
        <f>VLOOKUP(Tableau1[[#This Row],[CODE_DESTINATION]],Libellés!$E$2:$F$7,2,FALSE)</f>
        <v>Valorisation matière</v>
      </c>
      <c r="J4700" s="21">
        <v>866.43618000000004</v>
      </c>
      <c r="K4700" s="21">
        <v>258349</v>
      </c>
      <c r="L4700" s="21">
        <f>Tableau1[[#This Row],[TONNE_DECHET]]*1000</f>
        <v>866436.18</v>
      </c>
      <c r="M4700" s="21">
        <f>Tableau1[[#This Row],[KG_DECHET]]/Tableau1[[#This Row],[Population]]</f>
        <v>3.3537431149336752</v>
      </c>
    </row>
    <row r="4701" spans="1:13" x14ac:dyDescent="0.3">
      <c r="A4701" s="21">
        <v>2009</v>
      </c>
      <c r="B4701" s="21">
        <v>93</v>
      </c>
      <c r="C4701" s="21" t="str">
        <f>VLOOKUP(Tableau1[[#This Row],[CODE_REGION]],Libellés!$I$2:$J$15,2,FALSE)</f>
        <v>PACA</v>
      </c>
      <c r="D4701" s="21">
        <v>83</v>
      </c>
      <c r="E4701" s="21" t="str">
        <f>VLOOKUP(Tableau1[[#This Row],[CODE_DEPT]],Libellés!$L$2:$M$102,2,FALSE)</f>
        <v>Var</v>
      </c>
      <c r="F4701" s="21" t="s">
        <v>49</v>
      </c>
      <c r="G4701" s="21" t="str">
        <f>VLOOKUP(Tableau1[[#This Row],[CODE_TYPE_DECHET]],Libellés!$A$1:$B$8,2,FALSE)</f>
        <v>Ordures ménagères résiduelles</v>
      </c>
      <c r="H4701" s="21" t="s">
        <v>50</v>
      </c>
      <c r="I4701" s="21" t="str">
        <f>VLOOKUP(Tableau1[[#This Row],[CODE_DESTINATION]],Libellés!$E$2:$F$7,2,FALSE)</f>
        <v>Incinération avec récupération d'énergie</v>
      </c>
      <c r="J4701" s="21">
        <v>224654.86</v>
      </c>
      <c r="K4701" s="21">
        <v>1007303</v>
      </c>
      <c r="L4701" s="21">
        <f>Tableau1[[#This Row],[TONNE_DECHET]]*1000</f>
        <v>224654860</v>
      </c>
      <c r="M4701" s="21">
        <f>Tableau1[[#This Row],[KG_DECHET]]/Tableau1[[#This Row],[Population]]</f>
        <v>223.02610038886016</v>
      </c>
    </row>
    <row r="4702" spans="1:13" x14ac:dyDescent="0.3">
      <c r="A4702" s="21">
        <v>2009</v>
      </c>
      <c r="B4702" s="21">
        <v>93</v>
      </c>
      <c r="C4702" s="21" t="str">
        <f>VLOOKUP(Tableau1[[#This Row],[CODE_REGION]],Libellés!$I$2:$J$15,2,FALSE)</f>
        <v>PACA</v>
      </c>
      <c r="D4702" s="21">
        <v>83</v>
      </c>
      <c r="E4702" s="21" t="str">
        <f>VLOOKUP(Tableau1[[#This Row],[CODE_DEPT]],Libellés!$L$2:$M$102,2,FALSE)</f>
        <v>Var</v>
      </c>
      <c r="F4702" s="21" t="s">
        <v>49</v>
      </c>
      <c r="G4702" s="21" t="str">
        <f>VLOOKUP(Tableau1[[#This Row],[CODE_TYPE_DECHET]],Libellés!$A$1:$B$8,2,FALSE)</f>
        <v>Ordures ménagères résiduelles</v>
      </c>
      <c r="H4702" s="21" t="s">
        <v>51</v>
      </c>
      <c r="I4702" s="21" t="str">
        <f>VLOOKUP(Tableau1[[#This Row],[CODE_DESTINATION]],Libellés!$E$2:$F$7,2,FALSE)</f>
        <v>Stockage</v>
      </c>
      <c r="J4702" s="21">
        <v>245023.88892</v>
      </c>
      <c r="K4702" s="21">
        <v>1007303</v>
      </c>
      <c r="L4702" s="21">
        <f>Tableau1[[#This Row],[TONNE_DECHET]]*1000</f>
        <v>245023888.91999999</v>
      </c>
      <c r="M4702" s="21">
        <f>Tableau1[[#This Row],[KG_DECHET]]/Tableau1[[#This Row],[Population]]</f>
        <v>243.24745277240314</v>
      </c>
    </row>
    <row r="4703" spans="1:13" x14ac:dyDescent="0.3">
      <c r="A4703" s="21">
        <v>2009</v>
      </c>
      <c r="B4703" s="21">
        <v>93</v>
      </c>
      <c r="C4703" s="21" t="str">
        <f>VLOOKUP(Tableau1[[#This Row],[CODE_REGION]],Libellés!$I$2:$J$15,2,FALSE)</f>
        <v>PACA</v>
      </c>
      <c r="D4703" s="21">
        <v>83</v>
      </c>
      <c r="E4703" s="21" t="str">
        <f>VLOOKUP(Tableau1[[#This Row],[CODE_DEPT]],Libellés!$L$2:$M$102,2,FALSE)</f>
        <v>Var</v>
      </c>
      <c r="F4703" s="21" t="s">
        <v>49</v>
      </c>
      <c r="G4703" s="21" t="str">
        <f>VLOOKUP(Tableau1[[#This Row],[CODE_TYPE_DECHET]],Libellés!$A$1:$B$8,2,FALSE)</f>
        <v>Ordures ménagères résiduelles</v>
      </c>
      <c r="H4703" s="21" t="s">
        <v>52</v>
      </c>
      <c r="I4703" s="21" t="str">
        <f>VLOOKUP(Tableau1[[#This Row],[CODE_DESTINATION]],Libellés!$E$2:$F$7,2,FALSE)</f>
        <v>Non précisé</v>
      </c>
      <c r="J4703" s="21">
        <v>12684.69183</v>
      </c>
      <c r="K4703" s="21">
        <v>1007303</v>
      </c>
      <c r="L4703" s="21">
        <f>Tableau1[[#This Row],[TONNE_DECHET]]*1000</f>
        <v>12684691.83</v>
      </c>
      <c r="M4703" s="21">
        <f>Tableau1[[#This Row],[KG_DECHET]]/Tableau1[[#This Row],[Population]]</f>
        <v>12.59272714366978</v>
      </c>
    </row>
    <row r="4704" spans="1:13" x14ac:dyDescent="0.3">
      <c r="A4704" s="21">
        <v>2009</v>
      </c>
      <c r="B4704" s="21">
        <v>93</v>
      </c>
      <c r="C4704" s="21" t="str">
        <f>VLOOKUP(Tableau1[[#This Row],[CODE_REGION]],Libellés!$I$2:$J$15,2,FALSE)</f>
        <v>PACA</v>
      </c>
      <c r="D4704" s="21">
        <v>83</v>
      </c>
      <c r="E4704" s="21" t="str">
        <f>VLOOKUP(Tableau1[[#This Row],[CODE_DEPT]],Libellés!$L$2:$M$102,2,FALSE)</f>
        <v>Var</v>
      </c>
      <c r="F4704" s="21" t="s">
        <v>50</v>
      </c>
      <c r="G4704" s="21" t="str">
        <f>VLOOKUP(Tableau1[[#This Row],[CODE_TYPE_DECHET]],Libellés!$A$1:$B$8,2,FALSE)</f>
        <v>Encombrants</v>
      </c>
      <c r="H4704" s="21" t="s">
        <v>49</v>
      </c>
      <c r="I4704" s="21" t="str">
        <f>VLOOKUP(Tableau1[[#This Row],[CODE_DESTINATION]],Libellés!$E$2:$F$7,2,FALSE)</f>
        <v>Valorisation matière</v>
      </c>
      <c r="J4704" s="21">
        <v>1226.49</v>
      </c>
      <c r="K4704" s="21">
        <v>1007303</v>
      </c>
      <c r="L4704" s="21">
        <f>Tableau1[[#This Row],[TONNE_DECHET]]*1000</f>
        <v>1226490</v>
      </c>
      <c r="M4704" s="21">
        <f>Tableau1[[#This Row],[KG_DECHET]]/Tableau1[[#This Row],[Population]]</f>
        <v>1.2175978826629128</v>
      </c>
    </row>
    <row r="4705" spans="1:13" x14ac:dyDescent="0.3">
      <c r="A4705" s="21">
        <v>2009</v>
      </c>
      <c r="B4705" s="21">
        <v>93</v>
      </c>
      <c r="C4705" s="21" t="str">
        <f>VLOOKUP(Tableau1[[#This Row],[CODE_REGION]],Libellés!$I$2:$J$15,2,FALSE)</f>
        <v>PACA</v>
      </c>
      <c r="D4705" s="21">
        <v>83</v>
      </c>
      <c r="E4705" s="21" t="str">
        <f>VLOOKUP(Tableau1[[#This Row],[CODE_DEPT]],Libellés!$L$2:$M$102,2,FALSE)</f>
        <v>Var</v>
      </c>
      <c r="F4705" s="21" t="s">
        <v>50</v>
      </c>
      <c r="G4705" s="21" t="str">
        <f>VLOOKUP(Tableau1[[#This Row],[CODE_TYPE_DECHET]],Libellés!$A$1:$B$8,2,FALSE)</f>
        <v>Encombrants</v>
      </c>
      <c r="H4705" s="21" t="s">
        <v>51</v>
      </c>
      <c r="I4705" s="21" t="str">
        <f>VLOOKUP(Tableau1[[#This Row],[CODE_DESTINATION]],Libellés!$E$2:$F$7,2,FALSE)</f>
        <v>Stockage</v>
      </c>
      <c r="J4705" s="21">
        <v>8340.4202700000005</v>
      </c>
      <c r="K4705" s="21">
        <v>1007303</v>
      </c>
      <c r="L4705" s="21">
        <f>Tableau1[[#This Row],[TONNE_DECHET]]*1000</f>
        <v>8340420.2700000005</v>
      </c>
      <c r="M4705" s="21">
        <f>Tableau1[[#This Row],[KG_DECHET]]/Tableau1[[#This Row],[Population]]</f>
        <v>8.2799517821350683</v>
      </c>
    </row>
    <row r="4706" spans="1:13" x14ac:dyDescent="0.3">
      <c r="A4706" s="21">
        <v>2009</v>
      </c>
      <c r="B4706" s="21">
        <v>93</v>
      </c>
      <c r="C4706" s="21" t="str">
        <f>VLOOKUP(Tableau1[[#This Row],[CODE_REGION]],Libellés!$I$2:$J$15,2,FALSE)</f>
        <v>PACA</v>
      </c>
      <c r="D4706" s="21">
        <v>83</v>
      </c>
      <c r="E4706" s="21" t="str">
        <f>VLOOKUP(Tableau1[[#This Row],[CODE_DEPT]],Libellés!$L$2:$M$102,2,FALSE)</f>
        <v>Var</v>
      </c>
      <c r="F4706" s="21" t="s">
        <v>50</v>
      </c>
      <c r="G4706" s="21" t="str">
        <f>VLOOKUP(Tableau1[[#This Row],[CODE_TYPE_DECHET]],Libellés!$A$1:$B$8,2,FALSE)</f>
        <v>Encombrants</v>
      </c>
      <c r="H4706" s="21" t="s">
        <v>52</v>
      </c>
      <c r="I4706" s="21" t="str">
        <f>VLOOKUP(Tableau1[[#This Row],[CODE_DESTINATION]],Libellés!$E$2:$F$7,2,FALSE)</f>
        <v>Non précisé</v>
      </c>
      <c r="J4706" s="21">
        <v>944.94</v>
      </c>
      <c r="K4706" s="21">
        <v>1007303</v>
      </c>
      <c r="L4706" s="21">
        <f>Tableau1[[#This Row],[TONNE_DECHET]]*1000</f>
        <v>944940</v>
      </c>
      <c r="M4706" s="21">
        <f>Tableau1[[#This Row],[KG_DECHET]]/Tableau1[[#This Row],[Population]]</f>
        <v>0.93808913504675351</v>
      </c>
    </row>
    <row r="4707" spans="1:13" x14ac:dyDescent="0.3">
      <c r="A4707" s="21">
        <v>2009</v>
      </c>
      <c r="B4707" s="21">
        <v>93</v>
      </c>
      <c r="C4707" s="21" t="str">
        <f>VLOOKUP(Tableau1[[#This Row],[CODE_REGION]],Libellés!$I$2:$J$15,2,FALSE)</f>
        <v>PACA</v>
      </c>
      <c r="D4707" s="21">
        <v>83</v>
      </c>
      <c r="E4707" s="21" t="str">
        <f>VLOOKUP(Tableau1[[#This Row],[CODE_DEPT]],Libellés!$L$2:$M$102,2,FALSE)</f>
        <v>Var</v>
      </c>
      <c r="F4707" s="21" t="s">
        <v>53</v>
      </c>
      <c r="G4707" s="21" t="str">
        <f>VLOOKUP(Tableau1[[#This Row],[CODE_TYPE_DECHET]],Libellés!$A$1:$B$8,2,FALSE)</f>
        <v>Déchets dangereux</v>
      </c>
      <c r="H4707" s="21" t="s">
        <v>50</v>
      </c>
      <c r="I4707" s="21" t="str">
        <f>VLOOKUP(Tableau1[[#This Row],[CODE_DESTINATION]],Libellés!$E$2:$F$7,2,FALSE)</f>
        <v>Incinération avec récupération d'énergie</v>
      </c>
      <c r="J4707" s="21">
        <v>1.6</v>
      </c>
      <c r="K4707" s="21">
        <v>1007303</v>
      </c>
      <c r="L4707" s="21">
        <f>Tableau1[[#This Row],[TONNE_DECHET]]*1000</f>
        <v>1600</v>
      </c>
      <c r="M4707" s="21">
        <f>Tableau1[[#This Row],[KG_DECHET]]/Tableau1[[#This Row],[Population]]</f>
        <v>1.5883999154177044E-3</v>
      </c>
    </row>
    <row r="4708" spans="1:13" x14ac:dyDescent="0.3">
      <c r="A4708" s="21">
        <v>2009</v>
      </c>
      <c r="B4708" s="21">
        <v>93</v>
      </c>
      <c r="C4708" s="21" t="str">
        <f>VLOOKUP(Tableau1[[#This Row],[CODE_REGION]],Libellés!$I$2:$J$15,2,FALSE)</f>
        <v>PACA</v>
      </c>
      <c r="D4708" s="21">
        <v>83</v>
      </c>
      <c r="E4708" s="21" t="str">
        <f>VLOOKUP(Tableau1[[#This Row],[CODE_DEPT]],Libellés!$L$2:$M$102,2,FALSE)</f>
        <v>Var</v>
      </c>
      <c r="F4708" s="21" t="s">
        <v>53</v>
      </c>
      <c r="G4708" s="21" t="str">
        <f>VLOOKUP(Tableau1[[#This Row],[CODE_TYPE_DECHET]],Libellés!$A$1:$B$8,2,FALSE)</f>
        <v>Déchets dangereux</v>
      </c>
      <c r="H4708" s="21" t="s">
        <v>53</v>
      </c>
      <c r="I4708" s="21" t="str">
        <f>VLOOKUP(Tableau1[[#This Row],[CODE_DESTINATION]],Libellés!$E$2:$F$7,2,FALSE)</f>
        <v>Incinération sans récupération d'énergie</v>
      </c>
      <c r="J4708" s="21">
        <v>1.93</v>
      </c>
      <c r="K4708" s="21">
        <v>1007303</v>
      </c>
      <c r="L4708" s="21">
        <f>Tableau1[[#This Row],[TONNE_DECHET]]*1000</f>
        <v>1930</v>
      </c>
      <c r="M4708" s="21">
        <f>Tableau1[[#This Row],[KG_DECHET]]/Tableau1[[#This Row],[Population]]</f>
        <v>1.916007397972606E-3</v>
      </c>
    </row>
    <row r="4709" spans="1:13" x14ac:dyDescent="0.3">
      <c r="A4709" s="21">
        <v>2009</v>
      </c>
      <c r="B4709" s="21">
        <v>93</v>
      </c>
      <c r="C4709" s="21" t="str">
        <f>VLOOKUP(Tableau1[[#This Row],[CODE_REGION]],Libellés!$I$2:$J$15,2,FALSE)</f>
        <v>PACA</v>
      </c>
      <c r="D4709" s="21">
        <v>83</v>
      </c>
      <c r="E4709" s="21" t="str">
        <f>VLOOKUP(Tableau1[[#This Row],[CODE_DEPT]],Libellés!$L$2:$M$102,2,FALSE)</f>
        <v>Var</v>
      </c>
      <c r="F4709" s="21" t="s">
        <v>51</v>
      </c>
      <c r="G4709" s="21" t="str">
        <f>VLOOKUP(Tableau1[[#This Row],[CODE_TYPE_DECHET]],Libellés!$A$1:$B$8,2,FALSE)</f>
        <v>Emballages et papier</v>
      </c>
      <c r="H4709" s="21" t="s">
        <v>49</v>
      </c>
      <c r="I4709" s="21" t="str">
        <f>VLOOKUP(Tableau1[[#This Row],[CODE_DESTINATION]],Libellés!$E$2:$F$7,2,FALSE)</f>
        <v>Valorisation matière</v>
      </c>
      <c r="J4709" s="21">
        <v>36014.663540000001</v>
      </c>
      <c r="K4709" s="21">
        <v>1007303</v>
      </c>
      <c r="L4709" s="21">
        <f>Tableau1[[#This Row],[TONNE_DECHET]]*1000</f>
        <v>36014663.539999999</v>
      </c>
      <c r="M4709" s="21">
        <f>Tableau1[[#This Row],[KG_DECHET]]/Tableau1[[#This Row],[Population]]</f>
        <v>35.75355532545818</v>
      </c>
    </row>
    <row r="4710" spans="1:13" x14ac:dyDescent="0.3">
      <c r="A4710" s="21">
        <v>2009</v>
      </c>
      <c r="B4710" s="21">
        <v>93</v>
      </c>
      <c r="C4710" s="21" t="str">
        <f>VLOOKUP(Tableau1[[#This Row],[CODE_REGION]],Libellés!$I$2:$J$15,2,FALSE)</f>
        <v>PACA</v>
      </c>
      <c r="D4710" s="21">
        <v>83</v>
      </c>
      <c r="E4710" s="21" t="str">
        <f>VLOOKUP(Tableau1[[#This Row],[CODE_DEPT]],Libellés!$L$2:$M$102,2,FALSE)</f>
        <v>Var</v>
      </c>
      <c r="F4710" s="21" t="s">
        <v>51</v>
      </c>
      <c r="G4710" s="21" t="str">
        <f>VLOOKUP(Tableau1[[#This Row],[CODE_TYPE_DECHET]],Libellés!$A$1:$B$8,2,FALSE)</f>
        <v>Emballages et papier</v>
      </c>
      <c r="H4710" s="21" t="s">
        <v>52</v>
      </c>
      <c r="I4710" s="21" t="str">
        <f>VLOOKUP(Tableau1[[#This Row],[CODE_DESTINATION]],Libellés!$E$2:$F$7,2,FALSE)</f>
        <v>Non précisé</v>
      </c>
      <c r="J4710" s="21">
        <v>228.04230999999999</v>
      </c>
      <c r="K4710" s="21">
        <v>1007303</v>
      </c>
      <c r="L4710" s="21">
        <f>Tableau1[[#This Row],[TONNE_DECHET]]*1000</f>
        <v>228042.31</v>
      </c>
      <c r="M4710" s="21">
        <f>Tableau1[[#This Row],[KG_DECHET]]/Tableau1[[#This Row],[Population]]</f>
        <v>0.22638899119728623</v>
      </c>
    </row>
    <row r="4711" spans="1:13" x14ac:dyDescent="0.3">
      <c r="A4711" s="21">
        <v>2009</v>
      </c>
      <c r="B4711" s="21">
        <v>93</v>
      </c>
      <c r="C4711" s="21" t="str">
        <f>VLOOKUP(Tableau1[[#This Row],[CODE_REGION]],Libellés!$I$2:$J$15,2,FALSE)</f>
        <v>PACA</v>
      </c>
      <c r="D4711" s="21">
        <v>83</v>
      </c>
      <c r="E4711" s="21" t="str">
        <f>VLOOKUP(Tableau1[[#This Row],[CODE_DEPT]],Libellés!$L$2:$M$102,2,FALSE)</f>
        <v>Var</v>
      </c>
      <c r="F4711" s="21" t="s">
        <v>56</v>
      </c>
      <c r="G4711" s="21" t="str">
        <f>VLOOKUP(Tableau1[[#This Row],[CODE_TYPE_DECHET]],Libellés!$A$1:$B$8,2,FALSE)</f>
        <v>Biodéchets</v>
      </c>
      <c r="H4711" s="21" t="s">
        <v>49</v>
      </c>
      <c r="I4711" s="21" t="str">
        <f>VLOOKUP(Tableau1[[#This Row],[CODE_DESTINATION]],Libellés!$E$2:$F$7,2,FALSE)</f>
        <v>Valorisation matière</v>
      </c>
      <c r="J4711" s="21">
        <v>178</v>
      </c>
      <c r="K4711" s="21">
        <v>1007303</v>
      </c>
      <c r="L4711" s="21">
        <f>Tableau1[[#This Row],[TONNE_DECHET]]*1000</f>
        <v>178000</v>
      </c>
      <c r="M4711" s="21">
        <f>Tableau1[[#This Row],[KG_DECHET]]/Tableau1[[#This Row],[Population]]</f>
        <v>0.17670949059021962</v>
      </c>
    </row>
    <row r="4712" spans="1:13" x14ac:dyDescent="0.3">
      <c r="A4712" s="21">
        <v>2009</v>
      </c>
      <c r="B4712" s="21">
        <v>93</v>
      </c>
      <c r="C4712" s="21" t="str">
        <f>VLOOKUP(Tableau1[[#This Row],[CODE_REGION]],Libellés!$I$2:$J$15,2,FALSE)</f>
        <v>PACA</v>
      </c>
      <c r="D4712" s="21">
        <v>83</v>
      </c>
      <c r="E4712" s="21" t="str">
        <f>VLOOKUP(Tableau1[[#This Row],[CODE_DEPT]],Libellés!$L$2:$M$102,2,FALSE)</f>
        <v>Var</v>
      </c>
      <c r="F4712" s="21" t="s">
        <v>56</v>
      </c>
      <c r="G4712" s="21" t="str">
        <f>VLOOKUP(Tableau1[[#This Row],[CODE_TYPE_DECHET]],Libellés!$A$1:$B$8,2,FALSE)</f>
        <v>Biodéchets</v>
      </c>
      <c r="H4712" s="21" t="s">
        <v>56</v>
      </c>
      <c r="I4712" s="21" t="str">
        <f>VLOOKUP(Tableau1[[#This Row],[CODE_DESTINATION]],Libellés!$E$2:$F$7,2,FALSE)</f>
        <v>Valorisation organique</v>
      </c>
      <c r="J4712" s="21">
        <v>10880.65</v>
      </c>
      <c r="K4712" s="21">
        <v>1007303</v>
      </c>
      <c r="L4712" s="21">
        <f>Tableau1[[#This Row],[TONNE_DECHET]]*1000</f>
        <v>10880650</v>
      </c>
      <c r="M4712" s="21">
        <f>Tableau1[[#This Row],[KG_DECHET]]/Tableau1[[#This Row],[Population]]</f>
        <v>10.80176471230603</v>
      </c>
    </row>
    <row r="4713" spans="1:13" x14ac:dyDescent="0.3">
      <c r="A4713" s="21">
        <v>2009</v>
      </c>
      <c r="B4713" s="21">
        <v>93</v>
      </c>
      <c r="C4713" s="21" t="str">
        <f>VLOOKUP(Tableau1[[#This Row],[CODE_REGION]],Libellés!$I$2:$J$15,2,FALSE)</f>
        <v>PACA</v>
      </c>
      <c r="D4713" s="21">
        <v>83</v>
      </c>
      <c r="E4713" s="21" t="str">
        <f>VLOOKUP(Tableau1[[#This Row],[CODE_DEPT]],Libellés!$L$2:$M$102,2,FALSE)</f>
        <v>Var</v>
      </c>
      <c r="F4713" s="21" t="s">
        <v>54</v>
      </c>
      <c r="G4713" s="21" t="str">
        <f>VLOOKUP(Tableau1[[#This Row],[CODE_TYPE_DECHET]],Libellés!$A$1:$B$8,2,FALSE)</f>
        <v>Verre</v>
      </c>
      <c r="H4713" s="21" t="s">
        <v>49</v>
      </c>
      <c r="I4713" s="21" t="str">
        <f>VLOOKUP(Tableau1[[#This Row],[CODE_DESTINATION]],Libellés!$E$2:$F$7,2,FALSE)</f>
        <v>Valorisation matière</v>
      </c>
      <c r="J4713" s="21">
        <v>25614.80287</v>
      </c>
      <c r="K4713" s="21">
        <v>1007303</v>
      </c>
      <c r="L4713" s="21">
        <f>Tableau1[[#This Row],[TONNE_DECHET]]*1000</f>
        <v>25614802.870000001</v>
      </c>
      <c r="M4713" s="21">
        <f>Tableau1[[#This Row],[KG_DECHET]]/Tableau1[[#This Row],[Population]]</f>
        <v>25.429094195093235</v>
      </c>
    </row>
    <row r="4714" spans="1:13" x14ac:dyDescent="0.3">
      <c r="A4714" s="21">
        <v>2009</v>
      </c>
      <c r="B4714" s="21">
        <v>93</v>
      </c>
      <c r="C4714" s="21" t="str">
        <f>VLOOKUP(Tableau1[[#This Row],[CODE_REGION]],Libellés!$I$2:$J$15,2,FALSE)</f>
        <v>PACA</v>
      </c>
      <c r="D4714" s="21">
        <v>83</v>
      </c>
      <c r="E4714" s="21" t="str">
        <f>VLOOKUP(Tableau1[[#This Row],[CODE_DEPT]],Libellés!$L$2:$M$102,2,FALSE)</f>
        <v>Var</v>
      </c>
      <c r="F4714" s="21" t="s">
        <v>54</v>
      </c>
      <c r="G4714" s="21" t="str">
        <f>VLOOKUP(Tableau1[[#This Row],[CODE_TYPE_DECHET]],Libellés!$A$1:$B$8,2,FALSE)</f>
        <v>Verre</v>
      </c>
      <c r="H4714" s="21" t="s">
        <v>52</v>
      </c>
      <c r="I4714" s="21" t="str">
        <f>VLOOKUP(Tableau1[[#This Row],[CODE_DESTINATION]],Libellés!$E$2:$F$7,2,FALSE)</f>
        <v>Non précisé</v>
      </c>
      <c r="J4714" s="21">
        <v>262.62637999999998</v>
      </c>
      <c r="K4714" s="21">
        <v>1007303</v>
      </c>
      <c r="L4714" s="21">
        <f>Tableau1[[#This Row],[TONNE_DECHET]]*1000</f>
        <v>262626.38</v>
      </c>
      <c r="M4714" s="21">
        <f>Tableau1[[#This Row],[KG_DECHET]]/Tableau1[[#This Row],[Population]]</f>
        <v>0.26072232486153618</v>
      </c>
    </row>
    <row r="4715" spans="1:13" x14ac:dyDescent="0.3">
      <c r="A4715" s="21">
        <v>2009</v>
      </c>
      <c r="B4715" s="21">
        <v>93</v>
      </c>
      <c r="C4715" s="21" t="str">
        <f>VLOOKUP(Tableau1[[#This Row],[CODE_REGION]],Libellés!$I$2:$J$15,2,FALSE)</f>
        <v>PACA</v>
      </c>
      <c r="D4715" s="21">
        <v>83</v>
      </c>
      <c r="E4715" s="21" t="str">
        <f>VLOOKUP(Tableau1[[#This Row],[CODE_DEPT]],Libellés!$L$2:$M$102,2,FALSE)</f>
        <v>Var</v>
      </c>
      <c r="F4715" s="21" t="s">
        <v>55</v>
      </c>
      <c r="G4715" s="21" t="str">
        <f>VLOOKUP(Tableau1[[#This Row],[CODE_TYPE_DECHET]],Libellés!$A$1:$B$8,2,FALSE)</f>
        <v>Collectes séparées hors gravats</v>
      </c>
      <c r="H4715" s="21" t="s">
        <v>49</v>
      </c>
      <c r="I4715" s="21" t="str">
        <f>VLOOKUP(Tableau1[[#This Row],[CODE_DESTINATION]],Libellés!$E$2:$F$7,2,FALSE)</f>
        <v>Valorisation matière</v>
      </c>
      <c r="J4715" s="21">
        <v>652.88</v>
      </c>
      <c r="K4715" s="21">
        <v>1007303</v>
      </c>
      <c r="L4715" s="21">
        <f>Tableau1[[#This Row],[TONNE_DECHET]]*1000</f>
        <v>652880</v>
      </c>
      <c r="M4715" s="21">
        <f>Tableau1[[#This Row],[KG_DECHET]]/Tableau1[[#This Row],[Population]]</f>
        <v>0.6481465854861943</v>
      </c>
    </row>
    <row r="4716" spans="1:13" x14ac:dyDescent="0.3">
      <c r="A4716" s="21">
        <v>2009</v>
      </c>
      <c r="B4716" s="21">
        <v>93</v>
      </c>
      <c r="C4716" s="21" t="str">
        <f>VLOOKUP(Tableau1[[#This Row],[CODE_REGION]],Libellés!$I$2:$J$15,2,FALSE)</f>
        <v>PACA</v>
      </c>
      <c r="D4716" s="21">
        <v>83</v>
      </c>
      <c r="E4716" s="21" t="str">
        <f>VLOOKUP(Tableau1[[#This Row],[CODE_DEPT]],Libellés!$L$2:$M$102,2,FALSE)</f>
        <v>Var</v>
      </c>
      <c r="F4716" s="21" t="s">
        <v>55</v>
      </c>
      <c r="G4716" s="21" t="str">
        <f>VLOOKUP(Tableau1[[#This Row],[CODE_TYPE_DECHET]],Libellés!$A$1:$B$8,2,FALSE)</f>
        <v>Collectes séparées hors gravats</v>
      </c>
      <c r="H4716" s="21" t="s">
        <v>51</v>
      </c>
      <c r="I4716" s="21" t="str">
        <f>VLOOKUP(Tableau1[[#This Row],[CODE_DESTINATION]],Libellés!$E$2:$F$7,2,FALSE)</f>
        <v>Stockage</v>
      </c>
      <c r="J4716" s="21">
        <v>4043.11</v>
      </c>
      <c r="K4716" s="21">
        <v>1007303</v>
      </c>
      <c r="L4716" s="21">
        <f>Tableau1[[#This Row],[TONNE_DECHET]]*1000</f>
        <v>4043110</v>
      </c>
      <c r="M4716" s="21">
        <f>Tableau1[[#This Row],[KG_DECHET]]/Tableau1[[#This Row],[Population]]</f>
        <v>4.0137972387652967</v>
      </c>
    </row>
    <row r="4717" spans="1:13" x14ac:dyDescent="0.3">
      <c r="A4717" s="21">
        <v>2011</v>
      </c>
      <c r="B4717" s="21">
        <v>93</v>
      </c>
      <c r="C4717" s="21" t="str">
        <f>VLOOKUP(Tableau1[[#This Row],[CODE_REGION]],Libellés!$I$2:$J$15,2,FALSE)</f>
        <v>PACA</v>
      </c>
      <c r="D4717" s="21">
        <v>83</v>
      </c>
      <c r="E4717" s="21" t="str">
        <f>VLOOKUP(Tableau1[[#This Row],[CODE_DEPT]],Libellés!$L$2:$M$102,2,FALSE)</f>
        <v>Var</v>
      </c>
      <c r="F4717" s="21" t="s">
        <v>49</v>
      </c>
      <c r="G4717" s="21" t="str">
        <f>VLOOKUP(Tableau1[[#This Row],[CODE_TYPE_DECHET]],Libellés!$A$1:$B$8,2,FALSE)</f>
        <v>Ordures ménagères résiduelles</v>
      </c>
      <c r="H4717" s="21" t="s">
        <v>50</v>
      </c>
      <c r="I4717" s="21" t="str">
        <f>VLOOKUP(Tableau1[[#This Row],[CODE_DESTINATION]],Libellés!$E$2:$F$7,2,FALSE)</f>
        <v>Incinération avec récupération d'énergie</v>
      </c>
      <c r="J4717" s="21">
        <v>242230</v>
      </c>
      <c r="K4717" s="21">
        <v>1012735</v>
      </c>
      <c r="L4717" s="21">
        <f>Tableau1[[#This Row],[TONNE_DECHET]]*1000</f>
        <v>242230000</v>
      </c>
      <c r="M4717" s="21">
        <f>Tableau1[[#This Row],[KG_DECHET]]/Tableau1[[#This Row],[Population]]</f>
        <v>239.18399186361685</v>
      </c>
    </row>
    <row r="4718" spans="1:13" x14ac:dyDescent="0.3">
      <c r="A4718" s="21">
        <v>2011</v>
      </c>
      <c r="B4718" s="21">
        <v>93</v>
      </c>
      <c r="C4718" s="21" t="str">
        <f>VLOOKUP(Tableau1[[#This Row],[CODE_REGION]],Libellés!$I$2:$J$15,2,FALSE)</f>
        <v>PACA</v>
      </c>
      <c r="D4718" s="21">
        <v>83</v>
      </c>
      <c r="E4718" s="21" t="str">
        <f>VLOOKUP(Tableau1[[#This Row],[CODE_DEPT]],Libellés!$L$2:$M$102,2,FALSE)</f>
        <v>Var</v>
      </c>
      <c r="F4718" s="21" t="s">
        <v>49</v>
      </c>
      <c r="G4718" s="21" t="str">
        <f>VLOOKUP(Tableau1[[#This Row],[CODE_TYPE_DECHET]],Libellés!$A$1:$B$8,2,FALSE)</f>
        <v>Ordures ménagères résiduelles</v>
      </c>
      <c r="H4718" s="21" t="s">
        <v>51</v>
      </c>
      <c r="I4718" s="21" t="str">
        <f>VLOOKUP(Tableau1[[#This Row],[CODE_DESTINATION]],Libellés!$E$2:$F$7,2,FALSE)</f>
        <v>Stockage</v>
      </c>
      <c r="J4718" s="21">
        <v>248088.10313999999</v>
      </c>
      <c r="K4718" s="21">
        <v>1012735</v>
      </c>
      <c r="L4718" s="21">
        <f>Tableau1[[#This Row],[TONNE_DECHET]]*1000</f>
        <v>248088103.13999999</v>
      </c>
      <c r="M4718" s="21">
        <f>Tableau1[[#This Row],[KG_DECHET]]/Tableau1[[#This Row],[Population]]</f>
        <v>244.96843018163685</v>
      </c>
    </row>
    <row r="4719" spans="1:13" x14ac:dyDescent="0.3">
      <c r="A4719" s="21">
        <v>2011</v>
      </c>
      <c r="B4719" s="21">
        <v>93</v>
      </c>
      <c r="C4719" s="21" t="str">
        <f>VLOOKUP(Tableau1[[#This Row],[CODE_REGION]],Libellés!$I$2:$J$15,2,FALSE)</f>
        <v>PACA</v>
      </c>
      <c r="D4719" s="21">
        <v>83</v>
      </c>
      <c r="E4719" s="21" t="str">
        <f>VLOOKUP(Tableau1[[#This Row],[CODE_DEPT]],Libellés!$L$2:$M$102,2,FALSE)</f>
        <v>Var</v>
      </c>
      <c r="F4719" s="21" t="s">
        <v>50</v>
      </c>
      <c r="G4719" s="21" t="str">
        <f>VLOOKUP(Tableau1[[#This Row],[CODE_TYPE_DECHET]],Libellés!$A$1:$B$8,2,FALSE)</f>
        <v>Encombrants</v>
      </c>
      <c r="H4719" s="21" t="s">
        <v>49</v>
      </c>
      <c r="I4719" s="21" t="str">
        <f>VLOOKUP(Tableau1[[#This Row],[CODE_DESTINATION]],Libellés!$E$2:$F$7,2,FALSE)</f>
        <v>Valorisation matière</v>
      </c>
      <c r="J4719" s="21">
        <v>43</v>
      </c>
      <c r="K4719" s="21">
        <v>1012735</v>
      </c>
      <c r="L4719" s="21">
        <f>Tableau1[[#This Row],[TONNE_DECHET]]*1000</f>
        <v>43000</v>
      </c>
      <c r="M4719" s="21">
        <f>Tableau1[[#This Row],[KG_DECHET]]/Tableau1[[#This Row],[Population]]</f>
        <v>4.2459281055754958E-2</v>
      </c>
    </row>
    <row r="4720" spans="1:13" x14ac:dyDescent="0.3">
      <c r="A4720" s="21">
        <v>2011</v>
      </c>
      <c r="B4720" s="21">
        <v>93</v>
      </c>
      <c r="C4720" s="21" t="str">
        <f>VLOOKUP(Tableau1[[#This Row],[CODE_REGION]],Libellés!$I$2:$J$15,2,FALSE)</f>
        <v>PACA</v>
      </c>
      <c r="D4720" s="21">
        <v>83</v>
      </c>
      <c r="E4720" s="21" t="str">
        <f>VLOOKUP(Tableau1[[#This Row],[CODE_DEPT]],Libellés!$L$2:$M$102,2,FALSE)</f>
        <v>Var</v>
      </c>
      <c r="F4720" s="21" t="s">
        <v>50</v>
      </c>
      <c r="G4720" s="21" t="str">
        <f>VLOOKUP(Tableau1[[#This Row],[CODE_TYPE_DECHET]],Libellés!$A$1:$B$8,2,FALSE)</f>
        <v>Encombrants</v>
      </c>
      <c r="H4720" s="21" t="s">
        <v>50</v>
      </c>
      <c r="I4720" s="21" t="str">
        <f>VLOOKUP(Tableau1[[#This Row],[CODE_DESTINATION]],Libellés!$E$2:$F$7,2,FALSE)</f>
        <v>Incinération avec récupération d'énergie</v>
      </c>
      <c r="J4720" s="21">
        <v>130</v>
      </c>
      <c r="K4720" s="21">
        <v>1012735</v>
      </c>
      <c r="L4720" s="21">
        <f>Tableau1[[#This Row],[TONNE_DECHET]]*1000</f>
        <v>130000</v>
      </c>
      <c r="M4720" s="21">
        <f>Tableau1[[#This Row],[KG_DECHET]]/Tableau1[[#This Row],[Population]]</f>
        <v>0.12836526830809639</v>
      </c>
    </row>
    <row r="4721" spans="1:13" x14ac:dyDescent="0.3">
      <c r="A4721" s="21">
        <v>2011</v>
      </c>
      <c r="B4721" s="21">
        <v>93</v>
      </c>
      <c r="C4721" s="21" t="str">
        <f>VLOOKUP(Tableau1[[#This Row],[CODE_REGION]],Libellés!$I$2:$J$15,2,FALSE)</f>
        <v>PACA</v>
      </c>
      <c r="D4721" s="21">
        <v>83</v>
      </c>
      <c r="E4721" s="21" t="str">
        <f>VLOOKUP(Tableau1[[#This Row],[CODE_DEPT]],Libellés!$L$2:$M$102,2,FALSE)</f>
        <v>Var</v>
      </c>
      <c r="F4721" s="21" t="s">
        <v>50</v>
      </c>
      <c r="G4721" s="21" t="str">
        <f>VLOOKUP(Tableau1[[#This Row],[CODE_TYPE_DECHET]],Libellés!$A$1:$B$8,2,FALSE)</f>
        <v>Encombrants</v>
      </c>
      <c r="H4721" s="21" t="s">
        <v>51</v>
      </c>
      <c r="I4721" s="21" t="str">
        <f>VLOOKUP(Tableau1[[#This Row],[CODE_DESTINATION]],Libellés!$E$2:$F$7,2,FALSE)</f>
        <v>Stockage</v>
      </c>
      <c r="J4721" s="21">
        <v>11668.48984</v>
      </c>
      <c r="K4721" s="21">
        <v>1012735</v>
      </c>
      <c r="L4721" s="21">
        <f>Tableau1[[#This Row],[TONNE_DECHET]]*1000</f>
        <v>11668489.84</v>
      </c>
      <c r="M4721" s="21">
        <f>Tableau1[[#This Row],[KG_DECHET]]/Tableau1[[#This Row],[Population]]</f>
        <v>11.521760223553052</v>
      </c>
    </row>
    <row r="4722" spans="1:13" x14ac:dyDescent="0.3">
      <c r="A4722" s="21">
        <v>2011</v>
      </c>
      <c r="B4722" s="21">
        <v>93</v>
      </c>
      <c r="C4722" s="21" t="str">
        <f>VLOOKUP(Tableau1[[#This Row],[CODE_REGION]],Libellés!$I$2:$J$15,2,FALSE)</f>
        <v>PACA</v>
      </c>
      <c r="D4722" s="21">
        <v>83</v>
      </c>
      <c r="E4722" s="21" t="str">
        <f>VLOOKUP(Tableau1[[#This Row],[CODE_DEPT]],Libellés!$L$2:$M$102,2,FALSE)</f>
        <v>Var</v>
      </c>
      <c r="F4722" s="21" t="s">
        <v>50</v>
      </c>
      <c r="G4722" s="21" t="str">
        <f>VLOOKUP(Tableau1[[#This Row],[CODE_TYPE_DECHET]],Libellés!$A$1:$B$8,2,FALSE)</f>
        <v>Encombrants</v>
      </c>
      <c r="H4722" s="21" t="s">
        <v>52</v>
      </c>
      <c r="I4722" s="21" t="str">
        <f>VLOOKUP(Tableau1[[#This Row],[CODE_DESTINATION]],Libellés!$E$2:$F$7,2,FALSE)</f>
        <v>Non précisé</v>
      </c>
      <c r="J4722" s="21">
        <v>527</v>
      </c>
      <c r="K4722" s="21">
        <v>1012735</v>
      </c>
      <c r="L4722" s="21">
        <f>Tableau1[[#This Row],[TONNE_DECHET]]*1000</f>
        <v>527000</v>
      </c>
      <c r="M4722" s="21">
        <f>Tableau1[[#This Row],[KG_DECHET]]/Tableau1[[#This Row],[Population]]</f>
        <v>0.52037304921820615</v>
      </c>
    </row>
    <row r="4723" spans="1:13" x14ac:dyDescent="0.3">
      <c r="A4723" s="21">
        <v>2011</v>
      </c>
      <c r="B4723" s="21">
        <v>93</v>
      </c>
      <c r="C4723" s="21" t="str">
        <f>VLOOKUP(Tableau1[[#This Row],[CODE_REGION]],Libellés!$I$2:$J$15,2,FALSE)</f>
        <v>PACA</v>
      </c>
      <c r="D4723" s="21">
        <v>83</v>
      </c>
      <c r="E4723" s="21" t="str">
        <f>VLOOKUP(Tableau1[[#This Row],[CODE_DEPT]],Libellés!$L$2:$M$102,2,FALSE)</f>
        <v>Var</v>
      </c>
      <c r="F4723" s="21" t="s">
        <v>53</v>
      </c>
      <c r="G4723" s="21" t="str">
        <f>VLOOKUP(Tableau1[[#This Row],[CODE_TYPE_DECHET]],Libellés!$A$1:$B$8,2,FALSE)</f>
        <v>Déchets dangereux</v>
      </c>
      <c r="H4723" s="21" t="s">
        <v>49</v>
      </c>
      <c r="I4723" s="21" t="str">
        <f>VLOOKUP(Tableau1[[#This Row],[CODE_DESTINATION]],Libellés!$E$2:$F$7,2,FALSE)</f>
        <v>Valorisation matière</v>
      </c>
      <c r="J4723" s="21">
        <v>67.8</v>
      </c>
      <c r="K4723" s="21">
        <v>1012735</v>
      </c>
      <c r="L4723" s="21">
        <f>Tableau1[[#This Row],[TONNE_DECHET]]*1000</f>
        <v>67800</v>
      </c>
      <c r="M4723" s="21">
        <f>Tableau1[[#This Row],[KG_DECHET]]/Tableau1[[#This Row],[Population]]</f>
        <v>6.6947424548376433E-2</v>
      </c>
    </row>
    <row r="4724" spans="1:13" x14ac:dyDescent="0.3">
      <c r="A4724" s="21">
        <v>2011</v>
      </c>
      <c r="B4724" s="21">
        <v>93</v>
      </c>
      <c r="C4724" s="21" t="str">
        <f>VLOOKUP(Tableau1[[#This Row],[CODE_REGION]],Libellés!$I$2:$J$15,2,FALSE)</f>
        <v>PACA</v>
      </c>
      <c r="D4724" s="21">
        <v>83</v>
      </c>
      <c r="E4724" s="21" t="str">
        <f>VLOOKUP(Tableau1[[#This Row],[CODE_DEPT]],Libellés!$L$2:$M$102,2,FALSE)</f>
        <v>Var</v>
      </c>
      <c r="F4724" s="21" t="s">
        <v>51</v>
      </c>
      <c r="G4724" s="21" t="str">
        <f>VLOOKUP(Tableau1[[#This Row],[CODE_TYPE_DECHET]],Libellés!$A$1:$B$8,2,FALSE)</f>
        <v>Emballages et papier</v>
      </c>
      <c r="H4724" s="21" t="s">
        <v>49</v>
      </c>
      <c r="I4724" s="21" t="str">
        <f>VLOOKUP(Tableau1[[#This Row],[CODE_DESTINATION]],Libellés!$E$2:$F$7,2,FALSE)</f>
        <v>Valorisation matière</v>
      </c>
      <c r="J4724" s="21">
        <v>39550.65539</v>
      </c>
      <c r="K4724" s="21">
        <v>1012735</v>
      </c>
      <c r="L4724" s="21">
        <f>Tableau1[[#This Row],[TONNE_DECHET]]*1000</f>
        <v>39550655.390000001</v>
      </c>
      <c r="M4724" s="21">
        <f>Tableau1[[#This Row],[KG_DECHET]]/Tableau1[[#This Row],[Population]]</f>
        <v>39.053311468449301</v>
      </c>
    </row>
    <row r="4725" spans="1:13" x14ac:dyDescent="0.3">
      <c r="A4725" s="21">
        <v>2011</v>
      </c>
      <c r="B4725" s="21">
        <v>93</v>
      </c>
      <c r="C4725" s="21" t="str">
        <f>VLOOKUP(Tableau1[[#This Row],[CODE_REGION]],Libellés!$I$2:$J$15,2,FALSE)</f>
        <v>PACA</v>
      </c>
      <c r="D4725" s="21">
        <v>83</v>
      </c>
      <c r="E4725" s="21" t="str">
        <f>VLOOKUP(Tableau1[[#This Row],[CODE_DEPT]],Libellés!$L$2:$M$102,2,FALSE)</f>
        <v>Var</v>
      </c>
      <c r="F4725" s="21" t="s">
        <v>56</v>
      </c>
      <c r="G4725" s="21" t="str">
        <f>VLOOKUP(Tableau1[[#This Row],[CODE_TYPE_DECHET]],Libellés!$A$1:$B$8,2,FALSE)</f>
        <v>Biodéchets</v>
      </c>
      <c r="H4725" s="21" t="s">
        <v>56</v>
      </c>
      <c r="I4725" s="21" t="str">
        <f>VLOOKUP(Tableau1[[#This Row],[CODE_DESTINATION]],Libellés!$E$2:$F$7,2,FALSE)</f>
        <v>Valorisation organique</v>
      </c>
      <c r="J4725" s="21">
        <v>9586.9588299999996</v>
      </c>
      <c r="K4725" s="21">
        <v>1012735</v>
      </c>
      <c r="L4725" s="21">
        <f>Tableau1[[#This Row],[TONNE_DECHET]]*1000</f>
        <v>9586958.8300000001</v>
      </c>
      <c r="M4725" s="21">
        <f>Tableau1[[#This Row],[KG_DECHET]]/Tableau1[[#This Row],[Population]]</f>
        <v>9.4664041728586454</v>
      </c>
    </row>
    <row r="4726" spans="1:13" x14ac:dyDescent="0.3">
      <c r="A4726" s="21">
        <v>2011</v>
      </c>
      <c r="B4726" s="21">
        <v>93</v>
      </c>
      <c r="C4726" s="21" t="str">
        <f>VLOOKUP(Tableau1[[#This Row],[CODE_REGION]],Libellés!$I$2:$J$15,2,FALSE)</f>
        <v>PACA</v>
      </c>
      <c r="D4726" s="21">
        <v>83</v>
      </c>
      <c r="E4726" s="21" t="str">
        <f>VLOOKUP(Tableau1[[#This Row],[CODE_DEPT]],Libellés!$L$2:$M$102,2,FALSE)</f>
        <v>Var</v>
      </c>
      <c r="F4726" s="21" t="s">
        <v>54</v>
      </c>
      <c r="G4726" s="21" t="str">
        <f>VLOOKUP(Tableau1[[#This Row],[CODE_TYPE_DECHET]],Libellés!$A$1:$B$8,2,FALSE)</f>
        <v>Verre</v>
      </c>
      <c r="H4726" s="21" t="s">
        <v>49</v>
      </c>
      <c r="I4726" s="21" t="str">
        <f>VLOOKUP(Tableau1[[#This Row],[CODE_DESTINATION]],Libellés!$E$2:$F$7,2,FALSE)</f>
        <v>Valorisation matière</v>
      </c>
      <c r="J4726" s="21">
        <v>23870.924459999998</v>
      </c>
      <c r="K4726" s="21">
        <v>1012735</v>
      </c>
      <c r="L4726" s="21">
        <f>Tableau1[[#This Row],[TONNE_DECHET]]*1000</f>
        <v>23870924.459999997</v>
      </c>
      <c r="M4726" s="21">
        <f>Tableau1[[#This Row],[KG_DECHET]]/Tableau1[[#This Row],[Population]]</f>
        <v>23.570750946693853</v>
      </c>
    </row>
    <row r="4727" spans="1:13" x14ac:dyDescent="0.3">
      <c r="A4727" s="21">
        <v>2011</v>
      </c>
      <c r="B4727" s="21">
        <v>93</v>
      </c>
      <c r="C4727" s="21" t="str">
        <f>VLOOKUP(Tableau1[[#This Row],[CODE_REGION]],Libellés!$I$2:$J$15,2,FALSE)</f>
        <v>PACA</v>
      </c>
      <c r="D4727" s="21">
        <v>83</v>
      </c>
      <c r="E4727" s="21" t="str">
        <f>VLOOKUP(Tableau1[[#This Row],[CODE_DEPT]],Libellés!$L$2:$M$102,2,FALSE)</f>
        <v>Var</v>
      </c>
      <c r="F4727" s="21" t="s">
        <v>55</v>
      </c>
      <c r="G4727" s="21" t="str">
        <f>VLOOKUP(Tableau1[[#This Row],[CODE_TYPE_DECHET]],Libellés!$A$1:$B$8,2,FALSE)</f>
        <v>Collectes séparées hors gravats</v>
      </c>
      <c r="H4727" s="21" t="s">
        <v>49</v>
      </c>
      <c r="I4727" s="21" t="str">
        <f>VLOOKUP(Tableau1[[#This Row],[CODE_DESTINATION]],Libellés!$E$2:$F$7,2,FALSE)</f>
        <v>Valorisation matière</v>
      </c>
      <c r="J4727" s="21">
        <v>569.16242999999997</v>
      </c>
      <c r="K4727" s="21">
        <v>1012735</v>
      </c>
      <c r="L4727" s="21">
        <f>Tableau1[[#This Row],[TONNE_DECHET]]*1000</f>
        <v>569162.42999999993</v>
      </c>
      <c r="M4727" s="21">
        <f>Tableau1[[#This Row],[KG_DECHET]]/Tableau1[[#This Row],[Population]]</f>
        <v>0.56200529259875476</v>
      </c>
    </row>
    <row r="4728" spans="1:13" x14ac:dyDescent="0.3">
      <c r="A4728" s="21">
        <v>2011</v>
      </c>
      <c r="B4728" s="21">
        <v>93</v>
      </c>
      <c r="C4728" s="21" t="str">
        <f>VLOOKUP(Tableau1[[#This Row],[CODE_REGION]],Libellés!$I$2:$J$15,2,FALSE)</f>
        <v>PACA</v>
      </c>
      <c r="D4728" s="21">
        <v>83</v>
      </c>
      <c r="E4728" s="21" t="str">
        <f>VLOOKUP(Tableau1[[#This Row],[CODE_DEPT]],Libellés!$L$2:$M$102,2,FALSE)</f>
        <v>Var</v>
      </c>
      <c r="F4728" s="21" t="s">
        <v>55</v>
      </c>
      <c r="G4728" s="21" t="str">
        <f>VLOOKUP(Tableau1[[#This Row],[CODE_TYPE_DECHET]],Libellés!$A$1:$B$8,2,FALSE)</f>
        <v>Collectes séparées hors gravats</v>
      </c>
      <c r="H4728" s="21" t="s">
        <v>51</v>
      </c>
      <c r="I4728" s="21" t="str">
        <f>VLOOKUP(Tableau1[[#This Row],[CODE_DESTINATION]],Libellés!$E$2:$F$7,2,FALSE)</f>
        <v>Stockage</v>
      </c>
      <c r="J4728" s="21">
        <v>3714</v>
      </c>
      <c r="K4728" s="21">
        <v>1012735</v>
      </c>
      <c r="L4728" s="21">
        <f>Tableau1[[#This Row],[TONNE_DECHET]]*1000</f>
        <v>3714000</v>
      </c>
      <c r="M4728" s="21">
        <f>Tableau1[[#This Row],[KG_DECHET]]/Tableau1[[#This Row],[Population]]</f>
        <v>3.6672969730482308</v>
      </c>
    </row>
    <row r="4729" spans="1:13" x14ac:dyDescent="0.3">
      <c r="A4729" s="21">
        <v>2013</v>
      </c>
      <c r="B4729" s="21">
        <v>93</v>
      </c>
      <c r="C4729" s="21" t="str">
        <f>VLOOKUP(Tableau1[[#This Row],[CODE_REGION]],Libellés!$I$2:$J$15,2,FALSE)</f>
        <v>PACA</v>
      </c>
      <c r="D4729" s="21">
        <v>83</v>
      </c>
      <c r="E4729" s="21" t="str">
        <f>VLOOKUP(Tableau1[[#This Row],[CODE_DEPT]],Libellés!$L$2:$M$102,2,FALSE)</f>
        <v>Var</v>
      </c>
      <c r="F4729" s="21" t="s">
        <v>49</v>
      </c>
      <c r="G4729" s="21" t="str">
        <f>VLOOKUP(Tableau1[[#This Row],[CODE_TYPE_DECHET]],Libellés!$A$1:$B$8,2,FALSE)</f>
        <v>Ordures ménagères résiduelles</v>
      </c>
      <c r="H4729" s="21" t="s">
        <v>50</v>
      </c>
      <c r="I4729" s="21" t="str">
        <f>VLOOKUP(Tableau1[[#This Row],[CODE_DESTINATION]],Libellés!$E$2:$F$7,2,FALSE)</f>
        <v>Incinération avec récupération d'énergie</v>
      </c>
      <c r="J4729" s="21">
        <v>238311</v>
      </c>
      <c r="K4729" s="21">
        <v>1028583</v>
      </c>
      <c r="L4729" s="21">
        <f>Tableau1[[#This Row],[TONNE_DECHET]]*1000</f>
        <v>238311000</v>
      </c>
      <c r="M4729" s="21">
        <f>Tableau1[[#This Row],[KG_DECHET]]/Tableau1[[#This Row],[Population]]</f>
        <v>231.68864350276058</v>
      </c>
    </row>
    <row r="4730" spans="1:13" x14ac:dyDescent="0.3">
      <c r="A4730" s="21">
        <v>2013</v>
      </c>
      <c r="B4730" s="21">
        <v>93</v>
      </c>
      <c r="C4730" s="21" t="str">
        <f>VLOOKUP(Tableau1[[#This Row],[CODE_REGION]],Libellés!$I$2:$J$15,2,FALSE)</f>
        <v>PACA</v>
      </c>
      <c r="D4730" s="21">
        <v>83</v>
      </c>
      <c r="E4730" s="21" t="str">
        <f>VLOOKUP(Tableau1[[#This Row],[CODE_DEPT]],Libellés!$L$2:$M$102,2,FALSE)</f>
        <v>Var</v>
      </c>
      <c r="F4730" s="21" t="s">
        <v>49</v>
      </c>
      <c r="G4730" s="21" t="str">
        <f>VLOOKUP(Tableau1[[#This Row],[CODE_TYPE_DECHET]],Libellés!$A$1:$B$8,2,FALSE)</f>
        <v>Ordures ménagères résiduelles</v>
      </c>
      <c r="H4730" s="21" t="s">
        <v>51</v>
      </c>
      <c r="I4730" s="21" t="str">
        <f>VLOOKUP(Tableau1[[#This Row],[CODE_DESTINATION]],Libellés!$E$2:$F$7,2,FALSE)</f>
        <v>Stockage</v>
      </c>
      <c r="J4730" s="21">
        <v>221325.51324</v>
      </c>
      <c r="K4730" s="21">
        <v>1028583</v>
      </c>
      <c r="L4730" s="21">
        <f>Tableau1[[#This Row],[TONNE_DECHET]]*1000</f>
        <v>221325513.24000001</v>
      </c>
      <c r="M4730" s="21">
        <f>Tableau1[[#This Row],[KG_DECHET]]/Tableau1[[#This Row],[Population]]</f>
        <v>215.17516159609872</v>
      </c>
    </row>
    <row r="4731" spans="1:13" x14ac:dyDescent="0.3">
      <c r="A4731" s="21">
        <v>2013</v>
      </c>
      <c r="B4731" s="21">
        <v>93</v>
      </c>
      <c r="C4731" s="21" t="str">
        <f>VLOOKUP(Tableau1[[#This Row],[CODE_REGION]],Libellés!$I$2:$J$15,2,FALSE)</f>
        <v>PACA</v>
      </c>
      <c r="D4731" s="21">
        <v>83</v>
      </c>
      <c r="E4731" s="21" t="str">
        <f>VLOOKUP(Tableau1[[#This Row],[CODE_DEPT]],Libellés!$L$2:$M$102,2,FALSE)</f>
        <v>Var</v>
      </c>
      <c r="F4731" s="21" t="s">
        <v>50</v>
      </c>
      <c r="G4731" s="21" t="str">
        <f>VLOOKUP(Tableau1[[#This Row],[CODE_TYPE_DECHET]],Libellés!$A$1:$B$8,2,FALSE)</f>
        <v>Encombrants</v>
      </c>
      <c r="H4731" s="21" t="s">
        <v>49</v>
      </c>
      <c r="I4731" s="21" t="str">
        <f>VLOOKUP(Tableau1[[#This Row],[CODE_DESTINATION]],Libellés!$E$2:$F$7,2,FALSE)</f>
        <v>Valorisation matière</v>
      </c>
      <c r="J4731" s="21">
        <v>67.040670000000006</v>
      </c>
      <c r="K4731" s="21">
        <v>1028583</v>
      </c>
      <c r="L4731" s="21">
        <f>Tableau1[[#This Row],[TONNE_DECHET]]*1000</f>
        <v>67040.670000000013</v>
      </c>
      <c r="M4731" s="21">
        <f>Tableau1[[#This Row],[KG_DECHET]]/Tableau1[[#This Row],[Population]]</f>
        <v>6.5177695917587611E-2</v>
      </c>
    </row>
    <row r="4732" spans="1:13" x14ac:dyDescent="0.3">
      <c r="A4732" s="21">
        <v>2013</v>
      </c>
      <c r="B4732" s="21">
        <v>93</v>
      </c>
      <c r="C4732" s="21" t="str">
        <f>VLOOKUP(Tableau1[[#This Row],[CODE_REGION]],Libellés!$I$2:$J$15,2,FALSE)</f>
        <v>PACA</v>
      </c>
      <c r="D4732" s="21">
        <v>83</v>
      </c>
      <c r="E4732" s="21" t="str">
        <f>VLOOKUP(Tableau1[[#This Row],[CODE_DEPT]],Libellés!$L$2:$M$102,2,FALSE)</f>
        <v>Var</v>
      </c>
      <c r="F4732" s="21" t="s">
        <v>50</v>
      </c>
      <c r="G4732" s="21" t="str">
        <f>VLOOKUP(Tableau1[[#This Row],[CODE_TYPE_DECHET]],Libellés!$A$1:$B$8,2,FALSE)</f>
        <v>Encombrants</v>
      </c>
      <c r="H4732" s="21" t="s">
        <v>50</v>
      </c>
      <c r="I4732" s="21" t="str">
        <f>VLOOKUP(Tableau1[[#This Row],[CODE_DESTINATION]],Libellés!$E$2:$F$7,2,FALSE)</f>
        <v>Incinération avec récupération d'énergie</v>
      </c>
      <c r="J4732" s="21">
        <v>791</v>
      </c>
      <c r="K4732" s="21">
        <v>1028583</v>
      </c>
      <c r="L4732" s="21">
        <f>Tableau1[[#This Row],[TONNE_DECHET]]*1000</f>
        <v>791000</v>
      </c>
      <c r="M4732" s="21">
        <f>Tableau1[[#This Row],[KG_DECHET]]/Tableau1[[#This Row],[Population]]</f>
        <v>0.76901912631260672</v>
      </c>
    </row>
    <row r="4733" spans="1:13" x14ac:dyDescent="0.3">
      <c r="A4733" s="21">
        <v>2013</v>
      </c>
      <c r="B4733" s="21">
        <v>93</v>
      </c>
      <c r="C4733" s="21" t="str">
        <f>VLOOKUP(Tableau1[[#This Row],[CODE_REGION]],Libellés!$I$2:$J$15,2,FALSE)</f>
        <v>PACA</v>
      </c>
      <c r="D4733" s="21">
        <v>83</v>
      </c>
      <c r="E4733" s="21" t="str">
        <f>VLOOKUP(Tableau1[[#This Row],[CODE_DEPT]],Libellés!$L$2:$M$102,2,FALSE)</f>
        <v>Var</v>
      </c>
      <c r="F4733" s="21" t="s">
        <v>50</v>
      </c>
      <c r="G4733" s="21" t="str">
        <f>VLOOKUP(Tableau1[[#This Row],[CODE_TYPE_DECHET]],Libellés!$A$1:$B$8,2,FALSE)</f>
        <v>Encombrants</v>
      </c>
      <c r="H4733" s="21" t="s">
        <v>51</v>
      </c>
      <c r="I4733" s="21" t="str">
        <f>VLOOKUP(Tableau1[[#This Row],[CODE_DESTINATION]],Libellés!$E$2:$F$7,2,FALSE)</f>
        <v>Stockage</v>
      </c>
      <c r="J4733" s="21">
        <v>1470.27118</v>
      </c>
      <c r="K4733" s="21">
        <v>1028583</v>
      </c>
      <c r="L4733" s="21">
        <f>Tableau1[[#This Row],[TONNE_DECHET]]*1000</f>
        <v>1470271.18</v>
      </c>
      <c r="M4733" s="21">
        <f>Tableau1[[#This Row],[KG_DECHET]]/Tableau1[[#This Row],[Population]]</f>
        <v>1.4294142329787678</v>
      </c>
    </row>
    <row r="4734" spans="1:13" x14ac:dyDescent="0.3">
      <c r="A4734" s="21">
        <v>2013</v>
      </c>
      <c r="B4734" s="21">
        <v>93</v>
      </c>
      <c r="C4734" s="21" t="str">
        <f>VLOOKUP(Tableau1[[#This Row],[CODE_REGION]],Libellés!$I$2:$J$15,2,FALSE)</f>
        <v>PACA</v>
      </c>
      <c r="D4734" s="21">
        <v>83</v>
      </c>
      <c r="E4734" s="21" t="str">
        <f>VLOOKUP(Tableau1[[#This Row],[CODE_DEPT]],Libellés!$L$2:$M$102,2,FALSE)</f>
        <v>Var</v>
      </c>
      <c r="F4734" s="21" t="s">
        <v>53</v>
      </c>
      <c r="G4734" s="21" t="str">
        <f>VLOOKUP(Tableau1[[#This Row],[CODE_TYPE_DECHET]],Libellés!$A$1:$B$8,2,FALSE)</f>
        <v>Déchets dangereux</v>
      </c>
      <c r="H4734" s="21" t="s">
        <v>53</v>
      </c>
      <c r="I4734" s="21" t="str">
        <f>VLOOKUP(Tableau1[[#This Row],[CODE_DESTINATION]],Libellés!$E$2:$F$7,2,FALSE)</f>
        <v>Incinération sans récupération d'énergie</v>
      </c>
      <c r="J4734" s="21">
        <v>85</v>
      </c>
      <c r="K4734" s="21">
        <v>1028583</v>
      </c>
      <c r="L4734" s="21">
        <f>Tableau1[[#This Row],[TONNE_DECHET]]*1000</f>
        <v>85000</v>
      </c>
      <c r="M4734" s="21">
        <f>Tableau1[[#This Row],[KG_DECHET]]/Tableau1[[#This Row],[Population]]</f>
        <v>8.2637959211847759E-2</v>
      </c>
    </row>
    <row r="4735" spans="1:13" x14ac:dyDescent="0.3">
      <c r="A4735" s="21">
        <v>2013</v>
      </c>
      <c r="B4735" s="21">
        <v>93</v>
      </c>
      <c r="C4735" s="21" t="str">
        <f>VLOOKUP(Tableau1[[#This Row],[CODE_REGION]],Libellés!$I$2:$J$15,2,FALSE)</f>
        <v>PACA</v>
      </c>
      <c r="D4735" s="21">
        <v>83</v>
      </c>
      <c r="E4735" s="21" t="str">
        <f>VLOOKUP(Tableau1[[#This Row],[CODE_DEPT]],Libellés!$L$2:$M$102,2,FALSE)</f>
        <v>Var</v>
      </c>
      <c r="F4735" s="21" t="s">
        <v>51</v>
      </c>
      <c r="G4735" s="21" t="str">
        <f>VLOOKUP(Tableau1[[#This Row],[CODE_TYPE_DECHET]],Libellés!$A$1:$B$8,2,FALSE)</f>
        <v>Emballages et papier</v>
      </c>
      <c r="H4735" s="21" t="s">
        <v>49</v>
      </c>
      <c r="I4735" s="21" t="str">
        <f>VLOOKUP(Tableau1[[#This Row],[CODE_DESTINATION]],Libellés!$E$2:$F$7,2,FALSE)</f>
        <v>Valorisation matière</v>
      </c>
      <c r="J4735" s="21">
        <v>40337.743920000001</v>
      </c>
      <c r="K4735" s="21">
        <v>1028583</v>
      </c>
      <c r="L4735" s="21">
        <f>Tableau1[[#This Row],[TONNE_DECHET]]*1000</f>
        <v>40337743.920000002</v>
      </c>
      <c r="M4735" s="21">
        <f>Tableau1[[#This Row],[KG_DECHET]]/Tableau1[[#This Row],[Population]]</f>
        <v>39.216809844222588</v>
      </c>
    </row>
    <row r="4736" spans="1:13" x14ac:dyDescent="0.3">
      <c r="A4736" s="21">
        <v>2013</v>
      </c>
      <c r="B4736" s="21">
        <v>93</v>
      </c>
      <c r="C4736" s="21" t="str">
        <f>VLOOKUP(Tableau1[[#This Row],[CODE_REGION]],Libellés!$I$2:$J$15,2,FALSE)</f>
        <v>PACA</v>
      </c>
      <c r="D4736" s="21">
        <v>83</v>
      </c>
      <c r="E4736" s="21" t="str">
        <f>VLOOKUP(Tableau1[[#This Row],[CODE_DEPT]],Libellés!$L$2:$M$102,2,FALSE)</f>
        <v>Var</v>
      </c>
      <c r="F4736" s="21" t="s">
        <v>56</v>
      </c>
      <c r="G4736" s="21" t="str">
        <f>VLOOKUP(Tableau1[[#This Row],[CODE_TYPE_DECHET]],Libellés!$A$1:$B$8,2,FALSE)</f>
        <v>Biodéchets</v>
      </c>
      <c r="H4736" s="21" t="s">
        <v>56</v>
      </c>
      <c r="I4736" s="21" t="str">
        <f>VLOOKUP(Tableau1[[#This Row],[CODE_DESTINATION]],Libellés!$E$2:$F$7,2,FALSE)</f>
        <v>Valorisation organique</v>
      </c>
      <c r="J4736" s="21">
        <v>1185.07915</v>
      </c>
      <c r="K4736" s="21">
        <v>1028583</v>
      </c>
      <c r="L4736" s="21">
        <f>Tableau1[[#This Row],[TONNE_DECHET]]*1000</f>
        <v>1185079.1500000001</v>
      </c>
      <c r="M4736" s="21">
        <f>Tableau1[[#This Row],[KG_DECHET]]/Tableau1[[#This Row],[Population]]</f>
        <v>1.1521473230648378</v>
      </c>
    </row>
    <row r="4737" spans="1:13" x14ac:dyDescent="0.3">
      <c r="A4737" s="21">
        <v>2013</v>
      </c>
      <c r="B4737" s="21">
        <v>93</v>
      </c>
      <c r="C4737" s="21" t="str">
        <f>VLOOKUP(Tableau1[[#This Row],[CODE_REGION]],Libellés!$I$2:$J$15,2,FALSE)</f>
        <v>PACA</v>
      </c>
      <c r="D4737" s="21">
        <v>83</v>
      </c>
      <c r="E4737" s="21" t="str">
        <f>VLOOKUP(Tableau1[[#This Row],[CODE_DEPT]],Libellés!$L$2:$M$102,2,FALSE)</f>
        <v>Var</v>
      </c>
      <c r="F4737" s="21" t="s">
        <v>54</v>
      </c>
      <c r="G4737" s="21" t="str">
        <f>VLOOKUP(Tableau1[[#This Row],[CODE_TYPE_DECHET]],Libellés!$A$1:$B$8,2,FALSE)</f>
        <v>Verre</v>
      </c>
      <c r="H4737" s="21" t="s">
        <v>49</v>
      </c>
      <c r="I4737" s="21" t="str">
        <f>VLOOKUP(Tableau1[[#This Row],[CODE_DESTINATION]],Libellés!$E$2:$F$7,2,FALSE)</f>
        <v>Valorisation matière</v>
      </c>
      <c r="J4737" s="21">
        <v>27010.837469999999</v>
      </c>
      <c r="K4737" s="21">
        <v>1028583</v>
      </c>
      <c r="L4737" s="21">
        <f>Tableau1[[#This Row],[TONNE_DECHET]]*1000</f>
        <v>27010837.469999999</v>
      </c>
      <c r="M4737" s="21">
        <f>Tableau1[[#This Row],[KG_DECHET]]/Tableau1[[#This Row],[Population]]</f>
        <v>26.260241001455398</v>
      </c>
    </row>
    <row r="4738" spans="1:13" x14ac:dyDescent="0.3">
      <c r="A4738" s="21">
        <v>2013</v>
      </c>
      <c r="B4738" s="21">
        <v>93</v>
      </c>
      <c r="C4738" s="21" t="str">
        <f>VLOOKUP(Tableau1[[#This Row],[CODE_REGION]],Libellés!$I$2:$J$15,2,FALSE)</f>
        <v>PACA</v>
      </c>
      <c r="D4738" s="21">
        <v>83</v>
      </c>
      <c r="E4738" s="21" t="str">
        <f>VLOOKUP(Tableau1[[#This Row],[CODE_DEPT]],Libellés!$L$2:$M$102,2,FALSE)</f>
        <v>Var</v>
      </c>
      <c r="F4738" s="21" t="s">
        <v>55</v>
      </c>
      <c r="G4738" s="21" t="str">
        <f>VLOOKUP(Tableau1[[#This Row],[CODE_TYPE_DECHET]],Libellés!$A$1:$B$8,2,FALSE)</f>
        <v>Collectes séparées hors gravats</v>
      </c>
      <c r="H4738" s="21" t="s">
        <v>49</v>
      </c>
      <c r="I4738" s="21" t="str">
        <f>VLOOKUP(Tableau1[[#This Row],[CODE_DESTINATION]],Libellés!$E$2:$F$7,2,FALSE)</f>
        <v>Valorisation matière</v>
      </c>
      <c r="J4738" s="21">
        <v>681.77574000000004</v>
      </c>
      <c r="K4738" s="21">
        <v>1028583</v>
      </c>
      <c r="L4738" s="21">
        <f>Tableau1[[#This Row],[TONNE_DECHET]]*1000</f>
        <v>681775.74</v>
      </c>
      <c r="M4738" s="21">
        <f>Tableau1[[#This Row],[KG_DECHET]]/Tableau1[[#This Row],[Population]]</f>
        <v>0.66283006816173318</v>
      </c>
    </row>
    <row r="4739" spans="1:13" x14ac:dyDescent="0.3">
      <c r="A4739" s="21">
        <v>2015</v>
      </c>
      <c r="B4739" s="21">
        <v>93</v>
      </c>
      <c r="C4739" s="21" t="str">
        <f>VLOOKUP(Tableau1[[#This Row],[CODE_REGION]],Libellés!$I$2:$J$15,2,FALSE)</f>
        <v>PACA</v>
      </c>
      <c r="D4739" s="21">
        <v>83</v>
      </c>
      <c r="E4739" s="21" t="str">
        <f>VLOOKUP(Tableau1[[#This Row],[CODE_DEPT]],Libellés!$L$2:$M$102,2,FALSE)</f>
        <v>Var</v>
      </c>
      <c r="F4739" s="21" t="s">
        <v>49</v>
      </c>
      <c r="G4739" s="21" t="str">
        <f>VLOOKUP(Tableau1[[#This Row],[CODE_TYPE_DECHET]],Libellés!$A$1:$B$8,2,FALSE)</f>
        <v>Ordures ménagères résiduelles</v>
      </c>
      <c r="H4739" s="21" t="s">
        <v>50</v>
      </c>
      <c r="I4739" s="21" t="str">
        <f>VLOOKUP(Tableau1[[#This Row],[CODE_DESTINATION]],Libellés!$E$2:$F$7,2,FALSE)</f>
        <v>Incinération avec récupération d'énergie</v>
      </c>
      <c r="J4739" s="21">
        <v>228923</v>
      </c>
      <c r="K4739" s="21">
        <v>1048652</v>
      </c>
      <c r="L4739" s="21">
        <f>Tableau1[[#This Row],[TONNE_DECHET]]*1000</f>
        <v>228923000</v>
      </c>
      <c r="M4739" s="21">
        <f>Tableau1[[#This Row],[KG_DECHET]]/Tableau1[[#This Row],[Population]]</f>
        <v>218.30216315803526</v>
      </c>
    </row>
    <row r="4740" spans="1:13" x14ac:dyDescent="0.3">
      <c r="A4740" s="21">
        <v>2015</v>
      </c>
      <c r="B4740" s="21">
        <v>93</v>
      </c>
      <c r="C4740" s="21" t="str">
        <f>VLOOKUP(Tableau1[[#This Row],[CODE_REGION]],Libellés!$I$2:$J$15,2,FALSE)</f>
        <v>PACA</v>
      </c>
      <c r="D4740" s="21">
        <v>83</v>
      </c>
      <c r="E4740" s="21" t="str">
        <f>VLOOKUP(Tableau1[[#This Row],[CODE_DEPT]],Libellés!$L$2:$M$102,2,FALSE)</f>
        <v>Var</v>
      </c>
      <c r="F4740" s="21" t="s">
        <v>49</v>
      </c>
      <c r="G4740" s="21" t="str">
        <f>VLOOKUP(Tableau1[[#This Row],[CODE_TYPE_DECHET]],Libellés!$A$1:$B$8,2,FALSE)</f>
        <v>Ordures ménagères résiduelles</v>
      </c>
      <c r="H4740" s="21" t="s">
        <v>51</v>
      </c>
      <c r="I4740" s="21" t="str">
        <f>VLOOKUP(Tableau1[[#This Row],[CODE_DESTINATION]],Libellés!$E$2:$F$7,2,FALSE)</f>
        <v>Stockage</v>
      </c>
      <c r="J4740" s="21">
        <v>225112.11319999999</v>
      </c>
      <c r="K4740" s="21">
        <v>1048652</v>
      </c>
      <c r="L4740" s="21">
        <f>Tableau1[[#This Row],[TONNE_DECHET]]*1000</f>
        <v>225112113.19999999</v>
      </c>
      <c r="M4740" s="21">
        <f>Tableau1[[#This Row],[KG_DECHET]]/Tableau1[[#This Row],[Population]]</f>
        <v>214.66808168963581</v>
      </c>
    </row>
    <row r="4741" spans="1:13" x14ac:dyDescent="0.3">
      <c r="A4741" s="21">
        <v>2015</v>
      </c>
      <c r="B4741" s="21">
        <v>93</v>
      </c>
      <c r="C4741" s="21" t="str">
        <f>VLOOKUP(Tableau1[[#This Row],[CODE_REGION]],Libellés!$I$2:$J$15,2,FALSE)</f>
        <v>PACA</v>
      </c>
      <c r="D4741" s="21">
        <v>83</v>
      </c>
      <c r="E4741" s="21" t="str">
        <f>VLOOKUP(Tableau1[[#This Row],[CODE_DEPT]],Libellés!$L$2:$M$102,2,FALSE)</f>
        <v>Var</v>
      </c>
      <c r="F4741" s="21" t="s">
        <v>50</v>
      </c>
      <c r="G4741" s="21" t="str">
        <f>VLOOKUP(Tableau1[[#This Row],[CODE_TYPE_DECHET]],Libellés!$A$1:$B$8,2,FALSE)</f>
        <v>Encombrants</v>
      </c>
      <c r="H4741" s="21" t="s">
        <v>49</v>
      </c>
      <c r="I4741" s="21" t="str">
        <f>VLOOKUP(Tableau1[[#This Row],[CODE_DESTINATION]],Libellés!$E$2:$F$7,2,FALSE)</f>
        <v>Valorisation matière</v>
      </c>
      <c r="J4741" s="21">
        <v>11792.791209999999</v>
      </c>
      <c r="K4741" s="21">
        <v>1048652</v>
      </c>
      <c r="L4741" s="21">
        <f>Tableau1[[#This Row],[TONNE_DECHET]]*1000</f>
        <v>11792791.209999999</v>
      </c>
      <c r="M4741" s="21">
        <f>Tableau1[[#This Row],[KG_DECHET]]/Tableau1[[#This Row],[Population]]</f>
        <v>11.245667018229117</v>
      </c>
    </row>
    <row r="4742" spans="1:13" x14ac:dyDescent="0.3">
      <c r="A4742" s="21">
        <v>2015</v>
      </c>
      <c r="B4742" s="21">
        <v>93</v>
      </c>
      <c r="C4742" s="21" t="str">
        <f>VLOOKUP(Tableau1[[#This Row],[CODE_REGION]],Libellés!$I$2:$J$15,2,FALSE)</f>
        <v>PACA</v>
      </c>
      <c r="D4742" s="21">
        <v>83</v>
      </c>
      <c r="E4742" s="21" t="str">
        <f>VLOOKUP(Tableau1[[#This Row],[CODE_DEPT]],Libellés!$L$2:$M$102,2,FALSE)</f>
        <v>Var</v>
      </c>
      <c r="F4742" s="21" t="s">
        <v>50</v>
      </c>
      <c r="G4742" s="21" t="str">
        <f>VLOOKUP(Tableau1[[#This Row],[CODE_TYPE_DECHET]],Libellés!$A$1:$B$8,2,FALSE)</f>
        <v>Encombrants</v>
      </c>
      <c r="H4742" s="21" t="s">
        <v>50</v>
      </c>
      <c r="I4742" s="21" t="str">
        <f>VLOOKUP(Tableau1[[#This Row],[CODE_DESTINATION]],Libellés!$E$2:$F$7,2,FALSE)</f>
        <v>Incinération avec récupération d'énergie</v>
      </c>
      <c r="J4742" s="21">
        <v>658</v>
      </c>
      <c r="K4742" s="21">
        <v>1048652</v>
      </c>
      <c r="L4742" s="21">
        <f>Tableau1[[#This Row],[TONNE_DECHET]]*1000</f>
        <v>658000</v>
      </c>
      <c r="M4742" s="21">
        <f>Tableau1[[#This Row],[KG_DECHET]]/Tableau1[[#This Row],[Population]]</f>
        <v>0.62747222148052928</v>
      </c>
    </row>
    <row r="4743" spans="1:13" x14ac:dyDescent="0.3">
      <c r="A4743" s="21">
        <v>2015</v>
      </c>
      <c r="B4743" s="21">
        <v>93</v>
      </c>
      <c r="C4743" s="21" t="str">
        <f>VLOOKUP(Tableau1[[#This Row],[CODE_REGION]],Libellés!$I$2:$J$15,2,FALSE)</f>
        <v>PACA</v>
      </c>
      <c r="D4743" s="21">
        <v>83</v>
      </c>
      <c r="E4743" s="21" t="str">
        <f>VLOOKUP(Tableau1[[#This Row],[CODE_DEPT]],Libellés!$L$2:$M$102,2,FALSE)</f>
        <v>Var</v>
      </c>
      <c r="F4743" s="21" t="s">
        <v>50</v>
      </c>
      <c r="G4743" s="21" t="str">
        <f>VLOOKUP(Tableau1[[#This Row],[CODE_TYPE_DECHET]],Libellés!$A$1:$B$8,2,FALSE)</f>
        <v>Encombrants</v>
      </c>
      <c r="H4743" s="21" t="s">
        <v>51</v>
      </c>
      <c r="I4743" s="21" t="str">
        <f>VLOOKUP(Tableau1[[#This Row],[CODE_DESTINATION]],Libellés!$E$2:$F$7,2,FALSE)</f>
        <v>Stockage</v>
      </c>
      <c r="J4743" s="21">
        <v>5300.8752400000003</v>
      </c>
      <c r="K4743" s="21">
        <v>1048652</v>
      </c>
      <c r="L4743" s="21">
        <f>Tableau1[[#This Row],[TONNE_DECHET]]*1000</f>
        <v>5300875.24</v>
      </c>
      <c r="M4743" s="21">
        <f>Tableau1[[#This Row],[KG_DECHET]]/Tableau1[[#This Row],[Population]]</f>
        <v>5.0549421924527875</v>
      </c>
    </row>
    <row r="4744" spans="1:13" x14ac:dyDescent="0.3">
      <c r="A4744" s="21">
        <v>2015</v>
      </c>
      <c r="B4744" s="21">
        <v>93</v>
      </c>
      <c r="C4744" s="21" t="str">
        <f>VLOOKUP(Tableau1[[#This Row],[CODE_REGION]],Libellés!$I$2:$J$15,2,FALSE)</f>
        <v>PACA</v>
      </c>
      <c r="D4744" s="21">
        <v>83</v>
      </c>
      <c r="E4744" s="21" t="str">
        <f>VLOOKUP(Tableau1[[#This Row],[CODE_DEPT]],Libellés!$L$2:$M$102,2,FALSE)</f>
        <v>Var</v>
      </c>
      <c r="F4744" s="21" t="s">
        <v>53</v>
      </c>
      <c r="G4744" s="21" t="str">
        <f>VLOOKUP(Tableau1[[#This Row],[CODE_TYPE_DECHET]],Libellés!$A$1:$B$8,2,FALSE)</f>
        <v>Déchets dangereux</v>
      </c>
      <c r="H4744" s="21" t="s">
        <v>49</v>
      </c>
      <c r="I4744" s="21" t="str">
        <f>VLOOKUP(Tableau1[[#This Row],[CODE_DESTINATION]],Libellés!$E$2:$F$7,2,FALSE)</f>
        <v>Valorisation matière</v>
      </c>
      <c r="J4744" s="21">
        <v>80</v>
      </c>
      <c r="K4744" s="21">
        <v>1048652</v>
      </c>
      <c r="L4744" s="21">
        <f>Tableau1[[#This Row],[TONNE_DECHET]]*1000</f>
        <v>80000</v>
      </c>
      <c r="M4744" s="21">
        <f>Tableau1[[#This Row],[KG_DECHET]]/Tableau1[[#This Row],[Population]]</f>
        <v>7.6288415985474686E-2</v>
      </c>
    </row>
    <row r="4745" spans="1:13" x14ac:dyDescent="0.3">
      <c r="A4745" s="21">
        <v>2015</v>
      </c>
      <c r="B4745" s="21">
        <v>93</v>
      </c>
      <c r="C4745" s="21" t="str">
        <f>VLOOKUP(Tableau1[[#This Row],[CODE_REGION]],Libellés!$I$2:$J$15,2,FALSE)</f>
        <v>PACA</v>
      </c>
      <c r="D4745" s="21">
        <v>83</v>
      </c>
      <c r="E4745" s="21" t="str">
        <f>VLOOKUP(Tableau1[[#This Row],[CODE_DEPT]],Libellés!$L$2:$M$102,2,FALSE)</f>
        <v>Var</v>
      </c>
      <c r="F4745" s="21" t="s">
        <v>51</v>
      </c>
      <c r="G4745" s="21" t="str">
        <f>VLOOKUP(Tableau1[[#This Row],[CODE_TYPE_DECHET]],Libellés!$A$1:$B$8,2,FALSE)</f>
        <v>Emballages et papier</v>
      </c>
      <c r="H4745" s="21" t="s">
        <v>49</v>
      </c>
      <c r="I4745" s="21" t="str">
        <f>VLOOKUP(Tableau1[[#This Row],[CODE_DESTINATION]],Libellés!$E$2:$F$7,2,FALSE)</f>
        <v>Valorisation matière</v>
      </c>
      <c r="J4745" s="21">
        <v>41959.285430000004</v>
      </c>
      <c r="K4745" s="21">
        <v>1048652</v>
      </c>
      <c r="L4745" s="21">
        <f>Tableau1[[#This Row],[TONNE_DECHET]]*1000</f>
        <v>41959285.430000007</v>
      </c>
      <c r="M4745" s="21">
        <f>Tableau1[[#This Row],[KG_DECHET]]/Tableau1[[#This Row],[Population]]</f>
        <v>40.012592766713844</v>
      </c>
    </row>
    <row r="4746" spans="1:13" x14ac:dyDescent="0.3">
      <c r="A4746" s="21">
        <v>2015</v>
      </c>
      <c r="B4746" s="21">
        <v>93</v>
      </c>
      <c r="C4746" s="21" t="str">
        <f>VLOOKUP(Tableau1[[#This Row],[CODE_REGION]],Libellés!$I$2:$J$15,2,FALSE)</f>
        <v>PACA</v>
      </c>
      <c r="D4746" s="21">
        <v>83</v>
      </c>
      <c r="E4746" s="21" t="str">
        <f>VLOOKUP(Tableau1[[#This Row],[CODE_DEPT]],Libellés!$L$2:$M$102,2,FALSE)</f>
        <v>Var</v>
      </c>
      <c r="F4746" s="21" t="s">
        <v>51</v>
      </c>
      <c r="G4746" s="21" t="str">
        <f>VLOOKUP(Tableau1[[#This Row],[CODE_TYPE_DECHET]],Libellés!$A$1:$B$8,2,FALSE)</f>
        <v>Emballages et papier</v>
      </c>
      <c r="H4746" s="21" t="s">
        <v>52</v>
      </c>
      <c r="I4746" s="21" t="str">
        <f>VLOOKUP(Tableau1[[#This Row],[CODE_DESTINATION]],Libellés!$E$2:$F$7,2,FALSE)</f>
        <v>Non précisé</v>
      </c>
      <c r="J4746" s="21">
        <v>389.45202</v>
      </c>
      <c r="K4746" s="21">
        <v>1048652</v>
      </c>
      <c r="L4746" s="21">
        <f>Tableau1[[#This Row],[TONNE_DECHET]]*1000</f>
        <v>389452.02</v>
      </c>
      <c r="M4746" s="21">
        <f>Tableau1[[#This Row],[KG_DECHET]]/Tableau1[[#This Row],[Population]]</f>
        <v>0.37138347135179262</v>
      </c>
    </row>
    <row r="4747" spans="1:13" x14ac:dyDescent="0.3">
      <c r="A4747" s="21">
        <v>2015</v>
      </c>
      <c r="B4747" s="21">
        <v>93</v>
      </c>
      <c r="C4747" s="21" t="str">
        <f>VLOOKUP(Tableau1[[#This Row],[CODE_REGION]],Libellés!$I$2:$J$15,2,FALSE)</f>
        <v>PACA</v>
      </c>
      <c r="D4747" s="21">
        <v>83</v>
      </c>
      <c r="E4747" s="21" t="str">
        <f>VLOOKUP(Tableau1[[#This Row],[CODE_DEPT]],Libellés!$L$2:$M$102,2,FALSE)</f>
        <v>Var</v>
      </c>
      <c r="F4747" s="21" t="s">
        <v>56</v>
      </c>
      <c r="G4747" s="21" t="str">
        <f>VLOOKUP(Tableau1[[#This Row],[CODE_TYPE_DECHET]],Libellés!$A$1:$B$8,2,FALSE)</f>
        <v>Biodéchets</v>
      </c>
      <c r="H4747" s="21" t="s">
        <v>56</v>
      </c>
      <c r="I4747" s="21" t="str">
        <f>VLOOKUP(Tableau1[[#This Row],[CODE_DESTINATION]],Libellés!$E$2:$F$7,2,FALSE)</f>
        <v>Valorisation organique</v>
      </c>
      <c r="J4747" s="21">
        <v>1628.34942</v>
      </c>
      <c r="K4747" s="21">
        <v>1048652</v>
      </c>
      <c r="L4747" s="21">
        <f>Tableau1[[#This Row],[TONNE_DECHET]]*1000</f>
        <v>1628349.42</v>
      </c>
      <c r="M4747" s="21">
        <f>Tableau1[[#This Row],[KG_DECHET]]/Tableau1[[#This Row],[Population]]</f>
        <v>1.5528024740333304</v>
      </c>
    </row>
    <row r="4748" spans="1:13" x14ac:dyDescent="0.3">
      <c r="A4748" s="21">
        <v>2015</v>
      </c>
      <c r="B4748" s="21">
        <v>93</v>
      </c>
      <c r="C4748" s="21" t="str">
        <f>VLOOKUP(Tableau1[[#This Row],[CODE_REGION]],Libellés!$I$2:$J$15,2,FALSE)</f>
        <v>PACA</v>
      </c>
      <c r="D4748" s="21">
        <v>83</v>
      </c>
      <c r="E4748" s="21" t="str">
        <f>VLOOKUP(Tableau1[[#This Row],[CODE_DEPT]],Libellés!$L$2:$M$102,2,FALSE)</f>
        <v>Var</v>
      </c>
      <c r="F4748" s="21" t="s">
        <v>54</v>
      </c>
      <c r="G4748" s="21" t="str">
        <f>VLOOKUP(Tableau1[[#This Row],[CODE_TYPE_DECHET]],Libellés!$A$1:$B$8,2,FALSE)</f>
        <v>Verre</v>
      </c>
      <c r="H4748" s="21" t="s">
        <v>49</v>
      </c>
      <c r="I4748" s="21" t="str">
        <f>VLOOKUP(Tableau1[[#This Row],[CODE_DESTINATION]],Libellés!$E$2:$F$7,2,FALSE)</f>
        <v>Valorisation matière</v>
      </c>
      <c r="J4748" s="21">
        <v>27424.241849999999</v>
      </c>
      <c r="K4748" s="21">
        <v>1048652</v>
      </c>
      <c r="L4748" s="21">
        <f>Tableau1[[#This Row],[TONNE_DECHET]]*1000</f>
        <v>27424241.849999998</v>
      </c>
      <c r="M4748" s="21">
        <f>Tableau1[[#This Row],[KG_DECHET]]/Tableau1[[#This Row],[Population]]</f>
        <v>26.151899629238297</v>
      </c>
    </row>
    <row r="4749" spans="1:13" x14ac:dyDescent="0.3">
      <c r="A4749" s="21">
        <v>2015</v>
      </c>
      <c r="B4749" s="21">
        <v>93</v>
      </c>
      <c r="C4749" s="21" t="str">
        <f>VLOOKUP(Tableau1[[#This Row],[CODE_REGION]],Libellés!$I$2:$J$15,2,FALSE)</f>
        <v>PACA</v>
      </c>
      <c r="D4749" s="21">
        <v>83</v>
      </c>
      <c r="E4749" s="21" t="str">
        <f>VLOOKUP(Tableau1[[#This Row],[CODE_DEPT]],Libellés!$L$2:$M$102,2,FALSE)</f>
        <v>Var</v>
      </c>
      <c r="F4749" s="21" t="s">
        <v>55</v>
      </c>
      <c r="G4749" s="21" t="str">
        <f>VLOOKUP(Tableau1[[#This Row],[CODE_TYPE_DECHET]],Libellés!$A$1:$B$8,2,FALSE)</f>
        <v>Collectes séparées hors gravats</v>
      </c>
      <c r="H4749" s="21" t="s">
        <v>49</v>
      </c>
      <c r="I4749" s="21" t="str">
        <f>VLOOKUP(Tableau1[[#This Row],[CODE_DESTINATION]],Libellés!$E$2:$F$7,2,FALSE)</f>
        <v>Valorisation matière</v>
      </c>
      <c r="J4749" s="21">
        <v>793.87482</v>
      </c>
      <c r="K4749" s="21">
        <v>1048652</v>
      </c>
      <c r="L4749" s="21">
        <f>Tableau1[[#This Row],[TONNE_DECHET]]*1000</f>
        <v>793874.82</v>
      </c>
      <c r="M4749" s="21">
        <f>Tableau1[[#This Row],[KG_DECHET]]/Tableau1[[#This Row],[Population]]</f>
        <v>0.75704315635692299</v>
      </c>
    </row>
    <row r="4750" spans="1:13" x14ac:dyDescent="0.3">
      <c r="A4750" s="21">
        <v>2017</v>
      </c>
      <c r="B4750" s="21">
        <v>93</v>
      </c>
      <c r="C4750" s="21" t="str">
        <f>VLOOKUP(Tableau1[[#This Row],[CODE_REGION]],Libellés!$I$2:$J$15,2,FALSE)</f>
        <v>PACA</v>
      </c>
      <c r="D4750" s="21">
        <v>83</v>
      </c>
      <c r="E4750" s="21" t="str">
        <f>VLOOKUP(Tableau1[[#This Row],[CODE_DEPT]],Libellés!$L$2:$M$102,2,FALSE)</f>
        <v>Var</v>
      </c>
      <c r="F4750" s="21" t="s">
        <v>49</v>
      </c>
      <c r="G4750" s="21" t="str">
        <f>VLOOKUP(Tableau1[[#This Row],[CODE_TYPE_DECHET]],Libellés!$A$1:$B$8,2,FALSE)</f>
        <v>Ordures ménagères résiduelles</v>
      </c>
      <c r="H4750" s="21" t="s">
        <v>49</v>
      </c>
      <c r="I4750" s="21" t="str">
        <f>VLOOKUP(Tableau1[[#This Row],[CODE_DESTINATION]],Libellés!$E$2:$F$7,2,FALSE)</f>
        <v>Valorisation matière</v>
      </c>
      <c r="J4750" s="21">
        <v>170.90298000000001</v>
      </c>
      <c r="K4750" s="21">
        <v>1058740</v>
      </c>
      <c r="L4750" s="21">
        <f>Tableau1[[#This Row],[TONNE_DECHET]]*1000</f>
        <v>170902.98</v>
      </c>
      <c r="M4750" s="21">
        <f>Tableau1[[#This Row],[KG_DECHET]]/Tableau1[[#This Row],[Population]]</f>
        <v>0.16142110433156395</v>
      </c>
    </row>
    <row r="4751" spans="1:13" x14ac:dyDescent="0.3">
      <c r="A4751" s="21">
        <v>2017</v>
      </c>
      <c r="B4751" s="21">
        <v>93</v>
      </c>
      <c r="C4751" s="21" t="str">
        <f>VLOOKUP(Tableau1[[#This Row],[CODE_REGION]],Libellés!$I$2:$J$15,2,FALSE)</f>
        <v>PACA</v>
      </c>
      <c r="D4751" s="21">
        <v>83</v>
      </c>
      <c r="E4751" s="21" t="str">
        <f>VLOOKUP(Tableau1[[#This Row],[CODE_DEPT]],Libellés!$L$2:$M$102,2,FALSE)</f>
        <v>Var</v>
      </c>
      <c r="F4751" s="21" t="s">
        <v>49</v>
      </c>
      <c r="G4751" s="21" t="str">
        <f>VLOOKUP(Tableau1[[#This Row],[CODE_TYPE_DECHET]],Libellés!$A$1:$B$8,2,FALSE)</f>
        <v>Ordures ménagères résiduelles</v>
      </c>
      <c r="H4751" s="21" t="s">
        <v>50</v>
      </c>
      <c r="I4751" s="21" t="str">
        <f>VLOOKUP(Tableau1[[#This Row],[CODE_DESTINATION]],Libellés!$E$2:$F$7,2,FALSE)</f>
        <v>Incinération avec récupération d'énergie</v>
      </c>
      <c r="J4751" s="21">
        <v>267608.37529</v>
      </c>
      <c r="K4751" s="21">
        <v>1058740</v>
      </c>
      <c r="L4751" s="21">
        <f>Tableau1[[#This Row],[TONNE_DECHET]]*1000</f>
        <v>267608375.28999999</v>
      </c>
      <c r="M4751" s="21">
        <f>Tableau1[[#This Row],[KG_DECHET]]/Tableau1[[#This Row],[Population]]</f>
        <v>252.76118337835538</v>
      </c>
    </row>
    <row r="4752" spans="1:13" x14ac:dyDescent="0.3">
      <c r="A4752" s="21">
        <v>2017</v>
      </c>
      <c r="B4752" s="21">
        <v>93</v>
      </c>
      <c r="C4752" s="21" t="str">
        <f>VLOOKUP(Tableau1[[#This Row],[CODE_REGION]],Libellés!$I$2:$J$15,2,FALSE)</f>
        <v>PACA</v>
      </c>
      <c r="D4752" s="21">
        <v>83</v>
      </c>
      <c r="E4752" s="21" t="str">
        <f>VLOOKUP(Tableau1[[#This Row],[CODE_DEPT]],Libellés!$L$2:$M$102,2,FALSE)</f>
        <v>Var</v>
      </c>
      <c r="F4752" s="21" t="s">
        <v>49</v>
      </c>
      <c r="G4752" s="21" t="str">
        <f>VLOOKUP(Tableau1[[#This Row],[CODE_TYPE_DECHET]],Libellés!$A$1:$B$8,2,FALSE)</f>
        <v>Ordures ménagères résiduelles</v>
      </c>
      <c r="H4752" s="21" t="s">
        <v>51</v>
      </c>
      <c r="I4752" s="21" t="str">
        <f>VLOOKUP(Tableau1[[#This Row],[CODE_DESTINATION]],Libellés!$E$2:$F$7,2,FALSE)</f>
        <v>Stockage</v>
      </c>
      <c r="J4752" s="21">
        <v>172506.97203</v>
      </c>
      <c r="K4752" s="21">
        <v>1058740</v>
      </c>
      <c r="L4752" s="21">
        <f>Tableau1[[#This Row],[TONNE_DECHET]]*1000</f>
        <v>172506972.03</v>
      </c>
      <c r="M4752" s="21">
        <f>Tableau1[[#This Row],[KG_DECHET]]/Tableau1[[#This Row],[Population]]</f>
        <v>162.93610520996657</v>
      </c>
    </row>
    <row r="4753" spans="1:13" x14ac:dyDescent="0.3">
      <c r="A4753" s="21">
        <v>2017</v>
      </c>
      <c r="B4753" s="21">
        <v>93</v>
      </c>
      <c r="C4753" s="21" t="str">
        <f>VLOOKUP(Tableau1[[#This Row],[CODE_REGION]],Libellés!$I$2:$J$15,2,FALSE)</f>
        <v>PACA</v>
      </c>
      <c r="D4753" s="21">
        <v>83</v>
      </c>
      <c r="E4753" s="21" t="str">
        <f>VLOOKUP(Tableau1[[#This Row],[CODE_DEPT]],Libellés!$L$2:$M$102,2,FALSE)</f>
        <v>Var</v>
      </c>
      <c r="F4753" s="21" t="s">
        <v>49</v>
      </c>
      <c r="G4753" s="21" t="str">
        <f>VLOOKUP(Tableau1[[#This Row],[CODE_TYPE_DECHET]],Libellés!$A$1:$B$8,2,FALSE)</f>
        <v>Ordures ménagères résiduelles</v>
      </c>
      <c r="H4753" s="21" t="s">
        <v>56</v>
      </c>
      <c r="I4753" s="21" t="str">
        <f>VLOOKUP(Tableau1[[#This Row],[CODE_DESTINATION]],Libellés!$E$2:$F$7,2,FALSE)</f>
        <v>Valorisation organique</v>
      </c>
      <c r="J4753" s="21">
        <v>155.37466000000001</v>
      </c>
      <c r="K4753" s="21">
        <v>1058740</v>
      </c>
      <c r="L4753" s="21">
        <f>Tableau1[[#This Row],[TONNE_DECHET]]*1000</f>
        <v>155374.66</v>
      </c>
      <c r="M4753" s="21">
        <f>Tableau1[[#This Row],[KG_DECHET]]/Tableau1[[#This Row],[Population]]</f>
        <v>0.14675431172903641</v>
      </c>
    </row>
    <row r="4754" spans="1:13" x14ac:dyDescent="0.3">
      <c r="A4754" s="21">
        <v>2017</v>
      </c>
      <c r="B4754" s="21">
        <v>93</v>
      </c>
      <c r="C4754" s="21" t="str">
        <f>VLOOKUP(Tableau1[[#This Row],[CODE_REGION]],Libellés!$I$2:$J$15,2,FALSE)</f>
        <v>PACA</v>
      </c>
      <c r="D4754" s="21">
        <v>83</v>
      </c>
      <c r="E4754" s="21" t="str">
        <f>VLOOKUP(Tableau1[[#This Row],[CODE_DEPT]],Libellés!$L$2:$M$102,2,FALSE)</f>
        <v>Var</v>
      </c>
      <c r="F4754" s="21" t="s">
        <v>50</v>
      </c>
      <c r="G4754" s="21" t="str">
        <f>VLOOKUP(Tableau1[[#This Row],[CODE_TYPE_DECHET]],Libellés!$A$1:$B$8,2,FALSE)</f>
        <v>Encombrants</v>
      </c>
      <c r="H4754" s="21" t="s">
        <v>49</v>
      </c>
      <c r="I4754" s="21" t="str">
        <f>VLOOKUP(Tableau1[[#This Row],[CODE_DESTINATION]],Libellés!$E$2:$F$7,2,FALSE)</f>
        <v>Valorisation matière</v>
      </c>
      <c r="J4754" s="21">
        <v>43.996870000000001</v>
      </c>
      <c r="K4754" s="21">
        <v>1058740</v>
      </c>
      <c r="L4754" s="21">
        <f>Tableau1[[#This Row],[TONNE_DECHET]]*1000</f>
        <v>43996.87</v>
      </c>
      <c r="M4754" s="21">
        <f>Tableau1[[#This Row],[KG_DECHET]]/Tableau1[[#This Row],[Population]]</f>
        <v>4.1555877741466275E-2</v>
      </c>
    </row>
    <row r="4755" spans="1:13" x14ac:dyDescent="0.3">
      <c r="A4755" s="21">
        <v>2017</v>
      </c>
      <c r="B4755" s="21">
        <v>93</v>
      </c>
      <c r="C4755" s="21" t="str">
        <f>VLOOKUP(Tableau1[[#This Row],[CODE_REGION]],Libellés!$I$2:$J$15,2,FALSE)</f>
        <v>PACA</v>
      </c>
      <c r="D4755" s="21">
        <v>83</v>
      </c>
      <c r="E4755" s="21" t="str">
        <f>VLOOKUP(Tableau1[[#This Row],[CODE_DEPT]],Libellés!$L$2:$M$102,2,FALSE)</f>
        <v>Var</v>
      </c>
      <c r="F4755" s="21" t="s">
        <v>50</v>
      </c>
      <c r="G4755" s="21" t="str">
        <f>VLOOKUP(Tableau1[[#This Row],[CODE_TYPE_DECHET]],Libellés!$A$1:$B$8,2,FALSE)</f>
        <v>Encombrants</v>
      </c>
      <c r="H4755" s="21" t="s">
        <v>50</v>
      </c>
      <c r="I4755" s="21" t="str">
        <f>VLOOKUP(Tableau1[[#This Row],[CODE_DESTINATION]],Libellés!$E$2:$F$7,2,FALSE)</f>
        <v>Incinération avec récupération d'énergie</v>
      </c>
      <c r="J4755" s="21">
        <v>2752</v>
      </c>
      <c r="K4755" s="21">
        <v>1058740</v>
      </c>
      <c r="L4755" s="21">
        <f>Tableau1[[#This Row],[TONNE_DECHET]]*1000</f>
        <v>2752000</v>
      </c>
      <c r="M4755" s="21">
        <f>Tableau1[[#This Row],[KG_DECHET]]/Tableau1[[#This Row],[Population]]</f>
        <v>2.5993161682754975</v>
      </c>
    </row>
    <row r="4756" spans="1:13" x14ac:dyDescent="0.3">
      <c r="A4756" s="21">
        <v>2017</v>
      </c>
      <c r="B4756" s="21">
        <v>93</v>
      </c>
      <c r="C4756" s="21" t="str">
        <f>VLOOKUP(Tableau1[[#This Row],[CODE_REGION]],Libellés!$I$2:$J$15,2,FALSE)</f>
        <v>PACA</v>
      </c>
      <c r="D4756" s="21">
        <v>83</v>
      </c>
      <c r="E4756" s="21" t="str">
        <f>VLOOKUP(Tableau1[[#This Row],[CODE_DEPT]],Libellés!$L$2:$M$102,2,FALSE)</f>
        <v>Var</v>
      </c>
      <c r="F4756" s="21" t="s">
        <v>50</v>
      </c>
      <c r="G4756" s="21" t="str">
        <f>VLOOKUP(Tableau1[[#This Row],[CODE_TYPE_DECHET]],Libellés!$A$1:$B$8,2,FALSE)</f>
        <v>Encombrants</v>
      </c>
      <c r="H4756" s="21" t="s">
        <v>51</v>
      </c>
      <c r="I4756" s="21" t="str">
        <f>VLOOKUP(Tableau1[[#This Row],[CODE_DESTINATION]],Libellés!$E$2:$F$7,2,FALSE)</f>
        <v>Stockage</v>
      </c>
      <c r="J4756" s="21">
        <v>2211.8379500000001</v>
      </c>
      <c r="K4756" s="21">
        <v>1058740</v>
      </c>
      <c r="L4756" s="21">
        <f>Tableau1[[#This Row],[TONNE_DECHET]]*1000</f>
        <v>2211837.9500000002</v>
      </c>
      <c r="M4756" s="21">
        <f>Tableau1[[#This Row],[KG_DECHET]]/Tableau1[[#This Row],[Population]]</f>
        <v>2.0891228724710507</v>
      </c>
    </row>
    <row r="4757" spans="1:13" x14ac:dyDescent="0.3">
      <c r="A4757" s="21">
        <v>2017</v>
      </c>
      <c r="B4757" s="21">
        <v>93</v>
      </c>
      <c r="C4757" s="21" t="str">
        <f>VLOOKUP(Tableau1[[#This Row],[CODE_REGION]],Libellés!$I$2:$J$15,2,FALSE)</f>
        <v>PACA</v>
      </c>
      <c r="D4757" s="21">
        <v>83</v>
      </c>
      <c r="E4757" s="21" t="str">
        <f>VLOOKUP(Tableau1[[#This Row],[CODE_DEPT]],Libellés!$L$2:$M$102,2,FALSE)</f>
        <v>Var</v>
      </c>
      <c r="F4757" s="21" t="s">
        <v>53</v>
      </c>
      <c r="G4757" s="21" t="str">
        <f>VLOOKUP(Tableau1[[#This Row],[CODE_TYPE_DECHET]],Libellés!$A$1:$B$8,2,FALSE)</f>
        <v>Déchets dangereux</v>
      </c>
      <c r="H4757" s="21" t="s">
        <v>50</v>
      </c>
      <c r="I4757" s="21" t="str">
        <f>VLOOKUP(Tableau1[[#This Row],[CODE_DESTINATION]],Libellés!$E$2:$F$7,2,FALSE)</f>
        <v>Incinération avec récupération d'énergie</v>
      </c>
      <c r="J4757" s="21">
        <v>143</v>
      </c>
      <c r="K4757" s="21">
        <v>1058740</v>
      </c>
      <c r="L4757" s="21">
        <f>Tableau1[[#This Row],[TONNE_DECHET]]*1000</f>
        <v>143000</v>
      </c>
      <c r="M4757" s="21">
        <f>Tableau1[[#This Row],[KG_DECHET]]/Tableau1[[#This Row],[Population]]</f>
        <v>0.13506621077885034</v>
      </c>
    </row>
    <row r="4758" spans="1:13" x14ac:dyDescent="0.3">
      <c r="A4758" s="21">
        <v>2017</v>
      </c>
      <c r="B4758" s="21">
        <v>93</v>
      </c>
      <c r="C4758" s="21" t="str">
        <f>VLOOKUP(Tableau1[[#This Row],[CODE_REGION]],Libellés!$I$2:$J$15,2,FALSE)</f>
        <v>PACA</v>
      </c>
      <c r="D4758" s="21">
        <v>83</v>
      </c>
      <c r="E4758" s="21" t="str">
        <f>VLOOKUP(Tableau1[[#This Row],[CODE_DEPT]],Libellés!$L$2:$M$102,2,FALSE)</f>
        <v>Var</v>
      </c>
      <c r="F4758" s="21" t="s">
        <v>51</v>
      </c>
      <c r="G4758" s="21" t="str">
        <f>VLOOKUP(Tableau1[[#This Row],[CODE_TYPE_DECHET]],Libellés!$A$1:$B$8,2,FALSE)</f>
        <v>Emballages et papier</v>
      </c>
      <c r="H4758" s="21" t="s">
        <v>49</v>
      </c>
      <c r="I4758" s="21" t="str">
        <f>VLOOKUP(Tableau1[[#This Row],[CODE_DESTINATION]],Libellés!$E$2:$F$7,2,FALSE)</f>
        <v>Valorisation matière</v>
      </c>
      <c r="J4758" s="21">
        <v>45289.017350000002</v>
      </c>
      <c r="K4758" s="21">
        <v>1058740</v>
      </c>
      <c r="L4758" s="21">
        <f>Tableau1[[#This Row],[TONNE_DECHET]]*1000</f>
        <v>45289017.350000001</v>
      </c>
      <c r="M4758" s="21">
        <f>Tableau1[[#This Row],[KG_DECHET]]/Tableau1[[#This Row],[Population]]</f>
        <v>42.776335408126641</v>
      </c>
    </row>
    <row r="4759" spans="1:13" x14ac:dyDescent="0.3">
      <c r="A4759" s="21">
        <v>2017</v>
      </c>
      <c r="B4759" s="21">
        <v>93</v>
      </c>
      <c r="C4759" s="21" t="str">
        <f>VLOOKUP(Tableau1[[#This Row],[CODE_REGION]],Libellés!$I$2:$J$15,2,FALSE)</f>
        <v>PACA</v>
      </c>
      <c r="D4759" s="21">
        <v>83</v>
      </c>
      <c r="E4759" s="21" t="str">
        <f>VLOOKUP(Tableau1[[#This Row],[CODE_DEPT]],Libellés!$L$2:$M$102,2,FALSE)</f>
        <v>Var</v>
      </c>
      <c r="F4759" s="21" t="s">
        <v>56</v>
      </c>
      <c r="G4759" s="21" t="str">
        <f>VLOOKUP(Tableau1[[#This Row],[CODE_TYPE_DECHET]],Libellés!$A$1:$B$8,2,FALSE)</f>
        <v>Biodéchets</v>
      </c>
      <c r="H4759" s="21" t="s">
        <v>49</v>
      </c>
      <c r="I4759" s="21" t="str">
        <f>VLOOKUP(Tableau1[[#This Row],[CODE_DESTINATION]],Libellés!$E$2:$F$7,2,FALSE)</f>
        <v>Valorisation matière</v>
      </c>
      <c r="J4759" s="21">
        <v>205</v>
      </c>
      <c r="K4759" s="21">
        <v>1058740</v>
      </c>
      <c r="L4759" s="21">
        <f>Tableau1[[#This Row],[TONNE_DECHET]]*1000</f>
        <v>205000</v>
      </c>
      <c r="M4759" s="21">
        <f>Tableau1[[#This Row],[KG_DECHET]]/Tableau1[[#This Row],[Population]]</f>
        <v>0.19362638608156865</v>
      </c>
    </row>
    <row r="4760" spans="1:13" x14ac:dyDescent="0.3">
      <c r="A4760" s="21">
        <v>2017</v>
      </c>
      <c r="B4760" s="21">
        <v>93</v>
      </c>
      <c r="C4760" s="21" t="str">
        <f>VLOOKUP(Tableau1[[#This Row],[CODE_REGION]],Libellés!$I$2:$J$15,2,FALSE)</f>
        <v>PACA</v>
      </c>
      <c r="D4760" s="21">
        <v>83</v>
      </c>
      <c r="E4760" s="21" t="str">
        <f>VLOOKUP(Tableau1[[#This Row],[CODE_DEPT]],Libellés!$L$2:$M$102,2,FALSE)</f>
        <v>Var</v>
      </c>
      <c r="F4760" s="21" t="s">
        <v>56</v>
      </c>
      <c r="G4760" s="21" t="str">
        <f>VLOOKUP(Tableau1[[#This Row],[CODE_TYPE_DECHET]],Libellés!$A$1:$B$8,2,FALSE)</f>
        <v>Biodéchets</v>
      </c>
      <c r="H4760" s="21" t="s">
        <v>56</v>
      </c>
      <c r="I4760" s="21" t="str">
        <f>VLOOKUP(Tableau1[[#This Row],[CODE_DESTINATION]],Libellés!$E$2:$F$7,2,FALSE)</f>
        <v>Valorisation organique</v>
      </c>
      <c r="J4760" s="21">
        <v>1158.09852</v>
      </c>
      <c r="K4760" s="21">
        <v>1058740</v>
      </c>
      <c r="L4760" s="21">
        <f>Tableau1[[#This Row],[TONNE_DECHET]]*1000</f>
        <v>1158098.52</v>
      </c>
      <c r="M4760" s="21">
        <f>Tableau1[[#This Row],[KG_DECHET]]/Tableau1[[#This Row],[Population]]</f>
        <v>1.0938460056293331</v>
      </c>
    </row>
    <row r="4761" spans="1:13" x14ac:dyDescent="0.3">
      <c r="A4761" s="21">
        <v>2017</v>
      </c>
      <c r="B4761" s="21">
        <v>93</v>
      </c>
      <c r="C4761" s="21" t="str">
        <f>VLOOKUP(Tableau1[[#This Row],[CODE_REGION]],Libellés!$I$2:$J$15,2,FALSE)</f>
        <v>PACA</v>
      </c>
      <c r="D4761" s="21">
        <v>83</v>
      </c>
      <c r="E4761" s="21" t="str">
        <f>VLOOKUP(Tableau1[[#This Row],[CODE_DEPT]],Libellés!$L$2:$M$102,2,FALSE)</f>
        <v>Var</v>
      </c>
      <c r="F4761" s="21" t="s">
        <v>54</v>
      </c>
      <c r="G4761" s="21" t="str">
        <f>VLOOKUP(Tableau1[[#This Row],[CODE_TYPE_DECHET]],Libellés!$A$1:$B$8,2,FALSE)</f>
        <v>Verre</v>
      </c>
      <c r="H4761" s="21" t="s">
        <v>49</v>
      </c>
      <c r="I4761" s="21" t="str">
        <f>VLOOKUP(Tableau1[[#This Row],[CODE_DESTINATION]],Libellés!$E$2:$F$7,2,FALSE)</f>
        <v>Valorisation matière</v>
      </c>
      <c r="J4761" s="21">
        <v>28504.374899999999</v>
      </c>
      <c r="K4761" s="21">
        <v>1058740</v>
      </c>
      <c r="L4761" s="21">
        <f>Tableau1[[#This Row],[TONNE_DECHET]]*1000</f>
        <v>28504374.899999999</v>
      </c>
      <c r="M4761" s="21">
        <f>Tableau1[[#This Row],[KG_DECHET]]/Tableau1[[#This Row],[Population]]</f>
        <v>26.922922436103292</v>
      </c>
    </row>
    <row r="4762" spans="1:13" x14ac:dyDescent="0.3">
      <c r="A4762" s="21">
        <v>2017</v>
      </c>
      <c r="B4762" s="21">
        <v>93</v>
      </c>
      <c r="C4762" s="21" t="str">
        <f>VLOOKUP(Tableau1[[#This Row],[CODE_REGION]],Libellés!$I$2:$J$15,2,FALSE)</f>
        <v>PACA</v>
      </c>
      <c r="D4762" s="21">
        <v>83</v>
      </c>
      <c r="E4762" s="21" t="str">
        <f>VLOOKUP(Tableau1[[#This Row],[CODE_DEPT]],Libellés!$L$2:$M$102,2,FALSE)</f>
        <v>Var</v>
      </c>
      <c r="F4762" s="21" t="s">
        <v>55</v>
      </c>
      <c r="G4762" s="21" t="str">
        <f>VLOOKUP(Tableau1[[#This Row],[CODE_TYPE_DECHET]],Libellés!$A$1:$B$8,2,FALSE)</f>
        <v>Collectes séparées hors gravats</v>
      </c>
      <c r="H4762" s="21" t="s">
        <v>49</v>
      </c>
      <c r="I4762" s="21" t="str">
        <f>VLOOKUP(Tableau1[[#This Row],[CODE_DESTINATION]],Libellés!$E$2:$F$7,2,FALSE)</f>
        <v>Valorisation matière</v>
      </c>
      <c r="J4762" s="21">
        <v>12286.897800000001</v>
      </c>
      <c r="K4762" s="21">
        <v>1058740</v>
      </c>
      <c r="L4762" s="21">
        <f>Tableau1[[#This Row],[TONNE_DECHET]]*1000</f>
        <v>12286897.800000001</v>
      </c>
      <c r="M4762" s="21">
        <f>Tableau1[[#This Row],[KG_DECHET]]/Tableau1[[#This Row],[Population]]</f>
        <v>11.605207888622326</v>
      </c>
    </row>
    <row r="4763" spans="1:13" x14ac:dyDescent="0.3">
      <c r="A4763" s="21">
        <v>2017</v>
      </c>
      <c r="B4763" s="21">
        <v>93</v>
      </c>
      <c r="C4763" s="21" t="str">
        <f>VLOOKUP(Tableau1[[#This Row],[CODE_REGION]],Libellés!$I$2:$J$15,2,FALSE)</f>
        <v>PACA</v>
      </c>
      <c r="D4763" s="21">
        <v>83</v>
      </c>
      <c r="E4763" s="21" t="str">
        <f>VLOOKUP(Tableau1[[#This Row],[CODE_DEPT]],Libellés!$L$2:$M$102,2,FALSE)</f>
        <v>Var</v>
      </c>
      <c r="F4763" s="21" t="s">
        <v>55</v>
      </c>
      <c r="G4763" s="21" t="str">
        <f>VLOOKUP(Tableau1[[#This Row],[CODE_TYPE_DECHET]],Libellés!$A$1:$B$8,2,FALSE)</f>
        <v>Collectes séparées hors gravats</v>
      </c>
      <c r="H4763" s="21" t="s">
        <v>50</v>
      </c>
      <c r="I4763" s="21" t="str">
        <f>VLOOKUP(Tableau1[[#This Row],[CODE_DESTINATION]],Libellés!$E$2:$F$7,2,FALSE)</f>
        <v>Incinération avec récupération d'énergie</v>
      </c>
      <c r="J4763" s="21">
        <v>1346.8</v>
      </c>
      <c r="K4763" s="21">
        <v>1058740</v>
      </c>
      <c r="L4763" s="21">
        <f>Tableau1[[#This Row],[TONNE_DECHET]]*1000</f>
        <v>1346800</v>
      </c>
      <c r="M4763" s="21">
        <f>Tableau1[[#This Row],[KG_DECHET]]/Tableau1[[#This Row],[Population]]</f>
        <v>1.2720781306080813</v>
      </c>
    </row>
    <row r="4764" spans="1:13" x14ac:dyDescent="0.3">
      <c r="A4764" s="21">
        <v>2017</v>
      </c>
      <c r="B4764" s="21">
        <v>93</v>
      </c>
      <c r="C4764" s="21" t="str">
        <f>VLOOKUP(Tableau1[[#This Row],[CODE_REGION]],Libellés!$I$2:$J$15,2,FALSE)</f>
        <v>PACA</v>
      </c>
      <c r="D4764" s="21">
        <v>83</v>
      </c>
      <c r="E4764" s="21" t="str">
        <f>VLOOKUP(Tableau1[[#This Row],[CODE_DEPT]],Libellés!$L$2:$M$102,2,FALSE)</f>
        <v>Var</v>
      </c>
      <c r="F4764" s="21" t="s">
        <v>55</v>
      </c>
      <c r="G4764" s="21" t="str">
        <f>VLOOKUP(Tableau1[[#This Row],[CODE_TYPE_DECHET]],Libellés!$A$1:$B$8,2,FALSE)</f>
        <v>Collectes séparées hors gravats</v>
      </c>
      <c r="H4764" s="21" t="s">
        <v>51</v>
      </c>
      <c r="I4764" s="21" t="str">
        <f>VLOOKUP(Tableau1[[#This Row],[CODE_DESTINATION]],Libellés!$E$2:$F$7,2,FALSE)</f>
        <v>Stockage</v>
      </c>
      <c r="J4764" s="21">
        <v>1349.38408</v>
      </c>
      <c r="K4764" s="21">
        <v>1058740</v>
      </c>
      <c r="L4764" s="21">
        <f>Tableau1[[#This Row],[TONNE_DECHET]]*1000</f>
        <v>1349384.08</v>
      </c>
      <c r="M4764" s="21">
        <f>Tableau1[[#This Row],[KG_DECHET]]/Tableau1[[#This Row],[Population]]</f>
        <v>1.2745188431531822</v>
      </c>
    </row>
    <row r="4765" spans="1:13" x14ac:dyDescent="0.3">
      <c r="A4765" s="21">
        <v>2009</v>
      </c>
      <c r="B4765" s="21">
        <v>93</v>
      </c>
      <c r="C4765" s="21" t="str">
        <f>VLOOKUP(Tableau1[[#This Row],[CODE_REGION]],Libellés!$I$2:$J$15,2,FALSE)</f>
        <v>PACA</v>
      </c>
      <c r="D4765" s="21">
        <v>84</v>
      </c>
      <c r="E4765" s="21" t="str">
        <f>VLOOKUP(Tableau1[[#This Row],[CODE_DEPT]],Libellés!$L$2:$M$102,2,FALSE)</f>
        <v>Vaucluse</v>
      </c>
      <c r="F4765" s="21" t="s">
        <v>49</v>
      </c>
      <c r="G4765" s="21" t="str">
        <f>VLOOKUP(Tableau1[[#This Row],[CODE_TYPE_DECHET]],Libellés!$A$1:$B$8,2,FALSE)</f>
        <v>Ordures ménagères résiduelles</v>
      </c>
      <c r="H4765" s="21" t="s">
        <v>49</v>
      </c>
      <c r="I4765" s="21" t="str">
        <f>VLOOKUP(Tableau1[[#This Row],[CODE_DESTINATION]],Libellés!$E$2:$F$7,2,FALSE)</f>
        <v>Valorisation matière</v>
      </c>
      <c r="J4765" s="21">
        <v>24455</v>
      </c>
      <c r="K4765" s="21">
        <v>540065</v>
      </c>
      <c r="L4765" s="21">
        <f>Tableau1[[#This Row],[TONNE_DECHET]]*1000</f>
        <v>24455000</v>
      </c>
      <c r="M4765" s="21">
        <f>Tableau1[[#This Row],[KG_DECHET]]/Tableau1[[#This Row],[Population]]</f>
        <v>45.281586475701999</v>
      </c>
    </row>
    <row r="4766" spans="1:13" x14ac:dyDescent="0.3">
      <c r="A4766" s="21">
        <v>2009</v>
      </c>
      <c r="B4766" s="21">
        <v>93</v>
      </c>
      <c r="C4766" s="21" t="str">
        <f>VLOOKUP(Tableau1[[#This Row],[CODE_REGION]],Libellés!$I$2:$J$15,2,FALSE)</f>
        <v>PACA</v>
      </c>
      <c r="D4766" s="21">
        <v>84</v>
      </c>
      <c r="E4766" s="21" t="str">
        <f>VLOOKUP(Tableau1[[#This Row],[CODE_DEPT]],Libellés!$L$2:$M$102,2,FALSE)</f>
        <v>Vaucluse</v>
      </c>
      <c r="F4766" s="21" t="s">
        <v>49</v>
      </c>
      <c r="G4766" s="21" t="str">
        <f>VLOOKUP(Tableau1[[#This Row],[CODE_TYPE_DECHET]],Libellés!$A$1:$B$8,2,FALSE)</f>
        <v>Ordures ménagères résiduelles</v>
      </c>
      <c r="H4766" s="21" t="s">
        <v>50</v>
      </c>
      <c r="I4766" s="21" t="str">
        <f>VLOOKUP(Tableau1[[#This Row],[CODE_DESTINATION]],Libellés!$E$2:$F$7,2,FALSE)</f>
        <v>Incinération avec récupération d'énergie</v>
      </c>
      <c r="J4766" s="21">
        <v>100046.42289</v>
      </c>
      <c r="K4766" s="21">
        <v>540065</v>
      </c>
      <c r="L4766" s="21">
        <f>Tableau1[[#This Row],[TONNE_DECHET]]*1000</f>
        <v>100046422.89</v>
      </c>
      <c r="M4766" s="21">
        <f>Tableau1[[#This Row],[KG_DECHET]]/Tableau1[[#This Row],[Population]]</f>
        <v>185.24885502670975</v>
      </c>
    </row>
    <row r="4767" spans="1:13" x14ac:dyDescent="0.3">
      <c r="A4767" s="21">
        <v>2009</v>
      </c>
      <c r="B4767" s="21">
        <v>93</v>
      </c>
      <c r="C4767" s="21" t="str">
        <f>VLOOKUP(Tableau1[[#This Row],[CODE_REGION]],Libellés!$I$2:$J$15,2,FALSE)</f>
        <v>PACA</v>
      </c>
      <c r="D4767" s="21">
        <v>84</v>
      </c>
      <c r="E4767" s="21" t="str">
        <f>VLOOKUP(Tableau1[[#This Row],[CODE_DEPT]],Libellés!$L$2:$M$102,2,FALSE)</f>
        <v>Vaucluse</v>
      </c>
      <c r="F4767" s="21" t="s">
        <v>49</v>
      </c>
      <c r="G4767" s="21" t="str">
        <f>VLOOKUP(Tableau1[[#This Row],[CODE_TYPE_DECHET]],Libellés!$A$1:$B$8,2,FALSE)</f>
        <v>Ordures ménagères résiduelles</v>
      </c>
      <c r="H4767" s="21" t="s">
        <v>51</v>
      </c>
      <c r="I4767" s="21" t="str">
        <f>VLOOKUP(Tableau1[[#This Row],[CODE_DESTINATION]],Libellés!$E$2:$F$7,2,FALSE)</f>
        <v>Stockage</v>
      </c>
      <c r="J4767" s="21">
        <v>70011.937099999996</v>
      </c>
      <c r="K4767" s="21">
        <v>540065</v>
      </c>
      <c r="L4767" s="21">
        <f>Tableau1[[#This Row],[TONNE_DECHET]]*1000</f>
        <v>70011937.099999994</v>
      </c>
      <c r="M4767" s="21">
        <f>Tableau1[[#This Row],[KG_DECHET]]/Tableau1[[#This Row],[Population]]</f>
        <v>129.63613102126595</v>
      </c>
    </row>
    <row r="4768" spans="1:13" x14ac:dyDescent="0.3">
      <c r="A4768" s="21">
        <v>2009</v>
      </c>
      <c r="B4768" s="21">
        <v>93</v>
      </c>
      <c r="C4768" s="21" t="str">
        <f>VLOOKUP(Tableau1[[#This Row],[CODE_REGION]],Libellés!$I$2:$J$15,2,FALSE)</f>
        <v>PACA</v>
      </c>
      <c r="D4768" s="21">
        <v>84</v>
      </c>
      <c r="E4768" s="21" t="str">
        <f>VLOOKUP(Tableau1[[#This Row],[CODE_DEPT]],Libellés!$L$2:$M$102,2,FALSE)</f>
        <v>Vaucluse</v>
      </c>
      <c r="F4768" s="21" t="s">
        <v>49</v>
      </c>
      <c r="G4768" s="21" t="str">
        <f>VLOOKUP(Tableau1[[#This Row],[CODE_TYPE_DECHET]],Libellés!$A$1:$B$8,2,FALSE)</f>
        <v>Ordures ménagères résiduelles</v>
      </c>
      <c r="H4768" s="21" t="s">
        <v>56</v>
      </c>
      <c r="I4768" s="21" t="str">
        <f>VLOOKUP(Tableau1[[#This Row],[CODE_DESTINATION]],Libellés!$E$2:$F$7,2,FALSE)</f>
        <v>Valorisation organique</v>
      </c>
      <c r="J4768" s="21">
        <v>7740.05</v>
      </c>
      <c r="K4768" s="21">
        <v>540065</v>
      </c>
      <c r="L4768" s="21">
        <f>Tableau1[[#This Row],[TONNE_DECHET]]*1000</f>
        <v>7740050</v>
      </c>
      <c r="M4768" s="21">
        <f>Tableau1[[#This Row],[KG_DECHET]]/Tableau1[[#This Row],[Population]]</f>
        <v>14.331700813790933</v>
      </c>
    </row>
    <row r="4769" spans="1:13" x14ac:dyDescent="0.3">
      <c r="A4769" s="21">
        <v>2009</v>
      </c>
      <c r="B4769" s="21">
        <v>93</v>
      </c>
      <c r="C4769" s="21" t="str">
        <f>VLOOKUP(Tableau1[[#This Row],[CODE_REGION]],Libellés!$I$2:$J$15,2,FALSE)</f>
        <v>PACA</v>
      </c>
      <c r="D4769" s="21">
        <v>84</v>
      </c>
      <c r="E4769" s="21" t="str">
        <f>VLOOKUP(Tableau1[[#This Row],[CODE_DEPT]],Libellés!$L$2:$M$102,2,FALSE)</f>
        <v>Vaucluse</v>
      </c>
      <c r="F4769" s="21" t="s">
        <v>49</v>
      </c>
      <c r="G4769" s="21" t="str">
        <f>VLOOKUP(Tableau1[[#This Row],[CODE_TYPE_DECHET]],Libellés!$A$1:$B$8,2,FALSE)</f>
        <v>Ordures ménagères résiduelles</v>
      </c>
      <c r="H4769" s="21" t="s">
        <v>52</v>
      </c>
      <c r="I4769" s="21" t="str">
        <f>VLOOKUP(Tableau1[[#This Row],[CODE_DESTINATION]],Libellés!$E$2:$F$7,2,FALSE)</f>
        <v>Non précisé</v>
      </c>
      <c r="J4769" s="21">
        <v>239.21248</v>
      </c>
      <c r="K4769" s="21">
        <v>540065</v>
      </c>
      <c r="L4769" s="21">
        <f>Tableau1[[#This Row],[TONNE_DECHET]]*1000</f>
        <v>239212.48</v>
      </c>
      <c r="M4769" s="21">
        <f>Tableau1[[#This Row],[KG_DECHET]]/Tableau1[[#This Row],[Population]]</f>
        <v>0.44293275809393318</v>
      </c>
    </row>
    <row r="4770" spans="1:13" x14ac:dyDescent="0.3">
      <c r="A4770" s="21">
        <v>2009</v>
      </c>
      <c r="B4770" s="21">
        <v>93</v>
      </c>
      <c r="C4770" s="21" t="str">
        <f>VLOOKUP(Tableau1[[#This Row],[CODE_REGION]],Libellés!$I$2:$J$15,2,FALSE)</f>
        <v>PACA</v>
      </c>
      <c r="D4770" s="21">
        <v>84</v>
      </c>
      <c r="E4770" s="21" t="str">
        <f>VLOOKUP(Tableau1[[#This Row],[CODE_DEPT]],Libellés!$L$2:$M$102,2,FALSE)</f>
        <v>Vaucluse</v>
      </c>
      <c r="F4770" s="21" t="s">
        <v>50</v>
      </c>
      <c r="G4770" s="21" t="str">
        <f>VLOOKUP(Tableau1[[#This Row],[CODE_TYPE_DECHET]],Libellés!$A$1:$B$8,2,FALSE)</f>
        <v>Encombrants</v>
      </c>
      <c r="H4770" s="21" t="s">
        <v>51</v>
      </c>
      <c r="I4770" s="21" t="str">
        <f>VLOOKUP(Tableau1[[#This Row],[CODE_DESTINATION]],Libellés!$E$2:$F$7,2,FALSE)</f>
        <v>Stockage</v>
      </c>
      <c r="J4770" s="21">
        <v>1257.8661400000001</v>
      </c>
      <c r="K4770" s="21">
        <v>540065</v>
      </c>
      <c r="L4770" s="21">
        <f>Tableau1[[#This Row],[TONNE_DECHET]]*1000</f>
        <v>1257866.1400000001</v>
      </c>
      <c r="M4770" s="21">
        <f>Tableau1[[#This Row],[KG_DECHET]]/Tableau1[[#This Row],[Population]]</f>
        <v>2.3291013859442846</v>
      </c>
    </row>
    <row r="4771" spans="1:13" x14ac:dyDescent="0.3">
      <c r="A4771" s="21">
        <v>2009</v>
      </c>
      <c r="B4771" s="21">
        <v>93</v>
      </c>
      <c r="C4771" s="21" t="str">
        <f>VLOOKUP(Tableau1[[#This Row],[CODE_REGION]],Libellés!$I$2:$J$15,2,FALSE)</f>
        <v>PACA</v>
      </c>
      <c r="D4771" s="21">
        <v>84</v>
      </c>
      <c r="E4771" s="21" t="str">
        <f>VLOOKUP(Tableau1[[#This Row],[CODE_DEPT]],Libellés!$L$2:$M$102,2,FALSE)</f>
        <v>Vaucluse</v>
      </c>
      <c r="F4771" s="21" t="s">
        <v>50</v>
      </c>
      <c r="G4771" s="21" t="str">
        <f>VLOOKUP(Tableau1[[#This Row],[CODE_TYPE_DECHET]],Libellés!$A$1:$B$8,2,FALSE)</f>
        <v>Encombrants</v>
      </c>
      <c r="H4771" s="21" t="s">
        <v>52</v>
      </c>
      <c r="I4771" s="21" t="str">
        <f>VLOOKUP(Tableau1[[#This Row],[CODE_DESTINATION]],Libellés!$E$2:$F$7,2,FALSE)</f>
        <v>Non précisé</v>
      </c>
      <c r="J4771" s="21">
        <v>45.1</v>
      </c>
      <c r="K4771" s="21">
        <v>540065</v>
      </c>
      <c r="L4771" s="21">
        <f>Tableau1[[#This Row],[TONNE_DECHET]]*1000</f>
        <v>45100</v>
      </c>
      <c r="M4771" s="21">
        <f>Tableau1[[#This Row],[KG_DECHET]]/Tableau1[[#This Row],[Population]]</f>
        <v>8.3508466573468013E-2</v>
      </c>
    </row>
    <row r="4772" spans="1:13" x14ac:dyDescent="0.3">
      <c r="A4772" s="21">
        <v>2009</v>
      </c>
      <c r="B4772" s="21">
        <v>93</v>
      </c>
      <c r="C4772" s="21" t="str">
        <f>VLOOKUP(Tableau1[[#This Row],[CODE_REGION]],Libellés!$I$2:$J$15,2,FALSE)</f>
        <v>PACA</v>
      </c>
      <c r="D4772" s="21">
        <v>84</v>
      </c>
      <c r="E4772" s="21" t="str">
        <f>VLOOKUP(Tableau1[[#This Row],[CODE_DEPT]],Libellés!$L$2:$M$102,2,FALSE)</f>
        <v>Vaucluse</v>
      </c>
      <c r="F4772" s="21" t="s">
        <v>53</v>
      </c>
      <c r="G4772" s="21" t="str">
        <f>VLOOKUP(Tableau1[[#This Row],[CODE_TYPE_DECHET]],Libellés!$A$1:$B$8,2,FALSE)</f>
        <v>Déchets dangereux</v>
      </c>
      <c r="H4772" s="21" t="s">
        <v>52</v>
      </c>
      <c r="I4772" s="21" t="str">
        <f>VLOOKUP(Tableau1[[#This Row],[CODE_DESTINATION]],Libellés!$E$2:$F$7,2,FALSE)</f>
        <v>Non précisé</v>
      </c>
      <c r="J4772" s="21">
        <v>16.5</v>
      </c>
      <c r="K4772" s="21">
        <v>540065</v>
      </c>
      <c r="L4772" s="21">
        <f>Tableau1[[#This Row],[TONNE_DECHET]]*1000</f>
        <v>16500</v>
      </c>
      <c r="M4772" s="21">
        <f>Tableau1[[#This Row],[KG_DECHET]]/Tableau1[[#This Row],[Population]]</f>
        <v>3.0551878014683419E-2</v>
      </c>
    </row>
    <row r="4773" spans="1:13" x14ac:dyDescent="0.3">
      <c r="A4773" s="21">
        <v>2009</v>
      </c>
      <c r="B4773" s="21">
        <v>93</v>
      </c>
      <c r="C4773" s="21" t="str">
        <f>VLOOKUP(Tableau1[[#This Row],[CODE_REGION]],Libellés!$I$2:$J$15,2,FALSE)</f>
        <v>PACA</v>
      </c>
      <c r="D4773" s="21">
        <v>84</v>
      </c>
      <c r="E4773" s="21" t="str">
        <f>VLOOKUP(Tableau1[[#This Row],[CODE_DEPT]],Libellés!$L$2:$M$102,2,FALSE)</f>
        <v>Vaucluse</v>
      </c>
      <c r="F4773" s="21" t="s">
        <v>51</v>
      </c>
      <c r="G4773" s="21" t="str">
        <f>VLOOKUP(Tableau1[[#This Row],[CODE_TYPE_DECHET]],Libellés!$A$1:$B$8,2,FALSE)</f>
        <v>Emballages et papier</v>
      </c>
      <c r="H4773" s="21" t="s">
        <v>49</v>
      </c>
      <c r="I4773" s="21" t="str">
        <f>VLOOKUP(Tableau1[[#This Row],[CODE_DESTINATION]],Libellés!$E$2:$F$7,2,FALSE)</f>
        <v>Valorisation matière</v>
      </c>
      <c r="J4773" s="21">
        <v>17202.018960000001</v>
      </c>
      <c r="K4773" s="21">
        <v>540065</v>
      </c>
      <c r="L4773" s="21">
        <f>Tableau1[[#This Row],[TONNE_DECHET]]*1000</f>
        <v>17202018.960000001</v>
      </c>
      <c r="M4773" s="21">
        <f>Tableau1[[#This Row],[KG_DECHET]]/Tableau1[[#This Row],[Population]]</f>
        <v>31.851756658920689</v>
      </c>
    </row>
    <row r="4774" spans="1:13" x14ac:dyDescent="0.3">
      <c r="A4774" s="21">
        <v>2009</v>
      </c>
      <c r="B4774" s="21">
        <v>93</v>
      </c>
      <c r="C4774" s="21" t="str">
        <f>VLOOKUP(Tableau1[[#This Row],[CODE_REGION]],Libellés!$I$2:$J$15,2,FALSE)</f>
        <v>PACA</v>
      </c>
      <c r="D4774" s="21">
        <v>84</v>
      </c>
      <c r="E4774" s="21" t="str">
        <f>VLOOKUP(Tableau1[[#This Row],[CODE_DEPT]],Libellés!$L$2:$M$102,2,FALSE)</f>
        <v>Vaucluse</v>
      </c>
      <c r="F4774" s="21" t="s">
        <v>51</v>
      </c>
      <c r="G4774" s="21" t="str">
        <f>VLOOKUP(Tableau1[[#This Row],[CODE_TYPE_DECHET]],Libellés!$A$1:$B$8,2,FALSE)</f>
        <v>Emballages et papier</v>
      </c>
      <c r="H4774" s="21" t="s">
        <v>51</v>
      </c>
      <c r="I4774" s="21" t="str">
        <f>VLOOKUP(Tableau1[[#This Row],[CODE_DESTINATION]],Libellés!$E$2:$F$7,2,FALSE)</f>
        <v>Stockage</v>
      </c>
      <c r="J4774" s="21">
        <v>394.58699999999999</v>
      </c>
      <c r="K4774" s="21">
        <v>540065</v>
      </c>
      <c r="L4774" s="21">
        <f>Tableau1[[#This Row],[TONNE_DECHET]]*1000</f>
        <v>394587</v>
      </c>
      <c r="M4774" s="21">
        <f>Tableau1[[#This Row],[KG_DECHET]]/Tableau1[[#This Row],[Population]]</f>
        <v>0.73062872061696282</v>
      </c>
    </row>
    <row r="4775" spans="1:13" x14ac:dyDescent="0.3">
      <c r="A4775" s="21">
        <v>2009</v>
      </c>
      <c r="B4775" s="21">
        <v>93</v>
      </c>
      <c r="C4775" s="21" t="str">
        <f>VLOOKUP(Tableau1[[#This Row],[CODE_REGION]],Libellés!$I$2:$J$15,2,FALSE)</f>
        <v>PACA</v>
      </c>
      <c r="D4775" s="21">
        <v>84</v>
      </c>
      <c r="E4775" s="21" t="str">
        <f>VLOOKUP(Tableau1[[#This Row],[CODE_DEPT]],Libellés!$L$2:$M$102,2,FALSE)</f>
        <v>Vaucluse</v>
      </c>
      <c r="F4775" s="21" t="s">
        <v>56</v>
      </c>
      <c r="G4775" s="21" t="str">
        <f>VLOOKUP(Tableau1[[#This Row],[CODE_TYPE_DECHET]],Libellés!$A$1:$B$8,2,FALSE)</f>
        <v>Biodéchets</v>
      </c>
      <c r="H4775" s="21" t="s">
        <v>56</v>
      </c>
      <c r="I4775" s="21" t="str">
        <f>VLOOKUP(Tableau1[[#This Row],[CODE_DESTINATION]],Libellés!$E$2:$F$7,2,FALSE)</f>
        <v>Valorisation organique</v>
      </c>
      <c r="J4775" s="21">
        <v>1362.98</v>
      </c>
      <c r="K4775" s="21">
        <v>540065</v>
      </c>
      <c r="L4775" s="21">
        <f>Tableau1[[#This Row],[TONNE_DECHET]]*1000</f>
        <v>1362980</v>
      </c>
      <c r="M4775" s="21">
        <f>Tableau1[[#This Row],[KG_DECHET]]/Tableau1[[#This Row],[Population]]</f>
        <v>2.5237332543304971</v>
      </c>
    </row>
    <row r="4776" spans="1:13" x14ac:dyDescent="0.3">
      <c r="A4776" s="21">
        <v>2009</v>
      </c>
      <c r="B4776" s="21">
        <v>93</v>
      </c>
      <c r="C4776" s="21" t="str">
        <f>VLOOKUP(Tableau1[[#This Row],[CODE_REGION]],Libellés!$I$2:$J$15,2,FALSE)</f>
        <v>PACA</v>
      </c>
      <c r="D4776" s="21">
        <v>84</v>
      </c>
      <c r="E4776" s="21" t="str">
        <f>VLOOKUP(Tableau1[[#This Row],[CODE_DEPT]],Libellés!$L$2:$M$102,2,FALSE)</f>
        <v>Vaucluse</v>
      </c>
      <c r="F4776" s="21" t="s">
        <v>54</v>
      </c>
      <c r="G4776" s="21" t="str">
        <f>VLOOKUP(Tableau1[[#This Row],[CODE_TYPE_DECHET]],Libellés!$A$1:$B$8,2,FALSE)</f>
        <v>Verre</v>
      </c>
      <c r="H4776" s="21" t="s">
        <v>49</v>
      </c>
      <c r="I4776" s="21" t="str">
        <f>VLOOKUP(Tableau1[[#This Row],[CODE_DESTINATION]],Libellés!$E$2:$F$7,2,FALSE)</f>
        <v>Valorisation matière</v>
      </c>
      <c r="J4776" s="21">
        <v>12709.534589999999</v>
      </c>
      <c r="K4776" s="21">
        <v>540065</v>
      </c>
      <c r="L4776" s="21">
        <f>Tableau1[[#This Row],[TONNE_DECHET]]*1000</f>
        <v>12709534.59</v>
      </c>
      <c r="M4776" s="21">
        <f>Tableau1[[#This Row],[KG_DECHET]]/Tableau1[[#This Row],[Population]]</f>
        <v>23.533342449519964</v>
      </c>
    </row>
    <row r="4777" spans="1:13" x14ac:dyDescent="0.3">
      <c r="A4777" s="21">
        <v>2009</v>
      </c>
      <c r="B4777" s="21">
        <v>93</v>
      </c>
      <c r="C4777" s="21" t="str">
        <f>VLOOKUP(Tableau1[[#This Row],[CODE_REGION]],Libellés!$I$2:$J$15,2,FALSE)</f>
        <v>PACA</v>
      </c>
      <c r="D4777" s="21">
        <v>84</v>
      </c>
      <c r="E4777" s="21" t="str">
        <f>VLOOKUP(Tableau1[[#This Row],[CODE_DEPT]],Libellés!$L$2:$M$102,2,FALSE)</f>
        <v>Vaucluse</v>
      </c>
      <c r="F4777" s="21" t="s">
        <v>54</v>
      </c>
      <c r="G4777" s="21" t="str">
        <f>VLOOKUP(Tableau1[[#This Row],[CODE_TYPE_DECHET]],Libellés!$A$1:$B$8,2,FALSE)</f>
        <v>Verre</v>
      </c>
      <c r="H4777" s="21" t="s">
        <v>52</v>
      </c>
      <c r="I4777" s="21" t="str">
        <f>VLOOKUP(Tableau1[[#This Row],[CODE_DESTINATION]],Libellés!$E$2:$F$7,2,FALSE)</f>
        <v>Non précisé</v>
      </c>
      <c r="J4777" s="21">
        <v>149.46941000000001</v>
      </c>
      <c r="K4777" s="21">
        <v>540065</v>
      </c>
      <c r="L4777" s="21">
        <f>Tableau1[[#This Row],[TONNE_DECHET]]*1000</f>
        <v>149469.41</v>
      </c>
      <c r="M4777" s="21">
        <f>Tableau1[[#This Row],[KG_DECHET]]/Tableau1[[#This Row],[Population]]</f>
        <v>0.27676188977252741</v>
      </c>
    </row>
    <row r="4778" spans="1:13" x14ac:dyDescent="0.3">
      <c r="A4778" s="21">
        <v>2009</v>
      </c>
      <c r="B4778" s="21">
        <v>93</v>
      </c>
      <c r="C4778" s="21" t="str">
        <f>VLOOKUP(Tableau1[[#This Row],[CODE_REGION]],Libellés!$I$2:$J$15,2,FALSE)</f>
        <v>PACA</v>
      </c>
      <c r="D4778" s="21">
        <v>84</v>
      </c>
      <c r="E4778" s="21" t="str">
        <f>VLOOKUP(Tableau1[[#This Row],[CODE_DEPT]],Libellés!$L$2:$M$102,2,FALSE)</f>
        <v>Vaucluse</v>
      </c>
      <c r="F4778" s="21" t="s">
        <v>55</v>
      </c>
      <c r="G4778" s="21" t="str">
        <f>VLOOKUP(Tableau1[[#This Row],[CODE_TYPE_DECHET]],Libellés!$A$1:$B$8,2,FALSE)</f>
        <v>Collectes séparées hors gravats</v>
      </c>
      <c r="H4778" s="21" t="s">
        <v>49</v>
      </c>
      <c r="I4778" s="21" t="str">
        <f>VLOOKUP(Tableau1[[#This Row],[CODE_DESTINATION]],Libellés!$E$2:$F$7,2,FALSE)</f>
        <v>Valorisation matière</v>
      </c>
      <c r="J4778" s="21">
        <v>268.3</v>
      </c>
      <c r="K4778" s="21">
        <v>540065</v>
      </c>
      <c r="L4778" s="21">
        <f>Tableau1[[#This Row],[TONNE_DECHET]]*1000</f>
        <v>268300</v>
      </c>
      <c r="M4778" s="21">
        <f>Tableau1[[#This Row],[KG_DECHET]]/Tableau1[[#This Row],[Population]]</f>
        <v>0.49679205280845823</v>
      </c>
    </row>
    <row r="4779" spans="1:13" x14ac:dyDescent="0.3">
      <c r="A4779" s="21">
        <v>2009</v>
      </c>
      <c r="B4779" s="21">
        <v>93</v>
      </c>
      <c r="C4779" s="21" t="str">
        <f>VLOOKUP(Tableau1[[#This Row],[CODE_REGION]],Libellés!$I$2:$J$15,2,FALSE)</f>
        <v>PACA</v>
      </c>
      <c r="D4779" s="21">
        <v>84</v>
      </c>
      <c r="E4779" s="21" t="str">
        <f>VLOOKUP(Tableau1[[#This Row],[CODE_DEPT]],Libellés!$L$2:$M$102,2,FALSE)</f>
        <v>Vaucluse</v>
      </c>
      <c r="F4779" s="21" t="s">
        <v>55</v>
      </c>
      <c r="G4779" s="21" t="str">
        <f>VLOOKUP(Tableau1[[#This Row],[CODE_TYPE_DECHET]],Libellés!$A$1:$B$8,2,FALSE)</f>
        <v>Collectes séparées hors gravats</v>
      </c>
      <c r="H4779" s="21" t="s">
        <v>52</v>
      </c>
      <c r="I4779" s="21" t="str">
        <f>VLOOKUP(Tableau1[[#This Row],[CODE_DESTINATION]],Libellés!$E$2:$F$7,2,FALSE)</f>
        <v>Non précisé</v>
      </c>
      <c r="J4779" s="21">
        <v>50.45</v>
      </c>
      <c r="K4779" s="21">
        <v>540065</v>
      </c>
      <c r="L4779" s="21">
        <f>Tableau1[[#This Row],[TONNE_DECHET]]*1000</f>
        <v>50450</v>
      </c>
      <c r="M4779" s="21">
        <f>Tableau1[[#This Row],[KG_DECHET]]/Tableau1[[#This Row],[Population]]</f>
        <v>9.3414681566107785E-2</v>
      </c>
    </row>
    <row r="4780" spans="1:13" x14ac:dyDescent="0.3">
      <c r="A4780" s="21">
        <v>2011</v>
      </c>
      <c r="B4780" s="21">
        <v>93</v>
      </c>
      <c r="C4780" s="21" t="str">
        <f>VLOOKUP(Tableau1[[#This Row],[CODE_REGION]],Libellés!$I$2:$J$15,2,FALSE)</f>
        <v>PACA</v>
      </c>
      <c r="D4780" s="21">
        <v>84</v>
      </c>
      <c r="E4780" s="21" t="str">
        <f>VLOOKUP(Tableau1[[#This Row],[CODE_DEPT]],Libellés!$L$2:$M$102,2,FALSE)</f>
        <v>Vaucluse</v>
      </c>
      <c r="F4780" s="21" t="s">
        <v>49</v>
      </c>
      <c r="G4780" s="21" t="str">
        <f>VLOOKUP(Tableau1[[#This Row],[CODE_TYPE_DECHET]],Libellés!$A$1:$B$8,2,FALSE)</f>
        <v>Ordures ménagères résiduelles</v>
      </c>
      <c r="H4780" s="21" t="s">
        <v>49</v>
      </c>
      <c r="I4780" s="21" t="str">
        <f>VLOOKUP(Tableau1[[#This Row],[CODE_DESTINATION]],Libellés!$E$2:$F$7,2,FALSE)</f>
        <v>Valorisation matière</v>
      </c>
      <c r="J4780" s="21">
        <v>25061</v>
      </c>
      <c r="K4780" s="21">
        <v>546630</v>
      </c>
      <c r="L4780" s="21">
        <f>Tableau1[[#This Row],[TONNE_DECHET]]*1000</f>
        <v>25061000</v>
      </c>
      <c r="M4780" s="21">
        <f>Tableau1[[#This Row],[KG_DECHET]]/Tableau1[[#This Row],[Population]]</f>
        <v>45.846367744177961</v>
      </c>
    </row>
    <row r="4781" spans="1:13" x14ac:dyDescent="0.3">
      <c r="A4781" s="21">
        <v>2011</v>
      </c>
      <c r="B4781" s="21">
        <v>93</v>
      </c>
      <c r="C4781" s="21" t="str">
        <f>VLOOKUP(Tableau1[[#This Row],[CODE_REGION]],Libellés!$I$2:$J$15,2,FALSE)</f>
        <v>PACA</v>
      </c>
      <c r="D4781" s="21">
        <v>84</v>
      </c>
      <c r="E4781" s="21" t="str">
        <f>VLOOKUP(Tableau1[[#This Row],[CODE_DEPT]],Libellés!$L$2:$M$102,2,FALSE)</f>
        <v>Vaucluse</v>
      </c>
      <c r="F4781" s="21" t="s">
        <v>49</v>
      </c>
      <c r="G4781" s="21" t="str">
        <f>VLOOKUP(Tableau1[[#This Row],[CODE_TYPE_DECHET]],Libellés!$A$1:$B$8,2,FALSE)</f>
        <v>Ordures ménagères résiduelles</v>
      </c>
      <c r="H4781" s="21" t="s">
        <v>50</v>
      </c>
      <c r="I4781" s="21" t="str">
        <f>VLOOKUP(Tableau1[[#This Row],[CODE_DESTINATION]],Libellés!$E$2:$F$7,2,FALSE)</f>
        <v>Incinération avec récupération d'énergie</v>
      </c>
      <c r="J4781" s="21">
        <v>105052.19143000001</v>
      </c>
      <c r="K4781" s="21">
        <v>546630</v>
      </c>
      <c r="L4781" s="21">
        <f>Tableau1[[#This Row],[TONNE_DECHET]]*1000</f>
        <v>105052191.43000001</v>
      </c>
      <c r="M4781" s="21">
        <f>Tableau1[[#This Row],[KG_DECHET]]/Tableau1[[#This Row],[Population]]</f>
        <v>192.18153308453617</v>
      </c>
    </row>
    <row r="4782" spans="1:13" x14ac:dyDescent="0.3">
      <c r="A4782" s="21">
        <v>2011</v>
      </c>
      <c r="B4782" s="21">
        <v>93</v>
      </c>
      <c r="C4782" s="21" t="str">
        <f>VLOOKUP(Tableau1[[#This Row],[CODE_REGION]],Libellés!$I$2:$J$15,2,FALSE)</f>
        <v>PACA</v>
      </c>
      <c r="D4782" s="21">
        <v>84</v>
      </c>
      <c r="E4782" s="21" t="str">
        <f>VLOOKUP(Tableau1[[#This Row],[CODE_DEPT]],Libellés!$L$2:$M$102,2,FALSE)</f>
        <v>Vaucluse</v>
      </c>
      <c r="F4782" s="21" t="s">
        <v>49</v>
      </c>
      <c r="G4782" s="21" t="str">
        <f>VLOOKUP(Tableau1[[#This Row],[CODE_TYPE_DECHET]],Libellés!$A$1:$B$8,2,FALSE)</f>
        <v>Ordures ménagères résiduelles</v>
      </c>
      <c r="H4782" s="21" t="s">
        <v>51</v>
      </c>
      <c r="I4782" s="21" t="str">
        <f>VLOOKUP(Tableau1[[#This Row],[CODE_DESTINATION]],Libellés!$E$2:$F$7,2,FALSE)</f>
        <v>Stockage</v>
      </c>
      <c r="J4782" s="21">
        <v>66109.952799999999</v>
      </c>
      <c r="K4782" s="21">
        <v>546630</v>
      </c>
      <c r="L4782" s="21">
        <f>Tableau1[[#This Row],[TONNE_DECHET]]*1000</f>
        <v>66109952.799999997</v>
      </c>
      <c r="M4782" s="21">
        <f>Tableau1[[#This Row],[KG_DECHET]]/Tableau1[[#This Row],[Population]]</f>
        <v>120.94095238095238</v>
      </c>
    </row>
    <row r="4783" spans="1:13" x14ac:dyDescent="0.3">
      <c r="A4783" s="21">
        <v>2011</v>
      </c>
      <c r="B4783" s="21">
        <v>93</v>
      </c>
      <c r="C4783" s="21" t="str">
        <f>VLOOKUP(Tableau1[[#This Row],[CODE_REGION]],Libellés!$I$2:$J$15,2,FALSE)</f>
        <v>PACA</v>
      </c>
      <c r="D4783" s="21">
        <v>84</v>
      </c>
      <c r="E4783" s="21" t="str">
        <f>VLOOKUP(Tableau1[[#This Row],[CODE_DEPT]],Libellés!$L$2:$M$102,2,FALSE)</f>
        <v>Vaucluse</v>
      </c>
      <c r="F4783" s="21" t="s">
        <v>49</v>
      </c>
      <c r="G4783" s="21" t="str">
        <f>VLOOKUP(Tableau1[[#This Row],[CODE_TYPE_DECHET]],Libellés!$A$1:$B$8,2,FALSE)</f>
        <v>Ordures ménagères résiduelles</v>
      </c>
      <c r="H4783" s="21" t="s">
        <v>56</v>
      </c>
      <c r="I4783" s="21" t="str">
        <f>VLOOKUP(Tableau1[[#This Row],[CODE_DESTINATION]],Libellés!$E$2:$F$7,2,FALSE)</f>
        <v>Valorisation organique</v>
      </c>
      <c r="J4783" s="21">
        <v>4964.28</v>
      </c>
      <c r="K4783" s="21">
        <v>546630</v>
      </c>
      <c r="L4783" s="21">
        <f>Tableau1[[#This Row],[TONNE_DECHET]]*1000</f>
        <v>4964280</v>
      </c>
      <c r="M4783" s="21">
        <f>Tableau1[[#This Row],[KG_DECHET]]/Tableau1[[#This Row],[Population]]</f>
        <v>9.0816091323198513</v>
      </c>
    </row>
    <row r="4784" spans="1:13" x14ac:dyDescent="0.3">
      <c r="A4784" s="21">
        <v>2011</v>
      </c>
      <c r="B4784" s="21">
        <v>93</v>
      </c>
      <c r="C4784" s="21" t="str">
        <f>VLOOKUP(Tableau1[[#This Row],[CODE_REGION]],Libellés!$I$2:$J$15,2,FALSE)</f>
        <v>PACA</v>
      </c>
      <c r="D4784" s="21">
        <v>84</v>
      </c>
      <c r="E4784" s="21" t="str">
        <f>VLOOKUP(Tableau1[[#This Row],[CODE_DEPT]],Libellés!$L$2:$M$102,2,FALSE)</f>
        <v>Vaucluse</v>
      </c>
      <c r="F4784" s="21" t="s">
        <v>50</v>
      </c>
      <c r="G4784" s="21" t="str">
        <f>VLOOKUP(Tableau1[[#This Row],[CODE_TYPE_DECHET]],Libellés!$A$1:$B$8,2,FALSE)</f>
        <v>Encombrants</v>
      </c>
      <c r="H4784" s="21" t="s">
        <v>51</v>
      </c>
      <c r="I4784" s="21" t="str">
        <f>VLOOKUP(Tableau1[[#This Row],[CODE_DESTINATION]],Libellés!$E$2:$F$7,2,FALSE)</f>
        <v>Stockage</v>
      </c>
      <c r="J4784" s="21">
        <v>690.16</v>
      </c>
      <c r="K4784" s="21">
        <v>546630</v>
      </c>
      <c r="L4784" s="21">
        <f>Tableau1[[#This Row],[TONNE_DECHET]]*1000</f>
        <v>690160</v>
      </c>
      <c r="M4784" s="21">
        <f>Tableau1[[#This Row],[KG_DECHET]]/Tableau1[[#This Row],[Population]]</f>
        <v>1.262572489618206</v>
      </c>
    </row>
    <row r="4785" spans="1:13" x14ac:dyDescent="0.3">
      <c r="A4785" s="21">
        <v>2011</v>
      </c>
      <c r="B4785" s="21">
        <v>93</v>
      </c>
      <c r="C4785" s="21" t="str">
        <f>VLOOKUP(Tableau1[[#This Row],[CODE_REGION]],Libellés!$I$2:$J$15,2,FALSE)</f>
        <v>PACA</v>
      </c>
      <c r="D4785" s="21">
        <v>84</v>
      </c>
      <c r="E4785" s="21" t="str">
        <f>VLOOKUP(Tableau1[[#This Row],[CODE_DEPT]],Libellés!$L$2:$M$102,2,FALSE)</f>
        <v>Vaucluse</v>
      </c>
      <c r="F4785" s="21" t="s">
        <v>50</v>
      </c>
      <c r="G4785" s="21" t="str">
        <f>VLOOKUP(Tableau1[[#This Row],[CODE_TYPE_DECHET]],Libellés!$A$1:$B$8,2,FALSE)</f>
        <v>Encombrants</v>
      </c>
      <c r="H4785" s="21" t="s">
        <v>52</v>
      </c>
      <c r="I4785" s="21" t="str">
        <f>VLOOKUP(Tableau1[[#This Row],[CODE_DESTINATION]],Libellés!$E$2:$F$7,2,FALSE)</f>
        <v>Non précisé</v>
      </c>
      <c r="J4785" s="21">
        <v>42.32</v>
      </c>
      <c r="K4785" s="21">
        <v>546630</v>
      </c>
      <c r="L4785" s="21">
        <f>Tableau1[[#This Row],[TONNE_DECHET]]*1000</f>
        <v>42320</v>
      </c>
      <c r="M4785" s="21">
        <f>Tableau1[[#This Row],[KG_DECHET]]/Tableau1[[#This Row],[Population]]</f>
        <v>7.7419826939611802E-2</v>
      </c>
    </row>
    <row r="4786" spans="1:13" x14ac:dyDescent="0.3">
      <c r="A4786" s="21">
        <v>2011</v>
      </c>
      <c r="B4786" s="21">
        <v>93</v>
      </c>
      <c r="C4786" s="21" t="str">
        <f>VLOOKUP(Tableau1[[#This Row],[CODE_REGION]],Libellés!$I$2:$J$15,2,FALSE)</f>
        <v>PACA</v>
      </c>
      <c r="D4786" s="21">
        <v>84</v>
      </c>
      <c r="E4786" s="21" t="str">
        <f>VLOOKUP(Tableau1[[#This Row],[CODE_DEPT]],Libellés!$L$2:$M$102,2,FALSE)</f>
        <v>Vaucluse</v>
      </c>
      <c r="F4786" s="21" t="s">
        <v>53</v>
      </c>
      <c r="G4786" s="21" t="str">
        <f>VLOOKUP(Tableau1[[#This Row],[CODE_TYPE_DECHET]],Libellés!$A$1:$B$8,2,FALSE)</f>
        <v>Déchets dangereux</v>
      </c>
      <c r="H4786" s="21" t="s">
        <v>49</v>
      </c>
      <c r="I4786" s="21" t="str">
        <f>VLOOKUP(Tableau1[[#This Row],[CODE_DESTINATION]],Libellés!$E$2:$F$7,2,FALSE)</f>
        <v>Valorisation matière</v>
      </c>
      <c r="J4786" s="21">
        <v>1.2</v>
      </c>
      <c r="K4786" s="21">
        <v>546630</v>
      </c>
      <c r="L4786" s="21">
        <f>Tableau1[[#This Row],[TONNE_DECHET]]*1000</f>
        <v>1200</v>
      </c>
      <c r="M4786" s="21">
        <f>Tableau1[[#This Row],[KG_DECHET]]/Tableau1[[#This Row],[Population]]</f>
        <v>2.1952691948850227E-3</v>
      </c>
    </row>
    <row r="4787" spans="1:13" x14ac:dyDescent="0.3">
      <c r="A4787" s="21">
        <v>2011</v>
      </c>
      <c r="B4787" s="21">
        <v>93</v>
      </c>
      <c r="C4787" s="21" t="str">
        <f>VLOOKUP(Tableau1[[#This Row],[CODE_REGION]],Libellés!$I$2:$J$15,2,FALSE)</f>
        <v>PACA</v>
      </c>
      <c r="D4787" s="21">
        <v>84</v>
      </c>
      <c r="E4787" s="21" t="str">
        <f>VLOOKUP(Tableau1[[#This Row],[CODE_DEPT]],Libellés!$L$2:$M$102,2,FALSE)</f>
        <v>Vaucluse</v>
      </c>
      <c r="F4787" s="21" t="s">
        <v>53</v>
      </c>
      <c r="G4787" s="21" t="str">
        <f>VLOOKUP(Tableau1[[#This Row],[CODE_TYPE_DECHET]],Libellés!$A$1:$B$8,2,FALSE)</f>
        <v>Déchets dangereux</v>
      </c>
      <c r="H4787" s="21" t="s">
        <v>53</v>
      </c>
      <c r="I4787" s="21" t="str">
        <f>VLOOKUP(Tableau1[[#This Row],[CODE_DESTINATION]],Libellés!$E$2:$F$7,2,FALSE)</f>
        <v>Incinération sans récupération d'énergie</v>
      </c>
      <c r="J4787" s="21">
        <v>5.6440000000000001</v>
      </c>
      <c r="K4787" s="21">
        <v>546630</v>
      </c>
      <c r="L4787" s="21">
        <f>Tableau1[[#This Row],[TONNE_DECHET]]*1000</f>
        <v>5644</v>
      </c>
      <c r="M4787" s="21">
        <f>Tableau1[[#This Row],[KG_DECHET]]/Tableau1[[#This Row],[Population]]</f>
        <v>1.0325082779942558E-2</v>
      </c>
    </row>
    <row r="4788" spans="1:13" x14ac:dyDescent="0.3">
      <c r="A4788" s="21">
        <v>2011</v>
      </c>
      <c r="B4788" s="21">
        <v>93</v>
      </c>
      <c r="C4788" s="21" t="str">
        <f>VLOOKUP(Tableau1[[#This Row],[CODE_REGION]],Libellés!$I$2:$J$15,2,FALSE)</f>
        <v>PACA</v>
      </c>
      <c r="D4788" s="21">
        <v>84</v>
      </c>
      <c r="E4788" s="21" t="str">
        <f>VLOOKUP(Tableau1[[#This Row],[CODE_DEPT]],Libellés!$L$2:$M$102,2,FALSE)</f>
        <v>Vaucluse</v>
      </c>
      <c r="F4788" s="21" t="s">
        <v>53</v>
      </c>
      <c r="G4788" s="21" t="str">
        <f>VLOOKUP(Tableau1[[#This Row],[CODE_TYPE_DECHET]],Libellés!$A$1:$B$8,2,FALSE)</f>
        <v>Déchets dangereux</v>
      </c>
      <c r="H4788" s="21" t="s">
        <v>52</v>
      </c>
      <c r="I4788" s="21" t="str">
        <f>VLOOKUP(Tableau1[[#This Row],[CODE_DESTINATION]],Libellés!$E$2:$F$7,2,FALSE)</f>
        <v>Non précisé</v>
      </c>
      <c r="J4788" s="21">
        <v>13.5</v>
      </c>
      <c r="K4788" s="21">
        <v>546630</v>
      </c>
      <c r="L4788" s="21">
        <f>Tableau1[[#This Row],[TONNE_DECHET]]*1000</f>
        <v>13500</v>
      </c>
      <c r="M4788" s="21">
        <f>Tableau1[[#This Row],[KG_DECHET]]/Tableau1[[#This Row],[Population]]</f>
        <v>2.4696778442456505E-2</v>
      </c>
    </row>
    <row r="4789" spans="1:13" x14ac:dyDescent="0.3">
      <c r="A4789" s="21">
        <v>2011</v>
      </c>
      <c r="B4789" s="21">
        <v>93</v>
      </c>
      <c r="C4789" s="21" t="str">
        <f>VLOOKUP(Tableau1[[#This Row],[CODE_REGION]],Libellés!$I$2:$J$15,2,FALSE)</f>
        <v>PACA</v>
      </c>
      <c r="D4789" s="21">
        <v>84</v>
      </c>
      <c r="E4789" s="21" t="str">
        <f>VLOOKUP(Tableau1[[#This Row],[CODE_DEPT]],Libellés!$L$2:$M$102,2,FALSE)</f>
        <v>Vaucluse</v>
      </c>
      <c r="F4789" s="21" t="s">
        <v>51</v>
      </c>
      <c r="G4789" s="21" t="str">
        <f>VLOOKUP(Tableau1[[#This Row],[CODE_TYPE_DECHET]],Libellés!$A$1:$B$8,2,FALSE)</f>
        <v>Emballages et papier</v>
      </c>
      <c r="H4789" s="21" t="s">
        <v>49</v>
      </c>
      <c r="I4789" s="21" t="str">
        <f>VLOOKUP(Tableau1[[#This Row],[CODE_DESTINATION]],Libellés!$E$2:$F$7,2,FALSE)</f>
        <v>Valorisation matière</v>
      </c>
      <c r="J4789" s="21">
        <v>18641.247070000001</v>
      </c>
      <c r="K4789" s="21">
        <v>546630</v>
      </c>
      <c r="L4789" s="21">
        <f>Tableau1[[#This Row],[TONNE_DECHET]]*1000</f>
        <v>18641247.07</v>
      </c>
      <c r="M4789" s="21">
        <f>Tableau1[[#This Row],[KG_DECHET]]/Tableau1[[#This Row],[Population]]</f>
        <v>34.10212953917641</v>
      </c>
    </row>
    <row r="4790" spans="1:13" x14ac:dyDescent="0.3">
      <c r="A4790" s="21">
        <v>2011</v>
      </c>
      <c r="B4790" s="21">
        <v>93</v>
      </c>
      <c r="C4790" s="21" t="str">
        <f>VLOOKUP(Tableau1[[#This Row],[CODE_REGION]],Libellés!$I$2:$J$15,2,FALSE)</f>
        <v>PACA</v>
      </c>
      <c r="D4790" s="21">
        <v>84</v>
      </c>
      <c r="E4790" s="21" t="str">
        <f>VLOOKUP(Tableau1[[#This Row],[CODE_DEPT]],Libellés!$L$2:$M$102,2,FALSE)</f>
        <v>Vaucluse</v>
      </c>
      <c r="F4790" s="21" t="s">
        <v>56</v>
      </c>
      <c r="G4790" s="21" t="str">
        <f>VLOOKUP(Tableau1[[#This Row],[CODE_TYPE_DECHET]],Libellés!$A$1:$B$8,2,FALSE)</f>
        <v>Biodéchets</v>
      </c>
      <c r="H4790" s="21" t="s">
        <v>56</v>
      </c>
      <c r="I4790" s="21" t="str">
        <f>VLOOKUP(Tableau1[[#This Row],[CODE_DESTINATION]],Libellés!$E$2:$F$7,2,FALSE)</f>
        <v>Valorisation organique</v>
      </c>
      <c r="J4790" s="21">
        <v>173.42</v>
      </c>
      <c r="K4790" s="21">
        <v>546630</v>
      </c>
      <c r="L4790" s="21">
        <f>Tableau1[[#This Row],[TONNE_DECHET]]*1000</f>
        <v>173420</v>
      </c>
      <c r="M4790" s="21">
        <f>Tableau1[[#This Row],[KG_DECHET]]/Tableau1[[#This Row],[Population]]</f>
        <v>0.31725298648080053</v>
      </c>
    </row>
    <row r="4791" spans="1:13" x14ac:dyDescent="0.3">
      <c r="A4791" s="21">
        <v>2011</v>
      </c>
      <c r="B4791" s="21">
        <v>93</v>
      </c>
      <c r="C4791" s="21" t="str">
        <f>VLOOKUP(Tableau1[[#This Row],[CODE_REGION]],Libellés!$I$2:$J$15,2,FALSE)</f>
        <v>PACA</v>
      </c>
      <c r="D4791" s="21">
        <v>84</v>
      </c>
      <c r="E4791" s="21" t="str">
        <f>VLOOKUP(Tableau1[[#This Row],[CODE_DEPT]],Libellés!$L$2:$M$102,2,FALSE)</f>
        <v>Vaucluse</v>
      </c>
      <c r="F4791" s="21" t="s">
        <v>54</v>
      </c>
      <c r="G4791" s="21" t="str">
        <f>VLOOKUP(Tableau1[[#This Row],[CODE_TYPE_DECHET]],Libellés!$A$1:$B$8,2,FALSE)</f>
        <v>Verre</v>
      </c>
      <c r="H4791" s="21" t="s">
        <v>49</v>
      </c>
      <c r="I4791" s="21" t="str">
        <f>VLOOKUP(Tableau1[[#This Row],[CODE_DESTINATION]],Libellés!$E$2:$F$7,2,FALSE)</f>
        <v>Valorisation matière</v>
      </c>
      <c r="J4791" s="21">
        <v>13055.58215</v>
      </c>
      <c r="K4791" s="21">
        <v>546630</v>
      </c>
      <c r="L4791" s="21">
        <f>Tableau1[[#This Row],[TONNE_DECHET]]*1000</f>
        <v>13055582.15</v>
      </c>
      <c r="M4791" s="21">
        <f>Tableau1[[#This Row],[KG_DECHET]]/Tableau1[[#This Row],[Population]]</f>
        <v>23.883764429321481</v>
      </c>
    </row>
    <row r="4792" spans="1:13" x14ac:dyDescent="0.3">
      <c r="A4792" s="21">
        <v>2011</v>
      </c>
      <c r="B4792" s="21">
        <v>93</v>
      </c>
      <c r="C4792" s="21" t="str">
        <f>VLOOKUP(Tableau1[[#This Row],[CODE_REGION]],Libellés!$I$2:$J$15,2,FALSE)</f>
        <v>PACA</v>
      </c>
      <c r="D4792" s="21">
        <v>84</v>
      </c>
      <c r="E4792" s="21" t="str">
        <f>VLOOKUP(Tableau1[[#This Row],[CODE_DEPT]],Libellés!$L$2:$M$102,2,FALSE)</f>
        <v>Vaucluse</v>
      </c>
      <c r="F4792" s="21" t="s">
        <v>55</v>
      </c>
      <c r="G4792" s="21" t="str">
        <f>VLOOKUP(Tableau1[[#This Row],[CODE_TYPE_DECHET]],Libellés!$A$1:$B$8,2,FALSE)</f>
        <v>Collectes séparées hors gravats</v>
      </c>
      <c r="H4792" s="21" t="s">
        <v>49</v>
      </c>
      <c r="I4792" s="21" t="str">
        <f>VLOOKUP(Tableau1[[#This Row],[CODE_DESTINATION]],Libellés!$E$2:$F$7,2,FALSE)</f>
        <v>Valorisation matière</v>
      </c>
      <c r="J4792" s="21">
        <v>481.94</v>
      </c>
      <c r="K4792" s="21">
        <v>546630</v>
      </c>
      <c r="L4792" s="21">
        <f>Tableau1[[#This Row],[TONNE_DECHET]]*1000</f>
        <v>481940</v>
      </c>
      <c r="M4792" s="21">
        <f>Tableau1[[#This Row],[KG_DECHET]]/Tableau1[[#This Row],[Population]]</f>
        <v>0.88165669648573985</v>
      </c>
    </row>
    <row r="4793" spans="1:13" x14ac:dyDescent="0.3">
      <c r="A4793" s="21">
        <v>2011</v>
      </c>
      <c r="B4793" s="21">
        <v>93</v>
      </c>
      <c r="C4793" s="21" t="str">
        <f>VLOOKUP(Tableau1[[#This Row],[CODE_REGION]],Libellés!$I$2:$J$15,2,FALSE)</f>
        <v>PACA</v>
      </c>
      <c r="D4793" s="21">
        <v>84</v>
      </c>
      <c r="E4793" s="21" t="str">
        <f>VLOOKUP(Tableau1[[#This Row],[CODE_DEPT]],Libellés!$L$2:$M$102,2,FALSE)</f>
        <v>Vaucluse</v>
      </c>
      <c r="F4793" s="21" t="s">
        <v>55</v>
      </c>
      <c r="G4793" s="21" t="str">
        <f>VLOOKUP(Tableau1[[#This Row],[CODE_TYPE_DECHET]],Libellés!$A$1:$B$8,2,FALSE)</f>
        <v>Collectes séparées hors gravats</v>
      </c>
      <c r="H4793" s="21" t="s">
        <v>52</v>
      </c>
      <c r="I4793" s="21" t="str">
        <f>VLOOKUP(Tableau1[[#This Row],[CODE_DESTINATION]],Libellés!$E$2:$F$7,2,FALSE)</f>
        <v>Non précisé</v>
      </c>
      <c r="J4793" s="21">
        <v>50.9</v>
      </c>
      <c r="K4793" s="21">
        <v>546630</v>
      </c>
      <c r="L4793" s="21">
        <f>Tableau1[[#This Row],[TONNE_DECHET]]*1000</f>
        <v>50900</v>
      </c>
      <c r="M4793" s="21">
        <f>Tableau1[[#This Row],[KG_DECHET]]/Tableau1[[#This Row],[Population]]</f>
        <v>9.3116001683039712E-2</v>
      </c>
    </row>
    <row r="4794" spans="1:13" x14ac:dyDescent="0.3">
      <c r="A4794" s="21">
        <v>2013</v>
      </c>
      <c r="B4794" s="21">
        <v>93</v>
      </c>
      <c r="C4794" s="21" t="str">
        <f>VLOOKUP(Tableau1[[#This Row],[CODE_REGION]],Libellés!$I$2:$J$15,2,FALSE)</f>
        <v>PACA</v>
      </c>
      <c r="D4794" s="21">
        <v>84</v>
      </c>
      <c r="E4794" s="21" t="str">
        <f>VLOOKUP(Tableau1[[#This Row],[CODE_DEPT]],Libellés!$L$2:$M$102,2,FALSE)</f>
        <v>Vaucluse</v>
      </c>
      <c r="F4794" s="21" t="s">
        <v>49</v>
      </c>
      <c r="G4794" s="21" t="str">
        <f>VLOOKUP(Tableau1[[#This Row],[CODE_TYPE_DECHET]],Libellés!$A$1:$B$8,2,FALSE)</f>
        <v>Ordures ménagères résiduelles</v>
      </c>
      <c r="H4794" s="21" t="s">
        <v>49</v>
      </c>
      <c r="I4794" s="21" t="str">
        <f>VLOOKUP(Tableau1[[#This Row],[CODE_DESTINATION]],Libellés!$E$2:$F$7,2,FALSE)</f>
        <v>Valorisation matière</v>
      </c>
      <c r="J4794" s="21">
        <v>7211.03</v>
      </c>
      <c r="K4794" s="21">
        <v>549949</v>
      </c>
      <c r="L4794" s="21">
        <f>Tableau1[[#This Row],[TONNE_DECHET]]*1000</f>
        <v>7211030</v>
      </c>
      <c r="M4794" s="21">
        <f>Tableau1[[#This Row],[KG_DECHET]]/Tableau1[[#This Row],[Population]]</f>
        <v>13.112179493007533</v>
      </c>
    </row>
    <row r="4795" spans="1:13" x14ac:dyDescent="0.3">
      <c r="A4795" s="21">
        <v>2013</v>
      </c>
      <c r="B4795" s="21">
        <v>93</v>
      </c>
      <c r="C4795" s="21" t="str">
        <f>VLOOKUP(Tableau1[[#This Row],[CODE_REGION]],Libellés!$I$2:$J$15,2,FALSE)</f>
        <v>PACA</v>
      </c>
      <c r="D4795" s="21">
        <v>84</v>
      </c>
      <c r="E4795" s="21" t="str">
        <f>VLOOKUP(Tableau1[[#This Row],[CODE_DEPT]],Libellés!$L$2:$M$102,2,FALSE)</f>
        <v>Vaucluse</v>
      </c>
      <c r="F4795" s="21" t="s">
        <v>49</v>
      </c>
      <c r="G4795" s="21" t="str">
        <f>VLOOKUP(Tableau1[[#This Row],[CODE_TYPE_DECHET]],Libellés!$A$1:$B$8,2,FALSE)</f>
        <v>Ordures ménagères résiduelles</v>
      </c>
      <c r="H4795" s="21" t="s">
        <v>50</v>
      </c>
      <c r="I4795" s="21" t="str">
        <f>VLOOKUP(Tableau1[[#This Row],[CODE_DESTINATION]],Libellés!$E$2:$F$7,2,FALSE)</f>
        <v>Incinération avec récupération d'énergie</v>
      </c>
      <c r="J4795" s="21">
        <v>120402.60445</v>
      </c>
      <c r="K4795" s="21">
        <v>549949</v>
      </c>
      <c r="L4795" s="21">
        <f>Tableau1[[#This Row],[TONNE_DECHET]]*1000</f>
        <v>120402604.45</v>
      </c>
      <c r="M4795" s="21">
        <f>Tableau1[[#This Row],[KG_DECHET]]/Tableau1[[#This Row],[Population]]</f>
        <v>218.93412743727146</v>
      </c>
    </row>
    <row r="4796" spans="1:13" x14ac:dyDescent="0.3">
      <c r="A4796" s="21">
        <v>2013</v>
      </c>
      <c r="B4796" s="21">
        <v>93</v>
      </c>
      <c r="C4796" s="21" t="str">
        <f>VLOOKUP(Tableau1[[#This Row],[CODE_REGION]],Libellés!$I$2:$J$15,2,FALSE)</f>
        <v>PACA</v>
      </c>
      <c r="D4796" s="21">
        <v>84</v>
      </c>
      <c r="E4796" s="21" t="str">
        <f>VLOOKUP(Tableau1[[#This Row],[CODE_DEPT]],Libellés!$L$2:$M$102,2,FALSE)</f>
        <v>Vaucluse</v>
      </c>
      <c r="F4796" s="21" t="s">
        <v>49</v>
      </c>
      <c r="G4796" s="21" t="str">
        <f>VLOOKUP(Tableau1[[#This Row],[CODE_TYPE_DECHET]],Libellés!$A$1:$B$8,2,FALSE)</f>
        <v>Ordures ménagères résiduelles</v>
      </c>
      <c r="H4796" s="21" t="s">
        <v>51</v>
      </c>
      <c r="I4796" s="21" t="str">
        <f>VLOOKUP(Tableau1[[#This Row],[CODE_DESTINATION]],Libellés!$E$2:$F$7,2,FALSE)</f>
        <v>Stockage</v>
      </c>
      <c r="J4796" s="21">
        <v>65380.04234</v>
      </c>
      <c r="K4796" s="21">
        <v>549949</v>
      </c>
      <c r="L4796" s="21">
        <f>Tableau1[[#This Row],[TONNE_DECHET]]*1000</f>
        <v>65380042.340000004</v>
      </c>
      <c r="M4796" s="21">
        <f>Tableau1[[#This Row],[KG_DECHET]]/Tableau1[[#This Row],[Population]]</f>
        <v>118.88382802768984</v>
      </c>
    </row>
    <row r="4797" spans="1:13" x14ac:dyDescent="0.3">
      <c r="A4797" s="21">
        <v>2013</v>
      </c>
      <c r="B4797" s="21">
        <v>93</v>
      </c>
      <c r="C4797" s="21" t="str">
        <f>VLOOKUP(Tableau1[[#This Row],[CODE_REGION]],Libellés!$I$2:$J$15,2,FALSE)</f>
        <v>PACA</v>
      </c>
      <c r="D4797" s="21">
        <v>84</v>
      </c>
      <c r="E4797" s="21" t="str">
        <f>VLOOKUP(Tableau1[[#This Row],[CODE_DEPT]],Libellés!$L$2:$M$102,2,FALSE)</f>
        <v>Vaucluse</v>
      </c>
      <c r="F4797" s="21" t="s">
        <v>50</v>
      </c>
      <c r="G4797" s="21" t="str">
        <f>VLOOKUP(Tableau1[[#This Row],[CODE_TYPE_DECHET]],Libellés!$A$1:$B$8,2,FALSE)</f>
        <v>Encombrants</v>
      </c>
      <c r="H4797" s="21" t="s">
        <v>49</v>
      </c>
      <c r="I4797" s="21" t="str">
        <f>VLOOKUP(Tableau1[[#This Row],[CODE_DESTINATION]],Libellés!$E$2:$F$7,2,FALSE)</f>
        <v>Valorisation matière</v>
      </c>
      <c r="J4797" s="21">
        <v>99.66</v>
      </c>
      <c r="K4797" s="21">
        <v>549949</v>
      </c>
      <c r="L4797" s="21">
        <f>Tableau1[[#This Row],[TONNE_DECHET]]*1000</f>
        <v>99660</v>
      </c>
      <c r="M4797" s="21">
        <f>Tableau1[[#This Row],[KG_DECHET]]/Tableau1[[#This Row],[Population]]</f>
        <v>0.18121680373998317</v>
      </c>
    </row>
    <row r="4798" spans="1:13" x14ac:dyDescent="0.3">
      <c r="A4798" s="21">
        <v>2013</v>
      </c>
      <c r="B4798" s="21">
        <v>93</v>
      </c>
      <c r="C4798" s="21" t="str">
        <f>VLOOKUP(Tableau1[[#This Row],[CODE_REGION]],Libellés!$I$2:$J$15,2,FALSE)</f>
        <v>PACA</v>
      </c>
      <c r="D4798" s="21">
        <v>84</v>
      </c>
      <c r="E4798" s="21" t="str">
        <f>VLOOKUP(Tableau1[[#This Row],[CODE_DEPT]],Libellés!$L$2:$M$102,2,FALSE)</f>
        <v>Vaucluse</v>
      </c>
      <c r="F4798" s="21" t="s">
        <v>50</v>
      </c>
      <c r="G4798" s="21" t="str">
        <f>VLOOKUP(Tableau1[[#This Row],[CODE_TYPE_DECHET]],Libellés!$A$1:$B$8,2,FALSE)</f>
        <v>Encombrants</v>
      </c>
      <c r="H4798" s="21" t="s">
        <v>51</v>
      </c>
      <c r="I4798" s="21" t="str">
        <f>VLOOKUP(Tableau1[[#This Row],[CODE_DESTINATION]],Libellés!$E$2:$F$7,2,FALSE)</f>
        <v>Stockage</v>
      </c>
      <c r="J4798" s="21">
        <v>3296.61807</v>
      </c>
      <c r="K4798" s="21">
        <v>549949</v>
      </c>
      <c r="L4798" s="21">
        <f>Tableau1[[#This Row],[TONNE_DECHET]]*1000</f>
        <v>3296618.07</v>
      </c>
      <c r="M4798" s="21">
        <f>Tableau1[[#This Row],[KG_DECHET]]/Tableau1[[#This Row],[Population]]</f>
        <v>5.9944068813653626</v>
      </c>
    </row>
    <row r="4799" spans="1:13" x14ac:dyDescent="0.3">
      <c r="A4799" s="21">
        <v>2013</v>
      </c>
      <c r="B4799" s="21">
        <v>93</v>
      </c>
      <c r="C4799" s="21" t="str">
        <f>VLOOKUP(Tableau1[[#This Row],[CODE_REGION]],Libellés!$I$2:$J$15,2,FALSE)</f>
        <v>PACA</v>
      </c>
      <c r="D4799" s="21">
        <v>84</v>
      </c>
      <c r="E4799" s="21" t="str">
        <f>VLOOKUP(Tableau1[[#This Row],[CODE_DEPT]],Libellés!$L$2:$M$102,2,FALSE)</f>
        <v>Vaucluse</v>
      </c>
      <c r="F4799" s="21" t="s">
        <v>53</v>
      </c>
      <c r="G4799" s="21" t="str">
        <f>VLOOKUP(Tableau1[[#This Row],[CODE_TYPE_DECHET]],Libellés!$A$1:$B$8,2,FALSE)</f>
        <v>Déchets dangereux</v>
      </c>
      <c r="H4799" s="21" t="s">
        <v>49</v>
      </c>
      <c r="I4799" s="21" t="str">
        <f>VLOOKUP(Tableau1[[#This Row],[CODE_DESTINATION]],Libellés!$E$2:$F$7,2,FALSE)</f>
        <v>Valorisation matière</v>
      </c>
      <c r="J4799" s="21">
        <v>15.968999999999999</v>
      </c>
      <c r="K4799" s="21">
        <v>549949</v>
      </c>
      <c r="L4799" s="21">
        <f>Tableau1[[#This Row],[TONNE_DECHET]]*1000</f>
        <v>15969</v>
      </c>
      <c r="M4799" s="21">
        <f>Tableau1[[#This Row],[KG_DECHET]]/Tableau1[[#This Row],[Population]]</f>
        <v>2.9037237998432584E-2</v>
      </c>
    </row>
    <row r="4800" spans="1:13" x14ac:dyDescent="0.3">
      <c r="A4800" s="21">
        <v>2013</v>
      </c>
      <c r="B4800" s="21">
        <v>93</v>
      </c>
      <c r="C4800" s="21" t="str">
        <f>VLOOKUP(Tableau1[[#This Row],[CODE_REGION]],Libellés!$I$2:$J$15,2,FALSE)</f>
        <v>PACA</v>
      </c>
      <c r="D4800" s="21">
        <v>84</v>
      </c>
      <c r="E4800" s="21" t="str">
        <f>VLOOKUP(Tableau1[[#This Row],[CODE_DEPT]],Libellés!$L$2:$M$102,2,FALSE)</f>
        <v>Vaucluse</v>
      </c>
      <c r="F4800" s="21" t="s">
        <v>53</v>
      </c>
      <c r="G4800" s="21" t="str">
        <f>VLOOKUP(Tableau1[[#This Row],[CODE_TYPE_DECHET]],Libellés!$A$1:$B$8,2,FALSE)</f>
        <v>Déchets dangereux</v>
      </c>
      <c r="H4800" s="21" t="s">
        <v>53</v>
      </c>
      <c r="I4800" s="21" t="str">
        <f>VLOOKUP(Tableau1[[#This Row],[CODE_DESTINATION]],Libellés!$E$2:$F$7,2,FALSE)</f>
        <v>Incinération sans récupération d'énergie</v>
      </c>
      <c r="J4800" s="21">
        <v>7.7089999999999996</v>
      </c>
      <c r="K4800" s="21">
        <v>549949</v>
      </c>
      <c r="L4800" s="21">
        <f>Tableau1[[#This Row],[TONNE_DECHET]]*1000</f>
        <v>7709</v>
      </c>
      <c r="M4800" s="21">
        <f>Tableau1[[#This Row],[KG_DECHET]]/Tableau1[[#This Row],[Population]]</f>
        <v>1.4017663456065926E-2</v>
      </c>
    </row>
    <row r="4801" spans="1:13" x14ac:dyDescent="0.3">
      <c r="A4801" s="21">
        <v>2013</v>
      </c>
      <c r="B4801" s="21">
        <v>93</v>
      </c>
      <c r="C4801" s="21" t="str">
        <f>VLOOKUP(Tableau1[[#This Row],[CODE_REGION]],Libellés!$I$2:$J$15,2,FALSE)</f>
        <v>PACA</v>
      </c>
      <c r="D4801" s="21">
        <v>84</v>
      </c>
      <c r="E4801" s="21" t="str">
        <f>VLOOKUP(Tableau1[[#This Row],[CODE_DEPT]],Libellés!$L$2:$M$102,2,FALSE)</f>
        <v>Vaucluse</v>
      </c>
      <c r="F4801" s="21" t="s">
        <v>51</v>
      </c>
      <c r="G4801" s="21" t="str">
        <f>VLOOKUP(Tableau1[[#This Row],[CODE_TYPE_DECHET]],Libellés!$A$1:$B$8,2,FALSE)</f>
        <v>Emballages et papier</v>
      </c>
      <c r="H4801" s="21" t="s">
        <v>49</v>
      </c>
      <c r="I4801" s="21" t="str">
        <f>VLOOKUP(Tableau1[[#This Row],[CODE_DESTINATION]],Libellés!$E$2:$F$7,2,FALSE)</f>
        <v>Valorisation matière</v>
      </c>
      <c r="J4801" s="21">
        <v>18883.702840000002</v>
      </c>
      <c r="K4801" s="21">
        <v>549949</v>
      </c>
      <c r="L4801" s="21">
        <f>Tableau1[[#This Row],[TONNE_DECHET]]*1000</f>
        <v>18883702.840000004</v>
      </c>
      <c r="M4801" s="21">
        <f>Tableau1[[#This Row],[KG_DECHET]]/Tableau1[[#This Row],[Population]]</f>
        <v>34.337189157540067</v>
      </c>
    </row>
    <row r="4802" spans="1:13" x14ac:dyDescent="0.3">
      <c r="A4802" s="21">
        <v>2013</v>
      </c>
      <c r="B4802" s="21">
        <v>93</v>
      </c>
      <c r="C4802" s="21" t="str">
        <f>VLOOKUP(Tableau1[[#This Row],[CODE_REGION]],Libellés!$I$2:$J$15,2,FALSE)</f>
        <v>PACA</v>
      </c>
      <c r="D4802" s="21">
        <v>84</v>
      </c>
      <c r="E4802" s="21" t="str">
        <f>VLOOKUP(Tableau1[[#This Row],[CODE_DEPT]],Libellés!$L$2:$M$102,2,FALSE)</f>
        <v>Vaucluse</v>
      </c>
      <c r="F4802" s="21" t="s">
        <v>56</v>
      </c>
      <c r="G4802" s="21" t="str">
        <f>VLOOKUP(Tableau1[[#This Row],[CODE_TYPE_DECHET]],Libellés!$A$1:$B$8,2,FALSE)</f>
        <v>Biodéchets</v>
      </c>
      <c r="H4802" s="21" t="s">
        <v>56</v>
      </c>
      <c r="I4802" s="21" t="str">
        <f>VLOOKUP(Tableau1[[#This Row],[CODE_DESTINATION]],Libellés!$E$2:$F$7,2,FALSE)</f>
        <v>Valorisation organique</v>
      </c>
      <c r="J4802" s="21">
        <v>175.69</v>
      </c>
      <c r="K4802" s="21">
        <v>549949</v>
      </c>
      <c r="L4802" s="21">
        <f>Tableau1[[#This Row],[TONNE_DECHET]]*1000</f>
        <v>175690</v>
      </c>
      <c r="M4802" s="21">
        <f>Tableau1[[#This Row],[KG_DECHET]]/Tableau1[[#This Row],[Population]]</f>
        <v>0.31946598684605299</v>
      </c>
    </row>
    <row r="4803" spans="1:13" x14ac:dyDescent="0.3">
      <c r="A4803" s="21">
        <v>2013</v>
      </c>
      <c r="B4803" s="21">
        <v>93</v>
      </c>
      <c r="C4803" s="21" t="str">
        <f>VLOOKUP(Tableau1[[#This Row],[CODE_REGION]],Libellés!$I$2:$J$15,2,FALSE)</f>
        <v>PACA</v>
      </c>
      <c r="D4803" s="21">
        <v>84</v>
      </c>
      <c r="E4803" s="21" t="str">
        <f>VLOOKUP(Tableau1[[#This Row],[CODE_DEPT]],Libellés!$L$2:$M$102,2,FALSE)</f>
        <v>Vaucluse</v>
      </c>
      <c r="F4803" s="21" t="s">
        <v>54</v>
      </c>
      <c r="G4803" s="21" t="str">
        <f>VLOOKUP(Tableau1[[#This Row],[CODE_TYPE_DECHET]],Libellés!$A$1:$B$8,2,FALSE)</f>
        <v>Verre</v>
      </c>
      <c r="H4803" s="21" t="s">
        <v>49</v>
      </c>
      <c r="I4803" s="21" t="str">
        <f>VLOOKUP(Tableau1[[#This Row],[CODE_DESTINATION]],Libellés!$E$2:$F$7,2,FALSE)</f>
        <v>Valorisation matière</v>
      </c>
      <c r="J4803" s="21">
        <v>13294.62645</v>
      </c>
      <c r="K4803" s="21">
        <v>549949</v>
      </c>
      <c r="L4803" s="21">
        <f>Tableau1[[#This Row],[TONNE_DECHET]]*1000</f>
        <v>13294626.449999999</v>
      </c>
      <c r="M4803" s="21">
        <f>Tableau1[[#This Row],[KG_DECHET]]/Tableau1[[#This Row],[Population]]</f>
        <v>24.174289706863725</v>
      </c>
    </row>
    <row r="4804" spans="1:13" x14ac:dyDescent="0.3">
      <c r="A4804" s="21">
        <v>2013</v>
      </c>
      <c r="B4804" s="21">
        <v>93</v>
      </c>
      <c r="C4804" s="21" t="str">
        <f>VLOOKUP(Tableau1[[#This Row],[CODE_REGION]],Libellés!$I$2:$J$15,2,FALSE)</f>
        <v>PACA</v>
      </c>
      <c r="D4804" s="21">
        <v>84</v>
      </c>
      <c r="E4804" s="21" t="str">
        <f>VLOOKUP(Tableau1[[#This Row],[CODE_DEPT]],Libellés!$L$2:$M$102,2,FALSE)</f>
        <v>Vaucluse</v>
      </c>
      <c r="F4804" s="21" t="s">
        <v>55</v>
      </c>
      <c r="G4804" s="21" t="str">
        <f>VLOOKUP(Tableau1[[#This Row],[CODE_TYPE_DECHET]],Libellés!$A$1:$B$8,2,FALSE)</f>
        <v>Collectes séparées hors gravats</v>
      </c>
      <c r="H4804" s="21" t="s">
        <v>49</v>
      </c>
      <c r="I4804" s="21" t="str">
        <f>VLOOKUP(Tableau1[[#This Row],[CODE_DESTINATION]],Libellés!$E$2:$F$7,2,FALSE)</f>
        <v>Valorisation matière</v>
      </c>
      <c r="J4804" s="21">
        <v>814.38</v>
      </c>
      <c r="K4804" s="21">
        <v>549949</v>
      </c>
      <c r="L4804" s="21">
        <f>Tableau1[[#This Row],[TONNE_DECHET]]*1000</f>
        <v>814380</v>
      </c>
      <c r="M4804" s="21">
        <f>Tableau1[[#This Row],[KG_DECHET]]/Tableau1[[#This Row],[Population]]</f>
        <v>1.4808282222533362</v>
      </c>
    </row>
    <row r="4805" spans="1:13" x14ac:dyDescent="0.3">
      <c r="A4805" s="21">
        <v>2015</v>
      </c>
      <c r="B4805" s="21">
        <v>93</v>
      </c>
      <c r="C4805" s="21" t="str">
        <f>VLOOKUP(Tableau1[[#This Row],[CODE_REGION]],Libellés!$I$2:$J$15,2,FALSE)</f>
        <v>PACA</v>
      </c>
      <c r="D4805" s="21">
        <v>84</v>
      </c>
      <c r="E4805" s="21" t="str">
        <f>VLOOKUP(Tableau1[[#This Row],[CODE_DEPT]],Libellés!$L$2:$M$102,2,FALSE)</f>
        <v>Vaucluse</v>
      </c>
      <c r="F4805" s="21" t="s">
        <v>49</v>
      </c>
      <c r="G4805" s="21" t="str">
        <f>VLOOKUP(Tableau1[[#This Row],[CODE_TYPE_DECHET]],Libellés!$A$1:$B$8,2,FALSE)</f>
        <v>Ordures ménagères résiduelles</v>
      </c>
      <c r="H4805" s="21" t="s">
        <v>49</v>
      </c>
      <c r="I4805" s="21" t="str">
        <f>VLOOKUP(Tableau1[[#This Row],[CODE_DESTINATION]],Libellés!$E$2:$F$7,2,FALSE)</f>
        <v>Valorisation matière</v>
      </c>
      <c r="J4805" s="21">
        <v>1400.5</v>
      </c>
      <c r="K4805" s="21">
        <v>557548</v>
      </c>
      <c r="L4805" s="21">
        <f>Tableau1[[#This Row],[TONNE_DECHET]]*1000</f>
        <v>1400500</v>
      </c>
      <c r="M4805" s="21">
        <f>Tableau1[[#This Row],[KG_DECHET]]/Tableau1[[#This Row],[Population]]</f>
        <v>2.5118913528521309</v>
      </c>
    </row>
    <row r="4806" spans="1:13" x14ac:dyDescent="0.3">
      <c r="A4806" s="21">
        <v>2015</v>
      </c>
      <c r="B4806" s="21">
        <v>93</v>
      </c>
      <c r="C4806" s="21" t="str">
        <f>VLOOKUP(Tableau1[[#This Row],[CODE_REGION]],Libellés!$I$2:$J$15,2,FALSE)</f>
        <v>PACA</v>
      </c>
      <c r="D4806" s="21">
        <v>84</v>
      </c>
      <c r="E4806" s="21" t="str">
        <f>VLOOKUP(Tableau1[[#This Row],[CODE_DEPT]],Libellés!$L$2:$M$102,2,FALSE)</f>
        <v>Vaucluse</v>
      </c>
      <c r="F4806" s="21" t="s">
        <v>49</v>
      </c>
      <c r="G4806" s="21" t="str">
        <f>VLOOKUP(Tableau1[[#This Row],[CODE_TYPE_DECHET]],Libellés!$A$1:$B$8,2,FALSE)</f>
        <v>Ordures ménagères résiduelles</v>
      </c>
      <c r="H4806" s="21" t="s">
        <v>50</v>
      </c>
      <c r="I4806" s="21" t="str">
        <f>VLOOKUP(Tableau1[[#This Row],[CODE_DESTINATION]],Libellés!$E$2:$F$7,2,FALSE)</f>
        <v>Incinération avec récupération d'énergie</v>
      </c>
      <c r="J4806" s="21">
        <v>122665.45796</v>
      </c>
      <c r="K4806" s="21">
        <v>557548</v>
      </c>
      <c r="L4806" s="21">
        <f>Tableau1[[#This Row],[TONNE_DECHET]]*1000</f>
        <v>122665457.95999999</v>
      </c>
      <c r="M4806" s="21">
        <f>Tableau1[[#This Row],[KG_DECHET]]/Tableau1[[#This Row],[Population]]</f>
        <v>220.00878482211397</v>
      </c>
    </row>
    <row r="4807" spans="1:13" x14ac:dyDescent="0.3">
      <c r="A4807" s="21">
        <v>2015</v>
      </c>
      <c r="B4807" s="21">
        <v>93</v>
      </c>
      <c r="C4807" s="21" t="str">
        <f>VLOOKUP(Tableau1[[#This Row],[CODE_REGION]],Libellés!$I$2:$J$15,2,FALSE)</f>
        <v>PACA</v>
      </c>
      <c r="D4807" s="21">
        <v>84</v>
      </c>
      <c r="E4807" s="21" t="str">
        <f>VLOOKUP(Tableau1[[#This Row],[CODE_DEPT]],Libellés!$L$2:$M$102,2,FALSE)</f>
        <v>Vaucluse</v>
      </c>
      <c r="F4807" s="21" t="s">
        <v>49</v>
      </c>
      <c r="G4807" s="21" t="str">
        <f>VLOOKUP(Tableau1[[#This Row],[CODE_TYPE_DECHET]],Libellés!$A$1:$B$8,2,FALSE)</f>
        <v>Ordures ménagères résiduelles</v>
      </c>
      <c r="H4807" s="21" t="s">
        <v>51</v>
      </c>
      <c r="I4807" s="21" t="str">
        <f>VLOOKUP(Tableau1[[#This Row],[CODE_DESTINATION]],Libellés!$E$2:$F$7,2,FALSE)</f>
        <v>Stockage</v>
      </c>
      <c r="J4807" s="21">
        <v>66109.4378</v>
      </c>
      <c r="K4807" s="21">
        <v>557548</v>
      </c>
      <c r="L4807" s="21">
        <f>Tableau1[[#This Row],[TONNE_DECHET]]*1000</f>
        <v>66109437.799999997</v>
      </c>
      <c r="M4807" s="21">
        <f>Tableau1[[#This Row],[KG_DECHET]]/Tableau1[[#This Row],[Population]]</f>
        <v>118.57174234326013</v>
      </c>
    </row>
    <row r="4808" spans="1:13" x14ac:dyDescent="0.3">
      <c r="A4808" s="21">
        <v>2015</v>
      </c>
      <c r="B4808" s="21">
        <v>93</v>
      </c>
      <c r="C4808" s="21" t="str">
        <f>VLOOKUP(Tableau1[[#This Row],[CODE_REGION]],Libellés!$I$2:$J$15,2,FALSE)</f>
        <v>PACA</v>
      </c>
      <c r="D4808" s="21">
        <v>84</v>
      </c>
      <c r="E4808" s="21" t="str">
        <f>VLOOKUP(Tableau1[[#This Row],[CODE_DEPT]],Libellés!$L$2:$M$102,2,FALSE)</f>
        <v>Vaucluse</v>
      </c>
      <c r="F4808" s="21" t="s">
        <v>49</v>
      </c>
      <c r="G4808" s="21" t="str">
        <f>VLOOKUP(Tableau1[[#This Row],[CODE_TYPE_DECHET]],Libellés!$A$1:$B$8,2,FALSE)</f>
        <v>Ordures ménagères résiduelles</v>
      </c>
      <c r="H4808" s="21" t="s">
        <v>52</v>
      </c>
      <c r="I4808" s="21" t="str">
        <f>VLOOKUP(Tableau1[[#This Row],[CODE_DESTINATION]],Libellés!$E$2:$F$7,2,FALSE)</f>
        <v>Non précisé</v>
      </c>
      <c r="J4808" s="21">
        <v>106.48042</v>
      </c>
      <c r="K4808" s="21">
        <v>557548</v>
      </c>
      <c r="L4808" s="21">
        <f>Tableau1[[#This Row],[TONNE_DECHET]]*1000</f>
        <v>106480.42</v>
      </c>
      <c r="M4808" s="21">
        <f>Tableau1[[#This Row],[KG_DECHET]]/Tableau1[[#This Row],[Population]]</f>
        <v>0.190979825952205</v>
      </c>
    </row>
    <row r="4809" spans="1:13" x14ac:dyDescent="0.3">
      <c r="A4809" s="21">
        <v>2015</v>
      </c>
      <c r="B4809" s="21">
        <v>93</v>
      </c>
      <c r="C4809" s="21" t="str">
        <f>VLOOKUP(Tableau1[[#This Row],[CODE_REGION]],Libellés!$I$2:$J$15,2,FALSE)</f>
        <v>PACA</v>
      </c>
      <c r="D4809" s="21">
        <v>84</v>
      </c>
      <c r="E4809" s="21" t="str">
        <f>VLOOKUP(Tableau1[[#This Row],[CODE_DEPT]],Libellés!$L$2:$M$102,2,FALSE)</f>
        <v>Vaucluse</v>
      </c>
      <c r="F4809" s="21" t="s">
        <v>50</v>
      </c>
      <c r="G4809" s="21" t="str">
        <f>VLOOKUP(Tableau1[[#This Row],[CODE_TYPE_DECHET]],Libellés!$A$1:$B$8,2,FALSE)</f>
        <v>Encombrants</v>
      </c>
      <c r="H4809" s="21" t="s">
        <v>49</v>
      </c>
      <c r="I4809" s="21" t="str">
        <f>VLOOKUP(Tableau1[[#This Row],[CODE_DESTINATION]],Libellés!$E$2:$F$7,2,FALSE)</f>
        <v>Valorisation matière</v>
      </c>
      <c r="J4809" s="21">
        <v>282.14999999999998</v>
      </c>
      <c r="K4809" s="21">
        <v>557548</v>
      </c>
      <c r="L4809" s="21">
        <f>Tableau1[[#This Row],[TONNE_DECHET]]*1000</f>
        <v>282150</v>
      </c>
      <c r="M4809" s="21">
        <f>Tableau1[[#This Row],[KG_DECHET]]/Tableau1[[#This Row],[Population]]</f>
        <v>0.5060550840465754</v>
      </c>
    </row>
    <row r="4810" spans="1:13" x14ac:dyDescent="0.3">
      <c r="A4810" s="21">
        <v>2015</v>
      </c>
      <c r="B4810" s="21">
        <v>93</v>
      </c>
      <c r="C4810" s="21" t="str">
        <f>VLOOKUP(Tableau1[[#This Row],[CODE_REGION]],Libellés!$I$2:$J$15,2,FALSE)</f>
        <v>PACA</v>
      </c>
      <c r="D4810" s="21">
        <v>84</v>
      </c>
      <c r="E4810" s="21" t="str">
        <f>VLOOKUP(Tableau1[[#This Row],[CODE_DEPT]],Libellés!$L$2:$M$102,2,FALSE)</f>
        <v>Vaucluse</v>
      </c>
      <c r="F4810" s="21" t="s">
        <v>50</v>
      </c>
      <c r="G4810" s="21" t="str">
        <f>VLOOKUP(Tableau1[[#This Row],[CODE_TYPE_DECHET]],Libellés!$A$1:$B$8,2,FALSE)</f>
        <v>Encombrants</v>
      </c>
      <c r="H4810" s="21" t="s">
        <v>51</v>
      </c>
      <c r="I4810" s="21" t="str">
        <f>VLOOKUP(Tableau1[[#This Row],[CODE_DESTINATION]],Libellés!$E$2:$F$7,2,FALSE)</f>
        <v>Stockage</v>
      </c>
      <c r="J4810" s="21">
        <v>89.761539999999997</v>
      </c>
      <c r="K4810" s="21">
        <v>557548</v>
      </c>
      <c r="L4810" s="21">
        <f>Tableau1[[#This Row],[TONNE_DECHET]]*1000</f>
        <v>89761.54</v>
      </c>
      <c r="M4810" s="21">
        <f>Tableau1[[#This Row],[KG_DECHET]]/Tableau1[[#This Row],[Population]]</f>
        <v>0.16099338532287802</v>
      </c>
    </row>
    <row r="4811" spans="1:13" x14ac:dyDescent="0.3">
      <c r="A4811" s="21">
        <v>2015</v>
      </c>
      <c r="B4811" s="21">
        <v>93</v>
      </c>
      <c r="C4811" s="21" t="str">
        <f>VLOOKUP(Tableau1[[#This Row],[CODE_REGION]],Libellés!$I$2:$J$15,2,FALSE)</f>
        <v>PACA</v>
      </c>
      <c r="D4811" s="21">
        <v>84</v>
      </c>
      <c r="E4811" s="21" t="str">
        <f>VLOOKUP(Tableau1[[#This Row],[CODE_DEPT]],Libellés!$L$2:$M$102,2,FALSE)</f>
        <v>Vaucluse</v>
      </c>
      <c r="F4811" s="21" t="s">
        <v>53</v>
      </c>
      <c r="G4811" s="21" t="str">
        <f>VLOOKUP(Tableau1[[#This Row],[CODE_TYPE_DECHET]],Libellés!$A$1:$B$8,2,FALSE)</f>
        <v>Déchets dangereux</v>
      </c>
      <c r="H4811" s="21" t="s">
        <v>53</v>
      </c>
      <c r="I4811" s="21" t="str">
        <f>VLOOKUP(Tableau1[[#This Row],[CODE_DESTINATION]],Libellés!$E$2:$F$7,2,FALSE)</f>
        <v>Incinération sans récupération d'énergie</v>
      </c>
      <c r="J4811" s="21">
        <v>214</v>
      </c>
      <c r="K4811" s="21">
        <v>557548</v>
      </c>
      <c r="L4811" s="21">
        <f>Tableau1[[#This Row],[TONNE_DECHET]]*1000</f>
        <v>214000</v>
      </c>
      <c r="M4811" s="21">
        <f>Tableau1[[#This Row],[KG_DECHET]]/Tableau1[[#This Row],[Population]]</f>
        <v>0.38382345555898328</v>
      </c>
    </row>
    <row r="4812" spans="1:13" x14ac:dyDescent="0.3">
      <c r="A4812" s="21">
        <v>2015</v>
      </c>
      <c r="B4812" s="21">
        <v>93</v>
      </c>
      <c r="C4812" s="21" t="str">
        <f>VLOOKUP(Tableau1[[#This Row],[CODE_REGION]],Libellés!$I$2:$J$15,2,FALSE)</f>
        <v>PACA</v>
      </c>
      <c r="D4812" s="21">
        <v>84</v>
      </c>
      <c r="E4812" s="21" t="str">
        <f>VLOOKUP(Tableau1[[#This Row],[CODE_DEPT]],Libellés!$L$2:$M$102,2,FALSE)</f>
        <v>Vaucluse</v>
      </c>
      <c r="F4812" s="21" t="s">
        <v>53</v>
      </c>
      <c r="G4812" s="21" t="str">
        <f>VLOOKUP(Tableau1[[#This Row],[CODE_TYPE_DECHET]],Libellés!$A$1:$B$8,2,FALSE)</f>
        <v>Déchets dangereux</v>
      </c>
      <c r="H4812" s="21" t="s">
        <v>51</v>
      </c>
      <c r="I4812" s="21" t="str">
        <f>VLOOKUP(Tableau1[[#This Row],[CODE_DESTINATION]],Libellés!$E$2:$F$7,2,FALSE)</f>
        <v>Stockage</v>
      </c>
      <c r="J4812" s="21">
        <v>6.5653300000000003</v>
      </c>
      <c r="K4812" s="21">
        <v>557548</v>
      </c>
      <c r="L4812" s="21">
        <f>Tableau1[[#This Row],[TONNE_DECHET]]*1000</f>
        <v>6565.33</v>
      </c>
      <c r="M4812" s="21">
        <f>Tableau1[[#This Row],[KG_DECHET]]/Tableau1[[#This Row],[Population]]</f>
        <v>1.1775362838715232E-2</v>
      </c>
    </row>
    <row r="4813" spans="1:13" x14ac:dyDescent="0.3">
      <c r="A4813" s="21">
        <v>2015</v>
      </c>
      <c r="B4813" s="21">
        <v>93</v>
      </c>
      <c r="C4813" s="21" t="str">
        <f>VLOOKUP(Tableau1[[#This Row],[CODE_REGION]],Libellés!$I$2:$J$15,2,FALSE)</f>
        <v>PACA</v>
      </c>
      <c r="D4813" s="21">
        <v>84</v>
      </c>
      <c r="E4813" s="21" t="str">
        <f>VLOOKUP(Tableau1[[#This Row],[CODE_DEPT]],Libellés!$L$2:$M$102,2,FALSE)</f>
        <v>Vaucluse</v>
      </c>
      <c r="F4813" s="21" t="s">
        <v>51</v>
      </c>
      <c r="G4813" s="21" t="str">
        <f>VLOOKUP(Tableau1[[#This Row],[CODE_TYPE_DECHET]],Libellés!$A$1:$B$8,2,FALSE)</f>
        <v>Emballages et papier</v>
      </c>
      <c r="H4813" s="21" t="s">
        <v>49</v>
      </c>
      <c r="I4813" s="21" t="str">
        <f>VLOOKUP(Tableau1[[#This Row],[CODE_DESTINATION]],Libellés!$E$2:$F$7,2,FALSE)</f>
        <v>Valorisation matière</v>
      </c>
      <c r="J4813" s="21">
        <v>22422.727070000001</v>
      </c>
      <c r="K4813" s="21">
        <v>557548</v>
      </c>
      <c r="L4813" s="21">
        <f>Tableau1[[#This Row],[TONNE_DECHET]]*1000</f>
        <v>22422727.07</v>
      </c>
      <c r="M4813" s="21">
        <f>Tableau1[[#This Row],[KG_DECHET]]/Tableau1[[#This Row],[Population]]</f>
        <v>40.216675640482975</v>
      </c>
    </row>
    <row r="4814" spans="1:13" x14ac:dyDescent="0.3">
      <c r="A4814" s="21">
        <v>2015</v>
      </c>
      <c r="B4814" s="21">
        <v>93</v>
      </c>
      <c r="C4814" s="21" t="str">
        <f>VLOOKUP(Tableau1[[#This Row],[CODE_REGION]],Libellés!$I$2:$J$15,2,FALSE)</f>
        <v>PACA</v>
      </c>
      <c r="D4814" s="21">
        <v>84</v>
      </c>
      <c r="E4814" s="21" t="str">
        <f>VLOOKUP(Tableau1[[#This Row],[CODE_DEPT]],Libellés!$L$2:$M$102,2,FALSE)</f>
        <v>Vaucluse</v>
      </c>
      <c r="F4814" s="21" t="s">
        <v>51</v>
      </c>
      <c r="G4814" s="21" t="str">
        <f>VLOOKUP(Tableau1[[#This Row],[CODE_TYPE_DECHET]],Libellés!$A$1:$B$8,2,FALSE)</f>
        <v>Emballages et papier</v>
      </c>
      <c r="H4814" s="21" t="s">
        <v>52</v>
      </c>
      <c r="I4814" s="21" t="str">
        <f>VLOOKUP(Tableau1[[#This Row],[CODE_DESTINATION]],Libellés!$E$2:$F$7,2,FALSE)</f>
        <v>Non précisé</v>
      </c>
      <c r="J4814" s="21">
        <v>7.5081199999999999</v>
      </c>
      <c r="K4814" s="21">
        <v>557548</v>
      </c>
      <c r="L4814" s="21">
        <f>Tableau1[[#This Row],[TONNE_DECHET]]*1000</f>
        <v>7508.12</v>
      </c>
      <c r="M4814" s="21">
        <f>Tableau1[[#This Row],[KG_DECHET]]/Tableau1[[#This Row],[Population]]</f>
        <v>1.3466320388558474E-2</v>
      </c>
    </row>
    <row r="4815" spans="1:13" x14ac:dyDescent="0.3">
      <c r="A4815" s="21">
        <v>2015</v>
      </c>
      <c r="B4815" s="21">
        <v>93</v>
      </c>
      <c r="C4815" s="21" t="str">
        <f>VLOOKUP(Tableau1[[#This Row],[CODE_REGION]],Libellés!$I$2:$J$15,2,FALSE)</f>
        <v>PACA</v>
      </c>
      <c r="D4815" s="21">
        <v>84</v>
      </c>
      <c r="E4815" s="21" t="str">
        <f>VLOOKUP(Tableau1[[#This Row],[CODE_DEPT]],Libellés!$L$2:$M$102,2,FALSE)</f>
        <v>Vaucluse</v>
      </c>
      <c r="F4815" s="21" t="s">
        <v>56</v>
      </c>
      <c r="G4815" s="21" t="str">
        <f>VLOOKUP(Tableau1[[#This Row],[CODE_TYPE_DECHET]],Libellés!$A$1:$B$8,2,FALSE)</f>
        <v>Biodéchets</v>
      </c>
      <c r="H4815" s="21" t="s">
        <v>56</v>
      </c>
      <c r="I4815" s="21" t="str">
        <f>VLOOKUP(Tableau1[[#This Row],[CODE_DESTINATION]],Libellés!$E$2:$F$7,2,FALSE)</f>
        <v>Valorisation organique</v>
      </c>
      <c r="J4815" s="21">
        <v>204.84</v>
      </c>
      <c r="K4815" s="21">
        <v>557548</v>
      </c>
      <c r="L4815" s="21">
        <f>Tableau1[[#This Row],[TONNE_DECHET]]*1000</f>
        <v>204840</v>
      </c>
      <c r="M4815" s="21">
        <f>Tableau1[[#This Row],[KG_DECHET]]/Tableau1[[#This Row],[Population]]</f>
        <v>0.36739437680701931</v>
      </c>
    </row>
    <row r="4816" spans="1:13" x14ac:dyDescent="0.3">
      <c r="A4816" s="21">
        <v>2015</v>
      </c>
      <c r="B4816" s="21">
        <v>93</v>
      </c>
      <c r="C4816" s="21" t="str">
        <f>VLOOKUP(Tableau1[[#This Row],[CODE_REGION]],Libellés!$I$2:$J$15,2,FALSE)</f>
        <v>PACA</v>
      </c>
      <c r="D4816" s="21">
        <v>84</v>
      </c>
      <c r="E4816" s="21" t="str">
        <f>VLOOKUP(Tableau1[[#This Row],[CODE_DEPT]],Libellés!$L$2:$M$102,2,FALSE)</f>
        <v>Vaucluse</v>
      </c>
      <c r="F4816" s="21" t="s">
        <v>54</v>
      </c>
      <c r="G4816" s="21" t="str">
        <f>VLOOKUP(Tableau1[[#This Row],[CODE_TYPE_DECHET]],Libellés!$A$1:$B$8,2,FALSE)</f>
        <v>Verre</v>
      </c>
      <c r="H4816" s="21" t="s">
        <v>49</v>
      </c>
      <c r="I4816" s="21" t="str">
        <f>VLOOKUP(Tableau1[[#This Row],[CODE_DESTINATION]],Libellés!$E$2:$F$7,2,FALSE)</f>
        <v>Valorisation matière</v>
      </c>
      <c r="J4816" s="21">
        <v>14785.85218</v>
      </c>
      <c r="K4816" s="21">
        <v>557548</v>
      </c>
      <c r="L4816" s="21">
        <f>Tableau1[[#This Row],[TONNE_DECHET]]*1000</f>
        <v>14785852.18</v>
      </c>
      <c r="M4816" s="21">
        <f>Tableau1[[#This Row],[KG_DECHET]]/Tableau1[[#This Row],[Population]]</f>
        <v>26.519424659401523</v>
      </c>
    </row>
    <row r="4817" spans="1:13" x14ac:dyDescent="0.3">
      <c r="A4817" s="21">
        <v>2015</v>
      </c>
      <c r="B4817" s="21">
        <v>93</v>
      </c>
      <c r="C4817" s="21" t="str">
        <f>VLOOKUP(Tableau1[[#This Row],[CODE_REGION]],Libellés!$I$2:$J$15,2,FALSE)</f>
        <v>PACA</v>
      </c>
      <c r="D4817" s="21">
        <v>84</v>
      </c>
      <c r="E4817" s="21" t="str">
        <f>VLOOKUP(Tableau1[[#This Row],[CODE_DEPT]],Libellés!$L$2:$M$102,2,FALSE)</f>
        <v>Vaucluse</v>
      </c>
      <c r="F4817" s="21" t="s">
        <v>54</v>
      </c>
      <c r="G4817" s="21" t="str">
        <f>VLOOKUP(Tableau1[[#This Row],[CODE_TYPE_DECHET]],Libellés!$A$1:$B$8,2,FALSE)</f>
        <v>Verre</v>
      </c>
      <c r="H4817" s="21" t="s">
        <v>52</v>
      </c>
      <c r="I4817" s="21" t="str">
        <f>VLOOKUP(Tableau1[[#This Row],[CODE_DESTINATION]],Libellés!$E$2:$F$7,2,FALSE)</f>
        <v>Non précisé</v>
      </c>
      <c r="J4817" s="21">
        <v>362.49991999999997</v>
      </c>
      <c r="K4817" s="21">
        <v>557548</v>
      </c>
      <c r="L4817" s="21">
        <f>Tableau1[[#This Row],[TONNE_DECHET]]*1000</f>
        <v>362499.92</v>
      </c>
      <c r="M4817" s="21">
        <f>Tableau1[[#This Row],[KG_DECHET]]/Tableau1[[#This Row],[Population]]</f>
        <v>0.65016809315072421</v>
      </c>
    </row>
    <row r="4818" spans="1:13" x14ac:dyDescent="0.3">
      <c r="A4818" s="21">
        <v>2015</v>
      </c>
      <c r="B4818" s="21">
        <v>93</v>
      </c>
      <c r="C4818" s="21" t="str">
        <f>VLOOKUP(Tableau1[[#This Row],[CODE_REGION]],Libellés!$I$2:$J$15,2,FALSE)</f>
        <v>PACA</v>
      </c>
      <c r="D4818" s="21">
        <v>84</v>
      </c>
      <c r="E4818" s="21" t="str">
        <f>VLOOKUP(Tableau1[[#This Row],[CODE_DEPT]],Libellés!$L$2:$M$102,2,FALSE)</f>
        <v>Vaucluse</v>
      </c>
      <c r="F4818" s="21" t="s">
        <v>55</v>
      </c>
      <c r="G4818" s="21" t="str">
        <f>VLOOKUP(Tableau1[[#This Row],[CODE_TYPE_DECHET]],Libellés!$A$1:$B$8,2,FALSE)</f>
        <v>Collectes séparées hors gravats</v>
      </c>
      <c r="H4818" s="21" t="s">
        <v>49</v>
      </c>
      <c r="I4818" s="21" t="str">
        <f>VLOOKUP(Tableau1[[#This Row],[CODE_DESTINATION]],Libellés!$E$2:$F$7,2,FALSE)</f>
        <v>Valorisation matière</v>
      </c>
      <c r="J4818" s="21">
        <v>1276.2358400000001</v>
      </c>
      <c r="K4818" s="21">
        <v>557548</v>
      </c>
      <c r="L4818" s="21">
        <f>Tableau1[[#This Row],[TONNE_DECHET]]*1000</f>
        <v>1276235.8400000001</v>
      </c>
      <c r="M4818" s="21">
        <f>Tableau1[[#This Row],[KG_DECHET]]/Tableau1[[#This Row],[Population]]</f>
        <v>2.289015187930008</v>
      </c>
    </row>
    <row r="4819" spans="1:13" x14ac:dyDescent="0.3">
      <c r="A4819" s="21">
        <v>2017</v>
      </c>
      <c r="B4819" s="21">
        <v>93</v>
      </c>
      <c r="C4819" s="21" t="str">
        <f>VLOOKUP(Tableau1[[#This Row],[CODE_REGION]],Libellés!$I$2:$J$15,2,FALSE)</f>
        <v>PACA</v>
      </c>
      <c r="D4819" s="21">
        <v>84</v>
      </c>
      <c r="E4819" s="21" t="str">
        <f>VLOOKUP(Tableau1[[#This Row],[CODE_DEPT]],Libellés!$L$2:$M$102,2,FALSE)</f>
        <v>Vaucluse</v>
      </c>
      <c r="F4819" s="21" t="s">
        <v>49</v>
      </c>
      <c r="G4819" s="21" t="str">
        <f>VLOOKUP(Tableau1[[#This Row],[CODE_TYPE_DECHET]],Libellés!$A$1:$B$8,2,FALSE)</f>
        <v>Ordures ménagères résiduelles</v>
      </c>
      <c r="H4819" s="21" t="s">
        <v>49</v>
      </c>
      <c r="I4819" s="21" t="str">
        <f>VLOOKUP(Tableau1[[#This Row],[CODE_DESTINATION]],Libellés!$E$2:$F$7,2,FALSE)</f>
        <v>Valorisation matière</v>
      </c>
      <c r="J4819" s="21">
        <v>39.650730000000003</v>
      </c>
      <c r="K4819" s="21">
        <v>559479</v>
      </c>
      <c r="L4819" s="21">
        <f>Tableau1[[#This Row],[TONNE_DECHET]]*1000</f>
        <v>39650.730000000003</v>
      </c>
      <c r="M4819" s="21">
        <f>Tableau1[[#This Row],[KG_DECHET]]/Tableau1[[#This Row],[Population]]</f>
        <v>7.087081016445658E-2</v>
      </c>
    </row>
    <row r="4820" spans="1:13" x14ac:dyDescent="0.3">
      <c r="A4820" s="21">
        <v>2017</v>
      </c>
      <c r="B4820" s="21">
        <v>93</v>
      </c>
      <c r="C4820" s="21" t="str">
        <f>VLOOKUP(Tableau1[[#This Row],[CODE_REGION]],Libellés!$I$2:$J$15,2,FALSE)</f>
        <v>PACA</v>
      </c>
      <c r="D4820" s="21">
        <v>84</v>
      </c>
      <c r="E4820" s="21" t="str">
        <f>VLOOKUP(Tableau1[[#This Row],[CODE_DEPT]],Libellés!$L$2:$M$102,2,FALSE)</f>
        <v>Vaucluse</v>
      </c>
      <c r="F4820" s="21" t="s">
        <v>49</v>
      </c>
      <c r="G4820" s="21" t="str">
        <f>VLOOKUP(Tableau1[[#This Row],[CODE_TYPE_DECHET]],Libellés!$A$1:$B$8,2,FALSE)</f>
        <v>Ordures ménagères résiduelles</v>
      </c>
      <c r="H4820" s="21" t="s">
        <v>50</v>
      </c>
      <c r="I4820" s="21" t="str">
        <f>VLOOKUP(Tableau1[[#This Row],[CODE_DESTINATION]],Libellés!$E$2:$F$7,2,FALSE)</f>
        <v>Incinération avec récupération d'énergie</v>
      </c>
      <c r="J4820" s="21">
        <v>142023.20266000001</v>
      </c>
      <c r="K4820" s="21">
        <v>559479</v>
      </c>
      <c r="L4820" s="21">
        <f>Tableau1[[#This Row],[TONNE_DECHET]]*1000</f>
        <v>142023202.66</v>
      </c>
      <c r="M4820" s="21">
        <f>Tableau1[[#This Row],[KG_DECHET]]/Tableau1[[#This Row],[Population]]</f>
        <v>253.84903215312818</v>
      </c>
    </row>
    <row r="4821" spans="1:13" x14ac:dyDescent="0.3">
      <c r="A4821" s="21">
        <v>2017</v>
      </c>
      <c r="B4821" s="21">
        <v>93</v>
      </c>
      <c r="C4821" s="21" t="str">
        <f>VLOOKUP(Tableau1[[#This Row],[CODE_REGION]],Libellés!$I$2:$J$15,2,FALSE)</f>
        <v>PACA</v>
      </c>
      <c r="D4821" s="21">
        <v>84</v>
      </c>
      <c r="E4821" s="21" t="str">
        <f>VLOOKUP(Tableau1[[#This Row],[CODE_DEPT]],Libellés!$L$2:$M$102,2,FALSE)</f>
        <v>Vaucluse</v>
      </c>
      <c r="F4821" s="21" t="s">
        <v>49</v>
      </c>
      <c r="G4821" s="21" t="str">
        <f>VLOOKUP(Tableau1[[#This Row],[CODE_TYPE_DECHET]],Libellés!$A$1:$B$8,2,FALSE)</f>
        <v>Ordures ménagères résiduelles</v>
      </c>
      <c r="H4821" s="21" t="s">
        <v>51</v>
      </c>
      <c r="I4821" s="21" t="str">
        <f>VLOOKUP(Tableau1[[#This Row],[CODE_DESTINATION]],Libellés!$E$2:$F$7,2,FALSE)</f>
        <v>Stockage</v>
      </c>
      <c r="J4821" s="21">
        <v>43393.541039999996</v>
      </c>
      <c r="K4821" s="21">
        <v>559479</v>
      </c>
      <c r="L4821" s="21">
        <f>Tableau1[[#This Row],[TONNE_DECHET]]*1000</f>
        <v>43393541.039999999</v>
      </c>
      <c r="M4821" s="21">
        <f>Tableau1[[#This Row],[KG_DECHET]]/Tableau1[[#This Row],[Population]]</f>
        <v>77.560625224539251</v>
      </c>
    </row>
    <row r="4822" spans="1:13" x14ac:dyDescent="0.3">
      <c r="A4822" s="21">
        <v>2017</v>
      </c>
      <c r="B4822" s="21">
        <v>93</v>
      </c>
      <c r="C4822" s="21" t="str">
        <f>VLOOKUP(Tableau1[[#This Row],[CODE_REGION]],Libellés!$I$2:$J$15,2,FALSE)</f>
        <v>PACA</v>
      </c>
      <c r="D4822" s="21">
        <v>84</v>
      </c>
      <c r="E4822" s="21" t="str">
        <f>VLOOKUP(Tableau1[[#This Row],[CODE_DEPT]],Libellés!$L$2:$M$102,2,FALSE)</f>
        <v>Vaucluse</v>
      </c>
      <c r="F4822" s="21" t="s">
        <v>49</v>
      </c>
      <c r="G4822" s="21" t="str">
        <f>VLOOKUP(Tableau1[[#This Row],[CODE_TYPE_DECHET]],Libellés!$A$1:$B$8,2,FALSE)</f>
        <v>Ordures ménagères résiduelles</v>
      </c>
      <c r="H4822" s="21" t="s">
        <v>56</v>
      </c>
      <c r="I4822" s="21" t="str">
        <f>VLOOKUP(Tableau1[[#This Row],[CODE_DESTINATION]],Libellés!$E$2:$F$7,2,FALSE)</f>
        <v>Valorisation organique</v>
      </c>
      <c r="J4822" s="21">
        <v>565.04916000000003</v>
      </c>
      <c r="K4822" s="21">
        <v>559479</v>
      </c>
      <c r="L4822" s="21">
        <f>Tableau1[[#This Row],[TONNE_DECHET]]*1000</f>
        <v>565049.16</v>
      </c>
      <c r="M4822" s="21">
        <f>Tableau1[[#This Row],[KG_DECHET]]/Tableau1[[#This Row],[Population]]</f>
        <v>1.0099559768999373</v>
      </c>
    </row>
    <row r="4823" spans="1:13" x14ac:dyDescent="0.3">
      <c r="A4823" s="21">
        <v>2017</v>
      </c>
      <c r="B4823" s="21">
        <v>93</v>
      </c>
      <c r="C4823" s="21" t="str">
        <f>VLOOKUP(Tableau1[[#This Row],[CODE_REGION]],Libellés!$I$2:$J$15,2,FALSE)</f>
        <v>PACA</v>
      </c>
      <c r="D4823" s="21">
        <v>84</v>
      </c>
      <c r="E4823" s="21" t="str">
        <f>VLOOKUP(Tableau1[[#This Row],[CODE_DEPT]],Libellés!$L$2:$M$102,2,FALSE)</f>
        <v>Vaucluse</v>
      </c>
      <c r="F4823" s="21" t="s">
        <v>50</v>
      </c>
      <c r="G4823" s="21" t="str">
        <f>VLOOKUP(Tableau1[[#This Row],[CODE_TYPE_DECHET]],Libellés!$A$1:$B$8,2,FALSE)</f>
        <v>Encombrants</v>
      </c>
      <c r="H4823" s="21" t="s">
        <v>49</v>
      </c>
      <c r="I4823" s="21" t="str">
        <f>VLOOKUP(Tableau1[[#This Row],[CODE_DESTINATION]],Libellés!$E$2:$F$7,2,FALSE)</f>
        <v>Valorisation matière</v>
      </c>
      <c r="J4823" s="21">
        <v>160.00288</v>
      </c>
      <c r="K4823" s="21">
        <v>559479</v>
      </c>
      <c r="L4823" s="21">
        <f>Tableau1[[#This Row],[TONNE_DECHET]]*1000</f>
        <v>160002.88</v>
      </c>
      <c r="M4823" s="21">
        <f>Tableau1[[#This Row],[KG_DECHET]]/Tableau1[[#This Row],[Population]]</f>
        <v>0.28598549722152217</v>
      </c>
    </row>
    <row r="4824" spans="1:13" x14ac:dyDescent="0.3">
      <c r="A4824" s="21">
        <v>2017</v>
      </c>
      <c r="B4824" s="21">
        <v>93</v>
      </c>
      <c r="C4824" s="21" t="str">
        <f>VLOOKUP(Tableau1[[#This Row],[CODE_REGION]],Libellés!$I$2:$J$15,2,FALSE)</f>
        <v>PACA</v>
      </c>
      <c r="D4824" s="21">
        <v>84</v>
      </c>
      <c r="E4824" s="21" t="str">
        <f>VLOOKUP(Tableau1[[#This Row],[CODE_DEPT]],Libellés!$L$2:$M$102,2,FALSE)</f>
        <v>Vaucluse</v>
      </c>
      <c r="F4824" s="21" t="s">
        <v>50</v>
      </c>
      <c r="G4824" s="21" t="str">
        <f>VLOOKUP(Tableau1[[#This Row],[CODE_TYPE_DECHET]],Libellés!$A$1:$B$8,2,FALSE)</f>
        <v>Encombrants</v>
      </c>
      <c r="H4824" s="21" t="s">
        <v>51</v>
      </c>
      <c r="I4824" s="21" t="str">
        <f>VLOOKUP(Tableau1[[#This Row],[CODE_DESTINATION]],Libellés!$E$2:$F$7,2,FALSE)</f>
        <v>Stockage</v>
      </c>
      <c r="J4824" s="21">
        <v>104.90463</v>
      </c>
      <c r="K4824" s="21">
        <v>559479</v>
      </c>
      <c r="L4824" s="21">
        <f>Tableau1[[#This Row],[TONNE_DECHET]]*1000</f>
        <v>104904.63</v>
      </c>
      <c r="M4824" s="21">
        <f>Tableau1[[#This Row],[KG_DECHET]]/Tableau1[[#This Row],[Population]]</f>
        <v>0.1875041422466259</v>
      </c>
    </row>
    <row r="4825" spans="1:13" x14ac:dyDescent="0.3">
      <c r="A4825" s="21">
        <v>2017</v>
      </c>
      <c r="B4825" s="21">
        <v>93</v>
      </c>
      <c r="C4825" s="21" t="str">
        <f>VLOOKUP(Tableau1[[#This Row],[CODE_REGION]],Libellés!$I$2:$J$15,2,FALSE)</f>
        <v>PACA</v>
      </c>
      <c r="D4825" s="21">
        <v>84</v>
      </c>
      <c r="E4825" s="21" t="str">
        <f>VLOOKUP(Tableau1[[#This Row],[CODE_DEPT]],Libellés!$L$2:$M$102,2,FALSE)</f>
        <v>Vaucluse</v>
      </c>
      <c r="F4825" s="21" t="s">
        <v>53</v>
      </c>
      <c r="G4825" s="21" t="str">
        <f>VLOOKUP(Tableau1[[#This Row],[CODE_TYPE_DECHET]],Libellés!$A$1:$B$8,2,FALSE)</f>
        <v>Déchets dangereux</v>
      </c>
      <c r="H4825" s="21" t="s">
        <v>51</v>
      </c>
      <c r="I4825" s="21" t="str">
        <f>VLOOKUP(Tableau1[[#This Row],[CODE_DESTINATION]],Libellés!$E$2:$F$7,2,FALSE)</f>
        <v>Stockage</v>
      </c>
      <c r="J4825" s="21">
        <v>3.3163900000000002</v>
      </c>
      <c r="K4825" s="21">
        <v>559479</v>
      </c>
      <c r="L4825" s="21">
        <f>Tableau1[[#This Row],[TONNE_DECHET]]*1000</f>
        <v>3316.3900000000003</v>
      </c>
      <c r="M4825" s="21">
        <f>Tableau1[[#This Row],[KG_DECHET]]/Tableau1[[#This Row],[Population]]</f>
        <v>5.9276398220487279E-3</v>
      </c>
    </row>
    <row r="4826" spans="1:13" x14ac:dyDescent="0.3">
      <c r="A4826" s="21">
        <v>2017</v>
      </c>
      <c r="B4826" s="21">
        <v>93</v>
      </c>
      <c r="C4826" s="21" t="str">
        <f>VLOOKUP(Tableau1[[#This Row],[CODE_REGION]],Libellés!$I$2:$J$15,2,FALSE)</f>
        <v>PACA</v>
      </c>
      <c r="D4826" s="21">
        <v>84</v>
      </c>
      <c r="E4826" s="21" t="str">
        <f>VLOOKUP(Tableau1[[#This Row],[CODE_DEPT]],Libellés!$L$2:$M$102,2,FALSE)</f>
        <v>Vaucluse</v>
      </c>
      <c r="F4826" s="21" t="s">
        <v>51</v>
      </c>
      <c r="G4826" s="21" t="str">
        <f>VLOOKUP(Tableau1[[#This Row],[CODE_TYPE_DECHET]],Libellés!$A$1:$B$8,2,FALSE)</f>
        <v>Emballages et papier</v>
      </c>
      <c r="H4826" s="21" t="s">
        <v>49</v>
      </c>
      <c r="I4826" s="21" t="str">
        <f>VLOOKUP(Tableau1[[#This Row],[CODE_DESTINATION]],Libellés!$E$2:$F$7,2,FALSE)</f>
        <v>Valorisation matière</v>
      </c>
      <c r="J4826" s="21">
        <v>22886.524839999998</v>
      </c>
      <c r="K4826" s="21">
        <v>559479</v>
      </c>
      <c r="L4826" s="21">
        <f>Tableau1[[#This Row],[TONNE_DECHET]]*1000</f>
        <v>22886524.84</v>
      </c>
      <c r="M4826" s="21">
        <f>Tableau1[[#This Row],[KG_DECHET]]/Tableau1[[#This Row],[Population]]</f>
        <v>40.90685233940863</v>
      </c>
    </row>
    <row r="4827" spans="1:13" x14ac:dyDescent="0.3">
      <c r="A4827" s="21">
        <v>2017</v>
      </c>
      <c r="B4827" s="21">
        <v>93</v>
      </c>
      <c r="C4827" s="21" t="str">
        <f>VLOOKUP(Tableau1[[#This Row],[CODE_REGION]],Libellés!$I$2:$J$15,2,FALSE)</f>
        <v>PACA</v>
      </c>
      <c r="D4827" s="21">
        <v>84</v>
      </c>
      <c r="E4827" s="21" t="str">
        <f>VLOOKUP(Tableau1[[#This Row],[CODE_DEPT]],Libellés!$L$2:$M$102,2,FALSE)</f>
        <v>Vaucluse</v>
      </c>
      <c r="F4827" s="21" t="s">
        <v>56</v>
      </c>
      <c r="G4827" s="21" t="str">
        <f>VLOOKUP(Tableau1[[#This Row],[CODE_TYPE_DECHET]],Libellés!$A$1:$B$8,2,FALSE)</f>
        <v>Biodéchets</v>
      </c>
      <c r="H4827" s="21" t="s">
        <v>56</v>
      </c>
      <c r="I4827" s="21" t="str">
        <f>VLOOKUP(Tableau1[[#This Row],[CODE_DESTINATION]],Libellés!$E$2:$F$7,2,FALSE)</f>
        <v>Valorisation organique</v>
      </c>
      <c r="J4827" s="21">
        <v>450.66502000000003</v>
      </c>
      <c r="K4827" s="21">
        <v>559479</v>
      </c>
      <c r="L4827" s="21">
        <f>Tableau1[[#This Row],[TONNE_DECHET]]*1000</f>
        <v>450665.02</v>
      </c>
      <c r="M4827" s="21">
        <f>Tableau1[[#This Row],[KG_DECHET]]/Tableau1[[#This Row],[Population]]</f>
        <v>0.80550837475579962</v>
      </c>
    </row>
    <row r="4828" spans="1:13" x14ac:dyDescent="0.3">
      <c r="A4828" s="21">
        <v>2017</v>
      </c>
      <c r="B4828" s="21">
        <v>93</v>
      </c>
      <c r="C4828" s="21" t="str">
        <f>VLOOKUP(Tableau1[[#This Row],[CODE_REGION]],Libellés!$I$2:$J$15,2,FALSE)</f>
        <v>PACA</v>
      </c>
      <c r="D4828" s="21">
        <v>84</v>
      </c>
      <c r="E4828" s="21" t="str">
        <f>VLOOKUP(Tableau1[[#This Row],[CODE_DEPT]],Libellés!$L$2:$M$102,2,FALSE)</f>
        <v>Vaucluse</v>
      </c>
      <c r="F4828" s="21" t="s">
        <v>54</v>
      </c>
      <c r="G4828" s="21" t="str">
        <f>VLOOKUP(Tableau1[[#This Row],[CODE_TYPE_DECHET]],Libellés!$A$1:$B$8,2,FALSE)</f>
        <v>Verre</v>
      </c>
      <c r="H4828" s="21" t="s">
        <v>49</v>
      </c>
      <c r="I4828" s="21" t="str">
        <f>VLOOKUP(Tableau1[[#This Row],[CODE_DESTINATION]],Libellés!$E$2:$F$7,2,FALSE)</f>
        <v>Valorisation matière</v>
      </c>
      <c r="J4828" s="21">
        <v>15377.32409</v>
      </c>
      <c r="K4828" s="21">
        <v>559479</v>
      </c>
      <c r="L4828" s="21">
        <f>Tableau1[[#This Row],[TONNE_DECHET]]*1000</f>
        <v>15377324.09</v>
      </c>
      <c r="M4828" s="21">
        <f>Tableau1[[#This Row],[KG_DECHET]]/Tableau1[[#This Row],[Population]]</f>
        <v>27.485078242436266</v>
      </c>
    </row>
    <row r="4829" spans="1:13" x14ac:dyDescent="0.3">
      <c r="A4829" s="21">
        <v>2017</v>
      </c>
      <c r="B4829" s="21">
        <v>93</v>
      </c>
      <c r="C4829" s="21" t="str">
        <f>VLOOKUP(Tableau1[[#This Row],[CODE_REGION]],Libellés!$I$2:$J$15,2,FALSE)</f>
        <v>PACA</v>
      </c>
      <c r="D4829" s="21">
        <v>84</v>
      </c>
      <c r="E4829" s="21" t="str">
        <f>VLOOKUP(Tableau1[[#This Row],[CODE_DEPT]],Libellés!$L$2:$M$102,2,FALSE)</f>
        <v>Vaucluse</v>
      </c>
      <c r="F4829" s="21" t="s">
        <v>55</v>
      </c>
      <c r="G4829" s="21" t="str">
        <f>VLOOKUP(Tableau1[[#This Row],[CODE_TYPE_DECHET]],Libellés!$A$1:$B$8,2,FALSE)</f>
        <v>Collectes séparées hors gravats</v>
      </c>
      <c r="H4829" s="21" t="s">
        <v>49</v>
      </c>
      <c r="I4829" s="21" t="str">
        <f>VLOOKUP(Tableau1[[#This Row],[CODE_DESTINATION]],Libellés!$E$2:$F$7,2,FALSE)</f>
        <v>Valorisation matière</v>
      </c>
      <c r="J4829" s="21">
        <v>1455.70912</v>
      </c>
      <c r="K4829" s="21">
        <v>559479</v>
      </c>
      <c r="L4829" s="21">
        <f>Tableau1[[#This Row],[TONNE_DECHET]]*1000</f>
        <v>1455709.1199999999</v>
      </c>
      <c r="M4829" s="21">
        <f>Tableau1[[#This Row],[KG_DECHET]]/Tableau1[[#This Row],[Population]]</f>
        <v>2.6019012688590633</v>
      </c>
    </row>
    <row r="4830" spans="1:13" x14ac:dyDescent="0.3">
      <c r="A4830" s="21">
        <v>2017</v>
      </c>
      <c r="B4830" s="21">
        <v>93</v>
      </c>
      <c r="C4830" s="21" t="str">
        <f>VLOOKUP(Tableau1[[#This Row],[CODE_REGION]],Libellés!$I$2:$J$15,2,FALSE)</f>
        <v>PACA</v>
      </c>
      <c r="D4830" s="21">
        <v>84</v>
      </c>
      <c r="E4830" s="21" t="str">
        <f>VLOOKUP(Tableau1[[#This Row],[CODE_DEPT]],Libellés!$L$2:$M$102,2,FALSE)</f>
        <v>Vaucluse</v>
      </c>
      <c r="F4830" s="21" t="s">
        <v>55</v>
      </c>
      <c r="G4830" s="21" t="str">
        <f>VLOOKUP(Tableau1[[#This Row],[CODE_TYPE_DECHET]],Libellés!$A$1:$B$8,2,FALSE)</f>
        <v>Collectes séparées hors gravats</v>
      </c>
      <c r="H4830" s="21" t="s">
        <v>51</v>
      </c>
      <c r="I4830" s="21" t="str">
        <f>VLOOKUP(Tableau1[[#This Row],[CODE_DESTINATION]],Libellés!$E$2:$F$7,2,FALSE)</f>
        <v>Stockage</v>
      </c>
      <c r="J4830" s="21">
        <v>9.3975000000000009</v>
      </c>
      <c r="K4830" s="21">
        <v>559479</v>
      </c>
      <c r="L4830" s="21">
        <f>Tableau1[[#This Row],[TONNE_DECHET]]*1000</f>
        <v>9397.5</v>
      </c>
      <c r="M4830" s="21">
        <f>Tableau1[[#This Row],[KG_DECHET]]/Tableau1[[#This Row],[Population]]</f>
        <v>1.6796877094582639E-2</v>
      </c>
    </row>
    <row r="4831" spans="1:13" x14ac:dyDescent="0.3">
      <c r="A4831" s="21">
        <v>2009</v>
      </c>
      <c r="B4831" s="21">
        <v>52</v>
      </c>
      <c r="C4831" s="21" t="str">
        <f>VLOOKUP(Tableau1[[#This Row],[CODE_REGION]],Libellés!$I$2:$J$15,2,FALSE)</f>
        <v>Pays de la Loire</v>
      </c>
      <c r="D4831" s="21">
        <v>85</v>
      </c>
      <c r="E4831" s="21" t="str">
        <f>VLOOKUP(Tableau1[[#This Row],[CODE_DEPT]],Libellés!$L$2:$M$102,2,FALSE)</f>
        <v>Vendée</v>
      </c>
      <c r="F4831" s="21" t="s">
        <v>49</v>
      </c>
      <c r="G4831" s="21" t="str">
        <f>VLOOKUP(Tableau1[[#This Row],[CODE_TYPE_DECHET]],Libellés!$A$1:$B$8,2,FALSE)</f>
        <v>Ordures ménagères résiduelles</v>
      </c>
      <c r="H4831" s="21" t="s">
        <v>50</v>
      </c>
      <c r="I4831" s="21" t="str">
        <f>VLOOKUP(Tableau1[[#This Row],[CODE_DESTINATION]],Libellés!$E$2:$F$7,2,FALSE)</f>
        <v>Incinération avec récupération d'énergie</v>
      </c>
      <c r="J4831" s="21">
        <v>13047.2</v>
      </c>
      <c r="K4831" s="21">
        <v>626411</v>
      </c>
      <c r="L4831" s="21">
        <f>Tableau1[[#This Row],[TONNE_DECHET]]*1000</f>
        <v>13047200</v>
      </c>
      <c r="M4831" s="21">
        <f>Tableau1[[#This Row],[KG_DECHET]]/Tableau1[[#This Row],[Population]]</f>
        <v>20.828497583854691</v>
      </c>
    </row>
    <row r="4832" spans="1:13" x14ac:dyDescent="0.3">
      <c r="A4832" s="21">
        <v>2009</v>
      </c>
      <c r="B4832" s="21">
        <v>52</v>
      </c>
      <c r="C4832" s="21" t="str">
        <f>VLOOKUP(Tableau1[[#This Row],[CODE_REGION]],Libellés!$I$2:$J$15,2,FALSE)</f>
        <v>Pays de la Loire</v>
      </c>
      <c r="D4832" s="21">
        <v>85</v>
      </c>
      <c r="E4832" s="21" t="str">
        <f>VLOOKUP(Tableau1[[#This Row],[CODE_DEPT]],Libellés!$L$2:$M$102,2,FALSE)</f>
        <v>Vendée</v>
      </c>
      <c r="F4832" s="21" t="s">
        <v>49</v>
      </c>
      <c r="G4832" s="21" t="str">
        <f>VLOOKUP(Tableau1[[#This Row],[CODE_TYPE_DECHET]],Libellés!$A$1:$B$8,2,FALSE)</f>
        <v>Ordures ménagères résiduelles</v>
      </c>
      <c r="H4832" s="21" t="s">
        <v>51</v>
      </c>
      <c r="I4832" s="21" t="str">
        <f>VLOOKUP(Tableau1[[#This Row],[CODE_DESTINATION]],Libellés!$E$2:$F$7,2,FALSE)</f>
        <v>Stockage</v>
      </c>
      <c r="J4832" s="21">
        <v>77139.199999999997</v>
      </c>
      <c r="K4832" s="21">
        <v>626411</v>
      </c>
      <c r="L4832" s="21">
        <f>Tableau1[[#This Row],[TONNE_DECHET]]*1000</f>
        <v>77139200</v>
      </c>
      <c r="M4832" s="21">
        <f>Tableau1[[#This Row],[KG_DECHET]]/Tableau1[[#This Row],[Population]]</f>
        <v>123.14470850607668</v>
      </c>
    </row>
    <row r="4833" spans="1:13" x14ac:dyDescent="0.3">
      <c r="A4833" s="21">
        <v>2009</v>
      </c>
      <c r="B4833" s="21">
        <v>52</v>
      </c>
      <c r="C4833" s="21" t="str">
        <f>VLOOKUP(Tableau1[[#This Row],[CODE_REGION]],Libellés!$I$2:$J$15,2,FALSE)</f>
        <v>Pays de la Loire</v>
      </c>
      <c r="D4833" s="21">
        <v>85</v>
      </c>
      <c r="E4833" s="21" t="str">
        <f>VLOOKUP(Tableau1[[#This Row],[CODE_DEPT]],Libellés!$L$2:$M$102,2,FALSE)</f>
        <v>Vendée</v>
      </c>
      <c r="F4833" s="21" t="s">
        <v>49</v>
      </c>
      <c r="G4833" s="21" t="str">
        <f>VLOOKUP(Tableau1[[#This Row],[CODE_TYPE_DECHET]],Libellés!$A$1:$B$8,2,FALSE)</f>
        <v>Ordures ménagères résiduelles</v>
      </c>
      <c r="H4833" s="21" t="s">
        <v>56</v>
      </c>
      <c r="I4833" s="21" t="str">
        <f>VLOOKUP(Tableau1[[#This Row],[CODE_DESTINATION]],Libellés!$E$2:$F$7,2,FALSE)</f>
        <v>Valorisation organique</v>
      </c>
      <c r="J4833" s="21">
        <v>59573.2</v>
      </c>
      <c r="K4833" s="21">
        <v>626411</v>
      </c>
      <c r="L4833" s="21">
        <f>Tableau1[[#This Row],[TONNE_DECHET]]*1000</f>
        <v>59573200</v>
      </c>
      <c r="M4833" s="21">
        <f>Tableau1[[#This Row],[KG_DECHET]]/Tableau1[[#This Row],[Population]]</f>
        <v>95.102416783868733</v>
      </c>
    </row>
    <row r="4834" spans="1:13" x14ac:dyDescent="0.3">
      <c r="A4834" s="21">
        <v>2009</v>
      </c>
      <c r="B4834" s="21">
        <v>52</v>
      </c>
      <c r="C4834" s="21" t="str">
        <f>VLOOKUP(Tableau1[[#This Row],[CODE_REGION]],Libellés!$I$2:$J$15,2,FALSE)</f>
        <v>Pays de la Loire</v>
      </c>
      <c r="D4834" s="21">
        <v>85</v>
      </c>
      <c r="E4834" s="21" t="str">
        <f>VLOOKUP(Tableau1[[#This Row],[CODE_DEPT]],Libellés!$L$2:$M$102,2,FALSE)</f>
        <v>Vendée</v>
      </c>
      <c r="F4834" s="21" t="s">
        <v>49</v>
      </c>
      <c r="G4834" s="21" t="str">
        <f>VLOOKUP(Tableau1[[#This Row],[CODE_TYPE_DECHET]],Libellés!$A$1:$B$8,2,FALSE)</f>
        <v>Ordures ménagères résiduelles</v>
      </c>
      <c r="H4834" s="21" t="s">
        <v>52</v>
      </c>
      <c r="I4834" s="21" t="str">
        <f>VLOOKUP(Tableau1[[#This Row],[CODE_DESTINATION]],Libellés!$E$2:$F$7,2,FALSE)</f>
        <v>Non précisé</v>
      </c>
      <c r="J4834" s="21">
        <v>286.82332000000002</v>
      </c>
      <c r="K4834" s="21">
        <v>626411</v>
      </c>
      <c r="L4834" s="21">
        <f>Tableau1[[#This Row],[TONNE_DECHET]]*1000</f>
        <v>286823.32</v>
      </c>
      <c r="M4834" s="21">
        <f>Tableau1[[#This Row],[KG_DECHET]]/Tableau1[[#This Row],[Population]]</f>
        <v>0.45788359399818968</v>
      </c>
    </row>
    <row r="4835" spans="1:13" x14ac:dyDescent="0.3">
      <c r="A4835" s="21">
        <v>2009</v>
      </c>
      <c r="B4835" s="21">
        <v>52</v>
      </c>
      <c r="C4835" s="21" t="str">
        <f>VLOOKUP(Tableau1[[#This Row],[CODE_REGION]],Libellés!$I$2:$J$15,2,FALSE)</f>
        <v>Pays de la Loire</v>
      </c>
      <c r="D4835" s="21">
        <v>85</v>
      </c>
      <c r="E4835" s="21" t="str">
        <f>VLOOKUP(Tableau1[[#This Row],[CODE_DEPT]],Libellés!$L$2:$M$102,2,FALSE)</f>
        <v>Vendée</v>
      </c>
      <c r="F4835" s="21" t="s">
        <v>50</v>
      </c>
      <c r="G4835" s="21" t="str">
        <f>VLOOKUP(Tableau1[[#This Row],[CODE_TYPE_DECHET]],Libellés!$A$1:$B$8,2,FALSE)</f>
        <v>Encombrants</v>
      </c>
      <c r="H4835" s="21" t="s">
        <v>49</v>
      </c>
      <c r="I4835" s="21" t="str">
        <f>VLOOKUP(Tableau1[[#This Row],[CODE_DESTINATION]],Libellés!$E$2:$F$7,2,FALSE)</f>
        <v>Valorisation matière</v>
      </c>
      <c r="J4835" s="21">
        <v>458</v>
      </c>
      <c r="K4835" s="21">
        <v>626411</v>
      </c>
      <c r="L4835" s="21">
        <f>Tableau1[[#This Row],[TONNE_DECHET]]*1000</f>
        <v>458000</v>
      </c>
      <c r="M4835" s="21">
        <f>Tableau1[[#This Row],[KG_DECHET]]/Tableau1[[#This Row],[Population]]</f>
        <v>0.73114935721116003</v>
      </c>
    </row>
    <row r="4836" spans="1:13" x14ac:dyDescent="0.3">
      <c r="A4836" s="21">
        <v>2009</v>
      </c>
      <c r="B4836" s="21">
        <v>52</v>
      </c>
      <c r="C4836" s="21" t="str">
        <f>VLOOKUP(Tableau1[[#This Row],[CODE_REGION]],Libellés!$I$2:$J$15,2,FALSE)</f>
        <v>Pays de la Loire</v>
      </c>
      <c r="D4836" s="21">
        <v>85</v>
      </c>
      <c r="E4836" s="21" t="str">
        <f>VLOOKUP(Tableau1[[#This Row],[CODE_DEPT]],Libellés!$L$2:$M$102,2,FALSE)</f>
        <v>Vendée</v>
      </c>
      <c r="F4836" s="21" t="s">
        <v>50</v>
      </c>
      <c r="G4836" s="21" t="str">
        <f>VLOOKUP(Tableau1[[#This Row],[CODE_TYPE_DECHET]],Libellés!$A$1:$B$8,2,FALSE)</f>
        <v>Encombrants</v>
      </c>
      <c r="H4836" s="21" t="s">
        <v>50</v>
      </c>
      <c r="I4836" s="21" t="str">
        <f>VLOOKUP(Tableau1[[#This Row],[CODE_DESTINATION]],Libellés!$E$2:$F$7,2,FALSE)</f>
        <v>Incinération avec récupération d'énergie</v>
      </c>
      <c r="J4836" s="21">
        <v>15.6</v>
      </c>
      <c r="K4836" s="21">
        <v>626411</v>
      </c>
      <c r="L4836" s="21">
        <f>Tableau1[[#This Row],[TONNE_DECHET]]*1000</f>
        <v>15600</v>
      </c>
      <c r="M4836" s="21">
        <f>Tableau1[[#This Row],[KG_DECHET]]/Tableau1[[#This Row],[Population]]</f>
        <v>2.4903777232519863E-2</v>
      </c>
    </row>
    <row r="4837" spans="1:13" x14ac:dyDescent="0.3">
      <c r="A4837" s="21">
        <v>2009</v>
      </c>
      <c r="B4837" s="21">
        <v>52</v>
      </c>
      <c r="C4837" s="21" t="str">
        <f>VLOOKUP(Tableau1[[#This Row],[CODE_REGION]],Libellés!$I$2:$J$15,2,FALSE)</f>
        <v>Pays de la Loire</v>
      </c>
      <c r="D4837" s="21">
        <v>85</v>
      </c>
      <c r="E4837" s="21" t="str">
        <f>VLOOKUP(Tableau1[[#This Row],[CODE_DEPT]],Libellés!$L$2:$M$102,2,FALSE)</f>
        <v>Vendée</v>
      </c>
      <c r="F4837" s="21" t="s">
        <v>50</v>
      </c>
      <c r="G4837" s="21" t="str">
        <f>VLOOKUP(Tableau1[[#This Row],[CODE_TYPE_DECHET]],Libellés!$A$1:$B$8,2,FALSE)</f>
        <v>Encombrants</v>
      </c>
      <c r="H4837" s="21" t="s">
        <v>51</v>
      </c>
      <c r="I4837" s="21" t="str">
        <f>VLOOKUP(Tableau1[[#This Row],[CODE_DESTINATION]],Libellés!$E$2:$F$7,2,FALSE)</f>
        <v>Stockage</v>
      </c>
      <c r="J4837" s="21">
        <v>1127.5999999999999</v>
      </c>
      <c r="K4837" s="21">
        <v>626411</v>
      </c>
      <c r="L4837" s="21">
        <f>Tableau1[[#This Row],[TONNE_DECHET]]*1000</f>
        <v>1127600</v>
      </c>
      <c r="M4837" s="21">
        <f>Tableau1[[#This Row],[KG_DECHET]]/Tableau1[[#This Row],[Population]]</f>
        <v>1.800096103037782</v>
      </c>
    </row>
    <row r="4838" spans="1:13" x14ac:dyDescent="0.3">
      <c r="A4838" s="21">
        <v>2009</v>
      </c>
      <c r="B4838" s="21">
        <v>52</v>
      </c>
      <c r="C4838" s="21" t="str">
        <f>VLOOKUP(Tableau1[[#This Row],[CODE_REGION]],Libellés!$I$2:$J$15,2,FALSE)</f>
        <v>Pays de la Loire</v>
      </c>
      <c r="D4838" s="21">
        <v>85</v>
      </c>
      <c r="E4838" s="21" t="str">
        <f>VLOOKUP(Tableau1[[#This Row],[CODE_DEPT]],Libellés!$L$2:$M$102,2,FALSE)</f>
        <v>Vendée</v>
      </c>
      <c r="F4838" s="21" t="s">
        <v>50</v>
      </c>
      <c r="G4838" s="21" t="str">
        <f>VLOOKUP(Tableau1[[#This Row],[CODE_TYPE_DECHET]],Libellés!$A$1:$B$8,2,FALSE)</f>
        <v>Encombrants</v>
      </c>
      <c r="H4838" s="21" t="s">
        <v>56</v>
      </c>
      <c r="I4838" s="21" t="str">
        <f>VLOOKUP(Tableau1[[#This Row],[CODE_DESTINATION]],Libellés!$E$2:$F$7,2,FALSE)</f>
        <v>Valorisation organique</v>
      </c>
      <c r="J4838" s="21">
        <v>869.7</v>
      </c>
      <c r="K4838" s="21">
        <v>626411</v>
      </c>
      <c r="L4838" s="21">
        <f>Tableau1[[#This Row],[TONNE_DECHET]]*1000</f>
        <v>869700</v>
      </c>
      <c r="M4838" s="21">
        <f>Tableau1[[#This Row],[KG_DECHET]]/Tableau1[[#This Row],[Population]]</f>
        <v>1.3883855807129823</v>
      </c>
    </row>
    <row r="4839" spans="1:13" x14ac:dyDescent="0.3">
      <c r="A4839" s="21">
        <v>2009</v>
      </c>
      <c r="B4839" s="21">
        <v>52</v>
      </c>
      <c r="C4839" s="21" t="str">
        <f>VLOOKUP(Tableau1[[#This Row],[CODE_REGION]],Libellés!$I$2:$J$15,2,FALSE)</f>
        <v>Pays de la Loire</v>
      </c>
      <c r="D4839" s="21">
        <v>85</v>
      </c>
      <c r="E4839" s="21" t="str">
        <f>VLOOKUP(Tableau1[[#This Row],[CODE_DEPT]],Libellés!$L$2:$M$102,2,FALSE)</f>
        <v>Vendée</v>
      </c>
      <c r="F4839" s="21" t="s">
        <v>51</v>
      </c>
      <c r="G4839" s="21" t="str">
        <f>VLOOKUP(Tableau1[[#This Row],[CODE_TYPE_DECHET]],Libellés!$A$1:$B$8,2,FALSE)</f>
        <v>Emballages et papier</v>
      </c>
      <c r="H4839" s="21" t="s">
        <v>49</v>
      </c>
      <c r="I4839" s="21" t="str">
        <f>VLOOKUP(Tableau1[[#This Row],[CODE_DESTINATION]],Libellés!$E$2:$F$7,2,FALSE)</f>
        <v>Valorisation matière</v>
      </c>
      <c r="J4839" s="21">
        <v>38018.15</v>
      </c>
      <c r="K4839" s="21">
        <v>626411</v>
      </c>
      <c r="L4839" s="21">
        <f>Tableau1[[#This Row],[TONNE_DECHET]]*1000</f>
        <v>38018150</v>
      </c>
      <c r="M4839" s="21">
        <f>Tableau1[[#This Row],[KG_DECHET]]/Tableau1[[#This Row],[Population]]</f>
        <v>60.692021691828529</v>
      </c>
    </row>
    <row r="4840" spans="1:13" x14ac:dyDescent="0.3">
      <c r="A4840" s="21">
        <v>2009</v>
      </c>
      <c r="B4840" s="21">
        <v>52</v>
      </c>
      <c r="C4840" s="21" t="str">
        <f>VLOOKUP(Tableau1[[#This Row],[CODE_REGION]],Libellés!$I$2:$J$15,2,FALSE)</f>
        <v>Pays de la Loire</v>
      </c>
      <c r="D4840" s="21">
        <v>85</v>
      </c>
      <c r="E4840" s="21" t="str">
        <f>VLOOKUP(Tableau1[[#This Row],[CODE_DEPT]],Libellés!$L$2:$M$102,2,FALSE)</f>
        <v>Vendée</v>
      </c>
      <c r="F4840" s="21" t="s">
        <v>51</v>
      </c>
      <c r="G4840" s="21" t="str">
        <f>VLOOKUP(Tableau1[[#This Row],[CODE_TYPE_DECHET]],Libellés!$A$1:$B$8,2,FALSE)</f>
        <v>Emballages et papier</v>
      </c>
      <c r="H4840" s="21" t="s">
        <v>52</v>
      </c>
      <c r="I4840" s="21" t="str">
        <f>VLOOKUP(Tableau1[[#This Row],[CODE_DESTINATION]],Libellés!$E$2:$F$7,2,FALSE)</f>
        <v>Non précisé</v>
      </c>
      <c r="J4840" s="21">
        <v>191.84083000000001</v>
      </c>
      <c r="K4840" s="21">
        <v>626411</v>
      </c>
      <c r="L4840" s="21">
        <f>Tableau1[[#This Row],[TONNE_DECHET]]*1000</f>
        <v>191840.83000000002</v>
      </c>
      <c r="M4840" s="21">
        <f>Tableau1[[#This Row],[KG_DECHET]]/Tableau1[[#This Row],[Population]]</f>
        <v>0.30625392912959704</v>
      </c>
    </row>
    <row r="4841" spans="1:13" x14ac:dyDescent="0.3">
      <c r="A4841" s="21">
        <v>2009</v>
      </c>
      <c r="B4841" s="21">
        <v>52</v>
      </c>
      <c r="C4841" s="21" t="str">
        <f>VLOOKUP(Tableau1[[#This Row],[CODE_REGION]],Libellés!$I$2:$J$15,2,FALSE)</f>
        <v>Pays de la Loire</v>
      </c>
      <c r="D4841" s="21">
        <v>85</v>
      </c>
      <c r="E4841" s="21" t="str">
        <f>VLOOKUP(Tableau1[[#This Row],[CODE_DEPT]],Libellés!$L$2:$M$102,2,FALSE)</f>
        <v>Vendée</v>
      </c>
      <c r="F4841" s="21" t="s">
        <v>56</v>
      </c>
      <c r="G4841" s="21" t="str">
        <f>VLOOKUP(Tableau1[[#This Row],[CODE_TYPE_DECHET]],Libellés!$A$1:$B$8,2,FALSE)</f>
        <v>Biodéchets</v>
      </c>
      <c r="H4841" s="21" t="s">
        <v>49</v>
      </c>
      <c r="I4841" s="21" t="str">
        <f>VLOOKUP(Tableau1[[#This Row],[CODE_DESTINATION]],Libellés!$E$2:$F$7,2,FALSE)</f>
        <v>Valorisation matière</v>
      </c>
      <c r="J4841" s="21">
        <v>191.4</v>
      </c>
      <c r="K4841" s="21">
        <v>626411</v>
      </c>
      <c r="L4841" s="21">
        <f>Tableau1[[#This Row],[TONNE_DECHET]]*1000</f>
        <v>191400</v>
      </c>
      <c r="M4841" s="21">
        <f>Tableau1[[#This Row],[KG_DECHET]]/Tableau1[[#This Row],[Population]]</f>
        <v>0.30555018989130139</v>
      </c>
    </row>
    <row r="4842" spans="1:13" x14ac:dyDescent="0.3">
      <c r="A4842" s="21">
        <v>2009</v>
      </c>
      <c r="B4842" s="21">
        <v>52</v>
      </c>
      <c r="C4842" s="21" t="str">
        <f>VLOOKUP(Tableau1[[#This Row],[CODE_REGION]],Libellés!$I$2:$J$15,2,FALSE)</f>
        <v>Pays de la Loire</v>
      </c>
      <c r="D4842" s="21">
        <v>85</v>
      </c>
      <c r="E4842" s="21" t="str">
        <f>VLOOKUP(Tableau1[[#This Row],[CODE_DEPT]],Libellés!$L$2:$M$102,2,FALSE)</f>
        <v>Vendée</v>
      </c>
      <c r="F4842" s="21" t="s">
        <v>54</v>
      </c>
      <c r="G4842" s="21" t="str">
        <f>VLOOKUP(Tableau1[[#This Row],[CODE_TYPE_DECHET]],Libellés!$A$1:$B$8,2,FALSE)</f>
        <v>Verre</v>
      </c>
      <c r="H4842" s="21" t="s">
        <v>49</v>
      </c>
      <c r="I4842" s="21" t="str">
        <f>VLOOKUP(Tableau1[[#This Row],[CODE_DESTINATION]],Libellés!$E$2:$F$7,2,FALSE)</f>
        <v>Valorisation matière</v>
      </c>
      <c r="J4842" s="21">
        <v>30352.1</v>
      </c>
      <c r="K4842" s="21">
        <v>626411</v>
      </c>
      <c r="L4842" s="21">
        <f>Tableau1[[#This Row],[TONNE_DECHET]]*1000</f>
        <v>30352100</v>
      </c>
      <c r="M4842" s="21">
        <f>Tableau1[[#This Row],[KG_DECHET]]/Tableau1[[#This Row],[Population]]</f>
        <v>48.453970316613216</v>
      </c>
    </row>
    <row r="4843" spans="1:13" x14ac:dyDescent="0.3">
      <c r="A4843" s="21">
        <v>2009</v>
      </c>
      <c r="B4843" s="21">
        <v>52</v>
      </c>
      <c r="C4843" s="21" t="str">
        <f>VLOOKUP(Tableau1[[#This Row],[CODE_REGION]],Libellés!$I$2:$J$15,2,FALSE)</f>
        <v>Pays de la Loire</v>
      </c>
      <c r="D4843" s="21">
        <v>85</v>
      </c>
      <c r="E4843" s="21" t="str">
        <f>VLOOKUP(Tableau1[[#This Row],[CODE_DEPT]],Libellés!$L$2:$M$102,2,FALSE)</f>
        <v>Vendée</v>
      </c>
      <c r="F4843" s="21" t="s">
        <v>54</v>
      </c>
      <c r="G4843" s="21" t="str">
        <f>VLOOKUP(Tableau1[[#This Row],[CODE_TYPE_DECHET]],Libellés!$A$1:$B$8,2,FALSE)</f>
        <v>Verre</v>
      </c>
      <c r="H4843" s="21" t="s">
        <v>52</v>
      </c>
      <c r="I4843" s="21" t="str">
        <f>VLOOKUP(Tableau1[[#This Row],[CODE_DESTINATION]],Libellés!$E$2:$F$7,2,FALSE)</f>
        <v>Non précisé</v>
      </c>
      <c r="J4843" s="21">
        <v>245.63525999999999</v>
      </c>
      <c r="K4843" s="21">
        <v>626411</v>
      </c>
      <c r="L4843" s="21">
        <f>Tableau1[[#This Row],[TONNE_DECHET]]*1000</f>
        <v>245635.25999999998</v>
      </c>
      <c r="M4843" s="21">
        <f>Tableau1[[#This Row],[KG_DECHET]]/Tableau1[[#This Row],[Population]]</f>
        <v>0.39213114073667288</v>
      </c>
    </row>
    <row r="4844" spans="1:13" x14ac:dyDescent="0.3">
      <c r="A4844" s="21">
        <v>2011</v>
      </c>
      <c r="B4844" s="21">
        <v>52</v>
      </c>
      <c r="C4844" s="21" t="str">
        <f>VLOOKUP(Tableau1[[#This Row],[CODE_REGION]],Libellés!$I$2:$J$15,2,FALSE)</f>
        <v>Pays de la Loire</v>
      </c>
      <c r="D4844" s="21">
        <v>85</v>
      </c>
      <c r="E4844" s="21" t="str">
        <f>VLOOKUP(Tableau1[[#This Row],[CODE_DEPT]],Libellés!$L$2:$M$102,2,FALSE)</f>
        <v>Vendée</v>
      </c>
      <c r="F4844" s="21" t="s">
        <v>49</v>
      </c>
      <c r="G4844" s="21" t="str">
        <f>VLOOKUP(Tableau1[[#This Row],[CODE_TYPE_DECHET]],Libellés!$A$1:$B$8,2,FALSE)</f>
        <v>Ordures ménagères résiduelles</v>
      </c>
      <c r="H4844" s="21" t="s">
        <v>50</v>
      </c>
      <c r="I4844" s="21" t="str">
        <f>VLOOKUP(Tableau1[[#This Row],[CODE_DESTINATION]],Libellés!$E$2:$F$7,2,FALSE)</f>
        <v>Incinération avec récupération d'énergie</v>
      </c>
      <c r="J4844" s="21">
        <v>14163.4</v>
      </c>
      <c r="K4844" s="21">
        <v>641657</v>
      </c>
      <c r="L4844" s="21">
        <f>Tableau1[[#This Row],[TONNE_DECHET]]*1000</f>
        <v>14163400</v>
      </c>
      <c r="M4844" s="21">
        <f>Tableau1[[#This Row],[KG_DECHET]]/Tableau1[[#This Row],[Population]]</f>
        <v>22.07316369960898</v>
      </c>
    </row>
    <row r="4845" spans="1:13" x14ac:dyDescent="0.3">
      <c r="A4845" s="21">
        <v>2011</v>
      </c>
      <c r="B4845" s="21">
        <v>52</v>
      </c>
      <c r="C4845" s="21" t="str">
        <f>VLOOKUP(Tableau1[[#This Row],[CODE_REGION]],Libellés!$I$2:$J$15,2,FALSE)</f>
        <v>Pays de la Loire</v>
      </c>
      <c r="D4845" s="21">
        <v>85</v>
      </c>
      <c r="E4845" s="21" t="str">
        <f>VLOOKUP(Tableau1[[#This Row],[CODE_DEPT]],Libellés!$L$2:$M$102,2,FALSE)</f>
        <v>Vendée</v>
      </c>
      <c r="F4845" s="21" t="s">
        <v>49</v>
      </c>
      <c r="G4845" s="21" t="str">
        <f>VLOOKUP(Tableau1[[#This Row],[CODE_TYPE_DECHET]],Libellés!$A$1:$B$8,2,FALSE)</f>
        <v>Ordures ménagères résiduelles</v>
      </c>
      <c r="H4845" s="21" t="s">
        <v>51</v>
      </c>
      <c r="I4845" s="21" t="str">
        <f>VLOOKUP(Tableau1[[#This Row],[CODE_DESTINATION]],Libellés!$E$2:$F$7,2,FALSE)</f>
        <v>Stockage</v>
      </c>
      <c r="J4845" s="21">
        <v>66801.600000000006</v>
      </c>
      <c r="K4845" s="21">
        <v>641657</v>
      </c>
      <c r="L4845" s="21">
        <f>Tableau1[[#This Row],[TONNE_DECHET]]*1000</f>
        <v>66801600.000000007</v>
      </c>
      <c r="M4845" s="21">
        <f>Tableau1[[#This Row],[KG_DECHET]]/Tableau1[[#This Row],[Population]]</f>
        <v>104.10795799001649</v>
      </c>
    </row>
    <row r="4846" spans="1:13" x14ac:dyDescent="0.3">
      <c r="A4846" s="21">
        <v>2011</v>
      </c>
      <c r="B4846" s="21">
        <v>52</v>
      </c>
      <c r="C4846" s="21" t="str">
        <f>VLOOKUP(Tableau1[[#This Row],[CODE_REGION]],Libellés!$I$2:$J$15,2,FALSE)</f>
        <v>Pays de la Loire</v>
      </c>
      <c r="D4846" s="21">
        <v>85</v>
      </c>
      <c r="E4846" s="21" t="str">
        <f>VLOOKUP(Tableau1[[#This Row],[CODE_DEPT]],Libellés!$L$2:$M$102,2,FALSE)</f>
        <v>Vendée</v>
      </c>
      <c r="F4846" s="21" t="s">
        <v>49</v>
      </c>
      <c r="G4846" s="21" t="str">
        <f>VLOOKUP(Tableau1[[#This Row],[CODE_TYPE_DECHET]],Libellés!$A$1:$B$8,2,FALSE)</f>
        <v>Ordures ménagères résiduelles</v>
      </c>
      <c r="H4846" s="21" t="s">
        <v>56</v>
      </c>
      <c r="I4846" s="21" t="str">
        <f>VLOOKUP(Tableau1[[#This Row],[CODE_DESTINATION]],Libellés!$E$2:$F$7,2,FALSE)</f>
        <v>Valorisation organique</v>
      </c>
      <c r="J4846" s="21">
        <v>62119.9</v>
      </c>
      <c r="K4846" s="21">
        <v>641657</v>
      </c>
      <c r="L4846" s="21">
        <f>Tableau1[[#This Row],[TONNE_DECHET]]*1000</f>
        <v>62119900</v>
      </c>
      <c r="M4846" s="21">
        <f>Tableau1[[#This Row],[KG_DECHET]]/Tableau1[[#This Row],[Population]]</f>
        <v>96.811692228090706</v>
      </c>
    </row>
    <row r="4847" spans="1:13" x14ac:dyDescent="0.3">
      <c r="A4847" s="21">
        <v>2011</v>
      </c>
      <c r="B4847" s="21">
        <v>52</v>
      </c>
      <c r="C4847" s="21" t="str">
        <f>VLOOKUP(Tableau1[[#This Row],[CODE_REGION]],Libellés!$I$2:$J$15,2,FALSE)</f>
        <v>Pays de la Loire</v>
      </c>
      <c r="D4847" s="21">
        <v>85</v>
      </c>
      <c r="E4847" s="21" t="str">
        <f>VLOOKUP(Tableau1[[#This Row],[CODE_DEPT]],Libellés!$L$2:$M$102,2,FALSE)</f>
        <v>Vendée</v>
      </c>
      <c r="F4847" s="21" t="s">
        <v>49</v>
      </c>
      <c r="G4847" s="21" t="str">
        <f>VLOOKUP(Tableau1[[#This Row],[CODE_TYPE_DECHET]],Libellés!$A$1:$B$8,2,FALSE)</f>
        <v>Ordures ménagères résiduelles</v>
      </c>
      <c r="H4847" s="21" t="s">
        <v>52</v>
      </c>
      <c r="I4847" s="21" t="str">
        <f>VLOOKUP(Tableau1[[#This Row],[CODE_DESTINATION]],Libellés!$E$2:$F$7,2,FALSE)</f>
        <v>Non précisé</v>
      </c>
      <c r="J4847" s="21">
        <v>621.02113999999995</v>
      </c>
      <c r="K4847" s="21">
        <v>641657</v>
      </c>
      <c r="L4847" s="21">
        <f>Tableau1[[#This Row],[TONNE_DECHET]]*1000</f>
        <v>621021.1399999999</v>
      </c>
      <c r="M4847" s="21">
        <f>Tableau1[[#This Row],[KG_DECHET]]/Tableau1[[#This Row],[Population]]</f>
        <v>0.96783973368949439</v>
      </c>
    </row>
    <row r="4848" spans="1:13" x14ac:dyDescent="0.3">
      <c r="A4848" s="21">
        <v>2011</v>
      </c>
      <c r="B4848" s="21">
        <v>52</v>
      </c>
      <c r="C4848" s="21" t="str">
        <f>VLOOKUP(Tableau1[[#This Row],[CODE_REGION]],Libellés!$I$2:$J$15,2,FALSE)</f>
        <v>Pays de la Loire</v>
      </c>
      <c r="D4848" s="21">
        <v>85</v>
      </c>
      <c r="E4848" s="21" t="str">
        <f>VLOOKUP(Tableau1[[#This Row],[CODE_DEPT]],Libellés!$L$2:$M$102,2,FALSE)</f>
        <v>Vendée</v>
      </c>
      <c r="F4848" s="21" t="s">
        <v>50</v>
      </c>
      <c r="G4848" s="21" t="str">
        <f>VLOOKUP(Tableau1[[#This Row],[CODE_TYPE_DECHET]],Libellés!$A$1:$B$8,2,FALSE)</f>
        <v>Encombrants</v>
      </c>
      <c r="H4848" s="21" t="s">
        <v>49</v>
      </c>
      <c r="I4848" s="21" t="str">
        <f>VLOOKUP(Tableau1[[#This Row],[CODE_DESTINATION]],Libellés!$E$2:$F$7,2,FALSE)</f>
        <v>Valorisation matière</v>
      </c>
      <c r="J4848" s="21">
        <v>550.54</v>
      </c>
      <c r="K4848" s="21">
        <v>641657</v>
      </c>
      <c r="L4848" s="21">
        <f>Tableau1[[#This Row],[TONNE_DECHET]]*1000</f>
        <v>550540</v>
      </c>
      <c r="M4848" s="21">
        <f>Tableau1[[#This Row],[KG_DECHET]]/Tableau1[[#This Row],[Population]]</f>
        <v>0.85799734125864757</v>
      </c>
    </row>
    <row r="4849" spans="1:13" x14ac:dyDescent="0.3">
      <c r="A4849" s="21">
        <v>2011</v>
      </c>
      <c r="B4849" s="21">
        <v>52</v>
      </c>
      <c r="C4849" s="21" t="str">
        <f>VLOOKUP(Tableau1[[#This Row],[CODE_REGION]],Libellés!$I$2:$J$15,2,FALSE)</f>
        <v>Pays de la Loire</v>
      </c>
      <c r="D4849" s="21">
        <v>85</v>
      </c>
      <c r="E4849" s="21" t="str">
        <f>VLOOKUP(Tableau1[[#This Row],[CODE_DEPT]],Libellés!$L$2:$M$102,2,FALSE)</f>
        <v>Vendée</v>
      </c>
      <c r="F4849" s="21" t="s">
        <v>50</v>
      </c>
      <c r="G4849" s="21" t="str">
        <f>VLOOKUP(Tableau1[[#This Row],[CODE_TYPE_DECHET]],Libellés!$A$1:$B$8,2,FALSE)</f>
        <v>Encombrants</v>
      </c>
      <c r="H4849" s="21" t="s">
        <v>50</v>
      </c>
      <c r="I4849" s="21" t="str">
        <f>VLOOKUP(Tableau1[[#This Row],[CODE_DESTINATION]],Libellés!$E$2:$F$7,2,FALSE)</f>
        <v>Incinération avec récupération d'énergie</v>
      </c>
      <c r="J4849" s="21">
        <v>17.5</v>
      </c>
      <c r="K4849" s="21">
        <v>641657</v>
      </c>
      <c r="L4849" s="21">
        <f>Tableau1[[#This Row],[TONNE_DECHET]]*1000</f>
        <v>17500</v>
      </c>
      <c r="M4849" s="21">
        <f>Tableau1[[#This Row],[KG_DECHET]]/Tableau1[[#This Row],[Population]]</f>
        <v>2.7273138140782381E-2</v>
      </c>
    </row>
    <row r="4850" spans="1:13" x14ac:dyDescent="0.3">
      <c r="A4850" s="21">
        <v>2011</v>
      </c>
      <c r="B4850" s="21">
        <v>52</v>
      </c>
      <c r="C4850" s="21" t="str">
        <f>VLOOKUP(Tableau1[[#This Row],[CODE_REGION]],Libellés!$I$2:$J$15,2,FALSE)</f>
        <v>Pays de la Loire</v>
      </c>
      <c r="D4850" s="21">
        <v>85</v>
      </c>
      <c r="E4850" s="21" t="str">
        <f>VLOOKUP(Tableau1[[#This Row],[CODE_DEPT]],Libellés!$L$2:$M$102,2,FALSE)</f>
        <v>Vendée</v>
      </c>
      <c r="F4850" s="21" t="s">
        <v>50</v>
      </c>
      <c r="G4850" s="21" t="str">
        <f>VLOOKUP(Tableau1[[#This Row],[CODE_TYPE_DECHET]],Libellés!$A$1:$B$8,2,FALSE)</f>
        <v>Encombrants</v>
      </c>
      <c r="H4850" s="21" t="s">
        <v>51</v>
      </c>
      <c r="I4850" s="21" t="str">
        <f>VLOOKUP(Tableau1[[#This Row],[CODE_DESTINATION]],Libellés!$E$2:$F$7,2,FALSE)</f>
        <v>Stockage</v>
      </c>
      <c r="J4850" s="21">
        <v>1815.89</v>
      </c>
      <c r="K4850" s="21">
        <v>641657</v>
      </c>
      <c r="L4850" s="21">
        <f>Tableau1[[#This Row],[TONNE_DECHET]]*1000</f>
        <v>1815890</v>
      </c>
      <c r="M4850" s="21">
        <f>Tableau1[[#This Row],[KG_DECHET]]/Tableau1[[#This Row],[Population]]</f>
        <v>2.8300010753408751</v>
      </c>
    </row>
    <row r="4851" spans="1:13" x14ac:dyDescent="0.3">
      <c r="A4851" s="21">
        <v>2011</v>
      </c>
      <c r="B4851" s="21">
        <v>52</v>
      </c>
      <c r="C4851" s="21" t="str">
        <f>VLOOKUP(Tableau1[[#This Row],[CODE_REGION]],Libellés!$I$2:$J$15,2,FALSE)</f>
        <v>Pays de la Loire</v>
      </c>
      <c r="D4851" s="21">
        <v>85</v>
      </c>
      <c r="E4851" s="21" t="str">
        <f>VLOOKUP(Tableau1[[#This Row],[CODE_DEPT]],Libellés!$L$2:$M$102,2,FALSE)</f>
        <v>Vendée</v>
      </c>
      <c r="F4851" s="21" t="s">
        <v>50</v>
      </c>
      <c r="G4851" s="21" t="str">
        <f>VLOOKUP(Tableau1[[#This Row],[CODE_TYPE_DECHET]],Libellés!$A$1:$B$8,2,FALSE)</f>
        <v>Encombrants</v>
      </c>
      <c r="H4851" s="21" t="s">
        <v>56</v>
      </c>
      <c r="I4851" s="21" t="str">
        <f>VLOOKUP(Tableau1[[#This Row],[CODE_DESTINATION]],Libellés!$E$2:$F$7,2,FALSE)</f>
        <v>Valorisation organique</v>
      </c>
      <c r="J4851" s="21">
        <v>817.8</v>
      </c>
      <c r="K4851" s="21">
        <v>641657</v>
      </c>
      <c r="L4851" s="21">
        <f>Tableau1[[#This Row],[TONNE_DECHET]]*1000</f>
        <v>817800</v>
      </c>
      <c r="M4851" s="21">
        <f>Tableau1[[#This Row],[KG_DECHET]]/Tableau1[[#This Row],[Population]]</f>
        <v>1.274512706944676</v>
      </c>
    </row>
    <row r="4852" spans="1:13" x14ac:dyDescent="0.3">
      <c r="A4852" s="21">
        <v>2011</v>
      </c>
      <c r="B4852" s="21">
        <v>52</v>
      </c>
      <c r="C4852" s="21" t="str">
        <f>VLOOKUP(Tableau1[[#This Row],[CODE_REGION]],Libellés!$I$2:$J$15,2,FALSE)</f>
        <v>Pays de la Loire</v>
      </c>
      <c r="D4852" s="21">
        <v>85</v>
      </c>
      <c r="E4852" s="21" t="str">
        <f>VLOOKUP(Tableau1[[#This Row],[CODE_DEPT]],Libellés!$L$2:$M$102,2,FALSE)</f>
        <v>Vendée</v>
      </c>
      <c r="F4852" s="21" t="s">
        <v>51</v>
      </c>
      <c r="G4852" s="21" t="str">
        <f>VLOOKUP(Tableau1[[#This Row],[CODE_TYPE_DECHET]],Libellés!$A$1:$B$8,2,FALSE)</f>
        <v>Emballages et papier</v>
      </c>
      <c r="H4852" s="21" t="s">
        <v>49</v>
      </c>
      <c r="I4852" s="21" t="str">
        <f>VLOOKUP(Tableau1[[#This Row],[CODE_DESTINATION]],Libellés!$E$2:$F$7,2,FALSE)</f>
        <v>Valorisation matière</v>
      </c>
      <c r="J4852" s="21">
        <v>37326.519999999997</v>
      </c>
      <c r="K4852" s="21">
        <v>641657</v>
      </c>
      <c r="L4852" s="21">
        <f>Tableau1[[#This Row],[TONNE_DECHET]]*1000</f>
        <v>37326520</v>
      </c>
      <c r="M4852" s="21">
        <f>Tableau1[[#This Row],[KG_DECHET]]/Tableau1[[#This Row],[Population]]</f>
        <v>58.172076358552935</v>
      </c>
    </row>
    <row r="4853" spans="1:13" x14ac:dyDescent="0.3">
      <c r="A4853" s="21">
        <v>2011</v>
      </c>
      <c r="B4853" s="21">
        <v>52</v>
      </c>
      <c r="C4853" s="21" t="str">
        <f>VLOOKUP(Tableau1[[#This Row],[CODE_REGION]],Libellés!$I$2:$J$15,2,FALSE)</f>
        <v>Pays de la Loire</v>
      </c>
      <c r="D4853" s="21">
        <v>85</v>
      </c>
      <c r="E4853" s="21" t="str">
        <f>VLOOKUP(Tableau1[[#This Row],[CODE_DEPT]],Libellés!$L$2:$M$102,2,FALSE)</f>
        <v>Vendée</v>
      </c>
      <c r="F4853" s="21" t="s">
        <v>51</v>
      </c>
      <c r="G4853" s="21" t="str">
        <f>VLOOKUP(Tableau1[[#This Row],[CODE_TYPE_DECHET]],Libellés!$A$1:$B$8,2,FALSE)</f>
        <v>Emballages et papier</v>
      </c>
      <c r="H4853" s="21" t="s">
        <v>52</v>
      </c>
      <c r="I4853" s="21" t="str">
        <f>VLOOKUP(Tableau1[[#This Row],[CODE_DESTINATION]],Libellés!$E$2:$F$7,2,FALSE)</f>
        <v>Non précisé</v>
      </c>
      <c r="J4853" s="21">
        <v>296.85514000000001</v>
      </c>
      <c r="K4853" s="21">
        <v>641657</v>
      </c>
      <c r="L4853" s="21">
        <f>Tableau1[[#This Row],[TONNE_DECHET]]*1000</f>
        <v>296855.14</v>
      </c>
      <c r="M4853" s="21">
        <f>Tableau1[[#This Row],[KG_DECHET]]/Tableau1[[#This Row],[Population]]</f>
        <v>0.46263835662978819</v>
      </c>
    </row>
    <row r="4854" spans="1:13" x14ac:dyDescent="0.3">
      <c r="A4854" s="21">
        <v>2011</v>
      </c>
      <c r="B4854" s="21">
        <v>52</v>
      </c>
      <c r="C4854" s="21" t="str">
        <f>VLOOKUP(Tableau1[[#This Row],[CODE_REGION]],Libellés!$I$2:$J$15,2,FALSE)</f>
        <v>Pays de la Loire</v>
      </c>
      <c r="D4854" s="21">
        <v>85</v>
      </c>
      <c r="E4854" s="21" t="str">
        <f>VLOOKUP(Tableau1[[#This Row],[CODE_DEPT]],Libellés!$L$2:$M$102,2,FALSE)</f>
        <v>Vendée</v>
      </c>
      <c r="F4854" s="21" t="s">
        <v>56</v>
      </c>
      <c r="G4854" s="21" t="str">
        <f>VLOOKUP(Tableau1[[#This Row],[CODE_TYPE_DECHET]],Libellés!$A$1:$B$8,2,FALSE)</f>
        <v>Biodéchets</v>
      </c>
      <c r="H4854" s="21" t="s">
        <v>56</v>
      </c>
      <c r="I4854" s="21" t="str">
        <f>VLOOKUP(Tableau1[[#This Row],[CODE_DESTINATION]],Libellés!$E$2:$F$7,2,FALSE)</f>
        <v>Valorisation organique</v>
      </c>
      <c r="J4854" s="21">
        <v>252.87</v>
      </c>
      <c r="K4854" s="21">
        <v>641657</v>
      </c>
      <c r="L4854" s="21">
        <f>Tableau1[[#This Row],[TONNE_DECHET]]*1000</f>
        <v>252870</v>
      </c>
      <c r="M4854" s="21">
        <f>Tableau1[[#This Row],[KG_DECHET]]/Tableau1[[#This Row],[Population]]</f>
        <v>0.39408905380912229</v>
      </c>
    </row>
    <row r="4855" spans="1:13" x14ac:dyDescent="0.3">
      <c r="A4855" s="21">
        <v>2011</v>
      </c>
      <c r="B4855" s="21">
        <v>52</v>
      </c>
      <c r="C4855" s="21" t="str">
        <f>VLOOKUP(Tableau1[[#This Row],[CODE_REGION]],Libellés!$I$2:$J$15,2,FALSE)</f>
        <v>Pays de la Loire</v>
      </c>
      <c r="D4855" s="21">
        <v>85</v>
      </c>
      <c r="E4855" s="21" t="str">
        <f>VLOOKUP(Tableau1[[#This Row],[CODE_DEPT]],Libellés!$L$2:$M$102,2,FALSE)</f>
        <v>Vendée</v>
      </c>
      <c r="F4855" s="21" t="s">
        <v>54</v>
      </c>
      <c r="G4855" s="21" t="str">
        <f>VLOOKUP(Tableau1[[#This Row],[CODE_TYPE_DECHET]],Libellés!$A$1:$B$8,2,FALSE)</f>
        <v>Verre</v>
      </c>
      <c r="H4855" s="21" t="s">
        <v>49</v>
      </c>
      <c r="I4855" s="21" t="str">
        <f>VLOOKUP(Tableau1[[#This Row],[CODE_DESTINATION]],Libellés!$E$2:$F$7,2,FALSE)</f>
        <v>Valorisation matière</v>
      </c>
      <c r="J4855" s="21">
        <v>31095.1</v>
      </c>
      <c r="K4855" s="21">
        <v>641657</v>
      </c>
      <c r="L4855" s="21">
        <f>Tableau1[[#This Row],[TONNE_DECHET]]*1000</f>
        <v>31095100</v>
      </c>
      <c r="M4855" s="21">
        <f>Tableau1[[#This Row],[KG_DECHET]]/Tableau1[[#This Row],[Population]]</f>
        <v>48.460626160082413</v>
      </c>
    </row>
    <row r="4856" spans="1:13" x14ac:dyDescent="0.3">
      <c r="A4856" s="21">
        <v>2011</v>
      </c>
      <c r="B4856" s="21">
        <v>52</v>
      </c>
      <c r="C4856" s="21" t="str">
        <f>VLOOKUP(Tableau1[[#This Row],[CODE_REGION]],Libellés!$I$2:$J$15,2,FALSE)</f>
        <v>Pays de la Loire</v>
      </c>
      <c r="D4856" s="21">
        <v>85</v>
      </c>
      <c r="E4856" s="21" t="str">
        <f>VLOOKUP(Tableau1[[#This Row],[CODE_DEPT]],Libellés!$L$2:$M$102,2,FALSE)</f>
        <v>Vendée</v>
      </c>
      <c r="F4856" s="21" t="s">
        <v>54</v>
      </c>
      <c r="G4856" s="21" t="str">
        <f>VLOOKUP(Tableau1[[#This Row],[CODE_TYPE_DECHET]],Libellés!$A$1:$B$8,2,FALSE)</f>
        <v>Verre</v>
      </c>
      <c r="H4856" s="21" t="s">
        <v>52</v>
      </c>
      <c r="I4856" s="21" t="str">
        <f>VLOOKUP(Tableau1[[#This Row],[CODE_DESTINATION]],Libellés!$E$2:$F$7,2,FALSE)</f>
        <v>Non précisé</v>
      </c>
      <c r="J4856" s="21">
        <v>368.79138</v>
      </c>
      <c r="K4856" s="21">
        <v>641657</v>
      </c>
      <c r="L4856" s="21">
        <f>Tableau1[[#This Row],[TONNE_DECHET]]*1000</f>
        <v>368791.38</v>
      </c>
      <c r="M4856" s="21">
        <f>Tableau1[[#This Row],[KG_DECHET]]/Tableau1[[#This Row],[Population]]</f>
        <v>0.57474847153541531</v>
      </c>
    </row>
    <row r="4857" spans="1:13" x14ac:dyDescent="0.3">
      <c r="A4857" s="21">
        <v>2011</v>
      </c>
      <c r="B4857" s="21">
        <v>52</v>
      </c>
      <c r="C4857" s="21" t="str">
        <f>VLOOKUP(Tableau1[[#This Row],[CODE_REGION]],Libellés!$I$2:$J$15,2,FALSE)</f>
        <v>Pays de la Loire</v>
      </c>
      <c r="D4857" s="21">
        <v>85</v>
      </c>
      <c r="E4857" s="21" t="str">
        <f>VLOOKUP(Tableau1[[#This Row],[CODE_DEPT]],Libellés!$L$2:$M$102,2,FALSE)</f>
        <v>Vendée</v>
      </c>
      <c r="F4857" s="21" t="s">
        <v>55</v>
      </c>
      <c r="G4857" s="21" t="str">
        <f>VLOOKUP(Tableau1[[#This Row],[CODE_TYPE_DECHET]],Libellés!$A$1:$B$8,2,FALSE)</f>
        <v>Collectes séparées hors gravats</v>
      </c>
      <c r="H4857" s="21" t="s">
        <v>49</v>
      </c>
      <c r="I4857" s="21" t="str">
        <f>VLOOKUP(Tableau1[[#This Row],[CODE_DESTINATION]],Libellés!$E$2:$F$7,2,FALSE)</f>
        <v>Valorisation matière</v>
      </c>
      <c r="J4857" s="21">
        <v>170.6</v>
      </c>
      <c r="K4857" s="21">
        <v>641657</v>
      </c>
      <c r="L4857" s="21">
        <f>Tableau1[[#This Row],[TONNE_DECHET]]*1000</f>
        <v>170600</v>
      </c>
      <c r="M4857" s="21">
        <f>Tableau1[[#This Row],[KG_DECHET]]/Tableau1[[#This Row],[Population]]</f>
        <v>0.26587413524671283</v>
      </c>
    </row>
    <row r="4858" spans="1:13" x14ac:dyDescent="0.3">
      <c r="A4858" s="21">
        <v>2013</v>
      </c>
      <c r="B4858" s="21">
        <v>52</v>
      </c>
      <c r="C4858" s="21" t="str">
        <f>VLOOKUP(Tableau1[[#This Row],[CODE_REGION]],Libellés!$I$2:$J$15,2,FALSE)</f>
        <v>Pays de la Loire</v>
      </c>
      <c r="D4858" s="21">
        <v>85</v>
      </c>
      <c r="E4858" s="21" t="str">
        <f>VLOOKUP(Tableau1[[#This Row],[CODE_DEPT]],Libellés!$L$2:$M$102,2,FALSE)</f>
        <v>Vendée</v>
      </c>
      <c r="F4858" s="21" t="s">
        <v>49</v>
      </c>
      <c r="G4858" s="21" t="str">
        <f>VLOOKUP(Tableau1[[#This Row],[CODE_TYPE_DECHET]],Libellés!$A$1:$B$8,2,FALSE)</f>
        <v>Ordures ménagères résiduelles</v>
      </c>
      <c r="H4858" s="21" t="s">
        <v>49</v>
      </c>
      <c r="I4858" s="21" t="str">
        <f>VLOOKUP(Tableau1[[#This Row],[CODE_DESTINATION]],Libellés!$E$2:$F$7,2,FALSE)</f>
        <v>Valorisation matière</v>
      </c>
      <c r="J4858" s="21">
        <v>1748</v>
      </c>
      <c r="K4858" s="21">
        <v>655506</v>
      </c>
      <c r="L4858" s="21">
        <f>Tableau1[[#This Row],[TONNE_DECHET]]*1000</f>
        <v>1748000</v>
      </c>
      <c r="M4858" s="21">
        <f>Tableau1[[#This Row],[KG_DECHET]]/Tableau1[[#This Row],[Population]]</f>
        <v>2.6666422580418789</v>
      </c>
    </row>
    <row r="4859" spans="1:13" x14ac:dyDescent="0.3">
      <c r="A4859" s="21">
        <v>2013</v>
      </c>
      <c r="B4859" s="21">
        <v>52</v>
      </c>
      <c r="C4859" s="21" t="str">
        <f>VLOOKUP(Tableau1[[#This Row],[CODE_REGION]],Libellés!$I$2:$J$15,2,FALSE)</f>
        <v>Pays de la Loire</v>
      </c>
      <c r="D4859" s="21">
        <v>85</v>
      </c>
      <c r="E4859" s="21" t="str">
        <f>VLOOKUP(Tableau1[[#This Row],[CODE_DEPT]],Libellés!$L$2:$M$102,2,FALSE)</f>
        <v>Vendée</v>
      </c>
      <c r="F4859" s="21" t="s">
        <v>49</v>
      </c>
      <c r="G4859" s="21" t="str">
        <f>VLOOKUP(Tableau1[[#This Row],[CODE_TYPE_DECHET]],Libellés!$A$1:$B$8,2,FALSE)</f>
        <v>Ordures ménagères résiduelles</v>
      </c>
      <c r="H4859" s="21" t="s">
        <v>50</v>
      </c>
      <c r="I4859" s="21" t="str">
        <f>VLOOKUP(Tableau1[[#This Row],[CODE_DESTINATION]],Libellés!$E$2:$F$7,2,FALSE)</f>
        <v>Incinération avec récupération d'énergie</v>
      </c>
      <c r="J4859" s="21">
        <v>5380</v>
      </c>
      <c r="K4859" s="21">
        <v>655506</v>
      </c>
      <c r="L4859" s="21">
        <f>Tableau1[[#This Row],[TONNE_DECHET]]*1000</f>
        <v>5380000</v>
      </c>
      <c r="M4859" s="21">
        <f>Tableau1[[#This Row],[KG_DECHET]]/Tableau1[[#This Row],[Population]]</f>
        <v>8.2074000848199713</v>
      </c>
    </row>
    <row r="4860" spans="1:13" x14ac:dyDescent="0.3">
      <c r="A4860" s="21">
        <v>2013</v>
      </c>
      <c r="B4860" s="21">
        <v>52</v>
      </c>
      <c r="C4860" s="21" t="str">
        <f>VLOOKUP(Tableau1[[#This Row],[CODE_REGION]],Libellés!$I$2:$J$15,2,FALSE)</f>
        <v>Pays de la Loire</v>
      </c>
      <c r="D4860" s="21">
        <v>85</v>
      </c>
      <c r="E4860" s="21" t="str">
        <f>VLOOKUP(Tableau1[[#This Row],[CODE_DEPT]],Libellés!$L$2:$M$102,2,FALSE)</f>
        <v>Vendée</v>
      </c>
      <c r="F4860" s="21" t="s">
        <v>49</v>
      </c>
      <c r="G4860" s="21" t="str">
        <f>VLOOKUP(Tableau1[[#This Row],[CODE_TYPE_DECHET]],Libellés!$A$1:$B$8,2,FALSE)</f>
        <v>Ordures ménagères résiduelles</v>
      </c>
      <c r="H4860" s="21" t="s">
        <v>51</v>
      </c>
      <c r="I4860" s="21" t="str">
        <f>VLOOKUP(Tableau1[[#This Row],[CODE_DESTINATION]],Libellés!$E$2:$F$7,2,FALSE)</f>
        <v>Stockage</v>
      </c>
      <c r="J4860" s="21">
        <v>21924.1</v>
      </c>
      <c r="K4860" s="21">
        <v>655506</v>
      </c>
      <c r="L4860" s="21">
        <f>Tableau1[[#This Row],[TONNE_DECHET]]*1000</f>
        <v>21924100</v>
      </c>
      <c r="M4860" s="21">
        <f>Tableau1[[#This Row],[KG_DECHET]]/Tableau1[[#This Row],[Population]]</f>
        <v>33.446070669070913</v>
      </c>
    </row>
    <row r="4861" spans="1:13" x14ac:dyDescent="0.3">
      <c r="A4861" s="21">
        <v>2013</v>
      </c>
      <c r="B4861" s="21">
        <v>52</v>
      </c>
      <c r="C4861" s="21" t="str">
        <f>VLOOKUP(Tableau1[[#This Row],[CODE_REGION]],Libellés!$I$2:$J$15,2,FALSE)</f>
        <v>Pays de la Loire</v>
      </c>
      <c r="D4861" s="21">
        <v>85</v>
      </c>
      <c r="E4861" s="21" t="str">
        <f>VLOOKUP(Tableau1[[#This Row],[CODE_DEPT]],Libellés!$L$2:$M$102,2,FALSE)</f>
        <v>Vendée</v>
      </c>
      <c r="F4861" s="21" t="s">
        <v>49</v>
      </c>
      <c r="G4861" s="21" t="str">
        <f>VLOOKUP(Tableau1[[#This Row],[CODE_TYPE_DECHET]],Libellés!$A$1:$B$8,2,FALSE)</f>
        <v>Ordures ménagères résiduelles</v>
      </c>
      <c r="H4861" s="21" t="s">
        <v>56</v>
      </c>
      <c r="I4861" s="21" t="str">
        <f>VLOOKUP(Tableau1[[#This Row],[CODE_DESTINATION]],Libellés!$E$2:$F$7,2,FALSE)</f>
        <v>Valorisation organique</v>
      </c>
      <c r="J4861" s="21">
        <v>101229.19</v>
      </c>
      <c r="K4861" s="21">
        <v>655506</v>
      </c>
      <c r="L4861" s="21">
        <f>Tableau1[[#This Row],[TONNE_DECHET]]*1000</f>
        <v>101229190</v>
      </c>
      <c r="M4861" s="21">
        <f>Tableau1[[#This Row],[KG_DECHET]]/Tableau1[[#This Row],[Population]]</f>
        <v>154.42908226621876</v>
      </c>
    </row>
    <row r="4862" spans="1:13" x14ac:dyDescent="0.3">
      <c r="A4862" s="21">
        <v>2013</v>
      </c>
      <c r="B4862" s="21">
        <v>52</v>
      </c>
      <c r="C4862" s="21" t="str">
        <f>VLOOKUP(Tableau1[[#This Row],[CODE_REGION]],Libellés!$I$2:$J$15,2,FALSE)</f>
        <v>Pays de la Loire</v>
      </c>
      <c r="D4862" s="21">
        <v>85</v>
      </c>
      <c r="E4862" s="21" t="str">
        <f>VLOOKUP(Tableau1[[#This Row],[CODE_DEPT]],Libellés!$L$2:$M$102,2,FALSE)</f>
        <v>Vendée</v>
      </c>
      <c r="F4862" s="21" t="s">
        <v>50</v>
      </c>
      <c r="G4862" s="21" t="str">
        <f>VLOOKUP(Tableau1[[#This Row],[CODE_TYPE_DECHET]],Libellés!$A$1:$B$8,2,FALSE)</f>
        <v>Encombrants</v>
      </c>
      <c r="H4862" s="21" t="s">
        <v>51</v>
      </c>
      <c r="I4862" s="21" t="str">
        <f>VLOOKUP(Tableau1[[#This Row],[CODE_DESTINATION]],Libellés!$E$2:$F$7,2,FALSE)</f>
        <v>Stockage</v>
      </c>
      <c r="J4862" s="21">
        <v>256.12</v>
      </c>
      <c r="K4862" s="21">
        <v>655506</v>
      </c>
      <c r="L4862" s="21">
        <f>Tableau1[[#This Row],[TONNE_DECHET]]*1000</f>
        <v>256120</v>
      </c>
      <c r="M4862" s="21">
        <f>Tableau1[[#This Row],[KG_DECHET]]/Tableau1[[#This Row],[Population]]</f>
        <v>0.39072106128700579</v>
      </c>
    </row>
    <row r="4863" spans="1:13" x14ac:dyDescent="0.3">
      <c r="A4863" s="21">
        <v>2013</v>
      </c>
      <c r="B4863" s="21">
        <v>52</v>
      </c>
      <c r="C4863" s="21" t="str">
        <f>VLOOKUP(Tableau1[[#This Row],[CODE_REGION]],Libellés!$I$2:$J$15,2,FALSE)</f>
        <v>Pays de la Loire</v>
      </c>
      <c r="D4863" s="21">
        <v>85</v>
      </c>
      <c r="E4863" s="21" t="str">
        <f>VLOOKUP(Tableau1[[#This Row],[CODE_DEPT]],Libellés!$L$2:$M$102,2,FALSE)</f>
        <v>Vendée</v>
      </c>
      <c r="F4863" s="21" t="s">
        <v>53</v>
      </c>
      <c r="G4863" s="21" t="str">
        <f>VLOOKUP(Tableau1[[#This Row],[CODE_TYPE_DECHET]],Libellés!$A$1:$B$8,2,FALSE)</f>
        <v>Déchets dangereux</v>
      </c>
      <c r="H4863" s="21" t="s">
        <v>49</v>
      </c>
      <c r="I4863" s="21" t="str">
        <f>VLOOKUP(Tableau1[[#This Row],[CODE_DESTINATION]],Libellés!$E$2:$F$7,2,FALSE)</f>
        <v>Valorisation matière</v>
      </c>
      <c r="J4863" s="21">
        <v>0.48399999999999999</v>
      </c>
      <c r="K4863" s="21">
        <v>655506</v>
      </c>
      <c r="L4863" s="21">
        <f>Tableau1[[#This Row],[TONNE_DECHET]]*1000</f>
        <v>484</v>
      </c>
      <c r="M4863" s="21">
        <f>Tableau1[[#This Row],[KG_DECHET]]/Tableau1[[#This Row],[Population]]</f>
        <v>7.3836089982395284E-4</v>
      </c>
    </row>
    <row r="4864" spans="1:13" x14ac:dyDescent="0.3">
      <c r="A4864" s="21">
        <v>2013</v>
      </c>
      <c r="B4864" s="21">
        <v>52</v>
      </c>
      <c r="C4864" s="21" t="str">
        <f>VLOOKUP(Tableau1[[#This Row],[CODE_REGION]],Libellés!$I$2:$J$15,2,FALSE)</f>
        <v>Pays de la Loire</v>
      </c>
      <c r="D4864" s="21">
        <v>85</v>
      </c>
      <c r="E4864" s="21" t="str">
        <f>VLOOKUP(Tableau1[[#This Row],[CODE_DEPT]],Libellés!$L$2:$M$102,2,FALSE)</f>
        <v>Vendée</v>
      </c>
      <c r="F4864" s="21" t="s">
        <v>53</v>
      </c>
      <c r="G4864" s="21" t="str">
        <f>VLOOKUP(Tableau1[[#This Row],[CODE_TYPE_DECHET]],Libellés!$A$1:$B$8,2,FALSE)</f>
        <v>Déchets dangereux</v>
      </c>
      <c r="H4864" s="21" t="s">
        <v>50</v>
      </c>
      <c r="I4864" s="21" t="str">
        <f>VLOOKUP(Tableau1[[#This Row],[CODE_DESTINATION]],Libellés!$E$2:$F$7,2,FALSE)</f>
        <v>Incinération avec récupération d'énergie</v>
      </c>
      <c r="J4864" s="21">
        <v>1.77</v>
      </c>
      <c r="K4864" s="21">
        <v>655506</v>
      </c>
      <c r="L4864" s="21">
        <f>Tableau1[[#This Row],[TONNE_DECHET]]*1000</f>
        <v>1770</v>
      </c>
      <c r="M4864" s="21">
        <f>Tableau1[[#This Row],[KG_DECHET]]/Tableau1[[#This Row],[Population]]</f>
        <v>2.7002041171247859E-3</v>
      </c>
    </row>
    <row r="4865" spans="1:13" x14ac:dyDescent="0.3">
      <c r="A4865" s="21">
        <v>2013</v>
      </c>
      <c r="B4865" s="21">
        <v>52</v>
      </c>
      <c r="C4865" s="21" t="str">
        <f>VLOOKUP(Tableau1[[#This Row],[CODE_REGION]],Libellés!$I$2:$J$15,2,FALSE)</f>
        <v>Pays de la Loire</v>
      </c>
      <c r="D4865" s="21">
        <v>85</v>
      </c>
      <c r="E4865" s="21" t="str">
        <f>VLOOKUP(Tableau1[[#This Row],[CODE_DEPT]],Libellés!$L$2:$M$102,2,FALSE)</f>
        <v>Vendée</v>
      </c>
      <c r="F4865" s="21" t="s">
        <v>51</v>
      </c>
      <c r="G4865" s="21" t="str">
        <f>VLOOKUP(Tableau1[[#This Row],[CODE_TYPE_DECHET]],Libellés!$A$1:$B$8,2,FALSE)</f>
        <v>Emballages et papier</v>
      </c>
      <c r="H4865" s="21" t="s">
        <v>49</v>
      </c>
      <c r="I4865" s="21" t="str">
        <f>VLOOKUP(Tableau1[[#This Row],[CODE_DESTINATION]],Libellés!$E$2:$F$7,2,FALSE)</f>
        <v>Valorisation matière</v>
      </c>
      <c r="J4865" s="21">
        <v>37168.660000000003</v>
      </c>
      <c r="K4865" s="21">
        <v>655506</v>
      </c>
      <c r="L4865" s="21">
        <f>Tableau1[[#This Row],[TONNE_DECHET]]*1000</f>
        <v>37168660</v>
      </c>
      <c r="M4865" s="21">
        <f>Tableau1[[#This Row],[KG_DECHET]]/Tableau1[[#This Row],[Population]]</f>
        <v>56.702242237294548</v>
      </c>
    </row>
    <row r="4866" spans="1:13" x14ac:dyDescent="0.3">
      <c r="A4866" s="21">
        <v>2013</v>
      </c>
      <c r="B4866" s="21">
        <v>52</v>
      </c>
      <c r="C4866" s="21" t="str">
        <f>VLOOKUP(Tableau1[[#This Row],[CODE_REGION]],Libellés!$I$2:$J$15,2,FALSE)</f>
        <v>Pays de la Loire</v>
      </c>
      <c r="D4866" s="21">
        <v>85</v>
      </c>
      <c r="E4866" s="21" t="str">
        <f>VLOOKUP(Tableau1[[#This Row],[CODE_DEPT]],Libellés!$L$2:$M$102,2,FALSE)</f>
        <v>Vendée</v>
      </c>
      <c r="F4866" s="21" t="s">
        <v>51</v>
      </c>
      <c r="G4866" s="21" t="str">
        <f>VLOOKUP(Tableau1[[#This Row],[CODE_TYPE_DECHET]],Libellés!$A$1:$B$8,2,FALSE)</f>
        <v>Emballages et papier</v>
      </c>
      <c r="H4866" s="21" t="s">
        <v>52</v>
      </c>
      <c r="I4866" s="21" t="str">
        <f>VLOOKUP(Tableau1[[#This Row],[CODE_DESTINATION]],Libellés!$E$2:$F$7,2,FALSE)</f>
        <v>Non précisé</v>
      </c>
      <c r="J4866" s="21">
        <v>625</v>
      </c>
      <c r="K4866" s="21">
        <v>655506</v>
      </c>
      <c r="L4866" s="21">
        <f>Tableau1[[#This Row],[TONNE_DECHET]]*1000</f>
        <v>625000</v>
      </c>
      <c r="M4866" s="21">
        <f>Tableau1[[#This Row],[KG_DECHET]]/Tableau1[[#This Row],[Population]]</f>
        <v>0.95346190576440182</v>
      </c>
    </row>
    <row r="4867" spans="1:13" x14ac:dyDescent="0.3">
      <c r="A4867" s="21">
        <v>2013</v>
      </c>
      <c r="B4867" s="21">
        <v>52</v>
      </c>
      <c r="C4867" s="21" t="str">
        <f>VLOOKUP(Tableau1[[#This Row],[CODE_REGION]],Libellés!$I$2:$J$15,2,FALSE)</f>
        <v>Pays de la Loire</v>
      </c>
      <c r="D4867" s="21">
        <v>85</v>
      </c>
      <c r="E4867" s="21" t="str">
        <f>VLOOKUP(Tableau1[[#This Row],[CODE_DEPT]],Libellés!$L$2:$M$102,2,FALSE)</f>
        <v>Vendée</v>
      </c>
      <c r="F4867" s="21" t="s">
        <v>56</v>
      </c>
      <c r="G4867" s="21" t="str">
        <f>VLOOKUP(Tableau1[[#This Row],[CODE_TYPE_DECHET]],Libellés!$A$1:$B$8,2,FALSE)</f>
        <v>Biodéchets</v>
      </c>
      <c r="H4867" s="21" t="s">
        <v>56</v>
      </c>
      <c r="I4867" s="21" t="str">
        <f>VLOOKUP(Tableau1[[#This Row],[CODE_DESTINATION]],Libellés!$E$2:$F$7,2,FALSE)</f>
        <v>Valorisation organique</v>
      </c>
      <c r="J4867" s="21">
        <v>5163.58</v>
      </c>
      <c r="K4867" s="21">
        <v>655506</v>
      </c>
      <c r="L4867" s="21">
        <f>Tableau1[[#This Row],[TONNE_DECHET]]*1000</f>
        <v>5163580</v>
      </c>
      <c r="M4867" s="21">
        <f>Tableau1[[#This Row],[KG_DECHET]]/Tableau1[[#This Row],[Population]]</f>
        <v>7.8772429237871204</v>
      </c>
    </row>
    <row r="4868" spans="1:13" x14ac:dyDescent="0.3">
      <c r="A4868" s="21">
        <v>2013</v>
      </c>
      <c r="B4868" s="21">
        <v>52</v>
      </c>
      <c r="C4868" s="21" t="str">
        <f>VLOOKUP(Tableau1[[#This Row],[CODE_REGION]],Libellés!$I$2:$J$15,2,FALSE)</f>
        <v>Pays de la Loire</v>
      </c>
      <c r="D4868" s="21">
        <v>85</v>
      </c>
      <c r="E4868" s="21" t="str">
        <f>VLOOKUP(Tableau1[[#This Row],[CODE_DEPT]],Libellés!$L$2:$M$102,2,FALSE)</f>
        <v>Vendée</v>
      </c>
      <c r="F4868" s="21" t="s">
        <v>54</v>
      </c>
      <c r="G4868" s="21" t="str">
        <f>VLOOKUP(Tableau1[[#This Row],[CODE_TYPE_DECHET]],Libellés!$A$1:$B$8,2,FALSE)</f>
        <v>Verre</v>
      </c>
      <c r="H4868" s="21" t="s">
        <v>49</v>
      </c>
      <c r="I4868" s="21" t="str">
        <f>VLOOKUP(Tableau1[[#This Row],[CODE_DESTINATION]],Libellés!$E$2:$F$7,2,FALSE)</f>
        <v>Valorisation matière</v>
      </c>
      <c r="J4868" s="21">
        <v>31567.14</v>
      </c>
      <c r="K4868" s="21">
        <v>655506</v>
      </c>
      <c r="L4868" s="21">
        <f>Tableau1[[#This Row],[TONNE_DECHET]]*1000</f>
        <v>31567140</v>
      </c>
      <c r="M4868" s="21">
        <f>Tableau1[[#This Row],[KG_DECHET]]/Tableau1[[#This Row],[Population]]</f>
        <v>48.156904742290692</v>
      </c>
    </row>
    <row r="4869" spans="1:13" x14ac:dyDescent="0.3">
      <c r="A4869" s="21">
        <v>2013</v>
      </c>
      <c r="B4869" s="21">
        <v>52</v>
      </c>
      <c r="C4869" s="21" t="str">
        <f>VLOOKUP(Tableau1[[#This Row],[CODE_REGION]],Libellés!$I$2:$J$15,2,FALSE)</f>
        <v>Pays de la Loire</v>
      </c>
      <c r="D4869" s="21">
        <v>85</v>
      </c>
      <c r="E4869" s="21" t="str">
        <f>VLOOKUP(Tableau1[[#This Row],[CODE_DEPT]],Libellés!$L$2:$M$102,2,FALSE)</f>
        <v>Vendée</v>
      </c>
      <c r="F4869" s="21" t="s">
        <v>55</v>
      </c>
      <c r="G4869" s="21" t="str">
        <f>VLOOKUP(Tableau1[[#This Row],[CODE_TYPE_DECHET]],Libellés!$A$1:$B$8,2,FALSE)</f>
        <v>Collectes séparées hors gravats</v>
      </c>
      <c r="H4869" s="21" t="s">
        <v>49</v>
      </c>
      <c r="I4869" s="21" t="str">
        <f>VLOOKUP(Tableau1[[#This Row],[CODE_DESTINATION]],Libellés!$E$2:$F$7,2,FALSE)</f>
        <v>Valorisation matière</v>
      </c>
      <c r="J4869" s="21">
        <v>1335.2070000000001</v>
      </c>
      <c r="K4869" s="21">
        <v>655506</v>
      </c>
      <c r="L4869" s="21">
        <f>Tableau1[[#This Row],[TONNE_DECHET]]*1000</f>
        <v>1335207</v>
      </c>
      <c r="M4869" s="21">
        <f>Tableau1[[#This Row],[KG_DECHET]]/Tableau1[[#This Row],[Population]]</f>
        <v>2.0369104172959513</v>
      </c>
    </row>
    <row r="4870" spans="1:13" x14ac:dyDescent="0.3">
      <c r="A4870" s="21">
        <v>2013</v>
      </c>
      <c r="B4870" s="21">
        <v>52</v>
      </c>
      <c r="C4870" s="21" t="str">
        <f>VLOOKUP(Tableau1[[#This Row],[CODE_REGION]],Libellés!$I$2:$J$15,2,FALSE)</f>
        <v>Pays de la Loire</v>
      </c>
      <c r="D4870" s="21">
        <v>85</v>
      </c>
      <c r="E4870" s="21" t="str">
        <f>VLOOKUP(Tableau1[[#This Row],[CODE_DEPT]],Libellés!$L$2:$M$102,2,FALSE)</f>
        <v>Vendée</v>
      </c>
      <c r="F4870" s="21" t="s">
        <v>55</v>
      </c>
      <c r="G4870" s="21" t="str">
        <f>VLOOKUP(Tableau1[[#This Row],[CODE_TYPE_DECHET]],Libellés!$A$1:$B$8,2,FALSE)</f>
        <v>Collectes séparées hors gravats</v>
      </c>
      <c r="H4870" s="21" t="s">
        <v>56</v>
      </c>
      <c r="I4870" s="21" t="str">
        <f>VLOOKUP(Tableau1[[#This Row],[CODE_DESTINATION]],Libellés!$E$2:$F$7,2,FALSE)</f>
        <v>Valorisation organique</v>
      </c>
      <c r="J4870" s="21">
        <v>610.36</v>
      </c>
      <c r="K4870" s="21">
        <v>655506</v>
      </c>
      <c r="L4870" s="21">
        <f>Tableau1[[#This Row],[TONNE_DECHET]]*1000</f>
        <v>610360</v>
      </c>
      <c r="M4870" s="21">
        <f>Tableau1[[#This Row],[KG_DECHET]]/Tableau1[[#This Row],[Population]]</f>
        <v>0.93112801408377655</v>
      </c>
    </row>
    <row r="4871" spans="1:13" x14ac:dyDescent="0.3">
      <c r="A4871" s="21">
        <v>2015</v>
      </c>
      <c r="B4871" s="21">
        <v>52</v>
      </c>
      <c r="C4871" s="21" t="str">
        <f>VLOOKUP(Tableau1[[#This Row],[CODE_REGION]],Libellés!$I$2:$J$15,2,FALSE)</f>
        <v>Pays de la Loire</v>
      </c>
      <c r="D4871" s="21">
        <v>85</v>
      </c>
      <c r="E4871" s="21" t="str">
        <f>VLOOKUP(Tableau1[[#This Row],[CODE_DEPT]],Libellés!$L$2:$M$102,2,FALSE)</f>
        <v>Vendée</v>
      </c>
      <c r="F4871" s="21" t="s">
        <v>49</v>
      </c>
      <c r="G4871" s="21" t="str">
        <f>VLOOKUP(Tableau1[[#This Row],[CODE_TYPE_DECHET]],Libellés!$A$1:$B$8,2,FALSE)</f>
        <v>Ordures ménagères résiduelles</v>
      </c>
      <c r="H4871" s="21" t="s">
        <v>51</v>
      </c>
      <c r="I4871" s="21" t="str">
        <f>VLOOKUP(Tableau1[[#This Row],[CODE_DESTINATION]],Libellés!$E$2:$F$7,2,FALSE)</f>
        <v>Stockage</v>
      </c>
      <c r="J4871" s="21">
        <v>22005.7</v>
      </c>
      <c r="K4871" s="21">
        <v>666714</v>
      </c>
      <c r="L4871" s="21">
        <f>Tableau1[[#This Row],[TONNE_DECHET]]*1000</f>
        <v>22005700</v>
      </c>
      <c r="M4871" s="21">
        <f>Tableau1[[#This Row],[KG_DECHET]]/Tableau1[[#This Row],[Population]]</f>
        <v>33.006206559334288</v>
      </c>
    </row>
    <row r="4872" spans="1:13" x14ac:dyDescent="0.3">
      <c r="A4872" s="21">
        <v>2015</v>
      </c>
      <c r="B4872" s="21">
        <v>52</v>
      </c>
      <c r="C4872" s="21" t="str">
        <f>VLOOKUP(Tableau1[[#This Row],[CODE_REGION]],Libellés!$I$2:$J$15,2,FALSE)</f>
        <v>Pays de la Loire</v>
      </c>
      <c r="D4872" s="21">
        <v>85</v>
      </c>
      <c r="E4872" s="21" t="str">
        <f>VLOOKUP(Tableau1[[#This Row],[CODE_DEPT]],Libellés!$L$2:$M$102,2,FALSE)</f>
        <v>Vendée</v>
      </c>
      <c r="F4872" s="21" t="s">
        <v>49</v>
      </c>
      <c r="G4872" s="21" t="str">
        <f>VLOOKUP(Tableau1[[#This Row],[CODE_TYPE_DECHET]],Libellés!$A$1:$B$8,2,FALSE)</f>
        <v>Ordures ménagères résiduelles</v>
      </c>
      <c r="H4872" s="21" t="s">
        <v>56</v>
      </c>
      <c r="I4872" s="21" t="str">
        <f>VLOOKUP(Tableau1[[#This Row],[CODE_DESTINATION]],Libellés!$E$2:$F$7,2,FALSE)</f>
        <v>Valorisation organique</v>
      </c>
      <c r="J4872" s="21">
        <v>106544.94</v>
      </c>
      <c r="K4872" s="21">
        <v>666714</v>
      </c>
      <c r="L4872" s="21">
        <f>Tableau1[[#This Row],[TONNE_DECHET]]*1000</f>
        <v>106544940</v>
      </c>
      <c r="M4872" s="21">
        <f>Tableau1[[#This Row],[KG_DECHET]]/Tableau1[[#This Row],[Population]]</f>
        <v>159.80606376947236</v>
      </c>
    </row>
    <row r="4873" spans="1:13" x14ac:dyDescent="0.3">
      <c r="A4873" s="21">
        <v>2015</v>
      </c>
      <c r="B4873" s="21">
        <v>52</v>
      </c>
      <c r="C4873" s="21" t="str">
        <f>VLOOKUP(Tableau1[[#This Row],[CODE_REGION]],Libellés!$I$2:$J$15,2,FALSE)</f>
        <v>Pays de la Loire</v>
      </c>
      <c r="D4873" s="21">
        <v>85</v>
      </c>
      <c r="E4873" s="21" t="str">
        <f>VLOOKUP(Tableau1[[#This Row],[CODE_DEPT]],Libellés!$L$2:$M$102,2,FALSE)</f>
        <v>Vendée</v>
      </c>
      <c r="F4873" s="21" t="s">
        <v>50</v>
      </c>
      <c r="G4873" s="21" t="str">
        <f>VLOOKUP(Tableau1[[#This Row],[CODE_TYPE_DECHET]],Libellés!$A$1:$B$8,2,FALSE)</f>
        <v>Encombrants</v>
      </c>
      <c r="H4873" s="21" t="s">
        <v>49</v>
      </c>
      <c r="I4873" s="21" t="str">
        <f>VLOOKUP(Tableau1[[#This Row],[CODE_DESTINATION]],Libellés!$E$2:$F$7,2,FALSE)</f>
        <v>Valorisation matière</v>
      </c>
      <c r="J4873" s="21">
        <v>83</v>
      </c>
      <c r="K4873" s="21">
        <v>666714</v>
      </c>
      <c r="L4873" s="21">
        <f>Tableau1[[#This Row],[TONNE_DECHET]]*1000</f>
        <v>83000</v>
      </c>
      <c r="M4873" s="21">
        <f>Tableau1[[#This Row],[KG_DECHET]]/Tableau1[[#This Row],[Population]]</f>
        <v>0.12449116112755994</v>
      </c>
    </row>
    <row r="4874" spans="1:13" x14ac:dyDescent="0.3">
      <c r="A4874" s="21">
        <v>2015</v>
      </c>
      <c r="B4874" s="21">
        <v>52</v>
      </c>
      <c r="C4874" s="21" t="str">
        <f>VLOOKUP(Tableau1[[#This Row],[CODE_REGION]],Libellés!$I$2:$J$15,2,FALSE)</f>
        <v>Pays de la Loire</v>
      </c>
      <c r="D4874" s="21">
        <v>85</v>
      </c>
      <c r="E4874" s="21" t="str">
        <f>VLOOKUP(Tableau1[[#This Row],[CODE_DEPT]],Libellés!$L$2:$M$102,2,FALSE)</f>
        <v>Vendée</v>
      </c>
      <c r="F4874" s="21" t="s">
        <v>50</v>
      </c>
      <c r="G4874" s="21" t="str">
        <f>VLOOKUP(Tableau1[[#This Row],[CODE_TYPE_DECHET]],Libellés!$A$1:$B$8,2,FALSE)</f>
        <v>Encombrants</v>
      </c>
      <c r="H4874" s="21" t="s">
        <v>51</v>
      </c>
      <c r="I4874" s="21" t="str">
        <f>VLOOKUP(Tableau1[[#This Row],[CODE_DESTINATION]],Libellés!$E$2:$F$7,2,FALSE)</f>
        <v>Stockage</v>
      </c>
      <c r="J4874" s="21">
        <v>51.82</v>
      </c>
      <c r="K4874" s="21">
        <v>666714</v>
      </c>
      <c r="L4874" s="21">
        <f>Tableau1[[#This Row],[TONNE_DECHET]]*1000</f>
        <v>51820</v>
      </c>
      <c r="M4874" s="21">
        <f>Tableau1[[#This Row],[KG_DECHET]]/Tableau1[[#This Row],[Population]]</f>
        <v>7.7724481561809111E-2</v>
      </c>
    </row>
    <row r="4875" spans="1:13" x14ac:dyDescent="0.3">
      <c r="A4875" s="21">
        <v>2015</v>
      </c>
      <c r="B4875" s="21">
        <v>52</v>
      </c>
      <c r="C4875" s="21" t="str">
        <f>VLOOKUP(Tableau1[[#This Row],[CODE_REGION]],Libellés!$I$2:$J$15,2,FALSE)</f>
        <v>Pays de la Loire</v>
      </c>
      <c r="D4875" s="21">
        <v>85</v>
      </c>
      <c r="E4875" s="21" t="str">
        <f>VLOOKUP(Tableau1[[#This Row],[CODE_DEPT]],Libellés!$L$2:$M$102,2,FALSE)</f>
        <v>Vendée</v>
      </c>
      <c r="F4875" s="21" t="s">
        <v>51</v>
      </c>
      <c r="G4875" s="21" t="str">
        <f>VLOOKUP(Tableau1[[#This Row],[CODE_TYPE_DECHET]],Libellés!$A$1:$B$8,2,FALSE)</f>
        <v>Emballages et papier</v>
      </c>
      <c r="H4875" s="21" t="s">
        <v>49</v>
      </c>
      <c r="I4875" s="21" t="str">
        <f>VLOOKUP(Tableau1[[#This Row],[CODE_DESTINATION]],Libellés!$E$2:$F$7,2,FALSE)</f>
        <v>Valorisation matière</v>
      </c>
      <c r="J4875" s="21">
        <v>38917.42</v>
      </c>
      <c r="K4875" s="21">
        <v>666714</v>
      </c>
      <c r="L4875" s="21">
        <f>Tableau1[[#This Row],[TONNE_DECHET]]*1000</f>
        <v>38917420</v>
      </c>
      <c r="M4875" s="21">
        <f>Tableau1[[#This Row],[KG_DECHET]]/Tableau1[[#This Row],[Population]]</f>
        <v>58.371985589023183</v>
      </c>
    </row>
    <row r="4876" spans="1:13" x14ac:dyDescent="0.3">
      <c r="A4876" s="21">
        <v>2015</v>
      </c>
      <c r="B4876" s="21">
        <v>52</v>
      </c>
      <c r="C4876" s="21" t="str">
        <f>VLOOKUP(Tableau1[[#This Row],[CODE_REGION]],Libellés!$I$2:$J$15,2,FALSE)</f>
        <v>Pays de la Loire</v>
      </c>
      <c r="D4876" s="21">
        <v>85</v>
      </c>
      <c r="E4876" s="21" t="str">
        <f>VLOOKUP(Tableau1[[#This Row],[CODE_DEPT]],Libellés!$L$2:$M$102,2,FALSE)</f>
        <v>Vendée</v>
      </c>
      <c r="F4876" s="21" t="s">
        <v>56</v>
      </c>
      <c r="G4876" s="21" t="str">
        <f>VLOOKUP(Tableau1[[#This Row],[CODE_TYPE_DECHET]],Libellés!$A$1:$B$8,2,FALSE)</f>
        <v>Biodéchets</v>
      </c>
      <c r="H4876" s="21" t="s">
        <v>49</v>
      </c>
      <c r="I4876" s="21" t="str">
        <f>VLOOKUP(Tableau1[[#This Row],[CODE_DESTINATION]],Libellés!$E$2:$F$7,2,FALSE)</f>
        <v>Valorisation matière</v>
      </c>
      <c r="J4876" s="21">
        <v>4930</v>
      </c>
      <c r="K4876" s="21">
        <v>666714</v>
      </c>
      <c r="L4876" s="21">
        <f>Tableau1[[#This Row],[TONNE_DECHET]]*1000</f>
        <v>4930000</v>
      </c>
      <c r="M4876" s="21">
        <f>Tableau1[[#This Row],[KG_DECHET]]/Tableau1[[#This Row],[Population]]</f>
        <v>7.3944749922755486</v>
      </c>
    </row>
    <row r="4877" spans="1:13" x14ac:dyDescent="0.3">
      <c r="A4877" s="21">
        <v>2015</v>
      </c>
      <c r="B4877" s="21">
        <v>52</v>
      </c>
      <c r="C4877" s="21" t="str">
        <f>VLOOKUP(Tableau1[[#This Row],[CODE_REGION]],Libellés!$I$2:$J$15,2,FALSE)</f>
        <v>Pays de la Loire</v>
      </c>
      <c r="D4877" s="21">
        <v>85</v>
      </c>
      <c r="E4877" s="21" t="str">
        <f>VLOOKUP(Tableau1[[#This Row],[CODE_DEPT]],Libellés!$L$2:$M$102,2,FALSE)</f>
        <v>Vendée</v>
      </c>
      <c r="F4877" s="21" t="s">
        <v>56</v>
      </c>
      <c r="G4877" s="21" t="str">
        <f>VLOOKUP(Tableau1[[#This Row],[CODE_TYPE_DECHET]],Libellés!$A$1:$B$8,2,FALSE)</f>
        <v>Biodéchets</v>
      </c>
      <c r="H4877" s="21" t="s">
        <v>56</v>
      </c>
      <c r="I4877" s="21" t="str">
        <f>VLOOKUP(Tableau1[[#This Row],[CODE_DESTINATION]],Libellés!$E$2:$F$7,2,FALSE)</f>
        <v>Valorisation organique</v>
      </c>
      <c r="J4877" s="21">
        <v>713.18</v>
      </c>
      <c r="K4877" s="21">
        <v>666714</v>
      </c>
      <c r="L4877" s="21">
        <f>Tableau1[[#This Row],[TONNE_DECHET]]*1000</f>
        <v>713180</v>
      </c>
      <c r="M4877" s="21">
        <f>Tableau1[[#This Row],[KG_DECHET]]/Tableau1[[#This Row],[Population]]</f>
        <v>1.0696940517223277</v>
      </c>
    </row>
    <row r="4878" spans="1:13" x14ac:dyDescent="0.3">
      <c r="A4878" s="21">
        <v>2015</v>
      </c>
      <c r="B4878" s="21">
        <v>52</v>
      </c>
      <c r="C4878" s="21" t="str">
        <f>VLOOKUP(Tableau1[[#This Row],[CODE_REGION]],Libellés!$I$2:$J$15,2,FALSE)</f>
        <v>Pays de la Loire</v>
      </c>
      <c r="D4878" s="21">
        <v>85</v>
      </c>
      <c r="E4878" s="21" t="str">
        <f>VLOOKUP(Tableau1[[#This Row],[CODE_DEPT]],Libellés!$L$2:$M$102,2,FALSE)</f>
        <v>Vendée</v>
      </c>
      <c r="F4878" s="21" t="s">
        <v>56</v>
      </c>
      <c r="G4878" s="21" t="str">
        <f>VLOOKUP(Tableau1[[#This Row],[CODE_TYPE_DECHET]],Libellés!$A$1:$B$8,2,FALSE)</f>
        <v>Biodéchets</v>
      </c>
      <c r="H4878" s="21" t="s">
        <v>52</v>
      </c>
      <c r="I4878" s="21" t="str">
        <f>VLOOKUP(Tableau1[[#This Row],[CODE_DESTINATION]],Libellés!$E$2:$F$7,2,FALSE)</f>
        <v>Non précisé</v>
      </c>
      <c r="J4878" s="21">
        <v>314</v>
      </c>
      <c r="K4878" s="21">
        <v>666714</v>
      </c>
      <c r="L4878" s="21">
        <f>Tableau1[[#This Row],[TONNE_DECHET]]*1000</f>
        <v>314000</v>
      </c>
      <c r="M4878" s="21">
        <f>Tableau1[[#This Row],[KG_DECHET]]/Tableau1[[#This Row],[Population]]</f>
        <v>0.47096656137414245</v>
      </c>
    </row>
    <row r="4879" spans="1:13" x14ac:dyDescent="0.3">
      <c r="A4879" s="21">
        <v>2015</v>
      </c>
      <c r="B4879" s="21">
        <v>52</v>
      </c>
      <c r="C4879" s="21" t="str">
        <f>VLOOKUP(Tableau1[[#This Row],[CODE_REGION]],Libellés!$I$2:$J$15,2,FALSE)</f>
        <v>Pays de la Loire</v>
      </c>
      <c r="D4879" s="21">
        <v>85</v>
      </c>
      <c r="E4879" s="21" t="str">
        <f>VLOOKUP(Tableau1[[#This Row],[CODE_DEPT]],Libellés!$L$2:$M$102,2,FALSE)</f>
        <v>Vendée</v>
      </c>
      <c r="F4879" s="21" t="s">
        <v>54</v>
      </c>
      <c r="G4879" s="21" t="str">
        <f>VLOOKUP(Tableau1[[#This Row],[CODE_TYPE_DECHET]],Libellés!$A$1:$B$8,2,FALSE)</f>
        <v>Verre</v>
      </c>
      <c r="H4879" s="21" t="s">
        <v>49</v>
      </c>
      <c r="I4879" s="21" t="str">
        <f>VLOOKUP(Tableau1[[#This Row],[CODE_DESTINATION]],Libellés!$E$2:$F$7,2,FALSE)</f>
        <v>Valorisation matière</v>
      </c>
      <c r="J4879" s="21">
        <v>30908.560000000001</v>
      </c>
      <c r="K4879" s="21">
        <v>666714</v>
      </c>
      <c r="L4879" s="21">
        <f>Tableau1[[#This Row],[TONNE_DECHET]]*1000</f>
        <v>30908560</v>
      </c>
      <c r="M4879" s="21">
        <f>Tableau1[[#This Row],[KG_DECHET]]/Tableau1[[#This Row],[Population]]</f>
        <v>46.359548472058485</v>
      </c>
    </row>
    <row r="4880" spans="1:13" x14ac:dyDescent="0.3">
      <c r="A4880" s="21">
        <v>2015</v>
      </c>
      <c r="B4880" s="21">
        <v>52</v>
      </c>
      <c r="C4880" s="21" t="str">
        <f>VLOOKUP(Tableau1[[#This Row],[CODE_REGION]],Libellés!$I$2:$J$15,2,FALSE)</f>
        <v>Pays de la Loire</v>
      </c>
      <c r="D4880" s="21">
        <v>85</v>
      </c>
      <c r="E4880" s="21" t="str">
        <f>VLOOKUP(Tableau1[[#This Row],[CODE_DEPT]],Libellés!$L$2:$M$102,2,FALSE)</f>
        <v>Vendée</v>
      </c>
      <c r="F4880" s="21" t="s">
        <v>54</v>
      </c>
      <c r="G4880" s="21" t="str">
        <f>VLOOKUP(Tableau1[[#This Row],[CODE_TYPE_DECHET]],Libellés!$A$1:$B$8,2,FALSE)</f>
        <v>Verre</v>
      </c>
      <c r="H4880" s="21" t="s">
        <v>52</v>
      </c>
      <c r="I4880" s="21" t="str">
        <f>VLOOKUP(Tableau1[[#This Row],[CODE_DESTINATION]],Libellés!$E$2:$F$7,2,FALSE)</f>
        <v>Non précisé</v>
      </c>
      <c r="J4880" s="21">
        <v>60.63</v>
      </c>
      <c r="K4880" s="21">
        <v>666714</v>
      </c>
      <c r="L4880" s="21">
        <f>Tableau1[[#This Row],[TONNE_DECHET]]*1000</f>
        <v>60630</v>
      </c>
      <c r="M4880" s="21">
        <f>Tableau1[[#This Row],[KG_DECHET]]/Tableau1[[#This Row],[Population]]</f>
        <v>9.0938543363421193E-2</v>
      </c>
    </row>
    <row r="4881" spans="1:13" x14ac:dyDescent="0.3">
      <c r="A4881" s="21">
        <v>2015</v>
      </c>
      <c r="B4881" s="21">
        <v>52</v>
      </c>
      <c r="C4881" s="21" t="str">
        <f>VLOOKUP(Tableau1[[#This Row],[CODE_REGION]],Libellés!$I$2:$J$15,2,FALSE)</f>
        <v>Pays de la Loire</v>
      </c>
      <c r="D4881" s="21">
        <v>85</v>
      </c>
      <c r="E4881" s="21" t="str">
        <f>VLOOKUP(Tableau1[[#This Row],[CODE_DEPT]],Libellés!$L$2:$M$102,2,FALSE)</f>
        <v>Vendée</v>
      </c>
      <c r="F4881" s="21" t="s">
        <v>55</v>
      </c>
      <c r="G4881" s="21" t="str">
        <f>VLOOKUP(Tableau1[[#This Row],[CODE_TYPE_DECHET]],Libellés!$A$1:$B$8,2,FALSE)</f>
        <v>Collectes séparées hors gravats</v>
      </c>
      <c r="H4881" s="21" t="s">
        <v>49</v>
      </c>
      <c r="I4881" s="21" t="str">
        <f>VLOOKUP(Tableau1[[#This Row],[CODE_DESTINATION]],Libellés!$E$2:$F$7,2,FALSE)</f>
        <v>Valorisation matière</v>
      </c>
      <c r="J4881" s="21">
        <v>1787.623</v>
      </c>
      <c r="K4881" s="21">
        <v>666714</v>
      </c>
      <c r="L4881" s="21">
        <f>Tableau1[[#This Row],[TONNE_DECHET]]*1000</f>
        <v>1787623</v>
      </c>
      <c r="M4881" s="21">
        <f>Tableau1[[#This Row],[KG_DECHET]]/Tableau1[[#This Row],[Population]]</f>
        <v>2.6812441316666518</v>
      </c>
    </row>
    <row r="4882" spans="1:13" x14ac:dyDescent="0.3">
      <c r="A4882" s="21">
        <v>2017</v>
      </c>
      <c r="B4882" s="21">
        <v>52</v>
      </c>
      <c r="C4882" s="21" t="str">
        <f>VLOOKUP(Tableau1[[#This Row],[CODE_REGION]],Libellés!$I$2:$J$15,2,FALSE)</f>
        <v>Pays de la Loire</v>
      </c>
      <c r="D4882" s="21">
        <v>85</v>
      </c>
      <c r="E4882" s="21" t="str">
        <f>VLOOKUP(Tableau1[[#This Row],[CODE_DEPT]],Libellés!$L$2:$M$102,2,FALSE)</f>
        <v>Vendée</v>
      </c>
      <c r="F4882" s="21" t="s">
        <v>49</v>
      </c>
      <c r="G4882" s="21" t="str">
        <f>VLOOKUP(Tableau1[[#This Row],[CODE_TYPE_DECHET]],Libellés!$A$1:$B$8,2,FALSE)</f>
        <v>Ordures ménagères résiduelles</v>
      </c>
      <c r="H4882" s="21" t="s">
        <v>50</v>
      </c>
      <c r="I4882" s="21" t="str">
        <f>VLOOKUP(Tableau1[[#This Row],[CODE_DESTINATION]],Libellés!$E$2:$F$7,2,FALSE)</f>
        <v>Incinération avec récupération d'énergie</v>
      </c>
      <c r="J4882" s="21">
        <v>0</v>
      </c>
      <c r="K4882" s="21">
        <v>675247</v>
      </c>
      <c r="L4882" s="21">
        <f>Tableau1[[#This Row],[TONNE_DECHET]]*1000</f>
        <v>0</v>
      </c>
      <c r="M4882" s="21">
        <f>Tableau1[[#This Row],[KG_DECHET]]/Tableau1[[#This Row],[Population]]</f>
        <v>0</v>
      </c>
    </row>
    <row r="4883" spans="1:13" x14ac:dyDescent="0.3">
      <c r="A4883" s="21">
        <v>2017</v>
      </c>
      <c r="B4883" s="21">
        <v>52</v>
      </c>
      <c r="C4883" s="21" t="str">
        <f>VLOOKUP(Tableau1[[#This Row],[CODE_REGION]],Libellés!$I$2:$J$15,2,FALSE)</f>
        <v>Pays de la Loire</v>
      </c>
      <c r="D4883" s="21">
        <v>85</v>
      </c>
      <c r="E4883" s="21" t="str">
        <f>VLOOKUP(Tableau1[[#This Row],[CODE_DEPT]],Libellés!$L$2:$M$102,2,FALSE)</f>
        <v>Vendée</v>
      </c>
      <c r="F4883" s="21" t="s">
        <v>49</v>
      </c>
      <c r="G4883" s="21" t="str">
        <f>VLOOKUP(Tableau1[[#This Row],[CODE_TYPE_DECHET]],Libellés!$A$1:$B$8,2,FALSE)</f>
        <v>Ordures ménagères résiduelles</v>
      </c>
      <c r="H4883" s="21" t="s">
        <v>51</v>
      </c>
      <c r="I4883" s="21" t="str">
        <f>VLOOKUP(Tableau1[[#This Row],[CODE_DESTINATION]],Libellés!$E$2:$F$7,2,FALSE)</f>
        <v>Stockage</v>
      </c>
      <c r="J4883" s="21">
        <v>16423.259999999998</v>
      </c>
      <c r="K4883" s="21">
        <v>675247</v>
      </c>
      <c r="L4883" s="21">
        <f>Tableau1[[#This Row],[TONNE_DECHET]]*1000</f>
        <v>16423259.999999998</v>
      </c>
      <c r="M4883" s="21">
        <f>Tableau1[[#This Row],[KG_DECHET]]/Tableau1[[#This Row],[Population]]</f>
        <v>24.321855558040241</v>
      </c>
    </row>
    <row r="4884" spans="1:13" x14ac:dyDescent="0.3">
      <c r="A4884" s="21">
        <v>2017</v>
      </c>
      <c r="B4884" s="21">
        <v>52</v>
      </c>
      <c r="C4884" s="21" t="str">
        <f>VLOOKUP(Tableau1[[#This Row],[CODE_REGION]],Libellés!$I$2:$J$15,2,FALSE)</f>
        <v>Pays de la Loire</v>
      </c>
      <c r="D4884" s="21">
        <v>85</v>
      </c>
      <c r="E4884" s="21" t="str">
        <f>VLOOKUP(Tableau1[[#This Row],[CODE_DEPT]],Libellés!$L$2:$M$102,2,FALSE)</f>
        <v>Vendée</v>
      </c>
      <c r="F4884" s="21" t="s">
        <v>49</v>
      </c>
      <c r="G4884" s="21" t="str">
        <f>VLOOKUP(Tableau1[[#This Row],[CODE_TYPE_DECHET]],Libellés!$A$1:$B$8,2,FALSE)</f>
        <v>Ordures ménagères résiduelles</v>
      </c>
      <c r="H4884" s="21" t="s">
        <v>56</v>
      </c>
      <c r="I4884" s="21" t="str">
        <f>VLOOKUP(Tableau1[[#This Row],[CODE_DESTINATION]],Libellés!$E$2:$F$7,2,FALSE)</f>
        <v>Valorisation organique</v>
      </c>
      <c r="J4884" s="21">
        <v>101465.55</v>
      </c>
      <c r="K4884" s="21">
        <v>675247</v>
      </c>
      <c r="L4884" s="21">
        <f>Tableau1[[#This Row],[TONNE_DECHET]]*1000</f>
        <v>101465550</v>
      </c>
      <c r="M4884" s="21">
        <f>Tableau1[[#This Row],[KG_DECHET]]/Tableau1[[#This Row],[Population]]</f>
        <v>150.26434771276288</v>
      </c>
    </row>
    <row r="4885" spans="1:13" x14ac:dyDescent="0.3">
      <c r="A4885" s="21">
        <v>2017</v>
      </c>
      <c r="B4885" s="21">
        <v>52</v>
      </c>
      <c r="C4885" s="21" t="str">
        <f>VLOOKUP(Tableau1[[#This Row],[CODE_REGION]],Libellés!$I$2:$J$15,2,FALSE)</f>
        <v>Pays de la Loire</v>
      </c>
      <c r="D4885" s="21">
        <v>85</v>
      </c>
      <c r="E4885" s="21" t="str">
        <f>VLOOKUP(Tableau1[[#This Row],[CODE_DEPT]],Libellés!$L$2:$M$102,2,FALSE)</f>
        <v>Vendée</v>
      </c>
      <c r="F4885" s="21" t="s">
        <v>50</v>
      </c>
      <c r="G4885" s="21" t="str">
        <f>VLOOKUP(Tableau1[[#This Row],[CODE_TYPE_DECHET]],Libellés!$A$1:$B$8,2,FALSE)</f>
        <v>Encombrants</v>
      </c>
      <c r="H4885" s="21" t="s">
        <v>51</v>
      </c>
      <c r="I4885" s="21" t="str">
        <f>VLOOKUP(Tableau1[[#This Row],[CODE_DESTINATION]],Libellés!$E$2:$F$7,2,FALSE)</f>
        <v>Stockage</v>
      </c>
      <c r="J4885" s="21">
        <v>120.64</v>
      </c>
      <c r="K4885" s="21">
        <v>675247</v>
      </c>
      <c r="L4885" s="21">
        <f>Tableau1[[#This Row],[TONNE_DECHET]]*1000</f>
        <v>120640</v>
      </c>
      <c r="M4885" s="21">
        <f>Tableau1[[#This Row],[KG_DECHET]]/Tableau1[[#This Row],[Population]]</f>
        <v>0.17866054939896067</v>
      </c>
    </row>
    <row r="4886" spans="1:13" x14ac:dyDescent="0.3">
      <c r="A4886" s="21">
        <v>2017</v>
      </c>
      <c r="B4886" s="21">
        <v>52</v>
      </c>
      <c r="C4886" s="21" t="str">
        <f>VLOOKUP(Tableau1[[#This Row],[CODE_REGION]],Libellés!$I$2:$J$15,2,FALSE)</f>
        <v>Pays de la Loire</v>
      </c>
      <c r="D4886" s="21">
        <v>85</v>
      </c>
      <c r="E4886" s="21" t="str">
        <f>VLOOKUP(Tableau1[[#This Row],[CODE_DEPT]],Libellés!$L$2:$M$102,2,FALSE)</f>
        <v>Vendée</v>
      </c>
      <c r="F4886" s="21" t="s">
        <v>51</v>
      </c>
      <c r="G4886" s="21" t="str">
        <f>VLOOKUP(Tableau1[[#This Row],[CODE_TYPE_DECHET]],Libellés!$A$1:$B$8,2,FALSE)</f>
        <v>Emballages et papier</v>
      </c>
      <c r="H4886" s="21" t="s">
        <v>49</v>
      </c>
      <c r="I4886" s="21" t="str">
        <f>VLOOKUP(Tableau1[[#This Row],[CODE_DESTINATION]],Libellés!$E$2:$F$7,2,FALSE)</f>
        <v>Valorisation matière</v>
      </c>
      <c r="J4886" s="21">
        <v>41857.69</v>
      </c>
      <c r="K4886" s="21">
        <v>675247</v>
      </c>
      <c r="L4886" s="21">
        <f>Tableau1[[#This Row],[TONNE_DECHET]]*1000</f>
        <v>41857690</v>
      </c>
      <c r="M4886" s="21">
        <f>Tableau1[[#This Row],[KG_DECHET]]/Tableau1[[#This Row],[Population]]</f>
        <v>61.988709316738912</v>
      </c>
    </row>
    <row r="4887" spans="1:13" x14ac:dyDescent="0.3">
      <c r="A4887" s="21">
        <v>2017</v>
      </c>
      <c r="B4887" s="21">
        <v>52</v>
      </c>
      <c r="C4887" s="21" t="str">
        <f>VLOOKUP(Tableau1[[#This Row],[CODE_REGION]],Libellés!$I$2:$J$15,2,FALSE)</f>
        <v>Pays de la Loire</v>
      </c>
      <c r="D4887" s="21">
        <v>85</v>
      </c>
      <c r="E4887" s="21" t="str">
        <f>VLOOKUP(Tableau1[[#This Row],[CODE_DEPT]],Libellés!$L$2:$M$102,2,FALSE)</f>
        <v>Vendée</v>
      </c>
      <c r="F4887" s="21" t="s">
        <v>51</v>
      </c>
      <c r="G4887" s="21" t="str">
        <f>VLOOKUP(Tableau1[[#This Row],[CODE_TYPE_DECHET]],Libellés!$A$1:$B$8,2,FALSE)</f>
        <v>Emballages et papier</v>
      </c>
      <c r="H4887" s="21" t="s">
        <v>52</v>
      </c>
      <c r="I4887" s="21" t="str">
        <f>VLOOKUP(Tableau1[[#This Row],[CODE_DESTINATION]],Libellés!$E$2:$F$7,2,FALSE)</f>
        <v>Non précisé</v>
      </c>
      <c r="J4887" s="21">
        <v>1459</v>
      </c>
      <c r="K4887" s="21">
        <v>675247</v>
      </c>
      <c r="L4887" s="21">
        <f>Tableau1[[#This Row],[TONNE_DECHET]]*1000</f>
        <v>1459000</v>
      </c>
      <c r="M4887" s="21">
        <f>Tableau1[[#This Row],[KG_DECHET]]/Tableau1[[#This Row],[Population]]</f>
        <v>2.1606908286893538</v>
      </c>
    </row>
    <row r="4888" spans="1:13" x14ac:dyDescent="0.3">
      <c r="A4888" s="21">
        <v>2017</v>
      </c>
      <c r="B4888" s="21">
        <v>52</v>
      </c>
      <c r="C4888" s="21" t="str">
        <f>VLOOKUP(Tableau1[[#This Row],[CODE_REGION]],Libellés!$I$2:$J$15,2,FALSE)</f>
        <v>Pays de la Loire</v>
      </c>
      <c r="D4888" s="21">
        <v>85</v>
      </c>
      <c r="E4888" s="21" t="str">
        <f>VLOOKUP(Tableau1[[#This Row],[CODE_DEPT]],Libellés!$L$2:$M$102,2,FALSE)</f>
        <v>Vendée</v>
      </c>
      <c r="F4888" s="21" t="s">
        <v>56</v>
      </c>
      <c r="G4888" s="21" t="str">
        <f>VLOOKUP(Tableau1[[#This Row],[CODE_TYPE_DECHET]],Libellés!$A$1:$B$8,2,FALSE)</f>
        <v>Biodéchets</v>
      </c>
      <c r="H4888" s="21" t="s">
        <v>49</v>
      </c>
      <c r="I4888" s="21" t="str">
        <f>VLOOKUP(Tableau1[[#This Row],[CODE_DESTINATION]],Libellés!$E$2:$F$7,2,FALSE)</f>
        <v>Valorisation matière</v>
      </c>
      <c r="J4888" s="21">
        <v>1181.22</v>
      </c>
      <c r="K4888" s="21">
        <v>675247</v>
      </c>
      <c r="L4888" s="21">
        <f>Tableau1[[#This Row],[TONNE_DECHET]]*1000</f>
        <v>1181220</v>
      </c>
      <c r="M4888" s="21">
        <f>Tableau1[[#This Row],[KG_DECHET]]/Tableau1[[#This Row],[Population]]</f>
        <v>1.749315435685016</v>
      </c>
    </row>
    <row r="4889" spans="1:13" x14ac:dyDescent="0.3">
      <c r="A4889" s="21">
        <v>2017</v>
      </c>
      <c r="B4889" s="21">
        <v>52</v>
      </c>
      <c r="C4889" s="21" t="str">
        <f>VLOOKUP(Tableau1[[#This Row],[CODE_REGION]],Libellés!$I$2:$J$15,2,FALSE)</f>
        <v>Pays de la Loire</v>
      </c>
      <c r="D4889" s="21">
        <v>85</v>
      </c>
      <c r="E4889" s="21" t="str">
        <f>VLOOKUP(Tableau1[[#This Row],[CODE_DEPT]],Libellés!$L$2:$M$102,2,FALSE)</f>
        <v>Vendée</v>
      </c>
      <c r="F4889" s="21" t="s">
        <v>56</v>
      </c>
      <c r="G4889" s="21" t="str">
        <f>VLOOKUP(Tableau1[[#This Row],[CODE_TYPE_DECHET]],Libellés!$A$1:$B$8,2,FALSE)</f>
        <v>Biodéchets</v>
      </c>
      <c r="H4889" s="21" t="s">
        <v>56</v>
      </c>
      <c r="I4889" s="21" t="str">
        <f>VLOOKUP(Tableau1[[#This Row],[CODE_DESTINATION]],Libellés!$E$2:$F$7,2,FALSE)</f>
        <v>Valorisation organique</v>
      </c>
      <c r="J4889" s="21">
        <v>819</v>
      </c>
      <c r="K4889" s="21">
        <v>675247</v>
      </c>
      <c r="L4889" s="21">
        <f>Tableau1[[#This Row],[TONNE_DECHET]]*1000</f>
        <v>819000</v>
      </c>
      <c r="M4889" s="21">
        <f>Tableau1[[#This Row],[KG_DECHET]]/Tableau1[[#This Row],[Population]]</f>
        <v>1.2128895056179443</v>
      </c>
    </row>
    <row r="4890" spans="1:13" x14ac:dyDescent="0.3">
      <c r="A4890" s="21">
        <v>2017</v>
      </c>
      <c r="B4890" s="21">
        <v>52</v>
      </c>
      <c r="C4890" s="21" t="str">
        <f>VLOOKUP(Tableau1[[#This Row],[CODE_REGION]],Libellés!$I$2:$J$15,2,FALSE)</f>
        <v>Pays de la Loire</v>
      </c>
      <c r="D4890" s="21">
        <v>85</v>
      </c>
      <c r="E4890" s="21" t="str">
        <f>VLOOKUP(Tableau1[[#This Row],[CODE_DEPT]],Libellés!$L$2:$M$102,2,FALSE)</f>
        <v>Vendée</v>
      </c>
      <c r="F4890" s="21" t="s">
        <v>56</v>
      </c>
      <c r="G4890" s="21" t="str">
        <f>VLOOKUP(Tableau1[[#This Row],[CODE_TYPE_DECHET]],Libellés!$A$1:$B$8,2,FALSE)</f>
        <v>Biodéchets</v>
      </c>
      <c r="H4890" s="21" t="s">
        <v>52</v>
      </c>
      <c r="I4890" s="21" t="str">
        <f>VLOOKUP(Tableau1[[#This Row],[CODE_DESTINATION]],Libellés!$E$2:$F$7,2,FALSE)</f>
        <v>Non précisé</v>
      </c>
      <c r="J4890" s="21">
        <v>392.82</v>
      </c>
      <c r="K4890" s="21">
        <v>675247</v>
      </c>
      <c r="L4890" s="21">
        <f>Tableau1[[#This Row],[TONNE_DECHET]]*1000</f>
        <v>392820</v>
      </c>
      <c r="M4890" s="21">
        <f>Tableau1[[#This Row],[KG_DECHET]]/Tableau1[[#This Row],[Population]]</f>
        <v>0.58174268082642355</v>
      </c>
    </row>
    <row r="4891" spans="1:13" x14ac:dyDescent="0.3">
      <c r="A4891" s="21">
        <v>2017</v>
      </c>
      <c r="B4891" s="21">
        <v>52</v>
      </c>
      <c r="C4891" s="21" t="str">
        <f>VLOOKUP(Tableau1[[#This Row],[CODE_REGION]],Libellés!$I$2:$J$15,2,FALSE)</f>
        <v>Pays de la Loire</v>
      </c>
      <c r="D4891" s="21">
        <v>85</v>
      </c>
      <c r="E4891" s="21" t="str">
        <f>VLOOKUP(Tableau1[[#This Row],[CODE_DEPT]],Libellés!$L$2:$M$102,2,FALSE)</f>
        <v>Vendée</v>
      </c>
      <c r="F4891" s="21" t="s">
        <v>54</v>
      </c>
      <c r="G4891" s="21" t="str">
        <f>VLOOKUP(Tableau1[[#This Row],[CODE_TYPE_DECHET]],Libellés!$A$1:$B$8,2,FALSE)</f>
        <v>Verre</v>
      </c>
      <c r="H4891" s="21" t="s">
        <v>49</v>
      </c>
      <c r="I4891" s="21" t="str">
        <f>VLOOKUP(Tableau1[[#This Row],[CODE_DESTINATION]],Libellés!$E$2:$F$7,2,FALSE)</f>
        <v>Valorisation matière</v>
      </c>
      <c r="J4891" s="21">
        <v>33995.54</v>
      </c>
      <c r="K4891" s="21">
        <v>675247</v>
      </c>
      <c r="L4891" s="21">
        <f>Tableau1[[#This Row],[TONNE_DECHET]]*1000</f>
        <v>33995540</v>
      </c>
      <c r="M4891" s="21">
        <f>Tableau1[[#This Row],[KG_DECHET]]/Tableau1[[#This Row],[Population]]</f>
        <v>50.345340297698471</v>
      </c>
    </row>
    <row r="4892" spans="1:13" x14ac:dyDescent="0.3">
      <c r="A4892" s="21">
        <v>2017</v>
      </c>
      <c r="B4892" s="21">
        <v>52</v>
      </c>
      <c r="C4892" s="21" t="str">
        <f>VLOOKUP(Tableau1[[#This Row],[CODE_REGION]],Libellés!$I$2:$J$15,2,FALSE)</f>
        <v>Pays de la Loire</v>
      </c>
      <c r="D4892" s="21">
        <v>85</v>
      </c>
      <c r="E4892" s="21" t="str">
        <f>VLOOKUP(Tableau1[[#This Row],[CODE_DEPT]],Libellés!$L$2:$M$102,2,FALSE)</f>
        <v>Vendée</v>
      </c>
      <c r="F4892" s="21" t="s">
        <v>55</v>
      </c>
      <c r="G4892" s="21" t="str">
        <f>VLOOKUP(Tableau1[[#This Row],[CODE_TYPE_DECHET]],Libellés!$A$1:$B$8,2,FALSE)</f>
        <v>Collectes séparées hors gravats</v>
      </c>
      <c r="H4892" s="21" t="s">
        <v>49</v>
      </c>
      <c r="I4892" s="21" t="str">
        <f>VLOOKUP(Tableau1[[#This Row],[CODE_DESTINATION]],Libellés!$E$2:$F$7,2,FALSE)</f>
        <v>Valorisation matière</v>
      </c>
      <c r="J4892" s="21">
        <v>1617.85</v>
      </c>
      <c r="K4892" s="21">
        <v>675247</v>
      </c>
      <c r="L4892" s="21">
        <f>Tableau1[[#This Row],[TONNE_DECHET]]*1000</f>
        <v>1617850</v>
      </c>
      <c r="M4892" s="21">
        <f>Tableau1[[#This Row],[KG_DECHET]]/Tableau1[[#This Row],[Population]]</f>
        <v>2.3959380789548121</v>
      </c>
    </row>
    <row r="4893" spans="1:13" x14ac:dyDescent="0.3">
      <c r="A4893" s="21">
        <v>2009</v>
      </c>
      <c r="B4893" s="21">
        <v>75</v>
      </c>
      <c r="C4893" s="21" t="str">
        <f>VLOOKUP(Tableau1[[#This Row],[CODE_REGION]],Libellés!$I$2:$J$15,2,FALSE)</f>
        <v>Nouvelle-Aquitaine</v>
      </c>
      <c r="D4893" s="21">
        <v>86</v>
      </c>
      <c r="E4893" s="21" t="str">
        <f>VLOOKUP(Tableau1[[#This Row],[CODE_DEPT]],Libellés!$L$2:$M$102,2,FALSE)</f>
        <v>Vienne</v>
      </c>
      <c r="F4893" s="21" t="s">
        <v>49</v>
      </c>
      <c r="G4893" s="21" t="str">
        <f>VLOOKUP(Tableau1[[#This Row],[CODE_TYPE_DECHET]],Libellés!$A$1:$B$8,2,FALSE)</f>
        <v>Ordures ménagères résiduelles</v>
      </c>
      <c r="H4893" s="21" t="s">
        <v>50</v>
      </c>
      <c r="I4893" s="21" t="str">
        <f>VLOOKUP(Tableau1[[#This Row],[CODE_DESTINATION]],Libellés!$E$2:$F$7,2,FALSE)</f>
        <v>Incinération avec récupération d'énergie</v>
      </c>
      <c r="J4893" s="21">
        <v>36783.699999999997</v>
      </c>
      <c r="K4893" s="21">
        <v>426066</v>
      </c>
      <c r="L4893" s="21">
        <f>Tableau1[[#This Row],[TONNE_DECHET]]*1000</f>
        <v>36783700</v>
      </c>
      <c r="M4893" s="21">
        <f>Tableau1[[#This Row],[KG_DECHET]]/Tableau1[[#This Row],[Population]]</f>
        <v>86.333338027441755</v>
      </c>
    </row>
    <row r="4894" spans="1:13" x14ac:dyDescent="0.3">
      <c r="A4894" s="21">
        <v>2009</v>
      </c>
      <c r="B4894" s="21">
        <v>75</v>
      </c>
      <c r="C4894" s="21" t="str">
        <f>VLOOKUP(Tableau1[[#This Row],[CODE_REGION]],Libellés!$I$2:$J$15,2,FALSE)</f>
        <v>Nouvelle-Aquitaine</v>
      </c>
      <c r="D4894" s="21">
        <v>86</v>
      </c>
      <c r="E4894" s="21" t="str">
        <f>VLOOKUP(Tableau1[[#This Row],[CODE_DEPT]],Libellés!$L$2:$M$102,2,FALSE)</f>
        <v>Vienne</v>
      </c>
      <c r="F4894" s="21" t="s">
        <v>49</v>
      </c>
      <c r="G4894" s="21" t="str">
        <f>VLOOKUP(Tableau1[[#This Row],[CODE_TYPE_DECHET]],Libellés!$A$1:$B$8,2,FALSE)</f>
        <v>Ordures ménagères résiduelles</v>
      </c>
      <c r="H4894" s="21" t="s">
        <v>51</v>
      </c>
      <c r="I4894" s="21" t="str">
        <f>VLOOKUP(Tableau1[[#This Row],[CODE_DESTINATION]],Libellés!$E$2:$F$7,2,FALSE)</f>
        <v>Stockage</v>
      </c>
      <c r="J4894" s="21">
        <v>62382.400000000001</v>
      </c>
      <c r="K4894" s="21">
        <v>426066</v>
      </c>
      <c r="L4894" s="21">
        <f>Tableau1[[#This Row],[TONNE_DECHET]]*1000</f>
        <v>62382400</v>
      </c>
      <c r="M4894" s="21">
        <f>Tableau1[[#This Row],[KG_DECHET]]/Tableau1[[#This Row],[Population]]</f>
        <v>146.4148746907756</v>
      </c>
    </row>
    <row r="4895" spans="1:13" x14ac:dyDescent="0.3">
      <c r="A4895" s="21">
        <v>2009</v>
      </c>
      <c r="B4895" s="21">
        <v>75</v>
      </c>
      <c r="C4895" s="21" t="str">
        <f>VLOOKUP(Tableau1[[#This Row],[CODE_REGION]],Libellés!$I$2:$J$15,2,FALSE)</f>
        <v>Nouvelle-Aquitaine</v>
      </c>
      <c r="D4895" s="21">
        <v>86</v>
      </c>
      <c r="E4895" s="21" t="str">
        <f>VLOOKUP(Tableau1[[#This Row],[CODE_DEPT]],Libellés!$L$2:$M$102,2,FALSE)</f>
        <v>Vienne</v>
      </c>
      <c r="F4895" s="21" t="s">
        <v>49</v>
      </c>
      <c r="G4895" s="21" t="str">
        <f>VLOOKUP(Tableau1[[#This Row],[CODE_TYPE_DECHET]],Libellés!$A$1:$B$8,2,FALSE)</f>
        <v>Ordures ménagères résiduelles</v>
      </c>
      <c r="H4895" s="21" t="s">
        <v>52</v>
      </c>
      <c r="I4895" s="21" t="str">
        <f>VLOOKUP(Tableau1[[#This Row],[CODE_DESTINATION]],Libellés!$E$2:$F$7,2,FALSE)</f>
        <v>Non précisé</v>
      </c>
      <c r="J4895" s="21">
        <v>322.18020999999999</v>
      </c>
      <c r="K4895" s="21">
        <v>426066</v>
      </c>
      <c r="L4895" s="21">
        <f>Tableau1[[#This Row],[TONNE_DECHET]]*1000</f>
        <v>322180.20999999996</v>
      </c>
      <c r="M4895" s="21">
        <f>Tableau1[[#This Row],[KG_DECHET]]/Tableau1[[#This Row],[Population]]</f>
        <v>0.75617441898672966</v>
      </c>
    </row>
    <row r="4896" spans="1:13" x14ac:dyDescent="0.3">
      <c r="A4896" s="21">
        <v>2009</v>
      </c>
      <c r="B4896" s="21">
        <v>75</v>
      </c>
      <c r="C4896" s="21" t="str">
        <f>VLOOKUP(Tableau1[[#This Row],[CODE_REGION]],Libellés!$I$2:$J$15,2,FALSE)</f>
        <v>Nouvelle-Aquitaine</v>
      </c>
      <c r="D4896" s="21">
        <v>86</v>
      </c>
      <c r="E4896" s="21" t="str">
        <f>VLOOKUP(Tableau1[[#This Row],[CODE_DEPT]],Libellés!$L$2:$M$102,2,FALSE)</f>
        <v>Vienne</v>
      </c>
      <c r="F4896" s="21" t="s">
        <v>51</v>
      </c>
      <c r="G4896" s="21" t="str">
        <f>VLOOKUP(Tableau1[[#This Row],[CODE_TYPE_DECHET]],Libellés!$A$1:$B$8,2,FALSE)</f>
        <v>Emballages et papier</v>
      </c>
      <c r="H4896" s="21" t="s">
        <v>49</v>
      </c>
      <c r="I4896" s="21" t="str">
        <f>VLOOKUP(Tableau1[[#This Row],[CODE_DESTINATION]],Libellés!$E$2:$F$7,2,FALSE)</f>
        <v>Valorisation matière</v>
      </c>
      <c r="J4896" s="21">
        <v>20453.3</v>
      </c>
      <c r="K4896" s="21">
        <v>426066</v>
      </c>
      <c r="L4896" s="21">
        <f>Tableau1[[#This Row],[TONNE_DECHET]]*1000</f>
        <v>20453300</v>
      </c>
      <c r="M4896" s="21">
        <f>Tableau1[[#This Row],[KG_DECHET]]/Tableau1[[#This Row],[Population]]</f>
        <v>48.005003919580531</v>
      </c>
    </row>
    <row r="4897" spans="1:13" x14ac:dyDescent="0.3">
      <c r="A4897" s="21">
        <v>2009</v>
      </c>
      <c r="B4897" s="21">
        <v>75</v>
      </c>
      <c r="C4897" s="21" t="str">
        <f>VLOOKUP(Tableau1[[#This Row],[CODE_REGION]],Libellés!$I$2:$J$15,2,FALSE)</f>
        <v>Nouvelle-Aquitaine</v>
      </c>
      <c r="D4897" s="21">
        <v>86</v>
      </c>
      <c r="E4897" s="21" t="str">
        <f>VLOOKUP(Tableau1[[#This Row],[CODE_DEPT]],Libellés!$L$2:$M$102,2,FALSE)</f>
        <v>Vienne</v>
      </c>
      <c r="F4897" s="21" t="s">
        <v>51</v>
      </c>
      <c r="G4897" s="21" t="str">
        <f>VLOOKUP(Tableau1[[#This Row],[CODE_TYPE_DECHET]],Libellés!$A$1:$B$8,2,FALSE)</f>
        <v>Emballages et papier</v>
      </c>
      <c r="H4897" s="21" t="s">
        <v>52</v>
      </c>
      <c r="I4897" s="21" t="str">
        <f>VLOOKUP(Tableau1[[#This Row],[CODE_DESTINATION]],Libellés!$E$2:$F$7,2,FALSE)</f>
        <v>Non précisé</v>
      </c>
      <c r="J4897" s="21">
        <v>42.295850000000002</v>
      </c>
      <c r="K4897" s="21">
        <v>426066</v>
      </c>
      <c r="L4897" s="21">
        <f>Tableau1[[#This Row],[TONNE_DECHET]]*1000</f>
        <v>42295.85</v>
      </c>
      <c r="M4897" s="21">
        <f>Tableau1[[#This Row],[KG_DECHET]]/Tableau1[[#This Row],[Population]]</f>
        <v>9.9270652903540757E-2</v>
      </c>
    </row>
    <row r="4898" spans="1:13" x14ac:dyDescent="0.3">
      <c r="A4898" s="21">
        <v>2009</v>
      </c>
      <c r="B4898" s="21">
        <v>75</v>
      </c>
      <c r="C4898" s="21" t="str">
        <f>VLOOKUP(Tableau1[[#This Row],[CODE_REGION]],Libellés!$I$2:$J$15,2,FALSE)</f>
        <v>Nouvelle-Aquitaine</v>
      </c>
      <c r="D4898" s="21">
        <v>86</v>
      </c>
      <c r="E4898" s="21" t="str">
        <f>VLOOKUP(Tableau1[[#This Row],[CODE_DEPT]],Libellés!$L$2:$M$102,2,FALSE)</f>
        <v>Vienne</v>
      </c>
      <c r="F4898" s="21" t="s">
        <v>56</v>
      </c>
      <c r="G4898" s="21" t="str">
        <f>VLOOKUP(Tableau1[[#This Row],[CODE_TYPE_DECHET]],Libellés!$A$1:$B$8,2,FALSE)</f>
        <v>Biodéchets</v>
      </c>
      <c r="H4898" s="21" t="s">
        <v>56</v>
      </c>
      <c r="I4898" s="21" t="str">
        <f>VLOOKUP(Tableau1[[#This Row],[CODE_DESTINATION]],Libellés!$E$2:$F$7,2,FALSE)</f>
        <v>Valorisation organique</v>
      </c>
      <c r="J4898" s="21">
        <v>1342</v>
      </c>
      <c r="K4898" s="21">
        <v>426066</v>
      </c>
      <c r="L4898" s="21">
        <f>Tableau1[[#This Row],[TONNE_DECHET]]*1000</f>
        <v>1342000</v>
      </c>
      <c r="M4898" s="21">
        <f>Tableau1[[#This Row],[KG_DECHET]]/Tableau1[[#This Row],[Population]]</f>
        <v>3.1497467528504974</v>
      </c>
    </row>
    <row r="4899" spans="1:13" x14ac:dyDescent="0.3">
      <c r="A4899" s="21">
        <v>2009</v>
      </c>
      <c r="B4899" s="21">
        <v>75</v>
      </c>
      <c r="C4899" s="21" t="str">
        <f>VLOOKUP(Tableau1[[#This Row],[CODE_REGION]],Libellés!$I$2:$J$15,2,FALSE)</f>
        <v>Nouvelle-Aquitaine</v>
      </c>
      <c r="D4899" s="21">
        <v>86</v>
      </c>
      <c r="E4899" s="21" t="str">
        <f>VLOOKUP(Tableau1[[#This Row],[CODE_DEPT]],Libellés!$L$2:$M$102,2,FALSE)</f>
        <v>Vienne</v>
      </c>
      <c r="F4899" s="21" t="s">
        <v>54</v>
      </c>
      <c r="G4899" s="21" t="str">
        <f>VLOOKUP(Tableau1[[#This Row],[CODE_TYPE_DECHET]],Libellés!$A$1:$B$8,2,FALSE)</f>
        <v>Verre</v>
      </c>
      <c r="H4899" s="21" t="s">
        <v>49</v>
      </c>
      <c r="I4899" s="21" t="str">
        <f>VLOOKUP(Tableau1[[#This Row],[CODE_DESTINATION]],Libellés!$E$2:$F$7,2,FALSE)</f>
        <v>Valorisation matière</v>
      </c>
      <c r="J4899" s="21">
        <v>11381.6</v>
      </c>
      <c r="K4899" s="21">
        <v>426066</v>
      </c>
      <c r="L4899" s="21">
        <f>Tableau1[[#This Row],[TONNE_DECHET]]*1000</f>
        <v>11381600</v>
      </c>
      <c r="M4899" s="21">
        <f>Tableau1[[#This Row],[KG_DECHET]]/Tableau1[[#This Row],[Population]]</f>
        <v>26.71323222223787</v>
      </c>
    </row>
    <row r="4900" spans="1:13" x14ac:dyDescent="0.3">
      <c r="A4900" s="21">
        <v>2009</v>
      </c>
      <c r="B4900" s="21">
        <v>75</v>
      </c>
      <c r="C4900" s="21" t="str">
        <f>VLOOKUP(Tableau1[[#This Row],[CODE_REGION]],Libellés!$I$2:$J$15,2,FALSE)</f>
        <v>Nouvelle-Aquitaine</v>
      </c>
      <c r="D4900" s="21">
        <v>86</v>
      </c>
      <c r="E4900" s="21" t="str">
        <f>VLOOKUP(Tableau1[[#This Row],[CODE_DEPT]],Libellés!$L$2:$M$102,2,FALSE)</f>
        <v>Vienne</v>
      </c>
      <c r="F4900" s="21" t="s">
        <v>54</v>
      </c>
      <c r="G4900" s="21" t="str">
        <f>VLOOKUP(Tableau1[[#This Row],[CODE_TYPE_DECHET]],Libellés!$A$1:$B$8,2,FALSE)</f>
        <v>Verre</v>
      </c>
      <c r="H4900" s="21" t="s">
        <v>52</v>
      </c>
      <c r="I4900" s="21" t="str">
        <f>VLOOKUP(Tableau1[[#This Row],[CODE_DESTINATION]],Libellés!$E$2:$F$7,2,FALSE)</f>
        <v>Non précisé</v>
      </c>
      <c r="J4900" s="21">
        <v>5426.8587699999998</v>
      </c>
      <c r="K4900" s="21">
        <v>426066</v>
      </c>
      <c r="L4900" s="21">
        <f>Tableau1[[#This Row],[TONNE_DECHET]]*1000</f>
        <v>5426858.7699999996</v>
      </c>
      <c r="M4900" s="21">
        <f>Tableau1[[#This Row],[KG_DECHET]]/Tableau1[[#This Row],[Population]]</f>
        <v>12.737131735458824</v>
      </c>
    </row>
    <row r="4901" spans="1:13" x14ac:dyDescent="0.3">
      <c r="A4901" s="21">
        <v>2011</v>
      </c>
      <c r="B4901" s="21">
        <v>75</v>
      </c>
      <c r="C4901" s="21" t="str">
        <f>VLOOKUP(Tableau1[[#This Row],[CODE_REGION]],Libellés!$I$2:$J$15,2,FALSE)</f>
        <v>Nouvelle-Aquitaine</v>
      </c>
      <c r="D4901" s="21">
        <v>86</v>
      </c>
      <c r="E4901" s="21" t="str">
        <f>VLOOKUP(Tableau1[[#This Row],[CODE_DEPT]],Libellés!$L$2:$M$102,2,FALSE)</f>
        <v>Vienne</v>
      </c>
      <c r="F4901" s="21" t="s">
        <v>49</v>
      </c>
      <c r="G4901" s="21" t="str">
        <f>VLOOKUP(Tableau1[[#This Row],[CODE_TYPE_DECHET]],Libellés!$A$1:$B$8,2,FALSE)</f>
        <v>Ordures ménagères résiduelles</v>
      </c>
      <c r="H4901" s="21" t="s">
        <v>50</v>
      </c>
      <c r="I4901" s="21" t="str">
        <f>VLOOKUP(Tableau1[[#This Row],[CODE_DESTINATION]],Libellés!$E$2:$F$7,2,FALSE)</f>
        <v>Incinération avec récupération d'énergie</v>
      </c>
      <c r="J4901" s="21">
        <v>44287.199999999997</v>
      </c>
      <c r="K4901" s="21">
        <v>428447</v>
      </c>
      <c r="L4901" s="21">
        <f>Tableau1[[#This Row],[TONNE_DECHET]]*1000</f>
        <v>44287200</v>
      </c>
      <c r="M4901" s="21">
        <f>Tableau1[[#This Row],[KG_DECHET]]/Tableau1[[#This Row],[Population]]</f>
        <v>103.36681083074453</v>
      </c>
    </row>
    <row r="4902" spans="1:13" x14ac:dyDescent="0.3">
      <c r="A4902" s="21">
        <v>2011</v>
      </c>
      <c r="B4902" s="21">
        <v>75</v>
      </c>
      <c r="C4902" s="21" t="str">
        <f>VLOOKUP(Tableau1[[#This Row],[CODE_REGION]],Libellés!$I$2:$J$15,2,FALSE)</f>
        <v>Nouvelle-Aquitaine</v>
      </c>
      <c r="D4902" s="21">
        <v>86</v>
      </c>
      <c r="E4902" s="21" t="str">
        <f>VLOOKUP(Tableau1[[#This Row],[CODE_DEPT]],Libellés!$L$2:$M$102,2,FALSE)</f>
        <v>Vienne</v>
      </c>
      <c r="F4902" s="21" t="s">
        <v>49</v>
      </c>
      <c r="G4902" s="21" t="str">
        <f>VLOOKUP(Tableau1[[#This Row],[CODE_TYPE_DECHET]],Libellés!$A$1:$B$8,2,FALSE)</f>
        <v>Ordures ménagères résiduelles</v>
      </c>
      <c r="H4902" s="21" t="s">
        <v>51</v>
      </c>
      <c r="I4902" s="21" t="str">
        <f>VLOOKUP(Tableau1[[#This Row],[CODE_DESTINATION]],Libellés!$E$2:$F$7,2,FALSE)</f>
        <v>Stockage</v>
      </c>
      <c r="J4902" s="21">
        <v>54113.56</v>
      </c>
      <c r="K4902" s="21">
        <v>428447</v>
      </c>
      <c r="L4902" s="21">
        <f>Tableau1[[#This Row],[TONNE_DECHET]]*1000</f>
        <v>54113560</v>
      </c>
      <c r="M4902" s="21">
        <f>Tableau1[[#This Row],[KG_DECHET]]/Tableau1[[#This Row],[Population]]</f>
        <v>126.30164291032496</v>
      </c>
    </row>
    <row r="4903" spans="1:13" x14ac:dyDescent="0.3">
      <c r="A4903" s="21">
        <v>2011</v>
      </c>
      <c r="B4903" s="21">
        <v>75</v>
      </c>
      <c r="C4903" s="21" t="str">
        <f>VLOOKUP(Tableau1[[#This Row],[CODE_REGION]],Libellés!$I$2:$J$15,2,FALSE)</f>
        <v>Nouvelle-Aquitaine</v>
      </c>
      <c r="D4903" s="21">
        <v>86</v>
      </c>
      <c r="E4903" s="21" t="str">
        <f>VLOOKUP(Tableau1[[#This Row],[CODE_DEPT]],Libellés!$L$2:$M$102,2,FALSE)</f>
        <v>Vienne</v>
      </c>
      <c r="F4903" s="21" t="s">
        <v>53</v>
      </c>
      <c r="G4903" s="21" t="str">
        <f>VLOOKUP(Tableau1[[#This Row],[CODE_TYPE_DECHET]],Libellés!$A$1:$B$8,2,FALSE)</f>
        <v>Déchets dangereux</v>
      </c>
      <c r="H4903" s="21" t="s">
        <v>50</v>
      </c>
      <c r="I4903" s="21" t="str">
        <f>VLOOKUP(Tableau1[[#This Row],[CODE_DESTINATION]],Libellés!$E$2:$F$7,2,FALSE)</f>
        <v>Incinération avec récupération d'énergie</v>
      </c>
      <c r="J4903" s="21">
        <v>2.78</v>
      </c>
      <c r="K4903" s="21">
        <v>428447</v>
      </c>
      <c r="L4903" s="21">
        <f>Tableau1[[#This Row],[TONNE_DECHET]]*1000</f>
        <v>2780</v>
      </c>
      <c r="M4903" s="21">
        <f>Tableau1[[#This Row],[KG_DECHET]]/Tableau1[[#This Row],[Population]]</f>
        <v>6.4885505091644945E-3</v>
      </c>
    </row>
    <row r="4904" spans="1:13" x14ac:dyDescent="0.3">
      <c r="A4904" s="21">
        <v>2011</v>
      </c>
      <c r="B4904" s="21">
        <v>75</v>
      </c>
      <c r="C4904" s="21" t="str">
        <f>VLOOKUP(Tableau1[[#This Row],[CODE_REGION]],Libellés!$I$2:$J$15,2,FALSE)</f>
        <v>Nouvelle-Aquitaine</v>
      </c>
      <c r="D4904" s="21">
        <v>86</v>
      </c>
      <c r="E4904" s="21" t="str">
        <f>VLOOKUP(Tableau1[[#This Row],[CODE_DEPT]],Libellés!$L$2:$M$102,2,FALSE)</f>
        <v>Vienne</v>
      </c>
      <c r="F4904" s="21" t="s">
        <v>51</v>
      </c>
      <c r="G4904" s="21" t="str">
        <f>VLOOKUP(Tableau1[[#This Row],[CODE_TYPE_DECHET]],Libellés!$A$1:$B$8,2,FALSE)</f>
        <v>Emballages et papier</v>
      </c>
      <c r="H4904" s="21" t="s">
        <v>49</v>
      </c>
      <c r="I4904" s="21" t="str">
        <f>VLOOKUP(Tableau1[[#This Row],[CODE_DESTINATION]],Libellés!$E$2:$F$7,2,FALSE)</f>
        <v>Valorisation matière</v>
      </c>
      <c r="J4904" s="21">
        <v>21815.34</v>
      </c>
      <c r="K4904" s="21">
        <v>428447</v>
      </c>
      <c r="L4904" s="21">
        <f>Tableau1[[#This Row],[TONNE_DECHET]]*1000</f>
        <v>21815340</v>
      </c>
      <c r="M4904" s="21">
        <f>Tableau1[[#This Row],[KG_DECHET]]/Tableau1[[#This Row],[Population]]</f>
        <v>50.917242972876458</v>
      </c>
    </row>
    <row r="4905" spans="1:13" x14ac:dyDescent="0.3">
      <c r="A4905" s="21">
        <v>2011</v>
      </c>
      <c r="B4905" s="21">
        <v>75</v>
      </c>
      <c r="C4905" s="21" t="str">
        <f>VLOOKUP(Tableau1[[#This Row],[CODE_REGION]],Libellés!$I$2:$J$15,2,FALSE)</f>
        <v>Nouvelle-Aquitaine</v>
      </c>
      <c r="D4905" s="21">
        <v>86</v>
      </c>
      <c r="E4905" s="21" t="str">
        <f>VLOOKUP(Tableau1[[#This Row],[CODE_DEPT]],Libellés!$L$2:$M$102,2,FALSE)</f>
        <v>Vienne</v>
      </c>
      <c r="F4905" s="21" t="s">
        <v>51</v>
      </c>
      <c r="G4905" s="21" t="str">
        <f>VLOOKUP(Tableau1[[#This Row],[CODE_TYPE_DECHET]],Libellés!$A$1:$B$8,2,FALSE)</f>
        <v>Emballages et papier</v>
      </c>
      <c r="H4905" s="21" t="s">
        <v>52</v>
      </c>
      <c r="I4905" s="21" t="str">
        <f>VLOOKUP(Tableau1[[#This Row],[CODE_DESTINATION]],Libellés!$E$2:$F$7,2,FALSE)</f>
        <v>Non précisé</v>
      </c>
      <c r="J4905" s="21">
        <v>29.80866</v>
      </c>
      <c r="K4905" s="21">
        <v>428447</v>
      </c>
      <c r="L4905" s="21">
        <f>Tableau1[[#This Row],[TONNE_DECHET]]*1000</f>
        <v>29808.66</v>
      </c>
      <c r="M4905" s="21">
        <f>Tableau1[[#This Row],[KG_DECHET]]/Tableau1[[#This Row],[Population]]</f>
        <v>6.9573739575723478E-2</v>
      </c>
    </row>
    <row r="4906" spans="1:13" x14ac:dyDescent="0.3">
      <c r="A4906" s="21">
        <v>2011</v>
      </c>
      <c r="B4906" s="21">
        <v>75</v>
      </c>
      <c r="C4906" s="21" t="str">
        <f>VLOOKUP(Tableau1[[#This Row],[CODE_REGION]],Libellés!$I$2:$J$15,2,FALSE)</f>
        <v>Nouvelle-Aquitaine</v>
      </c>
      <c r="D4906" s="21">
        <v>86</v>
      </c>
      <c r="E4906" s="21" t="str">
        <f>VLOOKUP(Tableau1[[#This Row],[CODE_DEPT]],Libellés!$L$2:$M$102,2,FALSE)</f>
        <v>Vienne</v>
      </c>
      <c r="F4906" s="21" t="s">
        <v>56</v>
      </c>
      <c r="G4906" s="21" t="str">
        <f>VLOOKUP(Tableau1[[#This Row],[CODE_TYPE_DECHET]],Libellés!$A$1:$B$8,2,FALSE)</f>
        <v>Biodéchets</v>
      </c>
      <c r="H4906" s="21" t="s">
        <v>56</v>
      </c>
      <c r="I4906" s="21" t="str">
        <f>VLOOKUP(Tableau1[[#This Row],[CODE_DESTINATION]],Libellés!$E$2:$F$7,2,FALSE)</f>
        <v>Valorisation organique</v>
      </c>
      <c r="J4906" s="21">
        <v>218.3</v>
      </c>
      <c r="K4906" s="21">
        <v>428447</v>
      </c>
      <c r="L4906" s="21">
        <f>Tableau1[[#This Row],[TONNE_DECHET]]*1000</f>
        <v>218300</v>
      </c>
      <c r="M4906" s="21">
        <f>Tableau1[[#This Row],[KG_DECHET]]/Tableau1[[#This Row],[Population]]</f>
        <v>0.50951459573762914</v>
      </c>
    </row>
    <row r="4907" spans="1:13" x14ac:dyDescent="0.3">
      <c r="A4907" s="21">
        <v>2011</v>
      </c>
      <c r="B4907" s="21">
        <v>75</v>
      </c>
      <c r="C4907" s="21" t="str">
        <f>VLOOKUP(Tableau1[[#This Row],[CODE_REGION]],Libellés!$I$2:$J$15,2,FALSE)</f>
        <v>Nouvelle-Aquitaine</v>
      </c>
      <c r="D4907" s="21">
        <v>86</v>
      </c>
      <c r="E4907" s="21" t="str">
        <f>VLOOKUP(Tableau1[[#This Row],[CODE_DEPT]],Libellés!$L$2:$M$102,2,FALSE)</f>
        <v>Vienne</v>
      </c>
      <c r="F4907" s="21" t="s">
        <v>54</v>
      </c>
      <c r="G4907" s="21" t="str">
        <f>VLOOKUP(Tableau1[[#This Row],[CODE_TYPE_DECHET]],Libellés!$A$1:$B$8,2,FALSE)</f>
        <v>Verre</v>
      </c>
      <c r="H4907" s="21" t="s">
        <v>49</v>
      </c>
      <c r="I4907" s="21" t="str">
        <f>VLOOKUP(Tableau1[[#This Row],[CODE_DESTINATION]],Libellés!$E$2:$F$7,2,FALSE)</f>
        <v>Valorisation matière</v>
      </c>
      <c r="J4907" s="21">
        <v>15009.7</v>
      </c>
      <c r="K4907" s="21">
        <v>428447</v>
      </c>
      <c r="L4907" s="21">
        <f>Tableau1[[#This Row],[TONNE_DECHET]]*1000</f>
        <v>15009700</v>
      </c>
      <c r="M4907" s="21">
        <f>Tableau1[[#This Row],[KG_DECHET]]/Tableau1[[#This Row],[Population]]</f>
        <v>35.03280452424687</v>
      </c>
    </row>
    <row r="4908" spans="1:13" x14ac:dyDescent="0.3">
      <c r="A4908" s="21">
        <v>2011</v>
      </c>
      <c r="B4908" s="21">
        <v>75</v>
      </c>
      <c r="C4908" s="21" t="str">
        <f>VLOOKUP(Tableau1[[#This Row],[CODE_REGION]],Libellés!$I$2:$J$15,2,FALSE)</f>
        <v>Nouvelle-Aquitaine</v>
      </c>
      <c r="D4908" s="21">
        <v>86</v>
      </c>
      <c r="E4908" s="21" t="str">
        <f>VLOOKUP(Tableau1[[#This Row],[CODE_DEPT]],Libellés!$L$2:$M$102,2,FALSE)</f>
        <v>Vienne</v>
      </c>
      <c r="F4908" s="21" t="s">
        <v>54</v>
      </c>
      <c r="G4908" s="21" t="str">
        <f>VLOOKUP(Tableau1[[#This Row],[CODE_TYPE_DECHET]],Libellés!$A$1:$B$8,2,FALSE)</f>
        <v>Verre</v>
      </c>
      <c r="H4908" s="21" t="s">
        <v>52</v>
      </c>
      <c r="I4908" s="21" t="str">
        <f>VLOOKUP(Tableau1[[#This Row],[CODE_DESTINATION]],Libellés!$E$2:$F$7,2,FALSE)</f>
        <v>Non précisé</v>
      </c>
      <c r="J4908" s="21">
        <v>49.77713</v>
      </c>
      <c r="K4908" s="21">
        <v>428447</v>
      </c>
      <c r="L4908" s="21">
        <f>Tableau1[[#This Row],[TONNE_DECHET]]*1000</f>
        <v>49777.13</v>
      </c>
      <c r="M4908" s="21">
        <f>Tableau1[[#This Row],[KG_DECHET]]/Tableau1[[#This Row],[Population]]</f>
        <v>0.11618036770008892</v>
      </c>
    </row>
    <row r="4909" spans="1:13" x14ac:dyDescent="0.3">
      <c r="A4909" s="21">
        <v>2011</v>
      </c>
      <c r="B4909" s="21">
        <v>75</v>
      </c>
      <c r="C4909" s="21" t="str">
        <f>VLOOKUP(Tableau1[[#This Row],[CODE_REGION]],Libellés!$I$2:$J$15,2,FALSE)</f>
        <v>Nouvelle-Aquitaine</v>
      </c>
      <c r="D4909" s="21">
        <v>86</v>
      </c>
      <c r="E4909" s="21" t="str">
        <f>VLOOKUP(Tableau1[[#This Row],[CODE_DEPT]],Libellés!$L$2:$M$102,2,FALSE)</f>
        <v>Vienne</v>
      </c>
      <c r="F4909" s="21" t="s">
        <v>55</v>
      </c>
      <c r="G4909" s="21" t="str">
        <f>VLOOKUP(Tableau1[[#This Row],[CODE_TYPE_DECHET]],Libellés!$A$1:$B$8,2,FALSE)</f>
        <v>Collectes séparées hors gravats</v>
      </c>
      <c r="H4909" s="21" t="s">
        <v>49</v>
      </c>
      <c r="I4909" s="21" t="str">
        <f>VLOOKUP(Tableau1[[#This Row],[CODE_DESTINATION]],Libellés!$E$2:$F$7,2,FALSE)</f>
        <v>Valorisation matière</v>
      </c>
      <c r="J4909" s="21">
        <v>15.35</v>
      </c>
      <c r="K4909" s="21">
        <v>428447</v>
      </c>
      <c r="L4909" s="21">
        <f>Tableau1[[#This Row],[TONNE_DECHET]]*1000</f>
        <v>15350</v>
      </c>
      <c r="M4909" s="21">
        <f>Tableau1[[#This Row],[KG_DECHET]]/Tableau1[[#This Row],[Population]]</f>
        <v>3.5827068458875892E-2</v>
      </c>
    </row>
    <row r="4910" spans="1:13" x14ac:dyDescent="0.3">
      <c r="A4910" s="21">
        <v>2013</v>
      </c>
      <c r="B4910" s="21">
        <v>75</v>
      </c>
      <c r="C4910" s="21" t="str">
        <f>VLOOKUP(Tableau1[[#This Row],[CODE_REGION]],Libellés!$I$2:$J$15,2,FALSE)</f>
        <v>Nouvelle-Aquitaine</v>
      </c>
      <c r="D4910" s="21">
        <v>86</v>
      </c>
      <c r="E4910" s="21" t="str">
        <f>VLOOKUP(Tableau1[[#This Row],[CODE_DEPT]],Libellés!$L$2:$M$102,2,FALSE)</f>
        <v>Vienne</v>
      </c>
      <c r="F4910" s="21" t="s">
        <v>49</v>
      </c>
      <c r="G4910" s="21" t="str">
        <f>VLOOKUP(Tableau1[[#This Row],[CODE_TYPE_DECHET]],Libellés!$A$1:$B$8,2,FALSE)</f>
        <v>Ordures ménagères résiduelles</v>
      </c>
      <c r="H4910" s="21" t="s">
        <v>50</v>
      </c>
      <c r="I4910" s="21" t="str">
        <f>VLOOKUP(Tableau1[[#This Row],[CODE_DESTINATION]],Libellés!$E$2:$F$7,2,FALSE)</f>
        <v>Incinération avec récupération d'énergie</v>
      </c>
      <c r="J4910" s="21">
        <v>40793.65</v>
      </c>
      <c r="K4910" s="21">
        <v>431248</v>
      </c>
      <c r="L4910" s="21">
        <f>Tableau1[[#This Row],[TONNE_DECHET]]*1000</f>
        <v>40793650</v>
      </c>
      <c r="M4910" s="21">
        <f>Tableau1[[#This Row],[KG_DECHET]]/Tableau1[[#This Row],[Population]]</f>
        <v>94.59440971320447</v>
      </c>
    </row>
    <row r="4911" spans="1:13" x14ac:dyDescent="0.3">
      <c r="A4911" s="21">
        <v>2013</v>
      </c>
      <c r="B4911" s="21">
        <v>75</v>
      </c>
      <c r="C4911" s="21" t="str">
        <f>VLOOKUP(Tableau1[[#This Row],[CODE_REGION]],Libellés!$I$2:$J$15,2,FALSE)</f>
        <v>Nouvelle-Aquitaine</v>
      </c>
      <c r="D4911" s="21">
        <v>86</v>
      </c>
      <c r="E4911" s="21" t="str">
        <f>VLOOKUP(Tableau1[[#This Row],[CODE_DEPT]],Libellés!$L$2:$M$102,2,FALSE)</f>
        <v>Vienne</v>
      </c>
      <c r="F4911" s="21" t="s">
        <v>49</v>
      </c>
      <c r="G4911" s="21" t="str">
        <f>VLOOKUP(Tableau1[[#This Row],[CODE_TYPE_DECHET]],Libellés!$A$1:$B$8,2,FALSE)</f>
        <v>Ordures ménagères résiduelles</v>
      </c>
      <c r="H4911" s="21" t="s">
        <v>51</v>
      </c>
      <c r="I4911" s="21" t="str">
        <f>VLOOKUP(Tableau1[[#This Row],[CODE_DESTINATION]],Libellés!$E$2:$F$7,2,FALSE)</f>
        <v>Stockage</v>
      </c>
      <c r="J4911" s="21">
        <v>50582.59</v>
      </c>
      <c r="K4911" s="21">
        <v>431248</v>
      </c>
      <c r="L4911" s="21">
        <f>Tableau1[[#This Row],[TONNE_DECHET]]*1000</f>
        <v>50582590</v>
      </c>
      <c r="M4911" s="21">
        <f>Tableau1[[#This Row],[KG_DECHET]]/Tableau1[[#This Row],[Population]]</f>
        <v>117.29350628872481</v>
      </c>
    </row>
    <row r="4912" spans="1:13" x14ac:dyDescent="0.3">
      <c r="A4912" s="21">
        <v>2013</v>
      </c>
      <c r="B4912" s="21">
        <v>75</v>
      </c>
      <c r="C4912" s="21" t="str">
        <f>VLOOKUP(Tableau1[[#This Row],[CODE_REGION]],Libellés!$I$2:$J$15,2,FALSE)</f>
        <v>Nouvelle-Aquitaine</v>
      </c>
      <c r="D4912" s="21">
        <v>86</v>
      </c>
      <c r="E4912" s="21" t="str">
        <f>VLOOKUP(Tableau1[[#This Row],[CODE_DEPT]],Libellés!$L$2:$M$102,2,FALSE)</f>
        <v>Vienne</v>
      </c>
      <c r="F4912" s="21" t="s">
        <v>49</v>
      </c>
      <c r="G4912" s="21" t="str">
        <f>VLOOKUP(Tableau1[[#This Row],[CODE_TYPE_DECHET]],Libellés!$A$1:$B$8,2,FALSE)</f>
        <v>Ordures ménagères résiduelles</v>
      </c>
      <c r="H4912" s="21" t="s">
        <v>56</v>
      </c>
      <c r="I4912" s="21" t="str">
        <f>VLOOKUP(Tableau1[[#This Row],[CODE_DESTINATION]],Libellés!$E$2:$F$7,2,FALSE)</f>
        <v>Valorisation organique</v>
      </c>
      <c r="J4912" s="21">
        <v>1688.56</v>
      </c>
      <c r="K4912" s="21">
        <v>431248</v>
      </c>
      <c r="L4912" s="21">
        <f>Tableau1[[#This Row],[TONNE_DECHET]]*1000</f>
        <v>1688560</v>
      </c>
      <c r="M4912" s="21">
        <f>Tableau1[[#This Row],[KG_DECHET]]/Tableau1[[#This Row],[Population]]</f>
        <v>3.9155196082068788</v>
      </c>
    </row>
    <row r="4913" spans="1:13" x14ac:dyDescent="0.3">
      <c r="A4913" s="21">
        <v>2013</v>
      </c>
      <c r="B4913" s="21">
        <v>75</v>
      </c>
      <c r="C4913" s="21" t="str">
        <f>VLOOKUP(Tableau1[[#This Row],[CODE_REGION]],Libellés!$I$2:$J$15,2,FALSE)</f>
        <v>Nouvelle-Aquitaine</v>
      </c>
      <c r="D4913" s="21">
        <v>86</v>
      </c>
      <c r="E4913" s="21" t="str">
        <f>VLOOKUP(Tableau1[[#This Row],[CODE_DEPT]],Libellés!$L$2:$M$102,2,FALSE)</f>
        <v>Vienne</v>
      </c>
      <c r="F4913" s="21" t="s">
        <v>50</v>
      </c>
      <c r="G4913" s="21" t="str">
        <f>VLOOKUP(Tableau1[[#This Row],[CODE_TYPE_DECHET]],Libellés!$A$1:$B$8,2,FALSE)</f>
        <v>Encombrants</v>
      </c>
      <c r="H4913" s="21" t="s">
        <v>49</v>
      </c>
      <c r="I4913" s="21" t="str">
        <f>VLOOKUP(Tableau1[[#This Row],[CODE_DESTINATION]],Libellés!$E$2:$F$7,2,FALSE)</f>
        <v>Valorisation matière</v>
      </c>
      <c r="J4913" s="21">
        <v>1.73</v>
      </c>
      <c r="K4913" s="21">
        <v>431248</v>
      </c>
      <c r="L4913" s="21">
        <f>Tableau1[[#This Row],[TONNE_DECHET]]*1000</f>
        <v>1730</v>
      </c>
      <c r="M4913" s="21">
        <f>Tableau1[[#This Row],[KG_DECHET]]/Tableau1[[#This Row],[Population]]</f>
        <v>4.0116128074796868E-3</v>
      </c>
    </row>
    <row r="4914" spans="1:13" x14ac:dyDescent="0.3">
      <c r="A4914" s="21">
        <v>2013</v>
      </c>
      <c r="B4914" s="21">
        <v>75</v>
      </c>
      <c r="C4914" s="21" t="str">
        <f>VLOOKUP(Tableau1[[#This Row],[CODE_REGION]],Libellés!$I$2:$J$15,2,FALSE)</f>
        <v>Nouvelle-Aquitaine</v>
      </c>
      <c r="D4914" s="21">
        <v>86</v>
      </c>
      <c r="E4914" s="21" t="str">
        <f>VLOOKUP(Tableau1[[#This Row],[CODE_DEPT]],Libellés!$L$2:$M$102,2,FALSE)</f>
        <v>Vienne</v>
      </c>
      <c r="F4914" s="21" t="s">
        <v>53</v>
      </c>
      <c r="G4914" s="21" t="str">
        <f>VLOOKUP(Tableau1[[#This Row],[CODE_TYPE_DECHET]],Libellés!$A$1:$B$8,2,FALSE)</f>
        <v>Déchets dangereux</v>
      </c>
      <c r="H4914" s="21" t="s">
        <v>49</v>
      </c>
      <c r="I4914" s="21" t="str">
        <f>VLOOKUP(Tableau1[[#This Row],[CODE_DESTINATION]],Libellés!$E$2:$F$7,2,FALSE)</f>
        <v>Valorisation matière</v>
      </c>
      <c r="J4914" s="21">
        <v>5</v>
      </c>
      <c r="K4914" s="21">
        <v>431248</v>
      </c>
      <c r="L4914" s="21">
        <f>Tableau1[[#This Row],[TONNE_DECHET]]*1000</f>
        <v>5000</v>
      </c>
      <c r="M4914" s="21">
        <f>Tableau1[[#This Row],[KG_DECHET]]/Tableau1[[#This Row],[Population]]</f>
        <v>1.1594256669016437E-2</v>
      </c>
    </row>
    <row r="4915" spans="1:13" x14ac:dyDescent="0.3">
      <c r="A4915" s="21">
        <v>2013</v>
      </c>
      <c r="B4915" s="21">
        <v>75</v>
      </c>
      <c r="C4915" s="21" t="str">
        <f>VLOOKUP(Tableau1[[#This Row],[CODE_REGION]],Libellés!$I$2:$J$15,2,FALSE)</f>
        <v>Nouvelle-Aquitaine</v>
      </c>
      <c r="D4915" s="21">
        <v>86</v>
      </c>
      <c r="E4915" s="21" t="str">
        <f>VLOOKUP(Tableau1[[#This Row],[CODE_DEPT]],Libellés!$L$2:$M$102,2,FALSE)</f>
        <v>Vienne</v>
      </c>
      <c r="F4915" s="21" t="s">
        <v>53</v>
      </c>
      <c r="G4915" s="21" t="str">
        <f>VLOOKUP(Tableau1[[#This Row],[CODE_TYPE_DECHET]],Libellés!$A$1:$B$8,2,FALSE)</f>
        <v>Déchets dangereux</v>
      </c>
      <c r="H4915" s="21" t="s">
        <v>50</v>
      </c>
      <c r="I4915" s="21" t="str">
        <f>VLOOKUP(Tableau1[[#This Row],[CODE_DESTINATION]],Libellés!$E$2:$F$7,2,FALSE)</f>
        <v>Incinération avec récupération d'énergie</v>
      </c>
      <c r="J4915" s="21">
        <v>0.81</v>
      </c>
      <c r="K4915" s="21">
        <v>431248</v>
      </c>
      <c r="L4915" s="21">
        <f>Tableau1[[#This Row],[TONNE_DECHET]]*1000</f>
        <v>810</v>
      </c>
      <c r="M4915" s="21">
        <f>Tableau1[[#This Row],[KG_DECHET]]/Tableau1[[#This Row],[Population]]</f>
        <v>1.8782695803806627E-3</v>
      </c>
    </row>
    <row r="4916" spans="1:13" x14ac:dyDescent="0.3">
      <c r="A4916" s="21">
        <v>2013</v>
      </c>
      <c r="B4916" s="21">
        <v>75</v>
      </c>
      <c r="C4916" s="21" t="str">
        <f>VLOOKUP(Tableau1[[#This Row],[CODE_REGION]],Libellés!$I$2:$J$15,2,FALSE)</f>
        <v>Nouvelle-Aquitaine</v>
      </c>
      <c r="D4916" s="21">
        <v>86</v>
      </c>
      <c r="E4916" s="21" t="str">
        <f>VLOOKUP(Tableau1[[#This Row],[CODE_DEPT]],Libellés!$L$2:$M$102,2,FALSE)</f>
        <v>Vienne</v>
      </c>
      <c r="F4916" s="21" t="s">
        <v>51</v>
      </c>
      <c r="G4916" s="21" t="str">
        <f>VLOOKUP(Tableau1[[#This Row],[CODE_TYPE_DECHET]],Libellés!$A$1:$B$8,2,FALSE)</f>
        <v>Emballages et papier</v>
      </c>
      <c r="H4916" s="21" t="s">
        <v>49</v>
      </c>
      <c r="I4916" s="21" t="str">
        <f>VLOOKUP(Tableau1[[#This Row],[CODE_DESTINATION]],Libellés!$E$2:$F$7,2,FALSE)</f>
        <v>Valorisation matière</v>
      </c>
      <c r="J4916" s="21">
        <v>21855.51</v>
      </c>
      <c r="K4916" s="21">
        <v>431248</v>
      </c>
      <c r="L4916" s="21">
        <f>Tableau1[[#This Row],[TONNE_DECHET]]*1000</f>
        <v>21855510</v>
      </c>
      <c r="M4916" s="21">
        <f>Tableau1[[#This Row],[KG_DECHET]]/Tableau1[[#This Row],[Population]]</f>
        <v>50.679678514451084</v>
      </c>
    </row>
    <row r="4917" spans="1:13" x14ac:dyDescent="0.3">
      <c r="A4917" s="21">
        <v>2013</v>
      </c>
      <c r="B4917" s="21">
        <v>75</v>
      </c>
      <c r="C4917" s="21" t="str">
        <f>VLOOKUP(Tableau1[[#This Row],[CODE_REGION]],Libellés!$I$2:$J$15,2,FALSE)</f>
        <v>Nouvelle-Aquitaine</v>
      </c>
      <c r="D4917" s="21">
        <v>86</v>
      </c>
      <c r="E4917" s="21" t="str">
        <f>VLOOKUP(Tableau1[[#This Row],[CODE_DEPT]],Libellés!$L$2:$M$102,2,FALSE)</f>
        <v>Vienne</v>
      </c>
      <c r="F4917" s="21" t="s">
        <v>56</v>
      </c>
      <c r="G4917" s="21" t="str">
        <f>VLOOKUP(Tableau1[[#This Row],[CODE_TYPE_DECHET]],Libellés!$A$1:$B$8,2,FALSE)</f>
        <v>Biodéchets</v>
      </c>
      <c r="H4917" s="21" t="s">
        <v>49</v>
      </c>
      <c r="I4917" s="21" t="str">
        <f>VLOOKUP(Tableau1[[#This Row],[CODE_DESTINATION]],Libellés!$E$2:$F$7,2,FALSE)</f>
        <v>Valorisation matière</v>
      </c>
      <c r="J4917" s="21">
        <v>2.84</v>
      </c>
      <c r="K4917" s="21">
        <v>431248</v>
      </c>
      <c r="L4917" s="21">
        <f>Tableau1[[#This Row],[TONNE_DECHET]]*1000</f>
        <v>2840</v>
      </c>
      <c r="M4917" s="21">
        <f>Tableau1[[#This Row],[KG_DECHET]]/Tableau1[[#This Row],[Population]]</f>
        <v>6.5855377880013359E-3</v>
      </c>
    </row>
    <row r="4918" spans="1:13" x14ac:dyDescent="0.3">
      <c r="A4918" s="21">
        <v>2013</v>
      </c>
      <c r="B4918" s="21">
        <v>75</v>
      </c>
      <c r="C4918" s="21" t="str">
        <f>VLOOKUP(Tableau1[[#This Row],[CODE_REGION]],Libellés!$I$2:$J$15,2,FALSE)</f>
        <v>Nouvelle-Aquitaine</v>
      </c>
      <c r="D4918" s="21">
        <v>86</v>
      </c>
      <c r="E4918" s="21" t="str">
        <f>VLOOKUP(Tableau1[[#This Row],[CODE_DEPT]],Libellés!$L$2:$M$102,2,FALSE)</f>
        <v>Vienne</v>
      </c>
      <c r="F4918" s="21" t="s">
        <v>56</v>
      </c>
      <c r="G4918" s="21" t="str">
        <f>VLOOKUP(Tableau1[[#This Row],[CODE_TYPE_DECHET]],Libellés!$A$1:$B$8,2,FALSE)</f>
        <v>Biodéchets</v>
      </c>
      <c r="H4918" s="21" t="s">
        <v>56</v>
      </c>
      <c r="I4918" s="21" t="str">
        <f>VLOOKUP(Tableau1[[#This Row],[CODE_DESTINATION]],Libellés!$E$2:$F$7,2,FALSE)</f>
        <v>Valorisation organique</v>
      </c>
      <c r="J4918" s="21">
        <v>180</v>
      </c>
      <c r="K4918" s="21">
        <v>431248</v>
      </c>
      <c r="L4918" s="21">
        <f>Tableau1[[#This Row],[TONNE_DECHET]]*1000</f>
        <v>180000</v>
      </c>
      <c r="M4918" s="21">
        <f>Tableau1[[#This Row],[KG_DECHET]]/Tableau1[[#This Row],[Population]]</f>
        <v>0.41739324008459172</v>
      </c>
    </row>
    <row r="4919" spans="1:13" x14ac:dyDescent="0.3">
      <c r="A4919" s="21">
        <v>2013</v>
      </c>
      <c r="B4919" s="21">
        <v>75</v>
      </c>
      <c r="C4919" s="21" t="str">
        <f>VLOOKUP(Tableau1[[#This Row],[CODE_REGION]],Libellés!$I$2:$J$15,2,FALSE)</f>
        <v>Nouvelle-Aquitaine</v>
      </c>
      <c r="D4919" s="21">
        <v>86</v>
      </c>
      <c r="E4919" s="21" t="str">
        <f>VLOOKUP(Tableau1[[#This Row],[CODE_DEPT]],Libellés!$L$2:$M$102,2,FALSE)</f>
        <v>Vienne</v>
      </c>
      <c r="F4919" s="21" t="s">
        <v>54</v>
      </c>
      <c r="G4919" s="21" t="str">
        <f>VLOOKUP(Tableau1[[#This Row],[CODE_TYPE_DECHET]],Libellés!$A$1:$B$8,2,FALSE)</f>
        <v>Verre</v>
      </c>
      <c r="H4919" s="21" t="s">
        <v>49</v>
      </c>
      <c r="I4919" s="21" t="str">
        <f>VLOOKUP(Tableau1[[#This Row],[CODE_DESTINATION]],Libellés!$E$2:$F$7,2,FALSE)</f>
        <v>Valorisation matière</v>
      </c>
      <c r="J4919" s="21">
        <v>14470.56</v>
      </c>
      <c r="K4919" s="21">
        <v>431248</v>
      </c>
      <c r="L4919" s="21">
        <f>Tableau1[[#This Row],[TONNE_DECHET]]*1000</f>
        <v>14470560</v>
      </c>
      <c r="M4919" s="21">
        <f>Tableau1[[#This Row],[KG_DECHET]]/Tableau1[[#This Row],[Population]]</f>
        <v>33.555077356880496</v>
      </c>
    </row>
    <row r="4920" spans="1:13" x14ac:dyDescent="0.3">
      <c r="A4920" s="21">
        <v>2013</v>
      </c>
      <c r="B4920" s="21">
        <v>75</v>
      </c>
      <c r="C4920" s="21" t="str">
        <f>VLOOKUP(Tableau1[[#This Row],[CODE_REGION]],Libellés!$I$2:$J$15,2,FALSE)</f>
        <v>Nouvelle-Aquitaine</v>
      </c>
      <c r="D4920" s="21">
        <v>86</v>
      </c>
      <c r="E4920" s="21" t="str">
        <f>VLOOKUP(Tableau1[[#This Row],[CODE_DEPT]],Libellés!$L$2:$M$102,2,FALSE)</f>
        <v>Vienne</v>
      </c>
      <c r="F4920" s="21" t="s">
        <v>55</v>
      </c>
      <c r="G4920" s="21" t="str">
        <f>VLOOKUP(Tableau1[[#This Row],[CODE_TYPE_DECHET]],Libellés!$A$1:$B$8,2,FALSE)</f>
        <v>Collectes séparées hors gravats</v>
      </c>
      <c r="H4920" s="21" t="s">
        <v>49</v>
      </c>
      <c r="I4920" s="21" t="str">
        <f>VLOOKUP(Tableau1[[#This Row],[CODE_DESTINATION]],Libellés!$E$2:$F$7,2,FALSE)</f>
        <v>Valorisation matière</v>
      </c>
      <c r="J4920" s="21">
        <v>237.25</v>
      </c>
      <c r="K4920" s="21">
        <v>431248</v>
      </c>
      <c r="L4920" s="21">
        <f>Tableau1[[#This Row],[TONNE_DECHET]]*1000</f>
        <v>237250</v>
      </c>
      <c r="M4920" s="21">
        <f>Tableau1[[#This Row],[KG_DECHET]]/Tableau1[[#This Row],[Population]]</f>
        <v>0.55014747894482985</v>
      </c>
    </row>
    <row r="4921" spans="1:13" x14ac:dyDescent="0.3">
      <c r="A4921" s="21">
        <v>2015</v>
      </c>
      <c r="B4921" s="21">
        <v>75</v>
      </c>
      <c r="C4921" s="21" t="str">
        <f>VLOOKUP(Tableau1[[#This Row],[CODE_REGION]],Libellés!$I$2:$J$15,2,FALSE)</f>
        <v>Nouvelle-Aquitaine</v>
      </c>
      <c r="D4921" s="21">
        <v>86</v>
      </c>
      <c r="E4921" s="21" t="str">
        <f>VLOOKUP(Tableau1[[#This Row],[CODE_DEPT]],Libellés!$L$2:$M$102,2,FALSE)</f>
        <v>Vienne</v>
      </c>
      <c r="F4921" s="21" t="s">
        <v>49</v>
      </c>
      <c r="G4921" s="21" t="str">
        <f>VLOOKUP(Tableau1[[#This Row],[CODE_TYPE_DECHET]],Libellés!$A$1:$B$8,2,FALSE)</f>
        <v>Ordures ménagères résiduelles</v>
      </c>
      <c r="H4921" s="21" t="s">
        <v>50</v>
      </c>
      <c r="I4921" s="21" t="str">
        <f>VLOOKUP(Tableau1[[#This Row],[CODE_DESTINATION]],Libellés!$E$2:$F$7,2,FALSE)</f>
        <v>Incinération avec récupération d'énergie</v>
      </c>
      <c r="J4921" s="21">
        <v>37612.76</v>
      </c>
      <c r="K4921" s="21">
        <v>434887</v>
      </c>
      <c r="L4921" s="21">
        <f>Tableau1[[#This Row],[TONNE_DECHET]]*1000</f>
        <v>37612760</v>
      </c>
      <c r="M4921" s="21">
        <f>Tableau1[[#This Row],[KG_DECHET]]/Tableau1[[#This Row],[Population]]</f>
        <v>86.488582091439852</v>
      </c>
    </row>
    <row r="4922" spans="1:13" x14ac:dyDescent="0.3">
      <c r="A4922" s="21">
        <v>2015</v>
      </c>
      <c r="B4922" s="21">
        <v>75</v>
      </c>
      <c r="C4922" s="21" t="str">
        <f>VLOOKUP(Tableau1[[#This Row],[CODE_REGION]],Libellés!$I$2:$J$15,2,FALSE)</f>
        <v>Nouvelle-Aquitaine</v>
      </c>
      <c r="D4922" s="21">
        <v>86</v>
      </c>
      <c r="E4922" s="21" t="str">
        <f>VLOOKUP(Tableau1[[#This Row],[CODE_DEPT]],Libellés!$L$2:$M$102,2,FALSE)</f>
        <v>Vienne</v>
      </c>
      <c r="F4922" s="21" t="s">
        <v>49</v>
      </c>
      <c r="G4922" s="21" t="str">
        <f>VLOOKUP(Tableau1[[#This Row],[CODE_TYPE_DECHET]],Libellés!$A$1:$B$8,2,FALSE)</f>
        <v>Ordures ménagères résiduelles</v>
      </c>
      <c r="H4922" s="21" t="s">
        <v>51</v>
      </c>
      <c r="I4922" s="21" t="str">
        <f>VLOOKUP(Tableau1[[#This Row],[CODE_DESTINATION]],Libellés!$E$2:$F$7,2,FALSE)</f>
        <v>Stockage</v>
      </c>
      <c r="J4922" s="21">
        <v>53524.91</v>
      </c>
      <c r="K4922" s="21">
        <v>434887</v>
      </c>
      <c r="L4922" s="21">
        <f>Tableau1[[#This Row],[TONNE_DECHET]]*1000</f>
        <v>53524910</v>
      </c>
      <c r="M4922" s="21">
        <f>Tableau1[[#This Row],[KG_DECHET]]/Tableau1[[#This Row],[Population]]</f>
        <v>123.0777420341376</v>
      </c>
    </row>
    <row r="4923" spans="1:13" x14ac:dyDescent="0.3">
      <c r="A4923" s="21">
        <v>2015</v>
      </c>
      <c r="B4923" s="21">
        <v>75</v>
      </c>
      <c r="C4923" s="21" t="str">
        <f>VLOOKUP(Tableau1[[#This Row],[CODE_REGION]],Libellés!$I$2:$J$15,2,FALSE)</f>
        <v>Nouvelle-Aquitaine</v>
      </c>
      <c r="D4923" s="21">
        <v>86</v>
      </c>
      <c r="E4923" s="21" t="str">
        <f>VLOOKUP(Tableau1[[#This Row],[CODE_DEPT]],Libellés!$L$2:$M$102,2,FALSE)</f>
        <v>Vienne</v>
      </c>
      <c r="F4923" s="21" t="s">
        <v>49</v>
      </c>
      <c r="G4923" s="21" t="str">
        <f>VLOOKUP(Tableau1[[#This Row],[CODE_TYPE_DECHET]],Libellés!$A$1:$B$8,2,FALSE)</f>
        <v>Ordures ménagères résiduelles</v>
      </c>
      <c r="H4923" s="21" t="s">
        <v>56</v>
      </c>
      <c r="I4923" s="21" t="str">
        <f>VLOOKUP(Tableau1[[#This Row],[CODE_DESTINATION]],Libellés!$E$2:$F$7,2,FALSE)</f>
        <v>Valorisation organique</v>
      </c>
      <c r="J4923" s="21">
        <v>169.9</v>
      </c>
      <c r="K4923" s="21">
        <v>434887</v>
      </c>
      <c r="L4923" s="21">
        <f>Tableau1[[#This Row],[TONNE_DECHET]]*1000</f>
        <v>169900</v>
      </c>
      <c r="M4923" s="21">
        <f>Tableau1[[#This Row],[KG_DECHET]]/Tableau1[[#This Row],[Population]]</f>
        <v>0.39067619864470543</v>
      </c>
    </row>
    <row r="4924" spans="1:13" x14ac:dyDescent="0.3">
      <c r="A4924" s="21">
        <v>2015</v>
      </c>
      <c r="B4924" s="21">
        <v>75</v>
      </c>
      <c r="C4924" s="21" t="str">
        <f>VLOOKUP(Tableau1[[#This Row],[CODE_REGION]],Libellés!$I$2:$J$15,2,FALSE)</f>
        <v>Nouvelle-Aquitaine</v>
      </c>
      <c r="D4924" s="21">
        <v>86</v>
      </c>
      <c r="E4924" s="21" t="str">
        <f>VLOOKUP(Tableau1[[#This Row],[CODE_DEPT]],Libellés!$L$2:$M$102,2,FALSE)</f>
        <v>Vienne</v>
      </c>
      <c r="F4924" s="21" t="s">
        <v>50</v>
      </c>
      <c r="G4924" s="21" t="str">
        <f>VLOOKUP(Tableau1[[#This Row],[CODE_TYPE_DECHET]],Libellés!$A$1:$B$8,2,FALSE)</f>
        <v>Encombrants</v>
      </c>
      <c r="H4924" s="21" t="s">
        <v>49</v>
      </c>
      <c r="I4924" s="21" t="str">
        <f>VLOOKUP(Tableau1[[#This Row],[CODE_DESTINATION]],Libellés!$E$2:$F$7,2,FALSE)</f>
        <v>Valorisation matière</v>
      </c>
      <c r="J4924" s="21">
        <v>0.53</v>
      </c>
      <c r="K4924" s="21">
        <v>434887</v>
      </c>
      <c r="L4924" s="21">
        <f>Tableau1[[#This Row],[TONNE_DECHET]]*1000</f>
        <v>530</v>
      </c>
      <c r="M4924" s="21">
        <f>Tableau1[[#This Row],[KG_DECHET]]/Tableau1[[#This Row],[Population]]</f>
        <v>1.2187073883560557E-3</v>
      </c>
    </row>
    <row r="4925" spans="1:13" x14ac:dyDescent="0.3">
      <c r="A4925" s="21">
        <v>2015</v>
      </c>
      <c r="B4925" s="21">
        <v>75</v>
      </c>
      <c r="C4925" s="21" t="str">
        <f>VLOOKUP(Tableau1[[#This Row],[CODE_REGION]],Libellés!$I$2:$J$15,2,FALSE)</f>
        <v>Nouvelle-Aquitaine</v>
      </c>
      <c r="D4925" s="21">
        <v>86</v>
      </c>
      <c r="E4925" s="21" t="str">
        <f>VLOOKUP(Tableau1[[#This Row],[CODE_DEPT]],Libellés!$L$2:$M$102,2,FALSE)</f>
        <v>Vienne</v>
      </c>
      <c r="F4925" s="21" t="s">
        <v>53</v>
      </c>
      <c r="G4925" s="21" t="str">
        <f>VLOOKUP(Tableau1[[#This Row],[CODE_TYPE_DECHET]],Libellés!$A$1:$B$8,2,FALSE)</f>
        <v>Déchets dangereux</v>
      </c>
      <c r="H4925" s="21" t="s">
        <v>50</v>
      </c>
      <c r="I4925" s="21" t="str">
        <f>VLOOKUP(Tableau1[[#This Row],[CODE_DESTINATION]],Libellés!$E$2:$F$7,2,FALSE)</f>
        <v>Incinération avec récupération d'énergie</v>
      </c>
      <c r="J4925" s="21">
        <v>0.02</v>
      </c>
      <c r="K4925" s="21">
        <v>434887</v>
      </c>
      <c r="L4925" s="21">
        <f>Tableau1[[#This Row],[TONNE_DECHET]]*1000</f>
        <v>20</v>
      </c>
      <c r="M4925" s="21">
        <f>Tableau1[[#This Row],[KG_DECHET]]/Tableau1[[#This Row],[Population]]</f>
        <v>4.5988958051171911E-5</v>
      </c>
    </row>
    <row r="4926" spans="1:13" x14ac:dyDescent="0.3">
      <c r="A4926" s="21">
        <v>2015</v>
      </c>
      <c r="B4926" s="21">
        <v>75</v>
      </c>
      <c r="C4926" s="21" t="str">
        <f>VLOOKUP(Tableau1[[#This Row],[CODE_REGION]],Libellés!$I$2:$J$15,2,FALSE)</f>
        <v>Nouvelle-Aquitaine</v>
      </c>
      <c r="D4926" s="21">
        <v>86</v>
      </c>
      <c r="E4926" s="21" t="str">
        <f>VLOOKUP(Tableau1[[#This Row],[CODE_DEPT]],Libellés!$L$2:$M$102,2,FALSE)</f>
        <v>Vienne</v>
      </c>
      <c r="F4926" s="21" t="s">
        <v>51</v>
      </c>
      <c r="G4926" s="21" t="str">
        <f>VLOOKUP(Tableau1[[#This Row],[CODE_TYPE_DECHET]],Libellés!$A$1:$B$8,2,FALSE)</f>
        <v>Emballages et papier</v>
      </c>
      <c r="H4926" s="21" t="s">
        <v>49</v>
      </c>
      <c r="I4926" s="21" t="str">
        <f>VLOOKUP(Tableau1[[#This Row],[CODE_DESTINATION]],Libellés!$E$2:$F$7,2,FALSE)</f>
        <v>Valorisation matière</v>
      </c>
      <c r="J4926" s="21">
        <v>21826.720000000001</v>
      </c>
      <c r="K4926" s="21">
        <v>434887</v>
      </c>
      <c r="L4926" s="21">
        <f>Tableau1[[#This Row],[TONNE_DECHET]]*1000</f>
        <v>21826720</v>
      </c>
      <c r="M4926" s="21">
        <f>Tableau1[[#This Row],[KG_DECHET]]/Tableau1[[#This Row],[Population]]</f>
        <v>50.189405523733754</v>
      </c>
    </row>
    <row r="4927" spans="1:13" x14ac:dyDescent="0.3">
      <c r="A4927" s="21">
        <v>2015</v>
      </c>
      <c r="B4927" s="21">
        <v>75</v>
      </c>
      <c r="C4927" s="21" t="str">
        <f>VLOOKUP(Tableau1[[#This Row],[CODE_REGION]],Libellés!$I$2:$J$15,2,FALSE)</f>
        <v>Nouvelle-Aquitaine</v>
      </c>
      <c r="D4927" s="21">
        <v>86</v>
      </c>
      <c r="E4927" s="21" t="str">
        <f>VLOOKUP(Tableau1[[#This Row],[CODE_DEPT]],Libellés!$L$2:$M$102,2,FALSE)</f>
        <v>Vienne</v>
      </c>
      <c r="F4927" s="21" t="s">
        <v>56</v>
      </c>
      <c r="G4927" s="21" t="str">
        <f>VLOOKUP(Tableau1[[#This Row],[CODE_TYPE_DECHET]],Libellés!$A$1:$B$8,2,FALSE)</f>
        <v>Biodéchets</v>
      </c>
      <c r="H4927" s="21" t="s">
        <v>49</v>
      </c>
      <c r="I4927" s="21" t="str">
        <f>VLOOKUP(Tableau1[[#This Row],[CODE_DESTINATION]],Libellés!$E$2:$F$7,2,FALSE)</f>
        <v>Valorisation matière</v>
      </c>
      <c r="J4927" s="21">
        <v>1.21</v>
      </c>
      <c r="K4927" s="21">
        <v>434887</v>
      </c>
      <c r="L4927" s="21">
        <f>Tableau1[[#This Row],[TONNE_DECHET]]*1000</f>
        <v>1210</v>
      </c>
      <c r="M4927" s="21">
        <f>Tableau1[[#This Row],[KG_DECHET]]/Tableau1[[#This Row],[Population]]</f>
        <v>2.7823319620959006E-3</v>
      </c>
    </row>
    <row r="4928" spans="1:13" x14ac:dyDescent="0.3">
      <c r="A4928" s="21">
        <v>2015</v>
      </c>
      <c r="B4928" s="21">
        <v>75</v>
      </c>
      <c r="C4928" s="21" t="str">
        <f>VLOOKUP(Tableau1[[#This Row],[CODE_REGION]],Libellés!$I$2:$J$15,2,FALSE)</f>
        <v>Nouvelle-Aquitaine</v>
      </c>
      <c r="D4928" s="21">
        <v>86</v>
      </c>
      <c r="E4928" s="21" t="str">
        <f>VLOOKUP(Tableau1[[#This Row],[CODE_DEPT]],Libellés!$L$2:$M$102,2,FALSE)</f>
        <v>Vienne</v>
      </c>
      <c r="F4928" s="21" t="s">
        <v>56</v>
      </c>
      <c r="G4928" s="21" t="str">
        <f>VLOOKUP(Tableau1[[#This Row],[CODE_TYPE_DECHET]],Libellés!$A$1:$B$8,2,FALSE)</f>
        <v>Biodéchets</v>
      </c>
      <c r="H4928" s="21" t="s">
        <v>56</v>
      </c>
      <c r="I4928" s="21" t="str">
        <f>VLOOKUP(Tableau1[[#This Row],[CODE_DESTINATION]],Libellés!$E$2:$F$7,2,FALSE)</f>
        <v>Valorisation organique</v>
      </c>
      <c r="J4928" s="21">
        <v>148</v>
      </c>
      <c r="K4928" s="21">
        <v>434887</v>
      </c>
      <c r="L4928" s="21">
        <f>Tableau1[[#This Row],[TONNE_DECHET]]*1000</f>
        <v>148000</v>
      </c>
      <c r="M4928" s="21">
        <f>Tableau1[[#This Row],[KG_DECHET]]/Tableau1[[#This Row],[Population]]</f>
        <v>0.34031828957867216</v>
      </c>
    </row>
    <row r="4929" spans="1:13" x14ac:dyDescent="0.3">
      <c r="A4929" s="21">
        <v>2015</v>
      </c>
      <c r="B4929" s="21">
        <v>75</v>
      </c>
      <c r="C4929" s="21" t="str">
        <f>VLOOKUP(Tableau1[[#This Row],[CODE_REGION]],Libellés!$I$2:$J$15,2,FALSE)</f>
        <v>Nouvelle-Aquitaine</v>
      </c>
      <c r="D4929" s="21">
        <v>86</v>
      </c>
      <c r="E4929" s="21" t="str">
        <f>VLOOKUP(Tableau1[[#This Row],[CODE_DEPT]],Libellés!$L$2:$M$102,2,FALSE)</f>
        <v>Vienne</v>
      </c>
      <c r="F4929" s="21" t="s">
        <v>54</v>
      </c>
      <c r="G4929" s="21" t="str">
        <f>VLOOKUP(Tableau1[[#This Row],[CODE_TYPE_DECHET]],Libellés!$A$1:$B$8,2,FALSE)</f>
        <v>Verre</v>
      </c>
      <c r="H4929" s="21" t="s">
        <v>49</v>
      </c>
      <c r="I4929" s="21" t="str">
        <f>VLOOKUP(Tableau1[[#This Row],[CODE_DESTINATION]],Libellés!$E$2:$F$7,2,FALSE)</f>
        <v>Valorisation matière</v>
      </c>
      <c r="J4929" s="21">
        <v>15076.04</v>
      </c>
      <c r="K4929" s="21">
        <v>434887</v>
      </c>
      <c r="L4929" s="21">
        <f>Tableau1[[#This Row],[TONNE_DECHET]]*1000</f>
        <v>15076040</v>
      </c>
      <c r="M4929" s="21">
        <f>Tableau1[[#This Row],[KG_DECHET]]/Tableau1[[#This Row],[Population]]</f>
        <v>34.666568556889494</v>
      </c>
    </row>
    <row r="4930" spans="1:13" x14ac:dyDescent="0.3">
      <c r="A4930" s="21">
        <v>2015</v>
      </c>
      <c r="B4930" s="21">
        <v>75</v>
      </c>
      <c r="C4930" s="21" t="str">
        <f>VLOOKUP(Tableau1[[#This Row],[CODE_REGION]],Libellés!$I$2:$J$15,2,FALSE)</f>
        <v>Nouvelle-Aquitaine</v>
      </c>
      <c r="D4930" s="21">
        <v>86</v>
      </c>
      <c r="E4930" s="21" t="str">
        <f>VLOOKUP(Tableau1[[#This Row],[CODE_DEPT]],Libellés!$L$2:$M$102,2,FALSE)</f>
        <v>Vienne</v>
      </c>
      <c r="F4930" s="21" t="s">
        <v>55</v>
      </c>
      <c r="G4930" s="21" t="str">
        <f>VLOOKUP(Tableau1[[#This Row],[CODE_TYPE_DECHET]],Libellés!$A$1:$B$8,2,FALSE)</f>
        <v>Collectes séparées hors gravats</v>
      </c>
      <c r="H4930" s="21" t="s">
        <v>49</v>
      </c>
      <c r="I4930" s="21" t="str">
        <f>VLOOKUP(Tableau1[[#This Row],[CODE_DESTINATION]],Libellés!$E$2:$F$7,2,FALSE)</f>
        <v>Valorisation matière</v>
      </c>
      <c r="J4930" s="21">
        <v>580.34</v>
      </c>
      <c r="K4930" s="21">
        <v>434887</v>
      </c>
      <c r="L4930" s="21">
        <f>Tableau1[[#This Row],[TONNE_DECHET]]*1000</f>
        <v>580340</v>
      </c>
      <c r="M4930" s="21">
        <f>Tableau1[[#This Row],[KG_DECHET]]/Tableau1[[#This Row],[Population]]</f>
        <v>1.3344615957708554</v>
      </c>
    </row>
    <row r="4931" spans="1:13" x14ac:dyDescent="0.3">
      <c r="A4931" s="21">
        <v>2017</v>
      </c>
      <c r="B4931" s="21">
        <v>75</v>
      </c>
      <c r="C4931" s="21" t="str">
        <f>VLOOKUP(Tableau1[[#This Row],[CODE_REGION]],Libellés!$I$2:$J$15,2,FALSE)</f>
        <v>Nouvelle-Aquitaine</v>
      </c>
      <c r="D4931" s="21">
        <v>86</v>
      </c>
      <c r="E4931" s="21" t="str">
        <f>VLOOKUP(Tableau1[[#This Row],[CODE_DEPT]],Libellés!$L$2:$M$102,2,FALSE)</f>
        <v>Vienne</v>
      </c>
      <c r="F4931" s="21" t="s">
        <v>49</v>
      </c>
      <c r="G4931" s="21" t="str">
        <f>VLOOKUP(Tableau1[[#This Row],[CODE_TYPE_DECHET]],Libellés!$A$1:$B$8,2,FALSE)</f>
        <v>Ordures ménagères résiduelles</v>
      </c>
      <c r="H4931" s="21" t="s">
        <v>49</v>
      </c>
      <c r="I4931" s="21" t="str">
        <f>VLOOKUP(Tableau1[[#This Row],[CODE_DESTINATION]],Libellés!$E$2:$F$7,2,FALSE)</f>
        <v>Valorisation matière</v>
      </c>
      <c r="J4931" s="21">
        <v>926.4</v>
      </c>
      <c r="K4931" s="21">
        <v>436876</v>
      </c>
      <c r="L4931" s="21">
        <f>Tableau1[[#This Row],[TONNE_DECHET]]*1000</f>
        <v>926400</v>
      </c>
      <c r="M4931" s="21">
        <f>Tableau1[[#This Row],[KG_DECHET]]/Tableau1[[#This Row],[Population]]</f>
        <v>2.1205101676448237</v>
      </c>
    </row>
    <row r="4932" spans="1:13" x14ac:dyDescent="0.3">
      <c r="A4932" s="21">
        <v>2017</v>
      </c>
      <c r="B4932" s="21">
        <v>75</v>
      </c>
      <c r="C4932" s="21" t="str">
        <f>VLOOKUP(Tableau1[[#This Row],[CODE_REGION]],Libellés!$I$2:$J$15,2,FALSE)</f>
        <v>Nouvelle-Aquitaine</v>
      </c>
      <c r="D4932" s="21">
        <v>86</v>
      </c>
      <c r="E4932" s="21" t="str">
        <f>VLOOKUP(Tableau1[[#This Row],[CODE_DEPT]],Libellés!$L$2:$M$102,2,FALSE)</f>
        <v>Vienne</v>
      </c>
      <c r="F4932" s="21" t="s">
        <v>49</v>
      </c>
      <c r="G4932" s="21" t="str">
        <f>VLOOKUP(Tableau1[[#This Row],[CODE_TYPE_DECHET]],Libellés!$A$1:$B$8,2,FALSE)</f>
        <v>Ordures ménagères résiduelles</v>
      </c>
      <c r="H4932" s="21" t="s">
        <v>50</v>
      </c>
      <c r="I4932" s="21" t="str">
        <f>VLOOKUP(Tableau1[[#This Row],[CODE_DESTINATION]],Libellés!$E$2:$F$7,2,FALSE)</f>
        <v>Incinération avec récupération d'énergie</v>
      </c>
      <c r="J4932" s="21">
        <v>36122.620000000003</v>
      </c>
      <c r="K4932" s="21">
        <v>436876</v>
      </c>
      <c r="L4932" s="21">
        <f>Tableau1[[#This Row],[TONNE_DECHET]]*1000</f>
        <v>36122620</v>
      </c>
      <c r="M4932" s="21">
        <f>Tableau1[[#This Row],[KG_DECHET]]/Tableau1[[#This Row],[Population]]</f>
        <v>82.683919464562024</v>
      </c>
    </row>
    <row r="4933" spans="1:13" x14ac:dyDescent="0.3">
      <c r="A4933" s="21">
        <v>2017</v>
      </c>
      <c r="B4933" s="21">
        <v>75</v>
      </c>
      <c r="C4933" s="21" t="str">
        <f>VLOOKUP(Tableau1[[#This Row],[CODE_REGION]],Libellés!$I$2:$J$15,2,FALSE)</f>
        <v>Nouvelle-Aquitaine</v>
      </c>
      <c r="D4933" s="21">
        <v>86</v>
      </c>
      <c r="E4933" s="21" t="str">
        <f>VLOOKUP(Tableau1[[#This Row],[CODE_DEPT]],Libellés!$L$2:$M$102,2,FALSE)</f>
        <v>Vienne</v>
      </c>
      <c r="F4933" s="21" t="s">
        <v>49</v>
      </c>
      <c r="G4933" s="21" t="str">
        <f>VLOOKUP(Tableau1[[#This Row],[CODE_TYPE_DECHET]],Libellés!$A$1:$B$8,2,FALSE)</f>
        <v>Ordures ménagères résiduelles</v>
      </c>
      <c r="H4933" s="21" t="s">
        <v>51</v>
      </c>
      <c r="I4933" s="21" t="str">
        <f>VLOOKUP(Tableau1[[#This Row],[CODE_DESTINATION]],Libellés!$E$2:$F$7,2,FALSE)</f>
        <v>Stockage</v>
      </c>
      <c r="J4933" s="21">
        <v>50685.73</v>
      </c>
      <c r="K4933" s="21">
        <v>436876</v>
      </c>
      <c r="L4933" s="21">
        <f>Tableau1[[#This Row],[TONNE_DECHET]]*1000</f>
        <v>50685730</v>
      </c>
      <c r="M4933" s="21">
        <f>Tableau1[[#This Row],[KG_DECHET]]/Tableau1[[#This Row],[Population]]</f>
        <v>116.01857277579909</v>
      </c>
    </row>
    <row r="4934" spans="1:13" x14ac:dyDescent="0.3">
      <c r="A4934" s="21">
        <v>2017</v>
      </c>
      <c r="B4934" s="21">
        <v>75</v>
      </c>
      <c r="C4934" s="21" t="str">
        <f>VLOOKUP(Tableau1[[#This Row],[CODE_REGION]],Libellés!$I$2:$J$15,2,FALSE)</f>
        <v>Nouvelle-Aquitaine</v>
      </c>
      <c r="D4934" s="21">
        <v>86</v>
      </c>
      <c r="E4934" s="21" t="str">
        <f>VLOOKUP(Tableau1[[#This Row],[CODE_DEPT]],Libellés!$L$2:$M$102,2,FALSE)</f>
        <v>Vienne</v>
      </c>
      <c r="F4934" s="21" t="s">
        <v>50</v>
      </c>
      <c r="G4934" s="21" t="str">
        <f>VLOOKUP(Tableau1[[#This Row],[CODE_TYPE_DECHET]],Libellés!$A$1:$B$8,2,FALSE)</f>
        <v>Encombrants</v>
      </c>
      <c r="H4934" s="21" t="s">
        <v>49</v>
      </c>
      <c r="I4934" s="21" t="str">
        <f>VLOOKUP(Tableau1[[#This Row],[CODE_DESTINATION]],Libellés!$E$2:$F$7,2,FALSE)</f>
        <v>Valorisation matière</v>
      </c>
      <c r="J4934" s="21">
        <v>0.7</v>
      </c>
      <c r="K4934" s="21">
        <v>436876</v>
      </c>
      <c r="L4934" s="21">
        <f>Tableau1[[#This Row],[TONNE_DECHET]]*1000</f>
        <v>700</v>
      </c>
      <c r="M4934" s="21">
        <f>Tableau1[[#This Row],[KG_DECHET]]/Tableau1[[#This Row],[Population]]</f>
        <v>1.6022853166573581E-3</v>
      </c>
    </row>
    <row r="4935" spans="1:13" x14ac:dyDescent="0.3">
      <c r="A4935" s="21">
        <v>2017</v>
      </c>
      <c r="B4935" s="21">
        <v>75</v>
      </c>
      <c r="C4935" s="21" t="str">
        <f>VLOOKUP(Tableau1[[#This Row],[CODE_REGION]],Libellés!$I$2:$J$15,2,FALSE)</f>
        <v>Nouvelle-Aquitaine</v>
      </c>
      <c r="D4935" s="21">
        <v>86</v>
      </c>
      <c r="E4935" s="21" t="str">
        <f>VLOOKUP(Tableau1[[#This Row],[CODE_DEPT]],Libellés!$L$2:$M$102,2,FALSE)</f>
        <v>Vienne</v>
      </c>
      <c r="F4935" s="21" t="s">
        <v>51</v>
      </c>
      <c r="G4935" s="21" t="str">
        <f>VLOOKUP(Tableau1[[#This Row],[CODE_TYPE_DECHET]],Libellés!$A$1:$B$8,2,FALSE)</f>
        <v>Emballages et papier</v>
      </c>
      <c r="H4935" s="21" t="s">
        <v>49</v>
      </c>
      <c r="I4935" s="21" t="str">
        <f>VLOOKUP(Tableau1[[#This Row],[CODE_DESTINATION]],Libellés!$E$2:$F$7,2,FALSE)</f>
        <v>Valorisation matière</v>
      </c>
      <c r="J4935" s="21">
        <v>21905.49</v>
      </c>
      <c r="K4935" s="21">
        <v>436876</v>
      </c>
      <c r="L4935" s="21">
        <f>Tableau1[[#This Row],[TONNE_DECHET]]*1000</f>
        <v>21905490</v>
      </c>
      <c r="M4935" s="21">
        <f>Tableau1[[#This Row],[KG_DECHET]]/Tableau1[[#This Row],[Population]]</f>
        <v>50.141207115977991</v>
      </c>
    </row>
    <row r="4936" spans="1:13" x14ac:dyDescent="0.3">
      <c r="A4936" s="21">
        <v>2017</v>
      </c>
      <c r="B4936" s="21">
        <v>75</v>
      </c>
      <c r="C4936" s="21" t="str">
        <f>VLOOKUP(Tableau1[[#This Row],[CODE_REGION]],Libellés!$I$2:$J$15,2,FALSE)</f>
        <v>Nouvelle-Aquitaine</v>
      </c>
      <c r="D4936" s="21">
        <v>86</v>
      </c>
      <c r="E4936" s="21" t="str">
        <f>VLOOKUP(Tableau1[[#This Row],[CODE_DEPT]],Libellés!$L$2:$M$102,2,FALSE)</f>
        <v>Vienne</v>
      </c>
      <c r="F4936" s="21" t="s">
        <v>51</v>
      </c>
      <c r="G4936" s="21" t="str">
        <f>VLOOKUP(Tableau1[[#This Row],[CODE_TYPE_DECHET]],Libellés!$A$1:$B$8,2,FALSE)</f>
        <v>Emballages et papier</v>
      </c>
      <c r="H4936" s="21" t="s">
        <v>50</v>
      </c>
      <c r="I4936" s="21" t="str">
        <f>VLOOKUP(Tableau1[[#This Row],[CODE_DESTINATION]],Libellés!$E$2:$F$7,2,FALSE)</f>
        <v>Incinération avec récupération d'énergie</v>
      </c>
      <c r="J4936" s="21">
        <v>1060.4000000000001</v>
      </c>
      <c r="K4936" s="21">
        <v>436876</v>
      </c>
      <c r="L4936" s="21">
        <f>Tableau1[[#This Row],[TONNE_DECHET]]*1000</f>
        <v>1060400</v>
      </c>
      <c r="M4936" s="21">
        <f>Tableau1[[#This Row],[KG_DECHET]]/Tableau1[[#This Row],[Population]]</f>
        <v>2.427233356833518</v>
      </c>
    </row>
    <row r="4937" spans="1:13" x14ac:dyDescent="0.3">
      <c r="A4937" s="21">
        <v>2017</v>
      </c>
      <c r="B4937" s="21">
        <v>75</v>
      </c>
      <c r="C4937" s="21" t="str">
        <f>VLOOKUP(Tableau1[[#This Row],[CODE_REGION]],Libellés!$I$2:$J$15,2,FALSE)</f>
        <v>Nouvelle-Aquitaine</v>
      </c>
      <c r="D4937" s="21">
        <v>86</v>
      </c>
      <c r="E4937" s="21" t="str">
        <f>VLOOKUP(Tableau1[[#This Row],[CODE_DEPT]],Libellés!$L$2:$M$102,2,FALSE)</f>
        <v>Vienne</v>
      </c>
      <c r="F4937" s="21" t="s">
        <v>56</v>
      </c>
      <c r="G4937" s="21" t="str">
        <f>VLOOKUP(Tableau1[[#This Row],[CODE_TYPE_DECHET]],Libellés!$A$1:$B$8,2,FALSE)</f>
        <v>Biodéchets</v>
      </c>
      <c r="H4937" s="21" t="s">
        <v>49</v>
      </c>
      <c r="I4937" s="21" t="str">
        <f>VLOOKUP(Tableau1[[#This Row],[CODE_DESTINATION]],Libellés!$E$2:$F$7,2,FALSE)</f>
        <v>Valorisation matière</v>
      </c>
      <c r="J4937" s="21">
        <v>0.3</v>
      </c>
      <c r="K4937" s="21">
        <v>436876</v>
      </c>
      <c r="L4937" s="21">
        <f>Tableau1[[#This Row],[TONNE_DECHET]]*1000</f>
        <v>300</v>
      </c>
      <c r="M4937" s="21">
        <f>Tableau1[[#This Row],[KG_DECHET]]/Tableau1[[#This Row],[Population]]</f>
        <v>6.866937071388678E-4</v>
      </c>
    </row>
    <row r="4938" spans="1:13" x14ac:dyDescent="0.3">
      <c r="A4938" s="21">
        <v>2017</v>
      </c>
      <c r="B4938" s="21">
        <v>75</v>
      </c>
      <c r="C4938" s="21" t="str">
        <f>VLOOKUP(Tableau1[[#This Row],[CODE_REGION]],Libellés!$I$2:$J$15,2,FALSE)</f>
        <v>Nouvelle-Aquitaine</v>
      </c>
      <c r="D4938" s="21">
        <v>86</v>
      </c>
      <c r="E4938" s="21" t="str">
        <f>VLOOKUP(Tableau1[[#This Row],[CODE_DEPT]],Libellés!$L$2:$M$102,2,FALSE)</f>
        <v>Vienne</v>
      </c>
      <c r="F4938" s="21" t="s">
        <v>56</v>
      </c>
      <c r="G4938" s="21" t="str">
        <f>VLOOKUP(Tableau1[[#This Row],[CODE_TYPE_DECHET]],Libellés!$A$1:$B$8,2,FALSE)</f>
        <v>Biodéchets</v>
      </c>
      <c r="H4938" s="21" t="s">
        <v>56</v>
      </c>
      <c r="I4938" s="21" t="str">
        <f>VLOOKUP(Tableau1[[#This Row],[CODE_DESTINATION]],Libellés!$E$2:$F$7,2,FALSE)</f>
        <v>Valorisation organique</v>
      </c>
      <c r="J4938" s="21">
        <v>192.98</v>
      </c>
      <c r="K4938" s="21">
        <v>436876</v>
      </c>
      <c r="L4938" s="21">
        <f>Tableau1[[#This Row],[TONNE_DECHET]]*1000</f>
        <v>192980</v>
      </c>
      <c r="M4938" s="21">
        <f>Tableau1[[#This Row],[KG_DECHET]]/Tableau1[[#This Row],[Population]]</f>
        <v>0.44172717201219569</v>
      </c>
    </row>
    <row r="4939" spans="1:13" x14ac:dyDescent="0.3">
      <c r="A4939" s="21">
        <v>2017</v>
      </c>
      <c r="B4939" s="21">
        <v>75</v>
      </c>
      <c r="C4939" s="21" t="str">
        <f>VLOOKUP(Tableau1[[#This Row],[CODE_REGION]],Libellés!$I$2:$J$15,2,FALSE)</f>
        <v>Nouvelle-Aquitaine</v>
      </c>
      <c r="D4939" s="21">
        <v>86</v>
      </c>
      <c r="E4939" s="21" t="str">
        <f>VLOOKUP(Tableau1[[#This Row],[CODE_DEPT]],Libellés!$L$2:$M$102,2,FALSE)</f>
        <v>Vienne</v>
      </c>
      <c r="F4939" s="21" t="s">
        <v>54</v>
      </c>
      <c r="G4939" s="21" t="str">
        <f>VLOOKUP(Tableau1[[#This Row],[CODE_TYPE_DECHET]],Libellés!$A$1:$B$8,2,FALSE)</f>
        <v>Verre</v>
      </c>
      <c r="H4939" s="21" t="s">
        <v>49</v>
      </c>
      <c r="I4939" s="21" t="str">
        <f>VLOOKUP(Tableau1[[#This Row],[CODE_DESTINATION]],Libellés!$E$2:$F$7,2,FALSE)</f>
        <v>Valorisation matière</v>
      </c>
      <c r="J4939" s="21">
        <v>14346.88</v>
      </c>
      <c r="K4939" s="21">
        <v>436876</v>
      </c>
      <c r="L4939" s="21">
        <f>Tableau1[[#This Row],[TONNE_DECHET]]*1000</f>
        <v>14346880</v>
      </c>
      <c r="M4939" s="21">
        <f>Tableau1[[#This Row],[KG_DECHET]]/Tableau1[[#This Row],[Population]]</f>
        <v>32.839707376921595</v>
      </c>
    </row>
    <row r="4940" spans="1:13" x14ac:dyDescent="0.3">
      <c r="A4940" s="21">
        <v>2017</v>
      </c>
      <c r="B4940" s="21">
        <v>75</v>
      </c>
      <c r="C4940" s="21" t="str">
        <f>VLOOKUP(Tableau1[[#This Row],[CODE_REGION]],Libellés!$I$2:$J$15,2,FALSE)</f>
        <v>Nouvelle-Aquitaine</v>
      </c>
      <c r="D4940" s="21">
        <v>86</v>
      </c>
      <c r="E4940" s="21" t="str">
        <f>VLOOKUP(Tableau1[[#This Row],[CODE_DEPT]],Libellés!$L$2:$M$102,2,FALSE)</f>
        <v>Vienne</v>
      </c>
      <c r="F4940" s="21" t="s">
        <v>54</v>
      </c>
      <c r="G4940" s="21" t="str">
        <f>VLOOKUP(Tableau1[[#This Row],[CODE_TYPE_DECHET]],Libellés!$A$1:$B$8,2,FALSE)</f>
        <v>Verre</v>
      </c>
      <c r="H4940" s="21" t="s">
        <v>51</v>
      </c>
      <c r="I4940" s="21" t="str">
        <f>VLOOKUP(Tableau1[[#This Row],[CODE_DESTINATION]],Libellés!$E$2:$F$7,2,FALSE)</f>
        <v>Stockage</v>
      </c>
      <c r="J4940" s="21">
        <v>187.8</v>
      </c>
      <c r="K4940" s="21">
        <v>436876</v>
      </c>
      <c r="L4940" s="21">
        <f>Tableau1[[#This Row],[TONNE_DECHET]]*1000</f>
        <v>187800</v>
      </c>
      <c r="M4940" s="21">
        <f>Tableau1[[#This Row],[KG_DECHET]]/Tableau1[[#This Row],[Population]]</f>
        <v>0.42987026066893125</v>
      </c>
    </row>
    <row r="4941" spans="1:13" x14ac:dyDescent="0.3">
      <c r="A4941" s="21">
        <v>2017</v>
      </c>
      <c r="B4941" s="21">
        <v>75</v>
      </c>
      <c r="C4941" s="21" t="str">
        <f>VLOOKUP(Tableau1[[#This Row],[CODE_REGION]],Libellés!$I$2:$J$15,2,FALSE)</f>
        <v>Nouvelle-Aquitaine</v>
      </c>
      <c r="D4941" s="21">
        <v>86</v>
      </c>
      <c r="E4941" s="21" t="str">
        <f>VLOOKUP(Tableau1[[#This Row],[CODE_DEPT]],Libellés!$L$2:$M$102,2,FALSE)</f>
        <v>Vienne</v>
      </c>
      <c r="F4941" s="21" t="s">
        <v>55</v>
      </c>
      <c r="G4941" s="21" t="str">
        <f>VLOOKUP(Tableau1[[#This Row],[CODE_TYPE_DECHET]],Libellés!$A$1:$B$8,2,FALSE)</f>
        <v>Collectes séparées hors gravats</v>
      </c>
      <c r="H4941" s="21" t="s">
        <v>49</v>
      </c>
      <c r="I4941" s="21" t="str">
        <f>VLOOKUP(Tableau1[[#This Row],[CODE_DESTINATION]],Libellés!$E$2:$F$7,2,FALSE)</f>
        <v>Valorisation matière</v>
      </c>
      <c r="J4941" s="21">
        <v>1227.4760000000001</v>
      </c>
      <c r="K4941" s="21">
        <v>436876</v>
      </c>
      <c r="L4941" s="21">
        <f>Tableau1[[#This Row],[TONNE_DECHET]]*1000</f>
        <v>1227476</v>
      </c>
      <c r="M4941" s="21">
        <f>Tableau1[[#This Row],[KG_DECHET]]/Tableau1[[#This Row],[Population]]</f>
        <v>2.8096668162132961</v>
      </c>
    </row>
    <row r="4942" spans="1:13" x14ac:dyDescent="0.3">
      <c r="A4942" s="21">
        <v>2009</v>
      </c>
      <c r="B4942" s="21">
        <v>75</v>
      </c>
      <c r="C4942" s="21" t="str">
        <f>VLOOKUP(Tableau1[[#This Row],[CODE_REGION]],Libellés!$I$2:$J$15,2,FALSE)</f>
        <v>Nouvelle-Aquitaine</v>
      </c>
      <c r="D4942" s="21">
        <v>87</v>
      </c>
      <c r="E4942" s="21" t="str">
        <f>VLOOKUP(Tableau1[[#This Row],[CODE_DEPT]],Libellés!$L$2:$M$102,2,FALSE)</f>
        <v>Haute-Vienne</v>
      </c>
      <c r="F4942" s="21" t="s">
        <v>49</v>
      </c>
      <c r="G4942" s="21" t="str">
        <f>VLOOKUP(Tableau1[[#This Row],[CODE_TYPE_DECHET]],Libellés!$A$1:$B$8,2,FALSE)</f>
        <v>Ordures ménagères résiduelles</v>
      </c>
      <c r="H4942" s="21" t="s">
        <v>50</v>
      </c>
      <c r="I4942" s="21" t="str">
        <f>VLOOKUP(Tableau1[[#This Row],[CODE_DESTINATION]],Libellés!$E$2:$F$7,2,FALSE)</f>
        <v>Incinération avec récupération d'énergie</v>
      </c>
      <c r="J4942" s="21">
        <v>64394.239999999998</v>
      </c>
      <c r="K4942" s="21">
        <v>374849</v>
      </c>
      <c r="L4942" s="21">
        <f>Tableau1[[#This Row],[TONNE_DECHET]]*1000</f>
        <v>64394240</v>
      </c>
      <c r="M4942" s="21">
        <f>Tableau1[[#This Row],[KG_DECHET]]/Tableau1[[#This Row],[Population]]</f>
        <v>171.78714629090646</v>
      </c>
    </row>
    <row r="4943" spans="1:13" x14ac:dyDescent="0.3">
      <c r="A4943" s="21">
        <v>2009</v>
      </c>
      <c r="B4943" s="21">
        <v>75</v>
      </c>
      <c r="C4943" s="21" t="str">
        <f>VLOOKUP(Tableau1[[#This Row],[CODE_REGION]],Libellés!$I$2:$J$15,2,FALSE)</f>
        <v>Nouvelle-Aquitaine</v>
      </c>
      <c r="D4943" s="21">
        <v>87</v>
      </c>
      <c r="E4943" s="21" t="str">
        <f>VLOOKUP(Tableau1[[#This Row],[CODE_DEPT]],Libellés!$L$2:$M$102,2,FALSE)</f>
        <v>Haute-Vienne</v>
      </c>
      <c r="F4943" s="21" t="s">
        <v>49</v>
      </c>
      <c r="G4943" s="21" t="str">
        <f>VLOOKUP(Tableau1[[#This Row],[CODE_TYPE_DECHET]],Libellés!$A$1:$B$8,2,FALSE)</f>
        <v>Ordures ménagères résiduelles</v>
      </c>
      <c r="H4943" s="21" t="s">
        <v>51</v>
      </c>
      <c r="I4943" s="21" t="str">
        <f>VLOOKUP(Tableau1[[#This Row],[CODE_DESTINATION]],Libellés!$E$2:$F$7,2,FALSE)</f>
        <v>Stockage</v>
      </c>
      <c r="J4943" s="21">
        <v>15460.96</v>
      </c>
      <c r="K4943" s="21">
        <v>374849</v>
      </c>
      <c r="L4943" s="21">
        <f>Tableau1[[#This Row],[TONNE_DECHET]]*1000</f>
        <v>15460960</v>
      </c>
      <c r="M4943" s="21">
        <f>Tableau1[[#This Row],[KG_DECHET]]/Tableau1[[#This Row],[Population]]</f>
        <v>41.245834989555796</v>
      </c>
    </row>
    <row r="4944" spans="1:13" x14ac:dyDescent="0.3">
      <c r="A4944" s="21">
        <v>2009</v>
      </c>
      <c r="B4944" s="21">
        <v>75</v>
      </c>
      <c r="C4944" s="21" t="str">
        <f>VLOOKUP(Tableau1[[#This Row],[CODE_REGION]],Libellés!$I$2:$J$15,2,FALSE)</f>
        <v>Nouvelle-Aquitaine</v>
      </c>
      <c r="D4944" s="21">
        <v>87</v>
      </c>
      <c r="E4944" s="21" t="str">
        <f>VLOOKUP(Tableau1[[#This Row],[CODE_DEPT]],Libellés!$L$2:$M$102,2,FALSE)</f>
        <v>Haute-Vienne</v>
      </c>
      <c r="F4944" s="21" t="s">
        <v>49</v>
      </c>
      <c r="G4944" s="21" t="str">
        <f>VLOOKUP(Tableau1[[#This Row],[CODE_TYPE_DECHET]],Libellés!$A$1:$B$8,2,FALSE)</f>
        <v>Ordures ménagères résiduelles</v>
      </c>
      <c r="H4944" s="21" t="s">
        <v>52</v>
      </c>
      <c r="I4944" s="21" t="str">
        <f>VLOOKUP(Tableau1[[#This Row],[CODE_DESTINATION]],Libellés!$E$2:$F$7,2,FALSE)</f>
        <v>Non précisé</v>
      </c>
      <c r="J4944" s="21">
        <v>13669.468860000001</v>
      </c>
      <c r="K4944" s="21">
        <v>374849</v>
      </c>
      <c r="L4944" s="21">
        <f>Tableau1[[#This Row],[TONNE_DECHET]]*1000</f>
        <v>13669468.860000001</v>
      </c>
      <c r="M4944" s="21">
        <f>Tableau1[[#This Row],[KG_DECHET]]/Tableau1[[#This Row],[Population]]</f>
        <v>36.466600844606766</v>
      </c>
    </row>
    <row r="4945" spans="1:13" x14ac:dyDescent="0.3">
      <c r="A4945" s="21">
        <v>2009</v>
      </c>
      <c r="B4945" s="21">
        <v>75</v>
      </c>
      <c r="C4945" s="21" t="str">
        <f>VLOOKUP(Tableau1[[#This Row],[CODE_REGION]],Libellés!$I$2:$J$15,2,FALSE)</f>
        <v>Nouvelle-Aquitaine</v>
      </c>
      <c r="D4945" s="21">
        <v>87</v>
      </c>
      <c r="E4945" s="21" t="str">
        <f>VLOOKUP(Tableau1[[#This Row],[CODE_DEPT]],Libellés!$L$2:$M$102,2,FALSE)</f>
        <v>Haute-Vienne</v>
      </c>
      <c r="F4945" s="21" t="s">
        <v>50</v>
      </c>
      <c r="G4945" s="21" t="str">
        <f>VLOOKUP(Tableau1[[#This Row],[CODE_TYPE_DECHET]],Libellés!$A$1:$B$8,2,FALSE)</f>
        <v>Encombrants</v>
      </c>
      <c r="H4945" s="21" t="s">
        <v>49</v>
      </c>
      <c r="I4945" s="21" t="str">
        <f>VLOOKUP(Tableau1[[#This Row],[CODE_DESTINATION]],Libellés!$E$2:$F$7,2,FALSE)</f>
        <v>Valorisation matière</v>
      </c>
      <c r="J4945" s="21">
        <v>225</v>
      </c>
      <c r="K4945" s="21">
        <v>374849</v>
      </c>
      <c r="L4945" s="21">
        <f>Tableau1[[#This Row],[TONNE_DECHET]]*1000</f>
        <v>225000</v>
      </c>
      <c r="M4945" s="21">
        <f>Tableau1[[#This Row],[KG_DECHET]]/Tableau1[[#This Row],[Population]]</f>
        <v>0.60024169732345556</v>
      </c>
    </row>
    <row r="4946" spans="1:13" x14ac:dyDescent="0.3">
      <c r="A4946" s="21">
        <v>2009</v>
      </c>
      <c r="B4946" s="21">
        <v>75</v>
      </c>
      <c r="C4946" s="21" t="str">
        <f>VLOOKUP(Tableau1[[#This Row],[CODE_REGION]],Libellés!$I$2:$J$15,2,FALSE)</f>
        <v>Nouvelle-Aquitaine</v>
      </c>
      <c r="D4946" s="21">
        <v>87</v>
      </c>
      <c r="E4946" s="21" t="str">
        <f>VLOOKUP(Tableau1[[#This Row],[CODE_DEPT]],Libellés!$L$2:$M$102,2,FALSE)</f>
        <v>Haute-Vienne</v>
      </c>
      <c r="F4946" s="21" t="s">
        <v>50</v>
      </c>
      <c r="G4946" s="21" t="str">
        <f>VLOOKUP(Tableau1[[#This Row],[CODE_TYPE_DECHET]],Libellés!$A$1:$B$8,2,FALSE)</f>
        <v>Encombrants</v>
      </c>
      <c r="H4946" s="21" t="s">
        <v>51</v>
      </c>
      <c r="I4946" s="21" t="str">
        <f>VLOOKUP(Tableau1[[#This Row],[CODE_DESTINATION]],Libellés!$E$2:$F$7,2,FALSE)</f>
        <v>Stockage</v>
      </c>
      <c r="J4946" s="21">
        <v>199.45</v>
      </c>
      <c r="K4946" s="21">
        <v>374849</v>
      </c>
      <c r="L4946" s="21">
        <f>Tableau1[[#This Row],[TONNE_DECHET]]*1000</f>
        <v>199450</v>
      </c>
      <c r="M4946" s="21">
        <f>Tableau1[[#This Row],[KG_DECHET]]/Tableau1[[#This Row],[Population]]</f>
        <v>0.53208091791628098</v>
      </c>
    </row>
    <row r="4947" spans="1:13" x14ac:dyDescent="0.3">
      <c r="A4947" s="21">
        <v>2009</v>
      </c>
      <c r="B4947" s="21">
        <v>75</v>
      </c>
      <c r="C4947" s="21" t="str">
        <f>VLOOKUP(Tableau1[[#This Row],[CODE_REGION]],Libellés!$I$2:$J$15,2,FALSE)</f>
        <v>Nouvelle-Aquitaine</v>
      </c>
      <c r="D4947" s="21">
        <v>87</v>
      </c>
      <c r="E4947" s="21" t="str">
        <f>VLOOKUP(Tableau1[[#This Row],[CODE_DEPT]],Libellés!$L$2:$M$102,2,FALSE)</f>
        <v>Haute-Vienne</v>
      </c>
      <c r="F4947" s="21" t="s">
        <v>50</v>
      </c>
      <c r="G4947" s="21" t="str">
        <f>VLOOKUP(Tableau1[[#This Row],[CODE_TYPE_DECHET]],Libellés!$A$1:$B$8,2,FALSE)</f>
        <v>Encombrants</v>
      </c>
      <c r="H4947" s="21" t="s">
        <v>52</v>
      </c>
      <c r="I4947" s="21" t="str">
        <f>VLOOKUP(Tableau1[[#This Row],[CODE_DESTINATION]],Libellés!$E$2:$F$7,2,FALSE)</f>
        <v>Non précisé</v>
      </c>
      <c r="J4947" s="21">
        <v>388.39</v>
      </c>
      <c r="K4947" s="21">
        <v>374849</v>
      </c>
      <c r="L4947" s="21">
        <f>Tableau1[[#This Row],[TONNE_DECHET]]*1000</f>
        <v>388390</v>
      </c>
      <c r="M4947" s="21">
        <f>Tableau1[[#This Row],[KG_DECHET]]/Tableau1[[#This Row],[Population]]</f>
        <v>1.036123879215364</v>
      </c>
    </row>
    <row r="4948" spans="1:13" x14ac:dyDescent="0.3">
      <c r="A4948" s="21">
        <v>2009</v>
      </c>
      <c r="B4948" s="21">
        <v>75</v>
      </c>
      <c r="C4948" s="21" t="str">
        <f>VLOOKUP(Tableau1[[#This Row],[CODE_REGION]],Libellés!$I$2:$J$15,2,FALSE)</f>
        <v>Nouvelle-Aquitaine</v>
      </c>
      <c r="D4948" s="21">
        <v>87</v>
      </c>
      <c r="E4948" s="21" t="str">
        <f>VLOOKUP(Tableau1[[#This Row],[CODE_DEPT]],Libellés!$L$2:$M$102,2,FALSE)</f>
        <v>Haute-Vienne</v>
      </c>
      <c r="F4948" s="21" t="s">
        <v>53</v>
      </c>
      <c r="G4948" s="21" t="str">
        <f>VLOOKUP(Tableau1[[#This Row],[CODE_TYPE_DECHET]],Libellés!$A$1:$B$8,2,FALSE)</f>
        <v>Déchets dangereux</v>
      </c>
      <c r="H4948" s="21" t="s">
        <v>49</v>
      </c>
      <c r="I4948" s="21" t="str">
        <f>VLOOKUP(Tableau1[[#This Row],[CODE_DESTINATION]],Libellés!$E$2:$F$7,2,FALSE)</f>
        <v>Valorisation matière</v>
      </c>
      <c r="J4948" s="21">
        <v>5.99</v>
      </c>
      <c r="K4948" s="21">
        <v>374849</v>
      </c>
      <c r="L4948" s="21">
        <f>Tableau1[[#This Row],[TONNE_DECHET]]*1000</f>
        <v>5990</v>
      </c>
      <c r="M4948" s="21">
        <f>Tableau1[[#This Row],[KG_DECHET]]/Tableau1[[#This Row],[Population]]</f>
        <v>1.5979767853188883E-2</v>
      </c>
    </row>
    <row r="4949" spans="1:13" x14ac:dyDescent="0.3">
      <c r="A4949" s="21">
        <v>2009</v>
      </c>
      <c r="B4949" s="21">
        <v>75</v>
      </c>
      <c r="C4949" s="21" t="str">
        <f>VLOOKUP(Tableau1[[#This Row],[CODE_REGION]],Libellés!$I$2:$J$15,2,FALSE)</f>
        <v>Nouvelle-Aquitaine</v>
      </c>
      <c r="D4949" s="21">
        <v>87</v>
      </c>
      <c r="E4949" s="21" t="str">
        <f>VLOOKUP(Tableau1[[#This Row],[CODE_DEPT]],Libellés!$L$2:$M$102,2,FALSE)</f>
        <v>Haute-Vienne</v>
      </c>
      <c r="F4949" s="21" t="s">
        <v>51</v>
      </c>
      <c r="G4949" s="21" t="str">
        <f>VLOOKUP(Tableau1[[#This Row],[CODE_TYPE_DECHET]],Libellés!$A$1:$B$8,2,FALSE)</f>
        <v>Emballages et papier</v>
      </c>
      <c r="H4949" s="21" t="s">
        <v>49</v>
      </c>
      <c r="I4949" s="21" t="str">
        <f>VLOOKUP(Tableau1[[#This Row],[CODE_DESTINATION]],Libellés!$E$2:$F$7,2,FALSE)</f>
        <v>Valorisation matière</v>
      </c>
      <c r="J4949" s="21">
        <v>21183.10498</v>
      </c>
      <c r="K4949" s="21">
        <v>374849</v>
      </c>
      <c r="L4949" s="21">
        <f>Tableau1[[#This Row],[TONNE_DECHET]]*1000</f>
        <v>21183104.98</v>
      </c>
      <c r="M4949" s="21">
        <f>Tableau1[[#This Row],[KG_DECHET]]/Tableau1[[#This Row],[Population]]</f>
        <v>56.511035056782866</v>
      </c>
    </row>
    <row r="4950" spans="1:13" x14ac:dyDescent="0.3">
      <c r="A4950" s="21">
        <v>2009</v>
      </c>
      <c r="B4950" s="21">
        <v>75</v>
      </c>
      <c r="C4950" s="21" t="str">
        <f>VLOOKUP(Tableau1[[#This Row],[CODE_REGION]],Libellés!$I$2:$J$15,2,FALSE)</f>
        <v>Nouvelle-Aquitaine</v>
      </c>
      <c r="D4950" s="21">
        <v>87</v>
      </c>
      <c r="E4950" s="21" t="str">
        <f>VLOOKUP(Tableau1[[#This Row],[CODE_DEPT]],Libellés!$L$2:$M$102,2,FALSE)</f>
        <v>Haute-Vienne</v>
      </c>
      <c r="F4950" s="21" t="s">
        <v>54</v>
      </c>
      <c r="G4950" s="21" t="str">
        <f>VLOOKUP(Tableau1[[#This Row],[CODE_TYPE_DECHET]],Libellés!$A$1:$B$8,2,FALSE)</f>
        <v>Verre</v>
      </c>
      <c r="H4950" s="21" t="s">
        <v>49</v>
      </c>
      <c r="I4950" s="21" t="str">
        <f>VLOOKUP(Tableau1[[#This Row],[CODE_DESTINATION]],Libellés!$E$2:$F$7,2,FALSE)</f>
        <v>Valorisation matière</v>
      </c>
      <c r="J4950" s="21">
        <v>11144.74</v>
      </c>
      <c r="K4950" s="21">
        <v>374849</v>
      </c>
      <c r="L4950" s="21">
        <f>Tableau1[[#This Row],[TONNE_DECHET]]*1000</f>
        <v>11144740</v>
      </c>
      <c r="M4950" s="21">
        <f>Tableau1[[#This Row],[KG_DECHET]]/Tableau1[[#This Row],[Population]]</f>
        <v>29.73127846146048</v>
      </c>
    </row>
    <row r="4951" spans="1:13" x14ac:dyDescent="0.3">
      <c r="A4951" s="21">
        <v>2011</v>
      </c>
      <c r="B4951" s="21">
        <v>75</v>
      </c>
      <c r="C4951" s="21" t="str">
        <f>VLOOKUP(Tableau1[[#This Row],[CODE_REGION]],Libellés!$I$2:$J$15,2,FALSE)</f>
        <v>Nouvelle-Aquitaine</v>
      </c>
      <c r="D4951" s="21">
        <v>87</v>
      </c>
      <c r="E4951" s="21" t="str">
        <f>VLOOKUP(Tableau1[[#This Row],[CODE_DEPT]],Libellés!$L$2:$M$102,2,FALSE)</f>
        <v>Haute-Vienne</v>
      </c>
      <c r="F4951" s="21" t="s">
        <v>49</v>
      </c>
      <c r="G4951" s="21" t="str">
        <f>VLOOKUP(Tableau1[[#This Row],[CODE_TYPE_DECHET]],Libellés!$A$1:$B$8,2,FALSE)</f>
        <v>Ordures ménagères résiduelles</v>
      </c>
      <c r="H4951" s="21" t="s">
        <v>50</v>
      </c>
      <c r="I4951" s="21" t="str">
        <f>VLOOKUP(Tableau1[[#This Row],[CODE_DESTINATION]],Libellés!$E$2:$F$7,2,FALSE)</f>
        <v>Incinération avec récupération d'énergie</v>
      </c>
      <c r="J4951" s="21">
        <v>62545.57</v>
      </c>
      <c r="K4951" s="21">
        <v>376058</v>
      </c>
      <c r="L4951" s="21">
        <f>Tableau1[[#This Row],[TONNE_DECHET]]*1000</f>
        <v>62545570</v>
      </c>
      <c r="M4951" s="21">
        <f>Tableau1[[#This Row],[KG_DECHET]]/Tableau1[[#This Row],[Population]]</f>
        <v>166.31894548181398</v>
      </c>
    </row>
    <row r="4952" spans="1:13" x14ac:dyDescent="0.3">
      <c r="A4952" s="21">
        <v>2011</v>
      </c>
      <c r="B4952" s="21">
        <v>75</v>
      </c>
      <c r="C4952" s="21" t="str">
        <f>VLOOKUP(Tableau1[[#This Row],[CODE_REGION]],Libellés!$I$2:$J$15,2,FALSE)</f>
        <v>Nouvelle-Aquitaine</v>
      </c>
      <c r="D4952" s="21">
        <v>87</v>
      </c>
      <c r="E4952" s="21" t="str">
        <f>VLOOKUP(Tableau1[[#This Row],[CODE_DEPT]],Libellés!$L$2:$M$102,2,FALSE)</f>
        <v>Haute-Vienne</v>
      </c>
      <c r="F4952" s="21" t="s">
        <v>49</v>
      </c>
      <c r="G4952" s="21" t="str">
        <f>VLOOKUP(Tableau1[[#This Row],[CODE_TYPE_DECHET]],Libellés!$A$1:$B$8,2,FALSE)</f>
        <v>Ordures ménagères résiduelles</v>
      </c>
      <c r="H4952" s="21" t="s">
        <v>51</v>
      </c>
      <c r="I4952" s="21" t="str">
        <f>VLOOKUP(Tableau1[[#This Row],[CODE_DESTINATION]],Libellés!$E$2:$F$7,2,FALSE)</f>
        <v>Stockage</v>
      </c>
      <c r="J4952" s="21">
        <v>22321.1</v>
      </c>
      <c r="K4952" s="21">
        <v>376058</v>
      </c>
      <c r="L4952" s="21">
        <f>Tableau1[[#This Row],[TONNE_DECHET]]*1000</f>
        <v>22321100</v>
      </c>
      <c r="M4952" s="21">
        <f>Tableau1[[#This Row],[KG_DECHET]]/Tableau1[[#This Row],[Population]]</f>
        <v>59.355471762334531</v>
      </c>
    </row>
    <row r="4953" spans="1:13" x14ac:dyDescent="0.3">
      <c r="A4953" s="21">
        <v>2011</v>
      </c>
      <c r="B4953" s="21">
        <v>75</v>
      </c>
      <c r="C4953" s="21" t="str">
        <f>VLOOKUP(Tableau1[[#This Row],[CODE_REGION]],Libellés!$I$2:$J$15,2,FALSE)</f>
        <v>Nouvelle-Aquitaine</v>
      </c>
      <c r="D4953" s="21">
        <v>87</v>
      </c>
      <c r="E4953" s="21" t="str">
        <f>VLOOKUP(Tableau1[[#This Row],[CODE_DEPT]],Libellés!$L$2:$M$102,2,FALSE)</f>
        <v>Haute-Vienne</v>
      </c>
      <c r="F4953" s="21" t="s">
        <v>49</v>
      </c>
      <c r="G4953" s="21" t="str">
        <f>VLOOKUP(Tableau1[[#This Row],[CODE_TYPE_DECHET]],Libellés!$A$1:$B$8,2,FALSE)</f>
        <v>Ordures ménagères résiduelles</v>
      </c>
      <c r="H4953" s="21" t="s">
        <v>52</v>
      </c>
      <c r="I4953" s="21" t="str">
        <f>VLOOKUP(Tableau1[[#This Row],[CODE_DESTINATION]],Libellés!$E$2:$F$7,2,FALSE)</f>
        <v>Non précisé</v>
      </c>
      <c r="J4953" s="21">
        <v>5662.3680599999998</v>
      </c>
      <c r="K4953" s="21">
        <v>376058</v>
      </c>
      <c r="L4953" s="21">
        <f>Tableau1[[#This Row],[TONNE_DECHET]]*1000</f>
        <v>5662368.0599999996</v>
      </c>
      <c r="M4953" s="21">
        <f>Tableau1[[#This Row],[KG_DECHET]]/Tableau1[[#This Row],[Population]]</f>
        <v>15.057166873195092</v>
      </c>
    </row>
    <row r="4954" spans="1:13" x14ac:dyDescent="0.3">
      <c r="A4954" s="21">
        <v>2011</v>
      </c>
      <c r="B4954" s="21">
        <v>75</v>
      </c>
      <c r="C4954" s="21" t="str">
        <f>VLOOKUP(Tableau1[[#This Row],[CODE_REGION]],Libellés!$I$2:$J$15,2,FALSE)</f>
        <v>Nouvelle-Aquitaine</v>
      </c>
      <c r="D4954" s="21">
        <v>87</v>
      </c>
      <c r="E4954" s="21" t="str">
        <f>VLOOKUP(Tableau1[[#This Row],[CODE_DEPT]],Libellés!$L$2:$M$102,2,FALSE)</f>
        <v>Haute-Vienne</v>
      </c>
      <c r="F4954" s="21" t="s">
        <v>50</v>
      </c>
      <c r="G4954" s="21" t="str">
        <f>VLOOKUP(Tableau1[[#This Row],[CODE_TYPE_DECHET]],Libellés!$A$1:$B$8,2,FALSE)</f>
        <v>Encombrants</v>
      </c>
      <c r="H4954" s="21" t="s">
        <v>49</v>
      </c>
      <c r="I4954" s="21" t="str">
        <f>VLOOKUP(Tableau1[[#This Row],[CODE_DESTINATION]],Libellés!$E$2:$F$7,2,FALSE)</f>
        <v>Valorisation matière</v>
      </c>
      <c r="J4954" s="21">
        <v>65.88</v>
      </c>
      <c r="K4954" s="21">
        <v>376058</v>
      </c>
      <c r="L4954" s="21">
        <f>Tableau1[[#This Row],[TONNE_DECHET]]*1000</f>
        <v>65880</v>
      </c>
      <c r="M4954" s="21">
        <f>Tableau1[[#This Row],[KG_DECHET]]/Tableau1[[#This Row],[Population]]</f>
        <v>0.17518574262480788</v>
      </c>
    </row>
    <row r="4955" spans="1:13" x14ac:dyDescent="0.3">
      <c r="A4955" s="21">
        <v>2011</v>
      </c>
      <c r="B4955" s="21">
        <v>75</v>
      </c>
      <c r="C4955" s="21" t="str">
        <f>VLOOKUP(Tableau1[[#This Row],[CODE_REGION]],Libellés!$I$2:$J$15,2,FALSE)</f>
        <v>Nouvelle-Aquitaine</v>
      </c>
      <c r="D4955" s="21">
        <v>87</v>
      </c>
      <c r="E4955" s="21" t="str">
        <f>VLOOKUP(Tableau1[[#This Row],[CODE_DEPT]],Libellés!$L$2:$M$102,2,FALSE)</f>
        <v>Haute-Vienne</v>
      </c>
      <c r="F4955" s="21" t="s">
        <v>50</v>
      </c>
      <c r="G4955" s="21" t="str">
        <f>VLOOKUP(Tableau1[[#This Row],[CODE_TYPE_DECHET]],Libellés!$A$1:$B$8,2,FALSE)</f>
        <v>Encombrants</v>
      </c>
      <c r="H4955" s="21" t="s">
        <v>51</v>
      </c>
      <c r="I4955" s="21" t="str">
        <f>VLOOKUP(Tableau1[[#This Row],[CODE_DESTINATION]],Libellés!$E$2:$F$7,2,FALSE)</f>
        <v>Stockage</v>
      </c>
      <c r="J4955" s="21">
        <v>293.11</v>
      </c>
      <c r="K4955" s="21">
        <v>376058</v>
      </c>
      <c r="L4955" s="21">
        <f>Tableau1[[#This Row],[TONNE_DECHET]]*1000</f>
        <v>293110</v>
      </c>
      <c r="M4955" s="21">
        <f>Tableau1[[#This Row],[KG_DECHET]]/Tableau1[[#This Row],[Population]]</f>
        <v>0.77942764148083543</v>
      </c>
    </row>
    <row r="4956" spans="1:13" x14ac:dyDescent="0.3">
      <c r="A4956" s="21">
        <v>2011</v>
      </c>
      <c r="B4956" s="21">
        <v>75</v>
      </c>
      <c r="C4956" s="21" t="str">
        <f>VLOOKUP(Tableau1[[#This Row],[CODE_REGION]],Libellés!$I$2:$J$15,2,FALSE)</f>
        <v>Nouvelle-Aquitaine</v>
      </c>
      <c r="D4956" s="21">
        <v>87</v>
      </c>
      <c r="E4956" s="21" t="str">
        <f>VLOOKUP(Tableau1[[#This Row],[CODE_DEPT]],Libellés!$L$2:$M$102,2,FALSE)</f>
        <v>Haute-Vienne</v>
      </c>
      <c r="F4956" s="21" t="s">
        <v>53</v>
      </c>
      <c r="G4956" s="21" t="str">
        <f>VLOOKUP(Tableau1[[#This Row],[CODE_TYPE_DECHET]],Libellés!$A$1:$B$8,2,FALSE)</f>
        <v>Déchets dangereux</v>
      </c>
      <c r="H4956" s="21" t="s">
        <v>49</v>
      </c>
      <c r="I4956" s="21" t="str">
        <f>VLOOKUP(Tableau1[[#This Row],[CODE_DESTINATION]],Libellés!$E$2:$F$7,2,FALSE)</f>
        <v>Valorisation matière</v>
      </c>
      <c r="J4956" s="21">
        <v>6.99</v>
      </c>
      <c r="K4956" s="21">
        <v>376058</v>
      </c>
      <c r="L4956" s="21">
        <f>Tableau1[[#This Row],[TONNE_DECHET]]*1000</f>
        <v>6990</v>
      </c>
      <c r="M4956" s="21">
        <f>Tableau1[[#This Row],[KG_DECHET]]/Tableau1[[#This Row],[Population]]</f>
        <v>1.8587558302176791E-2</v>
      </c>
    </row>
    <row r="4957" spans="1:13" x14ac:dyDescent="0.3">
      <c r="A4957" s="21">
        <v>2011</v>
      </c>
      <c r="B4957" s="21">
        <v>75</v>
      </c>
      <c r="C4957" s="21" t="str">
        <f>VLOOKUP(Tableau1[[#This Row],[CODE_REGION]],Libellés!$I$2:$J$15,2,FALSE)</f>
        <v>Nouvelle-Aquitaine</v>
      </c>
      <c r="D4957" s="21">
        <v>87</v>
      </c>
      <c r="E4957" s="21" t="str">
        <f>VLOOKUP(Tableau1[[#This Row],[CODE_DEPT]],Libellés!$L$2:$M$102,2,FALSE)</f>
        <v>Haute-Vienne</v>
      </c>
      <c r="F4957" s="21" t="s">
        <v>51</v>
      </c>
      <c r="G4957" s="21" t="str">
        <f>VLOOKUP(Tableau1[[#This Row],[CODE_TYPE_DECHET]],Libellés!$A$1:$B$8,2,FALSE)</f>
        <v>Emballages et papier</v>
      </c>
      <c r="H4957" s="21" t="s">
        <v>49</v>
      </c>
      <c r="I4957" s="21" t="str">
        <f>VLOOKUP(Tableau1[[#This Row],[CODE_DESTINATION]],Libellés!$E$2:$F$7,2,FALSE)</f>
        <v>Valorisation matière</v>
      </c>
      <c r="J4957" s="21">
        <v>25167.619989999999</v>
      </c>
      <c r="K4957" s="21">
        <v>376058</v>
      </c>
      <c r="L4957" s="21">
        <f>Tableau1[[#This Row],[TONNE_DECHET]]*1000</f>
        <v>25167619.989999998</v>
      </c>
      <c r="M4957" s="21">
        <f>Tableau1[[#This Row],[KG_DECHET]]/Tableau1[[#This Row],[Population]]</f>
        <v>66.924836035930625</v>
      </c>
    </row>
    <row r="4958" spans="1:13" x14ac:dyDescent="0.3">
      <c r="A4958" s="21">
        <v>2011</v>
      </c>
      <c r="B4958" s="21">
        <v>75</v>
      </c>
      <c r="C4958" s="21" t="str">
        <f>VLOOKUP(Tableau1[[#This Row],[CODE_REGION]],Libellés!$I$2:$J$15,2,FALSE)</f>
        <v>Nouvelle-Aquitaine</v>
      </c>
      <c r="D4958" s="21">
        <v>87</v>
      </c>
      <c r="E4958" s="21" t="str">
        <f>VLOOKUP(Tableau1[[#This Row],[CODE_DEPT]],Libellés!$L$2:$M$102,2,FALSE)</f>
        <v>Haute-Vienne</v>
      </c>
      <c r="F4958" s="21" t="s">
        <v>51</v>
      </c>
      <c r="G4958" s="21" t="str">
        <f>VLOOKUP(Tableau1[[#This Row],[CODE_TYPE_DECHET]],Libellés!$A$1:$B$8,2,FALSE)</f>
        <v>Emballages et papier</v>
      </c>
      <c r="H4958" s="21" t="s">
        <v>52</v>
      </c>
      <c r="I4958" s="21" t="str">
        <f>VLOOKUP(Tableau1[[#This Row],[CODE_DESTINATION]],Libellés!$E$2:$F$7,2,FALSE)</f>
        <v>Non précisé</v>
      </c>
      <c r="J4958" s="21">
        <v>10</v>
      </c>
      <c r="K4958" s="21">
        <v>376058</v>
      </c>
      <c r="L4958" s="21">
        <f>Tableau1[[#This Row],[TONNE_DECHET]]*1000</f>
        <v>10000</v>
      </c>
      <c r="M4958" s="21">
        <f>Tableau1[[#This Row],[KG_DECHET]]/Tableau1[[#This Row],[Population]]</f>
        <v>2.659164277850757E-2</v>
      </c>
    </row>
    <row r="4959" spans="1:13" x14ac:dyDescent="0.3">
      <c r="A4959" s="21">
        <v>2011</v>
      </c>
      <c r="B4959" s="21">
        <v>75</v>
      </c>
      <c r="C4959" s="21" t="str">
        <f>VLOOKUP(Tableau1[[#This Row],[CODE_REGION]],Libellés!$I$2:$J$15,2,FALSE)</f>
        <v>Nouvelle-Aquitaine</v>
      </c>
      <c r="D4959" s="21">
        <v>87</v>
      </c>
      <c r="E4959" s="21" t="str">
        <f>VLOOKUP(Tableau1[[#This Row],[CODE_DEPT]],Libellés!$L$2:$M$102,2,FALSE)</f>
        <v>Haute-Vienne</v>
      </c>
      <c r="F4959" s="21" t="s">
        <v>54</v>
      </c>
      <c r="G4959" s="21" t="str">
        <f>VLOOKUP(Tableau1[[#This Row],[CODE_TYPE_DECHET]],Libellés!$A$1:$B$8,2,FALSE)</f>
        <v>Verre</v>
      </c>
      <c r="H4959" s="21" t="s">
        <v>49</v>
      </c>
      <c r="I4959" s="21" t="str">
        <f>VLOOKUP(Tableau1[[#This Row],[CODE_DESTINATION]],Libellés!$E$2:$F$7,2,FALSE)</f>
        <v>Valorisation matière</v>
      </c>
      <c r="J4959" s="21">
        <v>11003.18001</v>
      </c>
      <c r="K4959" s="21">
        <v>376058</v>
      </c>
      <c r="L4959" s="21">
        <f>Tableau1[[#This Row],[TONNE_DECHET]]*1000</f>
        <v>11003180.01</v>
      </c>
      <c r="M4959" s="21">
        <f>Tableau1[[#This Row],[KG_DECHET]]/Tableau1[[#This Row],[Population]]</f>
        <v>29.259263225353536</v>
      </c>
    </row>
    <row r="4960" spans="1:13" x14ac:dyDescent="0.3">
      <c r="A4960" s="21">
        <v>2011</v>
      </c>
      <c r="B4960" s="21">
        <v>75</v>
      </c>
      <c r="C4960" s="21" t="str">
        <f>VLOOKUP(Tableau1[[#This Row],[CODE_REGION]],Libellés!$I$2:$J$15,2,FALSE)</f>
        <v>Nouvelle-Aquitaine</v>
      </c>
      <c r="D4960" s="21">
        <v>87</v>
      </c>
      <c r="E4960" s="21" t="str">
        <f>VLOOKUP(Tableau1[[#This Row],[CODE_DEPT]],Libellés!$L$2:$M$102,2,FALSE)</f>
        <v>Haute-Vienne</v>
      </c>
      <c r="F4960" s="21" t="s">
        <v>55</v>
      </c>
      <c r="G4960" s="21" t="str">
        <f>VLOOKUP(Tableau1[[#This Row],[CODE_TYPE_DECHET]],Libellés!$A$1:$B$8,2,FALSE)</f>
        <v>Collectes séparées hors gravats</v>
      </c>
      <c r="H4960" s="21" t="s">
        <v>51</v>
      </c>
      <c r="I4960" s="21" t="str">
        <f>VLOOKUP(Tableau1[[#This Row],[CODE_DESTINATION]],Libellés!$E$2:$F$7,2,FALSE)</f>
        <v>Stockage</v>
      </c>
      <c r="J4960" s="21">
        <v>5.4</v>
      </c>
      <c r="K4960" s="21">
        <v>376058</v>
      </c>
      <c r="L4960" s="21">
        <f>Tableau1[[#This Row],[TONNE_DECHET]]*1000</f>
        <v>5400</v>
      </c>
      <c r="M4960" s="21">
        <f>Tableau1[[#This Row],[KG_DECHET]]/Tableau1[[#This Row],[Population]]</f>
        <v>1.4359487100394088E-2</v>
      </c>
    </row>
    <row r="4961" spans="1:13" x14ac:dyDescent="0.3">
      <c r="A4961" s="21">
        <v>2013</v>
      </c>
      <c r="B4961" s="21">
        <v>75</v>
      </c>
      <c r="C4961" s="21" t="str">
        <f>VLOOKUP(Tableau1[[#This Row],[CODE_REGION]],Libellés!$I$2:$J$15,2,FALSE)</f>
        <v>Nouvelle-Aquitaine</v>
      </c>
      <c r="D4961" s="21">
        <v>87</v>
      </c>
      <c r="E4961" s="21" t="str">
        <f>VLOOKUP(Tableau1[[#This Row],[CODE_DEPT]],Libellés!$L$2:$M$102,2,FALSE)</f>
        <v>Haute-Vienne</v>
      </c>
      <c r="F4961" s="21" t="s">
        <v>49</v>
      </c>
      <c r="G4961" s="21" t="str">
        <f>VLOOKUP(Tableau1[[#This Row],[CODE_TYPE_DECHET]],Libellés!$A$1:$B$8,2,FALSE)</f>
        <v>Ordures ménagères résiduelles</v>
      </c>
      <c r="H4961" s="21" t="s">
        <v>50</v>
      </c>
      <c r="I4961" s="21" t="str">
        <f>VLOOKUP(Tableau1[[#This Row],[CODE_DESTINATION]],Libellés!$E$2:$F$7,2,FALSE)</f>
        <v>Incinération avec récupération d'énergie</v>
      </c>
      <c r="J4961" s="21">
        <v>84559.65</v>
      </c>
      <c r="K4961" s="21">
        <v>375856</v>
      </c>
      <c r="L4961" s="21">
        <f>Tableau1[[#This Row],[TONNE_DECHET]]*1000</f>
        <v>84559650</v>
      </c>
      <c r="M4961" s="21">
        <f>Tableau1[[#This Row],[KG_DECHET]]/Tableau1[[#This Row],[Population]]</f>
        <v>224.97884828232088</v>
      </c>
    </row>
    <row r="4962" spans="1:13" x14ac:dyDescent="0.3">
      <c r="A4962" s="21">
        <v>2013</v>
      </c>
      <c r="B4962" s="21">
        <v>75</v>
      </c>
      <c r="C4962" s="21" t="str">
        <f>VLOOKUP(Tableau1[[#This Row],[CODE_REGION]],Libellés!$I$2:$J$15,2,FALSE)</f>
        <v>Nouvelle-Aquitaine</v>
      </c>
      <c r="D4962" s="21">
        <v>87</v>
      </c>
      <c r="E4962" s="21" t="str">
        <f>VLOOKUP(Tableau1[[#This Row],[CODE_DEPT]],Libellés!$L$2:$M$102,2,FALSE)</f>
        <v>Haute-Vienne</v>
      </c>
      <c r="F4962" s="21" t="s">
        <v>49</v>
      </c>
      <c r="G4962" s="21" t="str">
        <f>VLOOKUP(Tableau1[[#This Row],[CODE_TYPE_DECHET]],Libellés!$A$1:$B$8,2,FALSE)</f>
        <v>Ordures ménagères résiduelles</v>
      </c>
      <c r="H4962" s="21" t="s">
        <v>51</v>
      </c>
      <c r="I4962" s="21" t="str">
        <f>VLOOKUP(Tableau1[[#This Row],[CODE_DESTINATION]],Libellés!$E$2:$F$7,2,FALSE)</f>
        <v>Stockage</v>
      </c>
      <c r="J4962" s="21">
        <v>3300</v>
      </c>
      <c r="K4962" s="21">
        <v>375856</v>
      </c>
      <c r="L4962" s="21">
        <f>Tableau1[[#This Row],[TONNE_DECHET]]*1000</f>
        <v>3300000</v>
      </c>
      <c r="M4962" s="21">
        <f>Tableau1[[#This Row],[KG_DECHET]]/Tableau1[[#This Row],[Population]]</f>
        <v>8.779958281895194</v>
      </c>
    </row>
    <row r="4963" spans="1:13" x14ac:dyDescent="0.3">
      <c r="A4963" s="21">
        <v>2013</v>
      </c>
      <c r="B4963" s="21">
        <v>75</v>
      </c>
      <c r="C4963" s="21" t="str">
        <f>VLOOKUP(Tableau1[[#This Row],[CODE_REGION]],Libellés!$I$2:$J$15,2,FALSE)</f>
        <v>Nouvelle-Aquitaine</v>
      </c>
      <c r="D4963" s="21">
        <v>87</v>
      </c>
      <c r="E4963" s="21" t="str">
        <f>VLOOKUP(Tableau1[[#This Row],[CODE_DEPT]],Libellés!$L$2:$M$102,2,FALSE)</f>
        <v>Haute-Vienne</v>
      </c>
      <c r="F4963" s="21" t="s">
        <v>49</v>
      </c>
      <c r="G4963" s="21" t="str">
        <f>VLOOKUP(Tableau1[[#This Row],[CODE_TYPE_DECHET]],Libellés!$A$1:$B$8,2,FALSE)</f>
        <v>Ordures ménagères résiduelles</v>
      </c>
      <c r="H4963" s="21" t="s">
        <v>52</v>
      </c>
      <c r="I4963" s="21" t="str">
        <f>VLOOKUP(Tableau1[[#This Row],[CODE_DESTINATION]],Libellés!$E$2:$F$7,2,FALSE)</f>
        <v>Non précisé</v>
      </c>
      <c r="J4963" s="21">
        <v>43.892270000000003</v>
      </c>
      <c r="K4963" s="21">
        <v>375856</v>
      </c>
      <c r="L4963" s="21">
        <f>Tableau1[[#This Row],[TONNE_DECHET]]*1000</f>
        <v>43892.270000000004</v>
      </c>
      <c r="M4963" s="21">
        <f>Tableau1[[#This Row],[KG_DECHET]]/Tableau1[[#This Row],[Population]]</f>
        <v>0.11677948469626667</v>
      </c>
    </row>
    <row r="4964" spans="1:13" x14ac:dyDescent="0.3">
      <c r="A4964" s="21">
        <v>2013</v>
      </c>
      <c r="B4964" s="21">
        <v>75</v>
      </c>
      <c r="C4964" s="21" t="str">
        <f>VLOOKUP(Tableau1[[#This Row],[CODE_REGION]],Libellés!$I$2:$J$15,2,FALSE)</f>
        <v>Nouvelle-Aquitaine</v>
      </c>
      <c r="D4964" s="21">
        <v>87</v>
      </c>
      <c r="E4964" s="21" t="str">
        <f>VLOOKUP(Tableau1[[#This Row],[CODE_DEPT]],Libellés!$L$2:$M$102,2,FALSE)</f>
        <v>Haute-Vienne</v>
      </c>
      <c r="F4964" s="21" t="s">
        <v>50</v>
      </c>
      <c r="G4964" s="21" t="str">
        <f>VLOOKUP(Tableau1[[#This Row],[CODE_TYPE_DECHET]],Libellés!$A$1:$B$8,2,FALSE)</f>
        <v>Encombrants</v>
      </c>
      <c r="H4964" s="21" t="s">
        <v>49</v>
      </c>
      <c r="I4964" s="21" t="str">
        <f>VLOOKUP(Tableau1[[#This Row],[CODE_DESTINATION]],Libellés!$E$2:$F$7,2,FALSE)</f>
        <v>Valorisation matière</v>
      </c>
      <c r="J4964" s="21">
        <v>166.001</v>
      </c>
      <c r="K4964" s="21">
        <v>375856</v>
      </c>
      <c r="L4964" s="21">
        <f>Tableau1[[#This Row],[TONNE_DECHET]]*1000</f>
        <v>166001</v>
      </c>
      <c r="M4964" s="21">
        <f>Tableau1[[#This Row],[KG_DECHET]]/Tableau1[[#This Row],[Population]]</f>
        <v>0.44166116810693457</v>
      </c>
    </row>
    <row r="4965" spans="1:13" x14ac:dyDescent="0.3">
      <c r="A4965" s="21">
        <v>2013</v>
      </c>
      <c r="B4965" s="21">
        <v>75</v>
      </c>
      <c r="C4965" s="21" t="str">
        <f>VLOOKUP(Tableau1[[#This Row],[CODE_REGION]],Libellés!$I$2:$J$15,2,FALSE)</f>
        <v>Nouvelle-Aquitaine</v>
      </c>
      <c r="D4965" s="21">
        <v>87</v>
      </c>
      <c r="E4965" s="21" t="str">
        <f>VLOOKUP(Tableau1[[#This Row],[CODE_DEPT]],Libellés!$L$2:$M$102,2,FALSE)</f>
        <v>Haute-Vienne</v>
      </c>
      <c r="F4965" s="21" t="s">
        <v>50</v>
      </c>
      <c r="G4965" s="21" t="str">
        <f>VLOOKUP(Tableau1[[#This Row],[CODE_TYPE_DECHET]],Libellés!$A$1:$B$8,2,FALSE)</f>
        <v>Encombrants</v>
      </c>
      <c r="H4965" s="21" t="s">
        <v>51</v>
      </c>
      <c r="I4965" s="21" t="str">
        <f>VLOOKUP(Tableau1[[#This Row],[CODE_DESTINATION]],Libellés!$E$2:$F$7,2,FALSE)</f>
        <v>Stockage</v>
      </c>
      <c r="J4965" s="21">
        <v>261.601</v>
      </c>
      <c r="K4965" s="21">
        <v>375856</v>
      </c>
      <c r="L4965" s="21">
        <f>Tableau1[[#This Row],[TONNE_DECHET]]*1000</f>
        <v>261601</v>
      </c>
      <c r="M4965" s="21">
        <f>Tableau1[[#This Row],[KG_DECHET]]/Tableau1[[#This Row],[Population]]</f>
        <v>0.69601389894001964</v>
      </c>
    </row>
    <row r="4966" spans="1:13" x14ac:dyDescent="0.3">
      <c r="A4966" s="21">
        <v>2013</v>
      </c>
      <c r="B4966" s="21">
        <v>75</v>
      </c>
      <c r="C4966" s="21" t="str">
        <f>VLOOKUP(Tableau1[[#This Row],[CODE_REGION]],Libellés!$I$2:$J$15,2,FALSE)</f>
        <v>Nouvelle-Aquitaine</v>
      </c>
      <c r="D4966" s="21">
        <v>87</v>
      </c>
      <c r="E4966" s="21" t="str">
        <f>VLOOKUP(Tableau1[[#This Row],[CODE_DEPT]],Libellés!$L$2:$M$102,2,FALSE)</f>
        <v>Haute-Vienne</v>
      </c>
      <c r="F4966" s="21" t="s">
        <v>53</v>
      </c>
      <c r="G4966" s="21" t="str">
        <f>VLOOKUP(Tableau1[[#This Row],[CODE_TYPE_DECHET]],Libellés!$A$1:$B$8,2,FALSE)</f>
        <v>Déchets dangereux</v>
      </c>
      <c r="H4966" s="21" t="s">
        <v>49</v>
      </c>
      <c r="I4966" s="21" t="str">
        <f>VLOOKUP(Tableau1[[#This Row],[CODE_DESTINATION]],Libellés!$E$2:$F$7,2,FALSE)</f>
        <v>Valorisation matière</v>
      </c>
      <c r="J4966" s="21">
        <v>9.5</v>
      </c>
      <c r="K4966" s="21">
        <v>375856</v>
      </c>
      <c r="L4966" s="21">
        <f>Tableau1[[#This Row],[TONNE_DECHET]]*1000</f>
        <v>9500</v>
      </c>
      <c r="M4966" s="21">
        <f>Tableau1[[#This Row],[KG_DECHET]]/Tableau1[[#This Row],[Population]]</f>
        <v>2.5275637478183136E-2</v>
      </c>
    </row>
    <row r="4967" spans="1:13" x14ac:dyDescent="0.3">
      <c r="A4967" s="21">
        <v>2013</v>
      </c>
      <c r="B4967" s="21">
        <v>75</v>
      </c>
      <c r="C4967" s="21" t="str">
        <f>VLOOKUP(Tableau1[[#This Row],[CODE_REGION]],Libellés!$I$2:$J$15,2,FALSE)</f>
        <v>Nouvelle-Aquitaine</v>
      </c>
      <c r="D4967" s="21">
        <v>87</v>
      </c>
      <c r="E4967" s="21" t="str">
        <f>VLOOKUP(Tableau1[[#This Row],[CODE_DEPT]],Libellés!$L$2:$M$102,2,FALSE)</f>
        <v>Haute-Vienne</v>
      </c>
      <c r="F4967" s="21" t="s">
        <v>51</v>
      </c>
      <c r="G4967" s="21" t="str">
        <f>VLOOKUP(Tableau1[[#This Row],[CODE_TYPE_DECHET]],Libellés!$A$1:$B$8,2,FALSE)</f>
        <v>Emballages et papier</v>
      </c>
      <c r="H4967" s="21" t="s">
        <v>49</v>
      </c>
      <c r="I4967" s="21" t="str">
        <f>VLOOKUP(Tableau1[[#This Row],[CODE_DESTINATION]],Libellés!$E$2:$F$7,2,FALSE)</f>
        <v>Valorisation matière</v>
      </c>
      <c r="J4967" s="21">
        <v>19682.12</v>
      </c>
      <c r="K4967" s="21">
        <v>375856</v>
      </c>
      <c r="L4967" s="21">
        <f>Tableau1[[#This Row],[TONNE_DECHET]]*1000</f>
        <v>19682120</v>
      </c>
      <c r="M4967" s="21">
        <f>Tableau1[[#This Row],[KG_DECHET]]/Tableau1[[#This Row],[Population]]</f>
        <v>52.366118939168189</v>
      </c>
    </row>
    <row r="4968" spans="1:13" x14ac:dyDescent="0.3">
      <c r="A4968" s="21">
        <v>2013</v>
      </c>
      <c r="B4968" s="21">
        <v>75</v>
      </c>
      <c r="C4968" s="21" t="str">
        <f>VLOOKUP(Tableau1[[#This Row],[CODE_REGION]],Libellés!$I$2:$J$15,2,FALSE)</f>
        <v>Nouvelle-Aquitaine</v>
      </c>
      <c r="D4968" s="21">
        <v>87</v>
      </c>
      <c r="E4968" s="21" t="str">
        <f>VLOOKUP(Tableau1[[#This Row],[CODE_DEPT]],Libellés!$L$2:$M$102,2,FALSE)</f>
        <v>Haute-Vienne</v>
      </c>
      <c r="F4968" s="21" t="s">
        <v>56</v>
      </c>
      <c r="G4968" s="21" t="str">
        <f>VLOOKUP(Tableau1[[#This Row],[CODE_TYPE_DECHET]],Libellés!$A$1:$B$8,2,FALSE)</f>
        <v>Biodéchets</v>
      </c>
      <c r="H4968" s="21" t="s">
        <v>56</v>
      </c>
      <c r="I4968" s="21" t="str">
        <f>VLOOKUP(Tableau1[[#This Row],[CODE_DESTINATION]],Libellés!$E$2:$F$7,2,FALSE)</f>
        <v>Valorisation organique</v>
      </c>
      <c r="J4968" s="21">
        <v>305</v>
      </c>
      <c r="K4968" s="21">
        <v>375856</v>
      </c>
      <c r="L4968" s="21">
        <f>Tableau1[[#This Row],[TONNE_DECHET]]*1000</f>
        <v>305000</v>
      </c>
      <c r="M4968" s="21">
        <f>Tableau1[[#This Row],[KG_DECHET]]/Tableau1[[#This Row],[Population]]</f>
        <v>0.81148099272061636</v>
      </c>
    </row>
    <row r="4969" spans="1:13" x14ac:dyDescent="0.3">
      <c r="A4969" s="21">
        <v>2013</v>
      </c>
      <c r="B4969" s="21">
        <v>75</v>
      </c>
      <c r="C4969" s="21" t="str">
        <f>VLOOKUP(Tableau1[[#This Row],[CODE_REGION]],Libellés!$I$2:$J$15,2,FALSE)</f>
        <v>Nouvelle-Aquitaine</v>
      </c>
      <c r="D4969" s="21">
        <v>87</v>
      </c>
      <c r="E4969" s="21" t="str">
        <f>VLOOKUP(Tableau1[[#This Row],[CODE_DEPT]],Libellés!$L$2:$M$102,2,FALSE)</f>
        <v>Haute-Vienne</v>
      </c>
      <c r="F4969" s="21" t="s">
        <v>54</v>
      </c>
      <c r="G4969" s="21" t="str">
        <f>VLOOKUP(Tableau1[[#This Row],[CODE_TYPE_DECHET]],Libellés!$A$1:$B$8,2,FALSE)</f>
        <v>Verre</v>
      </c>
      <c r="H4969" s="21" t="s">
        <v>49</v>
      </c>
      <c r="I4969" s="21" t="str">
        <f>VLOOKUP(Tableau1[[#This Row],[CODE_DESTINATION]],Libellés!$E$2:$F$7,2,FALSE)</f>
        <v>Valorisation matière</v>
      </c>
      <c r="J4969" s="21">
        <v>10922.7</v>
      </c>
      <c r="K4969" s="21">
        <v>375856</v>
      </c>
      <c r="L4969" s="21">
        <f>Tableau1[[#This Row],[TONNE_DECHET]]*1000</f>
        <v>10922700</v>
      </c>
      <c r="M4969" s="21">
        <f>Tableau1[[#This Row],[KG_DECHET]]/Tableau1[[#This Row],[Population]]</f>
        <v>29.060863735047466</v>
      </c>
    </row>
    <row r="4970" spans="1:13" x14ac:dyDescent="0.3">
      <c r="A4970" s="21">
        <v>2013</v>
      </c>
      <c r="B4970" s="21">
        <v>75</v>
      </c>
      <c r="C4970" s="21" t="str">
        <f>VLOOKUP(Tableau1[[#This Row],[CODE_REGION]],Libellés!$I$2:$J$15,2,FALSE)</f>
        <v>Nouvelle-Aquitaine</v>
      </c>
      <c r="D4970" s="21">
        <v>87</v>
      </c>
      <c r="E4970" s="21" t="str">
        <f>VLOOKUP(Tableau1[[#This Row],[CODE_DEPT]],Libellés!$L$2:$M$102,2,FALSE)</f>
        <v>Haute-Vienne</v>
      </c>
      <c r="F4970" s="21" t="s">
        <v>55</v>
      </c>
      <c r="G4970" s="21" t="str">
        <f>VLOOKUP(Tableau1[[#This Row],[CODE_TYPE_DECHET]],Libellés!$A$1:$B$8,2,FALSE)</f>
        <v>Collectes séparées hors gravats</v>
      </c>
      <c r="H4970" s="21" t="s">
        <v>49</v>
      </c>
      <c r="I4970" s="21" t="str">
        <f>VLOOKUP(Tableau1[[#This Row],[CODE_DESTINATION]],Libellés!$E$2:$F$7,2,FALSE)</f>
        <v>Valorisation matière</v>
      </c>
      <c r="J4970" s="21">
        <v>667.07001000000002</v>
      </c>
      <c r="K4970" s="21">
        <v>375856</v>
      </c>
      <c r="L4970" s="21">
        <f>Tableau1[[#This Row],[TONNE_DECHET]]*1000</f>
        <v>667070.01</v>
      </c>
      <c r="M4970" s="21">
        <f>Tableau1[[#This Row],[KG_DECHET]]/Tableau1[[#This Row],[Population]]</f>
        <v>1.7748020784555787</v>
      </c>
    </row>
    <row r="4971" spans="1:13" x14ac:dyDescent="0.3">
      <c r="A4971" s="21">
        <v>2015</v>
      </c>
      <c r="B4971" s="21">
        <v>75</v>
      </c>
      <c r="C4971" s="21" t="str">
        <f>VLOOKUP(Tableau1[[#This Row],[CODE_REGION]],Libellés!$I$2:$J$15,2,FALSE)</f>
        <v>Nouvelle-Aquitaine</v>
      </c>
      <c r="D4971" s="21">
        <v>87</v>
      </c>
      <c r="E4971" s="21" t="str">
        <f>VLOOKUP(Tableau1[[#This Row],[CODE_DEPT]],Libellés!$L$2:$M$102,2,FALSE)</f>
        <v>Haute-Vienne</v>
      </c>
      <c r="F4971" s="21" t="s">
        <v>49</v>
      </c>
      <c r="G4971" s="21" t="str">
        <f>VLOOKUP(Tableau1[[#This Row],[CODE_TYPE_DECHET]],Libellés!$A$1:$B$8,2,FALSE)</f>
        <v>Ordures ménagères résiduelles</v>
      </c>
      <c r="H4971" s="21" t="s">
        <v>50</v>
      </c>
      <c r="I4971" s="21" t="str">
        <f>VLOOKUP(Tableau1[[#This Row],[CODE_DESTINATION]],Libellés!$E$2:$F$7,2,FALSE)</f>
        <v>Incinération avec récupération d'énergie</v>
      </c>
      <c r="J4971" s="21">
        <v>83353.55</v>
      </c>
      <c r="K4971" s="21">
        <v>375795</v>
      </c>
      <c r="L4971" s="21">
        <f>Tableau1[[#This Row],[TONNE_DECHET]]*1000</f>
        <v>83353550</v>
      </c>
      <c r="M4971" s="21">
        <f>Tableau1[[#This Row],[KG_DECHET]]/Tableau1[[#This Row],[Population]]</f>
        <v>221.80590481512527</v>
      </c>
    </row>
    <row r="4972" spans="1:13" x14ac:dyDescent="0.3">
      <c r="A4972" s="21">
        <v>2015</v>
      </c>
      <c r="B4972" s="21">
        <v>75</v>
      </c>
      <c r="C4972" s="21" t="str">
        <f>VLOOKUP(Tableau1[[#This Row],[CODE_REGION]],Libellés!$I$2:$J$15,2,FALSE)</f>
        <v>Nouvelle-Aquitaine</v>
      </c>
      <c r="D4972" s="21">
        <v>87</v>
      </c>
      <c r="E4972" s="21" t="str">
        <f>VLOOKUP(Tableau1[[#This Row],[CODE_DEPT]],Libellés!$L$2:$M$102,2,FALSE)</f>
        <v>Haute-Vienne</v>
      </c>
      <c r="F4972" s="21" t="s">
        <v>49</v>
      </c>
      <c r="G4972" s="21" t="str">
        <f>VLOOKUP(Tableau1[[#This Row],[CODE_TYPE_DECHET]],Libellés!$A$1:$B$8,2,FALSE)</f>
        <v>Ordures ménagères résiduelles</v>
      </c>
      <c r="H4972" s="21" t="s">
        <v>52</v>
      </c>
      <c r="I4972" s="21" t="str">
        <f>VLOOKUP(Tableau1[[#This Row],[CODE_DESTINATION]],Libellés!$E$2:$F$7,2,FALSE)</f>
        <v>Non précisé</v>
      </c>
      <c r="J4972" s="21">
        <v>1486.0917300000001</v>
      </c>
      <c r="K4972" s="21">
        <v>375795</v>
      </c>
      <c r="L4972" s="21">
        <f>Tableau1[[#This Row],[TONNE_DECHET]]*1000</f>
        <v>1486091.73</v>
      </c>
      <c r="M4972" s="21">
        <f>Tableau1[[#This Row],[KG_DECHET]]/Tableau1[[#This Row],[Population]]</f>
        <v>3.9545276813156107</v>
      </c>
    </row>
    <row r="4973" spans="1:13" x14ac:dyDescent="0.3">
      <c r="A4973" s="21">
        <v>2015</v>
      </c>
      <c r="B4973" s="21">
        <v>75</v>
      </c>
      <c r="C4973" s="21" t="str">
        <f>VLOOKUP(Tableau1[[#This Row],[CODE_REGION]],Libellés!$I$2:$J$15,2,FALSE)</f>
        <v>Nouvelle-Aquitaine</v>
      </c>
      <c r="D4973" s="21">
        <v>87</v>
      </c>
      <c r="E4973" s="21" t="str">
        <f>VLOOKUP(Tableau1[[#This Row],[CODE_DEPT]],Libellés!$L$2:$M$102,2,FALSE)</f>
        <v>Haute-Vienne</v>
      </c>
      <c r="F4973" s="21" t="s">
        <v>50</v>
      </c>
      <c r="G4973" s="21" t="str">
        <f>VLOOKUP(Tableau1[[#This Row],[CODE_TYPE_DECHET]],Libellés!$A$1:$B$8,2,FALSE)</f>
        <v>Encombrants</v>
      </c>
      <c r="H4973" s="21" t="s">
        <v>49</v>
      </c>
      <c r="I4973" s="21" t="str">
        <f>VLOOKUP(Tableau1[[#This Row],[CODE_DESTINATION]],Libellés!$E$2:$F$7,2,FALSE)</f>
        <v>Valorisation matière</v>
      </c>
      <c r="J4973" s="21">
        <v>214</v>
      </c>
      <c r="K4973" s="21">
        <v>375795</v>
      </c>
      <c r="L4973" s="21">
        <f>Tableau1[[#This Row],[TONNE_DECHET]]*1000</f>
        <v>214000</v>
      </c>
      <c r="M4973" s="21">
        <f>Tableau1[[#This Row],[KG_DECHET]]/Tableau1[[#This Row],[Population]]</f>
        <v>0.56945941271171785</v>
      </c>
    </row>
    <row r="4974" spans="1:13" x14ac:dyDescent="0.3">
      <c r="A4974" s="21">
        <v>2015</v>
      </c>
      <c r="B4974" s="21">
        <v>75</v>
      </c>
      <c r="C4974" s="21" t="str">
        <f>VLOOKUP(Tableau1[[#This Row],[CODE_REGION]],Libellés!$I$2:$J$15,2,FALSE)</f>
        <v>Nouvelle-Aquitaine</v>
      </c>
      <c r="D4974" s="21">
        <v>87</v>
      </c>
      <c r="E4974" s="21" t="str">
        <f>VLOOKUP(Tableau1[[#This Row],[CODE_DEPT]],Libellés!$L$2:$M$102,2,FALSE)</f>
        <v>Haute-Vienne</v>
      </c>
      <c r="F4974" s="21" t="s">
        <v>50</v>
      </c>
      <c r="G4974" s="21" t="str">
        <f>VLOOKUP(Tableau1[[#This Row],[CODE_TYPE_DECHET]],Libellés!$A$1:$B$8,2,FALSE)</f>
        <v>Encombrants</v>
      </c>
      <c r="H4974" s="21" t="s">
        <v>51</v>
      </c>
      <c r="I4974" s="21" t="str">
        <f>VLOOKUP(Tableau1[[#This Row],[CODE_DESTINATION]],Libellés!$E$2:$F$7,2,FALSE)</f>
        <v>Stockage</v>
      </c>
      <c r="J4974" s="21">
        <v>470.59100000000001</v>
      </c>
      <c r="K4974" s="21">
        <v>375795</v>
      </c>
      <c r="L4974" s="21">
        <f>Tableau1[[#This Row],[TONNE_DECHET]]*1000</f>
        <v>470591</v>
      </c>
      <c r="M4974" s="21">
        <f>Tableau1[[#This Row],[KG_DECHET]]/Tableau1[[#This Row],[Population]]</f>
        <v>1.2522545536795326</v>
      </c>
    </row>
    <row r="4975" spans="1:13" x14ac:dyDescent="0.3">
      <c r="A4975" s="21">
        <v>2015</v>
      </c>
      <c r="B4975" s="21">
        <v>75</v>
      </c>
      <c r="C4975" s="21" t="str">
        <f>VLOOKUP(Tableau1[[#This Row],[CODE_REGION]],Libellés!$I$2:$J$15,2,FALSE)</f>
        <v>Nouvelle-Aquitaine</v>
      </c>
      <c r="D4975" s="21">
        <v>87</v>
      </c>
      <c r="E4975" s="21" t="str">
        <f>VLOOKUP(Tableau1[[#This Row],[CODE_DEPT]],Libellés!$L$2:$M$102,2,FALSE)</f>
        <v>Haute-Vienne</v>
      </c>
      <c r="F4975" s="21" t="s">
        <v>53</v>
      </c>
      <c r="G4975" s="21" t="str">
        <f>VLOOKUP(Tableau1[[#This Row],[CODE_TYPE_DECHET]],Libellés!$A$1:$B$8,2,FALSE)</f>
        <v>Déchets dangereux</v>
      </c>
      <c r="H4975" s="21" t="s">
        <v>49</v>
      </c>
      <c r="I4975" s="21" t="str">
        <f>VLOOKUP(Tableau1[[#This Row],[CODE_DESTINATION]],Libellés!$E$2:$F$7,2,FALSE)</f>
        <v>Valorisation matière</v>
      </c>
      <c r="J4975" s="21">
        <v>13</v>
      </c>
      <c r="K4975" s="21">
        <v>375795</v>
      </c>
      <c r="L4975" s="21">
        <f>Tableau1[[#This Row],[TONNE_DECHET]]*1000</f>
        <v>13000</v>
      </c>
      <c r="M4975" s="21">
        <f>Tableau1[[#This Row],[KG_DECHET]]/Tableau1[[#This Row],[Population]]</f>
        <v>3.4593328809590332E-2</v>
      </c>
    </row>
    <row r="4976" spans="1:13" x14ac:dyDescent="0.3">
      <c r="A4976" s="21">
        <v>2015</v>
      </c>
      <c r="B4976" s="21">
        <v>75</v>
      </c>
      <c r="C4976" s="21" t="str">
        <f>VLOOKUP(Tableau1[[#This Row],[CODE_REGION]],Libellés!$I$2:$J$15,2,FALSE)</f>
        <v>Nouvelle-Aquitaine</v>
      </c>
      <c r="D4976" s="21">
        <v>87</v>
      </c>
      <c r="E4976" s="21" t="str">
        <f>VLOOKUP(Tableau1[[#This Row],[CODE_DEPT]],Libellés!$L$2:$M$102,2,FALSE)</f>
        <v>Haute-Vienne</v>
      </c>
      <c r="F4976" s="21" t="s">
        <v>51</v>
      </c>
      <c r="G4976" s="21" t="str">
        <f>VLOOKUP(Tableau1[[#This Row],[CODE_TYPE_DECHET]],Libellés!$A$1:$B$8,2,FALSE)</f>
        <v>Emballages et papier</v>
      </c>
      <c r="H4976" s="21" t="s">
        <v>49</v>
      </c>
      <c r="I4976" s="21" t="str">
        <f>VLOOKUP(Tableau1[[#This Row],[CODE_DESTINATION]],Libellés!$E$2:$F$7,2,FALSE)</f>
        <v>Valorisation matière</v>
      </c>
      <c r="J4976" s="21">
        <v>20183.64</v>
      </c>
      <c r="K4976" s="21">
        <v>375795</v>
      </c>
      <c r="L4976" s="21">
        <f>Tableau1[[#This Row],[TONNE_DECHET]]*1000</f>
        <v>20183640</v>
      </c>
      <c r="M4976" s="21">
        <f>Tableau1[[#This Row],[KG_DECHET]]/Tableau1[[#This Row],[Population]]</f>
        <v>53.709176545723068</v>
      </c>
    </row>
    <row r="4977" spans="1:13" x14ac:dyDescent="0.3">
      <c r="A4977" s="21">
        <v>2015</v>
      </c>
      <c r="B4977" s="21">
        <v>75</v>
      </c>
      <c r="C4977" s="21" t="str">
        <f>VLOOKUP(Tableau1[[#This Row],[CODE_REGION]],Libellés!$I$2:$J$15,2,FALSE)</f>
        <v>Nouvelle-Aquitaine</v>
      </c>
      <c r="D4977" s="21">
        <v>87</v>
      </c>
      <c r="E4977" s="21" t="str">
        <f>VLOOKUP(Tableau1[[#This Row],[CODE_DEPT]],Libellés!$L$2:$M$102,2,FALSE)</f>
        <v>Haute-Vienne</v>
      </c>
      <c r="F4977" s="21" t="s">
        <v>51</v>
      </c>
      <c r="G4977" s="21" t="str">
        <f>VLOOKUP(Tableau1[[#This Row],[CODE_TYPE_DECHET]],Libellés!$A$1:$B$8,2,FALSE)</f>
        <v>Emballages et papier</v>
      </c>
      <c r="H4977" s="21" t="s">
        <v>52</v>
      </c>
      <c r="I4977" s="21" t="str">
        <f>VLOOKUP(Tableau1[[#This Row],[CODE_DESTINATION]],Libellés!$E$2:$F$7,2,FALSE)</f>
        <v>Non précisé</v>
      </c>
      <c r="J4977" s="21">
        <v>54.648420000000002</v>
      </c>
      <c r="K4977" s="21">
        <v>375795</v>
      </c>
      <c r="L4977" s="21">
        <f>Tableau1[[#This Row],[TONNE_DECHET]]*1000</f>
        <v>54648.42</v>
      </c>
      <c r="M4977" s="21">
        <f>Tableau1[[#This Row],[KG_DECHET]]/Tableau1[[#This Row],[Population]]</f>
        <v>0.14542082784496865</v>
      </c>
    </row>
    <row r="4978" spans="1:13" x14ac:dyDescent="0.3">
      <c r="A4978" s="21">
        <v>2015</v>
      </c>
      <c r="B4978" s="21">
        <v>75</v>
      </c>
      <c r="C4978" s="21" t="str">
        <f>VLOOKUP(Tableau1[[#This Row],[CODE_REGION]],Libellés!$I$2:$J$15,2,FALSE)</f>
        <v>Nouvelle-Aquitaine</v>
      </c>
      <c r="D4978" s="21">
        <v>87</v>
      </c>
      <c r="E4978" s="21" t="str">
        <f>VLOOKUP(Tableau1[[#This Row],[CODE_DEPT]],Libellés!$L$2:$M$102,2,FALSE)</f>
        <v>Haute-Vienne</v>
      </c>
      <c r="F4978" s="21" t="s">
        <v>56</v>
      </c>
      <c r="G4978" s="21" t="str">
        <f>VLOOKUP(Tableau1[[#This Row],[CODE_TYPE_DECHET]],Libellés!$A$1:$B$8,2,FALSE)</f>
        <v>Biodéchets</v>
      </c>
      <c r="H4978" s="21" t="s">
        <v>56</v>
      </c>
      <c r="I4978" s="21" t="str">
        <f>VLOOKUP(Tableau1[[#This Row],[CODE_DESTINATION]],Libellés!$E$2:$F$7,2,FALSE)</f>
        <v>Valorisation organique</v>
      </c>
      <c r="J4978" s="21">
        <v>352</v>
      </c>
      <c r="K4978" s="21">
        <v>375795</v>
      </c>
      <c r="L4978" s="21">
        <f>Tableau1[[#This Row],[TONNE_DECHET]]*1000</f>
        <v>352000</v>
      </c>
      <c r="M4978" s="21">
        <f>Tableau1[[#This Row],[KG_DECHET]]/Tableau1[[#This Row],[Population]]</f>
        <v>0.93668090315198449</v>
      </c>
    </row>
    <row r="4979" spans="1:13" x14ac:dyDescent="0.3">
      <c r="A4979" s="21">
        <v>2015</v>
      </c>
      <c r="B4979" s="21">
        <v>75</v>
      </c>
      <c r="C4979" s="21" t="str">
        <f>VLOOKUP(Tableau1[[#This Row],[CODE_REGION]],Libellés!$I$2:$J$15,2,FALSE)</f>
        <v>Nouvelle-Aquitaine</v>
      </c>
      <c r="D4979" s="21">
        <v>87</v>
      </c>
      <c r="E4979" s="21" t="str">
        <f>VLOOKUP(Tableau1[[#This Row],[CODE_DEPT]],Libellés!$L$2:$M$102,2,FALSE)</f>
        <v>Haute-Vienne</v>
      </c>
      <c r="F4979" s="21" t="s">
        <v>54</v>
      </c>
      <c r="G4979" s="21" t="str">
        <f>VLOOKUP(Tableau1[[#This Row],[CODE_TYPE_DECHET]],Libellés!$A$1:$B$8,2,FALSE)</f>
        <v>Verre</v>
      </c>
      <c r="H4979" s="21" t="s">
        <v>49</v>
      </c>
      <c r="I4979" s="21" t="str">
        <f>VLOOKUP(Tableau1[[#This Row],[CODE_DESTINATION]],Libellés!$E$2:$F$7,2,FALSE)</f>
        <v>Valorisation matière</v>
      </c>
      <c r="J4979" s="21">
        <v>11100</v>
      </c>
      <c r="K4979" s="21">
        <v>375795</v>
      </c>
      <c r="L4979" s="21">
        <f>Tableau1[[#This Row],[TONNE_DECHET]]*1000</f>
        <v>11100000</v>
      </c>
      <c r="M4979" s="21">
        <f>Tableau1[[#This Row],[KG_DECHET]]/Tableau1[[#This Row],[Population]]</f>
        <v>29.537380752804054</v>
      </c>
    </row>
    <row r="4980" spans="1:13" x14ac:dyDescent="0.3">
      <c r="A4980" s="21">
        <v>2015</v>
      </c>
      <c r="B4980" s="21">
        <v>75</v>
      </c>
      <c r="C4980" s="21" t="str">
        <f>VLOOKUP(Tableau1[[#This Row],[CODE_REGION]],Libellés!$I$2:$J$15,2,FALSE)</f>
        <v>Nouvelle-Aquitaine</v>
      </c>
      <c r="D4980" s="21">
        <v>87</v>
      </c>
      <c r="E4980" s="21" t="str">
        <f>VLOOKUP(Tableau1[[#This Row],[CODE_DEPT]],Libellés!$L$2:$M$102,2,FALSE)</f>
        <v>Haute-Vienne</v>
      </c>
      <c r="F4980" s="21" t="s">
        <v>54</v>
      </c>
      <c r="G4980" s="21" t="str">
        <f>VLOOKUP(Tableau1[[#This Row],[CODE_TYPE_DECHET]],Libellés!$A$1:$B$8,2,FALSE)</f>
        <v>Verre</v>
      </c>
      <c r="H4980" s="21" t="s">
        <v>52</v>
      </c>
      <c r="I4980" s="21" t="str">
        <f>VLOOKUP(Tableau1[[#This Row],[CODE_DESTINATION]],Libellés!$E$2:$F$7,2,FALSE)</f>
        <v>Non précisé</v>
      </c>
      <c r="J4980" s="21">
        <v>60.8202</v>
      </c>
      <c r="K4980" s="21">
        <v>375795</v>
      </c>
      <c r="L4980" s="21">
        <f>Tableau1[[#This Row],[TONNE_DECHET]]*1000</f>
        <v>60820.2</v>
      </c>
      <c r="M4980" s="21">
        <f>Tableau1[[#This Row],[KG_DECHET]]/Tableau1[[#This Row],[Population]]</f>
        <v>0.16184409052808046</v>
      </c>
    </row>
    <row r="4981" spans="1:13" x14ac:dyDescent="0.3">
      <c r="A4981" s="21">
        <v>2015</v>
      </c>
      <c r="B4981" s="21">
        <v>75</v>
      </c>
      <c r="C4981" s="21" t="str">
        <f>VLOOKUP(Tableau1[[#This Row],[CODE_REGION]],Libellés!$I$2:$J$15,2,FALSE)</f>
        <v>Nouvelle-Aquitaine</v>
      </c>
      <c r="D4981" s="21">
        <v>87</v>
      </c>
      <c r="E4981" s="21" t="str">
        <f>VLOOKUP(Tableau1[[#This Row],[CODE_DEPT]],Libellés!$L$2:$M$102,2,FALSE)</f>
        <v>Haute-Vienne</v>
      </c>
      <c r="F4981" s="21" t="s">
        <v>55</v>
      </c>
      <c r="G4981" s="21" t="str">
        <f>VLOOKUP(Tableau1[[#This Row],[CODE_TYPE_DECHET]],Libellés!$A$1:$B$8,2,FALSE)</f>
        <v>Collectes séparées hors gravats</v>
      </c>
      <c r="H4981" s="21" t="s">
        <v>49</v>
      </c>
      <c r="I4981" s="21" t="str">
        <f>VLOOKUP(Tableau1[[#This Row],[CODE_DESTINATION]],Libellés!$E$2:$F$7,2,FALSE)</f>
        <v>Valorisation matière</v>
      </c>
      <c r="J4981" s="21">
        <v>767.41</v>
      </c>
      <c r="K4981" s="21">
        <v>375795</v>
      </c>
      <c r="L4981" s="21">
        <f>Tableau1[[#This Row],[TONNE_DECHET]]*1000</f>
        <v>767410</v>
      </c>
      <c r="M4981" s="21">
        <f>Tableau1[[#This Row],[KG_DECHET]]/Tableau1[[#This Row],[Population]]</f>
        <v>2.0420974201359785</v>
      </c>
    </row>
    <row r="4982" spans="1:13" x14ac:dyDescent="0.3">
      <c r="A4982" s="21">
        <v>2015</v>
      </c>
      <c r="B4982" s="21">
        <v>75</v>
      </c>
      <c r="C4982" s="21" t="str">
        <f>VLOOKUP(Tableau1[[#This Row],[CODE_REGION]],Libellés!$I$2:$J$15,2,FALSE)</f>
        <v>Nouvelle-Aquitaine</v>
      </c>
      <c r="D4982" s="21">
        <v>87</v>
      </c>
      <c r="E4982" s="21" t="str">
        <f>VLOOKUP(Tableau1[[#This Row],[CODE_DEPT]],Libellés!$L$2:$M$102,2,FALSE)</f>
        <v>Haute-Vienne</v>
      </c>
      <c r="F4982" s="21" t="s">
        <v>55</v>
      </c>
      <c r="G4982" s="21" t="str">
        <f>VLOOKUP(Tableau1[[#This Row],[CODE_TYPE_DECHET]],Libellés!$A$1:$B$8,2,FALSE)</f>
        <v>Collectes séparées hors gravats</v>
      </c>
      <c r="H4982" s="21" t="s">
        <v>52</v>
      </c>
      <c r="I4982" s="21" t="str">
        <f>VLOOKUP(Tableau1[[#This Row],[CODE_DESTINATION]],Libellés!$E$2:$F$7,2,FALSE)</f>
        <v>Non précisé</v>
      </c>
      <c r="J4982" s="21">
        <v>4.3600000000000003</v>
      </c>
      <c r="K4982" s="21">
        <v>375795</v>
      </c>
      <c r="L4982" s="21">
        <f>Tableau1[[#This Row],[TONNE_DECHET]]*1000</f>
        <v>4360</v>
      </c>
      <c r="M4982" s="21">
        <f>Tableau1[[#This Row],[KG_DECHET]]/Tableau1[[#This Row],[Population]]</f>
        <v>1.1602070277677989E-2</v>
      </c>
    </row>
    <row r="4983" spans="1:13" x14ac:dyDescent="0.3">
      <c r="A4983" s="21">
        <v>2017</v>
      </c>
      <c r="B4983" s="21">
        <v>75</v>
      </c>
      <c r="C4983" s="21" t="str">
        <f>VLOOKUP(Tableau1[[#This Row],[CODE_REGION]],Libellés!$I$2:$J$15,2,FALSE)</f>
        <v>Nouvelle-Aquitaine</v>
      </c>
      <c r="D4983" s="21">
        <v>87</v>
      </c>
      <c r="E4983" s="21" t="str">
        <f>VLOOKUP(Tableau1[[#This Row],[CODE_DEPT]],Libellés!$L$2:$M$102,2,FALSE)</f>
        <v>Haute-Vienne</v>
      </c>
      <c r="F4983" s="21" t="s">
        <v>49</v>
      </c>
      <c r="G4983" s="21" t="str">
        <f>VLOOKUP(Tableau1[[#This Row],[CODE_TYPE_DECHET]],Libellés!$A$1:$B$8,2,FALSE)</f>
        <v>Ordures ménagères résiduelles</v>
      </c>
      <c r="H4983" s="21" t="s">
        <v>50</v>
      </c>
      <c r="I4983" s="21" t="str">
        <f>VLOOKUP(Tableau1[[#This Row],[CODE_DESTINATION]],Libellés!$E$2:$F$7,2,FALSE)</f>
        <v>Incinération avec récupération d'énergie</v>
      </c>
      <c r="J4983" s="21">
        <v>82927.320000000007</v>
      </c>
      <c r="K4983" s="21">
        <v>374426</v>
      </c>
      <c r="L4983" s="21">
        <f>Tableau1[[#This Row],[TONNE_DECHET]]*1000</f>
        <v>82927320</v>
      </c>
      <c r="M4983" s="21">
        <f>Tableau1[[#This Row],[KG_DECHET]]/Tableau1[[#This Row],[Population]]</f>
        <v>221.47852980295173</v>
      </c>
    </row>
    <row r="4984" spans="1:13" x14ac:dyDescent="0.3">
      <c r="A4984" s="21">
        <v>2017</v>
      </c>
      <c r="B4984" s="21">
        <v>75</v>
      </c>
      <c r="C4984" s="21" t="str">
        <f>VLOOKUP(Tableau1[[#This Row],[CODE_REGION]],Libellés!$I$2:$J$15,2,FALSE)</f>
        <v>Nouvelle-Aquitaine</v>
      </c>
      <c r="D4984" s="21">
        <v>87</v>
      </c>
      <c r="E4984" s="21" t="str">
        <f>VLOOKUP(Tableau1[[#This Row],[CODE_DEPT]],Libellés!$L$2:$M$102,2,FALSE)</f>
        <v>Haute-Vienne</v>
      </c>
      <c r="F4984" s="21" t="s">
        <v>50</v>
      </c>
      <c r="G4984" s="21" t="str">
        <f>VLOOKUP(Tableau1[[#This Row],[CODE_TYPE_DECHET]],Libellés!$A$1:$B$8,2,FALSE)</f>
        <v>Encombrants</v>
      </c>
      <c r="H4984" s="21" t="s">
        <v>49</v>
      </c>
      <c r="I4984" s="21" t="str">
        <f>VLOOKUP(Tableau1[[#This Row],[CODE_DESTINATION]],Libellés!$E$2:$F$7,2,FALSE)</f>
        <v>Valorisation matière</v>
      </c>
      <c r="J4984" s="21">
        <v>975.33</v>
      </c>
      <c r="K4984" s="21">
        <v>374426</v>
      </c>
      <c r="L4984" s="21">
        <f>Tableau1[[#This Row],[TONNE_DECHET]]*1000</f>
        <v>975330</v>
      </c>
      <c r="M4984" s="21">
        <f>Tableau1[[#This Row],[KG_DECHET]]/Tableau1[[#This Row],[Population]]</f>
        <v>2.6048671833686763</v>
      </c>
    </row>
    <row r="4985" spans="1:13" x14ac:dyDescent="0.3">
      <c r="A4985" s="21">
        <v>2017</v>
      </c>
      <c r="B4985" s="21">
        <v>75</v>
      </c>
      <c r="C4985" s="21" t="str">
        <f>VLOOKUP(Tableau1[[#This Row],[CODE_REGION]],Libellés!$I$2:$J$15,2,FALSE)</f>
        <v>Nouvelle-Aquitaine</v>
      </c>
      <c r="D4985" s="21">
        <v>87</v>
      </c>
      <c r="E4985" s="21" t="str">
        <f>VLOOKUP(Tableau1[[#This Row],[CODE_DEPT]],Libellés!$L$2:$M$102,2,FALSE)</f>
        <v>Haute-Vienne</v>
      </c>
      <c r="F4985" s="21" t="s">
        <v>50</v>
      </c>
      <c r="G4985" s="21" t="str">
        <f>VLOOKUP(Tableau1[[#This Row],[CODE_TYPE_DECHET]],Libellés!$A$1:$B$8,2,FALSE)</f>
        <v>Encombrants</v>
      </c>
      <c r="H4985" s="21" t="s">
        <v>51</v>
      </c>
      <c r="I4985" s="21" t="str">
        <f>VLOOKUP(Tableau1[[#This Row],[CODE_DESTINATION]],Libellés!$E$2:$F$7,2,FALSE)</f>
        <v>Stockage</v>
      </c>
      <c r="J4985" s="21">
        <v>316</v>
      </c>
      <c r="K4985" s="21">
        <v>374426</v>
      </c>
      <c r="L4985" s="21">
        <f>Tableau1[[#This Row],[TONNE_DECHET]]*1000</f>
        <v>316000</v>
      </c>
      <c r="M4985" s="21">
        <f>Tableau1[[#This Row],[KG_DECHET]]/Tableau1[[#This Row],[Population]]</f>
        <v>0.84395848578891419</v>
      </c>
    </row>
    <row r="4986" spans="1:13" x14ac:dyDescent="0.3">
      <c r="A4986" s="21">
        <v>2017</v>
      </c>
      <c r="B4986" s="21">
        <v>75</v>
      </c>
      <c r="C4986" s="21" t="str">
        <f>VLOOKUP(Tableau1[[#This Row],[CODE_REGION]],Libellés!$I$2:$J$15,2,FALSE)</f>
        <v>Nouvelle-Aquitaine</v>
      </c>
      <c r="D4986" s="21">
        <v>87</v>
      </c>
      <c r="E4986" s="21" t="str">
        <f>VLOOKUP(Tableau1[[#This Row],[CODE_DEPT]],Libellés!$L$2:$M$102,2,FALSE)</f>
        <v>Haute-Vienne</v>
      </c>
      <c r="F4986" s="21" t="s">
        <v>53</v>
      </c>
      <c r="G4986" s="21" t="str">
        <f>VLOOKUP(Tableau1[[#This Row],[CODE_TYPE_DECHET]],Libellés!$A$1:$B$8,2,FALSE)</f>
        <v>Déchets dangereux</v>
      </c>
      <c r="H4986" s="21" t="s">
        <v>49</v>
      </c>
      <c r="I4986" s="21" t="str">
        <f>VLOOKUP(Tableau1[[#This Row],[CODE_DESTINATION]],Libellés!$E$2:$F$7,2,FALSE)</f>
        <v>Valorisation matière</v>
      </c>
      <c r="J4986" s="21">
        <v>14</v>
      </c>
      <c r="K4986" s="21">
        <v>374426</v>
      </c>
      <c r="L4986" s="21">
        <f>Tableau1[[#This Row],[TONNE_DECHET]]*1000</f>
        <v>14000</v>
      </c>
      <c r="M4986" s="21">
        <f>Tableau1[[#This Row],[KG_DECHET]]/Tableau1[[#This Row],[Population]]</f>
        <v>3.7390565826091134E-2</v>
      </c>
    </row>
    <row r="4987" spans="1:13" x14ac:dyDescent="0.3">
      <c r="A4987" s="21">
        <v>2017</v>
      </c>
      <c r="B4987" s="21">
        <v>75</v>
      </c>
      <c r="C4987" s="21" t="str">
        <f>VLOOKUP(Tableau1[[#This Row],[CODE_REGION]],Libellés!$I$2:$J$15,2,FALSE)</f>
        <v>Nouvelle-Aquitaine</v>
      </c>
      <c r="D4987" s="21">
        <v>87</v>
      </c>
      <c r="E4987" s="21" t="str">
        <f>VLOOKUP(Tableau1[[#This Row],[CODE_DEPT]],Libellés!$L$2:$M$102,2,FALSE)</f>
        <v>Haute-Vienne</v>
      </c>
      <c r="F4987" s="21" t="s">
        <v>51</v>
      </c>
      <c r="G4987" s="21" t="str">
        <f>VLOOKUP(Tableau1[[#This Row],[CODE_TYPE_DECHET]],Libellés!$A$1:$B$8,2,FALSE)</f>
        <v>Emballages et papier</v>
      </c>
      <c r="H4987" s="21" t="s">
        <v>49</v>
      </c>
      <c r="I4987" s="21" t="str">
        <f>VLOOKUP(Tableau1[[#This Row],[CODE_DESTINATION]],Libellés!$E$2:$F$7,2,FALSE)</f>
        <v>Valorisation matière</v>
      </c>
      <c r="J4987" s="21">
        <v>20576.454989999998</v>
      </c>
      <c r="K4987" s="21">
        <v>374426</v>
      </c>
      <c r="L4987" s="21">
        <f>Tableau1[[#This Row],[TONNE_DECHET]]*1000</f>
        <v>20576454.989999998</v>
      </c>
      <c r="M4987" s="21">
        <f>Tableau1[[#This Row],[KG_DECHET]]/Tableau1[[#This Row],[Population]]</f>
        <v>54.954663912228312</v>
      </c>
    </row>
    <row r="4988" spans="1:13" x14ac:dyDescent="0.3">
      <c r="A4988" s="21">
        <v>2017</v>
      </c>
      <c r="B4988" s="21">
        <v>75</v>
      </c>
      <c r="C4988" s="21" t="str">
        <f>VLOOKUP(Tableau1[[#This Row],[CODE_REGION]],Libellés!$I$2:$J$15,2,FALSE)</f>
        <v>Nouvelle-Aquitaine</v>
      </c>
      <c r="D4988" s="21">
        <v>87</v>
      </c>
      <c r="E4988" s="21" t="str">
        <f>VLOOKUP(Tableau1[[#This Row],[CODE_DEPT]],Libellés!$L$2:$M$102,2,FALSE)</f>
        <v>Haute-Vienne</v>
      </c>
      <c r="F4988" s="21" t="s">
        <v>56</v>
      </c>
      <c r="G4988" s="21" t="str">
        <f>VLOOKUP(Tableau1[[#This Row],[CODE_TYPE_DECHET]],Libellés!$A$1:$B$8,2,FALSE)</f>
        <v>Biodéchets</v>
      </c>
      <c r="H4988" s="21" t="s">
        <v>56</v>
      </c>
      <c r="I4988" s="21" t="str">
        <f>VLOOKUP(Tableau1[[#This Row],[CODE_DESTINATION]],Libellés!$E$2:$F$7,2,FALSE)</f>
        <v>Valorisation organique</v>
      </c>
      <c r="J4988" s="21">
        <v>328</v>
      </c>
      <c r="K4988" s="21">
        <v>374426</v>
      </c>
      <c r="L4988" s="21">
        <f>Tableau1[[#This Row],[TONNE_DECHET]]*1000</f>
        <v>328000</v>
      </c>
      <c r="M4988" s="21">
        <f>Tableau1[[#This Row],[KG_DECHET]]/Tableau1[[#This Row],[Population]]</f>
        <v>0.87600754221127808</v>
      </c>
    </row>
    <row r="4989" spans="1:13" x14ac:dyDescent="0.3">
      <c r="A4989" s="21">
        <v>2017</v>
      </c>
      <c r="B4989" s="21">
        <v>75</v>
      </c>
      <c r="C4989" s="21" t="str">
        <f>VLOOKUP(Tableau1[[#This Row],[CODE_REGION]],Libellés!$I$2:$J$15,2,FALSE)</f>
        <v>Nouvelle-Aquitaine</v>
      </c>
      <c r="D4989" s="21">
        <v>87</v>
      </c>
      <c r="E4989" s="21" t="str">
        <f>VLOOKUP(Tableau1[[#This Row],[CODE_DEPT]],Libellés!$L$2:$M$102,2,FALSE)</f>
        <v>Haute-Vienne</v>
      </c>
      <c r="F4989" s="21" t="s">
        <v>54</v>
      </c>
      <c r="G4989" s="21" t="str">
        <f>VLOOKUP(Tableau1[[#This Row],[CODE_TYPE_DECHET]],Libellés!$A$1:$B$8,2,FALSE)</f>
        <v>Verre</v>
      </c>
      <c r="H4989" s="21" t="s">
        <v>49</v>
      </c>
      <c r="I4989" s="21" t="str">
        <f>VLOOKUP(Tableau1[[#This Row],[CODE_DESTINATION]],Libellés!$E$2:$F$7,2,FALSE)</f>
        <v>Valorisation matière</v>
      </c>
      <c r="J4989" s="21">
        <v>11484.92</v>
      </c>
      <c r="K4989" s="21">
        <v>374426</v>
      </c>
      <c r="L4989" s="21">
        <f>Tableau1[[#This Row],[TONNE_DECHET]]*1000</f>
        <v>11484920</v>
      </c>
      <c r="M4989" s="21">
        <f>Tableau1[[#This Row],[KG_DECHET]]/Tableau1[[#This Row],[Population]]</f>
        <v>30.673404090527903</v>
      </c>
    </row>
    <row r="4990" spans="1:13" x14ac:dyDescent="0.3">
      <c r="A4990" s="21">
        <v>2017</v>
      </c>
      <c r="B4990" s="21">
        <v>75</v>
      </c>
      <c r="C4990" s="21" t="str">
        <f>VLOOKUP(Tableau1[[#This Row],[CODE_REGION]],Libellés!$I$2:$J$15,2,FALSE)</f>
        <v>Nouvelle-Aquitaine</v>
      </c>
      <c r="D4990" s="21">
        <v>87</v>
      </c>
      <c r="E4990" s="21" t="str">
        <f>VLOOKUP(Tableau1[[#This Row],[CODE_DEPT]],Libellés!$L$2:$M$102,2,FALSE)</f>
        <v>Haute-Vienne</v>
      </c>
      <c r="F4990" s="21" t="s">
        <v>55</v>
      </c>
      <c r="G4990" s="21" t="str">
        <f>VLOOKUP(Tableau1[[#This Row],[CODE_TYPE_DECHET]],Libellés!$A$1:$B$8,2,FALSE)</f>
        <v>Collectes séparées hors gravats</v>
      </c>
      <c r="H4990" s="21" t="s">
        <v>49</v>
      </c>
      <c r="I4990" s="21" t="str">
        <f>VLOOKUP(Tableau1[[#This Row],[CODE_DESTINATION]],Libellés!$E$2:$F$7,2,FALSE)</f>
        <v>Valorisation matière</v>
      </c>
      <c r="J4990" s="21">
        <v>1294.0999899999999</v>
      </c>
      <c r="K4990" s="21">
        <v>374426</v>
      </c>
      <c r="L4990" s="21">
        <f>Tableau1[[#This Row],[TONNE_DECHET]]*1000</f>
        <v>1294099.99</v>
      </c>
      <c r="M4990" s="21">
        <f>Tableau1[[#This Row],[KG_DECHET]]/Tableau1[[#This Row],[Population]]</f>
        <v>3.456223632974206</v>
      </c>
    </row>
    <row r="4991" spans="1:13" x14ac:dyDescent="0.3">
      <c r="A4991" s="21">
        <v>2009</v>
      </c>
      <c r="B4991" s="21">
        <v>44</v>
      </c>
      <c r="C4991" s="21" t="str">
        <f>VLOOKUP(Tableau1[[#This Row],[CODE_REGION]],Libellés!$I$2:$J$15,2,FALSE)</f>
        <v>Grand-Est</v>
      </c>
      <c r="D4991" s="21">
        <v>88</v>
      </c>
      <c r="E4991" s="21" t="str">
        <f>VLOOKUP(Tableau1[[#This Row],[CODE_DEPT]],Libellés!$L$2:$M$102,2,FALSE)</f>
        <v>Vosges</v>
      </c>
      <c r="F4991" s="21" t="s">
        <v>49</v>
      </c>
      <c r="G4991" s="21" t="str">
        <f>VLOOKUP(Tableau1[[#This Row],[CODE_TYPE_DECHET]],Libellés!$A$1:$B$8,2,FALSE)</f>
        <v>Ordures ménagères résiduelles</v>
      </c>
      <c r="H4991" s="21" t="s">
        <v>50</v>
      </c>
      <c r="I4991" s="21" t="str">
        <f>VLOOKUP(Tableau1[[#This Row],[CODE_DESTINATION]],Libellés!$E$2:$F$7,2,FALSE)</f>
        <v>Incinération avec récupération d'énergie</v>
      </c>
      <c r="J4991" s="21">
        <v>72108.002519999995</v>
      </c>
      <c r="K4991" s="21">
        <v>380192</v>
      </c>
      <c r="L4991" s="21">
        <f>Tableau1[[#This Row],[TONNE_DECHET]]*1000</f>
        <v>72108002.519999996</v>
      </c>
      <c r="M4991" s="21">
        <f>Tableau1[[#This Row],[KG_DECHET]]/Tableau1[[#This Row],[Population]]</f>
        <v>189.66207211093342</v>
      </c>
    </row>
    <row r="4992" spans="1:13" x14ac:dyDescent="0.3">
      <c r="A4992" s="21">
        <v>2009</v>
      </c>
      <c r="B4992" s="21">
        <v>44</v>
      </c>
      <c r="C4992" s="21" t="str">
        <f>VLOOKUP(Tableau1[[#This Row],[CODE_REGION]],Libellés!$I$2:$J$15,2,FALSE)</f>
        <v>Grand-Est</v>
      </c>
      <c r="D4992" s="21">
        <v>88</v>
      </c>
      <c r="E4992" s="21" t="str">
        <f>VLOOKUP(Tableau1[[#This Row],[CODE_DEPT]],Libellés!$L$2:$M$102,2,FALSE)</f>
        <v>Vosges</v>
      </c>
      <c r="F4992" s="21" t="s">
        <v>49</v>
      </c>
      <c r="G4992" s="21" t="str">
        <f>VLOOKUP(Tableau1[[#This Row],[CODE_TYPE_DECHET]],Libellés!$A$1:$B$8,2,FALSE)</f>
        <v>Ordures ménagères résiduelles</v>
      </c>
      <c r="H4992" s="21" t="s">
        <v>51</v>
      </c>
      <c r="I4992" s="21" t="str">
        <f>VLOOKUP(Tableau1[[#This Row],[CODE_DESTINATION]],Libellés!$E$2:$F$7,2,FALSE)</f>
        <v>Stockage</v>
      </c>
      <c r="J4992" s="21">
        <v>32202.639210000001</v>
      </c>
      <c r="K4992" s="21">
        <v>380192</v>
      </c>
      <c r="L4992" s="21">
        <f>Tableau1[[#This Row],[TONNE_DECHET]]*1000</f>
        <v>32202639.210000001</v>
      </c>
      <c r="M4992" s="21">
        <f>Tableau1[[#This Row],[KG_DECHET]]/Tableau1[[#This Row],[Population]]</f>
        <v>84.700991104494577</v>
      </c>
    </row>
    <row r="4993" spans="1:13" x14ac:dyDescent="0.3">
      <c r="A4993" s="21">
        <v>2009</v>
      </c>
      <c r="B4993" s="21">
        <v>44</v>
      </c>
      <c r="C4993" s="21" t="str">
        <f>VLOOKUP(Tableau1[[#This Row],[CODE_REGION]],Libellés!$I$2:$J$15,2,FALSE)</f>
        <v>Grand-Est</v>
      </c>
      <c r="D4993" s="21">
        <v>88</v>
      </c>
      <c r="E4993" s="21" t="str">
        <f>VLOOKUP(Tableau1[[#This Row],[CODE_DEPT]],Libellés!$L$2:$M$102,2,FALSE)</f>
        <v>Vosges</v>
      </c>
      <c r="F4993" s="21" t="s">
        <v>49</v>
      </c>
      <c r="G4993" s="21" t="str">
        <f>VLOOKUP(Tableau1[[#This Row],[CODE_TYPE_DECHET]],Libellés!$A$1:$B$8,2,FALSE)</f>
        <v>Ordures ménagères résiduelles</v>
      </c>
      <c r="H4993" s="21" t="s">
        <v>52</v>
      </c>
      <c r="I4993" s="21" t="str">
        <f>VLOOKUP(Tableau1[[#This Row],[CODE_DESTINATION]],Libellés!$E$2:$F$7,2,FALSE)</f>
        <v>Non précisé</v>
      </c>
      <c r="J4993" s="21">
        <v>71.31626</v>
      </c>
      <c r="K4993" s="21">
        <v>380192</v>
      </c>
      <c r="L4993" s="21">
        <f>Tableau1[[#This Row],[TONNE_DECHET]]*1000</f>
        <v>71316.259999999995</v>
      </c>
      <c r="M4993" s="21">
        <f>Tableau1[[#This Row],[KG_DECHET]]/Tableau1[[#This Row],[Population]]</f>
        <v>0.18757959136436325</v>
      </c>
    </row>
    <row r="4994" spans="1:13" x14ac:dyDescent="0.3">
      <c r="A4994" s="21">
        <v>2009</v>
      </c>
      <c r="B4994" s="21">
        <v>44</v>
      </c>
      <c r="C4994" s="21" t="str">
        <f>VLOOKUP(Tableau1[[#This Row],[CODE_REGION]],Libellés!$I$2:$J$15,2,FALSE)</f>
        <v>Grand-Est</v>
      </c>
      <c r="D4994" s="21">
        <v>88</v>
      </c>
      <c r="E4994" s="21" t="str">
        <f>VLOOKUP(Tableau1[[#This Row],[CODE_DEPT]],Libellés!$L$2:$M$102,2,FALSE)</f>
        <v>Vosges</v>
      </c>
      <c r="F4994" s="21" t="s">
        <v>50</v>
      </c>
      <c r="G4994" s="21" t="str">
        <f>VLOOKUP(Tableau1[[#This Row],[CODE_TYPE_DECHET]],Libellés!$A$1:$B$8,2,FALSE)</f>
        <v>Encombrants</v>
      </c>
      <c r="H4994" s="21" t="s">
        <v>51</v>
      </c>
      <c r="I4994" s="21" t="str">
        <f>VLOOKUP(Tableau1[[#This Row],[CODE_DESTINATION]],Libellés!$E$2:$F$7,2,FALSE)</f>
        <v>Stockage</v>
      </c>
      <c r="J4994" s="21">
        <v>653.50193000000002</v>
      </c>
      <c r="K4994" s="21">
        <v>380192</v>
      </c>
      <c r="L4994" s="21">
        <f>Tableau1[[#This Row],[TONNE_DECHET]]*1000</f>
        <v>653501.93000000005</v>
      </c>
      <c r="M4994" s="21">
        <f>Tableau1[[#This Row],[KG_DECHET]]/Tableau1[[#This Row],[Population]]</f>
        <v>1.7188734376315127</v>
      </c>
    </row>
    <row r="4995" spans="1:13" x14ac:dyDescent="0.3">
      <c r="A4995" s="21">
        <v>2009</v>
      </c>
      <c r="B4995" s="21">
        <v>44</v>
      </c>
      <c r="C4995" s="21" t="str">
        <f>VLOOKUP(Tableau1[[#This Row],[CODE_REGION]],Libellés!$I$2:$J$15,2,FALSE)</f>
        <v>Grand-Est</v>
      </c>
      <c r="D4995" s="21">
        <v>88</v>
      </c>
      <c r="E4995" s="21" t="str">
        <f>VLOOKUP(Tableau1[[#This Row],[CODE_DEPT]],Libellés!$L$2:$M$102,2,FALSE)</f>
        <v>Vosges</v>
      </c>
      <c r="F4995" s="21" t="s">
        <v>51</v>
      </c>
      <c r="G4995" s="21" t="str">
        <f>VLOOKUP(Tableau1[[#This Row],[CODE_TYPE_DECHET]],Libellés!$A$1:$B$8,2,FALSE)</f>
        <v>Emballages et papier</v>
      </c>
      <c r="H4995" s="21" t="s">
        <v>49</v>
      </c>
      <c r="I4995" s="21" t="str">
        <f>VLOOKUP(Tableau1[[#This Row],[CODE_DESTINATION]],Libellés!$E$2:$F$7,2,FALSE)</f>
        <v>Valorisation matière</v>
      </c>
      <c r="J4995" s="21">
        <v>13941.68914</v>
      </c>
      <c r="K4995" s="21">
        <v>380192</v>
      </c>
      <c r="L4995" s="21">
        <f>Tableau1[[#This Row],[TONNE_DECHET]]*1000</f>
        <v>13941689.140000001</v>
      </c>
      <c r="M4995" s="21">
        <f>Tableau1[[#This Row],[KG_DECHET]]/Tableau1[[#This Row],[Population]]</f>
        <v>36.670127567123984</v>
      </c>
    </row>
    <row r="4996" spans="1:13" x14ac:dyDescent="0.3">
      <c r="A4996" s="21">
        <v>2009</v>
      </c>
      <c r="B4996" s="21">
        <v>44</v>
      </c>
      <c r="C4996" s="21" t="str">
        <f>VLOOKUP(Tableau1[[#This Row],[CODE_REGION]],Libellés!$I$2:$J$15,2,FALSE)</f>
        <v>Grand-Est</v>
      </c>
      <c r="D4996" s="21">
        <v>88</v>
      </c>
      <c r="E4996" s="21" t="str">
        <f>VLOOKUP(Tableau1[[#This Row],[CODE_DEPT]],Libellés!$L$2:$M$102,2,FALSE)</f>
        <v>Vosges</v>
      </c>
      <c r="F4996" s="21" t="s">
        <v>51</v>
      </c>
      <c r="G4996" s="21" t="str">
        <f>VLOOKUP(Tableau1[[#This Row],[CODE_TYPE_DECHET]],Libellés!$A$1:$B$8,2,FALSE)</f>
        <v>Emballages et papier</v>
      </c>
      <c r="H4996" s="21" t="s">
        <v>51</v>
      </c>
      <c r="I4996" s="21" t="str">
        <f>VLOOKUP(Tableau1[[#This Row],[CODE_DESTINATION]],Libellés!$E$2:$F$7,2,FALSE)</f>
        <v>Stockage</v>
      </c>
      <c r="J4996" s="21">
        <v>0.99966999999999995</v>
      </c>
      <c r="K4996" s="21">
        <v>380192</v>
      </c>
      <c r="L4996" s="21">
        <f>Tableau1[[#This Row],[TONNE_DECHET]]*1000</f>
        <v>999.67</v>
      </c>
      <c r="M4996" s="21">
        <f>Tableau1[[#This Row],[KG_DECHET]]/Tableau1[[#This Row],[Population]]</f>
        <v>2.6293819964649441E-3</v>
      </c>
    </row>
    <row r="4997" spans="1:13" x14ac:dyDescent="0.3">
      <c r="A4997" s="21">
        <v>2009</v>
      </c>
      <c r="B4997" s="21">
        <v>44</v>
      </c>
      <c r="C4997" s="21" t="str">
        <f>VLOOKUP(Tableau1[[#This Row],[CODE_REGION]],Libellés!$I$2:$J$15,2,FALSE)</f>
        <v>Grand-Est</v>
      </c>
      <c r="D4997" s="21">
        <v>88</v>
      </c>
      <c r="E4997" s="21" t="str">
        <f>VLOOKUP(Tableau1[[#This Row],[CODE_DEPT]],Libellés!$L$2:$M$102,2,FALSE)</f>
        <v>Vosges</v>
      </c>
      <c r="F4997" s="21" t="s">
        <v>51</v>
      </c>
      <c r="G4997" s="21" t="str">
        <f>VLOOKUP(Tableau1[[#This Row],[CODE_TYPE_DECHET]],Libellés!$A$1:$B$8,2,FALSE)</f>
        <v>Emballages et papier</v>
      </c>
      <c r="H4997" s="21" t="s">
        <v>52</v>
      </c>
      <c r="I4997" s="21" t="str">
        <f>VLOOKUP(Tableau1[[#This Row],[CODE_DESTINATION]],Libellés!$E$2:$F$7,2,FALSE)</f>
        <v>Non précisé</v>
      </c>
      <c r="J4997" s="21">
        <v>550.21946000000003</v>
      </c>
      <c r="K4997" s="21">
        <v>380192</v>
      </c>
      <c r="L4997" s="21">
        <f>Tableau1[[#This Row],[TONNE_DECHET]]*1000</f>
        <v>550219.46000000008</v>
      </c>
      <c r="M4997" s="21">
        <f>Tableau1[[#This Row],[KG_DECHET]]/Tableau1[[#This Row],[Population]]</f>
        <v>1.4472147230872825</v>
      </c>
    </row>
    <row r="4998" spans="1:13" x14ac:dyDescent="0.3">
      <c r="A4998" s="21">
        <v>2009</v>
      </c>
      <c r="B4998" s="21">
        <v>44</v>
      </c>
      <c r="C4998" s="21" t="str">
        <f>VLOOKUP(Tableau1[[#This Row],[CODE_REGION]],Libellés!$I$2:$J$15,2,FALSE)</f>
        <v>Grand-Est</v>
      </c>
      <c r="D4998" s="21">
        <v>88</v>
      </c>
      <c r="E4998" s="21" t="str">
        <f>VLOOKUP(Tableau1[[#This Row],[CODE_DEPT]],Libellés!$L$2:$M$102,2,FALSE)</f>
        <v>Vosges</v>
      </c>
      <c r="F4998" s="21" t="s">
        <v>56</v>
      </c>
      <c r="G4998" s="21" t="str">
        <f>VLOOKUP(Tableau1[[#This Row],[CODE_TYPE_DECHET]],Libellés!$A$1:$B$8,2,FALSE)</f>
        <v>Biodéchets</v>
      </c>
      <c r="H4998" s="21" t="s">
        <v>56</v>
      </c>
      <c r="I4998" s="21" t="str">
        <f>VLOOKUP(Tableau1[[#This Row],[CODE_DESTINATION]],Libellés!$E$2:$F$7,2,FALSE)</f>
        <v>Valorisation organique</v>
      </c>
      <c r="J4998" s="21">
        <v>7.9519099999999998</v>
      </c>
      <c r="K4998" s="21">
        <v>380192</v>
      </c>
      <c r="L4998" s="21">
        <f>Tableau1[[#This Row],[TONNE_DECHET]]*1000</f>
        <v>7951.91</v>
      </c>
      <c r="M4998" s="21">
        <f>Tableau1[[#This Row],[KG_DECHET]]/Tableau1[[#This Row],[Population]]</f>
        <v>2.0915511110175911E-2</v>
      </c>
    </row>
    <row r="4999" spans="1:13" x14ac:dyDescent="0.3">
      <c r="A4999" s="21">
        <v>2009</v>
      </c>
      <c r="B4999" s="21">
        <v>44</v>
      </c>
      <c r="C4999" s="21" t="str">
        <f>VLOOKUP(Tableau1[[#This Row],[CODE_REGION]],Libellés!$I$2:$J$15,2,FALSE)</f>
        <v>Grand-Est</v>
      </c>
      <c r="D4999" s="21">
        <v>88</v>
      </c>
      <c r="E4999" s="21" t="str">
        <f>VLOOKUP(Tableau1[[#This Row],[CODE_DEPT]],Libellés!$L$2:$M$102,2,FALSE)</f>
        <v>Vosges</v>
      </c>
      <c r="F4999" s="21" t="s">
        <v>54</v>
      </c>
      <c r="G4999" s="21" t="str">
        <f>VLOOKUP(Tableau1[[#This Row],[CODE_TYPE_DECHET]],Libellés!$A$1:$B$8,2,FALSE)</f>
        <v>Verre</v>
      </c>
      <c r="H4999" s="21" t="s">
        <v>49</v>
      </c>
      <c r="I4999" s="21" t="str">
        <f>VLOOKUP(Tableau1[[#This Row],[CODE_DESTINATION]],Libellés!$E$2:$F$7,2,FALSE)</f>
        <v>Valorisation matière</v>
      </c>
      <c r="J4999" s="21">
        <v>15265.73317</v>
      </c>
      <c r="K4999" s="21">
        <v>380192</v>
      </c>
      <c r="L4999" s="21">
        <f>Tableau1[[#This Row],[TONNE_DECHET]]*1000</f>
        <v>15265733.17</v>
      </c>
      <c r="M4999" s="21">
        <f>Tableau1[[#This Row],[KG_DECHET]]/Tableau1[[#This Row],[Population]]</f>
        <v>40.152694349170943</v>
      </c>
    </row>
    <row r="5000" spans="1:13" x14ac:dyDescent="0.3">
      <c r="A5000" s="21">
        <v>2009</v>
      </c>
      <c r="B5000" s="21">
        <v>44</v>
      </c>
      <c r="C5000" s="21" t="str">
        <f>VLOOKUP(Tableau1[[#This Row],[CODE_REGION]],Libellés!$I$2:$J$15,2,FALSE)</f>
        <v>Grand-Est</v>
      </c>
      <c r="D5000" s="21">
        <v>88</v>
      </c>
      <c r="E5000" s="21" t="str">
        <f>VLOOKUP(Tableau1[[#This Row],[CODE_DEPT]],Libellés!$L$2:$M$102,2,FALSE)</f>
        <v>Vosges</v>
      </c>
      <c r="F5000" s="21" t="s">
        <v>54</v>
      </c>
      <c r="G5000" s="21" t="str">
        <f>VLOOKUP(Tableau1[[#This Row],[CODE_TYPE_DECHET]],Libellés!$A$1:$B$8,2,FALSE)</f>
        <v>Verre</v>
      </c>
      <c r="H5000" s="21" t="s">
        <v>52</v>
      </c>
      <c r="I5000" s="21" t="str">
        <f>VLOOKUP(Tableau1[[#This Row],[CODE_DESTINATION]],Libellés!$E$2:$F$7,2,FALSE)</f>
        <v>Non précisé</v>
      </c>
      <c r="J5000" s="21">
        <v>168.19958</v>
      </c>
      <c r="K5000" s="21">
        <v>380192</v>
      </c>
      <c r="L5000" s="21">
        <f>Tableau1[[#This Row],[TONNE_DECHET]]*1000</f>
        <v>168199.58</v>
      </c>
      <c r="M5000" s="21">
        <f>Tableau1[[#This Row],[KG_DECHET]]/Tableau1[[#This Row],[Population]]</f>
        <v>0.44240694175574441</v>
      </c>
    </row>
    <row r="5001" spans="1:13" x14ac:dyDescent="0.3">
      <c r="A5001" s="21">
        <v>2011</v>
      </c>
      <c r="B5001" s="21">
        <v>44</v>
      </c>
      <c r="C5001" s="21" t="str">
        <f>VLOOKUP(Tableau1[[#This Row],[CODE_REGION]],Libellés!$I$2:$J$15,2,FALSE)</f>
        <v>Grand-Est</v>
      </c>
      <c r="D5001" s="21">
        <v>88</v>
      </c>
      <c r="E5001" s="21" t="str">
        <f>VLOOKUP(Tableau1[[#This Row],[CODE_DEPT]],Libellés!$L$2:$M$102,2,FALSE)</f>
        <v>Vosges</v>
      </c>
      <c r="F5001" s="21" t="s">
        <v>49</v>
      </c>
      <c r="G5001" s="21" t="str">
        <f>VLOOKUP(Tableau1[[#This Row],[CODE_TYPE_DECHET]],Libellés!$A$1:$B$8,2,FALSE)</f>
        <v>Ordures ménagères résiduelles</v>
      </c>
      <c r="H5001" s="21" t="s">
        <v>50</v>
      </c>
      <c r="I5001" s="21" t="str">
        <f>VLOOKUP(Tableau1[[#This Row],[CODE_DESTINATION]],Libellés!$E$2:$F$7,2,FALSE)</f>
        <v>Incinération avec récupération d'énergie</v>
      </c>
      <c r="J5001" s="21">
        <v>57347.918489999996</v>
      </c>
      <c r="K5001" s="21">
        <v>378830</v>
      </c>
      <c r="L5001" s="21">
        <f>Tableau1[[#This Row],[TONNE_DECHET]]*1000</f>
        <v>57347918.489999995</v>
      </c>
      <c r="M5001" s="21">
        <f>Tableau1[[#This Row],[KG_DECHET]]/Tableau1[[#This Row],[Population]]</f>
        <v>151.38167117176567</v>
      </c>
    </row>
    <row r="5002" spans="1:13" x14ac:dyDescent="0.3">
      <c r="A5002" s="21">
        <v>2011</v>
      </c>
      <c r="B5002" s="21">
        <v>44</v>
      </c>
      <c r="C5002" s="21" t="str">
        <f>VLOOKUP(Tableau1[[#This Row],[CODE_REGION]],Libellés!$I$2:$J$15,2,FALSE)</f>
        <v>Grand-Est</v>
      </c>
      <c r="D5002" s="21">
        <v>88</v>
      </c>
      <c r="E5002" s="21" t="str">
        <f>VLOOKUP(Tableau1[[#This Row],[CODE_DEPT]],Libellés!$L$2:$M$102,2,FALSE)</f>
        <v>Vosges</v>
      </c>
      <c r="F5002" s="21" t="s">
        <v>49</v>
      </c>
      <c r="G5002" s="21" t="str">
        <f>VLOOKUP(Tableau1[[#This Row],[CODE_TYPE_DECHET]],Libellés!$A$1:$B$8,2,FALSE)</f>
        <v>Ordures ménagères résiduelles</v>
      </c>
      <c r="H5002" s="21" t="s">
        <v>51</v>
      </c>
      <c r="I5002" s="21" t="str">
        <f>VLOOKUP(Tableau1[[#This Row],[CODE_DESTINATION]],Libellés!$E$2:$F$7,2,FALSE)</f>
        <v>Stockage</v>
      </c>
      <c r="J5002" s="21">
        <v>42157.709210000001</v>
      </c>
      <c r="K5002" s="21">
        <v>378830</v>
      </c>
      <c r="L5002" s="21">
        <f>Tableau1[[#This Row],[TONNE_DECHET]]*1000</f>
        <v>42157709.210000001</v>
      </c>
      <c r="M5002" s="21">
        <f>Tableau1[[#This Row],[KG_DECHET]]/Tableau1[[#This Row],[Population]]</f>
        <v>111.28397753609799</v>
      </c>
    </row>
    <row r="5003" spans="1:13" x14ac:dyDescent="0.3">
      <c r="A5003" s="21">
        <v>2011</v>
      </c>
      <c r="B5003" s="21">
        <v>44</v>
      </c>
      <c r="C5003" s="21" t="str">
        <f>VLOOKUP(Tableau1[[#This Row],[CODE_REGION]],Libellés!$I$2:$J$15,2,FALSE)</f>
        <v>Grand-Est</v>
      </c>
      <c r="D5003" s="21">
        <v>88</v>
      </c>
      <c r="E5003" s="21" t="str">
        <f>VLOOKUP(Tableau1[[#This Row],[CODE_DEPT]],Libellés!$L$2:$M$102,2,FALSE)</f>
        <v>Vosges</v>
      </c>
      <c r="F5003" s="21" t="s">
        <v>49</v>
      </c>
      <c r="G5003" s="21" t="str">
        <f>VLOOKUP(Tableau1[[#This Row],[CODE_TYPE_DECHET]],Libellés!$A$1:$B$8,2,FALSE)</f>
        <v>Ordures ménagères résiduelles</v>
      </c>
      <c r="H5003" s="21" t="s">
        <v>52</v>
      </c>
      <c r="I5003" s="21" t="str">
        <f>VLOOKUP(Tableau1[[#This Row],[CODE_DESTINATION]],Libellés!$E$2:$F$7,2,FALSE)</f>
        <v>Non précisé</v>
      </c>
      <c r="J5003" s="21">
        <v>60.84742</v>
      </c>
      <c r="K5003" s="21">
        <v>378830</v>
      </c>
      <c r="L5003" s="21">
        <f>Tableau1[[#This Row],[TONNE_DECHET]]*1000</f>
        <v>60847.42</v>
      </c>
      <c r="M5003" s="21">
        <f>Tableau1[[#This Row],[KG_DECHET]]/Tableau1[[#This Row],[Population]]</f>
        <v>0.16061932793073411</v>
      </c>
    </row>
    <row r="5004" spans="1:13" x14ac:dyDescent="0.3">
      <c r="A5004" s="21">
        <v>2011</v>
      </c>
      <c r="B5004" s="21">
        <v>44</v>
      </c>
      <c r="C5004" s="21" t="str">
        <f>VLOOKUP(Tableau1[[#This Row],[CODE_REGION]],Libellés!$I$2:$J$15,2,FALSE)</f>
        <v>Grand-Est</v>
      </c>
      <c r="D5004" s="21">
        <v>88</v>
      </c>
      <c r="E5004" s="21" t="str">
        <f>VLOOKUP(Tableau1[[#This Row],[CODE_DEPT]],Libellés!$L$2:$M$102,2,FALSE)</f>
        <v>Vosges</v>
      </c>
      <c r="F5004" s="21" t="s">
        <v>51</v>
      </c>
      <c r="G5004" s="21" t="str">
        <f>VLOOKUP(Tableau1[[#This Row],[CODE_TYPE_DECHET]],Libellés!$A$1:$B$8,2,FALSE)</f>
        <v>Emballages et papier</v>
      </c>
      <c r="H5004" s="21" t="s">
        <v>49</v>
      </c>
      <c r="I5004" s="21" t="str">
        <f>VLOOKUP(Tableau1[[#This Row],[CODE_DESTINATION]],Libellés!$E$2:$F$7,2,FALSE)</f>
        <v>Valorisation matière</v>
      </c>
      <c r="J5004" s="21">
        <v>14413.6556</v>
      </c>
      <c r="K5004" s="21">
        <v>378830</v>
      </c>
      <c r="L5004" s="21">
        <f>Tableau1[[#This Row],[TONNE_DECHET]]*1000</f>
        <v>14413655.6</v>
      </c>
      <c r="M5004" s="21">
        <f>Tableau1[[#This Row],[KG_DECHET]]/Tableau1[[#This Row],[Population]]</f>
        <v>38.047819866430849</v>
      </c>
    </row>
    <row r="5005" spans="1:13" x14ac:dyDescent="0.3">
      <c r="A5005" s="21">
        <v>2011</v>
      </c>
      <c r="B5005" s="21">
        <v>44</v>
      </c>
      <c r="C5005" s="21" t="str">
        <f>VLOOKUP(Tableau1[[#This Row],[CODE_REGION]],Libellés!$I$2:$J$15,2,FALSE)</f>
        <v>Grand-Est</v>
      </c>
      <c r="D5005" s="21">
        <v>88</v>
      </c>
      <c r="E5005" s="21" t="str">
        <f>VLOOKUP(Tableau1[[#This Row],[CODE_DEPT]],Libellés!$L$2:$M$102,2,FALSE)</f>
        <v>Vosges</v>
      </c>
      <c r="F5005" s="21" t="s">
        <v>51</v>
      </c>
      <c r="G5005" s="21" t="str">
        <f>VLOOKUP(Tableau1[[#This Row],[CODE_TYPE_DECHET]],Libellés!$A$1:$B$8,2,FALSE)</f>
        <v>Emballages et papier</v>
      </c>
      <c r="H5005" s="21" t="s">
        <v>50</v>
      </c>
      <c r="I5005" s="21" t="str">
        <f>VLOOKUP(Tableau1[[#This Row],[CODE_DESTINATION]],Libellés!$E$2:$F$7,2,FALSE)</f>
        <v>Incinération avec récupération d'énergie</v>
      </c>
      <c r="J5005" s="21">
        <v>1664.9115400000001</v>
      </c>
      <c r="K5005" s="21">
        <v>378830</v>
      </c>
      <c r="L5005" s="21">
        <f>Tableau1[[#This Row],[TONNE_DECHET]]*1000</f>
        <v>1664911.54</v>
      </c>
      <c r="M5005" s="21">
        <f>Tableau1[[#This Row],[KG_DECHET]]/Tableau1[[#This Row],[Population]]</f>
        <v>4.3948777551936224</v>
      </c>
    </row>
    <row r="5006" spans="1:13" x14ac:dyDescent="0.3">
      <c r="A5006" s="21">
        <v>2011</v>
      </c>
      <c r="B5006" s="21">
        <v>44</v>
      </c>
      <c r="C5006" s="21" t="str">
        <f>VLOOKUP(Tableau1[[#This Row],[CODE_REGION]],Libellés!$I$2:$J$15,2,FALSE)</f>
        <v>Grand-Est</v>
      </c>
      <c r="D5006" s="21">
        <v>88</v>
      </c>
      <c r="E5006" s="21" t="str">
        <f>VLOOKUP(Tableau1[[#This Row],[CODE_DEPT]],Libellés!$L$2:$M$102,2,FALSE)</f>
        <v>Vosges</v>
      </c>
      <c r="F5006" s="21" t="s">
        <v>51</v>
      </c>
      <c r="G5006" s="21" t="str">
        <f>VLOOKUP(Tableau1[[#This Row],[CODE_TYPE_DECHET]],Libellés!$A$1:$B$8,2,FALSE)</f>
        <v>Emballages et papier</v>
      </c>
      <c r="H5006" s="21" t="s">
        <v>51</v>
      </c>
      <c r="I5006" s="21" t="str">
        <f>VLOOKUP(Tableau1[[#This Row],[CODE_DESTINATION]],Libellés!$E$2:$F$7,2,FALSE)</f>
        <v>Stockage</v>
      </c>
      <c r="J5006" s="21">
        <v>15.472799999999999</v>
      </c>
      <c r="K5006" s="21">
        <v>378830</v>
      </c>
      <c r="L5006" s="21">
        <f>Tableau1[[#This Row],[TONNE_DECHET]]*1000</f>
        <v>15472.8</v>
      </c>
      <c r="M5006" s="21">
        <f>Tableau1[[#This Row],[KG_DECHET]]/Tableau1[[#This Row],[Population]]</f>
        <v>4.0843650186099305E-2</v>
      </c>
    </row>
    <row r="5007" spans="1:13" x14ac:dyDescent="0.3">
      <c r="A5007" s="21">
        <v>2011</v>
      </c>
      <c r="B5007" s="21">
        <v>44</v>
      </c>
      <c r="C5007" s="21" t="str">
        <f>VLOOKUP(Tableau1[[#This Row],[CODE_REGION]],Libellés!$I$2:$J$15,2,FALSE)</f>
        <v>Grand-Est</v>
      </c>
      <c r="D5007" s="21">
        <v>88</v>
      </c>
      <c r="E5007" s="21" t="str">
        <f>VLOOKUP(Tableau1[[#This Row],[CODE_DEPT]],Libellés!$L$2:$M$102,2,FALSE)</f>
        <v>Vosges</v>
      </c>
      <c r="F5007" s="21" t="s">
        <v>51</v>
      </c>
      <c r="G5007" s="21" t="str">
        <f>VLOOKUP(Tableau1[[#This Row],[CODE_TYPE_DECHET]],Libellés!$A$1:$B$8,2,FALSE)</f>
        <v>Emballages et papier</v>
      </c>
      <c r="H5007" s="21" t="s">
        <v>52</v>
      </c>
      <c r="I5007" s="21" t="str">
        <f>VLOOKUP(Tableau1[[#This Row],[CODE_DESTINATION]],Libellés!$E$2:$F$7,2,FALSE)</f>
        <v>Non précisé</v>
      </c>
      <c r="J5007" s="21">
        <v>232.70577</v>
      </c>
      <c r="K5007" s="21">
        <v>378830</v>
      </c>
      <c r="L5007" s="21">
        <f>Tableau1[[#This Row],[TONNE_DECHET]]*1000</f>
        <v>232705.77</v>
      </c>
      <c r="M5007" s="21">
        <f>Tableau1[[#This Row],[KG_DECHET]]/Tableau1[[#This Row],[Population]]</f>
        <v>0.61427492542829232</v>
      </c>
    </row>
    <row r="5008" spans="1:13" x14ac:dyDescent="0.3">
      <c r="A5008" s="21">
        <v>2011</v>
      </c>
      <c r="B5008" s="21">
        <v>44</v>
      </c>
      <c r="C5008" s="21" t="str">
        <f>VLOOKUP(Tableau1[[#This Row],[CODE_REGION]],Libellés!$I$2:$J$15,2,FALSE)</f>
        <v>Grand-Est</v>
      </c>
      <c r="D5008" s="21">
        <v>88</v>
      </c>
      <c r="E5008" s="21" t="str">
        <f>VLOOKUP(Tableau1[[#This Row],[CODE_DEPT]],Libellés!$L$2:$M$102,2,FALSE)</f>
        <v>Vosges</v>
      </c>
      <c r="F5008" s="21" t="s">
        <v>56</v>
      </c>
      <c r="G5008" s="21" t="str">
        <f>VLOOKUP(Tableau1[[#This Row],[CODE_TYPE_DECHET]],Libellés!$A$1:$B$8,2,FALSE)</f>
        <v>Biodéchets</v>
      </c>
      <c r="H5008" s="21" t="s">
        <v>56</v>
      </c>
      <c r="I5008" s="21" t="str">
        <f>VLOOKUP(Tableau1[[#This Row],[CODE_DESTINATION]],Libellés!$E$2:$F$7,2,FALSE)</f>
        <v>Valorisation organique</v>
      </c>
      <c r="J5008" s="21">
        <v>8.4472500000000004</v>
      </c>
      <c r="K5008" s="21">
        <v>378830</v>
      </c>
      <c r="L5008" s="21">
        <f>Tableau1[[#This Row],[TONNE_DECHET]]*1000</f>
        <v>8447.25</v>
      </c>
      <c r="M5008" s="21">
        <f>Tableau1[[#This Row],[KG_DECHET]]/Tableau1[[#This Row],[Population]]</f>
        <v>2.2298260433439802E-2</v>
      </c>
    </row>
    <row r="5009" spans="1:13" x14ac:dyDescent="0.3">
      <c r="A5009" s="21">
        <v>2011</v>
      </c>
      <c r="B5009" s="21">
        <v>44</v>
      </c>
      <c r="C5009" s="21" t="str">
        <f>VLOOKUP(Tableau1[[#This Row],[CODE_REGION]],Libellés!$I$2:$J$15,2,FALSE)</f>
        <v>Grand-Est</v>
      </c>
      <c r="D5009" s="21">
        <v>88</v>
      </c>
      <c r="E5009" s="21" t="str">
        <f>VLOOKUP(Tableau1[[#This Row],[CODE_DEPT]],Libellés!$L$2:$M$102,2,FALSE)</f>
        <v>Vosges</v>
      </c>
      <c r="F5009" s="21" t="s">
        <v>54</v>
      </c>
      <c r="G5009" s="21" t="str">
        <f>VLOOKUP(Tableau1[[#This Row],[CODE_TYPE_DECHET]],Libellés!$A$1:$B$8,2,FALSE)</f>
        <v>Verre</v>
      </c>
      <c r="H5009" s="21" t="s">
        <v>49</v>
      </c>
      <c r="I5009" s="21" t="str">
        <f>VLOOKUP(Tableau1[[#This Row],[CODE_DESTINATION]],Libellés!$E$2:$F$7,2,FALSE)</f>
        <v>Valorisation matière</v>
      </c>
      <c r="J5009" s="21">
        <v>15426.60239</v>
      </c>
      <c r="K5009" s="21">
        <v>378830</v>
      </c>
      <c r="L5009" s="21">
        <f>Tableau1[[#This Row],[TONNE_DECHET]]*1000</f>
        <v>15426602.390000001</v>
      </c>
      <c r="M5009" s="21">
        <f>Tableau1[[#This Row],[KG_DECHET]]/Tableau1[[#This Row],[Population]]</f>
        <v>40.721702056331338</v>
      </c>
    </row>
    <row r="5010" spans="1:13" x14ac:dyDescent="0.3">
      <c r="A5010" s="21">
        <v>2011</v>
      </c>
      <c r="B5010" s="21">
        <v>44</v>
      </c>
      <c r="C5010" s="21" t="str">
        <f>VLOOKUP(Tableau1[[#This Row],[CODE_REGION]],Libellés!$I$2:$J$15,2,FALSE)</f>
        <v>Grand-Est</v>
      </c>
      <c r="D5010" s="21">
        <v>88</v>
      </c>
      <c r="E5010" s="21" t="str">
        <f>VLOOKUP(Tableau1[[#This Row],[CODE_DEPT]],Libellés!$L$2:$M$102,2,FALSE)</f>
        <v>Vosges</v>
      </c>
      <c r="F5010" s="21" t="s">
        <v>54</v>
      </c>
      <c r="G5010" s="21" t="str">
        <f>VLOOKUP(Tableau1[[#This Row],[CODE_TYPE_DECHET]],Libellés!$A$1:$B$8,2,FALSE)</f>
        <v>Verre</v>
      </c>
      <c r="H5010" s="21" t="s">
        <v>52</v>
      </c>
      <c r="I5010" s="21" t="str">
        <f>VLOOKUP(Tableau1[[#This Row],[CODE_DESTINATION]],Libellés!$E$2:$F$7,2,FALSE)</f>
        <v>Non précisé</v>
      </c>
      <c r="J5010" s="21">
        <v>168.10230000000001</v>
      </c>
      <c r="K5010" s="21">
        <v>378830</v>
      </c>
      <c r="L5010" s="21">
        <f>Tableau1[[#This Row],[TONNE_DECHET]]*1000</f>
        <v>168102.30000000002</v>
      </c>
      <c r="M5010" s="21">
        <f>Tableau1[[#This Row],[KG_DECHET]]/Tableau1[[#This Row],[Population]]</f>
        <v>0.44374072803104297</v>
      </c>
    </row>
    <row r="5011" spans="1:13" x14ac:dyDescent="0.3">
      <c r="A5011" s="21">
        <v>2011</v>
      </c>
      <c r="B5011" s="21">
        <v>44</v>
      </c>
      <c r="C5011" s="21" t="str">
        <f>VLOOKUP(Tableau1[[#This Row],[CODE_REGION]],Libellés!$I$2:$J$15,2,FALSE)</f>
        <v>Grand-Est</v>
      </c>
      <c r="D5011" s="21">
        <v>88</v>
      </c>
      <c r="E5011" s="21" t="str">
        <f>VLOOKUP(Tableau1[[#This Row],[CODE_DEPT]],Libellés!$L$2:$M$102,2,FALSE)</f>
        <v>Vosges</v>
      </c>
      <c r="F5011" s="21" t="s">
        <v>55</v>
      </c>
      <c r="G5011" s="21" t="str">
        <f>VLOOKUP(Tableau1[[#This Row],[CODE_TYPE_DECHET]],Libellés!$A$1:$B$8,2,FALSE)</f>
        <v>Collectes séparées hors gravats</v>
      </c>
      <c r="H5011" s="21" t="s">
        <v>49</v>
      </c>
      <c r="I5011" s="21" t="str">
        <f>VLOOKUP(Tableau1[[#This Row],[CODE_DESTINATION]],Libellés!$E$2:$F$7,2,FALSE)</f>
        <v>Valorisation matière</v>
      </c>
      <c r="J5011" s="21">
        <v>0.21118000000000001</v>
      </c>
      <c r="K5011" s="21">
        <v>378830</v>
      </c>
      <c r="L5011" s="21">
        <f>Tableau1[[#This Row],[TONNE_DECHET]]*1000</f>
        <v>211.18</v>
      </c>
      <c r="M5011" s="21">
        <f>Tableau1[[#This Row],[KG_DECHET]]/Tableau1[[#This Row],[Population]]</f>
        <v>5.5745321120291428E-4</v>
      </c>
    </row>
    <row r="5012" spans="1:13" x14ac:dyDescent="0.3">
      <c r="A5012" s="21">
        <v>2013</v>
      </c>
      <c r="B5012" s="21">
        <v>44</v>
      </c>
      <c r="C5012" s="21" t="str">
        <f>VLOOKUP(Tableau1[[#This Row],[CODE_REGION]],Libellés!$I$2:$J$15,2,FALSE)</f>
        <v>Grand-Est</v>
      </c>
      <c r="D5012" s="21">
        <v>88</v>
      </c>
      <c r="E5012" s="21" t="str">
        <f>VLOOKUP(Tableau1[[#This Row],[CODE_DEPT]],Libellés!$L$2:$M$102,2,FALSE)</f>
        <v>Vosges</v>
      </c>
      <c r="F5012" s="21" t="s">
        <v>49</v>
      </c>
      <c r="G5012" s="21" t="str">
        <f>VLOOKUP(Tableau1[[#This Row],[CODE_TYPE_DECHET]],Libellés!$A$1:$B$8,2,FALSE)</f>
        <v>Ordures ménagères résiduelles</v>
      </c>
      <c r="H5012" s="21" t="s">
        <v>50</v>
      </c>
      <c r="I5012" s="21" t="str">
        <f>VLOOKUP(Tableau1[[#This Row],[CODE_DESTINATION]],Libellés!$E$2:$F$7,2,FALSE)</f>
        <v>Incinération avec récupération d'énergie</v>
      </c>
      <c r="J5012" s="21">
        <v>87633.605089999997</v>
      </c>
      <c r="K5012" s="21">
        <v>375226</v>
      </c>
      <c r="L5012" s="21">
        <f>Tableau1[[#This Row],[TONNE_DECHET]]*1000</f>
        <v>87633605.090000004</v>
      </c>
      <c r="M5012" s="21">
        <f>Tableau1[[#This Row],[KG_DECHET]]/Tableau1[[#This Row],[Population]]</f>
        <v>233.54886145949376</v>
      </c>
    </row>
    <row r="5013" spans="1:13" x14ac:dyDescent="0.3">
      <c r="A5013" s="21">
        <v>2013</v>
      </c>
      <c r="B5013" s="21">
        <v>44</v>
      </c>
      <c r="C5013" s="21" t="str">
        <f>VLOOKUP(Tableau1[[#This Row],[CODE_REGION]],Libellés!$I$2:$J$15,2,FALSE)</f>
        <v>Grand-Est</v>
      </c>
      <c r="D5013" s="21">
        <v>88</v>
      </c>
      <c r="E5013" s="21" t="str">
        <f>VLOOKUP(Tableau1[[#This Row],[CODE_DEPT]],Libellés!$L$2:$M$102,2,FALSE)</f>
        <v>Vosges</v>
      </c>
      <c r="F5013" s="21" t="s">
        <v>49</v>
      </c>
      <c r="G5013" s="21" t="str">
        <f>VLOOKUP(Tableau1[[#This Row],[CODE_TYPE_DECHET]],Libellés!$A$1:$B$8,2,FALSE)</f>
        <v>Ordures ménagères résiduelles</v>
      </c>
      <c r="H5013" s="21" t="s">
        <v>51</v>
      </c>
      <c r="I5013" s="21" t="str">
        <f>VLOOKUP(Tableau1[[#This Row],[CODE_DESTINATION]],Libellés!$E$2:$F$7,2,FALSE)</f>
        <v>Stockage</v>
      </c>
      <c r="J5013" s="21">
        <v>1356.66371</v>
      </c>
      <c r="K5013" s="21">
        <v>375226</v>
      </c>
      <c r="L5013" s="21">
        <f>Tableau1[[#This Row],[TONNE_DECHET]]*1000</f>
        <v>1356663.71</v>
      </c>
      <c r="M5013" s="21">
        <f>Tableau1[[#This Row],[KG_DECHET]]/Tableau1[[#This Row],[Population]]</f>
        <v>3.6155908972192758</v>
      </c>
    </row>
    <row r="5014" spans="1:13" x14ac:dyDescent="0.3">
      <c r="A5014" s="21">
        <v>2013</v>
      </c>
      <c r="B5014" s="21">
        <v>44</v>
      </c>
      <c r="C5014" s="21" t="str">
        <f>VLOOKUP(Tableau1[[#This Row],[CODE_REGION]],Libellés!$I$2:$J$15,2,FALSE)</f>
        <v>Grand-Est</v>
      </c>
      <c r="D5014" s="21">
        <v>88</v>
      </c>
      <c r="E5014" s="21" t="str">
        <f>VLOOKUP(Tableau1[[#This Row],[CODE_DEPT]],Libellés!$L$2:$M$102,2,FALSE)</f>
        <v>Vosges</v>
      </c>
      <c r="F5014" s="21" t="s">
        <v>49</v>
      </c>
      <c r="G5014" s="21" t="str">
        <f>VLOOKUP(Tableau1[[#This Row],[CODE_TYPE_DECHET]],Libellés!$A$1:$B$8,2,FALSE)</f>
        <v>Ordures ménagères résiduelles</v>
      </c>
      <c r="H5014" s="21" t="s">
        <v>52</v>
      </c>
      <c r="I5014" s="21" t="str">
        <f>VLOOKUP(Tableau1[[#This Row],[CODE_DESTINATION]],Libellés!$E$2:$F$7,2,FALSE)</f>
        <v>Non précisé</v>
      </c>
      <c r="J5014" s="21">
        <v>703.39930000000004</v>
      </c>
      <c r="K5014" s="21">
        <v>375226</v>
      </c>
      <c r="L5014" s="21">
        <f>Tableau1[[#This Row],[TONNE_DECHET]]*1000</f>
        <v>703399.3</v>
      </c>
      <c r="M5014" s="21">
        <f>Tableau1[[#This Row],[KG_DECHET]]/Tableau1[[#This Row],[Population]]</f>
        <v>1.8746017067047593</v>
      </c>
    </row>
    <row r="5015" spans="1:13" x14ac:dyDescent="0.3">
      <c r="A5015" s="21">
        <v>2013</v>
      </c>
      <c r="B5015" s="21">
        <v>44</v>
      </c>
      <c r="C5015" s="21" t="str">
        <f>VLOOKUP(Tableau1[[#This Row],[CODE_REGION]],Libellés!$I$2:$J$15,2,FALSE)</f>
        <v>Grand-Est</v>
      </c>
      <c r="D5015" s="21">
        <v>88</v>
      </c>
      <c r="E5015" s="21" t="str">
        <f>VLOOKUP(Tableau1[[#This Row],[CODE_DEPT]],Libellés!$L$2:$M$102,2,FALSE)</f>
        <v>Vosges</v>
      </c>
      <c r="F5015" s="21" t="s">
        <v>50</v>
      </c>
      <c r="G5015" s="21" t="str">
        <f>VLOOKUP(Tableau1[[#This Row],[CODE_TYPE_DECHET]],Libellés!$A$1:$B$8,2,FALSE)</f>
        <v>Encombrants</v>
      </c>
      <c r="H5015" s="21" t="s">
        <v>51</v>
      </c>
      <c r="I5015" s="21" t="str">
        <f>VLOOKUP(Tableau1[[#This Row],[CODE_DESTINATION]],Libellés!$E$2:$F$7,2,FALSE)</f>
        <v>Stockage</v>
      </c>
      <c r="J5015" s="21">
        <v>1128.3</v>
      </c>
      <c r="K5015" s="21">
        <v>375226</v>
      </c>
      <c r="L5015" s="21">
        <f>Tableau1[[#This Row],[TONNE_DECHET]]*1000</f>
        <v>1128300</v>
      </c>
      <c r="M5015" s="21">
        <f>Tableau1[[#This Row],[KG_DECHET]]/Tableau1[[#This Row],[Population]]</f>
        <v>3.006987788692681</v>
      </c>
    </row>
    <row r="5016" spans="1:13" x14ac:dyDescent="0.3">
      <c r="A5016" s="21">
        <v>2013</v>
      </c>
      <c r="B5016" s="21">
        <v>44</v>
      </c>
      <c r="C5016" s="21" t="str">
        <f>VLOOKUP(Tableau1[[#This Row],[CODE_REGION]],Libellés!$I$2:$J$15,2,FALSE)</f>
        <v>Grand-Est</v>
      </c>
      <c r="D5016" s="21">
        <v>88</v>
      </c>
      <c r="E5016" s="21" t="str">
        <f>VLOOKUP(Tableau1[[#This Row],[CODE_DEPT]],Libellés!$L$2:$M$102,2,FALSE)</f>
        <v>Vosges</v>
      </c>
      <c r="F5016" s="21" t="s">
        <v>53</v>
      </c>
      <c r="G5016" s="21" t="str">
        <f>VLOOKUP(Tableau1[[#This Row],[CODE_TYPE_DECHET]],Libellés!$A$1:$B$8,2,FALSE)</f>
        <v>Déchets dangereux</v>
      </c>
      <c r="H5016" s="21" t="s">
        <v>50</v>
      </c>
      <c r="I5016" s="21" t="str">
        <f>VLOOKUP(Tableau1[[#This Row],[CODE_DESTINATION]],Libellés!$E$2:$F$7,2,FALSE)</f>
        <v>Incinération avec récupération d'énergie</v>
      </c>
      <c r="J5016" s="21">
        <v>5.03</v>
      </c>
      <c r="K5016" s="21">
        <v>375226</v>
      </c>
      <c r="L5016" s="21">
        <f>Tableau1[[#This Row],[TONNE_DECHET]]*1000</f>
        <v>5030</v>
      </c>
      <c r="M5016" s="21">
        <f>Tableau1[[#This Row],[KG_DECHET]]/Tableau1[[#This Row],[Population]]</f>
        <v>1.3405254433328181E-2</v>
      </c>
    </row>
    <row r="5017" spans="1:13" x14ac:dyDescent="0.3">
      <c r="A5017" s="21">
        <v>2013</v>
      </c>
      <c r="B5017" s="21">
        <v>44</v>
      </c>
      <c r="C5017" s="21" t="str">
        <f>VLOOKUP(Tableau1[[#This Row],[CODE_REGION]],Libellés!$I$2:$J$15,2,FALSE)</f>
        <v>Grand-Est</v>
      </c>
      <c r="D5017" s="21">
        <v>88</v>
      </c>
      <c r="E5017" s="21" t="str">
        <f>VLOOKUP(Tableau1[[#This Row],[CODE_DEPT]],Libellés!$L$2:$M$102,2,FALSE)</f>
        <v>Vosges</v>
      </c>
      <c r="F5017" s="21" t="s">
        <v>51</v>
      </c>
      <c r="G5017" s="21" t="str">
        <f>VLOOKUP(Tableau1[[#This Row],[CODE_TYPE_DECHET]],Libellés!$A$1:$B$8,2,FALSE)</f>
        <v>Emballages et papier</v>
      </c>
      <c r="H5017" s="21" t="s">
        <v>49</v>
      </c>
      <c r="I5017" s="21" t="str">
        <f>VLOOKUP(Tableau1[[#This Row],[CODE_DESTINATION]],Libellés!$E$2:$F$7,2,FALSE)</f>
        <v>Valorisation matière</v>
      </c>
      <c r="J5017" s="21">
        <v>19617.74266</v>
      </c>
      <c r="K5017" s="21">
        <v>375226</v>
      </c>
      <c r="L5017" s="21">
        <f>Tableau1[[#This Row],[TONNE_DECHET]]*1000</f>
        <v>19617742.66</v>
      </c>
      <c r="M5017" s="21">
        <f>Tableau1[[#This Row],[KG_DECHET]]/Tableau1[[#This Row],[Population]]</f>
        <v>52.282471523828306</v>
      </c>
    </row>
    <row r="5018" spans="1:13" x14ac:dyDescent="0.3">
      <c r="A5018" s="21">
        <v>2013</v>
      </c>
      <c r="B5018" s="21">
        <v>44</v>
      </c>
      <c r="C5018" s="21" t="str">
        <f>VLOOKUP(Tableau1[[#This Row],[CODE_REGION]],Libellés!$I$2:$J$15,2,FALSE)</f>
        <v>Grand-Est</v>
      </c>
      <c r="D5018" s="21">
        <v>88</v>
      </c>
      <c r="E5018" s="21" t="str">
        <f>VLOOKUP(Tableau1[[#This Row],[CODE_DEPT]],Libellés!$L$2:$M$102,2,FALSE)</f>
        <v>Vosges</v>
      </c>
      <c r="F5018" s="21" t="s">
        <v>51</v>
      </c>
      <c r="G5018" s="21" t="str">
        <f>VLOOKUP(Tableau1[[#This Row],[CODE_TYPE_DECHET]],Libellés!$A$1:$B$8,2,FALSE)</f>
        <v>Emballages et papier</v>
      </c>
      <c r="H5018" s="21" t="s">
        <v>52</v>
      </c>
      <c r="I5018" s="21" t="str">
        <f>VLOOKUP(Tableau1[[#This Row],[CODE_DESTINATION]],Libellés!$E$2:$F$7,2,FALSE)</f>
        <v>Non précisé</v>
      </c>
      <c r="J5018" s="21">
        <v>215.83219</v>
      </c>
      <c r="K5018" s="21">
        <v>375226</v>
      </c>
      <c r="L5018" s="21">
        <f>Tableau1[[#This Row],[TONNE_DECHET]]*1000</f>
        <v>215832.19</v>
      </c>
      <c r="M5018" s="21">
        <f>Tableau1[[#This Row],[KG_DECHET]]/Tableau1[[#This Row],[Population]]</f>
        <v>0.57520584927483709</v>
      </c>
    </row>
    <row r="5019" spans="1:13" x14ac:dyDescent="0.3">
      <c r="A5019" s="21">
        <v>2013</v>
      </c>
      <c r="B5019" s="21">
        <v>44</v>
      </c>
      <c r="C5019" s="21" t="str">
        <f>VLOOKUP(Tableau1[[#This Row],[CODE_REGION]],Libellés!$I$2:$J$15,2,FALSE)</f>
        <v>Grand-Est</v>
      </c>
      <c r="D5019" s="21">
        <v>88</v>
      </c>
      <c r="E5019" s="21" t="str">
        <f>VLOOKUP(Tableau1[[#This Row],[CODE_DEPT]],Libellés!$L$2:$M$102,2,FALSE)</f>
        <v>Vosges</v>
      </c>
      <c r="F5019" s="21" t="s">
        <v>56</v>
      </c>
      <c r="G5019" s="21" t="str">
        <f>VLOOKUP(Tableau1[[#This Row],[CODE_TYPE_DECHET]],Libellés!$A$1:$B$8,2,FALSE)</f>
        <v>Biodéchets</v>
      </c>
      <c r="H5019" s="21" t="s">
        <v>56</v>
      </c>
      <c r="I5019" s="21" t="str">
        <f>VLOOKUP(Tableau1[[#This Row],[CODE_DESTINATION]],Libellés!$E$2:$F$7,2,FALSE)</f>
        <v>Valorisation organique</v>
      </c>
      <c r="J5019" s="21">
        <v>1317.13471</v>
      </c>
      <c r="K5019" s="21">
        <v>375226</v>
      </c>
      <c r="L5019" s="21">
        <f>Tableau1[[#This Row],[TONNE_DECHET]]*1000</f>
        <v>1317134.71</v>
      </c>
      <c r="M5019" s="21">
        <f>Tableau1[[#This Row],[KG_DECHET]]/Tableau1[[#This Row],[Population]]</f>
        <v>3.5102437197848761</v>
      </c>
    </row>
    <row r="5020" spans="1:13" x14ac:dyDescent="0.3">
      <c r="A5020" s="21">
        <v>2013</v>
      </c>
      <c r="B5020" s="21">
        <v>44</v>
      </c>
      <c r="C5020" s="21" t="str">
        <f>VLOOKUP(Tableau1[[#This Row],[CODE_REGION]],Libellés!$I$2:$J$15,2,FALSE)</f>
        <v>Grand-Est</v>
      </c>
      <c r="D5020" s="21">
        <v>88</v>
      </c>
      <c r="E5020" s="21" t="str">
        <f>VLOOKUP(Tableau1[[#This Row],[CODE_DEPT]],Libellés!$L$2:$M$102,2,FALSE)</f>
        <v>Vosges</v>
      </c>
      <c r="F5020" s="21" t="s">
        <v>54</v>
      </c>
      <c r="G5020" s="21" t="str">
        <f>VLOOKUP(Tableau1[[#This Row],[CODE_TYPE_DECHET]],Libellés!$A$1:$B$8,2,FALSE)</f>
        <v>Verre</v>
      </c>
      <c r="H5020" s="21" t="s">
        <v>49</v>
      </c>
      <c r="I5020" s="21" t="str">
        <f>VLOOKUP(Tableau1[[#This Row],[CODE_DESTINATION]],Libellés!$E$2:$F$7,2,FALSE)</f>
        <v>Valorisation matière</v>
      </c>
      <c r="J5020" s="21">
        <v>14913.604240000001</v>
      </c>
      <c r="K5020" s="21">
        <v>375226</v>
      </c>
      <c r="L5020" s="21">
        <f>Tableau1[[#This Row],[TONNE_DECHET]]*1000</f>
        <v>14913604.24</v>
      </c>
      <c r="M5020" s="21">
        <f>Tableau1[[#This Row],[KG_DECHET]]/Tableau1[[#This Row],[Population]]</f>
        <v>39.745657923491443</v>
      </c>
    </row>
    <row r="5021" spans="1:13" x14ac:dyDescent="0.3">
      <c r="A5021" s="21">
        <v>2013</v>
      </c>
      <c r="B5021" s="21">
        <v>44</v>
      </c>
      <c r="C5021" s="21" t="str">
        <f>VLOOKUP(Tableau1[[#This Row],[CODE_REGION]],Libellés!$I$2:$J$15,2,FALSE)</f>
        <v>Grand-Est</v>
      </c>
      <c r="D5021" s="21">
        <v>88</v>
      </c>
      <c r="E5021" s="21" t="str">
        <f>VLOOKUP(Tableau1[[#This Row],[CODE_DEPT]],Libellés!$L$2:$M$102,2,FALSE)</f>
        <v>Vosges</v>
      </c>
      <c r="F5021" s="21" t="s">
        <v>54</v>
      </c>
      <c r="G5021" s="21" t="str">
        <f>VLOOKUP(Tableau1[[#This Row],[CODE_TYPE_DECHET]],Libellés!$A$1:$B$8,2,FALSE)</f>
        <v>Verre</v>
      </c>
      <c r="H5021" s="21" t="s">
        <v>52</v>
      </c>
      <c r="I5021" s="21" t="str">
        <f>VLOOKUP(Tableau1[[#This Row],[CODE_DESTINATION]],Libellés!$E$2:$F$7,2,FALSE)</f>
        <v>Non précisé</v>
      </c>
      <c r="J5021" s="21">
        <v>110.00631</v>
      </c>
      <c r="K5021" s="21">
        <v>375226</v>
      </c>
      <c r="L5021" s="21">
        <f>Tableau1[[#This Row],[TONNE_DECHET]]*1000</f>
        <v>110006.31</v>
      </c>
      <c r="M5021" s="21">
        <f>Tableau1[[#This Row],[KG_DECHET]]/Tableau1[[#This Row],[Population]]</f>
        <v>0.29317347411959727</v>
      </c>
    </row>
    <row r="5022" spans="1:13" x14ac:dyDescent="0.3">
      <c r="A5022" s="21">
        <v>2013</v>
      </c>
      <c r="B5022" s="21">
        <v>44</v>
      </c>
      <c r="C5022" s="21" t="str">
        <f>VLOOKUP(Tableau1[[#This Row],[CODE_REGION]],Libellés!$I$2:$J$15,2,FALSE)</f>
        <v>Grand-Est</v>
      </c>
      <c r="D5022" s="21">
        <v>88</v>
      </c>
      <c r="E5022" s="21" t="str">
        <f>VLOOKUP(Tableau1[[#This Row],[CODE_DEPT]],Libellés!$L$2:$M$102,2,FALSE)</f>
        <v>Vosges</v>
      </c>
      <c r="F5022" s="21" t="s">
        <v>55</v>
      </c>
      <c r="G5022" s="21" t="str">
        <f>VLOOKUP(Tableau1[[#This Row],[CODE_TYPE_DECHET]],Libellés!$A$1:$B$8,2,FALSE)</f>
        <v>Collectes séparées hors gravats</v>
      </c>
      <c r="H5022" s="21" t="s">
        <v>49</v>
      </c>
      <c r="I5022" s="21" t="str">
        <f>VLOOKUP(Tableau1[[#This Row],[CODE_DESTINATION]],Libellés!$E$2:$F$7,2,FALSE)</f>
        <v>Valorisation matière</v>
      </c>
      <c r="J5022" s="21">
        <v>66.010710000000003</v>
      </c>
      <c r="K5022" s="21">
        <v>375226</v>
      </c>
      <c r="L5022" s="21">
        <f>Tableau1[[#This Row],[TONNE_DECHET]]*1000</f>
        <v>66010.710000000006</v>
      </c>
      <c r="M5022" s="21">
        <f>Tableau1[[#This Row],[KG_DECHET]]/Tableau1[[#This Row],[Population]]</f>
        <v>0.17592253735082325</v>
      </c>
    </row>
    <row r="5023" spans="1:13" x14ac:dyDescent="0.3">
      <c r="A5023" s="21">
        <v>2015</v>
      </c>
      <c r="B5023" s="21">
        <v>44</v>
      </c>
      <c r="C5023" s="21" t="str">
        <f>VLOOKUP(Tableau1[[#This Row],[CODE_REGION]],Libellés!$I$2:$J$15,2,FALSE)</f>
        <v>Grand-Est</v>
      </c>
      <c r="D5023" s="21">
        <v>88</v>
      </c>
      <c r="E5023" s="21" t="str">
        <f>VLOOKUP(Tableau1[[#This Row],[CODE_DEPT]],Libellés!$L$2:$M$102,2,FALSE)</f>
        <v>Vosges</v>
      </c>
      <c r="F5023" s="21" t="s">
        <v>49</v>
      </c>
      <c r="G5023" s="21" t="str">
        <f>VLOOKUP(Tableau1[[#This Row],[CODE_TYPE_DECHET]],Libellés!$A$1:$B$8,2,FALSE)</f>
        <v>Ordures ménagères résiduelles</v>
      </c>
      <c r="H5023" s="21" t="s">
        <v>50</v>
      </c>
      <c r="I5023" s="21" t="str">
        <f>VLOOKUP(Tableau1[[#This Row],[CODE_DESTINATION]],Libellés!$E$2:$F$7,2,FALSE)</f>
        <v>Incinération avec récupération d'énergie</v>
      </c>
      <c r="J5023" s="21">
        <v>75193.415439999997</v>
      </c>
      <c r="K5023" s="21">
        <v>372016</v>
      </c>
      <c r="L5023" s="21">
        <f>Tableau1[[#This Row],[TONNE_DECHET]]*1000</f>
        <v>75193415.439999998</v>
      </c>
      <c r="M5023" s="21">
        <f>Tableau1[[#This Row],[KG_DECHET]]/Tableau1[[#This Row],[Population]]</f>
        <v>202.12414369274438</v>
      </c>
    </row>
    <row r="5024" spans="1:13" x14ac:dyDescent="0.3">
      <c r="A5024" s="21">
        <v>2015</v>
      </c>
      <c r="B5024" s="21">
        <v>44</v>
      </c>
      <c r="C5024" s="21" t="str">
        <f>VLOOKUP(Tableau1[[#This Row],[CODE_REGION]],Libellés!$I$2:$J$15,2,FALSE)</f>
        <v>Grand-Est</v>
      </c>
      <c r="D5024" s="21">
        <v>88</v>
      </c>
      <c r="E5024" s="21" t="str">
        <f>VLOOKUP(Tableau1[[#This Row],[CODE_DEPT]],Libellés!$L$2:$M$102,2,FALSE)</f>
        <v>Vosges</v>
      </c>
      <c r="F5024" s="21" t="s">
        <v>49</v>
      </c>
      <c r="G5024" s="21" t="str">
        <f>VLOOKUP(Tableau1[[#This Row],[CODE_TYPE_DECHET]],Libellés!$A$1:$B$8,2,FALSE)</f>
        <v>Ordures ménagères résiduelles</v>
      </c>
      <c r="H5024" s="21" t="s">
        <v>51</v>
      </c>
      <c r="I5024" s="21" t="str">
        <f>VLOOKUP(Tableau1[[#This Row],[CODE_DESTINATION]],Libellés!$E$2:$F$7,2,FALSE)</f>
        <v>Stockage</v>
      </c>
      <c r="J5024" s="21">
        <v>7733.1466300000002</v>
      </c>
      <c r="K5024" s="21">
        <v>372016</v>
      </c>
      <c r="L5024" s="21">
        <f>Tableau1[[#This Row],[TONNE_DECHET]]*1000</f>
        <v>7733146.6299999999</v>
      </c>
      <c r="M5024" s="21">
        <f>Tableau1[[#This Row],[KG_DECHET]]/Tableau1[[#This Row],[Population]]</f>
        <v>20.787134504967529</v>
      </c>
    </row>
    <row r="5025" spans="1:13" x14ac:dyDescent="0.3">
      <c r="A5025" s="21">
        <v>2015</v>
      </c>
      <c r="B5025" s="21">
        <v>44</v>
      </c>
      <c r="C5025" s="21" t="str">
        <f>VLOOKUP(Tableau1[[#This Row],[CODE_REGION]],Libellés!$I$2:$J$15,2,FALSE)</f>
        <v>Grand-Est</v>
      </c>
      <c r="D5025" s="21">
        <v>88</v>
      </c>
      <c r="E5025" s="21" t="str">
        <f>VLOOKUP(Tableau1[[#This Row],[CODE_DEPT]],Libellés!$L$2:$M$102,2,FALSE)</f>
        <v>Vosges</v>
      </c>
      <c r="F5025" s="21" t="s">
        <v>49</v>
      </c>
      <c r="G5025" s="21" t="str">
        <f>VLOOKUP(Tableau1[[#This Row],[CODE_TYPE_DECHET]],Libellés!$A$1:$B$8,2,FALSE)</f>
        <v>Ordures ménagères résiduelles</v>
      </c>
      <c r="H5025" s="21" t="s">
        <v>52</v>
      </c>
      <c r="I5025" s="21" t="str">
        <f>VLOOKUP(Tableau1[[#This Row],[CODE_DESTINATION]],Libellés!$E$2:$F$7,2,FALSE)</f>
        <v>Non précisé</v>
      </c>
      <c r="J5025" s="21">
        <v>2091.9682600000001</v>
      </c>
      <c r="K5025" s="21">
        <v>372016</v>
      </c>
      <c r="L5025" s="21">
        <f>Tableau1[[#This Row],[TONNE_DECHET]]*1000</f>
        <v>2091968.26</v>
      </c>
      <c r="M5025" s="21">
        <f>Tableau1[[#This Row],[KG_DECHET]]/Tableau1[[#This Row],[Population]]</f>
        <v>5.6233287277966539</v>
      </c>
    </row>
    <row r="5026" spans="1:13" x14ac:dyDescent="0.3">
      <c r="A5026" s="21">
        <v>2015</v>
      </c>
      <c r="B5026" s="21">
        <v>44</v>
      </c>
      <c r="C5026" s="21" t="str">
        <f>VLOOKUP(Tableau1[[#This Row],[CODE_REGION]],Libellés!$I$2:$J$15,2,FALSE)</f>
        <v>Grand-Est</v>
      </c>
      <c r="D5026" s="21">
        <v>88</v>
      </c>
      <c r="E5026" s="21" t="str">
        <f>VLOOKUP(Tableau1[[#This Row],[CODE_DEPT]],Libellés!$L$2:$M$102,2,FALSE)</f>
        <v>Vosges</v>
      </c>
      <c r="F5026" s="21" t="s">
        <v>50</v>
      </c>
      <c r="G5026" s="21" t="str">
        <f>VLOOKUP(Tableau1[[#This Row],[CODE_TYPE_DECHET]],Libellés!$A$1:$B$8,2,FALSE)</f>
        <v>Encombrants</v>
      </c>
      <c r="H5026" s="21" t="s">
        <v>50</v>
      </c>
      <c r="I5026" s="21" t="str">
        <f>VLOOKUP(Tableau1[[#This Row],[CODE_DESTINATION]],Libellés!$E$2:$F$7,2,FALSE)</f>
        <v>Incinération avec récupération d'énergie</v>
      </c>
      <c r="J5026" s="21">
        <v>19.96</v>
      </c>
      <c r="K5026" s="21">
        <v>372016</v>
      </c>
      <c r="L5026" s="21">
        <f>Tableau1[[#This Row],[TONNE_DECHET]]*1000</f>
        <v>19960</v>
      </c>
      <c r="M5026" s="21">
        <f>Tableau1[[#This Row],[KG_DECHET]]/Tableau1[[#This Row],[Population]]</f>
        <v>5.3653606296503377E-2</v>
      </c>
    </row>
    <row r="5027" spans="1:13" x14ac:dyDescent="0.3">
      <c r="A5027" s="21">
        <v>2015</v>
      </c>
      <c r="B5027" s="21">
        <v>44</v>
      </c>
      <c r="C5027" s="21" t="str">
        <f>VLOOKUP(Tableau1[[#This Row],[CODE_REGION]],Libellés!$I$2:$J$15,2,FALSE)</f>
        <v>Grand-Est</v>
      </c>
      <c r="D5027" s="21">
        <v>88</v>
      </c>
      <c r="E5027" s="21" t="str">
        <f>VLOOKUP(Tableau1[[#This Row],[CODE_DEPT]],Libellés!$L$2:$M$102,2,FALSE)</f>
        <v>Vosges</v>
      </c>
      <c r="F5027" s="21" t="s">
        <v>50</v>
      </c>
      <c r="G5027" s="21" t="str">
        <f>VLOOKUP(Tableau1[[#This Row],[CODE_TYPE_DECHET]],Libellés!$A$1:$B$8,2,FALSE)</f>
        <v>Encombrants</v>
      </c>
      <c r="H5027" s="21" t="s">
        <v>51</v>
      </c>
      <c r="I5027" s="21" t="str">
        <f>VLOOKUP(Tableau1[[#This Row],[CODE_DESTINATION]],Libellés!$E$2:$F$7,2,FALSE)</f>
        <v>Stockage</v>
      </c>
      <c r="J5027" s="21">
        <v>52</v>
      </c>
      <c r="K5027" s="21">
        <v>372016</v>
      </c>
      <c r="L5027" s="21">
        <f>Tableau1[[#This Row],[TONNE_DECHET]]*1000</f>
        <v>52000</v>
      </c>
      <c r="M5027" s="21">
        <f>Tableau1[[#This Row],[KG_DECHET]]/Tableau1[[#This Row],[Population]]</f>
        <v>0.13977893423938756</v>
      </c>
    </row>
    <row r="5028" spans="1:13" x14ac:dyDescent="0.3">
      <c r="A5028" s="21">
        <v>2015</v>
      </c>
      <c r="B5028" s="21">
        <v>44</v>
      </c>
      <c r="C5028" s="21" t="str">
        <f>VLOOKUP(Tableau1[[#This Row],[CODE_REGION]],Libellés!$I$2:$J$15,2,FALSE)</f>
        <v>Grand-Est</v>
      </c>
      <c r="D5028" s="21">
        <v>88</v>
      </c>
      <c r="E5028" s="21" t="str">
        <f>VLOOKUP(Tableau1[[#This Row],[CODE_DEPT]],Libellés!$L$2:$M$102,2,FALSE)</f>
        <v>Vosges</v>
      </c>
      <c r="F5028" s="21" t="s">
        <v>51</v>
      </c>
      <c r="G5028" s="21" t="str">
        <f>VLOOKUP(Tableau1[[#This Row],[CODE_TYPE_DECHET]],Libellés!$A$1:$B$8,2,FALSE)</f>
        <v>Emballages et papier</v>
      </c>
      <c r="H5028" s="21" t="s">
        <v>49</v>
      </c>
      <c r="I5028" s="21" t="str">
        <f>VLOOKUP(Tableau1[[#This Row],[CODE_DESTINATION]],Libellés!$E$2:$F$7,2,FALSE)</f>
        <v>Valorisation matière</v>
      </c>
      <c r="J5028" s="21">
        <v>18378.489720000001</v>
      </c>
      <c r="K5028" s="21">
        <v>372016</v>
      </c>
      <c r="L5028" s="21">
        <f>Tableau1[[#This Row],[TONNE_DECHET]]*1000</f>
        <v>18378489.720000003</v>
      </c>
      <c r="M5028" s="21">
        <f>Tableau1[[#This Row],[KG_DECHET]]/Tableau1[[#This Row],[Population]]</f>
        <v>49.402417422906545</v>
      </c>
    </row>
    <row r="5029" spans="1:13" x14ac:dyDescent="0.3">
      <c r="A5029" s="21">
        <v>2015</v>
      </c>
      <c r="B5029" s="21">
        <v>44</v>
      </c>
      <c r="C5029" s="21" t="str">
        <f>VLOOKUP(Tableau1[[#This Row],[CODE_REGION]],Libellés!$I$2:$J$15,2,FALSE)</f>
        <v>Grand-Est</v>
      </c>
      <c r="D5029" s="21">
        <v>88</v>
      </c>
      <c r="E5029" s="21" t="str">
        <f>VLOOKUP(Tableau1[[#This Row],[CODE_DEPT]],Libellés!$L$2:$M$102,2,FALSE)</f>
        <v>Vosges</v>
      </c>
      <c r="F5029" s="21" t="s">
        <v>51</v>
      </c>
      <c r="G5029" s="21" t="str">
        <f>VLOOKUP(Tableau1[[#This Row],[CODE_TYPE_DECHET]],Libellés!$A$1:$B$8,2,FALSE)</f>
        <v>Emballages et papier</v>
      </c>
      <c r="H5029" s="21" t="s">
        <v>52</v>
      </c>
      <c r="I5029" s="21" t="str">
        <f>VLOOKUP(Tableau1[[#This Row],[CODE_DESTINATION]],Libellés!$E$2:$F$7,2,FALSE)</f>
        <v>Non précisé</v>
      </c>
      <c r="J5029" s="21">
        <v>457.16188</v>
      </c>
      <c r="K5029" s="21">
        <v>372016</v>
      </c>
      <c r="L5029" s="21">
        <f>Tableau1[[#This Row],[TONNE_DECHET]]*1000</f>
        <v>457161.88</v>
      </c>
      <c r="M5029" s="21">
        <f>Tableau1[[#This Row],[KG_DECHET]]/Tableau1[[#This Row],[Population]]</f>
        <v>1.228876930024515</v>
      </c>
    </row>
    <row r="5030" spans="1:13" x14ac:dyDescent="0.3">
      <c r="A5030" s="21">
        <v>2015</v>
      </c>
      <c r="B5030" s="21">
        <v>44</v>
      </c>
      <c r="C5030" s="21" t="str">
        <f>VLOOKUP(Tableau1[[#This Row],[CODE_REGION]],Libellés!$I$2:$J$15,2,FALSE)</f>
        <v>Grand-Est</v>
      </c>
      <c r="D5030" s="21">
        <v>88</v>
      </c>
      <c r="E5030" s="21" t="str">
        <f>VLOOKUP(Tableau1[[#This Row],[CODE_DEPT]],Libellés!$L$2:$M$102,2,FALSE)</f>
        <v>Vosges</v>
      </c>
      <c r="F5030" s="21" t="s">
        <v>56</v>
      </c>
      <c r="G5030" s="21" t="str">
        <f>VLOOKUP(Tableau1[[#This Row],[CODE_TYPE_DECHET]],Libellés!$A$1:$B$8,2,FALSE)</f>
        <v>Biodéchets</v>
      </c>
      <c r="H5030" s="21" t="s">
        <v>56</v>
      </c>
      <c r="I5030" s="21" t="str">
        <f>VLOOKUP(Tableau1[[#This Row],[CODE_DESTINATION]],Libellés!$E$2:$F$7,2,FALSE)</f>
        <v>Valorisation organique</v>
      </c>
      <c r="J5030" s="21">
        <v>12.580450000000001</v>
      </c>
      <c r="K5030" s="21">
        <v>372016</v>
      </c>
      <c r="L5030" s="21">
        <f>Tableau1[[#This Row],[TONNE_DECHET]]*1000</f>
        <v>12580.45</v>
      </c>
      <c r="M5030" s="21">
        <f>Tableau1[[#This Row],[KG_DECHET]]/Tableau1[[#This Row],[Population]]</f>
        <v>3.3816959485613522E-2</v>
      </c>
    </row>
    <row r="5031" spans="1:13" x14ac:dyDescent="0.3">
      <c r="A5031" s="21">
        <v>2015</v>
      </c>
      <c r="B5031" s="21">
        <v>44</v>
      </c>
      <c r="C5031" s="21" t="str">
        <f>VLOOKUP(Tableau1[[#This Row],[CODE_REGION]],Libellés!$I$2:$J$15,2,FALSE)</f>
        <v>Grand-Est</v>
      </c>
      <c r="D5031" s="21">
        <v>88</v>
      </c>
      <c r="E5031" s="21" t="str">
        <f>VLOOKUP(Tableau1[[#This Row],[CODE_DEPT]],Libellés!$L$2:$M$102,2,FALSE)</f>
        <v>Vosges</v>
      </c>
      <c r="F5031" s="21" t="s">
        <v>54</v>
      </c>
      <c r="G5031" s="21" t="str">
        <f>VLOOKUP(Tableau1[[#This Row],[CODE_TYPE_DECHET]],Libellés!$A$1:$B$8,2,FALSE)</f>
        <v>Verre</v>
      </c>
      <c r="H5031" s="21" t="s">
        <v>49</v>
      </c>
      <c r="I5031" s="21" t="str">
        <f>VLOOKUP(Tableau1[[#This Row],[CODE_DESTINATION]],Libellés!$E$2:$F$7,2,FALSE)</f>
        <v>Valorisation matière</v>
      </c>
      <c r="J5031" s="21">
        <v>15267.097959999999</v>
      </c>
      <c r="K5031" s="21">
        <v>372016</v>
      </c>
      <c r="L5031" s="21">
        <f>Tableau1[[#This Row],[TONNE_DECHET]]*1000</f>
        <v>15267097.959999999</v>
      </c>
      <c r="M5031" s="21">
        <f>Tableau1[[#This Row],[KG_DECHET]]/Tableau1[[#This Row],[Population]]</f>
        <v>41.038820803406303</v>
      </c>
    </row>
    <row r="5032" spans="1:13" x14ac:dyDescent="0.3">
      <c r="A5032" s="21">
        <v>2015</v>
      </c>
      <c r="B5032" s="21">
        <v>44</v>
      </c>
      <c r="C5032" s="21" t="str">
        <f>VLOOKUP(Tableau1[[#This Row],[CODE_REGION]],Libellés!$I$2:$J$15,2,FALSE)</f>
        <v>Grand-Est</v>
      </c>
      <c r="D5032" s="21">
        <v>88</v>
      </c>
      <c r="E5032" s="21" t="str">
        <f>VLOOKUP(Tableau1[[#This Row],[CODE_DEPT]],Libellés!$L$2:$M$102,2,FALSE)</f>
        <v>Vosges</v>
      </c>
      <c r="F5032" s="21" t="s">
        <v>54</v>
      </c>
      <c r="G5032" s="21" t="str">
        <f>VLOOKUP(Tableau1[[#This Row],[CODE_TYPE_DECHET]],Libellés!$A$1:$B$8,2,FALSE)</f>
        <v>Verre</v>
      </c>
      <c r="H5032" s="21" t="s">
        <v>52</v>
      </c>
      <c r="I5032" s="21" t="str">
        <f>VLOOKUP(Tableau1[[#This Row],[CODE_DESTINATION]],Libellés!$E$2:$F$7,2,FALSE)</f>
        <v>Non précisé</v>
      </c>
      <c r="J5032" s="21">
        <v>384.11142000000001</v>
      </c>
      <c r="K5032" s="21">
        <v>372016</v>
      </c>
      <c r="L5032" s="21">
        <f>Tableau1[[#This Row],[TONNE_DECHET]]*1000</f>
        <v>384111.42</v>
      </c>
      <c r="M5032" s="21">
        <f>Tableau1[[#This Row],[KG_DECHET]]/Tableau1[[#This Row],[Population]]</f>
        <v>1.0325131714764957</v>
      </c>
    </row>
    <row r="5033" spans="1:13" x14ac:dyDescent="0.3">
      <c r="A5033" s="21">
        <v>2015</v>
      </c>
      <c r="B5033" s="21">
        <v>44</v>
      </c>
      <c r="C5033" s="21" t="str">
        <f>VLOOKUP(Tableau1[[#This Row],[CODE_REGION]],Libellés!$I$2:$J$15,2,FALSE)</f>
        <v>Grand-Est</v>
      </c>
      <c r="D5033" s="21">
        <v>88</v>
      </c>
      <c r="E5033" s="21" t="str">
        <f>VLOOKUP(Tableau1[[#This Row],[CODE_DEPT]],Libellés!$L$2:$M$102,2,FALSE)</f>
        <v>Vosges</v>
      </c>
      <c r="F5033" s="21" t="s">
        <v>55</v>
      </c>
      <c r="G5033" s="21" t="str">
        <f>VLOOKUP(Tableau1[[#This Row],[CODE_TYPE_DECHET]],Libellés!$A$1:$B$8,2,FALSE)</f>
        <v>Collectes séparées hors gravats</v>
      </c>
      <c r="H5033" s="21" t="s">
        <v>49</v>
      </c>
      <c r="I5033" s="21" t="str">
        <f>VLOOKUP(Tableau1[[#This Row],[CODE_DESTINATION]],Libellés!$E$2:$F$7,2,FALSE)</f>
        <v>Valorisation matière</v>
      </c>
      <c r="J5033" s="21">
        <v>425.03093000000001</v>
      </c>
      <c r="K5033" s="21">
        <v>372016</v>
      </c>
      <c r="L5033" s="21">
        <f>Tableau1[[#This Row],[TONNE_DECHET]]*1000</f>
        <v>425030.93</v>
      </c>
      <c r="M5033" s="21">
        <f>Tableau1[[#This Row],[KG_DECHET]]/Tableau1[[#This Row],[Population]]</f>
        <v>1.1425071233495334</v>
      </c>
    </row>
    <row r="5034" spans="1:13" x14ac:dyDescent="0.3">
      <c r="A5034" s="21">
        <v>2017</v>
      </c>
      <c r="B5034" s="21">
        <v>44</v>
      </c>
      <c r="C5034" s="21" t="str">
        <f>VLOOKUP(Tableau1[[#This Row],[CODE_REGION]],Libellés!$I$2:$J$15,2,FALSE)</f>
        <v>Grand-Est</v>
      </c>
      <c r="D5034" s="21">
        <v>88</v>
      </c>
      <c r="E5034" s="21" t="str">
        <f>VLOOKUP(Tableau1[[#This Row],[CODE_DEPT]],Libellés!$L$2:$M$102,2,FALSE)</f>
        <v>Vosges</v>
      </c>
      <c r="F5034" s="21" t="s">
        <v>49</v>
      </c>
      <c r="G5034" s="21" t="str">
        <f>VLOOKUP(Tableau1[[#This Row],[CODE_TYPE_DECHET]],Libellés!$A$1:$B$8,2,FALSE)</f>
        <v>Ordures ménagères résiduelles</v>
      </c>
      <c r="H5034" s="21" t="s">
        <v>50</v>
      </c>
      <c r="I5034" s="21" t="str">
        <f>VLOOKUP(Tableau1[[#This Row],[CODE_DESTINATION]],Libellés!$E$2:$F$7,2,FALSE)</f>
        <v>Incinération avec récupération d'énergie</v>
      </c>
      <c r="J5034" s="21">
        <v>80287.061149999994</v>
      </c>
      <c r="K5034" s="21">
        <v>367673</v>
      </c>
      <c r="L5034" s="21">
        <f>Tableau1[[#This Row],[TONNE_DECHET]]*1000</f>
        <v>80287061.149999991</v>
      </c>
      <c r="M5034" s="21">
        <f>Tableau1[[#This Row],[KG_DECHET]]/Tableau1[[#This Row],[Population]]</f>
        <v>218.36539846548425</v>
      </c>
    </row>
    <row r="5035" spans="1:13" x14ac:dyDescent="0.3">
      <c r="A5035" s="21">
        <v>2017</v>
      </c>
      <c r="B5035" s="21">
        <v>44</v>
      </c>
      <c r="C5035" s="21" t="str">
        <f>VLOOKUP(Tableau1[[#This Row],[CODE_REGION]],Libellés!$I$2:$J$15,2,FALSE)</f>
        <v>Grand-Est</v>
      </c>
      <c r="D5035" s="21">
        <v>88</v>
      </c>
      <c r="E5035" s="21" t="str">
        <f>VLOOKUP(Tableau1[[#This Row],[CODE_DEPT]],Libellés!$L$2:$M$102,2,FALSE)</f>
        <v>Vosges</v>
      </c>
      <c r="F5035" s="21" t="s">
        <v>49</v>
      </c>
      <c r="G5035" s="21" t="str">
        <f>VLOOKUP(Tableau1[[#This Row],[CODE_TYPE_DECHET]],Libellés!$A$1:$B$8,2,FALSE)</f>
        <v>Ordures ménagères résiduelles</v>
      </c>
      <c r="H5035" s="21" t="s">
        <v>51</v>
      </c>
      <c r="I5035" s="21" t="str">
        <f>VLOOKUP(Tableau1[[#This Row],[CODE_DESTINATION]],Libellés!$E$2:$F$7,2,FALSE)</f>
        <v>Stockage</v>
      </c>
      <c r="J5035" s="21">
        <v>344.32368000000002</v>
      </c>
      <c r="K5035" s="21">
        <v>367673</v>
      </c>
      <c r="L5035" s="21">
        <f>Tableau1[[#This Row],[TONNE_DECHET]]*1000</f>
        <v>344323.68000000005</v>
      </c>
      <c r="M5035" s="21">
        <f>Tableau1[[#This Row],[KG_DECHET]]/Tableau1[[#This Row],[Population]]</f>
        <v>0.93649433056003584</v>
      </c>
    </row>
    <row r="5036" spans="1:13" x14ac:dyDescent="0.3">
      <c r="A5036" s="21">
        <v>2017</v>
      </c>
      <c r="B5036" s="21">
        <v>44</v>
      </c>
      <c r="C5036" s="21" t="str">
        <f>VLOOKUP(Tableau1[[#This Row],[CODE_REGION]],Libellés!$I$2:$J$15,2,FALSE)</f>
        <v>Grand-Est</v>
      </c>
      <c r="D5036" s="21">
        <v>88</v>
      </c>
      <c r="E5036" s="21" t="str">
        <f>VLOOKUP(Tableau1[[#This Row],[CODE_DEPT]],Libellés!$L$2:$M$102,2,FALSE)</f>
        <v>Vosges</v>
      </c>
      <c r="F5036" s="21" t="s">
        <v>50</v>
      </c>
      <c r="G5036" s="21" t="str">
        <f>VLOOKUP(Tableau1[[#This Row],[CODE_TYPE_DECHET]],Libellés!$A$1:$B$8,2,FALSE)</f>
        <v>Encombrants</v>
      </c>
      <c r="H5036" s="21" t="s">
        <v>50</v>
      </c>
      <c r="I5036" s="21" t="str">
        <f>VLOOKUP(Tableau1[[#This Row],[CODE_DESTINATION]],Libellés!$E$2:$F$7,2,FALSE)</f>
        <v>Incinération avec récupération d'énergie</v>
      </c>
      <c r="J5036" s="21">
        <v>480.44085999999999</v>
      </c>
      <c r="K5036" s="21">
        <v>367673</v>
      </c>
      <c r="L5036" s="21">
        <f>Tableau1[[#This Row],[TONNE_DECHET]]*1000</f>
        <v>480440.86</v>
      </c>
      <c r="M5036" s="21">
        <f>Tableau1[[#This Row],[KG_DECHET]]/Tableau1[[#This Row],[Population]]</f>
        <v>1.3067069379584577</v>
      </c>
    </row>
    <row r="5037" spans="1:13" x14ac:dyDescent="0.3">
      <c r="A5037" s="21">
        <v>2017</v>
      </c>
      <c r="B5037" s="21">
        <v>44</v>
      </c>
      <c r="C5037" s="21" t="str">
        <f>VLOOKUP(Tableau1[[#This Row],[CODE_REGION]],Libellés!$I$2:$J$15,2,FALSE)</f>
        <v>Grand-Est</v>
      </c>
      <c r="D5037" s="21">
        <v>88</v>
      </c>
      <c r="E5037" s="21" t="str">
        <f>VLOOKUP(Tableau1[[#This Row],[CODE_DEPT]],Libellés!$L$2:$M$102,2,FALSE)</f>
        <v>Vosges</v>
      </c>
      <c r="F5037" s="21" t="s">
        <v>50</v>
      </c>
      <c r="G5037" s="21" t="str">
        <f>VLOOKUP(Tableau1[[#This Row],[CODE_TYPE_DECHET]],Libellés!$A$1:$B$8,2,FALSE)</f>
        <v>Encombrants</v>
      </c>
      <c r="H5037" s="21" t="s">
        <v>51</v>
      </c>
      <c r="I5037" s="21" t="str">
        <f>VLOOKUP(Tableau1[[#This Row],[CODE_DESTINATION]],Libellés!$E$2:$F$7,2,FALSE)</f>
        <v>Stockage</v>
      </c>
      <c r="J5037" s="21">
        <v>12.3</v>
      </c>
      <c r="K5037" s="21">
        <v>367673</v>
      </c>
      <c r="L5037" s="21">
        <f>Tableau1[[#This Row],[TONNE_DECHET]]*1000</f>
        <v>12300</v>
      </c>
      <c r="M5037" s="21">
        <f>Tableau1[[#This Row],[KG_DECHET]]/Tableau1[[#This Row],[Population]]</f>
        <v>3.3453639511196093E-2</v>
      </c>
    </row>
    <row r="5038" spans="1:13" x14ac:dyDescent="0.3">
      <c r="A5038" s="21">
        <v>2017</v>
      </c>
      <c r="B5038" s="21">
        <v>44</v>
      </c>
      <c r="C5038" s="21" t="str">
        <f>VLOOKUP(Tableau1[[#This Row],[CODE_REGION]],Libellés!$I$2:$J$15,2,FALSE)</f>
        <v>Grand-Est</v>
      </c>
      <c r="D5038" s="21">
        <v>88</v>
      </c>
      <c r="E5038" s="21" t="str">
        <f>VLOOKUP(Tableau1[[#This Row],[CODE_DEPT]],Libellés!$L$2:$M$102,2,FALSE)</f>
        <v>Vosges</v>
      </c>
      <c r="F5038" s="21" t="s">
        <v>50</v>
      </c>
      <c r="G5038" s="21" t="str">
        <f>VLOOKUP(Tableau1[[#This Row],[CODE_TYPE_DECHET]],Libellés!$A$1:$B$8,2,FALSE)</f>
        <v>Encombrants</v>
      </c>
      <c r="H5038" s="21" t="s">
        <v>52</v>
      </c>
      <c r="I5038" s="21" t="str">
        <f>VLOOKUP(Tableau1[[#This Row],[CODE_DESTINATION]],Libellés!$E$2:$F$7,2,FALSE)</f>
        <v>Non précisé</v>
      </c>
      <c r="J5038" s="21">
        <v>3</v>
      </c>
      <c r="K5038" s="21">
        <v>367673</v>
      </c>
      <c r="L5038" s="21">
        <f>Tableau1[[#This Row],[TONNE_DECHET]]*1000</f>
        <v>3000</v>
      </c>
      <c r="M5038" s="21">
        <f>Tableau1[[#This Row],[KG_DECHET]]/Tableau1[[#This Row],[Population]]</f>
        <v>8.1594242710234365E-3</v>
      </c>
    </row>
    <row r="5039" spans="1:13" x14ac:dyDescent="0.3">
      <c r="A5039" s="21">
        <v>2017</v>
      </c>
      <c r="B5039" s="21">
        <v>44</v>
      </c>
      <c r="C5039" s="21" t="str">
        <f>VLOOKUP(Tableau1[[#This Row],[CODE_REGION]],Libellés!$I$2:$J$15,2,FALSE)</f>
        <v>Grand-Est</v>
      </c>
      <c r="D5039" s="21">
        <v>88</v>
      </c>
      <c r="E5039" s="21" t="str">
        <f>VLOOKUP(Tableau1[[#This Row],[CODE_DEPT]],Libellés!$L$2:$M$102,2,FALSE)</f>
        <v>Vosges</v>
      </c>
      <c r="F5039" s="21" t="s">
        <v>53</v>
      </c>
      <c r="G5039" s="21" t="str">
        <f>VLOOKUP(Tableau1[[#This Row],[CODE_TYPE_DECHET]],Libellés!$A$1:$B$8,2,FALSE)</f>
        <v>Déchets dangereux</v>
      </c>
      <c r="H5039" s="21" t="s">
        <v>49</v>
      </c>
      <c r="I5039" s="21" t="str">
        <f>VLOOKUP(Tableau1[[#This Row],[CODE_DESTINATION]],Libellés!$E$2:$F$7,2,FALSE)</f>
        <v>Valorisation matière</v>
      </c>
      <c r="J5039" s="21">
        <v>1</v>
      </c>
      <c r="K5039" s="21">
        <v>367673</v>
      </c>
      <c r="L5039" s="21">
        <f>Tableau1[[#This Row],[TONNE_DECHET]]*1000</f>
        <v>1000</v>
      </c>
      <c r="M5039" s="21">
        <f>Tableau1[[#This Row],[KG_DECHET]]/Tableau1[[#This Row],[Population]]</f>
        <v>2.7198080903411454E-3</v>
      </c>
    </row>
    <row r="5040" spans="1:13" x14ac:dyDescent="0.3">
      <c r="A5040" s="21">
        <v>2017</v>
      </c>
      <c r="B5040" s="21">
        <v>44</v>
      </c>
      <c r="C5040" s="21" t="str">
        <f>VLOOKUP(Tableau1[[#This Row],[CODE_REGION]],Libellés!$I$2:$J$15,2,FALSE)</f>
        <v>Grand-Est</v>
      </c>
      <c r="D5040" s="21">
        <v>88</v>
      </c>
      <c r="E5040" s="21" t="str">
        <f>VLOOKUP(Tableau1[[#This Row],[CODE_DEPT]],Libellés!$L$2:$M$102,2,FALSE)</f>
        <v>Vosges</v>
      </c>
      <c r="F5040" s="21" t="s">
        <v>51</v>
      </c>
      <c r="G5040" s="21" t="str">
        <f>VLOOKUP(Tableau1[[#This Row],[CODE_TYPE_DECHET]],Libellés!$A$1:$B$8,2,FALSE)</f>
        <v>Emballages et papier</v>
      </c>
      <c r="H5040" s="21" t="s">
        <v>49</v>
      </c>
      <c r="I5040" s="21" t="str">
        <f>VLOOKUP(Tableau1[[#This Row],[CODE_DESTINATION]],Libellés!$E$2:$F$7,2,FALSE)</f>
        <v>Valorisation matière</v>
      </c>
      <c r="J5040" s="21">
        <v>18981.025280000002</v>
      </c>
      <c r="K5040" s="21">
        <v>367673</v>
      </c>
      <c r="L5040" s="21">
        <f>Tableau1[[#This Row],[TONNE_DECHET]]*1000</f>
        <v>18981025.280000001</v>
      </c>
      <c r="M5040" s="21">
        <f>Tableau1[[#This Row],[KG_DECHET]]/Tableau1[[#This Row],[Population]]</f>
        <v>51.624746119513809</v>
      </c>
    </row>
    <row r="5041" spans="1:13" x14ac:dyDescent="0.3">
      <c r="A5041" s="21">
        <v>2017</v>
      </c>
      <c r="B5041" s="21">
        <v>44</v>
      </c>
      <c r="C5041" s="21" t="str">
        <f>VLOOKUP(Tableau1[[#This Row],[CODE_REGION]],Libellés!$I$2:$J$15,2,FALSE)</f>
        <v>Grand-Est</v>
      </c>
      <c r="D5041" s="21">
        <v>88</v>
      </c>
      <c r="E5041" s="21" t="str">
        <f>VLOOKUP(Tableau1[[#This Row],[CODE_DEPT]],Libellés!$L$2:$M$102,2,FALSE)</f>
        <v>Vosges</v>
      </c>
      <c r="F5041" s="21" t="s">
        <v>56</v>
      </c>
      <c r="G5041" s="21" t="str">
        <f>VLOOKUP(Tableau1[[#This Row],[CODE_TYPE_DECHET]],Libellés!$A$1:$B$8,2,FALSE)</f>
        <v>Biodéchets</v>
      </c>
      <c r="H5041" s="21" t="s">
        <v>49</v>
      </c>
      <c r="I5041" s="21" t="str">
        <f>VLOOKUP(Tableau1[[#This Row],[CODE_DESTINATION]],Libellés!$E$2:$F$7,2,FALSE)</f>
        <v>Valorisation matière</v>
      </c>
      <c r="J5041" s="21">
        <v>10.473800000000001</v>
      </c>
      <c r="K5041" s="21">
        <v>367673</v>
      </c>
      <c r="L5041" s="21">
        <f>Tableau1[[#This Row],[TONNE_DECHET]]*1000</f>
        <v>10473.800000000001</v>
      </c>
      <c r="M5041" s="21">
        <f>Tableau1[[#This Row],[KG_DECHET]]/Tableau1[[#This Row],[Population]]</f>
        <v>2.8486725976615092E-2</v>
      </c>
    </row>
    <row r="5042" spans="1:13" x14ac:dyDescent="0.3">
      <c r="A5042" s="21">
        <v>2017</v>
      </c>
      <c r="B5042" s="21">
        <v>44</v>
      </c>
      <c r="C5042" s="21" t="str">
        <f>VLOOKUP(Tableau1[[#This Row],[CODE_REGION]],Libellés!$I$2:$J$15,2,FALSE)</f>
        <v>Grand-Est</v>
      </c>
      <c r="D5042" s="21">
        <v>88</v>
      </c>
      <c r="E5042" s="21" t="str">
        <f>VLOOKUP(Tableau1[[#This Row],[CODE_DEPT]],Libellés!$L$2:$M$102,2,FALSE)</f>
        <v>Vosges</v>
      </c>
      <c r="F5042" s="21" t="s">
        <v>56</v>
      </c>
      <c r="G5042" s="21" t="str">
        <f>VLOOKUP(Tableau1[[#This Row],[CODE_TYPE_DECHET]],Libellés!$A$1:$B$8,2,FALSE)</f>
        <v>Biodéchets</v>
      </c>
      <c r="H5042" s="21" t="s">
        <v>56</v>
      </c>
      <c r="I5042" s="21" t="str">
        <f>VLOOKUP(Tableau1[[#This Row],[CODE_DESTINATION]],Libellés!$E$2:$F$7,2,FALSE)</f>
        <v>Valorisation organique</v>
      </c>
      <c r="J5042" s="21">
        <v>1942.7</v>
      </c>
      <c r="K5042" s="21">
        <v>367673</v>
      </c>
      <c r="L5042" s="21">
        <f>Tableau1[[#This Row],[TONNE_DECHET]]*1000</f>
        <v>1942700</v>
      </c>
      <c r="M5042" s="21">
        <f>Tableau1[[#This Row],[KG_DECHET]]/Tableau1[[#This Row],[Population]]</f>
        <v>5.2837711771057432</v>
      </c>
    </row>
    <row r="5043" spans="1:13" x14ac:dyDescent="0.3">
      <c r="A5043" s="21">
        <v>2017</v>
      </c>
      <c r="B5043" s="21">
        <v>44</v>
      </c>
      <c r="C5043" s="21" t="str">
        <f>VLOOKUP(Tableau1[[#This Row],[CODE_REGION]],Libellés!$I$2:$J$15,2,FALSE)</f>
        <v>Grand-Est</v>
      </c>
      <c r="D5043" s="21">
        <v>88</v>
      </c>
      <c r="E5043" s="21" t="str">
        <f>VLOOKUP(Tableau1[[#This Row],[CODE_DEPT]],Libellés!$L$2:$M$102,2,FALSE)</f>
        <v>Vosges</v>
      </c>
      <c r="F5043" s="21" t="s">
        <v>54</v>
      </c>
      <c r="G5043" s="21" t="str">
        <f>VLOOKUP(Tableau1[[#This Row],[CODE_TYPE_DECHET]],Libellés!$A$1:$B$8,2,FALSE)</f>
        <v>Verre</v>
      </c>
      <c r="H5043" s="21" t="s">
        <v>49</v>
      </c>
      <c r="I5043" s="21" t="str">
        <f>VLOOKUP(Tableau1[[#This Row],[CODE_DESTINATION]],Libellés!$E$2:$F$7,2,FALSE)</f>
        <v>Valorisation matière</v>
      </c>
      <c r="J5043" s="21">
        <v>15007.352699999999</v>
      </c>
      <c r="K5043" s="21">
        <v>367673</v>
      </c>
      <c r="L5043" s="21">
        <f>Tableau1[[#This Row],[TONNE_DECHET]]*1000</f>
        <v>15007352.699999999</v>
      </c>
      <c r="M5043" s="21">
        <f>Tableau1[[#This Row],[KG_DECHET]]/Tableau1[[#This Row],[Population]]</f>
        <v>40.817119288063033</v>
      </c>
    </row>
    <row r="5044" spans="1:13" x14ac:dyDescent="0.3">
      <c r="A5044" s="21">
        <v>2017</v>
      </c>
      <c r="B5044" s="21">
        <v>44</v>
      </c>
      <c r="C5044" s="21" t="str">
        <f>VLOOKUP(Tableau1[[#This Row],[CODE_REGION]],Libellés!$I$2:$J$15,2,FALSE)</f>
        <v>Grand-Est</v>
      </c>
      <c r="D5044" s="21">
        <v>88</v>
      </c>
      <c r="E5044" s="21" t="str">
        <f>VLOOKUP(Tableau1[[#This Row],[CODE_DEPT]],Libellés!$L$2:$M$102,2,FALSE)</f>
        <v>Vosges</v>
      </c>
      <c r="F5044" s="21" t="s">
        <v>55</v>
      </c>
      <c r="G5044" s="21" t="str">
        <f>VLOOKUP(Tableau1[[#This Row],[CODE_TYPE_DECHET]],Libellés!$A$1:$B$8,2,FALSE)</f>
        <v>Collectes séparées hors gravats</v>
      </c>
      <c r="H5044" s="21" t="s">
        <v>49</v>
      </c>
      <c r="I5044" s="21" t="str">
        <f>VLOOKUP(Tableau1[[#This Row],[CODE_DESTINATION]],Libellés!$E$2:$F$7,2,FALSE)</f>
        <v>Valorisation matière</v>
      </c>
      <c r="J5044" s="21">
        <v>1097.8860099999999</v>
      </c>
      <c r="K5044" s="21">
        <v>367673</v>
      </c>
      <c r="L5044" s="21">
        <f>Tableau1[[#This Row],[TONNE_DECHET]]*1000</f>
        <v>1097886.01</v>
      </c>
      <c r="M5044" s="21">
        <f>Tableau1[[#This Row],[KG_DECHET]]/Tableau1[[#This Row],[Population]]</f>
        <v>2.98603925227036</v>
      </c>
    </row>
    <row r="5045" spans="1:13" x14ac:dyDescent="0.3">
      <c r="A5045" s="21">
        <v>2009</v>
      </c>
      <c r="B5045" s="21">
        <v>27</v>
      </c>
      <c r="C5045" s="21" t="str">
        <f>VLOOKUP(Tableau1[[#This Row],[CODE_REGION]],Libellés!$I$2:$J$15,2,FALSE)</f>
        <v>Bourgogne-Franche-Comté</v>
      </c>
      <c r="D5045" s="21">
        <v>89</v>
      </c>
      <c r="E5045" s="21" t="str">
        <f>VLOOKUP(Tableau1[[#This Row],[CODE_DEPT]],Libellés!$L$2:$M$102,2,FALSE)</f>
        <v>Yonne</v>
      </c>
      <c r="F5045" s="21" t="s">
        <v>49</v>
      </c>
      <c r="G5045" s="21" t="str">
        <f>VLOOKUP(Tableau1[[#This Row],[CODE_TYPE_DECHET]],Libellés!$A$1:$B$8,2,FALSE)</f>
        <v>Ordures ménagères résiduelles</v>
      </c>
      <c r="H5045" s="21" t="s">
        <v>50</v>
      </c>
      <c r="I5045" s="21" t="str">
        <f>VLOOKUP(Tableau1[[#This Row],[CODE_DESTINATION]],Libellés!$E$2:$F$7,2,FALSE)</f>
        <v>Incinération avec récupération d'énergie</v>
      </c>
      <c r="J5045" s="21">
        <v>16611.3</v>
      </c>
      <c r="K5045" s="21">
        <v>343377</v>
      </c>
      <c r="L5045" s="21">
        <f>Tableau1[[#This Row],[TONNE_DECHET]]*1000</f>
        <v>16611300</v>
      </c>
      <c r="M5045" s="21">
        <f>Tableau1[[#This Row],[KG_DECHET]]/Tableau1[[#This Row],[Population]]</f>
        <v>48.376274473829056</v>
      </c>
    </row>
    <row r="5046" spans="1:13" x14ac:dyDescent="0.3">
      <c r="A5046" s="21">
        <v>2009</v>
      </c>
      <c r="B5046" s="21">
        <v>27</v>
      </c>
      <c r="C5046" s="21" t="str">
        <f>VLOOKUP(Tableau1[[#This Row],[CODE_REGION]],Libellés!$I$2:$J$15,2,FALSE)</f>
        <v>Bourgogne-Franche-Comté</v>
      </c>
      <c r="D5046" s="21">
        <v>89</v>
      </c>
      <c r="E5046" s="21" t="str">
        <f>VLOOKUP(Tableau1[[#This Row],[CODE_DEPT]],Libellés!$L$2:$M$102,2,FALSE)</f>
        <v>Yonne</v>
      </c>
      <c r="F5046" s="21" t="s">
        <v>49</v>
      </c>
      <c r="G5046" s="21" t="str">
        <f>VLOOKUP(Tableau1[[#This Row],[CODE_TYPE_DECHET]],Libellés!$A$1:$B$8,2,FALSE)</f>
        <v>Ordures ménagères résiduelles</v>
      </c>
      <c r="H5046" s="21" t="s">
        <v>51</v>
      </c>
      <c r="I5046" s="21" t="str">
        <f>VLOOKUP(Tableau1[[#This Row],[CODE_DESTINATION]],Libellés!$E$2:$F$7,2,FALSE)</f>
        <v>Stockage</v>
      </c>
      <c r="J5046" s="21">
        <v>89795.196320000003</v>
      </c>
      <c r="K5046" s="21">
        <v>343377</v>
      </c>
      <c r="L5046" s="21">
        <f>Tableau1[[#This Row],[TONNE_DECHET]]*1000</f>
        <v>89795196.320000008</v>
      </c>
      <c r="M5046" s="21">
        <f>Tableau1[[#This Row],[KG_DECHET]]/Tableau1[[#This Row],[Population]]</f>
        <v>261.50614723758434</v>
      </c>
    </row>
    <row r="5047" spans="1:13" x14ac:dyDescent="0.3">
      <c r="A5047" s="21">
        <v>2009</v>
      </c>
      <c r="B5047" s="21">
        <v>27</v>
      </c>
      <c r="C5047" s="21" t="str">
        <f>VLOOKUP(Tableau1[[#This Row],[CODE_REGION]],Libellés!$I$2:$J$15,2,FALSE)</f>
        <v>Bourgogne-Franche-Comté</v>
      </c>
      <c r="D5047" s="21">
        <v>89</v>
      </c>
      <c r="E5047" s="21" t="str">
        <f>VLOOKUP(Tableau1[[#This Row],[CODE_DEPT]],Libellés!$L$2:$M$102,2,FALSE)</f>
        <v>Yonne</v>
      </c>
      <c r="F5047" s="21" t="s">
        <v>50</v>
      </c>
      <c r="G5047" s="21" t="str">
        <f>VLOOKUP(Tableau1[[#This Row],[CODE_TYPE_DECHET]],Libellés!$A$1:$B$8,2,FALSE)</f>
        <v>Encombrants</v>
      </c>
      <c r="H5047" s="21" t="s">
        <v>51</v>
      </c>
      <c r="I5047" s="21" t="str">
        <f>VLOOKUP(Tableau1[[#This Row],[CODE_DESTINATION]],Libellés!$E$2:$F$7,2,FALSE)</f>
        <v>Stockage</v>
      </c>
      <c r="J5047" s="21">
        <v>1557.7565</v>
      </c>
      <c r="K5047" s="21">
        <v>343377</v>
      </c>
      <c r="L5047" s="21">
        <f>Tableau1[[#This Row],[TONNE_DECHET]]*1000</f>
        <v>1557756.5</v>
      </c>
      <c r="M5047" s="21">
        <f>Tableau1[[#This Row],[KG_DECHET]]/Tableau1[[#This Row],[Population]]</f>
        <v>4.5365778721347088</v>
      </c>
    </row>
    <row r="5048" spans="1:13" x14ac:dyDescent="0.3">
      <c r="A5048" s="21">
        <v>2009</v>
      </c>
      <c r="B5048" s="21">
        <v>27</v>
      </c>
      <c r="C5048" s="21" t="str">
        <f>VLOOKUP(Tableau1[[#This Row],[CODE_REGION]],Libellés!$I$2:$J$15,2,FALSE)</f>
        <v>Bourgogne-Franche-Comté</v>
      </c>
      <c r="D5048" s="21">
        <v>89</v>
      </c>
      <c r="E5048" s="21" t="str">
        <f>VLOOKUP(Tableau1[[#This Row],[CODE_DEPT]],Libellés!$L$2:$M$102,2,FALSE)</f>
        <v>Yonne</v>
      </c>
      <c r="F5048" s="21" t="s">
        <v>53</v>
      </c>
      <c r="G5048" s="21" t="str">
        <f>VLOOKUP(Tableau1[[#This Row],[CODE_TYPE_DECHET]],Libellés!$A$1:$B$8,2,FALSE)</f>
        <v>Déchets dangereux</v>
      </c>
      <c r="H5048" s="21" t="s">
        <v>49</v>
      </c>
      <c r="I5048" s="21" t="str">
        <f>VLOOKUP(Tableau1[[#This Row],[CODE_DESTINATION]],Libellés!$E$2:$F$7,2,FALSE)</f>
        <v>Valorisation matière</v>
      </c>
      <c r="J5048" s="21">
        <v>2.5249999999999999</v>
      </c>
      <c r="K5048" s="21">
        <v>343377</v>
      </c>
      <c r="L5048" s="21">
        <f>Tableau1[[#This Row],[TONNE_DECHET]]*1000</f>
        <v>2525</v>
      </c>
      <c r="M5048" s="21">
        <f>Tableau1[[#This Row],[KG_DECHET]]/Tableau1[[#This Row],[Population]]</f>
        <v>7.3534336895016263E-3</v>
      </c>
    </row>
    <row r="5049" spans="1:13" x14ac:dyDescent="0.3">
      <c r="A5049" s="21">
        <v>2009</v>
      </c>
      <c r="B5049" s="21">
        <v>27</v>
      </c>
      <c r="C5049" s="21" t="str">
        <f>VLOOKUP(Tableau1[[#This Row],[CODE_REGION]],Libellés!$I$2:$J$15,2,FALSE)</f>
        <v>Bourgogne-Franche-Comté</v>
      </c>
      <c r="D5049" s="21">
        <v>89</v>
      </c>
      <c r="E5049" s="21" t="str">
        <f>VLOOKUP(Tableau1[[#This Row],[CODE_DEPT]],Libellés!$L$2:$M$102,2,FALSE)</f>
        <v>Yonne</v>
      </c>
      <c r="F5049" s="21" t="s">
        <v>51</v>
      </c>
      <c r="G5049" s="21" t="str">
        <f>VLOOKUP(Tableau1[[#This Row],[CODE_TYPE_DECHET]],Libellés!$A$1:$B$8,2,FALSE)</f>
        <v>Emballages et papier</v>
      </c>
      <c r="H5049" s="21" t="s">
        <v>49</v>
      </c>
      <c r="I5049" s="21" t="str">
        <f>VLOOKUP(Tableau1[[#This Row],[CODE_DESTINATION]],Libellés!$E$2:$F$7,2,FALSE)</f>
        <v>Valorisation matière</v>
      </c>
      <c r="J5049" s="21">
        <v>11416.11248</v>
      </c>
      <c r="K5049" s="21">
        <v>343377</v>
      </c>
      <c r="L5049" s="21">
        <f>Tableau1[[#This Row],[TONNE_DECHET]]*1000</f>
        <v>11416112.48</v>
      </c>
      <c r="M5049" s="21">
        <f>Tableau1[[#This Row],[KG_DECHET]]/Tableau1[[#This Row],[Population]]</f>
        <v>33.246584599434442</v>
      </c>
    </row>
    <row r="5050" spans="1:13" x14ac:dyDescent="0.3">
      <c r="A5050" s="21">
        <v>2009</v>
      </c>
      <c r="B5050" s="21">
        <v>27</v>
      </c>
      <c r="C5050" s="21" t="str">
        <f>VLOOKUP(Tableau1[[#This Row],[CODE_REGION]],Libellés!$I$2:$J$15,2,FALSE)</f>
        <v>Bourgogne-Franche-Comté</v>
      </c>
      <c r="D5050" s="21">
        <v>89</v>
      </c>
      <c r="E5050" s="21" t="str">
        <f>VLOOKUP(Tableau1[[#This Row],[CODE_DEPT]],Libellés!$L$2:$M$102,2,FALSE)</f>
        <v>Yonne</v>
      </c>
      <c r="F5050" s="21" t="s">
        <v>51</v>
      </c>
      <c r="G5050" s="21" t="str">
        <f>VLOOKUP(Tableau1[[#This Row],[CODE_TYPE_DECHET]],Libellés!$A$1:$B$8,2,FALSE)</f>
        <v>Emballages et papier</v>
      </c>
      <c r="H5050" s="21" t="s">
        <v>51</v>
      </c>
      <c r="I5050" s="21" t="str">
        <f>VLOOKUP(Tableau1[[#This Row],[CODE_DESTINATION]],Libellés!$E$2:$F$7,2,FALSE)</f>
        <v>Stockage</v>
      </c>
      <c r="J5050" s="21">
        <v>860.47898999999995</v>
      </c>
      <c r="K5050" s="21">
        <v>343377</v>
      </c>
      <c r="L5050" s="21">
        <f>Tableau1[[#This Row],[TONNE_DECHET]]*1000</f>
        <v>860478.99</v>
      </c>
      <c r="M5050" s="21">
        <f>Tableau1[[#This Row],[KG_DECHET]]/Tableau1[[#This Row],[Population]]</f>
        <v>2.5059307699700328</v>
      </c>
    </row>
    <row r="5051" spans="1:13" x14ac:dyDescent="0.3">
      <c r="A5051" s="21">
        <v>2009</v>
      </c>
      <c r="B5051" s="21">
        <v>27</v>
      </c>
      <c r="C5051" s="21" t="str">
        <f>VLOOKUP(Tableau1[[#This Row],[CODE_REGION]],Libellés!$I$2:$J$15,2,FALSE)</f>
        <v>Bourgogne-Franche-Comté</v>
      </c>
      <c r="D5051" s="21">
        <v>89</v>
      </c>
      <c r="E5051" s="21" t="str">
        <f>VLOOKUP(Tableau1[[#This Row],[CODE_DEPT]],Libellés!$L$2:$M$102,2,FALSE)</f>
        <v>Yonne</v>
      </c>
      <c r="F5051" s="21" t="s">
        <v>51</v>
      </c>
      <c r="G5051" s="21" t="str">
        <f>VLOOKUP(Tableau1[[#This Row],[CODE_TYPE_DECHET]],Libellés!$A$1:$B$8,2,FALSE)</f>
        <v>Emballages et papier</v>
      </c>
      <c r="H5051" s="21" t="s">
        <v>52</v>
      </c>
      <c r="I5051" s="21" t="str">
        <f>VLOOKUP(Tableau1[[#This Row],[CODE_DESTINATION]],Libellés!$E$2:$F$7,2,FALSE)</f>
        <v>Non précisé</v>
      </c>
      <c r="J5051" s="21">
        <v>26.400729999999999</v>
      </c>
      <c r="K5051" s="21">
        <v>343377</v>
      </c>
      <c r="L5051" s="21">
        <f>Tableau1[[#This Row],[TONNE_DECHET]]*1000</f>
        <v>26400.73</v>
      </c>
      <c r="M5051" s="21">
        <f>Tableau1[[#This Row],[KG_DECHET]]/Tableau1[[#This Row],[Population]]</f>
        <v>7.6885551449281692E-2</v>
      </c>
    </row>
    <row r="5052" spans="1:13" x14ac:dyDescent="0.3">
      <c r="A5052" s="21">
        <v>2009</v>
      </c>
      <c r="B5052" s="21">
        <v>27</v>
      </c>
      <c r="C5052" s="21" t="str">
        <f>VLOOKUP(Tableau1[[#This Row],[CODE_REGION]],Libellés!$I$2:$J$15,2,FALSE)</f>
        <v>Bourgogne-Franche-Comté</v>
      </c>
      <c r="D5052" s="21">
        <v>89</v>
      </c>
      <c r="E5052" s="21" t="str">
        <f>VLOOKUP(Tableau1[[#This Row],[CODE_DEPT]],Libellés!$L$2:$M$102,2,FALSE)</f>
        <v>Yonne</v>
      </c>
      <c r="F5052" s="21" t="s">
        <v>56</v>
      </c>
      <c r="G5052" s="21" t="str">
        <f>VLOOKUP(Tableau1[[#This Row],[CODE_TYPE_DECHET]],Libellés!$A$1:$B$8,2,FALSE)</f>
        <v>Biodéchets</v>
      </c>
      <c r="H5052" s="21" t="s">
        <v>56</v>
      </c>
      <c r="I5052" s="21" t="str">
        <f>VLOOKUP(Tableau1[[#This Row],[CODE_DESTINATION]],Libellés!$E$2:$F$7,2,FALSE)</f>
        <v>Valorisation organique</v>
      </c>
      <c r="J5052" s="21">
        <v>3357.9409099999998</v>
      </c>
      <c r="K5052" s="21">
        <v>343377</v>
      </c>
      <c r="L5052" s="21">
        <f>Tableau1[[#This Row],[TONNE_DECHET]]*1000</f>
        <v>3357940.9099999997</v>
      </c>
      <c r="M5052" s="21">
        <f>Tableau1[[#This Row],[KG_DECHET]]/Tableau1[[#This Row],[Population]]</f>
        <v>9.7791666593860391</v>
      </c>
    </row>
    <row r="5053" spans="1:13" x14ac:dyDescent="0.3">
      <c r="A5053" s="21">
        <v>2009</v>
      </c>
      <c r="B5053" s="21">
        <v>27</v>
      </c>
      <c r="C5053" s="21" t="str">
        <f>VLOOKUP(Tableau1[[#This Row],[CODE_REGION]],Libellés!$I$2:$J$15,2,FALSE)</f>
        <v>Bourgogne-Franche-Comté</v>
      </c>
      <c r="D5053" s="21">
        <v>89</v>
      </c>
      <c r="E5053" s="21" t="str">
        <f>VLOOKUP(Tableau1[[#This Row],[CODE_DEPT]],Libellés!$L$2:$M$102,2,FALSE)</f>
        <v>Yonne</v>
      </c>
      <c r="F5053" s="21" t="s">
        <v>54</v>
      </c>
      <c r="G5053" s="21" t="str">
        <f>VLOOKUP(Tableau1[[#This Row],[CODE_TYPE_DECHET]],Libellés!$A$1:$B$8,2,FALSE)</f>
        <v>Verre</v>
      </c>
      <c r="H5053" s="21" t="s">
        <v>49</v>
      </c>
      <c r="I5053" s="21" t="str">
        <f>VLOOKUP(Tableau1[[#This Row],[CODE_DESTINATION]],Libellés!$E$2:$F$7,2,FALSE)</f>
        <v>Valorisation matière</v>
      </c>
      <c r="J5053" s="21">
        <v>11596.26611</v>
      </c>
      <c r="K5053" s="21">
        <v>343377</v>
      </c>
      <c r="L5053" s="21">
        <f>Tableau1[[#This Row],[TONNE_DECHET]]*1000</f>
        <v>11596266.110000001</v>
      </c>
      <c r="M5053" s="21">
        <f>Tableau1[[#This Row],[KG_DECHET]]/Tableau1[[#This Row],[Population]]</f>
        <v>33.771237182455437</v>
      </c>
    </row>
    <row r="5054" spans="1:13" x14ac:dyDescent="0.3">
      <c r="A5054" s="21">
        <v>2009</v>
      </c>
      <c r="B5054" s="21">
        <v>27</v>
      </c>
      <c r="C5054" s="21" t="str">
        <f>VLOOKUP(Tableau1[[#This Row],[CODE_REGION]],Libellés!$I$2:$J$15,2,FALSE)</f>
        <v>Bourgogne-Franche-Comté</v>
      </c>
      <c r="D5054" s="21">
        <v>89</v>
      </c>
      <c r="E5054" s="21" t="str">
        <f>VLOOKUP(Tableau1[[#This Row],[CODE_DEPT]],Libellés!$L$2:$M$102,2,FALSE)</f>
        <v>Yonne</v>
      </c>
      <c r="F5054" s="21" t="s">
        <v>54</v>
      </c>
      <c r="G5054" s="21" t="str">
        <f>VLOOKUP(Tableau1[[#This Row],[CODE_TYPE_DECHET]],Libellés!$A$1:$B$8,2,FALSE)</f>
        <v>Verre</v>
      </c>
      <c r="H5054" s="21" t="s">
        <v>52</v>
      </c>
      <c r="I5054" s="21" t="str">
        <f>VLOOKUP(Tableau1[[#This Row],[CODE_DESTINATION]],Libellés!$E$2:$F$7,2,FALSE)</f>
        <v>Non précisé</v>
      </c>
      <c r="J5054" s="21">
        <v>23.13101</v>
      </c>
      <c r="K5054" s="21">
        <v>343377</v>
      </c>
      <c r="L5054" s="21">
        <f>Tableau1[[#This Row],[TONNE_DECHET]]*1000</f>
        <v>23131.01</v>
      </c>
      <c r="M5054" s="21">
        <f>Tableau1[[#This Row],[KG_DECHET]]/Tableau1[[#This Row],[Population]]</f>
        <v>6.7363306220276836E-2</v>
      </c>
    </row>
    <row r="5055" spans="1:13" x14ac:dyDescent="0.3">
      <c r="A5055" s="21">
        <v>2011</v>
      </c>
      <c r="B5055" s="21">
        <v>27</v>
      </c>
      <c r="C5055" s="21" t="str">
        <f>VLOOKUP(Tableau1[[#This Row],[CODE_REGION]],Libellés!$I$2:$J$15,2,FALSE)</f>
        <v>Bourgogne-Franche-Comté</v>
      </c>
      <c r="D5055" s="21">
        <v>89</v>
      </c>
      <c r="E5055" s="21" t="str">
        <f>VLOOKUP(Tableau1[[#This Row],[CODE_DEPT]],Libellés!$L$2:$M$102,2,FALSE)</f>
        <v>Yonne</v>
      </c>
      <c r="F5055" s="21" t="s">
        <v>49</v>
      </c>
      <c r="G5055" s="21" t="str">
        <f>VLOOKUP(Tableau1[[#This Row],[CODE_TYPE_DECHET]],Libellés!$A$1:$B$8,2,FALSE)</f>
        <v>Ordures ménagères résiduelles</v>
      </c>
      <c r="H5055" s="21" t="s">
        <v>50</v>
      </c>
      <c r="I5055" s="21" t="str">
        <f>VLOOKUP(Tableau1[[#This Row],[CODE_DESTINATION]],Libellés!$E$2:$F$7,2,FALSE)</f>
        <v>Incinération avec récupération d'énergie</v>
      </c>
      <c r="J5055" s="21">
        <v>18692.900000000001</v>
      </c>
      <c r="K5055" s="21">
        <v>342463</v>
      </c>
      <c r="L5055" s="21">
        <f>Tableau1[[#This Row],[TONNE_DECHET]]*1000</f>
        <v>18692900</v>
      </c>
      <c r="M5055" s="21">
        <f>Tableau1[[#This Row],[KG_DECHET]]/Tableau1[[#This Row],[Population]]</f>
        <v>54.5837068530031</v>
      </c>
    </row>
    <row r="5056" spans="1:13" x14ac:dyDescent="0.3">
      <c r="A5056" s="21">
        <v>2011</v>
      </c>
      <c r="B5056" s="21">
        <v>27</v>
      </c>
      <c r="C5056" s="21" t="str">
        <f>VLOOKUP(Tableau1[[#This Row],[CODE_REGION]],Libellés!$I$2:$J$15,2,FALSE)</f>
        <v>Bourgogne-Franche-Comté</v>
      </c>
      <c r="D5056" s="21">
        <v>89</v>
      </c>
      <c r="E5056" s="21" t="str">
        <f>VLOOKUP(Tableau1[[#This Row],[CODE_DEPT]],Libellés!$L$2:$M$102,2,FALSE)</f>
        <v>Yonne</v>
      </c>
      <c r="F5056" s="21" t="s">
        <v>49</v>
      </c>
      <c r="G5056" s="21" t="str">
        <f>VLOOKUP(Tableau1[[#This Row],[CODE_TYPE_DECHET]],Libellés!$A$1:$B$8,2,FALSE)</f>
        <v>Ordures ménagères résiduelles</v>
      </c>
      <c r="H5056" s="21" t="s">
        <v>51</v>
      </c>
      <c r="I5056" s="21" t="str">
        <f>VLOOKUP(Tableau1[[#This Row],[CODE_DESTINATION]],Libellés!$E$2:$F$7,2,FALSE)</f>
        <v>Stockage</v>
      </c>
      <c r="J5056" s="21">
        <v>77922.311040000001</v>
      </c>
      <c r="K5056" s="21">
        <v>342463</v>
      </c>
      <c r="L5056" s="21">
        <f>Tableau1[[#This Row],[TONNE_DECHET]]*1000</f>
        <v>77922311.040000007</v>
      </c>
      <c r="M5056" s="21">
        <f>Tableau1[[#This Row],[KG_DECHET]]/Tableau1[[#This Row],[Population]]</f>
        <v>227.53497761802006</v>
      </c>
    </row>
    <row r="5057" spans="1:13" x14ac:dyDescent="0.3">
      <c r="A5057" s="21">
        <v>2011</v>
      </c>
      <c r="B5057" s="21">
        <v>27</v>
      </c>
      <c r="C5057" s="21" t="str">
        <f>VLOOKUP(Tableau1[[#This Row],[CODE_REGION]],Libellés!$I$2:$J$15,2,FALSE)</f>
        <v>Bourgogne-Franche-Comté</v>
      </c>
      <c r="D5057" s="21">
        <v>89</v>
      </c>
      <c r="E5057" s="21" t="str">
        <f>VLOOKUP(Tableau1[[#This Row],[CODE_DEPT]],Libellés!$L$2:$M$102,2,FALSE)</f>
        <v>Yonne</v>
      </c>
      <c r="F5057" s="21" t="s">
        <v>49</v>
      </c>
      <c r="G5057" s="21" t="str">
        <f>VLOOKUP(Tableau1[[#This Row],[CODE_TYPE_DECHET]],Libellés!$A$1:$B$8,2,FALSE)</f>
        <v>Ordures ménagères résiduelles</v>
      </c>
      <c r="H5057" s="21" t="s">
        <v>52</v>
      </c>
      <c r="I5057" s="21" t="str">
        <f>VLOOKUP(Tableau1[[#This Row],[CODE_DESTINATION]],Libellés!$E$2:$F$7,2,FALSE)</f>
        <v>Non précisé</v>
      </c>
      <c r="J5057" s="21">
        <v>1115.4313099999999</v>
      </c>
      <c r="K5057" s="21">
        <v>342463</v>
      </c>
      <c r="L5057" s="21">
        <f>Tableau1[[#This Row],[TONNE_DECHET]]*1000</f>
        <v>1115431.31</v>
      </c>
      <c r="M5057" s="21">
        <f>Tableau1[[#This Row],[KG_DECHET]]/Tableau1[[#This Row],[Population]]</f>
        <v>3.2570856121683218</v>
      </c>
    </row>
    <row r="5058" spans="1:13" x14ac:dyDescent="0.3">
      <c r="A5058" s="21">
        <v>2011</v>
      </c>
      <c r="B5058" s="21">
        <v>27</v>
      </c>
      <c r="C5058" s="21" t="str">
        <f>VLOOKUP(Tableau1[[#This Row],[CODE_REGION]],Libellés!$I$2:$J$15,2,FALSE)</f>
        <v>Bourgogne-Franche-Comté</v>
      </c>
      <c r="D5058" s="21">
        <v>89</v>
      </c>
      <c r="E5058" s="21" t="str">
        <f>VLOOKUP(Tableau1[[#This Row],[CODE_DEPT]],Libellés!$L$2:$M$102,2,FALSE)</f>
        <v>Yonne</v>
      </c>
      <c r="F5058" s="21" t="s">
        <v>50</v>
      </c>
      <c r="G5058" s="21" t="str">
        <f>VLOOKUP(Tableau1[[#This Row],[CODE_TYPE_DECHET]],Libellés!$A$1:$B$8,2,FALSE)</f>
        <v>Encombrants</v>
      </c>
      <c r="H5058" s="21" t="s">
        <v>49</v>
      </c>
      <c r="I5058" s="21" t="str">
        <f>VLOOKUP(Tableau1[[#This Row],[CODE_DESTINATION]],Libellés!$E$2:$F$7,2,FALSE)</f>
        <v>Valorisation matière</v>
      </c>
      <c r="J5058" s="21">
        <v>4.9347300000000001</v>
      </c>
      <c r="K5058" s="21">
        <v>342463</v>
      </c>
      <c r="L5058" s="21">
        <f>Tableau1[[#This Row],[TONNE_DECHET]]*1000</f>
        <v>4934.7300000000005</v>
      </c>
      <c r="M5058" s="21">
        <f>Tableau1[[#This Row],[KG_DECHET]]/Tableau1[[#This Row],[Population]]</f>
        <v>1.4409527452600721E-2</v>
      </c>
    </row>
    <row r="5059" spans="1:13" x14ac:dyDescent="0.3">
      <c r="A5059" s="21">
        <v>2011</v>
      </c>
      <c r="B5059" s="21">
        <v>27</v>
      </c>
      <c r="C5059" s="21" t="str">
        <f>VLOOKUP(Tableau1[[#This Row],[CODE_REGION]],Libellés!$I$2:$J$15,2,FALSE)</f>
        <v>Bourgogne-Franche-Comté</v>
      </c>
      <c r="D5059" s="21">
        <v>89</v>
      </c>
      <c r="E5059" s="21" t="str">
        <f>VLOOKUP(Tableau1[[#This Row],[CODE_DEPT]],Libellés!$L$2:$M$102,2,FALSE)</f>
        <v>Yonne</v>
      </c>
      <c r="F5059" s="21" t="s">
        <v>50</v>
      </c>
      <c r="G5059" s="21" t="str">
        <f>VLOOKUP(Tableau1[[#This Row],[CODE_TYPE_DECHET]],Libellés!$A$1:$B$8,2,FALSE)</f>
        <v>Encombrants</v>
      </c>
      <c r="H5059" s="21" t="s">
        <v>51</v>
      </c>
      <c r="I5059" s="21" t="str">
        <f>VLOOKUP(Tableau1[[#This Row],[CODE_DESTINATION]],Libellés!$E$2:$F$7,2,FALSE)</f>
        <v>Stockage</v>
      </c>
      <c r="J5059" s="21">
        <v>774.02488000000005</v>
      </c>
      <c r="K5059" s="21">
        <v>342463</v>
      </c>
      <c r="L5059" s="21">
        <f>Tableau1[[#This Row],[TONNE_DECHET]]*1000</f>
        <v>774024.88</v>
      </c>
      <c r="M5059" s="21">
        <f>Tableau1[[#This Row],[KG_DECHET]]/Tableau1[[#This Row],[Population]]</f>
        <v>2.260170821373404</v>
      </c>
    </row>
    <row r="5060" spans="1:13" x14ac:dyDescent="0.3">
      <c r="A5060" s="21">
        <v>2011</v>
      </c>
      <c r="B5060" s="21">
        <v>27</v>
      </c>
      <c r="C5060" s="21" t="str">
        <f>VLOOKUP(Tableau1[[#This Row],[CODE_REGION]],Libellés!$I$2:$J$15,2,FALSE)</f>
        <v>Bourgogne-Franche-Comté</v>
      </c>
      <c r="D5060" s="21">
        <v>89</v>
      </c>
      <c r="E5060" s="21" t="str">
        <f>VLOOKUP(Tableau1[[#This Row],[CODE_DEPT]],Libellés!$L$2:$M$102,2,FALSE)</f>
        <v>Yonne</v>
      </c>
      <c r="F5060" s="21" t="s">
        <v>53</v>
      </c>
      <c r="G5060" s="21" t="str">
        <f>VLOOKUP(Tableau1[[#This Row],[CODE_TYPE_DECHET]],Libellés!$A$1:$B$8,2,FALSE)</f>
        <v>Déchets dangereux</v>
      </c>
      <c r="H5060" s="21" t="s">
        <v>49</v>
      </c>
      <c r="I5060" s="21" t="str">
        <f>VLOOKUP(Tableau1[[#This Row],[CODE_DESTINATION]],Libellés!$E$2:$F$7,2,FALSE)</f>
        <v>Valorisation matière</v>
      </c>
      <c r="J5060" s="21">
        <v>6.0624900000000004</v>
      </c>
      <c r="K5060" s="21">
        <v>342463</v>
      </c>
      <c r="L5060" s="21">
        <f>Tableau1[[#This Row],[TONNE_DECHET]]*1000</f>
        <v>6062.4900000000007</v>
      </c>
      <c r="M5060" s="21">
        <f>Tableau1[[#This Row],[KG_DECHET]]/Tableau1[[#This Row],[Population]]</f>
        <v>1.7702613129009559E-2</v>
      </c>
    </row>
    <row r="5061" spans="1:13" x14ac:dyDescent="0.3">
      <c r="A5061" s="21">
        <v>2011</v>
      </c>
      <c r="B5061" s="21">
        <v>27</v>
      </c>
      <c r="C5061" s="21" t="str">
        <f>VLOOKUP(Tableau1[[#This Row],[CODE_REGION]],Libellés!$I$2:$J$15,2,FALSE)</f>
        <v>Bourgogne-Franche-Comté</v>
      </c>
      <c r="D5061" s="21">
        <v>89</v>
      </c>
      <c r="E5061" s="21" t="str">
        <f>VLOOKUP(Tableau1[[#This Row],[CODE_DEPT]],Libellés!$L$2:$M$102,2,FALSE)</f>
        <v>Yonne</v>
      </c>
      <c r="F5061" s="21" t="s">
        <v>53</v>
      </c>
      <c r="G5061" s="21" t="str">
        <f>VLOOKUP(Tableau1[[#This Row],[CODE_TYPE_DECHET]],Libellés!$A$1:$B$8,2,FALSE)</f>
        <v>Déchets dangereux</v>
      </c>
      <c r="H5061" s="21" t="s">
        <v>50</v>
      </c>
      <c r="I5061" s="21" t="str">
        <f>VLOOKUP(Tableau1[[#This Row],[CODE_DESTINATION]],Libellés!$E$2:$F$7,2,FALSE)</f>
        <v>Incinération avec récupération d'énergie</v>
      </c>
      <c r="J5061" s="21">
        <v>0.15</v>
      </c>
      <c r="K5061" s="21">
        <v>342463</v>
      </c>
      <c r="L5061" s="21">
        <f>Tableau1[[#This Row],[TONNE_DECHET]]*1000</f>
        <v>150</v>
      </c>
      <c r="M5061" s="21">
        <f>Tableau1[[#This Row],[KG_DECHET]]/Tableau1[[#This Row],[Population]]</f>
        <v>4.3800352154831323E-4</v>
      </c>
    </row>
    <row r="5062" spans="1:13" x14ac:dyDescent="0.3">
      <c r="A5062" s="21">
        <v>2011</v>
      </c>
      <c r="B5062" s="21">
        <v>27</v>
      </c>
      <c r="C5062" s="21" t="str">
        <f>VLOOKUP(Tableau1[[#This Row],[CODE_REGION]],Libellés!$I$2:$J$15,2,FALSE)</f>
        <v>Bourgogne-Franche-Comté</v>
      </c>
      <c r="D5062" s="21">
        <v>89</v>
      </c>
      <c r="E5062" s="21" t="str">
        <f>VLOOKUP(Tableau1[[#This Row],[CODE_DEPT]],Libellés!$L$2:$M$102,2,FALSE)</f>
        <v>Yonne</v>
      </c>
      <c r="F5062" s="21" t="s">
        <v>51</v>
      </c>
      <c r="G5062" s="21" t="str">
        <f>VLOOKUP(Tableau1[[#This Row],[CODE_TYPE_DECHET]],Libellés!$A$1:$B$8,2,FALSE)</f>
        <v>Emballages et papier</v>
      </c>
      <c r="H5062" s="21" t="s">
        <v>49</v>
      </c>
      <c r="I5062" s="21" t="str">
        <f>VLOOKUP(Tableau1[[#This Row],[CODE_DESTINATION]],Libellés!$E$2:$F$7,2,FALSE)</f>
        <v>Valorisation matière</v>
      </c>
      <c r="J5062" s="21">
        <v>12686.015719999999</v>
      </c>
      <c r="K5062" s="21">
        <v>342463</v>
      </c>
      <c r="L5062" s="21">
        <f>Tableau1[[#This Row],[TONNE_DECHET]]*1000</f>
        <v>12686015.719999999</v>
      </c>
      <c r="M5062" s="21">
        <f>Tableau1[[#This Row],[KG_DECHET]]/Tableau1[[#This Row],[Population]]</f>
        <v>37.043463731848398</v>
      </c>
    </row>
    <row r="5063" spans="1:13" x14ac:dyDescent="0.3">
      <c r="A5063" s="21">
        <v>2011</v>
      </c>
      <c r="B5063" s="21">
        <v>27</v>
      </c>
      <c r="C5063" s="21" t="str">
        <f>VLOOKUP(Tableau1[[#This Row],[CODE_REGION]],Libellés!$I$2:$J$15,2,FALSE)</f>
        <v>Bourgogne-Franche-Comté</v>
      </c>
      <c r="D5063" s="21">
        <v>89</v>
      </c>
      <c r="E5063" s="21" t="str">
        <f>VLOOKUP(Tableau1[[#This Row],[CODE_DEPT]],Libellés!$L$2:$M$102,2,FALSE)</f>
        <v>Yonne</v>
      </c>
      <c r="F5063" s="21" t="s">
        <v>51</v>
      </c>
      <c r="G5063" s="21" t="str">
        <f>VLOOKUP(Tableau1[[#This Row],[CODE_TYPE_DECHET]],Libellés!$A$1:$B$8,2,FALSE)</f>
        <v>Emballages et papier</v>
      </c>
      <c r="H5063" s="21" t="s">
        <v>51</v>
      </c>
      <c r="I5063" s="21" t="str">
        <f>VLOOKUP(Tableau1[[#This Row],[CODE_DESTINATION]],Libellés!$E$2:$F$7,2,FALSE)</f>
        <v>Stockage</v>
      </c>
      <c r="J5063" s="21">
        <v>1109.3261500000001</v>
      </c>
      <c r="K5063" s="21">
        <v>342463</v>
      </c>
      <c r="L5063" s="21">
        <f>Tableau1[[#This Row],[TONNE_DECHET]]*1000</f>
        <v>1109326.1500000001</v>
      </c>
      <c r="M5063" s="21">
        <f>Tableau1[[#This Row],[KG_DECHET]]/Tableau1[[#This Row],[Population]]</f>
        <v>3.2392584016375494</v>
      </c>
    </row>
    <row r="5064" spans="1:13" x14ac:dyDescent="0.3">
      <c r="A5064" s="21">
        <v>2011</v>
      </c>
      <c r="B5064" s="21">
        <v>27</v>
      </c>
      <c r="C5064" s="21" t="str">
        <f>VLOOKUP(Tableau1[[#This Row],[CODE_REGION]],Libellés!$I$2:$J$15,2,FALSE)</f>
        <v>Bourgogne-Franche-Comté</v>
      </c>
      <c r="D5064" s="21">
        <v>89</v>
      </c>
      <c r="E5064" s="21" t="str">
        <f>VLOOKUP(Tableau1[[#This Row],[CODE_DEPT]],Libellés!$L$2:$M$102,2,FALSE)</f>
        <v>Yonne</v>
      </c>
      <c r="F5064" s="21" t="s">
        <v>51</v>
      </c>
      <c r="G5064" s="21" t="str">
        <f>VLOOKUP(Tableau1[[#This Row],[CODE_TYPE_DECHET]],Libellés!$A$1:$B$8,2,FALSE)</f>
        <v>Emballages et papier</v>
      </c>
      <c r="H5064" s="21" t="s">
        <v>52</v>
      </c>
      <c r="I5064" s="21" t="str">
        <f>VLOOKUP(Tableau1[[#This Row],[CODE_DESTINATION]],Libellés!$E$2:$F$7,2,FALSE)</f>
        <v>Non précisé</v>
      </c>
      <c r="J5064" s="21">
        <v>111.47351</v>
      </c>
      <c r="K5064" s="21">
        <v>342463</v>
      </c>
      <c r="L5064" s="21">
        <f>Tableau1[[#This Row],[TONNE_DECHET]]*1000</f>
        <v>111473.51000000001</v>
      </c>
      <c r="M5064" s="21">
        <f>Tableau1[[#This Row],[KG_DECHET]]/Tableau1[[#This Row],[Population]]</f>
        <v>0.32550526626234078</v>
      </c>
    </row>
    <row r="5065" spans="1:13" x14ac:dyDescent="0.3">
      <c r="A5065" s="21">
        <v>2011</v>
      </c>
      <c r="B5065" s="21">
        <v>27</v>
      </c>
      <c r="C5065" s="21" t="str">
        <f>VLOOKUP(Tableau1[[#This Row],[CODE_REGION]],Libellés!$I$2:$J$15,2,FALSE)</f>
        <v>Bourgogne-Franche-Comté</v>
      </c>
      <c r="D5065" s="21">
        <v>89</v>
      </c>
      <c r="E5065" s="21" t="str">
        <f>VLOOKUP(Tableau1[[#This Row],[CODE_DEPT]],Libellés!$L$2:$M$102,2,FALSE)</f>
        <v>Yonne</v>
      </c>
      <c r="F5065" s="21" t="s">
        <v>56</v>
      </c>
      <c r="G5065" s="21" t="str">
        <f>VLOOKUP(Tableau1[[#This Row],[CODE_TYPE_DECHET]],Libellés!$A$1:$B$8,2,FALSE)</f>
        <v>Biodéchets</v>
      </c>
      <c r="H5065" s="21" t="s">
        <v>56</v>
      </c>
      <c r="I5065" s="21" t="str">
        <f>VLOOKUP(Tableau1[[#This Row],[CODE_DESTINATION]],Libellés!$E$2:$F$7,2,FALSE)</f>
        <v>Valorisation organique</v>
      </c>
      <c r="J5065" s="21">
        <v>3629.55033</v>
      </c>
      <c r="K5065" s="21">
        <v>342463</v>
      </c>
      <c r="L5065" s="21">
        <f>Tableau1[[#This Row],[TONNE_DECHET]]*1000</f>
        <v>3629550.33</v>
      </c>
      <c r="M5065" s="21">
        <f>Tableau1[[#This Row],[KG_DECHET]]/Tableau1[[#This Row],[Population]]</f>
        <v>10.598372174512283</v>
      </c>
    </row>
    <row r="5066" spans="1:13" x14ac:dyDescent="0.3">
      <c r="A5066" s="21">
        <v>2011</v>
      </c>
      <c r="B5066" s="21">
        <v>27</v>
      </c>
      <c r="C5066" s="21" t="str">
        <f>VLOOKUP(Tableau1[[#This Row],[CODE_REGION]],Libellés!$I$2:$J$15,2,FALSE)</f>
        <v>Bourgogne-Franche-Comté</v>
      </c>
      <c r="D5066" s="21">
        <v>89</v>
      </c>
      <c r="E5066" s="21" t="str">
        <f>VLOOKUP(Tableau1[[#This Row],[CODE_DEPT]],Libellés!$L$2:$M$102,2,FALSE)</f>
        <v>Yonne</v>
      </c>
      <c r="F5066" s="21" t="s">
        <v>54</v>
      </c>
      <c r="G5066" s="21" t="str">
        <f>VLOOKUP(Tableau1[[#This Row],[CODE_TYPE_DECHET]],Libellés!$A$1:$B$8,2,FALSE)</f>
        <v>Verre</v>
      </c>
      <c r="H5066" s="21" t="s">
        <v>49</v>
      </c>
      <c r="I5066" s="21" t="str">
        <f>VLOOKUP(Tableau1[[#This Row],[CODE_DESTINATION]],Libellés!$E$2:$F$7,2,FALSE)</f>
        <v>Valorisation matière</v>
      </c>
      <c r="J5066" s="21">
        <v>11373.707770000001</v>
      </c>
      <c r="K5066" s="21">
        <v>342463</v>
      </c>
      <c r="L5066" s="21">
        <f>Tableau1[[#This Row],[TONNE_DECHET]]*1000</f>
        <v>11373707.770000001</v>
      </c>
      <c r="M5066" s="21">
        <f>Tableau1[[#This Row],[KG_DECHET]]/Tableau1[[#This Row],[Population]]</f>
        <v>33.211493708809421</v>
      </c>
    </row>
    <row r="5067" spans="1:13" x14ac:dyDescent="0.3">
      <c r="A5067" s="21">
        <v>2011</v>
      </c>
      <c r="B5067" s="21">
        <v>27</v>
      </c>
      <c r="C5067" s="21" t="str">
        <f>VLOOKUP(Tableau1[[#This Row],[CODE_REGION]],Libellés!$I$2:$J$15,2,FALSE)</f>
        <v>Bourgogne-Franche-Comté</v>
      </c>
      <c r="D5067" s="21">
        <v>89</v>
      </c>
      <c r="E5067" s="21" t="str">
        <f>VLOOKUP(Tableau1[[#This Row],[CODE_DEPT]],Libellés!$L$2:$M$102,2,FALSE)</f>
        <v>Yonne</v>
      </c>
      <c r="F5067" s="21" t="s">
        <v>54</v>
      </c>
      <c r="G5067" s="21" t="str">
        <f>VLOOKUP(Tableau1[[#This Row],[CODE_TYPE_DECHET]],Libellés!$A$1:$B$8,2,FALSE)</f>
        <v>Verre</v>
      </c>
      <c r="H5067" s="21" t="s">
        <v>52</v>
      </c>
      <c r="I5067" s="21" t="str">
        <f>VLOOKUP(Tableau1[[#This Row],[CODE_DESTINATION]],Libellés!$E$2:$F$7,2,FALSE)</f>
        <v>Non précisé</v>
      </c>
      <c r="J5067" s="21">
        <v>199.09540999999999</v>
      </c>
      <c r="K5067" s="21">
        <v>342463</v>
      </c>
      <c r="L5067" s="21">
        <f>Tableau1[[#This Row],[TONNE_DECHET]]*1000</f>
        <v>199095.40999999997</v>
      </c>
      <c r="M5067" s="21">
        <f>Tableau1[[#This Row],[KG_DECHET]]/Tableau1[[#This Row],[Population]]</f>
        <v>0.58136327136070165</v>
      </c>
    </row>
    <row r="5068" spans="1:13" x14ac:dyDescent="0.3">
      <c r="A5068" s="21">
        <v>2013</v>
      </c>
      <c r="B5068" s="21">
        <v>27</v>
      </c>
      <c r="C5068" s="21" t="str">
        <f>VLOOKUP(Tableau1[[#This Row],[CODE_REGION]],Libellés!$I$2:$J$15,2,FALSE)</f>
        <v>Bourgogne-Franche-Comté</v>
      </c>
      <c r="D5068" s="21">
        <v>89</v>
      </c>
      <c r="E5068" s="21" t="str">
        <f>VLOOKUP(Tableau1[[#This Row],[CODE_DEPT]],Libellés!$L$2:$M$102,2,FALSE)</f>
        <v>Yonne</v>
      </c>
      <c r="F5068" s="21" t="s">
        <v>49</v>
      </c>
      <c r="G5068" s="21" t="str">
        <f>VLOOKUP(Tableau1[[#This Row],[CODE_TYPE_DECHET]],Libellés!$A$1:$B$8,2,FALSE)</f>
        <v>Ordures ménagères résiduelles</v>
      </c>
      <c r="H5068" s="21" t="s">
        <v>50</v>
      </c>
      <c r="I5068" s="21" t="str">
        <f>VLOOKUP(Tableau1[[#This Row],[CODE_DESTINATION]],Libellés!$E$2:$F$7,2,FALSE)</f>
        <v>Incinération avec récupération d'énergie</v>
      </c>
      <c r="J5068" s="21">
        <v>13615.11</v>
      </c>
      <c r="K5068" s="21">
        <v>341483</v>
      </c>
      <c r="L5068" s="21">
        <f>Tableau1[[#This Row],[TONNE_DECHET]]*1000</f>
        <v>13615110</v>
      </c>
      <c r="M5068" s="21">
        <f>Tableau1[[#This Row],[KG_DECHET]]/Tableau1[[#This Row],[Population]]</f>
        <v>39.870535282869135</v>
      </c>
    </row>
    <row r="5069" spans="1:13" x14ac:dyDescent="0.3">
      <c r="A5069" s="21">
        <v>2013</v>
      </c>
      <c r="B5069" s="21">
        <v>27</v>
      </c>
      <c r="C5069" s="21" t="str">
        <f>VLOOKUP(Tableau1[[#This Row],[CODE_REGION]],Libellés!$I$2:$J$15,2,FALSE)</f>
        <v>Bourgogne-Franche-Comté</v>
      </c>
      <c r="D5069" s="21">
        <v>89</v>
      </c>
      <c r="E5069" s="21" t="str">
        <f>VLOOKUP(Tableau1[[#This Row],[CODE_DEPT]],Libellés!$L$2:$M$102,2,FALSE)</f>
        <v>Yonne</v>
      </c>
      <c r="F5069" s="21" t="s">
        <v>49</v>
      </c>
      <c r="G5069" s="21" t="str">
        <f>VLOOKUP(Tableau1[[#This Row],[CODE_TYPE_DECHET]],Libellés!$A$1:$B$8,2,FALSE)</f>
        <v>Ordures ménagères résiduelles</v>
      </c>
      <c r="H5069" s="21" t="s">
        <v>51</v>
      </c>
      <c r="I5069" s="21" t="str">
        <f>VLOOKUP(Tableau1[[#This Row],[CODE_DESTINATION]],Libellés!$E$2:$F$7,2,FALSE)</f>
        <v>Stockage</v>
      </c>
      <c r="J5069" s="21">
        <v>69080.881299999994</v>
      </c>
      <c r="K5069" s="21">
        <v>341483</v>
      </c>
      <c r="L5069" s="21">
        <f>Tableau1[[#This Row],[TONNE_DECHET]]*1000</f>
        <v>69080881.299999997</v>
      </c>
      <c r="M5069" s="21">
        <f>Tableau1[[#This Row],[KG_DECHET]]/Tableau1[[#This Row],[Population]]</f>
        <v>202.29669207544737</v>
      </c>
    </row>
    <row r="5070" spans="1:13" x14ac:dyDescent="0.3">
      <c r="A5070" s="21">
        <v>2013</v>
      </c>
      <c r="B5070" s="21">
        <v>27</v>
      </c>
      <c r="C5070" s="21" t="str">
        <f>VLOOKUP(Tableau1[[#This Row],[CODE_REGION]],Libellés!$I$2:$J$15,2,FALSE)</f>
        <v>Bourgogne-Franche-Comté</v>
      </c>
      <c r="D5070" s="21">
        <v>89</v>
      </c>
      <c r="E5070" s="21" t="str">
        <f>VLOOKUP(Tableau1[[#This Row],[CODE_DEPT]],Libellés!$L$2:$M$102,2,FALSE)</f>
        <v>Yonne</v>
      </c>
      <c r="F5070" s="21" t="s">
        <v>49</v>
      </c>
      <c r="G5070" s="21" t="str">
        <f>VLOOKUP(Tableau1[[#This Row],[CODE_TYPE_DECHET]],Libellés!$A$1:$B$8,2,FALSE)</f>
        <v>Ordures ménagères résiduelles</v>
      </c>
      <c r="H5070" s="21" t="s">
        <v>52</v>
      </c>
      <c r="I5070" s="21" t="str">
        <f>VLOOKUP(Tableau1[[#This Row],[CODE_DESTINATION]],Libellés!$E$2:$F$7,2,FALSE)</f>
        <v>Non précisé</v>
      </c>
      <c r="J5070" s="21">
        <v>978.88692000000003</v>
      </c>
      <c r="K5070" s="21">
        <v>341483</v>
      </c>
      <c r="L5070" s="21">
        <f>Tableau1[[#This Row],[TONNE_DECHET]]*1000</f>
        <v>978886.92</v>
      </c>
      <c r="M5070" s="21">
        <f>Tableau1[[#This Row],[KG_DECHET]]/Tableau1[[#This Row],[Population]]</f>
        <v>2.866575847113912</v>
      </c>
    </row>
    <row r="5071" spans="1:13" x14ac:dyDescent="0.3">
      <c r="A5071" s="21">
        <v>2013</v>
      </c>
      <c r="B5071" s="21">
        <v>27</v>
      </c>
      <c r="C5071" s="21" t="str">
        <f>VLOOKUP(Tableau1[[#This Row],[CODE_REGION]],Libellés!$I$2:$J$15,2,FALSE)</f>
        <v>Bourgogne-Franche-Comté</v>
      </c>
      <c r="D5071" s="21">
        <v>89</v>
      </c>
      <c r="E5071" s="21" t="str">
        <f>VLOOKUP(Tableau1[[#This Row],[CODE_DEPT]],Libellés!$L$2:$M$102,2,FALSE)</f>
        <v>Yonne</v>
      </c>
      <c r="F5071" s="21" t="s">
        <v>50</v>
      </c>
      <c r="G5071" s="21" t="str">
        <f>VLOOKUP(Tableau1[[#This Row],[CODE_TYPE_DECHET]],Libellés!$A$1:$B$8,2,FALSE)</f>
        <v>Encombrants</v>
      </c>
      <c r="H5071" s="21" t="s">
        <v>51</v>
      </c>
      <c r="I5071" s="21" t="str">
        <f>VLOOKUP(Tableau1[[#This Row],[CODE_DESTINATION]],Libellés!$E$2:$F$7,2,FALSE)</f>
        <v>Stockage</v>
      </c>
      <c r="J5071" s="21">
        <v>647.32302000000004</v>
      </c>
      <c r="K5071" s="21">
        <v>341483</v>
      </c>
      <c r="L5071" s="21">
        <f>Tableau1[[#This Row],[TONNE_DECHET]]*1000</f>
        <v>647323.02</v>
      </c>
      <c r="M5071" s="21">
        <f>Tableau1[[#This Row],[KG_DECHET]]/Tableau1[[#This Row],[Population]]</f>
        <v>1.8956229739108537</v>
      </c>
    </row>
    <row r="5072" spans="1:13" x14ac:dyDescent="0.3">
      <c r="A5072" s="21">
        <v>2013</v>
      </c>
      <c r="B5072" s="21">
        <v>27</v>
      </c>
      <c r="C5072" s="21" t="str">
        <f>VLOOKUP(Tableau1[[#This Row],[CODE_REGION]],Libellés!$I$2:$J$15,2,FALSE)</f>
        <v>Bourgogne-Franche-Comté</v>
      </c>
      <c r="D5072" s="21">
        <v>89</v>
      </c>
      <c r="E5072" s="21" t="str">
        <f>VLOOKUP(Tableau1[[#This Row],[CODE_DEPT]],Libellés!$L$2:$M$102,2,FALSE)</f>
        <v>Yonne</v>
      </c>
      <c r="F5072" s="21" t="s">
        <v>53</v>
      </c>
      <c r="G5072" s="21" t="str">
        <f>VLOOKUP(Tableau1[[#This Row],[CODE_TYPE_DECHET]],Libellés!$A$1:$B$8,2,FALSE)</f>
        <v>Déchets dangereux</v>
      </c>
      <c r="H5072" s="21" t="s">
        <v>49</v>
      </c>
      <c r="I5072" s="21" t="str">
        <f>VLOOKUP(Tableau1[[#This Row],[CODE_DESTINATION]],Libellés!$E$2:$F$7,2,FALSE)</f>
        <v>Valorisation matière</v>
      </c>
      <c r="J5072" s="21">
        <v>104.42576</v>
      </c>
      <c r="K5072" s="21">
        <v>341483</v>
      </c>
      <c r="L5072" s="21">
        <f>Tableau1[[#This Row],[TONNE_DECHET]]*1000</f>
        <v>104425.76</v>
      </c>
      <c r="M5072" s="21">
        <f>Tableau1[[#This Row],[KG_DECHET]]/Tableau1[[#This Row],[Population]]</f>
        <v>0.30580075728513573</v>
      </c>
    </row>
    <row r="5073" spans="1:13" x14ac:dyDescent="0.3">
      <c r="A5073" s="21">
        <v>2013</v>
      </c>
      <c r="B5073" s="21">
        <v>27</v>
      </c>
      <c r="C5073" s="21" t="str">
        <f>VLOOKUP(Tableau1[[#This Row],[CODE_REGION]],Libellés!$I$2:$J$15,2,FALSE)</f>
        <v>Bourgogne-Franche-Comté</v>
      </c>
      <c r="D5073" s="21">
        <v>89</v>
      </c>
      <c r="E5073" s="21" t="str">
        <f>VLOOKUP(Tableau1[[#This Row],[CODE_DEPT]],Libellés!$L$2:$M$102,2,FALSE)</f>
        <v>Yonne</v>
      </c>
      <c r="F5073" s="21" t="s">
        <v>53</v>
      </c>
      <c r="G5073" s="21" t="str">
        <f>VLOOKUP(Tableau1[[#This Row],[CODE_TYPE_DECHET]],Libellés!$A$1:$B$8,2,FALSE)</f>
        <v>Déchets dangereux</v>
      </c>
      <c r="H5073" s="21" t="s">
        <v>50</v>
      </c>
      <c r="I5073" s="21" t="str">
        <f>VLOOKUP(Tableau1[[#This Row],[CODE_DESTINATION]],Libellés!$E$2:$F$7,2,FALSE)</f>
        <v>Incinération avec récupération d'énergie</v>
      </c>
      <c r="J5073" s="21">
        <v>0.216</v>
      </c>
      <c r="K5073" s="21">
        <v>341483</v>
      </c>
      <c r="L5073" s="21">
        <f>Tableau1[[#This Row],[TONNE_DECHET]]*1000</f>
        <v>216</v>
      </c>
      <c r="M5073" s="21">
        <f>Tableau1[[#This Row],[KG_DECHET]]/Tableau1[[#This Row],[Population]]</f>
        <v>6.3253514816257329E-4</v>
      </c>
    </row>
    <row r="5074" spans="1:13" x14ac:dyDescent="0.3">
      <c r="A5074" s="21">
        <v>2013</v>
      </c>
      <c r="B5074" s="21">
        <v>27</v>
      </c>
      <c r="C5074" s="21" t="str">
        <f>VLOOKUP(Tableau1[[#This Row],[CODE_REGION]],Libellés!$I$2:$J$15,2,FALSE)</f>
        <v>Bourgogne-Franche-Comté</v>
      </c>
      <c r="D5074" s="21">
        <v>89</v>
      </c>
      <c r="E5074" s="21" t="str">
        <f>VLOOKUP(Tableau1[[#This Row],[CODE_DEPT]],Libellés!$L$2:$M$102,2,FALSE)</f>
        <v>Yonne</v>
      </c>
      <c r="F5074" s="21" t="s">
        <v>51</v>
      </c>
      <c r="G5074" s="21" t="str">
        <f>VLOOKUP(Tableau1[[#This Row],[CODE_TYPE_DECHET]],Libellés!$A$1:$B$8,2,FALSE)</f>
        <v>Emballages et papier</v>
      </c>
      <c r="H5074" s="21" t="s">
        <v>49</v>
      </c>
      <c r="I5074" s="21" t="str">
        <f>VLOOKUP(Tableau1[[#This Row],[CODE_DESTINATION]],Libellés!$E$2:$F$7,2,FALSE)</f>
        <v>Valorisation matière</v>
      </c>
      <c r="J5074" s="21">
        <v>16304.60383</v>
      </c>
      <c r="K5074" s="21">
        <v>341483</v>
      </c>
      <c r="L5074" s="21">
        <f>Tableau1[[#This Row],[TONNE_DECHET]]*1000</f>
        <v>16304603.83</v>
      </c>
      <c r="M5074" s="21">
        <f>Tableau1[[#This Row],[KG_DECHET]]/Tableau1[[#This Row],[Population]]</f>
        <v>47.746458330282913</v>
      </c>
    </row>
    <row r="5075" spans="1:13" x14ac:dyDescent="0.3">
      <c r="A5075" s="21">
        <v>2013</v>
      </c>
      <c r="B5075" s="21">
        <v>27</v>
      </c>
      <c r="C5075" s="21" t="str">
        <f>VLOOKUP(Tableau1[[#This Row],[CODE_REGION]],Libellés!$I$2:$J$15,2,FALSE)</f>
        <v>Bourgogne-Franche-Comté</v>
      </c>
      <c r="D5075" s="21">
        <v>89</v>
      </c>
      <c r="E5075" s="21" t="str">
        <f>VLOOKUP(Tableau1[[#This Row],[CODE_DEPT]],Libellés!$L$2:$M$102,2,FALSE)</f>
        <v>Yonne</v>
      </c>
      <c r="F5075" s="21" t="s">
        <v>51</v>
      </c>
      <c r="G5075" s="21" t="str">
        <f>VLOOKUP(Tableau1[[#This Row],[CODE_TYPE_DECHET]],Libellés!$A$1:$B$8,2,FALSE)</f>
        <v>Emballages et papier</v>
      </c>
      <c r="H5075" s="21" t="s">
        <v>52</v>
      </c>
      <c r="I5075" s="21" t="str">
        <f>VLOOKUP(Tableau1[[#This Row],[CODE_DESTINATION]],Libellés!$E$2:$F$7,2,FALSE)</f>
        <v>Non précisé</v>
      </c>
      <c r="J5075" s="21">
        <v>117.22775</v>
      </c>
      <c r="K5075" s="21">
        <v>341483</v>
      </c>
      <c r="L5075" s="21">
        <f>Tableau1[[#This Row],[TONNE_DECHET]]*1000</f>
        <v>117227.75</v>
      </c>
      <c r="M5075" s="21">
        <f>Tableau1[[#This Row],[KG_DECHET]]/Tableau1[[#This Row],[Population]]</f>
        <v>0.34329014914358841</v>
      </c>
    </row>
    <row r="5076" spans="1:13" x14ac:dyDescent="0.3">
      <c r="A5076" s="21">
        <v>2013</v>
      </c>
      <c r="B5076" s="21">
        <v>27</v>
      </c>
      <c r="C5076" s="21" t="str">
        <f>VLOOKUP(Tableau1[[#This Row],[CODE_REGION]],Libellés!$I$2:$J$15,2,FALSE)</f>
        <v>Bourgogne-Franche-Comté</v>
      </c>
      <c r="D5076" s="21">
        <v>89</v>
      </c>
      <c r="E5076" s="21" t="str">
        <f>VLOOKUP(Tableau1[[#This Row],[CODE_DEPT]],Libellés!$L$2:$M$102,2,FALSE)</f>
        <v>Yonne</v>
      </c>
      <c r="F5076" s="21" t="s">
        <v>56</v>
      </c>
      <c r="G5076" s="21" t="str">
        <f>VLOOKUP(Tableau1[[#This Row],[CODE_TYPE_DECHET]],Libellés!$A$1:$B$8,2,FALSE)</f>
        <v>Biodéchets</v>
      </c>
      <c r="H5076" s="21" t="s">
        <v>56</v>
      </c>
      <c r="I5076" s="21" t="str">
        <f>VLOOKUP(Tableau1[[#This Row],[CODE_DESTINATION]],Libellés!$E$2:$F$7,2,FALSE)</f>
        <v>Valorisation organique</v>
      </c>
      <c r="J5076" s="21">
        <v>3191.3007200000002</v>
      </c>
      <c r="K5076" s="21">
        <v>341483</v>
      </c>
      <c r="L5076" s="21">
        <f>Tableau1[[#This Row],[TONNE_DECHET]]*1000</f>
        <v>3191300.72</v>
      </c>
      <c r="M5076" s="21">
        <f>Tableau1[[#This Row],[KG_DECHET]]/Tableau1[[#This Row],[Population]]</f>
        <v>9.3454160822061425</v>
      </c>
    </row>
    <row r="5077" spans="1:13" x14ac:dyDescent="0.3">
      <c r="A5077" s="21">
        <v>2013</v>
      </c>
      <c r="B5077" s="21">
        <v>27</v>
      </c>
      <c r="C5077" s="21" t="str">
        <f>VLOOKUP(Tableau1[[#This Row],[CODE_REGION]],Libellés!$I$2:$J$15,2,FALSE)</f>
        <v>Bourgogne-Franche-Comté</v>
      </c>
      <c r="D5077" s="21">
        <v>89</v>
      </c>
      <c r="E5077" s="21" t="str">
        <f>VLOOKUP(Tableau1[[#This Row],[CODE_DEPT]],Libellés!$L$2:$M$102,2,FALSE)</f>
        <v>Yonne</v>
      </c>
      <c r="F5077" s="21" t="s">
        <v>54</v>
      </c>
      <c r="G5077" s="21" t="str">
        <f>VLOOKUP(Tableau1[[#This Row],[CODE_TYPE_DECHET]],Libellés!$A$1:$B$8,2,FALSE)</f>
        <v>Verre</v>
      </c>
      <c r="H5077" s="21" t="s">
        <v>49</v>
      </c>
      <c r="I5077" s="21" t="str">
        <f>VLOOKUP(Tableau1[[#This Row],[CODE_DESTINATION]],Libellés!$E$2:$F$7,2,FALSE)</f>
        <v>Valorisation matière</v>
      </c>
      <c r="J5077" s="21">
        <v>11867.81984</v>
      </c>
      <c r="K5077" s="21">
        <v>341483</v>
      </c>
      <c r="L5077" s="21">
        <f>Tableau1[[#This Row],[TONNE_DECHET]]*1000</f>
        <v>11867819.84</v>
      </c>
      <c r="M5077" s="21">
        <f>Tableau1[[#This Row],[KG_DECHET]]/Tableau1[[#This Row],[Population]]</f>
        <v>34.753764726208921</v>
      </c>
    </row>
    <row r="5078" spans="1:13" x14ac:dyDescent="0.3">
      <c r="A5078" s="21">
        <v>2013</v>
      </c>
      <c r="B5078" s="21">
        <v>27</v>
      </c>
      <c r="C5078" s="21" t="str">
        <f>VLOOKUP(Tableau1[[#This Row],[CODE_REGION]],Libellés!$I$2:$J$15,2,FALSE)</f>
        <v>Bourgogne-Franche-Comté</v>
      </c>
      <c r="D5078" s="21">
        <v>89</v>
      </c>
      <c r="E5078" s="21" t="str">
        <f>VLOOKUP(Tableau1[[#This Row],[CODE_DEPT]],Libellés!$L$2:$M$102,2,FALSE)</f>
        <v>Yonne</v>
      </c>
      <c r="F5078" s="21" t="s">
        <v>54</v>
      </c>
      <c r="G5078" s="21" t="str">
        <f>VLOOKUP(Tableau1[[#This Row],[CODE_TYPE_DECHET]],Libellés!$A$1:$B$8,2,FALSE)</f>
        <v>Verre</v>
      </c>
      <c r="H5078" s="21" t="s">
        <v>52</v>
      </c>
      <c r="I5078" s="21" t="str">
        <f>VLOOKUP(Tableau1[[#This Row],[CODE_DESTINATION]],Libellés!$E$2:$F$7,2,FALSE)</f>
        <v>Non précisé</v>
      </c>
      <c r="J5078" s="21">
        <v>202.68724</v>
      </c>
      <c r="K5078" s="21">
        <v>341483</v>
      </c>
      <c r="L5078" s="21">
        <f>Tableau1[[#This Row],[TONNE_DECHET]]*1000</f>
        <v>202687.24</v>
      </c>
      <c r="M5078" s="21">
        <f>Tableau1[[#This Row],[KG_DECHET]]/Tableau1[[#This Row],[Population]]</f>
        <v>0.59355001566695853</v>
      </c>
    </row>
    <row r="5079" spans="1:13" x14ac:dyDescent="0.3">
      <c r="A5079" s="21">
        <v>2013</v>
      </c>
      <c r="B5079" s="21">
        <v>27</v>
      </c>
      <c r="C5079" s="21" t="str">
        <f>VLOOKUP(Tableau1[[#This Row],[CODE_REGION]],Libellés!$I$2:$J$15,2,FALSE)</f>
        <v>Bourgogne-Franche-Comté</v>
      </c>
      <c r="D5079" s="21">
        <v>89</v>
      </c>
      <c r="E5079" s="21" t="str">
        <f>VLOOKUP(Tableau1[[#This Row],[CODE_DEPT]],Libellés!$L$2:$M$102,2,FALSE)</f>
        <v>Yonne</v>
      </c>
      <c r="F5079" s="21" t="s">
        <v>55</v>
      </c>
      <c r="G5079" s="21" t="str">
        <f>VLOOKUP(Tableau1[[#This Row],[CODE_TYPE_DECHET]],Libellés!$A$1:$B$8,2,FALSE)</f>
        <v>Collectes séparées hors gravats</v>
      </c>
      <c r="H5079" s="21" t="s">
        <v>49</v>
      </c>
      <c r="I5079" s="21" t="str">
        <f>VLOOKUP(Tableau1[[#This Row],[CODE_DESTINATION]],Libellés!$E$2:$F$7,2,FALSE)</f>
        <v>Valorisation matière</v>
      </c>
      <c r="J5079" s="21">
        <v>429.6</v>
      </c>
      <c r="K5079" s="21">
        <v>341483</v>
      </c>
      <c r="L5079" s="21">
        <f>Tableau1[[#This Row],[TONNE_DECHET]]*1000</f>
        <v>429600</v>
      </c>
      <c r="M5079" s="21">
        <f>Tableau1[[#This Row],[KG_DECHET]]/Tableau1[[#This Row],[Population]]</f>
        <v>1.2580421280122289</v>
      </c>
    </row>
    <row r="5080" spans="1:13" x14ac:dyDescent="0.3">
      <c r="A5080" s="21">
        <v>2015</v>
      </c>
      <c r="B5080" s="21">
        <v>27</v>
      </c>
      <c r="C5080" s="21" t="str">
        <f>VLOOKUP(Tableau1[[#This Row],[CODE_REGION]],Libellés!$I$2:$J$15,2,FALSE)</f>
        <v>Bourgogne-Franche-Comté</v>
      </c>
      <c r="D5080" s="21">
        <v>89</v>
      </c>
      <c r="E5080" s="21" t="str">
        <f>VLOOKUP(Tableau1[[#This Row],[CODE_DEPT]],Libellés!$L$2:$M$102,2,FALSE)</f>
        <v>Yonne</v>
      </c>
      <c r="F5080" s="21" t="s">
        <v>49</v>
      </c>
      <c r="G5080" s="21" t="str">
        <f>VLOOKUP(Tableau1[[#This Row],[CODE_TYPE_DECHET]],Libellés!$A$1:$B$8,2,FALSE)</f>
        <v>Ordures ménagères résiduelles</v>
      </c>
      <c r="H5080" s="21" t="s">
        <v>50</v>
      </c>
      <c r="I5080" s="21" t="str">
        <f>VLOOKUP(Tableau1[[#This Row],[CODE_DESTINATION]],Libellés!$E$2:$F$7,2,FALSE)</f>
        <v>Incinération avec récupération d'énergie</v>
      </c>
      <c r="J5080" s="21">
        <v>14187.233120000001</v>
      </c>
      <c r="K5080" s="21">
        <v>340903</v>
      </c>
      <c r="L5080" s="21">
        <f>Tableau1[[#This Row],[TONNE_DECHET]]*1000</f>
        <v>14187233.120000001</v>
      </c>
      <c r="M5080" s="21">
        <f>Tableau1[[#This Row],[KG_DECHET]]/Tableau1[[#This Row],[Population]]</f>
        <v>41.616627369075665</v>
      </c>
    </row>
    <row r="5081" spans="1:13" x14ac:dyDescent="0.3">
      <c r="A5081" s="21">
        <v>2015</v>
      </c>
      <c r="B5081" s="21">
        <v>27</v>
      </c>
      <c r="C5081" s="21" t="str">
        <f>VLOOKUP(Tableau1[[#This Row],[CODE_REGION]],Libellés!$I$2:$J$15,2,FALSE)</f>
        <v>Bourgogne-Franche-Comté</v>
      </c>
      <c r="D5081" s="21">
        <v>89</v>
      </c>
      <c r="E5081" s="21" t="str">
        <f>VLOOKUP(Tableau1[[#This Row],[CODE_DEPT]],Libellés!$L$2:$M$102,2,FALSE)</f>
        <v>Yonne</v>
      </c>
      <c r="F5081" s="21" t="s">
        <v>49</v>
      </c>
      <c r="G5081" s="21" t="str">
        <f>VLOOKUP(Tableau1[[#This Row],[CODE_TYPE_DECHET]],Libellés!$A$1:$B$8,2,FALSE)</f>
        <v>Ordures ménagères résiduelles</v>
      </c>
      <c r="H5081" s="21" t="s">
        <v>51</v>
      </c>
      <c r="I5081" s="21" t="str">
        <f>VLOOKUP(Tableau1[[#This Row],[CODE_DESTINATION]],Libellés!$E$2:$F$7,2,FALSE)</f>
        <v>Stockage</v>
      </c>
      <c r="J5081" s="21">
        <v>61299.032890000002</v>
      </c>
      <c r="K5081" s="21">
        <v>340903</v>
      </c>
      <c r="L5081" s="21">
        <f>Tableau1[[#This Row],[TONNE_DECHET]]*1000</f>
        <v>61299032.890000001</v>
      </c>
      <c r="M5081" s="21">
        <f>Tableau1[[#This Row],[KG_DECHET]]/Tableau1[[#This Row],[Population]]</f>
        <v>179.81370914893679</v>
      </c>
    </row>
    <row r="5082" spans="1:13" x14ac:dyDescent="0.3">
      <c r="A5082" s="21">
        <v>2015</v>
      </c>
      <c r="B5082" s="21">
        <v>27</v>
      </c>
      <c r="C5082" s="21" t="str">
        <f>VLOOKUP(Tableau1[[#This Row],[CODE_REGION]],Libellés!$I$2:$J$15,2,FALSE)</f>
        <v>Bourgogne-Franche-Comté</v>
      </c>
      <c r="D5082" s="21">
        <v>89</v>
      </c>
      <c r="E5082" s="21" t="str">
        <f>VLOOKUP(Tableau1[[#This Row],[CODE_DEPT]],Libellés!$L$2:$M$102,2,FALSE)</f>
        <v>Yonne</v>
      </c>
      <c r="F5082" s="21" t="s">
        <v>49</v>
      </c>
      <c r="G5082" s="21" t="str">
        <f>VLOOKUP(Tableau1[[#This Row],[CODE_TYPE_DECHET]],Libellés!$A$1:$B$8,2,FALSE)</f>
        <v>Ordures ménagères résiduelles</v>
      </c>
      <c r="H5082" s="21" t="s">
        <v>52</v>
      </c>
      <c r="I5082" s="21" t="str">
        <f>VLOOKUP(Tableau1[[#This Row],[CODE_DESTINATION]],Libellés!$E$2:$F$7,2,FALSE)</f>
        <v>Non précisé</v>
      </c>
      <c r="J5082" s="21">
        <v>224.82521</v>
      </c>
      <c r="K5082" s="21">
        <v>340903</v>
      </c>
      <c r="L5082" s="21">
        <f>Tableau1[[#This Row],[TONNE_DECHET]]*1000</f>
        <v>224825.21</v>
      </c>
      <c r="M5082" s="21">
        <f>Tableau1[[#This Row],[KG_DECHET]]/Tableau1[[#This Row],[Population]]</f>
        <v>0.65949906571664074</v>
      </c>
    </row>
    <row r="5083" spans="1:13" x14ac:dyDescent="0.3">
      <c r="A5083" s="21">
        <v>2015</v>
      </c>
      <c r="B5083" s="21">
        <v>27</v>
      </c>
      <c r="C5083" s="21" t="str">
        <f>VLOOKUP(Tableau1[[#This Row],[CODE_REGION]],Libellés!$I$2:$J$15,2,FALSE)</f>
        <v>Bourgogne-Franche-Comté</v>
      </c>
      <c r="D5083" s="21">
        <v>89</v>
      </c>
      <c r="E5083" s="21" t="str">
        <f>VLOOKUP(Tableau1[[#This Row],[CODE_DEPT]],Libellés!$L$2:$M$102,2,FALSE)</f>
        <v>Yonne</v>
      </c>
      <c r="F5083" s="21" t="s">
        <v>50</v>
      </c>
      <c r="G5083" s="21" t="str">
        <f>VLOOKUP(Tableau1[[#This Row],[CODE_TYPE_DECHET]],Libellés!$A$1:$B$8,2,FALSE)</f>
        <v>Encombrants</v>
      </c>
      <c r="H5083" s="21" t="s">
        <v>51</v>
      </c>
      <c r="I5083" s="21" t="str">
        <f>VLOOKUP(Tableau1[[#This Row],[CODE_DESTINATION]],Libellés!$E$2:$F$7,2,FALSE)</f>
        <v>Stockage</v>
      </c>
      <c r="J5083" s="21">
        <v>65</v>
      </c>
      <c r="K5083" s="21">
        <v>340903</v>
      </c>
      <c r="L5083" s="21">
        <f>Tableau1[[#This Row],[TONNE_DECHET]]*1000</f>
        <v>65000</v>
      </c>
      <c r="M5083" s="21">
        <f>Tableau1[[#This Row],[KG_DECHET]]/Tableau1[[#This Row],[Population]]</f>
        <v>0.19067007330530972</v>
      </c>
    </row>
    <row r="5084" spans="1:13" x14ac:dyDescent="0.3">
      <c r="A5084" s="21">
        <v>2015</v>
      </c>
      <c r="B5084" s="21">
        <v>27</v>
      </c>
      <c r="C5084" s="21" t="str">
        <f>VLOOKUP(Tableau1[[#This Row],[CODE_REGION]],Libellés!$I$2:$J$15,2,FALSE)</f>
        <v>Bourgogne-Franche-Comté</v>
      </c>
      <c r="D5084" s="21">
        <v>89</v>
      </c>
      <c r="E5084" s="21" t="str">
        <f>VLOOKUP(Tableau1[[#This Row],[CODE_DEPT]],Libellés!$L$2:$M$102,2,FALSE)</f>
        <v>Yonne</v>
      </c>
      <c r="F5084" s="21" t="s">
        <v>53</v>
      </c>
      <c r="G5084" s="21" t="str">
        <f>VLOOKUP(Tableau1[[#This Row],[CODE_TYPE_DECHET]],Libellés!$A$1:$B$8,2,FALSE)</f>
        <v>Déchets dangereux</v>
      </c>
      <c r="H5084" s="21" t="s">
        <v>49</v>
      </c>
      <c r="I5084" s="21" t="str">
        <f>VLOOKUP(Tableau1[[#This Row],[CODE_DESTINATION]],Libellés!$E$2:$F$7,2,FALSE)</f>
        <v>Valorisation matière</v>
      </c>
      <c r="J5084" s="21">
        <v>0.08</v>
      </c>
      <c r="K5084" s="21">
        <v>340903</v>
      </c>
      <c r="L5084" s="21">
        <f>Tableau1[[#This Row],[TONNE_DECHET]]*1000</f>
        <v>80</v>
      </c>
      <c r="M5084" s="21">
        <f>Tableau1[[#This Row],[KG_DECHET]]/Tableau1[[#This Row],[Population]]</f>
        <v>2.346708594526889E-4</v>
      </c>
    </row>
    <row r="5085" spans="1:13" x14ac:dyDescent="0.3">
      <c r="A5085" s="21">
        <v>2015</v>
      </c>
      <c r="B5085" s="21">
        <v>27</v>
      </c>
      <c r="C5085" s="21" t="str">
        <f>VLOOKUP(Tableau1[[#This Row],[CODE_REGION]],Libellés!$I$2:$J$15,2,FALSE)</f>
        <v>Bourgogne-Franche-Comté</v>
      </c>
      <c r="D5085" s="21">
        <v>89</v>
      </c>
      <c r="E5085" s="21" t="str">
        <f>VLOOKUP(Tableau1[[#This Row],[CODE_DEPT]],Libellés!$L$2:$M$102,2,FALSE)</f>
        <v>Yonne</v>
      </c>
      <c r="F5085" s="21" t="s">
        <v>51</v>
      </c>
      <c r="G5085" s="21" t="str">
        <f>VLOOKUP(Tableau1[[#This Row],[CODE_TYPE_DECHET]],Libellés!$A$1:$B$8,2,FALSE)</f>
        <v>Emballages et papier</v>
      </c>
      <c r="H5085" s="21" t="s">
        <v>49</v>
      </c>
      <c r="I5085" s="21" t="str">
        <f>VLOOKUP(Tableau1[[#This Row],[CODE_DESTINATION]],Libellés!$E$2:$F$7,2,FALSE)</f>
        <v>Valorisation matière</v>
      </c>
      <c r="J5085" s="21">
        <v>18401.928779999998</v>
      </c>
      <c r="K5085" s="21">
        <v>340903</v>
      </c>
      <c r="L5085" s="21">
        <f>Tableau1[[#This Row],[TONNE_DECHET]]*1000</f>
        <v>18401928.779999997</v>
      </c>
      <c r="M5085" s="21">
        <f>Tableau1[[#This Row],[KG_DECHET]]/Tableau1[[#This Row],[Population]]</f>
        <v>53.979955529872129</v>
      </c>
    </row>
    <row r="5086" spans="1:13" x14ac:dyDescent="0.3">
      <c r="A5086" s="21">
        <v>2015</v>
      </c>
      <c r="B5086" s="21">
        <v>27</v>
      </c>
      <c r="C5086" s="21" t="str">
        <f>VLOOKUP(Tableau1[[#This Row],[CODE_REGION]],Libellés!$I$2:$J$15,2,FALSE)</f>
        <v>Bourgogne-Franche-Comté</v>
      </c>
      <c r="D5086" s="21">
        <v>89</v>
      </c>
      <c r="E5086" s="21" t="str">
        <f>VLOOKUP(Tableau1[[#This Row],[CODE_DEPT]],Libellés!$L$2:$M$102,2,FALSE)</f>
        <v>Yonne</v>
      </c>
      <c r="F5086" s="21" t="s">
        <v>51</v>
      </c>
      <c r="G5086" s="21" t="str">
        <f>VLOOKUP(Tableau1[[#This Row],[CODE_TYPE_DECHET]],Libellés!$A$1:$B$8,2,FALSE)</f>
        <v>Emballages et papier</v>
      </c>
      <c r="H5086" s="21" t="s">
        <v>52</v>
      </c>
      <c r="I5086" s="21" t="str">
        <f>VLOOKUP(Tableau1[[#This Row],[CODE_DESTINATION]],Libellés!$E$2:$F$7,2,FALSE)</f>
        <v>Non précisé</v>
      </c>
      <c r="J5086" s="21">
        <v>32.090530000000001</v>
      </c>
      <c r="K5086" s="21">
        <v>340903</v>
      </c>
      <c r="L5086" s="21">
        <f>Tableau1[[#This Row],[TONNE_DECHET]]*1000</f>
        <v>32090.530000000002</v>
      </c>
      <c r="M5086" s="21">
        <f>Tableau1[[#This Row],[KG_DECHET]]/Tableau1[[#This Row],[Population]]</f>
        <v>9.4133903192403709E-2</v>
      </c>
    </row>
    <row r="5087" spans="1:13" x14ac:dyDescent="0.3">
      <c r="A5087" s="21">
        <v>2015</v>
      </c>
      <c r="B5087" s="21">
        <v>27</v>
      </c>
      <c r="C5087" s="21" t="str">
        <f>VLOOKUP(Tableau1[[#This Row],[CODE_REGION]],Libellés!$I$2:$J$15,2,FALSE)</f>
        <v>Bourgogne-Franche-Comté</v>
      </c>
      <c r="D5087" s="21">
        <v>89</v>
      </c>
      <c r="E5087" s="21" t="str">
        <f>VLOOKUP(Tableau1[[#This Row],[CODE_DEPT]],Libellés!$L$2:$M$102,2,FALSE)</f>
        <v>Yonne</v>
      </c>
      <c r="F5087" s="21" t="s">
        <v>56</v>
      </c>
      <c r="G5087" s="21" t="str">
        <f>VLOOKUP(Tableau1[[#This Row],[CODE_TYPE_DECHET]],Libellés!$A$1:$B$8,2,FALSE)</f>
        <v>Biodéchets</v>
      </c>
      <c r="H5087" s="21" t="s">
        <v>56</v>
      </c>
      <c r="I5087" s="21" t="str">
        <f>VLOOKUP(Tableau1[[#This Row],[CODE_DESTINATION]],Libellés!$E$2:$F$7,2,FALSE)</f>
        <v>Valorisation organique</v>
      </c>
      <c r="J5087" s="21">
        <v>2728.4694399999998</v>
      </c>
      <c r="K5087" s="21">
        <v>340903</v>
      </c>
      <c r="L5087" s="21">
        <f>Tableau1[[#This Row],[TONNE_DECHET]]*1000</f>
        <v>2728469.44</v>
      </c>
      <c r="M5087" s="21">
        <f>Tableau1[[#This Row],[KG_DECHET]]/Tableau1[[#This Row],[Population]]</f>
        <v>8.0036533559399601</v>
      </c>
    </row>
    <row r="5088" spans="1:13" x14ac:dyDescent="0.3">
      <c r="A5088" s="21">
        <v>2015</v>
      </c>
      <c r="B5088" s="21">
        <v>27</v>
      </c>
      <c r="C5088" s="21" t="str">
        <f>VLOOKUP(Tableau1[[#This Row],[CODE_REGION]],Libellés!$I$2:$J$15,2,FALSE)</f>
        <v>Bourgogne-Franche-Comté</v>
      </c>
      <c r="D5088" s="21">
        <v>89</v>
      </c>
      <c r="E5088" s="21" t="str">
        <f>VLOOKUP(Tableau1[[#This Row],[CODE_DEPT]],Libellés!$L$2:$M$102,2,FALSE)</f>
        <v>Yonne</v>
      </c>
      <c r="F5088" s="21" t="s">
        <v>54</v>
      </c>
      <c r="G5088" s="21" t="str">
        <f>VLOOKUP(Tableau1[[#This Row],[CODE_TYPE_DECHET]],Libellés!$A$1:$B$8,2,FALSE)</f>
        <v>Verre</v>
      </c>
      <c r="H5088" s="21" t="s">
        <v>49</v>
      </c>
      <c r="I5088" s="21" t="str">
        <f>VLOOKUP(Tableau1[[#This Row],[CODE_DESTINATION]],Libellés!$E$2:$F$7,2,FALSE)</f>
        <v>Valorisation matière</v>
      </c>
      <c r="J5088" s="21">
        <v>12151.443880000001</v>
      </c>
      <c r="K5088" s="21">
        <v>340903</v>
      </c>
      <c r="L5088" s="21">
        <f>Tableau1[[#This Row],[TONNE_DECHET]]*1000</f>
        <v>12151443.880000001</v>
      </c>
      <c r="M5088" s="21">
        <f>Tableau1[[#This Row],[KG_DECHET]]/Tableau1[[#This Row],[Population]]</f>
        <v>35.644872236383961</v>
      </c>
    </row>
    <row r="5089" spans="1:13" x14ac:dyDescent="0.3">
      <c r="A5089" s="21">
        <v>2015</v>
      </c>
      <c r="B5089" s="21">
        <v>27</v>
      </c>
      <c r="C5089" s="21" t="str">
        <f>VLOOKUP(Tableau1[[#This Row],[CODE_REGION]],Libellés!$I$2:$J$15,2,FALSE)</f>
        <v>Bourgogne-Franche-Comté</v>
      </c>
      <c r="D5089" s="21">
        <v>89</v>
      </c>
      <c r="E5089" s="21" t="str">
        <f>VLOOKUP(Tableau1[[#This Row],[CODE_DEPT]],Libellés!$L$2:$M$102,2,FALSE)</f>
        <v>Yonne</v>
      </c>
      <c r="F5089" s="21" t="s">
        <v>54</v>
      </c>
      <c r="G5089" s="21" t="str">
        <f>VLOOKUP(Tableau1[[#This Row],[CODE_TYPE_DECHET]],Libellés!$A$1:$B$8,2,FALSE)</f>
        <v>Verre</v>
      </c>
      <c r="H5089" s="21" t="s">
        <v>52</v>
      </c>
      <c r="I5089" s="21" t="str">
        <f>VLOOKUP(Tableau1[[#This Row],[CODE_DESTINATION]],Libellés!$E$2:$F$7,2,FALSE)</f>
        <v>Non précisé</v>
      </c>
      <c r="J5089" s="21">
        <v>53.369669999999999</v>
      </c>
      <c r="K5089" s="21">
        <v>340903</v>
      </c>
      <c r="L5089" s="21">
        <f>Tableau1[[#This Row],[TONNE_DECHET]]*1000</f>
        <v>53369.67</v>
      </c>
      <c r="M5089" s="21">
        <f>Tableau1[[#This Row],[KG_DECHET]]/Tableau1[[#This Row],[Population]]</f>
        <v>0.15655382909507984</v>
      </c>
    </row>
    <row r="5090" spans="1:13" x14ac:dyDescent="0.3">
      <c r="A5090" s="21">
        <v>2015</v>
      </c>
      <c r="B5090" s="21">
        <v>27</v>
      </c>
      <c r="C5090" s="21" t="str">
        <f>VLOOKUP(Tableau1[[#This Row],[CODE_REGION]],Libellés!$I$2:$J$15,2,FALSE)</f>
        <v>Bourgogne-Franche-Comté</v>
      </c>
      <c r="D5090" s="21">
        <v>89</v>
      </c>
      <c r="E5090" s="21" t="str">
        <f>VLOOKUP(Tableau1[[#This Row],[CODE_DEPT]],Libellés!$L$2:$M$102,2,FALSE)</f>
        <v>Yonne</v>
      </c>
      <c r="F5090" s="21" t="s">
        <v>55</v>
      </c>
      <c r="G5090" s="21" t="str">
        <f>VLOOKUP(Tableau1[[#This Row],[CODE_TYPE_DECHET]],Libellés!$A$1:$B$8,2,FALSE)</f>
        <v>Collectes séparées hors gravats</v>
      </c>
      <c r="H5090" s="21" t="s">
        <v>49</v>
      </c>
      <c r="I5090" s="21" t="str">
        <f>VLOOKUP(Tableau1[[#This Row],[CODE_DESTINATION]],Libellés!$E$2:$F$7,2,FALSE)</f>
        <v>Valorisation matière</v>
      </c>
      <c r="J5090" s="21">
        <v>641.57243000000005</v>
      </c>
      <c r="K5090" s="21">
        <v>340903</v>
      </c>
      <c r="L5090" s="21">
        <f>Tableau1[[#This Row],[TONNE_DECHET]]*1000</f>
        <v>641572.43000000005</v>
      </c>
      <c r="M5090" s="21">
        <f>Tableau1[[#This Row],[KG_DECHET]]/Tableau1[[#This Row],[Population]]</f>
        <v>1.8819794193656261</v>
      </c>
    </row>
    <row r="5091" spans="1:13" x14ac:dyDescent="0.3">
      <c r="A5091" s="21">
        <v>2017</v>
      </c>
      <c r="B5091" s="21">
        <v>27</v>
      </c>
      <c r="C5091" s="21" t="str">
        <f>VLOOKUP(Tableau1[[#This Row],[CODE_REGION]],Libellés!$I$2:$J$15,2,FALSE)</f>
        <v>Bourgogne-Franche-Comté</v>
      </c>
      <c r="D5091" s="21">
        <v>89</v>
      </c>
      <c r="E5091" s="21" t="str">
        <f>VLOOKUP(Tableau1[[#This Row],[CODE_DEPT]],Libellés!$L$2:$M$102,2,FALSE)</f>
        <v>Yonne</v>
      </c>
      <c r="F5091" s="21" t="s">
        <v>49</v>
      </c>
      <c r="G5091" s="21" t="str">
        <f>VLOOKUP(Tableau1[[#This Row],[CODE_TYPE_DECHET]],Libellés!$A$1:$B$8,2,FALSE)</f>
        <v>Ordures ménagères résiduelles</v>
      </c>
      <c r="H5091" s="21" t="s">
        <v>50</v>
      </c>
      <c r="I5091" s="21" t="str">
        <f>VLOOKUP(Tableau1[[#This Row],[CODE_DESTINATION]],Libellés!$E$2:$F$7,2,FALSE)</f>
        <v>Incinération avec récupération d'énergie</v>
      </c>
      <c r="J5091" s="21">
        <v>1568.32106</v>
      </c>
      <c r="K5091" s="21">
        <v>338291</v>
      </c>
      <c r="L5091" s="21">
        <f>Tableau1[[#This Row],[TONNE_DECHET]]*1000</f>
        <v>1568321.06</v>
      </c>
      <c r="M5091" s="21">
        <f>Tableau1[[#This Row],[KG_DECHET]]/Tableau1[[#This Row],[Population]]</f>
        <v>4.6360117768430138</v>
      </c>
    </row>
    <row r="5092" spans="1:13" x14ac:dyDescent="0.3">
      <c r="A5092" s="21">
        <v>2017</v>
      </c>
      <c r="B5092" s="21">
        <v>27</v>
      </c>
      <c r="C5092" s="21" t="str">
        <f>VLOOKUP(Tableau1[[#This Row],[CODE_REGION]],Libellés!$I$2:$J$15,2,FALSE)</f>
        <v>Bourgogne-Franche-Comté</v>
      </c>
      <c r="D5092" s="21">
        <v>89</v>
      </c>
      <c r="E5092" s="21" t="str">
        <f>VLOOKUP(Tableau1[[#This Row],[CODE_DEPT]],Libellés!$L$2:$M$102,2,FALSE)</f>
        <v>Yonne</v>
      </c>
      <c r="F5092" s="21" t="s">
        <v>49</v>
      </c>
      <c r="G5092" s="21" t="str">
        <f>VLOOKUP(Tableau1[[#This Row],[CODE_TYPE_DECHET]],Libellés!$A$1:$B$8,2,FALSE)</f>
        <v>Ordures ménagères résiduelles</v>
      </c>
      <c r="H5092" s="21" t="s">
        <v>51</v>
      </c>
      <c r="I5092" s="21" t="str">
        <f>VLOOKUP(Tableau1[[#This Row],[CODE_DESTINATION]],Libellés!$E$2:$F$7,2,FALSE)</f>
        <v>Stockage</v>
      </c>
      <c r="J5092" s="21">
        <v>66297.902979999999</v>
      </c>
      <c r="K5092" s="21">
        <v>338291</v>
      </c>
      <c r="L5092" s="21">
        <f>Tableau1[[#This Row],[TONNE_DECHET]]*1000</f>
        <v>66297902.979999997</v>
      </c>
      <c r="M5092" s="21">
        <f>Tableau1[[#This Row],[KG_DECHET]]/Tableau1[[#This Row],[Population]]</f>
        <v>195.97891454398726</v>
      </c>
    </row>
    <row r="5093" spans="1:13" x14ac:dyDescent="0.3">
      <c r="A5093" s="21">
        <v>2017</v>
      </c>
      <c r="B5093" s="21">
        <v>27</v>
      </c>
      <c r="C5093" s="21" t="str">
        <f>VLOOKUP(Tableau1[[#This Row],[CODE_REGION]],Libellés!$I$2:$J$15,2,FALSE)</f>
        <v>Bourgogne-Franche-Comté</v>
      </c>
      <c r="D5093" s="21">
        <v>89</v>
      </c>
      <c r="E5093" s="21" t="str">
        <f>VLOOKUP(Tableau1[[#This Row],[CODE_DEPT]],Libellés!$L$2:$M$102,2,FALSE)</f>
        <v>Yonne</v>
      </c>
      <c r="F5093" s="21" t="s">
        <v>50</v>
      </c>
      <c r="G5093" s="21" t="str">
        <f>VLOOKUP(Tableau1[[#This Row],[CODE_TYPE_DECHET]],Libellés!$A$1:$B$8,2,FALSE)</f>
        <v>Encombrants</v>
      </c>
      <c r="H5093" s="21" t="s">
        <v>51</v>
      </c>
      <c r="I5093" s="21" t="str">
        <f>VLOOKUP(Tableau1[[#This Row],[CODE_DESTINATION]],Libellés!$E$2:$F$7,2,FALSE)</f>
        <v>Stockage</v>
      </c>
      <c r="J5093" s="21">
        <v>112.5</v>
      </c>
      <c r="K5093" s="21">
        <v>338291</v>
      </c>
      <c r="L5093" s="21">
        <f>Tableau1[[#This Row],[TONNE_DECHET]]*1000</f>
        <v>112500</v>
      </c>
      <c r="M5093" s="21">
        <f>Tableau1[[#This Row],[KG_DECHET]]/Tableau1[[#This Row],[Population]]</f>
        <v>0.33255392546653623</v>
      </c>
    </row>
    <row r="5094" spans="1:13" x14ac:dyDescent="0.3">
      <c r="A5094" s="21">
        <v>2017</v>
      </c>
      <c r="B5094" s="21">
        <v>27</v>
      </c>
      <c r="C5094" s="21" t="str">
        <f>VLOOKUP(Tableau1[[#This Row],[CODE_REGION]],Libellés!$I$2:$J$15,2,FALSE)</f>
        <v>Bourgogne-Franche-Comté</v>
      </c>
      <c r="D5094" s="21">
        <v>89</v>
      </c>
      <c r="E5094" s="21" t="str">
        <f>VLOOKUP(Tableau1[[#This Row],[CODE_DEPT]],Libellés!$L$2:$M$102,2,FALSE)</f>
        <v>Yonne</v>
      </c>
      <c r="F5094" s="21" t="s">
        <v>51</v>
      </c>
      <c r="G5094" s="21" t="str">
        <f>VLOOKUP(Tableau1[[#This Row],[CODE_TYPE_DECHET]],Libellés!$A$1:$B$8,2,FALSE)</f>
        <v>Emballages et papier</v>
      </c>
      <c r="H5094" s="21" t="s">
        <v>49</v>
      </c>
      <c r="I5094" s="21" t="str">
        <f>VLOOKUP(Tableau1[[#This Row],[CODE_DESTINATION]],Libellés!$E$2:$F$7,2,FALSE)</f>
        <v>Valorisation matière</v>
      </c>
      <c r="J5094" s="21">
        <v>19715.423269999999</v>
      </c>
      <c r="K5094" s="21">
        <v>338291</v>
      </c>
      <c r="L5094" s="21">
        <f>Tableau1[[#This Row],[TONNE_DECHET]]*1000</f>
        <v>19715423.27</v>
      </c>
      <c r="M5094" s="21">
        <f>Tableau1[[#This Row],[KG_DECHET]]/Tableau1[[#This Row],[Population]]</f>
        <v>58.279479117091498</v>
      </c>
    </row>
    <row r="5095" spans="1:13" x14ac:dyDescent="0.3">
      <c r="A5095" s="21">
        <v>2017</v>
      </c>
      <c r="B5095" s="21">
        <v>27</v>
      </c>
      <c r="C5095" s="21" t="str">
        <f>VLOOKUP(Tableau1[[#This Row],[CODE_REGION]],Libellés!$I$2:$J$15,2,FALSE)</f>
        <v>Bourgogne-Franche-Comté</v>
      </c>
      <c r="D5095" s="21">
        <v>89</v>
      </c>
      <c r="E5095" s="21" t="str">
        <f>VLOOKUP(Tableau1[[#This Row],[CODE_DEPT]],Libellés!$L$2:$M$102,2,FALSE)</f>
        <v>Yonne</v>
      </c>
      <c r="F5095" s="21" t="s">
        <v>51</v>
      </c>
      <c r="G5095" s="21" t="str">
        <f>VLOOKUP(Tableau1[[#This Row],[CODE_TYPE_DECHET]],Libellés!$A$1:$B$8,2,FALSE)</f>
        <v>Emballages et papier</v>
      </c>
      <c r="H5095" s="21" t="s">
        <v>52</v>
      </c>
      <c r="I5095" s="21" t="str">
        <f>VLOOKUP(Tableau1[[#This Row],[CODE_DESTINATION]],Libellés!$E$2:$F$7,2,FALSE)</f>
        <v>Non précisé</v>
      </c>
      <c r="J5095" s="21">
        <v>251.57</v>
      </c>
      <c r="K5095" s="21">
        <v>338291</v>
      </c>
      <c r="L5095" s="21">
        <f>Tableau1[[#This Row],[TONNE_DECHET]]*1000</f>
        <v>251570</v>
      </c>
      <c r="M5095" s="21">
        <f>Tableau1[[#This Row],[KG_DECHET]]/Tableau1[[#This Row],[Population]]</f>
        <v>0.74364969804103564</v>
      </c>
    </row>
    <row r="5096" spans="1:13" x14ac:dyDescent="0.3">
      <c r="A5096" s="21">
        <v>2017</v>
      </c>
      <c r="B5096" s="21">
        <v>27</v>
      </c>
      <c r="C5096" s="21" t="str">
        <f>VLOOKUP(Tableau1[[#This Row],[CODE_REGION]],Libellés!$I$2:$J$15,2,FALSE)</f>
        <v>Bourgogne-Franche-Comté</v>
      </c>
      <c r="D5096" s="21">
        <v>89</v>
      </c>
      <c r="E5096" s="21" t="str">
        <f>VLOOKUP(Tableau1[[#This Row],[CODE_DEPT]],Libellés!$L$2:$M$102,2,FALSE)</f>
        <v>Yonne</v>
      </c>
      <c r="F5096" s="21" t="s">
        <v>56</v>
      </c>
      <c r="G5096" s="21" t="str">
        <f>VLOOKUP(Tableau1[[#This Row],[CODE_TYPE_DECHET]],Libellés!$A$1:$B$8,2,FALSE)</f>
        <v>Biodéchets</v>
      </c>
      <c r="H5096" s="21" t="s">
        <v>56</v>
      </c>
      <c r="I5096" s="21" t="str">
        <f>VLOOKUP(Tableau1[[#This Row],[CODE_DESTINATION]],Libellés!$E$2:$F$7,2,FALSE)</f>
        <v>Valorisation organique</v>
      </c>
      <c r="J5096" s="21">
        <v>2731.04025</v>
      </c>
      <c r="K5096" s="21">
        <v>338291</v>
      </c>
      <c r="L5096" s="21">
        <f>Tableau1[[#This Row],[TONNE_DECHET]]*1000</f>
        <v>2731040.25</v>
      </c>
      <c r="M5096" s="21">
        <f>Tableau1[[#This Row],[KG_DECHET]]/Tableau1[[#This Row],[Population]]</f>
        <v>8.0730502732854266</v>
      </c>
    </row>
    <row r="5097" spans="1:13" x14ac:dyDescent="0.3">
      <c r="A5097" s="21">
        <v>2017</v>
      </c>
      <c r="B5097" s="21">
        <v>27</v>
      </c>
      <c r="C5097" s="21" t="str">
        <f>VLOOKUP(Tableau1[[#This Row],[CODE_REGION]],Libellés!$I$2:$J$15,2,FALSE)</f>
        <v>Bourgogne-Franche-Comté</v>
      </c>
      <c r="D5097" s="21">
        <v>89</v>
      </c>
      <c r="E5097" s="21" t="str">
        <f>VLOOKUP(Tableau1[[#This Row],[CODE_DEPT]],Libellés!$L$2:$M$102,2,FALSE)</f>
        <v>Yonne</v>
      </c>
      <c r="F5097" s="21" t="s">
        <v>54</v>
      </c>
      <c r="G5097" s="21" t="str">
        <f>VLOOKUP(Tableau1[[#This Row],[CODE_TYPE_DECHET]],Libellés!$A$1:$B$8,2,FALSE)</f>
        <v>Verre</v>
      </c>
      <c r="H5097" s="21" t="s">
        <v>49</v>
      </c>
      <c r="I5097" s="21" t="str">
        <f>VLOOKUP(Tableau1[[#This Row],[CODE_DESTINATION]],Libellés!$E$2:$F$7,2,FALSE)</f>
        <v>Valorisation matière</v>
      </c>
      <c r="J5097" s="21">
        <v>12460.80107</v>
      </c>
      <c r="K5097" s="21">
        <v>338291</v>
      </c>
      <c r="L5097" s="21">
        <f>Tableau1[[#This Row],[TONNE_DECHET]]*1000</f>
        <v>12460801.07</v>
      </c>
      <c r="M5097" s="21">
        <f>Tableau1[[#This Row],[KG_DECHET]]/Tableau1[[#This Row],[Population]]</f>
        <v>36.834562758098798</v>
      </c>
    </row>
    <row r="5098" spans="1:13" x14ac:dyDescent="0.3">
      <c r="A5098" s="21">
        <v>2017</v>
      </c>
      <c r="B5098" s="21">
        <v>27</v>
      </c>
      <c r="C5098" s="21" t="str">
        <f>VLOOKUP(Tableau1[[#This Row],[CODE_REGION]],Libellés!$I$2:$J$15,2,FALSE)</f>
        <v>Bourgogne-Franche-Comté</v>
      </c>
      <c r="D5098" s="21">
        <v>89</v>
      </c>
      <c r="E5098" s="21" t="str">
        <f>VLOOKUP(Tableau1[[#This Row],[CODE_DEPT]],Libellés!$L$2:$M$102,2,FALSE)</f>
        <v>Yonne</v>
      </c>
      <c r="F5098" s="21" t="s">
        <v>55</v>
      </c>
      <c r="G5098" s="21" t="str">
        <f>VLOOKUP(Tableau1[[#This Row],[CODE_TYPE_DECHET]],Libellés!$A$1:$B$8,2,FALSE)</f>
        <v>Collectes séparées hors gravats</v>
      </c>
      <c r="H5098" s="21" t="s">
        <v>49</v>
      </c>
      <c r="I5098" s="21" t="str">
        <f>VLOOKUP(Tableau1[[#This Row],[CODE_DESTINATION]],Libellés!$E$2:$F$7,2,FALSE)</f>
        <v>Valorisation matière</v>
      </c>
      <c r="J5098" s="21">
        <v>778.46649000000002</v>
      </c>
      <c r="K5098" s="21">
        <v>338291</v>
      </c>
      <c r="L5098" s="21">
        <f>Tableau1[[#This Row],[TONNE_DECHET]]*1000</f>
        <v>778466.49</v>
      </c>
      <c r="M5098" s="21">
        <f>Tableau1[[#This Row],[KG_DECHET]]/Tableau1[[#This Row],[Population]]</f>
        <v>2.3011741074991647</v>
      </c>
    </row>
    <row r="5099" spans="1:13" x14ac:dyDescent="0.3">
      <c r="A5099" s="21">
        <v>2017</v>
      </c>
      <c r="B5099" s="21">
        <v>27</v>
      </c>
      <c r="C5099" s="21" t="str">
        <f>VLOOKUP(Tableau1[[#This Row],[CODE_REGION]],Libellés!$I$2:$J$15,2,FALSE)</f>
        <v>Bourgogne-Franche-Comté</v>
      </c>
      <c r="D5099" s="21">
        <v>89</v>
      </c>
      <c r="E5099" s="21" t="str">
        <f>VLOOKUP(Tableau1[[#This Row],[CODE_DEPT]],Libellés!$L$2:$M$102,2,FALSE)</f>
        <v>Yonne</v>
      </c>
      <c r="F5099" s="21" t="s">
        <v>55</v>
      </c>
      <c r="G5099" s="21" t="str">
        <f>VLOOKUP(Tableau1[[#This Row],[CODE_TYPE_DECHET]],Libellés!$A$1:$B$8,2,FALSE)</f>
        <v>Collectes séparées hors gravats</v>
      </c>
      <c r="H5099" s="21" t="s">
        <v>56</v>
      </c>
      <c r="I5099" s="21" t="str">
        <f>VLOOKUP(Tableau1[[#This Row],[CODE_DESTINATION]],Libellés!$E$2:$F$7,2,FALSE)</f>
        <v>Valorisation organique</v>
      </c>
      <c r="J5099" s="21">
        <v>21.92</v>
      </c>
      <c r="K5099" s="21">
        <v>338291</v>
      </c>
      <c r="L5099" s="21">
        <f>Tableau1[[#This Row],[TONNE_DECHET]]*1000</f>
        <v>21920</v>
      </c>
      <c r="M5099" s="21">
        <f>Tableau1[[#This Row],[KG_DECHET]]/Tableau1[[#This Row],[Population]]</f>
        <v>6.4796284855346428E-2</v>
      </c>
    </row>
    <row r="5100" spans="1:13" x14ac:dyDescent="0.3">
      <c r="A5100" s="21">
        <v>2009</v>
      </c>
      <c r="B5100" s="21">
        <v>27</v>
      </c>
      <c r="C5100" s="21" t="str">
        <f>VLOOKUP(Tableau1[[#This Row],[CODE_REGION]],Libellés!$I$2:$J$15,2,FALSE)</f>
        <v>Bourgogne-Franche-Comté</v>
      </c>
      <c r="D5100" s="21">
        <v>90</v>
      </c>
      <c r="E5100" s="21" t="str">
        <f>VLOOKUP(Tableau1[[#This Row],[CODE_DEPT]],Libellés!$L$2:$M$102,2,FALSE)</f>
        <v>Territoire-de-Belfort</v>
      </c>
      <c r="F5100" s="21" t="s">
        <v>49</v>
      </c>
      <c r="G5100" s="21" t="str">
        <f>VLOOKUP(Tableau1[[#This Row],[CODE_TYPE_DECHET]],Libellés!$A$1:$B$8,2,FALSE)</f>
        <v>Ordures ménagères résiduelles</v>
      </c>
      <c r="H5100" s="21" t="s">
        <v>50</v>
      </c>
      <c r="I5100" s="21" t="str">
        <f>VLOOKUP(Tableau1[[#This Row],[CODE_DESTINATION]],Libellés!$E$2:$F$7,2,FALSE)</f>
        <v>Incinération avec récupération d'énergie</v>
      </c>
      <c r="J5100" s="21">
        <v>41201.919900000001</v>
      </c>
      <c r="K5100" s="21">
        <v>142461</v>
      </c>
      <c r="L5100" s="21">
        <f>Tableau1[[#This Row],[TONNE_DECHET]]*1000</f>
        <v>41201919.899999999</v>
      </c>
      <c r="M5100" s="21">
        <f>Tableau1[[#This Row],[KG_DECHET]]/Tableau1[[#This Row],[Population]]</f>
        <v>289.21543369764356</v>
      </c>
    </row>
    <row r="5101" spans="1:13" x14ac:dyDescent="0.3">
      <c r="A5101" s="21">
        <v>2009</v>
      </c>
      <c r="B5101" s="21">
        <v>27</v>
      </c>
      <c r="C5101" s="21" t="str">
        <f>VLOOKUP(Tableau1[[#This Row],[CODE_REGION]],Libellés!$I$2:$J$15,2,FALSE)</f>
        <v>Bourgogne-Franche-Comté</v>
      </c>
      <c r="D5101" s="21">
        <v>90</v>
      </c>
      <c r="E5101" s="21" t="str">
        <f>VLOOKUP(Tableau1[[#This Row],[CODE_DEPT]],Libellés!$L$2:$M$102,2,FALSE)</f>
        <v>Territoire-de-Belfort</v>
      </c>
      <c r="F5101" s="21" t="s">
        <v>50</v>
      </c>
      <c r="G5101" s="21" t="str">
        <f>VLOOKUP(Tableau1[[#This Row],[CODE_TYPE_DECHET]],Libellés!$A$1:$B$8,2,FALSE)</f>
        <v>Encombrants</v>
      </c>
      <c r="H5101" s="21" t="s">
        <v>50</v>
      </c>
      <c r="I5101" s="21" t="str">
        <f>VLOOKUP(Tableau1[[#This Row],[CODE_DESTINATION]],Libellés!$E$2:$F$7,2,FALSE)</f>
        <v>Incinération avec récupération d'énergie</v>
      </c>
      <c r="J5101" s="21">
        <v>2314</v>
      </c>
      <c r="K5101" s="21">
        <v>142461</v>
      </c>
      <c r="L5101" s="21">
        <f>Tableau1[[#This Row],[TONNE_DECHET]]*1000</f>
        <v>2314000</v>
      </c>
      <c r="M5101" s="21">
        <f>Tableau1[[#This Row],[KG_DECHET]]/Tableau1[[#This Row],[Population]]</f>
        <v>16.243041955342164</v>
      </c>
    </row>
    <row r="5102" spans="1:13" x14ac:dyDescent="0.3">
      <c r="A5102" s="21">
        <v>2009</v>
      </c>
      <c r="B5102" s="21">
        <v>27</v>
      </c>
      <c r="C5102" s="21" t="str">
        <f>VLOOKUP(Tableau1[[#This Row],[CODE_REGION]],Libellés!$I$2:$J$15,2,FALSE)</f>
        <v>Bourgogne-Franche-Comté</v>
      </c>
      <c r="D5102" s="21">
        <v>90</v>
      </c>
      <c r="E5102" s="21" t="str">
        <f>VLOOKUP(Tableau1[[#This Row],[CODE_DEPT]],Libellés!$L$2:$M$102,2,FALSE)</f>
        <v>Territoire-de-Belfort</v>
      </c>
      <c r="F5102" s="21" t="s">
        <v>51</v>
      </c>
      <c r="G5102" s="21" t="str">
        <f>VLOOKUP(Tableau1[[#This Row],[CODE_TYPE_DECHET]],Libellés!$A$1:$B$8,2,FALSE)</f>
        <v>Emballages et papier</v>
      </c>
      <c r="H5102" s="21" t="s">
        <v>49</v>
      </c>
      <c r="I5102" s="21" t="str">
        <f>VLOOKUP(Tableau1[[#This Row],[CODE_DESTINATION]],Libellés!$E$2:$F$7,2,FALSE)</f>
        <v>Valorisation matière</v>
      </c>
      <c r="J5102" s="21">
        <v>5920.6726799999997</v>
      </c>
      <c r="K5102" s="21">
        <v>142461</v>
      </c>
      <c r="L5102" s="21">
        <f>Tableau1[[#This Row],[TONNE_DECHET]]*1000</f>
        <v>5920672.6799999997</v>
      </c>
      <c r="M5102" s="21">
        <f>Tableau1[[#This Row],[KG_DECHET]]/Tableau1[[#This Row],[Population]]</f>
        <v>41.559954513866948</v>
      </c>
    </row>
    <row r="5103" spans="1:13" x14ac:dyDescent="0.3">
      <c r="A5103" s="21">
        <v>2009</v>
      </c>
      <c r="B5103" s="21">
        <v>27</v>
      </c>
      <c r="C5103" s="21" t="str">
        <f>VLOOKUP(Tableau1[[#This Row],[CODE_REGION]],Libellés!$I$2:$J$15,2,FALSE)</f>
        <v>Bourgogne-Franche-Comté</v>
      </c>
      <c r="D5103" s="21">
        <v>90</v>
      </c>
      <c r="E5103" s="21" t="str">
        <f>VLOOKUP(Tableau1[[#This Row],[CODE_DEPT]],Libellés!$L$2:$M$102,2,FALSE)</f>
        <v>Territoire-de-Belfort</v>
      </c>
      <c r="F5103" s="21" t="s">
        <v>51</v>
      </c>
      <c r="G5103" s="21" t="str">
        <f>VLOOKUP(Tableau1[[#This Row],[CODE_TYPE_DECHET]],Libellés!$A$1:$B$8,2,FALSE)</f>
        <v>Emballages et papier</v>
      </c>
      <c r="H5103" s="21" t="s">
        <v>52</v>
      </c>
      <c r="I5103" s="21" t="str">
        <f>VLOOKUP(Tableau1[[#This Row],[CODE_DESTINATION]],Libellés!$E$2:$F$7,2,FALSE)</f>
        <v>Non précisé</v>
      </c>
      <c r="J5103" s="21">
        <v>8.2167100000000008</v>
      </c>
      <c r="K5103" s="21">
        <v>142461</v>
      </c>
      <c r="L5103" s="21">
        <f>Tableau1[[#This Row],[TONNE_DECHET]]*1000</f>
        <v>8216.7100000000009</v>
      </c>
      <c r="M5103" s="21">
        <f>Tableau1[[#This Row],[KG_DECHET]]/Tableau1[[#This Row],[Population]]</f>
        <v>5.7676908066067213E-2</v>
      </c>
    </row>
    <row r="5104" spans="1:13" x14ac:dyDescent="0.3">
      <c r="A5104" s="21">
        <v>2009</v>
      </c>
      <c r="B5104" s="21">
        <v>27</v>
      </c>
      <c r="C5104" s="21" t="str">
        <f>VLOOKUP(Tableau1[[#This Row],[CODE_REGION]],Libellés!$I$2:$J$15,2,FALSE)</f>
        <v>Bourgogne-Franche-Comté</v>
      </c>
      <c r="D5104" s="21">
        <v>90</v>
      </c>
      <c r="E5104" s="21" t="str">
        <f>VLOOKUP(Tableau1[[#This Row],[CODE_DEPT]],Libellés!$L$2:$M$102,2,FALSE)</f>
        <v>Territoire-de-Belfort</v>
      </c>
      <c r="F5104" s="21" t="s">
        <v>56</v>
      </c>
      <c r="G5104" s="21" t="str">
        <f>VLOOKUP(Tableau1[[#This Row],[CODE_TYPE_DECHET]],Libellés!$A$1:$B$8,2,FALSE)</f>
        <v>Biodéchets</v>
      </c>
      <c r="H5104" s="21" t="s">
        <v>56</v>
      </c>
      <c r="I5104" s="21" t="str">
        <f>VLOOKUP(Tableau1[[#This Row],[CODE_DESTINATION]],Libellés!$E$2:$F$7,2,FALSE)</f>
        <v>Valorisation organique</v>
      </c>
      <c r="J5104" s="21">
        <v>6161</v>
      </c>
      <c r="K5104" s="21">
        <v>142461</v>
      </c>
      <c r="L5104" s="21">
        <f>Tableau1[[#This Row],[TONNE_DECHET]]*1000</f>
        <v>6161000</v>
      </c>
      <c r="M5104" s="21">
        <f>Tableau1[[#This Row],[KG_DECHET]]/Tableau1[[#This Row],[Population]]</f>
        <v>43.246923719474104</v>
      </c>
    </row>
    <row r="5105" spans="1:13" x14ac:dyDescent="0.3">
      <c r="A5105" s="21">
        <v>2009</v>
      </c>
      <c r="B5105" s="21">
        <v>27</v>
      </c>
      <c r="C5105" s="21" t="str">
        <f>VLOOKUP(Tableau1[[#This Row],[CODE_REGION]],Libellés!$I$2:$J$15,2,FALSE)</f>
        <v>Bourgogne-Franche-Comté</v>
      </c>
      <c r="D5105" s="21">
        <v>90</v>
      </c>
      <c r="E5105" s="21" t="str">
        <f>VLOOKUP(Tableau1[[#This Row],[CODE_DEPT]],Libellés!$L$2:$M$102,2,FALSE)</f>
        <v>Territoire-de-Belfort</v>
      </c>
      <c r="F5105" s="21" t="s">
        <v>54</v>
      </c>
      <c r="G5105" s="21" t="str">
        <f>VLOOKUP(Tableau1[[#This Row],[CODE_TYPE_DECHET]],Libellés!$A$1:$B$8,2,FALSE)</f>
        <v>Verre</v>
      </c>
      <c r="H5105" s="21" t="s">
        <v>49</v>
      </c>
      <c r="I5105" s="21" t="str">
        <f>VLOOKUP(Tableau1[[#This Row],[CODE_DESTINATION]],Libellés!$E$2:$F$7,2,FALSE)</f>
        <v>Valorisation matière</v>
      </c>
      <c r="J5105" s="21">
        <v>4289.8378300000004</v>
      </c>
      <c r="K5105" s="21">
        <v>142461</v>
      </c>
      <c r="L5105" s="21">
        <f>Tableau1[[#This Row],[TONNE_DECHET]]*1000</f>
        <v>4289837.83</v>
      </c>
      <c r="M5105" s="21">
        <f>Tableau1[[#This Row],[KG_DECHET]]/Tableau1[[#This Row],[Population]]</f>
        <v>30.112366402032837</v>
      </c>
    </row>
    <row r="5106" spans="1:13" x14ac:dyDescent="0.3">
      <c r="A5106" s="21">
        <v>2009</v>
      </c>
      <c r="B5106" s="21">
        <v>27</v>
      </c>
      <c r="C5106" s="21" t="str">
        <f>VLOOKUP(Tableau1[[#This Row],[CODE_REGION]],Libellés!$I$2:$J$15,2,FALSE)</f>
        <v>Bourgogne-Franche-Comté</v>
      </c>
      <c r="D5106" s="21">
        <v>90</v>
      </c>
      <c r="E5106" s="21" t="str">
        <f>VLOOKUP(Tableau1[[#This Row],[CODE_DEPT]],Libellés!$L$2:$M$102,2,FALSE)</f>
        <v>Territoire-de-Belfort</v>
      </c>
      <c r="F5106" s="21" t="s">
        <v>54</v>
      </c>
      <c r="G5106" s="21" t="str">
        <f>VLOOKUP(Tableau1[[#This Row],[CODE_TYPE_DECHET]],Libellés!$A$1:$B$8,2,FALSE)</f>
        <v>Verre</v>
      </c>
      <c r="H5106" s="21" t="s">
        <v>52</v>
      </c>
      <c r="I5106" s="21" t="str">
        <f>VLOOKUP(Tableau1[[#This Row],[CODE_DESTINATION]],Libellés!$E$2:$F$7,2,FALSE)</f>
        <v>Non précisé</v>
      </c>
      <c r="J5106" s="21">
        <v>12.32723</v>
      </c>
      <c r="K5106" s="21">
        <v>142461</v>
      </c>
      <c r="L5106" s="21">
        <f>Tableau1[[#This Row],[TONNE_DECHET]]*1000</f>
        <v>12327.23</v>
      </c>
      <c r="M5106" s="21">
        <f>Tableau1[[#This Row],[KG_DECHET]]/Tableau1[[#This Row],[Population]]</f>
        <v>8.6530559240774671E-2</v>
      </c>
    </row>
    <row r="5107" spans="1:13" x14ac:dyDescent="0.3">
      <c r="A5107" s="21">
        <v>2011</v>
      </c>
      <c r="B5107" s="21">
        <v>27</v>
      </c>
      <c r="C5107" s="21" t="str">
        <f>VLOOKUP(Tableau1[[#This Row],[CODE_REGION]],Libellés!$I$2:$J$15,2,FALSE)</f>
        <v>Bourgogne-Franche-Comté</v>
      </c>
      <c r="D5107" s="21">
        <v>90</v>
      </c>
      <c r="E5107" s="21" t="str">
        <f>VLOOKUP(Tableau1[[#This Row],[CODE_DEPT]],Libellés!$L$2:$M$102,2,FALSE)</f>
        <v>Territoire-de-Belfort</v>
      </c>
      <c r="F5107" s="21" t="s">
        <v>49</v>
      </c>
      <c r="G5107" s="21" t="str">
        <f>VLOOKUP(Tableau1[[#This Row],[CODE_TYPE_DECHET]],Libellés!$A$1:$B$8,2,FALSE)</f>
        <v>Ordures ménagères résiduelles</v>
      </c>
      <c r="H5107" s="21" t="s">
        <v>50</v>
      </c>
      <c r="I5107" s="21" t="str">
        <f>VLOOKUP(Tableau1[[#This Row],[CODE_DESTINATION]],Libellés!$E$2:$F$7,2,FALSE)</f>
        <v>Incinération avec récupération d'énergie</v>
      </c>
      <c r="J5107" s="21">
        <v>39039.44672</v>
      </c>
      <c r="K5107" s="21">
        <v>143348</v>
      </c>
      <c r="L5107" s="21">
        <f>Tableau1[[#This Row],[TONNE_DECHET]]*1000</f>
        <v>39039446.719999999</v>
      </c>
      <c r="M5107" s="21">
        <f>Tableau1[[#This Row],[KG_DECHET]]/Tableau1[[#This Row],[Population]]</f>
        <v>272.34036554399086</v>
      </c>
    </row>
    <row r="5108" spans="1:13" x14ac:dyDescent="0.3">
      <c r="A5108" s="21">
        <v>2011</v>
      </c>
      <c r="B5108" s="21">
        <v>27</v>
      </c>
      <c r="C5108" s="21" t="str">
        <f>VLOOKUP(Tableau1[[#This Row],[CODE_REGION]],Libellés!$I$2:$J$15,2,FALSE)</f>
        <v>Bourgogne-Franche-Comté</v>
      </c>
      <c r="D5108" s="21">
        <v>90</v>
      </c>
      <c r="E5108" s="21" t="str">
        <f>VLOOKUP(Tableau1[[#This Row],[CODE_DEPT]],Libellés!$L$2:$M$102,2,FALSE)</f>
        <v>Territoire-de-Belfort</v>
      </c>
      <c r="F5108" s="21" t="s">
        <v>49</v>
      </c>
      <c r="G5108" s="21" t="str">
        <f>VLOOKUP(Tableau1[[#This Row],[CODE_TYPE_DECHET]],Libellés!$A$1:$B$8,2,FALSE)</f>
        <v>Ordures ménagères résiduelles</v>
      </c>
      <c r="H5108" s="21" t="s">
        <v>52</v>
      </c>
      <c r="I5108" s="21" t="str">
        <f>VLOOKUP(Tableau1[[#This Row],[CODE_DESTINATION]],Libellés!$E$2:$F$7,2,FALSE)</f>
        <v>Non précisé</v>
      </c>
      <c r="J5108" s="21">
        <v>1208.2580599999999</v>
      </c>
      <c r="K5108" s="21">
        <v>143348</v>
      </c>
      <c r="L5108" s="21">
        <f>Tableau1[[#This Row],[TONNE_DECHET]]*1000</f>
        <v>1208258.0599999998</v>
      </c>
      <c r="M5108" s="21">
        <f>Tableau1[[#This Row],[KG_DECHET]]/Tableau1[[#This Row],[Population]]</f>
        <v>8.4288449088930424</v>
      </c>
    </row>
    <row r="5109" spans="1:13" x14ac:dyDescent="0.3">
      <c r="A5109" s="21">
        <v>2011</v>
      </c>
      <c r="B5109" s="21">
        <v>27</v>
      </c>
      <c r="C5109" s="21" t="str">
        <f>VLOOKUP(Tableau1[[#This Row],[CODE_REGION]],Libellés!$I$2:$J$15,2,FALSE)</f>
        <v>Bourgogne-Franche-Comté</v>
      </c>
      <c r="D5109" s="21">
        <v>90</v>
      </c>
      <c r="E5109" s="21" t="str">
        <f>VLOOKUP(Tableau1[[#This Row],[CODE_DEPT]],Libellés!$L$2:$M$102,2,FALSE)</f>
        <v>Territoire-de-Belfort</v>
      </c>
      <c r="F5109" s="21" t="s">
        <v>50</v>
      </c>
      <c r="G5109" s="21" t="str">
        <f>VLOOKUP(Tableau1[[#This Row],[CODE_TYPE_DECHET]],Libellés!$A$1:$B$8,2,FALSE)</f>
        <v>Encombrants</v>
      </c>
      <c r="H5109" s="21" t="s">
        <v>49</v>
      </c>
      <c r="I5109" s="21" t="str">
        <f>VLOOKUP(Tableau1[[#This Row],[CODE_DESTINATION]],Libellés!$E$2:$F$7,2,FALSE)</f>
        <v>Valorisation matière</v>
      </c>
      <c r="J5109" s="21">
        <v>1055</v>
      </c>
      <c r="K5109" s="21">
        <v>143348</v>
      </c>
      <c r="L5109" s="21">
        <f>Tableau1[[#This Row],[TONNE_DECHET]]*1000</f>
        <v>1055000</v>
      </c>
      <c r="M5109" s="21">
        <f>Tableau1[[#This Row],[KG_DECHET]]/Tableau1[[#This Row],[Population]]</f>
        <v>7.3597120294667526</v>
      </c>
    </row>
    <row r="5110" spans="1:13" x14ac:dyDescent="0.3">
      <c r="A5110" s="21">
        <v>2011</v>
      </c>
      <c r="B5110" s="21">
        <v>27</v>
      </c>
      <c r="C5110" s="21" t="str">
        <f>VLOOKUP(Tableau1[[#This Row],[CODE_REGION]],Libellés!$I$2:$J$15,2,FALSE)</f>
        <v>Bourgogne-Franche-Comté</v>
      </c>
      <c r="D5110" s="21">
        <v>90</v>
      </c>
      <c r="E5110" s="21" t="str">
        <f>VLOOKUP(Tableau1[[#This Row],[CODE_DEPT]],Libellés!$L$2:$M$102,2,FALSE)</f>
        <v>Territoire-de-Belfort</v>
      </c>
      <c r="F5110" s="21" t="s">
        <v>50</v>
      </c>
      <c r="G5110" s="21" t="str">
        <f>VLOOKUP(Tableau1[[#This Row],[CODE_TYPE_DECHET]],Libellés!$A$1:$B$8,2,FALSE)</f>
        <v>Encombrants</v>
      </c>
      <c r="H5110" s="21" t="s">
        <v>51</v>
      </c>
      <c r="I5110" s="21" t="str">
        <f>VLOOKUP(Tableau1[[#This Row],[CODE_DESTINATION]],Libellés!$E$2:$F$7,2,FALSE)</f>
        <v>Stockage</v>
      </c>
      <c r="J5110" s="21">
        <v>4.3600000000000003</v>
      </c>
      <c r="K5110" s="21">
        <v>143348</v>
      </c>
      <c r="L5110" s="21">
        <f>Tableau1[[#This Row],[TONNE_DECHET]]*1000</f>
        <v>4360</v>
      </c>
      <c r="M5110" s="21">
        <f>Tableau1[[#This Row],[KG_DECHET]]/Tableau1[[#This Row],[Population]]</f>
        <v>3.0415492368222788E-2</v>
      </c>
    </row>
    <row r="5111" spans="1:13" x14ac:dyDescent="0.3">
      <c r="A5111" s="21">
        <v>2011</v>
      </c>
      <c r="B5111" s="21">
        <v>27</v>
      </c>
      <c r="C5111" s="21" t="str">
        <f>VLOOKUP(Tableau1[[#This Row],[CODE_REGION]],Libellés!$I$2:$J$15,2,FALSE)</f>
        <v>Bourgogne-Franche-Comté</v>
      </c>
      <c r="D5111" s="21">
        <v>90</v>
      </c>
      <c r="E5111" s="21" t="str">
        <f>VLOOKUP(Tableau1[[#This Row],[CODE_DEPT]],Libellés!$L$2:$M$102,2,FALSE)</f>
        <v>Territoire-de-Belfort</v>
      </c>
      <c r="F5111" s="21" t="s">
        <v>51</v>
      </c>
      <c r="G5111" s="21" t="str">
        <f>VLOOKUP(Tableau1[[#This Row],[CODE_TYPE_DECHET]],Libellés!$A$1:$B$8,2,FALSE)</f>
        <v>Emballages et papier</v>
      </c>
      <c r="H5111" s="21" t="s">
        <v>49</v>
      </c>
      <c r="I5111" s="21" t="str">
        <f>VLOOKUP(Tableau1[[#This Row],[CODE_DESTINATION]],Libellés!$E$2:$F$7,2,FALSE)</f>
        <v>Valorisation matière</v>
      </c>
      <c r="J5111" s="21">
        <v>6588.4690199999995</v>
      </c>
      <c r="K5111" s="21">
        <v>143348</v>
      </c>
      <c r="L5111" s="21">
        <f>Tableau1[[#This Row],[TONNE_DECHET]]*1000</f>
        <v>6588469.0199999996</v>
      </c>
      <c r="M5111" s="21">
        <f>Tableau1[[#This Row],[KG_DECHET]]/Tableau1[[#This Row],[Population]]</f>
        <v>45.961359907358315</v>
      </c>
    </row>
    <row r="5112" spans="1:13" x14ac:dyDescent="0.3">
      <c r="A5112" s="21">
        <v>2011</v>
      </c>
      <c r="B5112" s="21">
        <v>27</v>
      </c>
      <c r="C5112" s="21" t="str">
        <f>VLOOKUP(Tableau1[[#This Row],[CODE_REGION]],Libellés!$I$2:$J$15,2,FALSE)</f>
        <v>Bourgogne-Franche-Comté</v>
      </c>
      <c r="D5112" s="21">
        <v>90</v>
      </c>
      <c r="E5112" s="21" t="str">
        <f>VLOOKUP(Tableau1[[#This Row],[CODE_DEPT]],Libellés!$L$2:$M$102,2,FALSE)</f>
        <v>Territoire-de-Belfort</v>
      </c>
      <c r="F5112" s="21" t="s">
        <v>51</v>
      </c>
      <c r="G5112" s="21" t="str">
        <f>VLOOKUP(Tableau1[[#This Row],[CODE_TYPE_DECHET]],Libellés!$A$1:$B$8,2,FALSE)</f>
        <v>Emballages et papier</v>
      </c>
      <c r="H5112" s="21" t="s">
        <v>52</v>
      </c>
      <c r="I5112" s="21" t="str">
        <f>VLOOKUP(Tableau1[[#This Row],[CODE_DESTINATION]],Libellés!$E$2:$F$7,2,FALSE)</f>
        <v>Non précisé</v>
      </c>
      <c r="J5112" s="21">
        <v>83.751230000000007</v>
      </c>
      <c r="K5112" s="21">
        <v>143348</v>
      </c>
      <c r="L5112" s="21">
        <f>Tableau1[[#This Row],[TONNE_DECHET]]*1000</f>
        <v>83751.23000000001</v>
      </c>
      <c r="M5112" s="21">
        <f>Tableau1[[#This Row],[KG_DECHET]]/Tableau1[[#This Row],[Population]]</f>
        <v>0.58425112314088801</v>
      </c>
    </row>
    <row r="5113" spans="1:13" x14ac:dyDescent="0.3">
      <c r="A5113" s="21">
        <v>2011</v>
      </c>
      <c r="B5113" s="21">
        <v>27</v>
      </c>
      <c r="C5113" s="21" t="str">
        <f>VLOOKUP(Tableau1[[#This Row],[CODE_REGION]],Libellés!$I$2:$J$15,2,FALSE)</f>
        <v>Bourgogne-Franche-Comté</v>
      </c>
      <c r="D5113" s="21">
        <v>90</v>
      </c>
      <c r="E5113" s="21" t="str">
        <f>VLOOKUP(Tableau1[[#This Row],[CODE_DEPT]],Libellés!$L$2:$M$102,2,FALSE)</f>
        <v>Territoire-de-Belfort</v>
      </c>
      <c r="F5113" s="21" t="s">
        <v>56</v>
      </c>
      <c r="G5113" s="21" t="str">
        <f>VLOOKUP(Tableau1[[#This Row],[CODE_TYPE_DECHET]],Libellés!$A$1:$B$8,2,FALSE)</f>
        <v>Biodéchets</v>
      </c>
      <c r="H5113" s="21" t="s">
        <v>56</v>
      </c>
      <c r="I5113" s="21" t="str">
        <f>VLOOKUP(Tableau1[[#This Row],[CODE_DESTINATION]],Libellés!$E$2:$F$7,2,FALSE)</f>
        <v>Valorisation organique</v>
      </c>
      <c r="J5113" s="21">
        <v>9227.5699600000007</v>
      </c>
      <c r="K5113" s="21">
        <v>143348</v>
      </c>
      <c r="L5113" s="21">
        <f>Tableau1[[#This Row],[TONNE_DECHET]]*1000</f>
        <v>9227569.9600000009</v>
      </c>
      <c r="M5113" s="21">
        <f>Tableau1[[#This Row],[KG_DECHET]]/Tableau1[[#This Row],[Population]]</f>
        <v>64.371808187069234</v>
      </c>
    </row>
    <row r="5114" spans="1:13" x14ac:dyDescent="0.3">
      <c r="A5114" s="21">
        <v>2011</v>
      </c>
      <c r="B5114" s="21">
        <v>27</v>
      </c>
      <c r="C5114" s="21" t="str">
        <f>VLOOKUP(Tableau1[[#This Row],[CODE_REGION]],Libellés!$I$2:$J$15,2,FALSE)</f>
        <v>Bourgogne-Franche-Comté</v>
      </c>
      <c r="D5114" s="21">
        <v>90</v>
      </c>
      <c r="E5114" s="21" t="str">
        <f>VLOOKUP(Tableau1[[#This Row],[CODE_DEPT]],Libellés!$L$2:$M$102,2,FALSE)</f>
        <v>Territoire-de-Belfort</v>
      </c>
      <c r="F5114" s="21" t="s">
        <v>54</v>
      </c>
      <c r="G5114" s="21" t="str">
        <f>VLOOKUP(Tableau1[[#This Row],[CODE_TYPE_DECHET]],Libellés!$A$1:$B$8,2,FALSE)</f>
        <v>Verre</v>
      </c>
      <c r="H5114" s="21" t="s">
        <v>49</v>
      </c>
      <c r="I5114" s="21" t="str">
        <f>VLOOKUP(Tableau1[[#This Row],[CODE_DESTINATION]],Libellés!$E$2:$F$7,2,FALSE)</f>
        <v>Valorisation matière</v>
      </c>
      <c r="J5114" s="21">
        <v>4274.8546800000004</v>
      </c>
      <c r="K5114" s="21">
        <v>143348</v>
      </c>
      <c r="L5114" s="21">
        <f>Tableau1[[#This Row],[TONNE_DECHET]]*1000</f>
        <v>4274854.6800000006</v>
      </c>
      <c r="M5114" s="21">
        <f>Tableau1[[#This Row],[KG_DECHET]]/Tableau1[[#This Row],[Population]]</f>
        <v>29.82151603091777</v>
      </c>
    </row>
    <row r="5115" spans="1:13" x14ac:dyDescent="0.3">
      <c r="A5115" s="21">
        <v>2011</v>
      </c>
      <c r="B5115" s="21">
        <v>27</v>
      </c>
      <c r="C5115" s="21" t="str">
        <f>VLOOKUP(Tableau1[[#This Row],[CODE_REGION]],Libellés!$I$2:$J$15,2,FALSE)</f>
        <v>Bourgogne-Franche-Comté</v>
      </c>
      <c r="D5115" s="21">
        <v>90</v>
      </c>
      <c r="E5115" s="21" t="str">
        <f>VLOOKUP(Tableau1[[#This Row],[CODE_DEPT]],Libellés!$L$2:$M$102,2,FALSE)</f>
        <v>Territoire-de-Belfort</v>
      </c>
      <c r="F5115" s="21" t="s">
        <v>54</v>
      </c>
      <c r="G5115" s="21" t="str">
        <f>VLOOKUP(Tableau1[[#This Row],[CODE_TYPE_DECHET]],Libellés!$A$1:$B$8,2,FALSE)</f>
        <v>Verre</v>
      </c>
      <c r="H5115" s="21" t="s">
        <v>52</v>
      </c>
      <c r="I5115" s="21" t="str">
        <f>VLOOKUP(Tableau1[[#This Row],[CODE_DESTINATION]],Libellés!$E$2:$F$7,2,FALSE)</f>
        <v>Non précisé</v>
      </c>
      <c r="J5115" s="21">
        <v>181.44016999999999</v>
      </c>
      <c r="K5115" s="21">
        <v>143348</v>
      </c>
      <c r="L5115" s="21">
        <f>Tableau1[[#This Row],[TONNE_DECHET]]*1000</f>
        <v>181440.16999999998</v>
      </c>
      <c r="M5115" s="21">
        <f>Tableau1[[#This Row],[KG_DECHET]]/Tableau1[[#This Row],[Population]]</f>
        <v>1.2657321343862487</v>
      </c>
    </row>
    <row r="5116" spans="1:13" x14ac:dyDescent="0.3">
      <c r="A5116" s="21">
        <v>2011</v>
      </c>
      <c r="B5116" s="21">
        <v>27</v>
      </c>
      <c r="C5116" s="21" t="str">
        <f>VLOOKUP(Tableau1[[#This Row],[CODE_REGION]],Libellés!$I$2:$J$15,2,FALSE)</f>
        <v>Bourgogne-Franche-Comté</v>
      </c>
      <c r="D5116" s="21">
        <v>90</v>
      </c>
      <c r="E5116" s="21" t="str">
        <f>VLOOKUP(Tableau1[[#This Row],[CODE_DEPT]],Libellés!$L$2:$M$102,2,FALSE)</f>
        <v>Territoire-de-Belfort</v>
      </c>
      <c r="F5116" s="21" t="s">
        <v>55</v>
      </c>
      <c r="G5116" s="21" t="str">
        <f>VLOOKUP(Tableau1[[#This Row],[CODE_TYPE_DECHET]],Libellés!$A$1:$B$8,2,FALSE)</f>
        <v>Collectes séparées hors gravats</v>
      </c>
      <c r="H5116" s="21" t="s">
        <v>49</v>
      </c>
      <c r="I5116" s="21" t="str">
        <f>VLOOKUP(Tableau1[[#This Row],[CODE_DESTINATION]],Libellés!$E$2:$F$7,2,FALSE)</f>
        <v>Valorisation matière</v>
      </c>
      <c r="J5116" s="21">
        <v>11.27</v>
      </c>
      <c r="K5116" s="21">
        <v>143348</v>
      </c>
      <c r="L5116" s="21">
        <f>Tableau1[[#This Row],[TONNE_DECHET]]*1000</f>
        <v>11270</v>
      </c>
      <c r="M5116" s="21">
        <f>Tableau1[[#This Row],[KG_DECHET]]/Tableau1[[#This Row],[Population]]</f>
        <v>7.8619862153640099E-2</v>
      </c>
    </row>
    <row r="5117" spans="1:13" x14ac:dyDescent="0.3">
      <c r="A5117" s="21">
        <v>2013</v>
      </c>
      <c r="B5117" s="21">
        <v>27</v>
      </c>
      <c r="C5117" s="21" t="str">
        <f>VLOOKUP(Tableau1[[#This Row],[CODE_REGION]],Libellés!$I$2:$J$15,2,FALSE)</f>
        <v>Bourgogne-Franche-Comté</v>
      </c>
      <c r="D5117" s="21">
        <v>90</v>
      </c>
      <c r="E5117" s="21" t="str">
        <f>VLOOKUP(Tableau1[[#This Row],[CODE_DEPT]],Libellés!$L$2:$M$102,2,FALSE)</f>
        <v>Territoire-de-Belfort</v>
      </c>
      <c r="F5117" s="21" t="s">
        <v>49</v>
      </c>
      <c r="G5117" s="21" t="str">
        <f>VLOOKUP(Tableau1[[#This Row],[CODE_TYPE_DECHET]],Libellés!$A$1:$B$8,2,FALSE)</f>
        <v>Ordures ménagères résiduelles</v>
      </c>
      <c r="H5117" s="21" t="s">
        <v>50</v>
      </c>
      <c r="I5117" s="21" t="str">
        <f>VLOOKUP(Tableau1[[#This Row],[CODE_DESTINATION]],Libellés!$E$2:$F$7,2,FALSE)</f>
        <v>Incinération avec récupération d'énergie</v>
      </c>
      <c r="J5117" s="21">
        <v>32798.607069999998</v>
      </c>
      <c r="K5117" s="21">
        <v>144318</v>
      </c>
      <c r="L5117" s="21">
        <f>Tableau1[[#This Row],[TONNE_DECHET]]*1000</f>
        <v>32798607.069999997</v>
      </c>
      <c r="M5117" s="21">
        <f>Tableau1[[#This Row],[KG_DECHET]]/Tableau1[[#This Row],[Population]]</f>
        <v>227.26622507240953</v>
      </c>
    </row>
    <row r="5118" spans="1:13" x14ac:dyDescent="0.3">
      <c r="A5118" s="21">
        <v>2013</v>
      </c>
      <c r="B5118" s="21">
        <v>27</v>
      </c>
      <c r="C5118" s="21" t="str">
        <f>VLOOKUP(Tableau1[[#This Row],[CODE_REGION]],Libellés!$I$2:$J$15,2,FALSE)</f>
        <v>Bourgogne-Franche-Comté</v>
      </c>
      <c r="D5118" s="21">
        <v>90</v>
      </c>
      <c r="E5118" s="21" t="str">
        <f>VLOOKUP(Tableau1[[#This Row],[CODE_DEPT]],Libellés!$L$2:$M$102,2,FALSE)</f>
        <v>Territoire-de-Belfort</v>
      </c>
      <c r="F5118" s="21" t="s">
        <v>51</v>
      </c>
      <c r="G5118" s="21" t="str">
        <f>VLOOKUP(Tableau1[[#This Row],[CODE_TYPE_DECHET]],Libellés!$A$1:$B$8,2,FALSE)</f>
        <v>Emballages et papier</v>
      </c>
      <c r="H5118" s="21" t="s">
        <v>49</v>
      </c>
      <c r="I5118" s="21" t="str">
        <f>VLOOKUP(Tableau1[[#This Row],[CODE_DESTINATION]],Libellés!$E$2:$F$7,2,FALSE)</f>
        <v>Valorisation matière</v>
      </c>
      <c r="J5118" s="21">
        <v>8912.2713600000006</v>
      </c>
      <c r="K5118" s="21">
        <v>144318</v>
      </c>
      <c r="L5118" s="21">
        <f>Tableau1[[#This Row],[TONNE_DECHET]]*1000</f>
        <v>8912271.3600000013</v>
      </c>
      <c r="M5118" s="21">
        <f>Tableau1[[#This Row],[KG_DECHET]]/Tableau1[[#This Row],[Population]]</f>
        <v>61.754399035463358</v>
      </c>
    </row>
    <row r="5119" spans="1:13" x14ac:dyDescent="0.3">
      <c r="A5119" s="21">
        <v>2013</v>
      </c>
      <c r="B5119" s="21">
        <v>27</v>
      </c>
      <c r="C5119" s="21" t="str">
        <f>VLOOKUP(Tableau1[[#This Row],[CODE_REGION]],Libellés!$I$2:$J$15,2,FALSE)</f>
        <v>Bourgogne-Franche-Comté</v>
      </c>
      <c r="D5119" s="21">
        <v>90</v>
      </c>
      <c r="E5119" s="21" t="str">
        <f>VLOOKUP(Tableau1[[#This Row],[CODE_DEPT]],Libellés!$L$2:$M$102,2,FALSE)</f>
        <v>Territoire-de-Belfort</v>
      </c>
      <c r="F5119" s="21" t="s">
        <v>56</v>
      </c>
      <c r="G5119" s="21" t="str">
        <f>VLOOKUP(Tableau1[[#This Row],[CODE_TYPE_DECHET]],Libellés!$A$1:$B$8,2,FALSE)</f>
        <v>Biodéchets</v>
      </c>
      <c r="H5119" s="21" t="s">
        <v>56</v>
      </c>
      <c r="I5119" s="21" t="str">
        <f>VLOOKUP(Tableau1[[#This Row],[CODE_DESTINATION]],Libellés!$E$2:$F$7,2,FALSE)</f>
        <v>Valorisation organique</v>
      </c>
      <c r="J5119" s="21">
        <v>7750.9289200000003</v>
      </c>
      <c r="K5119" s="21">
        <v>144318</v>
      </c>
      <c r="L5119" s="21">
        <f>Tableau1[[#This Row],[TONNE_DECHET]]*1000</f>
        <v>7750928.9199999999</v>
      </c>
      <c r="M5119" s="21">
        <f>Tableau1[[#This Row],[KG_DECHET]]/Tableau1[[#This Row],[Population]]</f>
        <v>53.707291675328094</v>
      </c>
    </row>
    <row r="5120" spans="1:13" x14ac:dyDescent="0.3">
      <c r="A5120" s="21">
        <v>2013</v>
      </c>
      <c r="B5120" s="21">
        <v>27</v>
      </c>
      <c r="C5120" s="21" t="str">
        <f>VLOOKUP(Tableau1[[#This Row],[CODE_REGION]],Libellés!$I$2:$J$15,2,FALSE)</f>
        <v>Bourgogne-Franche-Comté</v>
      </c>
      <c r="D5120" s="21">
        <v>90</v>
      </c>
      <c r="E5120" s="21" t="str">
        <f>VLOOKUP(Tableau1[[#This Row],[CODE_DEPT]],Libellés!$L$2:$M$102,2,FALSE)</f>
        <v>Territoire-de-Belfort</v>
      </c>
      <c r="F5120" s="21" t="s">
        <v>54</v>
      </c>
      <c r="G5120" s="21" t="str">
        <f>VLOOKUP(Tableau1[[#This Row],[CODE_TYPE_DECHET]],Libellés!$A$1:$B$8,2,FALSE)</f>
        <v>Verre</v>
      </c>
      <c r="H5120" s="21" t="s">
        <v>49</v>
      </c>
      <c r="I5120" s="21" t="str">
        <f>VLOOKUP(Tableau1[[#This Row],[CODE_DESTINATION]],Libellés!$E$2:$F$7,2,FALSE)</f>
        <v>Valorisation matière</v>
      </c>
      <c r="J5120" s="21">
        <v>4373.0182999999997</v>
      </c>
      <c r="K5120" s="21">
        <v>144318</v>
      </c>
      <c r="L5120" s="21">
        <f>Tableau1[[#This Row],[TONNE_DECHET]]*1000</f>
        <v>4373018.3</v>
      </c>
      <c r="M5120" s="21">
        <f>Tableau1[[#This Row],[KG_DECHET]]/Tableau1[[#This Row],[Population]]</f>
        <v>30.301267340179326</v>
      </c>
    </row>
    <row r="5121" spans="1:13" x14ac:dyDescent="0.3">
      <c r="A5121" s="21">
        <v>2013</v>
      </c>
      <c r="B5121" s="21">
        <v>27</v>
      </c>
      <c r="C5121" s="21" t="str">
        <f>VLOOKUP(Tableau1[[#This Row],[CODE_REGION]],Libellés!$I$2:$J$15,2,FALSE)</f>
        <v>Bourgogne-Franche-Comté</v>
      </c>
      <c r="D5121" s="21">
        <v>90</v>
      </c>
      <c r="E5121" s="21" t="str">
        <f>VLOOKUP(Tableau1[[#This Row],[CODE_DEPT]],Libellés!$L$2:$M$102,2,FALSE)</f>
        <v>Territoire-de-Belfort</v>
      </c>
      <c r="F5121" s="21" t="s">
        <v>55</v>
      </c>
      <c r="G5121" s="21" t="str">
        <f>VLOOKUP(Tableau1[[#This Row],[CODE_TYPE_DECHET]],Libellés!$A$1:$B$8,2,FALSE)</f>
        <v>Collectes séparées hors gravats</v>
      </c>
      <c r="H5121" s="21" t="s">
        <v>49</v>
      </c>
      <c r="I5121" s="21" t="str">
        <f>VLOOKUP(Tableau1[[#This Row],[CODE_DESTINATION]],Libellés!$E$2:$F$7,2,FALSE)</f>
        <v>Valorisation matière</v>
      </c>
      <c r="J5121" s="21">
        <v>420.08949000000001</v>
      </c>
      <c r="K5121" s="21">
        <v>144318</v>
      </c>
      <c r="L5121" s="21">
        <f>Tableau1[[#This Row],[TONNE_DECHET]]*1000</f>
        <v>420089.49</v>
      </c>
      <c r="M5121" s="21">
        <f>Tableau1[[#This Row],[KG_DECHET]]/Tableau1[[#This Row],[Population]]</f>
        <v>2.9108599758865839</v>
      </c>
    </row>
    <row r="5122" spans="1:13" x14ac:dyDescent="0.3">
      <c r="A5122" s="21">
        <v>2015</v>
      </c>
      <c r="B5122" s="21">
        <v>27</v>
      </c>
      <c r="C5122" s="21" t="str">
        <f>VLOOKUP(Tableau1[[#This Row],[CODE_REGION]],Libellés!$I$2:$J$15,2,FALSE)</f>
        <v>Bourgogne-Franche-Comté</v>
      </c>
      <c r="D5122" s="21">
        <v>90</v>
      </c>
      <c r="E5122" s="21" t="str">
        <f>VLOOKUP(Tableau1[[#This Row],[CODE_DEPT]],Libellés!$L$2:$M$102,2,FALSE)</f>
        <v>Territoire-de-Belfort</v>
      </c>
      <c r="F5122" s="21" t="s">
        <v>49</v>
      </c>
      <c r="G5122" s="21" t="str">
        <f>VLOOKUP(Tableau1[[#This Row],[CODE_TYPE_DECHET]],Libellés!$A$1:$B$8,2,FALSE)</f>
        <v>Ordures ménagères résiduelles</v>
      </c>
      <c r="H5122" s="21" t="s">
        <v>50</v>
      </c>
      <c r="I5122" s="21" t="str">
        <f>VLOOKUP(Tableau1[[#This Row],[CODE_DESTINATION]],Libellés!$E$2:$F$7,2,FALSE)</f>
        <v>Incinération avec récupération d'énergie</v>
      </c>
      <c r="J5122" s="21">
        <v>31932.871480000002</v>
      </c>
      <c r="K5122" s="21">
        <v>144483</v>
      </c>
      <c r="L5122" s="21">
        <f>Tableau1[[#This Row],[TONNE_DECHET]]*1000</f>
        <v>31932871.48</v>
      </c>
      <c r="M5122" s="21">
        <f>Tableau1[[#This Row],[KG_DECHET]]/Tableau1[[#This Row],[Population]]</f>
        <v>221.01473169853892</v>
      </c>
    </row>
    <row r="5123" spans="1:13" x14ac:dyDescent="0.3">
      <c r="A5123" s="21">
        <v>2015</v>
      </c>
      <c r="B5123" s="21">
        <v>27</v>
      </c>
      <c r="C5123" s="21" t="str">
        <f>VLOOKUP(Tableau1[[#This Row],[CODE_REGION]],Libellés!$I$2:$J$15,2,FALSE)</f>
        <v>Bourgogne-Franche-Comté</v>
      </c>
      <c r="D5123" s="21">
        <v>90</v>
      </c>
      <c r="E5123" s="21" t="str">
        <f>VLOOKUP(Tableau1[[#This Row],[CODE_DEPT]],Libellés!$L$2:$M$102,2,FALSE)</f>
        <v>Territoire-de-Belfort</v>
      </c>
      <c r="F5123" s="21" t="s">
        <v>51</v>
      </c>
      <c r="G5123" s="21" t="str">
        <f>VLOOKUP(Tableau1[[#This Row],[CODE_TYPE_DECHET]],Libellés!$A$1:$B$8,2,FALSE)</f>
        <v>Emballages et papier</v>
      </c>
      <c r="H5123" s="21" t="s">
        <v>49</v>
      </c>
      <c r="I5123" s="21" t="str">
        <f>VLOOKUP(Tableau1[[#This Row],[CODE_DESTINATION]],Libellés!$E$2:$F$7,2,FALSE)</f>
        <v>Valorisation matière</v>
      </c>
      <c r="J5123" s="21">
        <v>8892.3520200000003</v>
      </c>
      <c r="K5123" s="21">
        <v>144483</v>
      </c>
      <c r="L5123" s="21">
        <f>Tableau1[[#This Row],[TONNE_DECHET]]*1000</f>
        <v>8892352.0199999996</v>
      </c>
      <c r="M5123" s="21">
        <f>Tableau1[[#This Row],[KG_DECHET]]/Tableau1[[#This Row],[Population]]</f>
        <v>61.546009011440788</v>
      </c>
    </row>
    <row r="5124" spans="1:13" x14ac:dyDescent="0.3">
      <c r="A5124" s="21">
        <v>2015</v>
      </c>
      <c r="B5124" s="21">
        <v>27</v>
      </c>
      <c r="C5124" s="21" t="str">
        <f>VLOOKUP(Tableau1[[#This Row],[CODE_REGION]],Libellés!$I$2:$J$15,2,FALSE)</f>
        <v>Bourgogne-Franche-Comté</v>
      </c>
      <c r="D5124" s="21">
        <v>90</v>
      </c>
      <c r="E5124" s="21" t="str">
        <f>VLOOKUP(Tableau1[[#This Row],[CODE_DEPT]],Libellés!$L$2:$M$102,2,FALSE)</f>
        <v>Territoire-de-Belfort</v>
      </c>
      <c r="F5124" s="21" t="s">
        <v>56</v>
      </c>
      <c r="G5124" s="21" t="str">
        <f>VLOOKUP(Tableau1[[#This Row],[CODE_TYPE_DECHET]],Libellés!$A$1:$B$8,2,FALSE)</f>
        <v>Biodéchets</v>
      </c>
      <c r="H5124" s="21" t="s">
        <v>56</v>
      </c>
      <c r="I5124" s="21" t="str">
        <f>VLOOKUP(Tableau1[[#This Row],[CODE_DESTINATION]],Libellés!$E$2:$F$7,2,FALSE)</f>
        <v>Valorisation organique</v>
      </c>
      <c r="J5124" s="21">
        <v>1E-3</v>
      </c>
      <c r="K5124" s="21">
        <v>144483</v>
      </c>
      <c r="L5124" s="21">
        <f>Tableau1[[#This Row],[TONNE_DECHET]]*1000</f>
        <v>1</v>
      </c>
      <c r="M5124" s="21">
        <f>Tableau1[[#This Row],[KG_DECHET]]/Tableau1[[#This Row],[Population]]</f>
        <v>6.9212294872061075E-6</v>
      </c>
    </row>
    <row r="5125" spans="1:13" x14ac:dyDescent="0.3">
      <c r="A5125" s="21">
        <v>2015</v>
      </c>
      <c r="B5125" s="21">
        <v>27</v>
      </c>
      <c r="C5125" s="21" t="str">
        <f>VLOOKUP(Tableau1[[#This Row],[CODE_REGION]],Libellés!$I$2:$J$15,2,FALSE)</f>
        <v>Bourgogne-Franche-Comté</v>
      </c>
      <c r="D5125" s="21">
        <v>90</v>
      </c>
      <c r="E5125" s="21" t="str">
        <f>VLOOKUP(Tableau1[[#This Row],[CODE_DEPT]],Libellés!$L$2:$M$102,2,FALSE)</f>
        <v>Territoire-de-Belfort</v>
      </c>
      <c r="F5125" s="21" t="s">
        <v>54</v>
      </c>
      <c r="G5125" s="21" t="str">
        <f>VLOOKUP(Tableau1[[#This Row],[CODE_TYPE_DECHET]],Libellés!$A$1:$B$8,2,FALSE)</f>
        <v>Verre</v>
      </c>
      <c r="H5125" s="21" t="s">
        <v>49</v>
      </c>
      <c r="I5125" s="21" t="str">
        <f>VLOOKUP(Tableau1[[#This Row],[CODE_DESTINATION]],Libellés!$E$2:$F$7,2,FALSE)</f>
        <v>Valorisation matière</v>
      </c>
      <c r="J5125" s="21">
        <v>4357.8534</v>
      </c>
      <c r="K5125" s="21">
        <v>144483</v>
      </c>
      <c r="L5125" s="21">
        <f>Tableau1[[#This Row],[TONNE_DECHET]]*1000</f>
        <v>4357853.4000000004</v>
      </c>
      <c r="M5125" s="21">
        <f>Tableau1[[#This Row],[KG_DECHET]]/Tableau1[[#This Row],[Population]]</f>
        <v>30.161703453001394</v>
      </c>
    </row>
    <row r="5126" spans="1:13" x14ac:dyDescent="0.3">
      <c r="A5126" s="21">
        <v>2015</v>
      </c>
      <c r="B5126" s="21">
        <v>27</v>
      </c>
      <c r="C5126" s="21" t="str">
        <f>VLOOKUP(Tableau1[[#This Row],[CODE_REGION]],Libellés!$I$2:$J$15,2,FALSE)</f>
        <v>Bourgogne-Franche-Comté</v>
      </c>
      <c r="D5126" s="21">
        <v>90</v>
      </c>
      <c r="E5126" s="21" t="str">
        <f>VLOOKUP(Tableau1[[#This Row],[CODE_DEPT]],Libellés!$L$2:$M$102,2,FALSE)</f>
        <v>Territoire-de-Belfort</v>
      </c>
      <c r="F5126" s="21" t="s">
        <v>55</v>
      </c>
      <c r="G5126" s="21" t="str">
        <f>VLOOKUP(Tableau1[[#This Row],[CODE_TYPE_DECHET]],Libellés!$A$1:$B$8,2,FALSE)</f>
        <v>Collectes séparées hors gravats</v>
      </c>
      <c r="H5126" s="21" t="s">
        <v>49</v>
      </c>
      <c r="I5126" s="21" t="str">
        <f>VLOOKUP(Tableau1[[#This Row],[CODE_DESTINATION]],Libellés!$E$2:$F$7,2,FALSE)</f>
        <v>Valorisation matière</v>
      </c>
      <c r="J5126" s="21">
        <v>159.14559</v>
      </c>
      <c r="K5126" s="21">
        <v>144483</v>
      </c>
      <c r="L5126" s="21">
        <f>Tableau1[[#This Row],[TONNE_DECHET]]*1000</f>
        <v>159145.59</v>
      </c>
      <c r="M5126" s="21">
        <f>Tableau1[[#This Row],[KG_DECHET]]/Tableau1[[#This Row],[Population]]</f>
        <v>1.1014831502668134</v>
      </c>
    </row>
    <row r="5127" spans="1:13" x14ac:dyDescent="0.3">
      <c r="A5127" s="21">
        <v>2017</v>
      </c>
      <c r="B5127" s="21">
        <v>27</v>
      </c>
      <c r="C5127" s="21" t="str">
        <f>VLOOKUP(Tableau1[[#This Row],[CODE_REGION]],Libellés!$I$2:$J$15,2,FALSE)</f>
        <v>Bourgogne-Franche-Comté</v>
      </c>
      <c r="D5127" s="21">
        <v>90</v>
      </c>
      <c r="E5127" s="21" t="str">
        <f>VLOOKUP(Tableau1[[#This Row],[CODE_DEPT]],Libellés!$L$2:$M$102,2,FALSE)</f>
        <v>Territoire-de-Belfort</v>
      </c>
      <c r="F5127" s="21" t="s">
        <v>49</v>
      </c>
      <c r="G5127" s="21" t="str">
        <f>VLOOKUP(Tableau1[[#This Row],[CODE_TYPE_DECHET]],Libellés!$A$1:$B$8,2,FALSE)</f>
        <v>Ordures ménagères résiduelles</v>
      </c>
      <c r="H5127" s="21" t="s">
        <v>50</v>
      </c>
      <c r="I5127" s="21" t="str">
        <f>VLOOKUP(Tableau1[[#This Row],[CODE_DESTINATION]],Libellés!$E$2:$F$7,2,FALSE)</f>
        <v>Incinération avec récupération d'énergie</v>
      </c>
      <c r="J5127" s="21">
        <v>31672.301530000001</v>
      </c>
      <c r="K5127" s="21">
        <v>142622</v>
      </c>
      <c r="L5127" s="21">
        <f>Tableau1[[#This Row],[TONNE_DECHET]]*1000</f>
        <v>31672301.530000001</v>
      </c>
      <c r="M5127" s="21">
        <f>Tableau1[[#This Row],[KG_DECHET]]/Tableau1[[#This Row],[Population]]</f>
        <v>222.07164063047779</v>
      </c>
    </row>
    <row r="5128" spans="1:13" x14ac:dyDescent="0.3">
      <c r="A5128" s="21">
        <v>2017</v>
      </c>
      <c r="B5128" s="21">
        <v>27</v>
      </c>
      <c r="C5128" s="21" t="str">
        <f>VLOOKUP(Tableau1[[#This Row],[CODE_REGION]],Libellés!$I$2:$J$15,2,FALSE)</f>
        <v>Bourgogne-Franche-Comté</v>
      </c>
      <c r="D5128" s="21">
        <v>90</v>
      </c>
      <c r="E5128" s="21" t="str">
        <f>VLOOKUP(Tableau1[[#This Row],[CODE_DEPT]],Libellés!$L$2:$M$102,2,FALSE)</f>
        <v>Territoire-de-Belfort</v>
      </c>
      <c r="F5128" s="21" t="s">
        <v>50</v>
      </c>
      <c r="G5128" s="21" t="str">
        <f>VLOOKUP(Tableau1[[#This Row],[CODE_TYPE_DECHET]],Libellés!$A$1:$B$8,2,FALSE)</f>
        <v>Encombrants</v>
      </c>
      <c r="H5128" s="21" t="s">
        <v>52</v>
      </c>
      <c r="I5128" s="21" t="str">
        <f>VLOOKUP(Tableau1[[#This Row],[CODE_DESTINATION]],Libellés!$E$2:$F$7,2,FALSE)</f>
        <v>Non précisé</v>
      </c>
      <c r="J5128" s="21">
        <v>1</v>
      </c>
      <c r="K5128" s="21">
        <v>142622</v>
      </c>
      <c r="L5128" s="21">
        <f>Tableau1[[#This Row],[TONNE_DECHET]]*1000</f>
        <v>1000</v>
      </c>
      <c r="M5128" s="21">
        <f>Tableau1[[#This Row],[KG_DECHET]]/Tableau1[[#This Row],[Population]]</f>
        <v>7.0115409964802066E-3</v>
      </c>
    </row>
    <row r="5129" spans="1:13" x14ac:dyDescent="0.3">
      <c r="A5129" s="21">
        <v>2017</v>
      </c>
      <c r="B5129" s="21">
        <v>27</v>
      </c>
      <c r="C5129" s="21" t="str">
        <f>VLOOKUP(Tableau1[[#This Row],[CODE_REGION]],Libellés!$I$2:$J$15,2,FALSE)</f>
        <v>Bourgogne-Franche-Comté</v>
      </c>
      <c r="D5129" s="21">
        <v>90</v>
      </c>
      <c r="E5129" s="21" t="str">
        <f>VLOOKUP(Tableau1[[#This Row],[CODE_DEPT]],Libellés!$L$2:$M$102,2,FALSE)</f>
        <v>Territoire-de-Belfort</v>
      </c>
      <c r="F5129" s="21" t="s">
        <v>51</v>
      </c>
      <c r="G5129" s="21" t="str">
        <f>VLOOKUP(Tableau1[[#This Row],[CODE_TYPE_DECHET]],Libellés!$A$1:$B$8,2,FALSE)</f>
        <v>Emballages et papier</v>
      </c>
      <c r="H5129" s="21" t="s">
        <v>49</v>
      </c>
      <c r="I5129" s="21" t="str">
        <f>VLOOKUP(Tableau1[[#This Row],[CODE_DESTINATION]],Libellés!$E$2:$F$7,2,FALSE)</f>
        <v>Valorisation matière</v>
      </c>
      <c r="J5129" s="21">
        <v>8420.1053300000003</v>
      </c>
      <c r="K5129" s="21">
        <v>142622</v>
      </c>
      <c r="L5129" s="21">
        <f>Tableau1[[#This Row],[TONNE_DECHET]]*1000</f>
        <v>8420105.3300000001</v>
      </c>
      <c r="M5129" s="21">
        <f>Tableau1[[#This Row],[KG_DECHET]]/Tableau1[[#This Row],[Population]]</f>
        <v>59.037913715976501</v>
      </c>
    </row>
    <row r="5130" spans="1:13" x14ac:dyDescent="0.3">
      <c r="A5130" s="21">
        <v>2017</v>
      </c>
      <c r="B5130" s="21">
        <v>27</v>
      </c>
      <c r="C5130" s="21" t="str">
        <f>VLOOKUP(Tableau1[[#This Row],[CODE_REGION]],Libellés!$I$2:$J$15,2,FALSE)</f>
        <v>Bourgogne-Franche-Comté</v>
      </c>
      <c r="D5130" s="21">
        <v>90</v>
      </c>
      <c r="E5130" s="21" t="str">
        <f>VLOOKUP(Tableau1[[#This Row],[CODE_DEPT]],Libellés!$L$2:$M$102,2,FALSE)</f>
        <v>Territoire-de-Belfort</v>
      </c>
      <c r="F5130" s="21" t="s">
        <v>56</v>
      </c>
      <c r="G5130" s="21" t="str">
        <f>VLOOKUP(Tableau1[[#This Row],[CODE_TYPE_DECHET]],Libellés!$A$1:$B$8,2,FALSE)</f>
        <v>Biodéchets</v>
      </c>
      <c r="H5130" s="21" t="s">
        <v>56</v>
      </c>
      <c r="I5130" s="21" t="str">
        <f>VLOOKUP(Tableau1[[#This Row],[CODE_DESTINATION]],Libellés!$E$2:$F$7,2,FALSE)</f>
        <v>Valorisation organique</v>
      </c>
      <c r="J5130" s="21">
        <v>11872.43411</v>
      </c>
      <c r="K5130" s="21">
        <v>142622</v>
      </c>
      <c r="L5130" s="21">
        <f>Tableau1[[#This Row],[TONNE_DECHET]]*1000</f>
        <v>11872434.109999999</v>
      </c>
      <c r="M5130" s="21">
        <f>Tableau1[[#This Row],[KG_DECHET]]/Tableau1[[#This Row],[Population]]</f>
        <v>83.244058490274995</v>
      </c>
    </row>
    <row r="5131" spans="1:13" x14ac:dyDescent="0.3">
      <c r="A5131" s="21">
        <v>2017</v>
      </c>
      <c r="B5131" s="21">
        <v>27</v>
      </c>
      <c r="C5131" s="21" t="str">
        <f>VLOOKUP(Tableau1[[#This Row],[CODE_REGION]],Libellés!$I$2:$J$15,2,FALSE)</f>
        <v>Bourgogne-Franche-Comté</v>
      </c>
      <c r="D5131" s="21">
        <v>90</v>
      </c>
      <c r="E5131" s="21" t="str">
        <f>VLOOKUP(Tableau1[[#This Row],[CODE_DEPT]],Libellés!$L$2:$M$102,2,FALSE)</f>
        <v>Territoire-de-Belfort</v>
      </c>
      <c r="F5131" s="21" t="s">
        <v>54</v>
      </c>
      <c r="G5131" s="21" t="str">
        <f>VLOOKUP(Tableau1[[#This Row],[CODE_TYPE_DECHET]],Libellés!$A$1:$B$8,2,FALSE)</f>
        <v>Verre</v>
      </c>
      <c r="H5131" s="21" t="s">
        <v>49</v>
      </c>
      <c r="I5131" s="21" t="str">
        <f>VLOOKUP(Tableau1[[#This Row],[CODE_DESTINATION]],Libellés!$E$2:$F$7,2,FALSE)</f>
        <v>Valorisation matière</v>
      </c>
      <c r="J5131" s="21">
        <v>4464.5953300000001</v>
      </c>
      <c r="K5131" s="21">
        <v>142622</v>
      </c>
      <c r="L5131" s="21">
        <f>Tableau1[[#This Row],[TONNE_DECHET]]*1000</f>
        <v>4464595.33</v>
      </c>
      <c r="M5131" s="21">
        <f>Tableau1[[#This Row],[KG_DECHET]]/Tableau1[[#This Row],[Population]]</f>
        <v>31.303693188989076</v>
      </c>
    </row>
    <row r="5132" spans="1:13" x14ac:dyDescent="0.3">
      <c r="A5132" s="21">
        <v>2017</v>
      </c>
      <c r="B5132" s="21">
        <v>27</v>
      </c>
      <c r="C5132" s="21" t="str">
        <f>VLOOKUP(Tableau1[[#This Row],[CODE_REGION]],Libellés!$I$2:$J$15,2,FALSE)</f>
        <v>Bourgogne-Franche-Comté</v>
      </c>
      <c r="D5132" s="21">
        <v>90</v>
      </c>
      <c r="E5132" s="21" t="str">
        <f>VLOOKUP(Tableau1[[#This Row],[CODE_DEPT]],Libellés!$L$2:$M$102,2,FALSE)</f>
        <v>Territoire-de-Belfort</v>
      </c>
      <c r="F5132" s="21" t="s">
        <v>55</v>
      </c>
      <c r="G5132" s="21" t="str">
        <f>VLOOKUP(Tableau1[[#This Row],[CODE_TYPE_DECHET]],Libellés!$A$1:$B$8,2,FALSE)</f>
        <v>Collectes séparées hors gravats</v>
      </c>
      <c r="H5132" s="21" t="s">
        <v>49</v>
      </c>
      <c r="I5132" s="21" t="str">
        <f>VLOOKUP(Tableau1[[#This Row],[CODE_DESTINATION]],Libellés!$E$2:$F$7,2,FALSE)</f>
        <v>Valorisation matière</v>
      </c>
      <c r="J5132" s="21">
        <v>119.20495</v>
      </c>
      <c r="K5132" s="21">
        <v>142622</v>
      </c>
      <c r="L5132" s="21">
        <f>Tableau1[[#This Row],[TONNE_DECHET]]*1000</f>
        <v>119204.95</v>
      </c>
      <c r="M5132" s="21">
        <f>Tableau1[[#This Row],[KG_DECHET]]/Tableau1[[#This Row],[Population]]</f>
        <v>0.83581039390837319</v>
      </c>
    </row>
    <row r="5133" spans="1:13" x14ac:dyDescent="0.3">
      <c r="A5133" s="21">
        <v>2009</v>
      </c>
      <c r="B5133" s="21">
        <v>11</v>
      </c>
      <c r="C5133" s="21" t="str">
        <f>VLOOKUP(Tableau1[[#This Row],[CODE_REGION]],Libellés!$I$2:$J$15,2,FALSE)</f>
        <v>Ile-de-France</v>
      </c>
      <c r="D5133" s="21">
        <v>91</v>
      </c>
      <c r="E5133" s="21" t="str">
        <f>VLOOKUP(Tableau1[[#This Row],[CODE_DEPT]],Libellés!$L$2:$M$102,2,FALSE)</f>
        <v>Essonne</v>
      </c>
      <c r="F5133" s="21" t="s">
        <v>49</v>
      </c>
      <c r="G5133" s="21" t="str">
        <f>VLOOKUP(Tableau1[[#This Row],[CODE_TYPE_DECHET]],Libellés!$A$1:$B$8,2,FALSE)</f>
        <v>Ordures ménagères résiduelles</v>
      </c>
      <c r="H5133" s="21" t="s">
        <v>50</v>
      </c>
      <c r="I5133" s="21" t="str">
        <f>VLOOKUP(Tableau1[[#This Row],[CODE_DESTINATION]],Libellés!$E$2:$F$7,2,FALSE)</f>
        <v>Incinération avec récupération d'énergie</v>
      </c>
      <c r="J5133" s="21">
        <v>314168.23560999997</v>
      </c>
      <c r="K5133" s="21">
        <v>1208004</v>
      </c>
      <c r="L5133" s="21">
        <f>Tableau1[[#This Row],[TONNE_DECHET]]*1000</f>
        <v>314168235.60999995</v>
      </c>
      <c r="M5133" s="21">
        <f>Tableau1[[#This Row],[KG_DECHET]]/Tableau1[[#This Row],[Population]]</f>
        <v>260.0721815573458</v>
      </c>
    </row>
    <row r="5134" spans="1:13" x14ac:dyDescent="0.3">
      <c r="A5134" s="21">
        <v>2009</v>
      </c>
      <c r="B5134" s="21">
        <v>11</v>
      </c>
      <c r="C5134" s="21" t="str">
        <f>VLOOKUP(Tableau1[[#This Row],[CODE_REGION]],Libellés!$I$2:$J$15,2,FALSE)</f>
        <v>Ile-de-France</v>
      </c>
      <c r="D5134" s="21">
        <v>91</v>
      </c>
      <c r="E5134" s="21" t="str">
        <f>VLOOKUP(Tableau1[[#This Row],[CODE_DEPT]],Libellés!$L$2:$M$102,2,FALSE)</f>
        <v>Essonne</v>
      </c>
      <c r="F5134" s="21" t="s">
        <v>49</v>
      </c>
      <c r="G5134" s="21" t="str">
        <f>VLOOKUP(Tableau1[[#This Row],[CODE_TYPE_DECHET]],Libellés!$A$1:$B$8,2,FALSE)</f>
        <v>Ordures ménagères résiduelles</v>
      </c>
      <c r="H5134" s="21" t="s">
        <v>51</v>
      </c>
      <c r="I5134" s="21" t="str">
        <f>VLOOKUP(Tableau1[[#This Row],[CODE_DESTINATION]],Libellés!$E$2:$F$7,2,FALSE)</f>
        <v>Stockage</v>
      </c>
      <c r="J5134" s="21">
        <v>2514.7199999999998</v>
      </c>
      <c r="K5134" s="21">
        <v>1208004</v>
      </c>
      <c r="L5134" s="21">
        <f>Tableau1[[#This Row],[TONNE_DECHET]]*1000</f>
        <v>2514720</v>
      </c>
      <c r="M5134" s="21">
        <f>Tableau1[[#This Row],[KG_DECHET]]/Tableau1[[#This Row],[Population]]</f>
        <v>2.0817149612087378</v>
      </c>
    </row>
    <row r="5135" spans="1:13" x14ac:dyDescent="0.3">
      <c r="A5135" s="21">
        <v>2009</v>
      </c>
      <c r="B5135" s="21">
        <v>11</v>
      </c>
      <c r="C5135" s="21" t="str">
        <f>VLOOKUP(Tableau1[[#This Row],[CODE_REGION]],Libellés!$I$2:$J$15,2,FALSE)</f>
        <v>Ile-de-France</v>
      </c>
      <c r="D5135" s="21">
        <v>91</v>
      </c>
      <c r="E5135" s="21" t="str">
        <f>VLOOKUP(Tableau1[[#This Row],[CODE_DEPT]],Libellés!$L$2:$M$102,2,FALSE)</f>
        <v>Essonne</v>
      </c>
      <c r="F5135" s="21" t="s">
        <v>49</v>
      </c>
      <c r="G5135" s="21" t="str">
        <f>VLOOKUP(Tableau1[[#This Row],[CODE_TYPE_DECHET]],Libellés!$A$1:$B$8,2,FALSE)</f>
        <v>Ordures ménagères résiduelles</v>
      </c>
      <c r="H5135" s="21" t="s">
        <v>56</v>
      </c>
      <c r="I5135" s="21" t="str">
        <f>VLOOKUP(Tableau1[[#This Row],[CODE_DESTINATION]],Libellés!$E$2:$F$7,2,FALSE)</f>
        <v>Valorisation organique</v>
      </c>
      <c r="J5135" s="21">
        <v>25275.950799999999</v>
      </c>
      <c r="K5135" s="21">
        <v>1208004</v>
      </c>
      <c r="L5135" s="21">
        <f>Tableau1[[#This Row],[TONNE_DECHET]]*1000</f>
        <v>25275950.799999997</v>
      </c>
      <c r="M5135" s="21">
        <f>Tableau1[[#This Row],[KG_DECHET]]/Tableau1[[#This Row],[Population]]</f>
        <v>20.923731047248186</v>
      </c>
    </row>
    <row r="5136" spans="1:13" x14ac:dyDescent="0.3">
      <c r="A5136" s="21">
        <v>2009</v>
      </c>
      <c r="B5136" s="21">
        <v>11</v>
      </c>
      <c r="C5136" s="21" t="str">
        <f>VLOOKUP(Tableau1[[#This Row],[CODE_REGION]],Libellés!$I$2:$J$15,2,FALSE)</f>
        <v>Ile-de-France</v>
      </c>
      <c r="D5136" s="21">
        <v>91</v>
      </c>
      <c r="E5136" s="21" t="str">
        <f>VLOOKUP(Tableau1[[#This Row],[CODE_DEPT]],Libellés!$L$2:$M$102,2,FALSE)</f>
        <v>Essonne</v>
      </c>
      <c r="F5136" s="21" t="s">
        <v>50</v>
      </c>
      <c r="G5136" s="21" t="str">
        <f>VLOOKUP(Tableau1[[#This Row],[CODE_TYPE_DECHET]],Libellés!$A$1:$B$8,2,FALSE)</f>
        <v>Encombrants</v>
      </c>
      <c r="H5136" s="21" t="s">
        <v>49</v>
      </c>
      <c r="I5136" s="21" t="str">
        <f>VLOOKUP(Tableau1[[#This Row],[CODE_DESTINATION]],Libellés!$E$2:$F$7,2,FALSE)</f>
        <v>Valorisation matière</v>
      </c>
      <c r="J5136" s="21">
        <v>14853.604289999999</v>
      </c>
      <c r="K5136" s="21">
        <v>1208004</v>
      </c>
      <c r="L5136" s="21">
        <f>Tableau1[[#This Row],[TONNE_DECHET]]*1000</f>
        <v>14853604.289999999</v>
      </c>
      <c r="M5136" s="21">
        <f>Tableau1[[#This Row],[KG_DECHET]]/Tableau1[[#This Row],[Population]]</f>
        <v>12.295989326194283</v>
      </c>
    </row>
    <row r="5137" spans="1:13" x14ac:dyDescent="0.3">
      <c r="A5137" s="21">
        <v>2009</v>
      </c>
      <c r="B5137" s="21">
        <v>11</v>
      </c>
      <c r="C5137" s="21" t="str">
        <f>VLOOKUP(Tableau1[[#This Row],[CODE_REGION]],Libellés!$I$2:$J$15,2,FALSE)</f>
        <v>Ile-de-France</v>
      </c>
      <c r="D5137" s="21">
        <v>91</v>
      </c>
      <c r="E5137" s="21" t="str">
        <f>VLOOKUP(Tableau1[[#This Row],[CODE_DEPT]],Libellés!$L$2:$M$102,2,FALSE)</f>
        <v>Essonne</v>
      </c>
      <c r="F5137" s="21" t="s">
        <v>50</v>
      </c>
      <c r="G5137" s="21" t="str">
        <f>VLOOKUP(Tableau1[[#This Row],[CODE_TYPE_DECHET]],Libellés!$A$1:$B$8,2,FALSE)</f>
        <v>Encombrants</v>
      </c>
      <c r="H5137" s="21" t="s">
        <v>50</v>
      </c>
      <c r="I5137" s="21" t="str">
        <f>VLOOKUP(Tableau1[[#This Row],[CODE_DESTINATION]],Libellés!$E$2:$F$7,2,FALSE)</f>
        <v>Incinération avec récupération d'énergie</v>
      </c>
      <c r="J5137" s="21">
        <v>6.0758400000000004</v>
      </c>
      <c r="K5137" s="21">
        <v>1208004</v>
      </c>
      <c r="L5137" s="21">
        <f>Tableau1[[#This Row],[TONNE_DECHET]]*1000</f>
        <v>6075.84</v>
      </c>
      <c r="M5137" s="21">
        <f>Tableau1[[#This Row],[KG_DECHET]]/Tableau1[[#This Row],[Population]]</f>
        <v>5.0296522196946365E-3</v>
      </c>
    </row>
    <row r="5138" spans="1:13" x14ac:dyDescent="0.3">
      <c r="A5138" s="21">
        <v>2009</v>
      </c>
      <c r="B5138" s="21">
        <v>11</v>
      </c>
      <c r="C5138" s="21" t="str">
        <f>VLOOKUP(Tableau1[[#This Row],[CODE_REGION]],Libellés!$I$2:$J$15,2,FALSE)</f>
        <v>Ile-de-France</v>
      </c>
      <c r="D5138" s="21">
        <v>91</v>
      </c>
      <c r="E5138" s="21" t="str">
        <f>VLOOKUP(Tableau1[[#This Row],[CODE_DEPT]],Libellés!$L$2:$M$102,2,FALSE)</f>
        <v>Essonne</v>
      </c>
      <c r="F5138" s="21" t="s">
        <v>50</v>
      </c>
      <c r="G5138" s="21" t="str">
        <f>VLOOKUP(Tableau1[[#This Row],[CODE_TYPE_DECHET]],Libellés!$A$1:$B$8,2,FALSE)</f>
        <v>Encombrants</v>
      </c>
      <c r="H5138" s="21" t="s">
        <v>51</v>
      </c>
      <c r="I5138" s="21" t="str">
        <f>VLOOKUP(Tableau1[[#This Row],[CODE_DESTINATION]],Libellés!$E$2:$F$7,2,FALSE)</f>
        <v>Stockage</v>
      </c>
      <c r="J5138" s="21">
        <v>15469.635920000001</v>
      </c>
      <c r="K5138" s="21">
        <v>1208004</v>
      </c>
      <c r="L5138" s="21">
        <f>Tableau1[[#This Row],[TONNE_DECHET]]*1000</f>
        <v>15469635.92</v>
      </c>
      <c r="M5138" s="21">
        <f>Tableau1[[#This Row],[KG_DECHET]]/Tableau1[[#This Row],[Population]]</f>
        <v>12.805947596200012</v>
      </c>
    </row>
    <row r="5139" spans="1:13" x14ac:dyDescent="0.3">
      <c r="A5139" s="21">
        <v>2009</v>
      </c>
      <c r="B5139" s="21">
        <v>11</v>
      </c>
      <c r="C5139" s="21" t="str">
        <f>VLOOKUP(Tableau1[[#This Row],[CODE_REGION]],Libellés!$I$2:$J$15,2,FALSE)</f>
        <v>Ile-de-France</v>
      </c>
      <c r="D5139" s="21">
        <v>91</v>
      </c>
      <c r="E5139" s="21" t="str">
        <f>VLOOKUP(Tableau1[[#This Row],[CODE_DEPT]],Libellés!$L$2:$M$102,2,FALSE)</f>
        <v>Essonne</v>
      </c>
      <c r="F5139" s="21" t="s">
        <v>53</v>
      </c>
      <c r="G5139" s="21" t="str">
        <f>VLOOKUP(Tableau1[[#This Row],[CODE_TYPE_DECHET]],Libellés!$A$1:$B$8,2,FALSE)</f>
        <v>Déchets dangereux</v>
      </c>
      <c r="H5139" s="21" t="s">
        <v>49</v>
      </c>
      <c r="I5139" s="21" t="str">
        <f>VLOOKUP(Tableau1[[#This Row],[CODE_DESTINATION]],Libellés!$E$2:$F$7,2,FALSE)</f>
        <v>Valorisation matière</v>
      </c>
      <c r="J5139" s="21">
        <v>389.32422000000003</v>
      </c>
      <c r="K5139" s="21">
        <v>1208004</v>
      </c>
      <c r="L5139" s="21">
        <f>Tableau1[[#This Row],[TONNE_DECHET]]*1000</f>
        <v>389324.22000000003</v>
      </c>
      <c r="M5139" s="21">
        <f>Tableau1[[#This Row],[KG_DECHET]]/Tableau1[[#This Row],[Population]]</f>
        <v>0.32228719441326353</v>
      </c>
    </row>
    <row r="5140" spans="1:13" x14ac:dyDescent="0.3">
      <c r="A5140" s="21">
        <v>2009</v>
      </c>
      <c r="B5140" s="21">
        <v>11</v>
      </c>
      <c r="C5140" s="21" t="str">
        <f>VLOOKUP(Tableau1[[#This Row],[CODE_REGION]],Libellés!$I$2:$J$15,2,FALSE)</f>
        <v>Ile-de-France</v>
      </c>
      <c r="D5140" s="21">
        <v>91</v>
      </c>
      <c r="E5140" s="21" t="str">
        <f>VLOOKUP(Tableau1[[#This Row],[CODE_DEPT]],Libellés!$L$2:$M$102,2,FALSE)</f>
        <v>Essonne</v>
      </c>
      <c r="F5140" s="21" t="s">
        <v>53</v>
      </c>
      <c r="G5140" s="21" t="str">
        <f>VLOOKUP(Tableau1[[#This Row],[CODE_TYPE_DECHET]],Libellés!$A$1:$B$8,2,FALSE)</f>
        <v>Déchets dangereux</v>
      </c>
      <c r="H5140" s="21" t="s">
        <v>50</v>
      </c>
      <c r="I5140" s="21" t="str">
        <f>VLOOKUP(Tableau1[[#This Row],[CODE_DESTINATION]],Libellés!$E$2:$F$7,2,FALSE)</f>
        <v>Incinération avec récupération d'énergie</v>
      </c>
      <c r="J5140" s="21">
        <v>2.5059999999999999E-2</v>
      </c>
      <c r="K5140" s="21">
        <v>1208004</v>
      </c>
      <c r="L5140" s="21">
        <f>Tableau1[[#This Row],[TONNE_DECHET]]*1000</f>
        <v>25.06</v>
      </c>
      <c r="M5140" s="21">
        <f>Tableau1[[#This Row],[KG_DECHET]]/Tableau1[[#This Row],[Population]]</f>
        <v>2.0744964420647614E-5</v>
      </c>
    </row>
    <row r="5141" spans="1:13" x14ac:dyDescent="0.3">
      <c r="A5141" s="21">
        <v>2009</v>
      </c>
      <c r="B5141" s="21">
        <v>11</v>
      </c>
      <c r="C5141" s="21" t="str">
        <f>VLOOKUP(Tableau1[[#This Row],[CODE_REGION]],Libellés!$I$2:$J$15,2,FALSE)</f>
        <v>Ile-de-France</v>
      </c>
      <c r="D5141" s="21">
        <v>91</v>
      </c>
      <c r="E5141" s="21" t="str">
        <f>VLOOKUP(Tableau1[[#This Row],[CODE_DEPT]],Libellés!$L$2:$M$102,2,FALSE)</f>
        <v>Essonne</v>
      </c>
      <c r="F5141" s="21" t="s">
        <v>53</v>
      </c>
      <c r="G5141" s="21" t="str">
        <f>VLOOKUP(Tableau1[[#This Row],[CODE_TYPE_DECHET]],Libellés!$A$1:$B$8,2,FALSE)</f>
        <v>Déchets dangereux</v>
      </c>
      <c r="H5141" s="21" t="s">
        <v>53</v>
      </c>
      <c r="I5141" s="21" t="str">
        <f>VLOOKUP(Tableau1[[#This Row],[CODE_DESTINATION]],Libellés!$E$2:$F$7,2,FALSE)</f>
        <v>Incinération sans récupération d'énergie</v>
      </c>
      <c r="J5141" s="21">
        <v>79.058319999999995</v>
      </c>
      <c r="K5141" s="21">
        <v>1208004</v>
      </c>
      <c r="L5141" s="21">
        <f>Tableau1[[#This Row],[TONNE_DECHET]]*1000</f>
        <v>79058.319999999992</v>
      </c>
      <c r="M5141" s="21">
        <f>Tableau1[[#This Row],[KG_DECHET]]/Tableau1[[#This Row],[Population]]</f>
        <v>6.5445412432409159E-2</v>
      </c>
    </row>
    <row r="5142" spans="1:13" x14ac:dyDescent="0.3">
      <c r="A5142" s="21">
        <v>2009</v>
      </c>
      <c r="B5142" s="21">
        <v>11</v>
      </c>
      <c r="C5142" s="21" t="str">
        <f>VLOOKUP(Tableau1[[#This Row],[CODE_REGION]],Libellés!$I$2:$J$15,2,FALSE)</f>
        <v>Ile-de-France</v>
      </c>
      <c r="D5142" s="21">
        <v>91</v>
      </c>
      <c r="E5142" s="21" t="str">
        <f>VLOOKUP(Tableau1[[#This Row],[CODE_DEPT]],Libellés!$L$2:$M$102,2,FALSE)</f>
        <v>Essonne</v>
      </c>
      <c r="F5142" s="21" t="s">
        <v>53</v>
      </c>
      <c r="G5142" s="21" t="str">
        <f>VLOOKUP(Tableau1[[#This Row],[CODE_TYPE_DECHET]],Libellés!$A$1:$B$8,2,FALSE)</f>
        <v>Déchets dangereux</v>
      </c>
      <c r="H5142" s="21" t="s">
        <v>52</v>
      </c>
      <c r="I5142" s="21" t="str">
        <f>VLOOKUP(Tableau1[[#This Row],[CODE_DESTINATION]],Libellés!$E$2:$F$7,2,FALSE)</f>
        <v>Non précisé</v>
      </c>
      <c r="J5142" s="21">
        <v>82.028959999999998</v>
      </c>
      <c r="K5142" s="21">
        <v>1208004</v>
      </c>
      <c r="L5142" s="21">
        <f>Tableau1[[#This Row],[TONNE_DECHET]]*1000</f>
        <v>82028.959999999992</v>
      </c>
      <c r="M5142" s="21">
        <f>Tableau1[[#This Row],[KG_DECHET]]/Tableau1[[#This Row],[Population]]</f>
        <v>6.7904543362439188E-2</v>
      </c>
    </row>
    <row r="5143" spans="1:13" x14ac:dyDescent="0.3">
      <c r="A5143" s="21">
        <v>2009</v>
      </c>
      <c r="B5143" s="21">
        <v>11</v>
      </c>
      <c r="C5143" s="21" t="str">
        <f>VLOOKUP(Tableau1[[#This Row],[CODE_REGION]],Libellés!$I$2:$J$15,2,FALSE)</f>
        <v>Ile-de-France</v>
      </c>
      <c r="D5143" s="21">
        <v>91</v>
      </c>
      <c r="E5143" s="21" t="str">
        <f>VLOOKUP(Tableau1[[#This Row],[CODE_DEPT]],Libellés!$L$2:$M$102,2,FALSE)</f>
        <v>Essonne</v>
      </c>
      <c r="F5143" s="21" t="s">
        <v>51</v>
      </c>
      <c r="G5143" s="21" t="str">
        <f>VLOOKUP(Tableau1[[#This Row],[CODE_TYPE_DECHET]],Libellés!$A$1:$B$8,2,FALSE)</f>
        <v>Emballages et papier</v>
      </c>
      <c r="H5143" s="21" t="s">
        <v>49</v>
      </c>
      <c r="I5143" s="21" t="str">
        <f>VLOOKUP(Tableau1[[#This Row],[CODE_DESTINATION]],Libellés!$E$2:$F$7,2,FALSE)</f>
        <v>Valorisation matière</v>
      </c>
      <c r="J5143" s="21">
        <v>49475.922500000001</v>
      </c>
      <c r="K5143" s="21">
        <v>1208004</v>
      </c>
      <c r="L5143" s="21">
        <f>Tableau1[[#This Row],[TONNE_DECHET]]*1000</f>
        <v>49475922.5</v>
      </c>
      <c r="M5143" s="21">
        <f>Tableau1[[#This Row],[KG_DECHET]]/Tableau1[[#This Row],[Population]]</f>
        <v>40.956753868364672</v>
      </c>
    </row>
    <row r="5144" spans="1:13" x14ac:dyDescent="0.3">
      <c r="A5144" s="21">
        <v>2009</v>
      </c>
      <c r="B5144" s="21">
        <v>11</v>
      </c>
      <c r="C5144" s="21" t="str">
        <f>VLOOKUP(Tableau1[[#This Row],[CODE_REGION]],Libellés!$I$2:$J$15,2,FALSE)</f>
        <v>Ile-de-France</v>
      </c>
      <c r="D5144" s="21">
        <v>91</v>
      </c>
      <c r="E5144" s="21" t="str">
        <f>VLOOKUP(Tableau1[[#This Row],[CODE_DEPT]],Libellés!$L$2:$M$102,2,FALSE)</f>
        <v>Essonne</v>
      </c>
      <c r="F5144" s="21" t="s">
        <v>56</v>
      </c>
      <c r="G5144" s="21" t="str">
        <f>VLOOKUP(Tableau1[[#This Row],[CODE_TYPE_DECHET]],Libellés!$A$1:$B$8,2,FALSE)</f>
        <v>Biodéchets</v>
      </c>
      <c r="H5144" s="21" t="s">
        <v>56</v>
      </c>
      <c r="I5144" s="21" t="str">
        <f>VLOOKUP(Tableau1[[#This Row],[CODE_DESTINATION]],Libellés!$E$2:$F$7,2,FALSE)</f>
        <v>Valorisation organique</v>
      </c>
      <c r="J5144" s="21">
        <v>73867.02231</v>
      </c>
      <c r="K5144" s="21">
        <v>1208004</v>
      </c>
      <c r="L5144" s="21">
        <f>Tableau1[[#This Row],[TONNE_DECHET]]*1000</f>
        <v>73867022.310000002</v>
      </c>
      <c r="M5144" s="21">
        <f>Tableau1[[#This Row],[KG_DECHET]]/Tableau1[[#This Row],[Population]]</f>
        <v>61.147994799686096</v>
      </c>
    </row>
    <row r="5145" spans="1:13" x14ac:dyDescent="0.3">
      <c r="A5145" s="21">
        <v>2009</v>
      </c>
      <c r="B5145" s="21">
        <v>11</v>
      </c>
      <c r="C5145" s="21" t="str">
        <f>VLOOKUP(Tableau1[[#This Row],[CODE_REGION]],Libellés!$I$2:$J$15,2,FALSE)</f>
        <v>Ile-de-France</v>
      </c>
      <c r="D5145" s="21">
        <v>91</v>
      </c>
      <c r="E5145" s="21" t="str">
        <f>VLOOKUP(Tableau1[[#This Row],[CODE_DEPT]],Libellés!$L$2:$M$102,2,FALSE)</f>
        <v>Essonne</v>
      </c>
      <c r="F5145" s="21" t="s">
        <v>54</v>
      </c>
      <c r="G5145" s="21" t="str">
        <f>VLOOKUP(Tableau1[[#This Row],[CODE_TYPE_DECHET]],Libellés!$A$1:$B$8,2,FALSE)</f>
        <v>Verre</v>
      </c>
      <c r="H5145" s="21" t="s">
        <v>49</v>
      </c>
      <c r="I5145" s="21" t="str">
        <f>VLOOKUP(Tableau1[[#This Row],[CODE_DESTINATION]],Libellés!$E$2:$F$7,2,FALSE)</f>
        <v>Valorisation matière</v>
      </c>
      <c r="J5145" s="21">
        <v>26138.548920000001</v>
      </c>
      <c r="K5145" s="21">
        <v>1208004</v>
      </c>
      <c r="L5145" s="21">
        <f>Tableau1[[#This Row],[TONNE_DECHET]]*1000</f>
        <v>26138548.920000002</v>
      </c>
      <c r="M5145" s="21">
        <f>Tableau1[[#This Row],[KG_DECHET]]/Tableau1[[#This Row],[Population]]</f>
        <v>21.637799974172271</v>
      </c>
    </row>
    <row r="5146" spans="1:13" x14ac:dyDescent="0.3">
      <c r="A5146" s="21">
        <v>2009</v>
      </c>
      <c r="B5146" s="21">
        <v>11</v>
      </c>
      <c r="C5146" s="21" t="str">
        <f>VLOOKUP(Tableau1[[#This Row],[CODE_REGION]],Libellés!$I$2:$J$15,2,FALSE)</f>
        <v>Ile-de-France</v>
      </c>
      <c r="D5146" s="21">
        <v>91</v>
      </c>
      <c r="E5146" s="21" t="str">
        <f>VLOOKUP(Tableau1[[#This Row],[CODE_DEPT]],Libellés!$L$2:$M$102,2,FALSE)</f>
        <v>Essonne</v>
      </c>
      <c r="F5146" s="21" t="s">
        <v>55</v>
      </c>
      <c r="G5146" s="21" t="str">
        <f>VLOOKUP(Tableau1[[#This Row],[CODE_TYPE_DECHET]],Libellés!$A$1:$B$8,2,FALSE)</f>
        <v>Collectes séparées hors gravats</v>
      </c>
      <c r="H5146" s="21" t="s">
        <v>49</v>
      </c>
      <c r="I5146" s="21" t="str">
        <f>VLOOKUP(Tableau1[[#This Row],[CODE_DESTINATION]],Libellés!$E$2:$F$7,2,FALSE)</f>
        <v>Valorisation matière</v>
      </c>
      <c r="J5146" s="21">
        <v>1373.70298</v>
      </c>
      <c r="K5146" s="21">
        <v>1208004</v>
      </c>
      <c r="L5146" s="21">
        <f>Tableau1[[#This Row],[TONNE_DECHET]]*1000</f>
        <v>1373702.98</v>
      </c>
      <c r="M5146" s="21">
        <f>Tableau1[[#This Row],[KG_DECHET]]/Tableau1[[#This Row],[Population]]</f>
        <v>1.1371675756040542</v>
      </c>
    </row>
    <row r="5147" spans="1:13" x14ac:dyDescent="0.3">
      <c r="A5147" s="21">
        <v>2011</v>
      </c>
      <c r="B5147" s="21">
        <v>11</v>
      </c>
      <c r="C5147" s="21" t="str">
        <f>VLOOKUP(Tableau1[[#This Row],[CODE_REGION]],Libellés!$I$2:$J$15,2,FALSE)</f>
        <v>Ile-de-France</v>
      </c>
      <c r="D5147" s="21">
        <v>91</v>
      </c>
      <c r="E5147" s="21" t="str">
        <f>VLOOKUP(Tableau1[[#This Row],[CODE_DEPT]],Libellés!$L$2:$M$102,2,FALSE)</f>
        <v>Essonne</v>
      </c>
      <c r="F5147" s="21" t="s">
        <v>49</v>
      </c>
      <c r="G5147" s="21" t="str">
        <f>VLOOKUP(Tableau1[[#This Row],[CODE_TYPE_DECHET]],Libellés!$A$1:$B$8,2,FALSE)</f>
        <v>Ordures ménagères résiduelles</v>
      </c>
      <c r="H5147" s="21" t="s">
        <v>50</v>
      </c>
      <c r="I5147" s="21" t="str">
        <f>VLOOKUP(Tableau1[[#This Row],[CODE_DESTINATION]],Libellés!$E$2:$F$7,2,FALSE)</f>
        <v>Incinération avec récupération d'énergie</v>
      </c>
      <c r="J5147" s="21">
        <v>310903.61747</v>
      </c>
      <c r="K5147" s="21">
        <v>1225191</v>
      </c>
      <c r="L5147" s="21">
        <f>Tableau1[[#This Row],[TONNE_DECHET]]*1000</f>
        <v>310903617.46999997</v>
      </c>
      <c r="M5147" s="21">
        <f>Tableau1[[#This Row],[KG_DECHET]]/Tableau1[[#This Row],[Population]]</f>
        <v>253.75930566744285</v>
      </c>
    </row>
    <row r="5148" spans="1:13" x14ac:dyDescent="0.3">
      <c r="A5148" s="21">
        <v>2011</v>
      </c>
      <c r="B5148" s="21">
        <v>11</v>
      </c>
      <c r="C5148" s="21" t="str">
        <f>VLOOKUP(Tableau1[[#This Row],[CODE_REGION]],Libellés!$I$2:$J$15,2,FALSE)</f>
        <v>Ile-de-France</v>
      </c>
      <c r="D5148" s="21">
        <v>91</v>
      </c>
      <c r="E5148" s="21" t="str">
        <f>VLOOKUP(Tableau1[[#This Row],[CODE_DEPT]],Libellés!$L$2:$M$102,2,FALSE)</f>
        <v>Essonne</v>
      </c>
      <c r="F5148" s="21" t="s">
        <v>49</v>
      </c>
      <c r="G5148" s="21" t="str">
        <f>VLOOKUP(Tableau1[[#This Row],[CODE_TYPE_DECHET]],Libellés!$A$1:$B$8,2,FALSE)</f>
        <v>Ordures ménagères résiduelles</v>
      </c>
      <c r="H5148" s="21" t="s">
        <v>56</v>
      </c>
      <c r="I5148" s="21" t="str">
        <f>VLOOKUP(Tableau1[[#This Row],[CODE_DESTINATION]],Libellés!$E$2:$F$7,2,FALSE)</f>
        <v>Valorisation organique</v>
      </c>
      <c r="J5148" s="21">
        <v>25478.946899999999</v>
      </c>
      <c r="K5148" s="21">
        <v>1225191</v>
      </c>
      <c r="L5148" s="21">
        <f>Tableau1[[#This Row],[TONNE_DECHET]]*1000</f>
        <v>25478946.899999999</v>
      </c>
      <c r="M5148" s="21">
        <f>Tableau1[[#This Row],[KG_DECHET]]/Tableau1[[#This Row],[Population]]</f>
        <v>20.795897864088129</v>
      </c>
    </row>
    <row r="5149" spans="1:13" x14ac:dyDescent="0.3">
      <c r="A5149" s="21">
        <v>2011</v>
      </c>
      <c r="B5149" s="21">
        <v>11</v>
      </c>
      <c r="C5149" s="21" t="str">
        <f>VLOOKUP(Tableau1[[#This Row],[CODE_REGION]],Libellés!$I$2:$J$15,2,FALSE)</f>
        <v>Ile-de-France</v>
      </c>
      <c r="D5149" s="21">
        <v>91</v>
      </c>
      <c r="E5149" s="21" t="str">
        <f>VLOOKUP(Tableau1[[#This Row],[CODE_DEPT]],Libellés!$L$2:$M$102,2,FALSE)</f>
        <v>Essonne</v>
      </c>
      <c r="F5149" s="21" t="s">
        <v>50</v>
      </c>
      <c r="G5149" s="21" t="str">
        <f>VLOOKUP(Tableau1[[#This Row],[CODE_TYPE_DECHET]],Libellés!$A$1:$B$8,2,FALSE)</f>
        <v>Encombrants</v>
      </c>
      <c r="H5149" s="21" t="s">
        <v>49</v>
      </c>
      <c r="I5149" s="21" t="str">
        <f>VLOOKUP(Tableau1[[#This Row],[CODE_DESTINATION]],Libellés!$E$2:$F$7,2,FALSE)</f>
        <v>Valorisation matière</v>
      </c>
      <c r="J5149" s="21">
        <v>9620.75497</v>
      </c>
      <c r="K5149" s="21">
        <v>1225191</v>
      </c>
      <c r="L5149" s="21">
        <f>Tableau1[[#This Row],[TONNE_DECHET]]*1000</f>
        <v>9620754.9700000007</v>
      </c>
      <c r="M5149" s="21">
        <f>Tableau1[[#This Row],[KG_DECHET]]/Tableau1[[#This Row],[Population]]</f>
        <v>7.8524531848503623</v>
      </c>
    </row>
    <row r="5150" spans="1:13" x14ac:dyDescent="0.3">
      <c r="A5150" s="21">
        <v>2011</v>
      </c>
      <c r="B5150" s="21">
        <v>11</v>
      </c>
      <c r="C5150" s="21" t="str">
        <f>VLOOKUP(Tableau1[[#This Row],[CODE_REGION]],Libellés!$I$2:$J$15,2,FALSE)</f>
        <v>Ile-de-France</v>
      </c>
      <c r="D5150" s="21">
        <v>91</v>
      </c>
      <c r="E5150" s="21" t="str">
        <f>VLOOKUP(Tableau1[[#This Row],[CODE_DEPT]],Libellés!$L$2:$M$102,2,FALSE)</f>
        <v>Essonne</v>
      </c>
      <c r="F5150" s="21" t="s">
        <v>50</v>
      </c>
      <c r="G5150" s="21" t="str">
        <f>VLOOKUP(Tableau1[[#This Row],[CODE_TYPE_DECHET]],Libellés!$A$1:$B$8,2,FALSE)</f>
        <v>Encombrants</v>
      </c>
      <c r="H5150" s="21" t="s">
        <v>50</v>
      </c>
      <c r="I5150" s="21" t="str">
        <f>VLOOKUP(Tableau1[[#This Row],[CODE_DESTINATION]],Libellés!$E$2:$F$7,2,FALSE)</f>
        <v>Incinération avec récupération d'énergie</v>
      </c>
      <c r="J5150" s="21">
        <v>4643.8946900000001</v>
      </c>
      <c r="K5150" s="21">
        <v>1225191</v>
      </c>
      <c r="L5150" s="21">
        <f>Tableau1[[#This Row],[TONNE_DECHET]]*1000</f>
        <v>4643894.6900000004</v>
      </c>
      <c r="M5150" s="21">
        <f>Tableau1[[#This Row],[KG_DECHET]]/Tableau1[[#This Row],[Population]]</f>
        <v>3.7903434566528813</v>
      </c>
    </row>
    <row r="5151" spans="1:13" x14ac:dyDescent="0.3">
      <c r="A5151" s="21">
        <v>2011</v>
      </c>
      <c r="B5151" s="21">
        <v>11</v>
      </c>
      <c r="C5151" s="21" t="str">
        <f>VLOOKUP(Tableau1[[#This Row],[CODE_REGION]],Libellés!$I$2:$J$15,2,FALSE)</f>
        <v>Ile-de-France</v>
      </c>
      <c r="D5151" s="21">
        <v>91</v>
      </c>
      <c r="E5151" s="21" t="str">
        <f>VLOOKUP(Tableau1[[#This Row],[CODE_DEPT]],Libellés!$L$2:$M$102,2,FALSE)</f>
        <v>Essonne</v>
      </c>
      <c r="F5151" s="21" t="s">
        <v>50</v>
      </c>
      <c r="G5151" s="21" t="str">
        <f>VLOOKUP(Tableau1[[#This Row],[CODE_TYPE_DECHET]],Libellés!$A$1:$B$8,2,FALSE)</f>
        <v>Encombrants</v>
      </c>
      <c r="H5151" s="21" t="s">
        <v>51</v>
      </c>
      <c r="I5151" s="21" t="str">
        <f>VLOOKUP(Tableau1[[#This Row],[CODE_DESTINATION]],Libellés!$E$2:$F$7,2,FALSE)</f>
        <v>Stockage</v>
      </c>
      <c r="J5151" s="21">
        <v>14366.302799999999</v>
      </c>
      <c r="K5151" s="21">
        <v>1225191</v>
      </c>
      <c r="L5151" s="21">
        <f>Tableau1[[#This Row],[TONNE_DECHET]]*1000</f>
        <v>14366302.799999999</v>
      </c>
      <c r="M5151" s="21">
        <f>Tableau1[[#This Row],[KG_DECHET]]/Tableau1[[#This Row],[Population]]</f>
        <v>11.725765860180166</v>
      </c>
    </row>
    <row r="5152" spans="1:13" x14ac:dyDescent="0.3">
      <c r="A5152" s="21">
        <v>2011</v>
      </c>
      <c r="B5152" s="21">
        <v>11</v>
      </c>
      <c r="C5152" s="21" t="str">
        <f>VLOOKUP(Tableau1[[#This Row],[CODE_REGION]],Libellés!$I$2:$J$15,2,FALSE)</f>
        <v>Ile-de-France</v>
      </c>
      <c r="D5152" s="21">
        <v>91</v>
      </c>
      <c r="E5152" s="21" t="str">
        <f>VLOOKUP(Tableau1[[#This Row],[CODE_DEPT]],Libellés!$L$2:$M$102,2,FALSE)</f>
        <v>Essonne</v>
      </c>
      <c r="F5152" s="21" t="s">
        <v>53</v>
      </c>
      <c r="G5152" s="21" t="str">
        <f>VLOOKUP(Tableau1[[#This Row],[CODE_TYPE_DECHET]],Libellés!$A$1:$B$8,2,FALSE)</f>
        <v>Déchets dangereux</v>
      </c>
      <c r="H5152" s="21" t="s">
        <v>49</v>
      </c>
      <c r="I5152" s="21" t="str">
        <f>VLOOKUP(Tableau1[[#This Row],[CODE_DESTINATION]],Libellés!$E$2:$F$7,2,FALSE)</f>
        <v>Valorisation matière</v>
      </c>
      <c r="J5152" s="21">
        <v>96.052639999999997</v>
      </c>
      <c r="K5152" s="21">
        <v>1225191</v>
      </c>
      <c r="L5152" s="21">
        <f>Tableau1[[#This Row],[TONNE_DECHET]]*1000</f>
        <v>96052.64</v>
      </c>
      <c r="M5152" s="21">
        <f>Tableau1[[#This Row],[KG_DECHET]]/Tableau1[[#This Row],[Population]]</f>
        <v>7.8398094664423754E-2</v>
      </c>
    </row>
    <row r="5153" spans="1:13" x14ac:dyDescent="0.3">
      <c r="A5153" s="21">
        <v>2011</v>
      </c>
      <c r="B5153" s="21">
        <v>11</v>
      </c>
      <c r="C5153" s="21" t="str">
        <f>VLOOKUP(Tableau1[[#This Row],[CODE_REGION]],Libellés!$I$2:$J$15,2,FALSE)</f>
        <v>Ile-de-France</v>
      </c>
      <c r="D5153" s="21">
        <v>91</v>
      </c>
      <c r="E5153" s="21" t="str">
        <f>VLOOKUP(Tableau1[[#This Row],[CODE_DEPT]],Libellés!$L$2:$M$102,2,FALSE)</f>
        <v>Essonne</v>
      </c>
      <c r="F5153" s="21" t="s">
        <v>53</v>
      </c>
      <c r="G5153" s="21" t="str">
        <f>VLOOKUP(Tableau1[[#This Row],[CODE_TYPE_DECHET]],Libellés!$A$1:$B$8,2,FALSE)</f>
        <v>Déchets dangereux</v>
      </c>
      <c r="H5153" s="21" t="s">
        <v>50</v>
      </c>
      <c r="I5153" s="21" t="str">
        <f>VLOOKUP(Tableau1[[#This Row],[CODE_DESTINATION]],Libellés!$E$2:$F$7,2,FALSE)</f>
        <v>Incinération avec récupération d'énergie</v>
      </c>
      <c r="J5153" s="21">
        <v>0.23438999999999999</v>
      </c>
      <c r="K5153" s="21">
        <v>1225191</v>
      </c>
      <c r="L5153" s="21">
        <f>Tableau1[[#This Row],[TONNE_DECHET]]*1000</f>
        <v>234.39</v>
      </c>
      <c r="M5153" s="21">
        <f>Tableau1[[#This Row],[KG_DECHET]]/Tableau1[[#This Row],[Population]]</f>
        <v>1.9130894693153964E-4</v>
      </c>
    </row>
    <row r="5154" spans="1:13" x14ac:dyDescent="0.3">
      <c r="A5154" s="21">
        <v>2011</v>
      </c>
      <c r="B5154" s="21">
        <v>11</v>
      </c>
      <c r="C5154" s="21" t="str">
        <f>VLOOKUP(Tableau1[[#This Row],[CODE_REGION]],Libellés!$I$2:$J$15,2,FALSE)</f>
        <v>Ile-de-France</v>
      </c>
      <c r="D5154" s="21">
        <v>91</v>
      </c>
      <c r="E5154" s="21" t="str">
        <f>VLOOKUP(Tableau1[[#This Row],[CODE_DEPT]],Libellés!$L$2:$M$102,2,FALSE)</f>
        <v>Essonne</v>
      </c>
      <c r="F5154" s="21" t="s">
        <v>53</v>
      </c>
      <c r="G5154" s="21" t="str">
        <f>VLOOKUP(Tableau1[[#This Row],[CODE_TYPE_DECHET]],Libellés!$A$1:$B$8,2,FALSE)</f>
        <v>Déchets dangereux</v>
      </c>
      <c r="H5154" s="21" t="s">
        <v>52</v>
      </c>
      <c r="I5154" s="21" t="str">
        <f>VLOOKUP(Tableau1[[#This Row],[CODE_DESTINATION]],Libellés!$E$2:$F$7,2,FALSE)</f>
        <v>Non précisé</v>
      </c>
      <c r="J5154" s="21">
        <v>39.156469999999999</v>
      </c>
      <c r="K5154" s="21">
        <v>1225191</v>
      </c>
      <c r="L5154" s="21">
        <f>Tableau1[[#This Row],[TONNE_DECHET]]*1000</f>
        <v>39156.47</v>
      </c>
      <c r="M5154" s="21">
        <f>Tableau1[[#This Row],[KG_DECHET]]/Tableau1[[#This Row],[Population]]</f>
        <v>3.1959482235830984E-2</v>
      </c>
    </row>
    <row r="5155" spans="1:13" x14ac:dyDescent="0.3">
      <c r="A5155" s="21">
        <v>2011</v>
      </c>
      <c r="B5155" s="21">
        <v>11</v>
      </c>
      <c r="C5155" s="21" t="str">
        <f>VLOOKUP(Tableau1[[#This Row],[CODE_REGION]],Libellés!$I$2:$J$15,2,FALSE)</f>
        <v>Ile-de-France</v>
      </c>
      <c r="D5155" s="21">
        <v>91</v>
      </c>
      <c r="E5155" s="21" t="str">
        <f>VLOOKUP(Tableau1[[#This Row],[CODE_DEPT]],Libellés!$L$2:$M$102,2,FALSE)</f>
        <v>Essonne</v>
      </c>
      <c r="F5155" s="21" t="s">
        <v>51</v>
      </c>
      <c r="G5155" s="21" t="str">
        <f>VLOOKUP(Tableau1[[#This Row],[CODE_TYPE_DECHET]],Libellés!$A$1:$B$8,2,FALSE)</f>
        <v>Emballages et papier</v>
      </c>
      <c r="H5155" s="21" t="s">
        <v>49</v>
      </c>
      <c r="I5155" s="21" t="str">
        <f>VLOOKUP(Tableau1[[#This Row],[CODE_DESTINATION]],Libellés!$E$2:$F$7,2,FALSE)</f>
        <v>Valorisation matière</v>
      </c>
      <c r="J5155" s="21">
        <v>51582.916819999999</v>
      </c>
      <c r="K5155" s="21">
        <v>1225191</v>
      </c>
      <c r="L5155" s="21">
        <f>Tableau1[[#This Row],[TONNE_DECHET]]*1000</f>
        <v>51582916.82</v>
      </c>
      <c r="M5155" s="21">
        <f>Tableau1[[#This Row],[KG_DECHET]]/Tableau1[[#This Row],[Population]]</f>
        <v>42.101939060930093</v>
      </c>
    </row>
    <row r="5156" spans="1:13" x14ac:dyDescent="0.3">
      <c r="A5156" s="21">
        <v>2011</v>
      </c>
      <c r="B5156" s="21">
        <v>11</v>
      </c>
      <c r="C5156" s="21" t="str">
        <f>VLOOKUP(Tableau1[[#This Row],[CODE_REGION]],Libellés!$I$2:$J$15,2,FALSE)</f>
        <v>Ile-de-France</v>
      </c>
      <c r="D5156" s="21">
        <v>91</v>
      </c>
      <c r="E5156" s="21" t="str">
        <f>VLOOKUP(Tableau1[[#This Row],[CODE_DEPT]],Libellés!$L$2:$M$102,2,FALSE)</f>
        <v>Essonne</v>
      </c>
      <c r="F5156" s="21" t="s">
        <v>51</v>
      </c>
      <c r="G5156" s="21" t="str">
        <f>VLOOKUP(Tableau1[[#This Row],[CODE_TYPE_DECHET]],Libellés!$A$1:$B$8,2,FALSE)</f>
        <v>Emballages et papier</v>
      </c>
      <c r="H5156" s="21" t="s">
        <v>52</v>
      </c>
      <c r="I5156" s="21" t="str">
        <f>VLOOKUP(Tableau1[[#This Row],[CODE_DESTINATION]],Libellés!$E$2:$F$7,2,FALSE)</f>
        <v>Non précisé</v>
      </c>
      <c r="J5156" s="21">
        <v>28.879059999999999</v>
      </c>
      <c r="K5156" s="21">
        <v>1225191</v>
      </c>
      <c r="L5156" s="21">
        <f>Tableau1[[#This Row],[TONNE_DECHET]]*1000</f>
        <v>28879.059999999998</v>
      </c>
      <c r="M5156" s="21">
        <f>Tableau1[[#This Row],[KG_DECHET]]/Tableau1[[#This Row],[Population]]</f>
        <v>2.3571067694751265E-2</v>
      </c>
    </row>
    <row r="5157" spans="1:13" x14ac:dyDescent="0.3">
      <c r="A5157" s="21">
        <v>2011</v>
      </c>
      <c r="B5157" s="21">
        <v>11</v>
      </c>
      <c r="C5157" s="21" t="str">
        <f>VLOOKUP(Tableau1[[#This Row],[CODE_REGION]],Libellés!$I$2:$J$15,2,FALSE)</f>
        <v>Ile-de-France</v>
      </c>
      <c r="D5157" s="21">
        <v>91</v>
      </c>
      <c r="E5157" s="21" t="str">
        <f>VLOOKUP(Tableau1[[#This Row],[CODE_DEPT]],Libellés!$L$2:$M$102,2,FALSE)</f>
        <v>Essonne</v>
      </c>
      <c r="F5157" s="21" t="s">
        <v>56</v>
      </c>
      <c r="G5157" s="21" t="str">
        <f>VLOOKUP(Tableau1[[#This Row],[CODE_TYPE_DECHET]],Libellés!$A$1:$B$8,2,FALSE)</f>
        <v>Biodéchets</v>
      </c>
      <c r="H5157" s="21" t="s">
        <v>56</v>
      </c>
      <c r="I5157" s="21" t="str">
        <f>VLOOKUP(Tableau1[[#This Row],[CODE_DESTINATION]],Libellés!$E$2:$F$7,2,FALSE)</f>
        <v>Valorisation organique</v>
      </c>
      <c r="J5157" s="21">
        <v>68687.742289999995</v>
      </c>
      <c r="K5157" s="21">
        <v>1225191</v>
      </c>
      <c r="L5157" s="21">
        <f>Tableau1[[#This Row],[TONNE_DECHET]]*1000</f>
        <v>68687742.289999992</v>
      </c>
      <c r="M5157" s="21">
        <f>Tableau1[[#This Row],[KG_DECHET]]/Tableau1[[#This Row],[Population]]</f>
        <v>56.062885125666114</v>
      </c>
    </row>
    <row r="5158" spans="1:13" x14ac:dyDescent="0.3">
      <c r="A5158" s="21">
        <v>2011</v>
      </c>
      <c r="B5158" s="21">
        <v>11</v>
      </c>
      <c r="C5158" s="21" t="str">
        <f>VLOOKUP(Tableau1[[#This Row],[CODE_REGION]],Libellés!$I$2:$J$15,2,FALSE)</f>
        <v>Ile-de-France</v>
      </c>
      <c r="D5158" s="21">
        <v>91</v>
      </c>
      <c r="E5158" s="21" t="str">
        <f>VLOOKUP(Tableau1[[#This Row],[CODE_DEPT]],Libellés!$L$2:$M$102,2,FALSE)</f>
        <v>Essonne</v>
      </c>
      <c r="F5158" s="21" t="s">
        <v>54</v>
      </c>
      <c r="G5158" s="21" t="str">
        <f>VLOOKUP(Tableau1[[#This Row],[CODE_TYPE_DECHET]],Libellés!$A$1:$B$8,2,FALSE)</f>
        <v>Verre</v>
      </c>
      <c r="H5158" s="21" t="s">
        <v>49</v>
      </c>
      <c r="I5158" s="21" t="str">
        <f>VLOOKUP(Tableau1[[#This Row],[CODE_DESTINATION]],Libellés!$E$2:$F$7,2,FALSE)</f>
        <v>Valorisation matière</v>
      </c>
      <c r="J5158" s="21">
        <v>24643.064340000001</v>
      </c>
      <c r="K5158" s="21">
        <v>1225191</v>
      </c>
      <c r="L5158" s="21">
        <f>Tableau1[[#This Row],[TONNE_DECHET]]*1000</f>
        <v>24643064.34</v>
      </c>
      <c r="M5158" s="21">
        <f>Tableau1[[#This Row],[KG_DECHET]]/Tableau1[[#This Row],[Population]]</f>
        <v>20.113651128681159</v>
      </c>
    </row>
    <row r="5159" spans="1:13" x14ac:dyDescent="0.3">
      <c r="A5159" s="21">
        <v>2011</v>
      </c>
      <c r="B5159" s="21">
        <v>11</v>
      </c>
      <c r="C5159" s="21" t="str">
        <f>VLOOKUP(Tableau1[[#This Row],[CODE_REGION]],Libellés!$I$2:$J$15,2,FALSE)</f>
        <v>Ile-de-France</v>
      </c>
      <c r="D5159" s="21">
        <v>91</v>
      </c>
      <c r="E5159" s="21" t="str">
        <f>VLOOKUP(Tableau1[[#This Row],[CODE_DEPT]],Libellés!$L$2:$M$102,2,FALSE)</f>
        <v>Essonne</v>
      </c>
      <c r="F5159" s="21" t="s">
        <v>54</v>
      </c>
      <c r="G5159" s="21" t="str">
        <f>VLOOKUP(Tableau1[[#This Row],[CODE_TYPE_DECHET]],Libellés!$A$1:$B$8,2,FALSE)</f>
        <v>Verre</v>
      </c>
      <c r="H5159" s="21" t="s">
        <v>52</v>
      </c>
      <c r="I5159" s="21" t="str">
        <f>VLOOKUP(Tableau1[[#This Row],[CODE_DESTINATION]],Libellés!$E$2:$F$7,2,FALSE)</f>
        <v>Non précisé</v>
      </c>
      <c r="J5159" s="21">
        <v>775.83291999999994</v>
      </c>
      <c r="K5159" s="21">
        <v>1225191</v>
      </c>
      <c r="L5159" s="21">
        <f>Tableau1[[#This Row],[TONNE_DECHET]]*1000</f>
        <v>775832.91999999993</v>
      </c>
      <c r="M5159" s="21">
        <f>Tableau1[[#This Row],[KG_DECHET]]/Tableau1[[#This Row],[Population]]</f>
        <v>0.6332342630659219</v>
      </c>
    </row>
    <row r="5160" spans="1:13" x14ac:dyDescent="0.3">
      <c r="A5160" s="21">
        <v>2011</v>
      </c>
      <c r="B5160" s="21">
        <v>11</v>
      </c>
      <c r="C5160" s="21" t="str">
        <f>VLOOKUP(Tableau1[[#This Row],[CODE_REGION]],Libellés!$I$2:$J$15,2,FALSE)</f>
        <v>Ile-de-France</v>
      </c>
      <c r="D5160" s="21">
        <v>91</v>
      </c>
      <c r="E5160" s="21" t="str">
        <f>VLOOKUP(Tableau1[[#This Row],[CODE_DEPT]],Libellés!$L$2:$M$102,2,FALSE)</f>
        <v>Essonne</v>
      </c>
      <c r="F5160" s="21" t="s">
        <v>55</v>
      </c>
      <c r="G5160" s="21" t="str">
        <f>VLOOKUP(Tableau1[[#This Row],[CODE_TYPE_DECHET]],Libellés!$A$1:$B$8,2,FALSE)</f>
        <v>Collectes séparées hors gravats</v>
      </c>
      <c r="H5160" s="21" t="s">
        <v>49</v>
      </c>
      <c r="I5160" s="21" t="str">
        <f>VLOOKUP(Tableau1[[#This Row],[CODE_DESTINATION]],Libellés!$E$2:$F$7,2,FALSE)</f>
        <v>Valorisation matière</v>
      </c>
      <c r="J5160" s="21">
        <v>2383.2633000000001</v>
      </c>
      <c r="K5160" s="21">
        <v>1225191</v>
      </c>
      <c r="L5160" s="21">
        <f>Tableau1[[#This Row],[TONNE_DECHET]]*1000</f>
        <v>2383263.3000000003</v>
      </c>
      <c r="M5160" s="21">
        <f>Tableau1[[#This Row],[KG_DECHET]]/Tableau1[[#This Row],[Population]]</f>
        <v>1.9452177660462737</v>
      </c>
    </row>
    <row r="5161" spans="1:13" x14ac:dyDescent="0.3">
      <c r="A5161" s="21">
        <v>2011</v>
      </c>
      <c r="B5161" s="21">
        <v>11</v>
      </c>
      <c r="C5161" s="21" t="str">
        <f>VLOOKUP(Tableau1[[#This Row],[CODE_REGION]],Libellés!$I$2:$J$15,2,FALSE)</f>
        <v>Ile-de-France</v>
      </c>
      <c r="D5161" s="21">
        <v>91</v>
      </c>
      <c r="E5161" s="21" t="str">
        <f>VLOOKUP(Tableau1[[#This Row],[CODE_DEPT]],Libellés!$L$2:$M$102,2,FALSE)</f>
        <v>Essonne</v>
      </c>
      <c r="F5161" s="21" t="s">
        <v>55</v>
      </c>
      <c r="G5161" s="21" t="str">
        <f>VLOOKUP(Tableau1[[#This Row],[CODE_TYPE_DECHET]],Libellés!$A$1:$B$8,2,FALSE)</f>
        <v>Collectes séparées hors gravats</v>
      </c>
      <c r="H5161" s="21" t="s">
        <v>50</v>
      </c>
      <c r="I5161" s="21" t="str">
        <f>VLOOKUP(Tableau1[[#This Row],[CODE_DESTINATION]],Libellés!$E$2:$F$7,2,FALSE)</f>
        <v>Incinération avec récupération d'énergie</v>
      </c>
      <c r="J5161" s="21">
        <v>3118</v>
      </c>
      <c r="K5161" s="21">
        <v>1225191</v>
      </c>
      <c r="L5161" s="21">
        <f>Tableau1[[#This Row],[TONNE_DECHET]]*1000</f>
        <v>3118000</v>
      </c>
      <c r="M5161" s="21">
        <f>Tableau1[[#This Row],[KG_DECHET]]/Tableau1[[#This Row],[Population]]</f>
        <v>2.5449093243420822</v>
      </c>
    </row>
    <row r="5162" spans="1:13" x14ac:dyDescent="0.3">
      <c r="A5162" s="21">
        <v>2011</v>
      </c>
      <c r="B5162" s="21">
        <v>11</v>
      </c>
      <c r="C5162" s="21" t="str">
        <f>VLOOKUP(Tableau1[[#This Row],[CODE_REGION]],Libellés!$I$2:$J$15,2,FALSE)</f>
        <v>Ile-de-France</v>
      </c>
      <c r="D5162" s="21">
        <v>91</v>
      </c>
      <c r="E5162" s="21" t="str">
        <f>VLOOKUP(Tableau1[[#This Row],[CODE_DEPT]],Libellés!$L$2:$M$102,2,FALSE)</f>
        <v>Essonne</v>
      </c>
      <c r="F5162" s="21" t="s">
        <v>55</v>
      </c>
      <c r="G5162" s="21" t="str">
        <f>VLOOKUP(Tableau1[[#This Row],[CODE_TYPE_DECHET]],Libellés!$A$1:$B$8,2,FALSE)</f>
        <v>Collectes séparées hors gravats</v>
      </c>
      <c r="H5162" s="21" t="s">
        <v>52</v>
      </c>
      <c r="I5162" s="21" t="str">
        <f>VLOOKUP(Tableau1[[#This Row],[CODE_DESTINATION]],Libellés!$E$2:$F$7,2,FALSE)</f>
        <v>Non précisé</v>
      </c>
      <c r="J5162" s="21">
        <v>46.10859</v>
      </c>
      <c r="K5162" s="21">
        <v>1225191</v>
      </c>
      <c r="L5162" s="21">
        <f>Tableau1[[#This Row],[TONNE_DECHET]]*1000</f>
        <v>46108.59</v>
      </c>
      <c r="M5162" s="21">
        <f>Tableau1[[#This Row],[KG_DECHET]]/Tableau1[[#This Row],[Population]]</f>
        <v>3.7633797505858269E-2</v>
      </c>
    </row>
    <row r="5163" spans="1:13" x14ac:dyDescent="0.3">
      <c r="A5163" s="21">
        <v>2013</v>
      </c>
      <c r="B5163" s="21">
        <v>11</v>
      </c>
      <c r="C5163" s="21" t="str">
        <f>VLOOKUP(Tableau1[[#This Row],[CODE_REGION]],Libellés!$I$2:$J$15,2,FALSE)</f>
        <v>Ile-de-France</v>
      </c>
      <c r="D5163" s="21">
        <v>91</v>
      </c>
      <c r="E5163" s="21" t="str">
        <f>VLOOKUP(Tableau1[[#This Row],[CODE_DEPT]],Libellés!$L$2:$M$102,2,FALSE)</f>
        <v>Essonne</v>
      </c>
      <c r="F5163" s="21" t="s">
        <v>49</v>
      </c>
      <c r="G5163" s="21" t="str">
        <f>VLOOKUP(Tableau1[[#This Row],[CODE_TYPE_DECHET]],Libellés!$A$1:$B$8,2,FALSE)</f>
        <v>Ordures ménagères résiduelles</v>
      </c>
      <c r="H5163" s="21" t="s">
        <v>50</v>
      </c>
      <c r="I5163" s="21" t="str">
        <f>VLOOKUP(Tableau1[[#This Row],[CODE_DESTINATION]],Libellés!$E$2:$F$7,2,FALSE)</f>
        <v>Incinération avec récupération d'énergie</v>
      </c>
      <c r="J5163" s="21">
        <v>298160.03671000001</v>
      </c>
      <c r="K5163" s="21">
        <v>1253931</v>
      </c>
      <c r="L5163" s="21">
        <f>Tableau1[[#This Row],[TONNE_DECHET]]*1000</f>
        <v>298160036.71000004</v>
      </c>
      <c r="M5163" s="21">
        <f>Tableau1[[#This Row],[KG_DECHET]]/Tableau1[[#This Row],[Population]]</f>
        <v>237.78025801260199</v>
      </c>
    </row>
    <row r="5164" spans="1:13" x14ac:dyDescent="0.3">
      <c r="A5164" s="21">
        <v>2013</v>
      </c>
      <c r="B5164" s="21">
        <v>11</v>
      </c>
      <c r="C5164" s="21" t="str">
        <f>VLOOKUP(Tableau1[[#This Row],[CODE_REGION]],Libellés!$I$2:$J$15,2,FALSE)</f>
        <v>Ile-de-France</v>
      </c>
      <c r="D5164" s="21">
        <v>91</v>
      </c>
      <c r="E5164" s="21" t="str">
        <f>VLOOKUP(Tableau1[[#This Row],[CODE_DEPT]],Libellés!$L$2:$M$102,2,FALSE)</f>
        <v>Essonne</v>
      </c>
      <c r="F5164" s="21" t="s">
        <v>49</v>
      </c>
      <c r="G5164" s="21" t="str">
        <f>VLOOKUP(Tableau1[[#This Row],[CODE_TYPE_DECHET]],Libellés!$A$1:$B$8,2,FALSE)</f>
        <v>Ordures ménagères résiduelles</v>
      </c>
      <c r="H5164" s="21" t="s">
        <v>56</v>
      </c>
      <c r="I5164" s="21" t="str">
        <f>VLOOKUP(Tableau1[[#This Row],[CODE_DESTINATION]],Libellés!$E$2:$F$7,2,FALSE)</f>
        <v>Valorisation organique</v>
      </c>
      <c r="J5164" s="21">
        <v>24623.112550000002</v>
      </c>
      <c r="K5164" s="21">
        <v>1253931</v>
      </c>
      <c r="L5164" s="21">
        <f>Tableau1[[#This Row],[TONNE_DECHET]]*1000</f>
        <v>24623112.550000001</v>
      </c>
      <c r="M5164" s="21">
        <f>Tableau1[[#This Row],[KG_DECHET]]/Tableau1[[#This Row],[Population]]</f>
        <v>19.63673643127094</v>
      </c>
    </row>
    <row r="5165" spans="1:13" x14ac:dyDescent="0.3">
      <c r="A5165" s="21">
        <v>2013</v>
      </c>
      <c r="B5165" s="21">
        <v>11</v>
      </c>
      <c r="C5165" s="21" t="str">
        <f>VLOOKUP(Tableau1[[#This Row],[CODE_REGION]],Libellés!$I$2:$J$15,2,FALSE)</f>
        <v>Ile-de-France</v>
      </c>
      <c r="D5165" s="21">
        <v>91</v>
      </c>
      <c r="E5165" s="21" t="str">
        <f>VLOOKUP(Tableau1[[#This Row],[CODE_DEPT]],Libellés!$L$2:$M$102,2,FALSE)</f>
        <v>Essonne</v>
      </c>
      <c r="F5165" s="21" t="s">
        <v>50</v>
      </c>
      <c r="G5165" s="21" t="str">
        <f>VLOOKUP(Tableau1[[#This Row],[CODE_TYPE_DECHET]],Libellés!$A$1:$B$8,2,FALSE)</f>
        <v>Encombrants</v>
      </c>
      <c r="H5165" s="21" t="s">
        <v>49</v>
      </c>
      <c r="I5165" s="21" t="str">
        <f>VLOOKUP(Tableau1[[#This Row],[CODE_DESTINATION]],Libellés!$E$2:$F$7,2,FALSE)</f>
        <v>Valorisation matière</v>
      </c>
      <c r="J5165" s="21">
        <v>11482.09065</v>
      </c>
      <c r="K5165" s="21">
        <v>1253931</v>
      </c>
      <c r="L5165" s="21">
        <f>Tableau1[[#This Row],[TONNE_DECHET]]*1000</f>
        <v>11482090.65</v>
      </c>
      <c r="M5165" s="21">
        <f>Tableau1[[#This Row],[KG_DECHET]]/Tableau1[[#This Row],[Population]]</f>
        <v>9.1568759764293262</v>
      </c>
    </row>
    <row r="5166" spans="1:13" x14ac:dyDescent="0.3">
      <c r="A5166" s="21">
        <v>2013</v>
      </c>
      <c r="B5166" s="21">
        <v>11</v>
      </c>
      <c r="C5166" s="21" t="str">
        <f>VLOOKUP(Tableau1[[#This Row],[CODE_REGION]],Libellés!$I$2:$J$15,2,FALSE)</f>
        <v>Ile-de-France</v>
      </c>
      <c r="D5166" s="21">
        <v>91</v>
      </c>
      <c r="E5166" s="21" t="str">
        <f>VLOOKUP(Tableau1[[#This Row],[CODE_DEPT]],Libellés!$L$2:$M$102,2,FALSE)</f>
        <v>Essonne</v>
      </c>
      <c r="F5166" s="21" t="s">
        <v>50</v>
      </c>
      <c r="G5166" s="21" t="str">
        <f>VLOOKUP(Tableau1[[#This Row],[CODE_TYPE_DECHET]],Libellés!$A$1:$B$8,2,FALSE)</f>
        <v>Encombrants</v>
      </c>
      <c r="H5166" s="21" t="s">
        <v>50</v>
      </c>
      <c r="I5166" s="21" t="str">
        <f>VLOOKUP(Tableau1[[#This Row],[CODE_DESTINATION]],Libellés!$E$2:$F$7,2,FALSE)</f>
        <v>Incinération avec récupération d'énergie</v>
      </c>
      <c r="J5166" s="21">
        <v>1126.44613</v>
      </c>
      <c r="K5166" s="21">
        <v>1253931</v>
      </c>
      <c r="L5166" s="21">
        <f>Tableau1[[#This Row],[TONNE_DECHET]]*1000</f>
        <v>1126446.1300000001</v>
      </c>
      <c r="M5166" s="21">
        <f>Tableau1[[#This Row],[KG_DECHET]]/Tableau1[[#This Row],[Population]]</f>
        <v>0.89833183006082484</v>
      </c>
    </row>
    <row r="5167" spans="1:13" x14ac:dyDescent="0.3">
      <c r="A5167" s="21">
        <v>2013</v>
      </c>
      <c r="B5167" s="21">
        <v>11</v>
      </c>
      <c r="C5167" s="21" t="str">
        <f>VLOOKUP(Tableau1[[#This Row],[CODE_REGION]],Libellés!$I$2:$J$15,2,FALSE)</f>
        <v>Ile-de-France</v>
      </c>
      <c r="D5167" s="21">
        <v>91</v>
      </c>
      <c r="E5167" s="21" t="str">
        <f>VLOOKUP(Tableau1[[#This Row],[CODE_DEPT]],Libellés!$L$2:$M$102,2,FALSE)</f>
        <v>Essonne</v>
      </c>
      <c r="F5167" s="21" t="s">
        <v>50</v>
      </c>
      <c r="G5167" s="21" t="str">
        <f>VLOOKUP(Tableau1[[#This Row],[CODE_TYPE_DECHET]],Libellés!$A$1:$B$8,2,FALSE)</f>
        <v>Encombrants</v>
      </c>
      <c r="H5167" s="21" t="s">
        <v>51</v>
      </c>
      <c r="I5167" s="21" t="str">
        <f>VLOOKUP(Tableau1[[#This Row],[CODE_DESTINATION]],Libellés!$E$2:$F$7,2,FALSE)</f>
        <v>Stockage</v>
      </c>
      <c r="J5167" s="21">
        <v>10816.952069999999</v>
      </c>
      <c r="K5167" s="21">
        <v>1253931</v>
      </c>
      <c r="L5167" s="21">
        <f>Tableau1[[#This Row],[TONNE_DECHET]]*1000</f>
        <v>10816952.07</v>
      </c>
      <c r="M5167" s="21">
        <f>Tableau1[[#This Row],[KG_DECHET]]/Tableau1[[#This Row],[Population]]</f>
        <v>8.6264332487194277</v>
      </c>
    </row>
    <row r="5168" spans="1:13" x14ac:dyDescent="0.3">
      <c r="A5168" s="21">
        <v>2013</v>
      </c>
      <c r="B5168" s="21">
        <v>11</v>
      </c>
      <c r="C5168" s="21" t="str">
        <f>VLOOKUP(Tableau1[[#This Row],[CODE_REGION]],Libellés!$I$2:$J$15,2,FALSE)</f>
        <v>Ile-de-France</v>
      </c>
      <c r="D5168" s="21">
        <v>91</v>
      </c>
      <c r="E5168" s="21" t="str">
        <f>VLOOKUP(Tableau1[[#This Row],[CODE_DEPT]],Libellés!$L$2:$M$102,2,FALSE)</f>
        <v>Essonne</v>
      </c>
      <c r="F5168" s="21" t="s">
        <v>53</v>
      </c>
      <c r="G5168" s="21" t="str">
        <f>VLOOKUP(Tableau1[[#This Row],[CODE_TYPE_DECHET]],Libellés!$A$1:$B$8,2,FALSE)</f>
        <v>Déchets dangereux</v>
      </c>
      <c r="H5168" s="21" t="s">
        <v>49</v>
      </c>
      <c r="I5168" s="21" t="str">
        <f>VLOOKUP(Tableau1[[#This Row],[CODE_DESTINATION]],Libellés!$E$2:$F$7,2,FALSE)</f>
        <v>Valorisation matière</v>
      </c>
      <c r="J5168" s="21">
        <v>41.080019999999998</v>
      </c>
      <c r="K5168" s="21">
        <v>1253931</v>
      </c>
      <c r="L5168" s="21">
        <f>Tableau1[[#This Row],[TONNE_DECHET]]*1000</f>
        <v>41080.019999999997</v>
      </c>
      <c r="M5168" s="21">
        <f>Tableau1[[#This Row],[KG_DECHET]]/Tableau1[[#This Row],[Population]]</f>
        <v>3.2760989241034794E-2</v>
      </c>
    </row>
    <row r="5169" spans="1:13" x14ac:dyDescent="0.3">
      <c r="A5169" s="21">
        <v>2013</v>
      </c>
      <c r="B5169" s="21">
        <v>11</v>
      </c>
      <c r="C5169" s="21" t="str">
        <f>VLOOKUP(Tableau1[[#This Row],[CODE_REGION]],Libellés!$I$2:$J$15,2,FALSE)</f>
        <v>Ile-de-France</v>
      </c>
      <c r="D5169" s="21">
        <v>91</v>
      </c>
      <c r="E5169" s="21" t="str">
        <f>VLOOKUP(Tableau1[[#This Row],[CODE_DEPT]],Libellés!$L$2:$M$102,2,FALSE)</f>
        <v>Essonne</v>
      </c>
      <c r="F5169" s="21" t="s">
        <v>53</v>
      </c>
      <c r="G5169" s="21" t="str">
        <f>VLOOKUP(Tableau1[[#This Row],[CODE_TYPE_DECHET]],Libellés!$A$1:$B$8,2,FALSE)</f>
        <v>Déchets dangereux</v>
      </c>
      <c r="H5169" s="21" t="s">
        <v>50</v>
      </c>
      <c r="I5169" s="21" t="str">
        <f>VLOOKUP(Tableau1[[#This Row],[CODE_DESTINATION]],Libellés!$E$2:$F$7,2,FALSE)</f>
        <v>Incinération avec récupération d'énergie</v>
      </c>
      <c r="J5169" s="21">
        <v>0.16928000000000001</v>
      </c>
      <c r="K5169" s="21">
        <v>1253931</v>
      </c>
      <c r="L5169" s="21">
        <f>Tableau1[[#This Row],[TONNE_DECHET]]*1000</f>
        <v>169.28</v>
      </c>
      <c r="M5169" s="21">
        <f>Tableau1[[#This Row],[KG_DECHET]]/Tableau1[[#This Row],[Population]]</f>
        <v>1.349994537179478E-4</v>
      </c>
    </row>
    <row r="5170" spans="1:13" x14ac:dyDescent="0.3">
      <c r="A5170" s="21">
        <v>2013</v>
      </c>
      <c r="B5170" s="21">
        <v>11</v>
      </c>
      <c r="C5170" s="21" t="str">
        <f>VLOOKUP(Tableau1[[#This Row],[CODE_REGION]],Libellés!$I$2:$J$15,2,FALSE)</f>
        <v>Ile-de-France</v>
      </c>
      <c r="D5170" s="21">
        <v>91</v>
      </c>
      <c r="E5170" s="21" t="str">
        <f>VLOOKUP(Tableau1[[#This Row],[CODE_DEPT]],Libellés!$L$2:$M$102,2,FALSE)</f>
        <v>Essonne</v>
      </c>
      <c r="F5170" s="21" t="s">
        <v>53</v>
      </c>
      <c r="G5170" s="21" t="str">
        <f>VLOOKUP(Tableau1[[#This Row],[CODE_TYPE_DECHET]],Libellés!$A$1:$B$8,2,FALSE)</f>
        <v>Déchets dangereux</v>
      </c>
      <c r="H5170" s="21" t="s">
        <v>52</v>
      </c>
      <c r="I5170" s="21" t="str">
        <f>VLOOKUP(Tableau1[[#This Row],[CODE_DESTINATION]],Libellés!$E$2:$F$7,2,FALSE)</f>
        <v>Non précisé</v>
      </c>
      <c r="J5170" s="21">
        <v>61.729059999999997</v>
      </c>
      <c r="K5170" s="21">
        <v>1253931</v>
      </c>
      <c r="L5170" s="21">
        <f>Tableau1[[#This Row],[TONNE_DECHET]]*1000</f>
        <v>61729.06</v>
      </c>
      <c r="M5170" s="21">
        <f>Tableau1[[#This Row],[KG_DECHET]]/Tableau1[[#This Row],[Population]]</f>
        <v>4.922843441943775E-2</v>
      </c>
    </row>
    <row r="5171" spans="1:13" x14ac:dyDescent="0.3">
      <c r="A5171" s="21">
        <v>2013</v>
      </c>
      <c r="B5171" s="21">
        <v>11</v>
      </c>
      <c r="C5171" s="21" t="str">
        <f>VLOOKUP(Tableau1[[#This Row],[CODE_REGION]],Libellés!$I$2:$J$15,2,FALSE)</f>
        <v>Ile-de-France</v>
      </c>
      <c r="D5171" s="21">
        <v>91</v>
      </c>
      <c r="E5171" s="21" t="str">
        <f>VLOOKUP(Tableau1[[#This Row],[CODE_DEPT]],Libellés!$L$2:$M$102,2,FALSE)</f>
        <v>Essonne</v>
      </c>
      <c r="F5171" s="21" t="s">
        <v>51</v>
      </c>
      <c r="G5171" s="21" t="str">
        <f>VLOOKUP(Tableau1[[#This Row],[CODE_TYPE_DECHET]],Libellés!$A$1:$B$8,2,FALSE)</f>
        <v>Emballages et papier</v>
      </c>
      <c r="H5171" s="21" t="s">
        <v>49</v>
      </c>
      <c r="I5171" s="21" t="str">
        <f>VLOOKUP(Tableau1[[#This Row],[CODE_DESTINATION]],Libellés!$E$2:$F$7,2,FALSE)</f>
        <v>Valorisation matière</v>
      </c>
      <c r="J5171" s="21">
        <v>51750.310109999999</v>
      </c>
      <c r="K5171" s="21">
        <v>1253931</v>
      </c>
      <c r="L5171" s="21">
        <f>Tableau1[[#This Row],[TONNE_DECHET]]*1000</f>
        <v>51750310.109999999</v>
      </c>
      <c r="M5171" s="21">
        <f>Tableau1[[#This Row],[KG_DECHET]]/Tableau1[[#This Row],[Population]]</f>
        <v>41.270460743055239</v>
      </c>
    </row>
    <row r="5172" spans="1:13" x14ac:dyDescent="0.3">
      <c r="A5172" s="21">
        <v>2013</v>
      </c>
      <c r="B5172" s="21">
        <v>11</v>
      </c>
      <c r="C5172" s="21" t="str">
        <f>VLOOKUP(Tableau1[[#This Row],[CODE_REGION]],Libellés!$I$2:$J$15,2,FALSE)</f>
        <v>Ile-de-France</v>
      </c>
      <c r="D5172" s="21">
        <v>91</v>
      </c>
      <c r="E5172" s="21" t="str">
        <f>VLOOKUP(Tableau1[[#This Row],[CODE_DEPT]],Libellés!$L$2:$M$102,2,FALSE)</f>
        <v>Essonne</v>
      </c>
      <c r="F5172" s="21" t="s">
        <v>56</v>
      </c>
      <c r="G5172" s="21" t="str">
        <f>VLOOKUP(Tableau1[[#This Row],[CODE_TYPE_DECHET]],Libellés!$A$1:$B$8,2,FALSE)</f>
        <v>Biodéchets</v>
      </c>
      <c r="H5172" s="21" t="s">
        <v>56</v>
      </c>
      <c r="I5172" s="21" t="str">
        <f>VLOOKUP(Tableau1[[#This Row],[CODE_DESTINATION]],Libellés!$E$2:$F$7,2,FALSE)</f>
        <v>Valorisation organique</v>
      </c>
      <c r="J5172" s="21">
        <v>66310.189679999996</v>
      </c>
      <c r="K5172" s="21">
        <v>1253931</v>
      </c>
      <c r="L5172" s="21">
        <f>Tableau1[[#This Row],[TONNE_DECHET]]*1000</f>
        <v>66310189.679999992</v>
      </c>
      <c r="M5172" s="21">
        <f>Tableau1[[#This Row],[KG_DECHET]]/Tableau1[[#This Row],[Population]]</f>
        <v>52.881848905561782</v>
      </c>
    </row>
    <row r="5173" spans="1:13" x14ac:dyDescent="0.3">
      <c r="A5173" s="21">
        <v>2013</v>
      </c>
      <c r="B5173" s="21">
        <v>11</v>
      </c>
      <c r="C5173" s="21" t="str">
        <f>VLOOKUP(Tableau1[[#This Row],[CODE_REGION]],Libellés!$I$2:$J$15,2,FALSE)</f>
        <v>Ile-de-France</v>
      </c>
      <c r="D5173" s="21">
        <v>91</v>
      </c>
      <c r="E5173" s="21" t="str">
        <f>VLOOKUP(Tableau1[[#This Row],[CODE_DEPT]],Libellés!$L$2:$M$102,2,FALSE)</f>
        <v>Essonne</v>
      </c>
      <c r="F5173" s="21" t="s">
        <v>54</v>
      </c>
      <c r="G5173" s="21" t="str">
        <f>VLOOKUP(Tableau1[[#This Row],[CODE_TYPE_DECHET]],Libellés!$A$1:$B$8,2,FALSE)</f>
        <v>Verre</v>
      </c>
      <c r="H5173" s="21" t="s">
        <v>49</v>
      </c>
      <c r="I5173" s="21" t="str">
        <f>VLOOKUP(Tableau1[[#This Row],[CODE_DESTINATION]],Libellés!$E$2:$F$7,2,FALSE)</f>
        <v>Valorisation matière</v>
      </c>
      <c r="J5173" s="21">
        <v>25115.583429999999</v>
      </c>
      <c r="K5173" s="21">
        <v>1253931</v>
      </c>
      <c r="L5173" s="21">
        <f>Tableau1[[#This Row],[TONNE_DECHET]]*1000</f>
        <v>25115583.43</v>
      </c>
      <c r="M5173" s="21">
        <f>Tableau1[[#This Row],[KG_DECHET]]/Tableau1[[#This Row],[Population]]</f>
        <v>20.029478041455231</v>
      </c>
    </row>
    <row r="5174" spans="1:13" x14ac:dyDescent="0.3">
      <c r="A5174" s="21">
        <v>2013</v>
      </c>
      <c r="B5174" s="21">
        <v>11</v>
      </c>
      <c r="C5174" s="21" t="str">
        <f>VLOOKUP(Tableau1[[#This Row],[CODE_REGION]],Libellés!$I$2:$J$15,2,FALSE)</f>
        <v>Ile-de-France</v>
      </c>
      <c r="D5174" s="21">
        <v>91</v>
      </c>
      <c r="E5174" s="21" t="str">
        <f>VLOOKUP(Tableau1[[#This Row],[CODE_DEPT]],Libellés!$L$2:$M$102,2,FALSE)</f>
        <v>Essonne</v>
      </c>
      <c r="F5174" s="21" t="s">
        <v>55</v>
      </c>
      <c r="G5174" s="21" t="str">
        <f>VLOOKUP(Tableau1[[#This Row],[CODE_TYPE_DECHET]],Libellés!$A$1:$B$8,2,FALSE)</f>
        <v>Collectes séparées hors gravats</v>
      </c>
      <c r="H5174" s="21" t="s">
        <v>49</v>
      </c>
      <c r="I5174" s="21" t="str">
        <f>VLOOKUP(Tableau1[[#This Row],[CODE_DESTINATION]],Libellés!$E$2:$F$7,2,FALSE)</f>
        <v>Valorisation matière</v>
      </c>
      <c r="J5174" s="21">
        <v>3162.49415</v>
      </c>
      <c r="K5174" s="21">
        <v>1253931</v>
      </c>
      <c r="L5174" s="21">
        <f>Tableau1[[#This Row],[TONNE_DECHET]]*1000</f>
        <v>3162494.15</v>
      </c>
      <c r="M5174" s="21">
        <f>Tableau1[[#This Row],[KG_DECHET]]/Tableau1[[#This Row],[Population]]</f>
        <v>2.5220639333424248</v>
      </c>
    </row>
    <row r="5175" spans="1:13" x14ac:dyDescent="0.3">
      <c r="A5175" s="21">
        <v>2013</v>
      </c>
      <c r="B5175" s="21">
        <v>11</v>
      </c>
      <c r="C5175" s="21" t="str">
        <f>VLOOKUP(Tableau1[[#This Row],[CODE_REGION]],Libellés!$I$2:$J$15,2,FALSE)</f>
        <v>Ile-de-France</v>
      </c>
      <c r="D5175" s="21">
        <v>91</v>
      </c>
      <c r="E5175" s="21" t="str">
        <f>VLOOKUP(Tableau1[[#This Row],[CODE_DEPT]],Libellés!$L$2:$M$102,2,FALSE)</f>
        <v>Essonne</v>
      </c>
      <c r="F5175" s="21" t="s">
        <v>55</v>
      </c>
      <c r="G5175" s="21" t="str">
        <f>VLOOKUP(Tableau1[[#This Row],[CODE_TYPE_DECHET]],Libellés!$A$1:$B$8,2,FALSE)</f>
        <v>Collectes séparées hors gravats</v>
      </c>
      <c r="H5175" s="21" t="s">
        <v>50</v>
      </c>
      <c r="I5175" s="21" t="str">
        <f>VLOOKUP(Tableau1[[#This Row],[CODE_DESTINATION]],Libellés!$E$2:$F$7,2,FALSE)</f>
        <v>Incinération avec récupération d'énergie</v>
      </c>
      <c r="J5175" s="21">
        <v>3046</v>
      </c>
      <c r="K5175" s="21">
        <v>1253931</v>
      </c>
      <c r="L5175" s="21">
        <f>Tableau1[[#This Row],[TONNE_DECHET]]*1000</f>
        <v>3046000</v>
      </c>
      <c r="M5175" s="21">
        <f>Tableau1[[#This Row],[KG_DECHET]]/Tableau1[[#This Row],[Population]]</f>
        <v>2.4291607751941693</v>
      </c>
    </row>
    <row r="5176" spans="1:13" x14ac:dyDescent="0.3">
      <c r="A5176" s="21">
        <v>2013</v>
      </c>
      <c r="B5176" s="21">
        <v>11</v>
      </c>
      <c r="C5176" s="21" t="str">
        <f>VLOOKUP(Tableau1[[#This Row],[CODE_REGION]],Libellés!$I$2:$J$15,2,FALSE)</f>
        <v>Ile-de-France</v>
      </c>
      <c r="D5176" s="21">
        <v>91</v>
      </c>
      <c r="E5176" s="21" t="str">
        <f>VLOOKUP(Tableau1[[#This Row],[CODE_DEPT]],Libellés!$L$2:$M$102,2,FALSE)</f>
        <v>Essonne</v>
      </c>
      <c r="F5176" s="21" t="s">
        <v>55</v>
      </c>
      <c r="G5176" s="21" t="str">
        <f>VLOOKUP(Tableau1[[#This Row],[CODE_TYPE_DECHET]],Libellés!$A$1:$B$8,2,FALSE)</f>
        <v>Collectes séparées hors gravats</v>
      </c>
      <c r="H5176" s="21" t="s">
        <v>51</v>
      </c>
      <c r="I5176" s="21" t="str">
        <f>VLOOKUP(Tableau1[[#This Row],[CODE_DESTINATION]],Libellés!$E$2:$F$7,2,FALSE)</f>
        <v>Stockage</v>
      </c>
      <c r="J5176" s="21">
        <v>928.50000999999997</v>
      </c>
      <c r="K5176" s="21">
        <v>1253931</v>
      </c>
      <c r="L5176" s="21">
        <f>Tableau1[[#This Row],[TONNE_DECHET]]*1000</f>
        <v>928500.01</v>
      </c>
      <c r="M5176" s="21">
        <f>Tableau1[[#This Row],[KG_DECHET]]/Tableau1[[#This Row],[Population]]</f>
        <v>0.74047137362422655</v>
      </c>
    </row>
    <row r="5177" spans="1:13" x14ac:dyDescent="0.3">
      <c r="A5177" s="21">
        <v>2015</v>
      </c>
      <c r="B5177" s="21">
        <v>11</v>
      </c>
      <c r="C5177" s="21" t="str">
        <f>VLOOKUP(Tableau1[[#This Row],[CODE_REGION]],Libellés!$I$2:$J$15,2,FALSE)</f>
        <v>Ile-de-France</v>
      </c>
      <c r="D5177" s="21">
        <v>91</v>
      </c>
      <c r="E5177" s="21" t="str">
        <f>VLOOKUP(Tableau1[[#This Row],[CODE_DEPT]],Libellés!$L$2:$M$102,2,FALSE)</f>
        <v>Essonne</v>
      </c>
      <c r="F5177" s="21" t="s">
        <v>49</v>
      </c>
      <c r="G5177" s="21" t="str">
        <f>VLOOKUP(Tableau1[[#This Row],[CODE_TYPE_DECHET]],Libellés!$A$1:$B$8,2,FALSE)</f>
        <v>Ordures ménagères résiduelles</v>
      </c>
      <c r="H5177" s="21" t="s">
        <v>50</v>
      </c>
      <c r="I5177" s="21" t="str">
        <f>VLOOKUP(Tableau1[[#This Row],[CODE_DESTINATION]],Libellés!$E$2:$F$7,2,FALSE)</f>
        <v>Incinération avec récupération d'énergie</v>
      </c>
      <c r="J5177" s="21">
        <v>297294.04624</v>
      </c>
      <c r="K5177" s="21">
        <v>1276233</v>
      </c>
      <c r="L5177" s="21">
        <f>Tableau1[[#This Row],[TONNE_DECHET]]*1000</f>
        <v>297294046.24000001</v>
      </c>
      <c r="M5177" s="21">
        <f>Tableau1[[#This Row],[KG_DECHET]]/Tableau1[[#This Row],[Population]]</f>
        <v>232.94652797725809</v>
      </c>
    </row>
    <row r="5178" spans="1:13" x14ac:dyDescent="0.3">
      <c r="A5178" s="21">
        <v>2015</v>
      </c>
      <c r="B5178" s="21">
        <v>11</v>
      </c>
      <c r="C5178" s="21" t="str">
        <f>VLOOKUP(Tableau1[[#This Row],[CODE_REGION]],Libellés!$I$2:$J$15,2,FALSE)</f>
        <v>Ile-de-France</v>
      </c>
      <c r="D5178" s="21">
        <v>91</v>
      </c>
      <c r="E5178" s="21" t="str">
        <f>VLOOKUP(Tableau1[[#This Row],[CODE_DEPT]],Libellés!$L$2:$M$102,2,FALSE)</f>
        <v>Essonne</v>
      </c>
      <c r="F5178" s="21" t="s">
        <v>49</v>
      </c>
      <c r="G5178" s="21" t="str">
        <f>VLOOKUP(Tableau1[[#This Row],[CODE_TYPE_DECHET]],Libellés!$A$1:$B$8,2,FALSE)</f>
        <v>Ordures ménagères résiduelles</v>
      </c>
      <c r="H5178" s="21" t="s">
        <v>56</v>
      </c>
      <c r="I5178" s="21" t="str">
        <f>VLOOKUP(Tableau1[[#This Row],[CODE_DESTINATION]],Libellés!$E$2:$F$7,2,FALSE)</f>
        <v>Valorisation organique</v>
      </c>
      <c r="J5178" s="21">
        <v>24108.50793</v>
      </c>
      <c r="K5178" s="21">
        <v>1276233</v>
      </c>
      <c r="L5178" s="21">
        <f>Tableau1[[#This Row],[TONNE_DECHET]]*1000</f>
        <v>24108507.93</v>
      </c>
      <c r="M5178" s="21">
        <f>Tableau1[[#This Row],[KG_DECHET]]/Tableau1[[#This Row],[Population]]</f>
        <v>18.890365575878384</v>
      </c>
    </row>
    <row r="5179" spans="1:13" x14ac:dyDescent="0.3">
      <c r="A5179" s="21">
        <v>2015</v>
      </c>
      <c r="B5179" s="21">
        <v>11</v>
      </c>
      <c r="C5179" s="21" t="str">
        <f>VLOOKUP(Tableau1[[#This Row],[CODE_REGION]],Libellés!$I$2:$J$15,2,FALSE)</f>
        <v>Ile-de-France</v>
      </c>
      <c r="D5179" s="21">
        <v>91</v>
      </c>
      <c r="E5179" s="21" t="str">
        <f>VLOOKUP(Tableau1[[#This Row],[CODE_DEPT]],Libellés!$L$2:$M$102,2,FALSE)</f>
        <v>Essonne</v>
      </c>
      <c r="F5179" s="21" t="s">
        <v>50</v>
      </c>
      <c r="G5179" s="21" t="str">
        <f>VLOOKUP(Tableau1[[#This Row],[CODE_TYPE_DECHET]],Libellés!$A$1:$B$8,2,FALSE)</f>
        <v>Encombrants</v>
      </c>
      <c r="H5179" s="21" t="s">
        <v>49</v>
      </c>
      <c r="I5179" s="21" t="str">
        <f>VLOOKUP(Tableau1[[#This Row],[CODE_DESTINATION]],Libellés!$E$2:$F$7,2,FALSE)</f>
        <v>Valorisation matière</v>
      </c>
      <c r="J5179" s="21">
        <v>11481.93175</v>
      </c>
      <c r="K5179" s="21">
        <v>1276233</v>
      </c>
      <c r="L5179" s="21">
        <f>Tableau1[[#This Row],[TONNE_DECHET]]*1000</f>
        <v>11481931.75</v>
      </c>
      <c r="M5179" s="21">
        <f>Tableau1[[#This Row],[KG_DECHET]]/Tableau1[[#This Row],[Population]]</f>
        <v>8.9967362934511179</v>
      </c>
    </row>
    <row r="5180" spans="1:13" x14ac:dyDescent="0.3">
      <c r="A5180" s="21">
        <v>2015</v>
      </c>
      <c r="B5180" s="21">
        <v>11</v>
      </c>
      <c r="C5180" s="21" t="str">
        <f>VLOOKUP(Tableau1[[#This Row],[CODE_REGION]],Libellés!$I$2:$J$15,2,FALSE)</f>
        <v>Ile-de-France</v>
      </c>
      <c r="D5180" s="21">
        <v>91</v>
      </c>
      <c r="E5180" s="21" t="str">
        <f>VLOOKUP(Tableau1[[#This Row],[CODE_DEPT]],Libellés!$L$2:$M$102,2,FALSE)</f>
        <v>Essonne</v>
      </c>
      <c r="F5180" s="21" t="s">
        <v>50</v>
      </c>
      <c r="G5180" s="21" t="str">
        <f>VLOOKUP(Tableau1[[#This Row],[CODE_TYPE_DECHET]],Libellés!$A$1:$B$8,2,FALSE)</f>
        <v>Encombrants</v>
      </c>
      <c r="H5180" s="21" t="s">
        <v>50</v>
      </c>
      <c r="I5180" s="21" t="str">
        <f>VLOOKUP(Tableau1[[#This Row],[CODE_DESTINATION]],Libellés!$E$2:$F$7,2,FALSE)</f>
        <v>Incinération avec récupération d'énergie</v>
      </c>
      <c r="J5180" s="21">
        <v>772.45817999999997</v>
      </c>
      <c r="K5180" s="21">
        <v>1276233</v>
      </c>
      <c r="L5180" s="21">
        <f>Tableau1[[#This Row],[TONNE_DECHET]]*1000</f>
        <v>772458.17999999993</v>
      </c>
      <c r="M5180" s="21">
        <f>Tableau1[[#This Row],[KG_DECHET]]/Tableau1[[#This Row],[Population]]</f>
        <v>0.60526422683005365</v>
      </c>
    </row>
    <row r="5181" spans="1:13" x14ac:dyDescent="0.3">
      <c r="A5181" s="21">
        <v>2015</v>
      </c>
      <c r="B5181" s="21">
        <v>11</v>
      </c>
      <c r="C5181" s="21" t="str">
        <f>VLOOKUP(Tableau1[[#This Row],[CODE_REGION]],Libellés!$I$2:$J$15,2,FALSE)</f>
        <v>Ile-de-France</v>
      </c>
      <c r="D5181" s="21">
        <v>91</v>
      </c>
      <c r="E5181" s="21" t="str">
        <f>VLOOKUP(Tableau1[[#This Row],[CODE_DEPT]],Libellés!$L$2:$M$102,2,FALSE)</f>
        <v>Essonne</v>
      </c>
      <c r="F5181" s="21" t="s">
        <v>50</v>
      </c>
      <c r="G5181" s="21" t="str">
        <f>VLOOKUP(Tableau1[[#This Row],[CODE_TYPE_DECHET]],Libellés!$A$1:$B$8,2,FALSE)</f>
        <v>Encombrants</v>
      </c>
      <c r="H5181" s="21" t="s">
        <v>51</v>
      </c>
      <c r="I5181" s="21" t="str">
        <f>VLOOKUP(Tableau1[[#This Row],[CODE_DESTINATION]],Libellés!$E$2:$F$7,2,FALSE)</f>
        <v>Stockage</v>
      </c>
      <c r="J5181" s="21">
        <v>10803.69916</v>
      </c>
      <c r="K5181" s="21">
        <v>1276233</v>
      </c>
      <c r="L5181" s="21">
        <f>Tableau1[[#This Row],[TONNE_DECHET]]*1000</f>
        <v>10803699.16</v>
      </c>
      <c r="M5181" s="21">
        <f>Tableau1[[#This Row],[KG_DECHET]]/Tableau1[[#This Row],[Population]]</f>
        <v>8.4653030912066995</v>
      </c>
    </row>
    <row r="5182" spans="1:13" x14ac:dyDescent="0.3">
      <c r="A5182" s="21">
        <v>2015</v>
      </c>
      <c r="B5182" s="21">
        <v>11</v>
      </c>
      <c r="C5182" s="21" t="str">
        <f>VLOOKUP(Tableau1[[#This Row],[CODE_REGION]],Libellés!$I$2:$J$15,2,FALSE)</f>
        <v>Ile-de-France</v>
      </c>
      <c r="D5182" s="21">
        <v>91</v>
      </c>
      <c r="E5182" s="21" t="str">
        <f>VLOOKUP(Tableau1[[#This Row],[CODE_DEPT]],Libellés!$L$2:$M$102,2,FALSE)</f>
        <v>Essonne</v>
      </c>
      <c r="F5182" s="21" t="s">
        <v>53</v>
      </c>
      <c r="G5182" s="21" t="str">
        <f>VLOOKUP(Tableau1[[#This Row],[CODE_TYPE_DECHET]],Libellés!$A$1:$B$8,2,FALSE)</f>
        <v>Déchets dangereux</v>
      </c>
      <c r="H5182" s="21" t="s">
        <v>49</v>
      </c>
      <c r="I5182" s="21" t="str">
        <f>VLOOKUP(Tableau1[[#This Row],[CODE_DESTINATION]],Libellés!$E$2:$F$7,2,FALSE)</f>
        <v>Valorisation matière</v>
      </c>
      <c r="J5182" s="21">
        <v>139.86476999999999</v>
      </c>
      <c r="K5182" s="21">
        <v>1276233</v>
      </c>
      <c r="L5182" s="21">
        <f>Tableau1[[#This Row],[TONNE_DECHET]]*1000</f>
        <v>139864.76999999999</v>
      </c>
      <c r="M5182" s="21">
        <f>Tableau1[[#This Row],[KG_DECHET]]/Tableau1[[#This Row],[Population]]</f>
        <v>0.10959187703185859</v>
      </c>
    </row>
    <row r="5183" spans="1:13" x14ac:dyDescent="0.3">
      <c r="A5183" s="21">
        <v>2015</v>
      </c>
      <c r="B5183" s="21">
        <v>11</v>
      </c>
      <c r="C5183" s="21" t="str">
        <f>VLOOKUP(Tableau1[[#This Row],[CODE_REGION]],Libellés!$I$2:$J$15,2,FALSE)</f>
        <v>Ile-de-France</v>
      </c>
      <c r="D5183" s="21">
        <v>91</v>
      </c>
      <c r="E5183" s="21" t="str">
        <f>VLOOKUP(Tableau1[[#This Row],[CODE_DEPT]],Libellés!$L$2:$M$102,2,FALSE)</f>
        <v>Essonne</v>
      </c>
      <c r="F5183" s="21" t="s">
        <v>53</v>
      </c>
      <c r="G5183" s="21" t="str">
        <f>VLOOKUP(Tableau1[[#This Row],[CODE_TYPE_DECHET]],Libellés!$A$1:$B$8,2,FALSE)</f>
        <v>Déchets dangereux</v>
      </c>
      <c r="H5183" s="21" t="s">
        <v>50</v>
      </c>
      <c r="I5183" s="21" t="str">
        <f>VLOOKUP(Tableau1[[#This Row],[CODE_DESTINATION]],Libellés!$E$2:$F$7,2,FALSE)</f>
        <v>Incinération avec récupération d'énergie</v>
      </c>
      <c r="J5183" s="21">
        <v>0.15642</v>
      </c>
      <c r="K5183" s="21">
        <v>1276233</v>
      </c>
      <c r="L5183" s="21">
        <f>Tableau1[[#This Row],[TONNE_DECHET]]*1000</f>
        <v>156.42000000000002</v>
      </c>
      <c r="M5183" s="21">
        <f>Tableau1[[#This Row],[KG_DECHET]]/Tableau1[[#This Row],[Population]]</f>
        <v>1.225638265113032E-4</v>
      </c>
    </row>
    <row r="5184" spans="1:13" x14ac:dyDescent="0.3">
      <c r="A5184" s="21">
        <v>2015</v>
      </c>
      <c r="B5184" s="21">
        <v>11</v>
      </c>
      <c r="C5184" s="21" t="str">
        <f>VLOOKUP(Tableau1[[#This Row],[CODE_REGION]],Libellés!$I$2:$J$15,2,FALSE)</f>
        <v>Ile-de-France</v>
      </c>
      <c r="D5184" s="21">
        <v>91</v>
      </c>
      <c r="E5184" s="21" t="str">
        <f>VLOOKUP(Tableau1[[#This Row],[CODE_DEPT]],Libellés!$L$2:$M$102,2,FALSE)</f>
        <v>Essonne</v>
      </c>
      <c r="F5184" s="21" t="s">
        <v>53</v>
      </c>
      <c r="G5184" s="21" t="str">
        <f>VLOOKUP(Tableau1[[#This Row],[CODE_TYPE_DECHET]],Libellés!$A$1:$B$8,2,FALSE)</f>
        <v>Déchets dangereux</v>
      </c>
      <c r="H5184" s="21" t="s">
        <v>52</v>
      </c>
      <c r="I5184" s="21" t="str">
        <f>VLOOKUP(Tableau1[[#This Row],[CODE_DESTINATION]],Libellés!$E$2:$F$7,2,FALSE)</f>
        <v>Non précisé</v>
      </c>
      <c r="J5184" s="21">
        <v>44.217559999999999</v>
      </c>
      <c r="K5184" s="21">
        <v>1276233</v>
      </c>
      <c r="L5184" s="21">
        <f>Tableau1[[#This Row],[TONNE_DECHET]]*1000</f>
        <v>44217.56</v>
      </c>
      <c r="M5184" s="21">
        <f>Tableau1[[#This Row],[KG_DECHET]]/Tableau1[[#This Row],[Population]]</f>
        <v>3.4646933592847075E-2</v>
      </c>
    </row>
    <row r="5185" spans="1:13" x14ac:dyDescent="0.3">
      <c r="A5185" s="21">
        <v>2015</v>
      </c>
      <c r="B5185" s="21">
        <v>11</v>
      </c>
      <c r="C5185" s="21" t="str">
        <f>VLOOKUP(Tableau1[[#This Row],[CODE_REGION]],Libellés!$I$2:$J$15,2,FALSE)</f>
        <v>Ile-de-France</v>
      </c>
      <c r="D5185" s="21">
        <v>91</v>
      </c>
      <c r="E5185" s="21" t="str">
        <f>VLOOKUP(Tableau1[[#This Row],[CODE_DEPT]],Libellés!$L$2:$M$102,2,FALSE)</f>
        <v>Essonne</v>
      </c>
      <c r="F5185" s="21" t="s">
        <v>51</v>
      </c>
      <c r="G5185" s="21" t="str">
        <f>VLOOKUP(Tableau1[[#This Row],[CODE_TYPE_DECHET]],Libellés!$A$1:$B$8,2,FALSE)</f>
        <v>Emballages et papier</v>
      </c>
      <c r="H5185" s="21" t="s">
        <v>49</v>
      </c>
      <c r="I5185" s="21" t="str">
        <f>VLOOKUP(Tableau1[[#This Row],[CODE_DESTINATION]],Libellés!$E$2:$F$7,2,FALSE)</f>
        <v>Valorisation matière</v>
      </c>
      <c r="J5185" s="21">
        <v>53375.01182</v>
      </c>
      <c r="K5185" s="21">
        <v>1276233</v>
      </c>
      <c r="L5185" s="21">
        <f>Tableau1[[#This Row],[TONNE_DECHET]]*1000</f>
        <v>53375011.82</v>
      </c>
      <c r="M5185" s="21">
        <f>Tableau1[[#This Row],[KG_DECHET]]/Tableau1[[#This Row],[Population]]</f>
        <v>41.822309734977864</v>
      </c>
    </row>
    <row r="5186" spans="1:13" x14ac:dyDescent="0.3">
      <c r="A5186" s="21">
        <v>2015</v>
      </c>
      <c r="B5186" s="21">
        <v>11</v>
      </c>
      <c r="C5186" s="21" t="str">
        <f>VLOOKUP(Tableau1[[#This Row],[CODE_REGION]],Libellés!$I$2:$J$15,2,FALSE)</f>
        <v>Ile-de-France</v>
      </c>
      <c r="D5186" s="21">
        <v>91</v>
      </c>
      <c r="E5186" s="21" t="str">
        <f>VLOOKUP(Tableau1[[#This Row],[CODE_DEPT]],Libellés!$L$2:$M$102,2,FALSE)</f>
        <v>Essonne</v>
      </c>
      <c r="F5186" s="21" t="s">
        <v>56</v>
      </c>
      <c r="G5186" s="21" t="str">
        <f>VLOOKUP(Tableau1[[#This Row],[CODE_TYPE_DECHET]],Libellés!$A$1:$B$8,2,FALSE)</f>
        <v>Biodéchets</v>
      </c>
      <c r="H5186" s="21" t="s">
        <v>56</v>
      </c>
      <c r="I5186" s="21" t="str">
        <f>VLOOKUP(Tableau1[[#This Row],[CODE_DESTINATION]],Libellés!$E$2:$F$7,2,FALSE)</f>
        <v>Valorisation organique</v>
      </c>
      <c r="J5186" s="21">
        <v>59205.2235</v>
      </c>
      <c r="K5186" s="21">
        <v>1276233</v>
      </c>
      <c r="L5186" s="21">
        <f>Tableau1[[#This Row],[TONNE_DECHET]]*1000</f>
        <v>59205223.5</v>
      </c>
      <c r="M5186" s="21">
        <f>Tableau1[[#This Row],[KG_DECHET]]/Tableau1[[#This Row],[Population]]</f>
        <v>46.390606965969383</v>
      </c>
    </row>
    <row r="5187" spans="1:13" x14ac:dyDescent="0.3">
      <c r="A5187" s="21">
        <v>2015</v>
      </c>
      <c r="B5187" s="21">
        <v>11</v>
      </c>
      <c r="C5187" s="21" t="str">
        <f>VLOOKUP(Tableau1[[#This Row],[CODE_REGION]],Libellés!$I$2:$J$15,2,FALSE)</f>
        <v>Ile-de-France</v>
      </c>
      <c r="D5187" s="21">
        <v>91</v>
      </c>
      <c r="E5187" s="21" t="str">
        <f>VLOOKUP(Tableau1[[#This Row],[CODE_DEPT]],Libellés!$L$2:$M$102,2,FALSE)</f>
        <v>Essonne</v>
      </c>
      <c r="F5187" s="21" t="s">
        <v>54</v>
      </c>
      <c r="G5187" s="21" t="str">
        <f>VLOOKUP(Tableau1[[#This Row],[CODE_TYPE_DECHET]],Libellés!$A$1:$B$8,2,FALSE)</f>
        <v>Verre</v>
      </c>
      <c r="H5187" s="21" t="s">
        <v>49</v>
      </c>
      <c r="I5187" s="21" t="str">
        <f>VLOOKUP(Tableau1[[#This Row],[CODE_DESTINATION]],Libellés!$E$2:$F$7,2,FALSE)</f>
        <v>Valorisation matière</v>
      </c>
      <c r="J5187" s="21">
        <v>24890.284940000001</v>
      </c>
      <c r="K5187" s="21">
        <v>1276233</v>
      </c>
      <c r="L5187" s="21">
        <f>Tableau1[[#This Row],[TONNE_DECHET]]*1000</f>
        <v>24890284.940000001</v>
      </c>
      <c r="M5187" s="21">
        <f>Tableau1[[#This Row],[KG_DECHET]]/Tableau1[[#This Row],[Population]]</f>
        <v>19.502931627688675</v>
      </c>
    </row>
    <row r="5188" spans="1:13" x14ac:dyDescent="0.3">
      <c r="A5188" s="21">
        <v>2015</v>
      </c>
      <c r="B5188" s="21">
        <v>11</v>
      </c>
      <c r="C5188" s="21" t="str">
        <f>VLOOKUP(Tableau1[[#This Row],[CODE_REGION]],Libellés!$I$2:$J$15,2,FALSE)</f>
        <v>Ile-de-France</v>
      </c>
      <c r="D5188" s="21">
        <v>91</v>
      </c>
      <c r="E5188" s="21" t="str">
        <f>VLOOKUP(Tableau1[[#This Row],[CODE_DEPT]],Libellés!$L$2:$M$102,2,FALSE)</f>
        <v>Essonne</v>
      </c>
      <c r="F5188" s="21" t="s">
        <v>55</v>
      </c>
      <c r="G5188" s="21" t="str">
        <f>VLOOKUP(Tableau1[[#This Row],[CODE_TYPE_DECHET]],Libellés!$A$1:$B$8,2,FALSE)</f>
        <v>Collectes séparées hors gravats</v>
      </c>
      <c r="H5188" s="21" t="s">
        <v>49</v>
      </c>
      <c r="I5188" s="21" t="str">
        <f>VLOOKUP(Tableau1[[#This Row],[CODE_DESTINATION]],Libellés!$E$2:$F$7,2,FALSE)</f>
        <v>Valorisation matière</v>
      </c>
      <c r="J5188" s="21">
        <v>3267.6559600000001</v>
      </c>
      <c r="K5188" s="21">
        <v>1276233</v>
      </c>
      <c r="L5188" s="21">
        <f>Tableau1[[#This Row],[TONNE_DECHET]]*1000</f>
        <v>3267655.96</v>
      </c>
      <c r="M5188" s="21">
        <f>Tableau1[[#This Row],[KG_DECHET]]/Tableau1[[#This Row],[Population]]</f>
        <v>2.5603913705412724</v>
      </c>
    </row>
    <row r="5189" spans="1:13" x14ac:dyDescent="0.3">
      <c r="A5189" s="21">
        <v>2015</v>
      </c>
      <c r="B5189" s="21">
        <v>11</v>
      </c>
      <c r="C5189" s="21" t="str">
        <f>VLOOKUP(Tableau1[[#This Row],[CODE_REGION]],Libellés!$I$2:$J$15,2,FALSE)</f>
        <v>Ile-de-France</v>
      </c>
      <c r="D5189" s="21">
        <v>91</v>
      </c>
      <c r="E5189" s="21" t="str">
        <f>VLOOKUP(Tableau1[[#This Row],[CODE_DEPT]],Libellés!$L$2:$M$102,2,FALSE)</f>
        <v>Essonne</v>
      </c>
      <c r="F5189" s="21" t="s">
        <v>55</v>
      </c>
      <c r="G5189" s="21" t="str">
        <f>VLOOKUP(Tableau1[[#This Row],[CODE_TYPE_DECHET]],Libellés!$A$1:$B$8,2,FALSE)</f>
        <v>Collectes séparées hors gravats</v>
      </c>
      <c r="H5189" s="21" t="s">
        <v>50</v>
      </c>
      <c r="I5189" s="21" t="str">
        <f>VLOOKUP(Tableau1[[#This Row],[CODE_DESTINATION]],Libellés!$E$2:$F$7,2,FALSE)</f>
        <v>Incinération avec récupération d'énergie</v>
      </c>
      <c r="J5189" s="21">
        <v>3092</v>
      </c>
      <c r="K5189" s="21">
        <v>1276233</v>
      </c>
      <c r="L5189" s="21">
        <f>Tableau1[[#This Row],[TONNE_DECHET]]*1000</f>
        <v>3092000</v>
      </c>
      <c r="M5189" s="21">
        <f>Tableau1[[#This Row],[KG_DECHET]]/Tableau1[[#This Row],[Population]]</f>
        <v>2.422755092526208</v>
      </c>
    </row>
    <row r="5190" spans="1:13" x14ac:dyDescent="0.3">
      <c r="A5190" s="21">
        <v>2017</v>
      </c>
      <c r="B5190" s="21">
        <v>11</v>
      </c>
      <c r="C5190" s="21" t="str">
        <f>VLOOKUP(Tableau1[[#This Row],[CODE_REGION]],Libellés!$I$2:$J$15,2,FALSE)</f>
        <v>Ile-de-France</v>
      </c>
      <c r="D5190" s="21">
        <v>91</v>
      </c>
      <c r="E5190" s="21" t="str">
        <f>VLOOKUP(Tableau1[[#This Row],[CODE_DEPT]],Libellés!$L$2:$M$102,2,FALSE)</f>
        <v>Essonne</v>
      </c>
      <c r="F5190" s="21" t="s">
        <v>49</v>
      </c>
      <c r="G5190" s="21" t="str">
        <f>VLOOKUP(Tableau1[[#This Row],[CODE_TYPE_DECHET]],Libellés!$A$1:$B$8,2,FALSE)</f>
        <v>Ordures ménagères résiduelles</v>
      </c>
      <c r="H5190" s="21" t="s">
        <v>50</v>
      </c>
      <c r="I5190" s="21" t="str">
        <f>VLOOKUP(Tableau1[[#This Row],[CODE_DESTINATION]],Libellés!$E$2:$F$7,2,FALSE)</f>
        <v>Incinération avec récupération d'énergie</v>
      </c>
      <c r="J5190" s="21">
        <v>298717.41681000002</v>
      </c>
      <c r="K5190" s="21">
        <v>1296130</v>
      </c>
      <c r="L5190" s="21">
        <f>Tableau1[[#This Row],[TONNE_DECHET]]*1000</f>
        <v>298717416.81</v>
      </c>
      <c r="M5190" s="21">
        <f>Tableau1[[#This Row],[KG_DECHET]]/Tableau1[[#This Row],[Population]]</f>
        <v>230.46871595441814</v>
      </c>
    </row>
    <row r="5191" spans="1:13" x14ac:dyDescent="0.3">
      <c r="A5191" s="21">
        <v>2017</v>
      </c>
      <c r="B5191" s="21">
        <v>11</v>
      </c>
      <c r="C5191" s="21" t="str">
        <f>VLOOKUP(Tableau1[[#This Row],[CODE_REGION]],Libellés!$I$2:$J$15,2,FALSE)</f>
        <v>Ile-de-France</v>
      </c>
      <c r="D5191" s="21">
        <v>91</v>
      </c>
      <c r="E5191" s="21" t="str">
        <f>VLOOKUP(Tableau1[[#This Row],[CODE_DEPT]],Libellés!$L$2:$M$102,2,FALSE)</f>
        <v>Essonne</v>
      </c>
      <c r="F5191" s="21" t="s">
        <v>49</v>
      </c>
      <c r="G5191" s="21" t="str">
        <f>VLOOKUP(Tableau1[[#This Row],[CODE_TYPE_DECHET]],Libellés!$A$1:$B$8,2,FALSE)</f>
        <v>Ordures ménagères résiduelles</v>
      </c>
      <c r="H5191" s="21" t="s">
        <v>51</v>
      </c>
      <c r="I5191" s="21" t="str">
        <f>VLOOKUP(Tableau1[[#This Row],[CODE_DESTINATION]],Libellés!$E$2:$F$7,2,FALSE)</f>
        <v>Stockage</v>
      </c>
      <c r="J5191" s="21">
        <v>0</v>
      </c>
      <c r="K5191" s="21">
        <v>1296130</v>
      </c>
      <c r="L5191" s="21">
        <f>Tableau1[[#This Row],[TONNE_DECHET]]*1000</f>
        <v>0</v>
      </c>
      <c r="M5191" s="21">
        <f>Tableau1[[#This Row],[KG_DECHET]]/Tableau1[[#This Row],[Population]]</f>
        <v>0</v>
      </c>
    </row>
    <row r="5192" spans="1:13" x14ac:dyDescent="0.3">
      <c r="A5192" s="21">
        <v>2017</v>
      </c>
      <c r="B5192" s="21">
        <v>11</v>
      </c>
      <c r="C5192" s="21" t="str">
        <f>VLOOKUP(Tableau1[[#This Row],[CODE_REGION]],Libellés!$I$2:$J$15,2,FALSE)</f>
        <v>Ile-de-France</v>
      </c>
      <c r="D5192" s="21">
        <v>91</v>
      </c>
      <c r="E5192" s="21" t="str">
        <f>VLOOKUP(Tableau1[[#This Row],[CODE_DEPT]],Libellés!$L$2:$M$102,2,FALSE)</f>
        <v>Essonne</v>
      </c>
      <c r="F5192" s="21" t="s">
        <v>49</v>
      </c>
      <c r="G5192" s="21" t="str">
        <f>VLOOKUP(Tableau1[[#This Row],[CODE_TYPE_DECHET]],Libellés!$A$1:$B$8,2,FALSE)</f>
        <v>Ordures ménagères résiduelles</v>
      </c>
      <c r="H5192" s="21" t="s">
        <v>56</v>
      </c>
      <c r="I5192" s="21" t="str">
        <f>VLOOKUP(Tableau1[[#This Row],[CODE_DESTINATION]],Libellés!$E$2:$F$7,2,FALSE)</f>
        <v>Valorisation organique</v>
      </c>
      <c r="J5192" s="21">
        <v>23360.40827</v>
      </c>
      <c r="K5192" s="21">
        <v>1296130</v>
      </c>
      <c r="L5192" s="21">
        <f>Tableau1[[#This Row],[TONNE_DECHET]]*1000</f>
        <v>23360408.27</v>
      </c>
      <c r="M5192" s="21">
        <f>Tableau1[[#This Row],[KG_DECHET]]/Tableau1[[#This Row],[Population]]</f>
        <v>18.023198498607393</v>
      </c>
    </row>
    <row r="5193" spans="1:13" x14ac:dyDescent="0.3">
      <c r="A5193" s="21">
        <v>2017</v>
      </c>
      <c r="B5193" s="21">
        <v>11</v>
      </c>
      <c r="C5193" s="21" t="str">
        <f>VLOOKUP(Tableau1[[#This Row],[CODE_REGION]],Libellés!$I$2:$J$15,2,FALSE)</f>
        <v>Ile-de-France</v>
      </c>
      <c r="D5193" s="21">
        <v>91</v>
      </c>
      <c r="E5193" s="21" t="str">
        <f>VLOOKUP(Tableau1[[#This Row],[CODE_DEPT]],Libellés!$L$2:$M$102,2,FALSE)</f>
        <v>Essonne</v>
      </c>
      <c r="F5193" s="21" t="s">
        <v>50</v>
      </c>
      <c r="G5193" s="21" t="str">
        <f>VLOOKUP(Tableau1[[#This Row],[CODE_TYPE_DECHET]],Libellés!$A$1:$B$8,2,FALSE)</f>
        <v>Encombrants</v>
      </c>
      <c r="H5193" s="21" t="s">
        <v>49</v>
      </c>
      <c r="I5193" s="21" t="str">
        <f>VLOOKUP(Tableau1[[#This Row],[CODE_DESTINATION]],Libellés!$E$2:$F$7,2,FALSE)</f>
        <v>Valorisation matière</v>
      </c>
      <c r="J5193" s="21">
        <v>21631.257590000001</v>
      </c>
      <c r="K5193" s="21">
        <v>1296130</v>
      </c>
      <c r="L5193" s="21">
        <f>Tableau1[[#This Row],[TONNE_DECHET]]*1000</f>
        <v>21631257.59</v>
      </c>
      <c r="M5193" s="21">
        <f>Tableau1[[#This Row],[KG_DECHET]]/Tableau1[[#This Row],[Population]]</f>
        <v>16.689111115397374</v>
      </c>
    </row>
    <row r="5194" spans="1:13" x14ac:dyDescent="0.3">
      <c r="A5194" s="21">
        <v>2017</v>
      </c>
      <c r="B5194" s="21">
        <v>11</v>
      </c>
      <c r="C5194" s="21" t="str">
        <f>VLOOKUP(Tableau1[[#This Row],[CODE_REGION]],Libellés!$I$2:$J$15,2,FALSE)</f>
        <v>Ile-de-France</v>
      </c>
      <c r="D5194" s="21">
        <v>91</v>
      </c>
      <c r="E5194" s="21" t="str">
        <f>VLOOKUP(Tableau1[[#This Row],[CODE_DEPT]],Libellés!$L$2:$M$102,2,FALSE)</f>
        <v>Essonne</v>
      </c>
      <c r="F5194" s="21" t="s">
        <v>50</v>
      </c>
      <c r="G5194" s="21" t="str">
        <f>VLOOKUP(Tableau1[[#This Row],[CODE_TYPE_DECHET]],Libellés!$A$1:$B$8,2,FALSE)</f>
        <v>Encombrants</v>
      </c>
      <c r="H5194" s="21" t="s">
        <v>51</v>
      </c>
      <c r="I5194" s="21" t="str">
        <f>VLOOKUP(Tableau1[[#This Row],[CODE_DESTINATION]],Libellés!$E$2:$F$7,2,FALSE)</f>
        <v>Stockage</v>
      </c>
      <c r="J5194" s="21">
        <v>1446.5366899999999</v>
      </c>
      <c r="K5194" s="21">
        <v>1296130</v>
      </c>
      <c r="L5194" s="21">
        <f>Tableau1[[#This Row],[TONNE_DECHET]]*1000</f>
        <v>1446536.69</v>
      </c>
      <c r="M5194" s="21">
        <f>Tableau1[[#This Row],[KG_DECHET]]/Tableau1[[#This Row],[Population]]</f>
        <v>1.1160429046469105</v>
      </c>
    </row>
    <row r="5195" spans="1:13" x14ac:dyDescent="0.3">
      <c r="A5195" s="21">
        <v>2017</v>
      </c>
      <c r="B5195" s="21">
        <v>11</v>
      </c>
      <c r="C5195" s="21" t="str">
        <f>VLOOKUP(Tableau1[[#This Row],[CODE_REGION]],Libellés!$I$2:$J$15,2,FALSE)</f>
        <v>Ile-de-France</v>
      </c>
      <c r="D5195" s="21">
        <v>91</v>
      </c>
      <c r="E5195" s="21" t="str">
        <f>VLOOKUP(Tableau1[[#This Row],[CODE_DEPT]],Libellés!$L$2:$M$102,2,FALSE)</f>
        <v>Essonne</v>
      </c>
      <c r="F5195" s="21" t="s">
        <v>50</v>
      </c>
      <c r="G5195" s="21" t="str">
        <f>VLOOKUP(Tableau1[[#This Row],[CODE_TYPE_DECHET]],Libellés!$A$1:$B$8,2,FALSE)</f>
        <v>Encombrants</v>
      </c>
      <c r="H5195" s="21" t="s">
        <v>52</v>
      </c>
      <c r="I5195" s="21" t="str">
        <f>VLOOKUP(Tableau1[[#This Row],[CODE_DESTINATION]],Libellés!$E$2:$F$7,2,FALSE)</f>
        <v>Non précisé</v>
      </c>
      <c r="J5195" s="21">
        <v>370.02911999999998</v>
      </c>
      <c r="K5195" s="21">
        <v>1296130</v>
      </c>
      <c r="L5195" s="21">
        <f>Tableau1[[#This Row],[TONNE_DECHET]]*1000</f>
        <v>370029.12</v>
      </c>
      <c r="M5195" s="21">
        <f>Tableau1[[#This Row],[KG_DECHET]]/Tableau1[[#This Row],[Population]]</f>
        <v>0.28548765941687948</v>
      </c>
    </row>
    <row r="5196" spans="1:13" x14ac:dyDescent="0.3">
      <c r="A5196" s="21">
        <v>2017</v>
      </c>
      <c r="B5196" s="21">
        <v>11</v>
      </c>
      <c r="C5196" s="21" t="str">
        <f>VLOOKUP(Tableau1[[#This Row],[CODE_REGION]],Libellés!$I$2:$J$15,2,FALSE)</f>
        <v>Ile-de-France</v>
      </c>
      <c r="D5196" s="21">
        <v>91</v>
      </c>
      <c r="E5196" s="21" t="str">
        <f>VLOOKUP(Tableau1[[#This Row],[CODE_DEPT]],Libellés!$L$2:$M$102,2,FALSE)</f>
        <v>Essonne</v>
      </c>
      <c r="F5196" s="21" t="s">
        <v>53</v>
      </c>
      <c r="G5196" s="21" t="str">
        <f>VLOOKUP(Tableau1[[#This Row],[CODE_TYPE_DECHET]],Libellés!$A$1:$B$8,2,FALSE)</f>
        <v>Déchets dangereux</v>
      </c>
      <c r="H5196" s="21" t="s">
        <v>49</v>
      </c>
      <c r="I5196" s="21" t="str">
        <f>VLOOKUP(Tableau1[[#This Row],[CODE_DESTINATION]],Libellés!$E$2:$F$7,2,FALSE)</f>
        <v>Valorisation matière</v>
      </c>
      <c r="J5196" s="21">
        <v>183.04486</v>
      </c>
      <c r="K5196" s="21">
        <v>1296130</v>
      </c>
      <c r="L5196" s="21">
        <f>Tableau1[[#This Row],[TONNE_DECHET]]*1000</f>
        <v>183044.86</v>
      </c>
      <c r="M5196" s="21">
        <f>Tableau1[[#This Row],[KG_DECHET]]/Tableau1[[#This Row],[Population]]</f>
        <v>0.14122415189834353</v>
      </c>
    </row>
    <row r="5197" spans="1:13" x14ac:dyDescent="0.3">
      <c r="A5197" s="21">
        <v>2017</v>
      </c>
      <c r="B5197" s="21">
        <v>11</v>
      </c>
      <c r="C5197" s="21" t="str">
        <f>VLOOKUP(Tableau1[[#This Row],[CODE_REGION]],Libellés!$I$2:$J$15,2,FALSE)</f>
        <v>Ile-de-France</v>
      </c>
      <c r="D5197" s="21">
        <v>91</v>
      </c>
      <c r="E5197" s="21" t="str">
        <f>VLOOKUP(Tableau1[[#This Row],[CODE_DEPT]],Libellés!$L$2:$M$102,2,FALSE)</f>
        <v>Essonne</v>
      </c>
      <c r="F5197" s="21" t="s">
        <v>53</v>
      </c>
      <c r="G5197" s="21" t="str">
        <f>VLOOKUP(Tableau1[[#This Row],[CODE_TYPE_DECHET]],Libellés!$A$1:$B$8,2,FALSE)</f>
        <v>Déchets dangereux</v>
      </c>
      <c r="H5197" s="21" t="s">
        <v>50</v>
      </c>
      <c r="I5197" s="21" t="str">
        <f>VLOOKUP(Tableau1[[#This Row],[CODE_DESTINATION]],Libellés!$E$2:$F$7,2,FALSE)</f>
        <v>Incinération avec récupération d'énergie</v>
      </c>
      <c r="J5197" s="21">
        <v>3.5180899999999999</v>
      </c>
      <c r="K5197" s="21">
        <v>1296130</v>
      </c>
      <c r="L5197" s="21">
        <f>Tableau1[[#This Row],[TONNE_DECHET]]*1000</f>
        <v>3518.09</v>
      </c>
      <c r="M5197" s="21">
        <f>Tableau1[[#This Row],[KG_DECHET]]/Tableau1[[#This Row],[Population]]</f>
        <v>2.7143033492010834E-3</v>
      </c>
    </row>
    <row r="5198" spans="1:13" x14ac:dyDescent="0.3">
      <c r="A5198" s="21">
        <v>2017</v>
      </c>
      <c r="B5198" s="21">
        <v>11</v>
      </c>
      <c r="C5198" s="21" t="str">
        <f>VLOOKUP(Tableau1[[#This Row],[CODE_REGION]],Libellés!$I$2:$J$15,2,FALSE)</f>
        <v>Ile-de-France</v>
      </c>
      <c r="D5198" s="21">
        <v>91</v>
      </c>
      <c r="E5198" s="21" t="str">
        <f>VLOOKUP(Tableau1[[#This Row],[CODE_DEPT]],Libellés!$L$2:$M$102,2,FALSE)</f>
        <v>Essonne</v>
      </c>
      <c r="F5198" s="21" t="s">
        <v>53</v>
      </c>
      <c r="G5198" s="21" t="str">
        <f>VLOOKUP(Tableau1[[#This Row],[CODE_TYPE_DECHET]],Libellés!$A$1:$B$8,2,FALSE)</f>
        <v>Déchets dangereux</v>
      </c>
      <c r="H5198" s="21" t="s">
        <v>52</v>
      </c>
      <c r="I5198" s="21" t="str">
        <f>VLOOKUP(Tableau1[[#This Row],[CODE_DESTINATION]],Libellés!$E$2:$F$7,2,FALSE)</f>
        <v>Non précisé</v>
      </c>
      <c r="J5198" s="21">
        <v>19.970849999999999</v>
      </c>
      <c r="K5198" s="21">
        <v>1296130</v>
      </c>
      <c r="L5198" s="21">
        <f>Tableau1[[#This Row],[TONNE_DECHET]]*1000</f>
        <v>19970.849999999999</v>
      </c>
      <c r="M5198" s="21">
        <f>Tableau1[[#This Row],[KG_DECHET]]/Tableau1[[#This Row],[Population]]</f>
        <v>1.540806091981514E-2</v>
      </c>
    </row>
    <row r="5199" spans="1:13" x14ac:dyDescent="0.3">
      <c r="A5199" s="21">
        <v>2017</v>
      </c>
      <c r="B5199" s="21">
        <v>11</v>
      </c>
      <c r="C5199" s="21" t="str">
        <f>VLOOKUP(Tableau1[[#This Row],[CODE_REGION]],Libellés!$I$2:$J$15,2,FALSE)</f>
        <v>Ile-de-France</v>
      </c>
      <c r="D5199" s="21">
        <v>91</v>
      </c>
      <c r="E5199" s="21" t="str">
        <f>VLOOKUP(Tableau1[[#This Row],[CODE_DEPT]],Libellés!$L$2:$M$102,2,FALSE)</f>
        <v>Essonne</v>
      </c>
      <c r="F5199" s="21" t="s">
        <v>51</v>
      </c>
      <c r="G5199" s="21" t="str">
        <f>VLOOKUP(Tableau1[[#This Row],[CODE_TYPE_DECHET]],Libellés!$A$1:$B$8,2,FALSE)</f>
        <v>Emballages et papier</v>
      </c>
      <c r="H5199" s="21" t="s">
        <v>49</v>
      </c>
      <c r="I5199" s="21" t="str">
        <f>VLOOKUP(Tableau1[[#This Row],[CODE_DESTINATION]],Libellés!$E$2:$F$7,2,FALSE)</f>
        <v>Valorisation matière</v>
      </c>
      <c r="J5199" s="21">
        <v>56858.02016</v>
      </c>
      <c r="K5199" s="21">
        <v>1296130</v>
      </c>
      <c r="L5199" s="21">
        <f>Tableau1[[#This Row],[TONNE_DECHET]]*1000</f>
        <v>56858020.159999996</v>
      </c>
      <c r="M5199" s="21">
        <f>Tableau1[[#This Row],[KG_DECHET]]/Tableau1[[#This Row],[Population]]</f>
        <v>43.867528843557359</v>
      </c>
    </row>
    <row r="5200" spans="1:13" x14ac:dyDescent="0.3">
      <c r="A5200" s="21">
        <v>2017</v>
      </c>
      <c r="B5200" s="21">
        <v>11</v>
      </c>
      <c r="C5200" s="21" t="str">
        <f>VLOOKUP(Tableau1[[#This Row],[CODE_REGION]],Libellés!$I$2:$J$15,2,FALSE)</f>
        <v>Ile-de-France</v>
      </c>
      <c r="D5200" s="21">
        <v>91</v>
      </c>
      <c r="E5200" s="21" t="str">
        <f>VLOOKUP(Tableau1[[#This Row],[CODE_DEPT]],Libellés!$L$2:$M$102,2,FALSE)</f>
        <v>Essonne</v>
      </c>
      <c r="F5200" s="21" t="s">
        <v>56</v>
      </c>
      <c r="G5200" s="21" t="str">
        <f>VLOOKUP(Tableau1[[#This Row],[CODE_TYPE_DECHET]],Libellés!$A$1:$B$8,2,FALSE)</f>
        <v>Biodéchets</v>
      </c>
      <c r="H5200" s="21" t="s">
        <v>56</v>
      </c>
      <c r="I5200" s="21" t="str">
        <f>VLOOKUP(Tableau1[[#This Row],[CODE_DESTINATION]],Libellés!$E$2:$F$7,2,FALSE)</f>
        <v>Valorisation organique</v>
      </c>
      <c r="J5200" s="21">
        <v>62472.150479999997</v>
      </c>
      <c r="K5200" s="21">
        <v>1296130</v>
      </c>
      <c r="L5200" s="21">
        <f>Tableau1[[#This Row],[TONNE_DECHET]]*1000</f>
        <v>62472150.479999997</v>
      </c>
      <c r="M5200" s="21">
        <f>Tableau1[[#This Row],[KG_DECHET]]/Tableau1[[#This Row],[Population]]</f>
        <v>48.198985040080856</v>
      </c>
    </row>
    <row r="5201" spans="1:13" x14ac:dyDescent="0.3">
      <c r="A5201" s="21">
        <v>2017</v>
      </c>
      <c r="B5201" s="21">
        <v>11</v>
      </c>
      <c r="C5201" s="21" t="str">
        <f>VLOOKUP(Tableau1[[#This Row],[CODE_REGION]],Libellés!$I$2:$J$15,2,FALSE)</f>
        <v>Ile-de-France</v>
      </c>
      <c r="D5201" s="21">
        <v>91</v>
      </c>
      <c r="E5201" s="21" t="str">
        <f>VLOOKUP(Tableau1[[#This Row],[CODE_DEPT]],Libellés!$L$2:$M$102,2,FALSE)</f>
        <v>Essonne</v>
      </c>
      <c r="F5201" s="21" t="s">
        <v>54</v>
      </c>
      <c r="G5201" s="21" t="str">
        <f>VLOOKUP(Tableau1[[#This Row],[CODE_TYPE_DECHET]],Libellés!$A$1:$B$8,2,FALSE)</f>
        <v>Verre</v>
      </c>
      <c r="H5201" s="21" t="s">
        <v>49</v>
      </c>
      <c r="I5201" s="21" t="str">
        <f>VLOOKUP(Tableau1[[#This Row],[CODE_DESTINATION]],Libellés!$E$2:$F$7,2,FALSE)</f>
        <v>Valorisation matière</v>
      </c>
      <c r="J5201" s="21">
        <v>24604.308069999999</v>
      </c>
      <c r="K5201" s="21">
        <v>1296130</v>
      </c>
      <c r="L5201" s="21">
        <f>Tableau1[[#This Row],[TONNE_DECHET]]*1000</f>
        <v>24604308.07</v>
      </c>
      <c r="M5201" s="21">
        <f>Tableau1[[#This Row],[KG_DECHET]]/Tableau1[[#This Row],[Population]]</f>
        <v>18.982901460501648</v>
      </c>
    </row>
    <row r="5202" spans="1:13" x14ac:dyDescent="0.3">
      <c r="A5202" s="21">
        <v>2017</v>
      </c>
      <c r="B5202" s="21">
        <v>11</v>
      </c>
      <c r="C5202" s="21" t="str">
        <f>VLOOKUP(Tableau1[[#This Row],[CODE_REGION]],Libellés!$I$2:$J$15,2,FALSE)</f>
        <v>Ile-de-France</v>
      </c>
      <c r="D5202" s="21">
        <v>91</v>
      </c>
      <c r="E5202" s="21" t="str">
        <f>VLOOKUP(Tableau1[[#This Row],[CODE_DEPT]],Libellés!$L$2:$M$102,2,FALSE)</f>
        <v>Essonne</v>
      </c>
      <c r="F5202" s="21" t="s">
        <v>54</v>
      </c>
      <c r="G5202" s="21" t="str">
        <f>VLOOKUP(Tableau1[[#This Row],[CODE_TYPE_DECHET]],Libellés!$A$1:$B$8,2,FALSE)</f>
        <v>Verre</v>
      </c>
      <c r="H5202" s="21" t="s">
        <v>52</v>
      </c>
      <c r="I5202" s="21" t="str">
        <f>VLOOKUP(Tableau1[[#This Row],[CODE_DESTINATION]],Libellés!$E$2:$F$7,2,FALSE)</f>
        <v>Non précisé</v>
      </c>
      <c r="J5202" s="21">
        <v>127.59413000000001</v>
      </c>
      <c r="K5202" s="21">
        <v>1296130</v>
      </c>
      <c r="L5202" s="21">
        <f>Tableau1[[#This Row],[TONNE_DECHET]]*1000</f>
        <v>127594.13</v>
      </c>
      <c r="M5202" s="21">
        <f>Tableau1[[#This Row],[KG_DECHET]]/Tableau1[[#This Row],[Population]]</f>
        <v>9.8442386180398578E-2</v>
      </c>
    </row>
    <row r="5203" spans="1:13" x14ac:dyDescent="0.3">
      <c r="A5203" s="21">
        <v>2017</v>
      </c>
      <c r="B5203" s="21">
        <v>11</v>
      </c>
      <c r="C5203" s="21" t="str">
        <f>VLOOKUP(Tableau1[[#This Row],[CODE_REGION]],Libellés!$I$2:$J$15,2,FALSE)</f>
        <v>Ile-de-France</v>
      </c>
      <c r="D5203" s="21">
        <v>91</v>
      </c>
      <c r="E5203" s="21" t="str">
        <f>VLOOKUP(Tableau1[[#This Row],[CODE_DEPT]],Libellés!$L$2:$M$102,2,FALSE)</f>
        <v>Essonne</v>
      </c>
      <c r="F5203" s="21" t="s">
        <v>55</v>
      </c>
      <c r="G5203" s="21" t="str">
        <f>VLOOKUP(Tableau1[[#This Row],[CODE_TYPE_DECHET]],Libellés!$A$1:$B$8,2,FALSE)</f>
        <v>Collectes séparées hors gravats</v>
      </c>
      <c r="H5203" s="21" t="s">
        <v>49</v>
      </c>
      <c r="I5203" s="21" t="str">
        <f>VLOOKUP(Tableau1[[#This Row],[CODE_DESTINATION]],Libellés!$E$2:$F$7,2,FALSE)</f>
        <v>Valorisation matière</v>
      </c>
      <c r="J5203" s="21">
        <v>3066.6694299999999</v>
      </c>
      <c r="K5203" s="21">
        <v>1296130</v>
      </c>
      <c r="L5203" s="21">
        <f>Tableau1[[#This Row],[TONNE_DECHET]]*1000</f>
        <v>3066669.4299999997</v>
      </c>
      <c r="M5203" s="21">
        <f>Tableau1[[#This Row],[KG_DECHET]]/Tableau1[[#This Row],[Population]]</f>
        <v>2.3660199439870997</v>
      </c>
    </row>
    <row r="5204" spans="1:13" x14ac:dyDescent="0.3">
      <c r="A5204" s="21">
        <v>2009</v>
      </c>
      <c r="B5204" s="21">
        <v>11</v>
      </c>
      <c r="C5204" s="21" t="str">
        <f>VLOOKUP(Tableau1[[#This Row],[CODE_REGION]],Libellés!$I$2:$J$15,2,FALSE)</f>
        <v>Ile-de-France</v>
      </c>
      <c r="D5204" s="21">
        <v>92</v>
      </c>
      <c r="E5204" s="21" t="str">
        <f>VLOOKUP(Tableau1[[#This Row],[CODE_DEPT]],Libellés!$L$2:$M$102,2,FALSE)</f>
        <v>Hauts-de-seine</v>
      </c>
      <c r="F5204" s="21" t="s">
        <v>49</v>
      </c>
      <c r="G5204" s="21" t="str">
        <f>VLOOKUP(Tableau1[[#This Row],[CODE_TYPE_DECHET]],Libellés!$A$1:$B$8,2,FALSE)</f>
        <v>Ordures ménagères résiduelles</v>
      </c>
      <c r="H5204" s="21" t="s">
        <v>50</v>
      </c>
      <c r="I5204" s="21" t="str">
        <f>VLOOKUP(Tableau1[[#This Row],[CODE_DESTINATION]],Libellés!$E$2:$F$7,2,FALSE)</f>
        <v>Incinération avec récupération d'énergie</v>
      </c>
      <c r="J5204" s="21">
        <v>488118.43680999998</v>
      </c>
      <c r="K5204" s="21">
        <v>1561745</v>
      </c>
      <c r="L5204" s="21">
        <f>Tableau1[[#This Row],[TONNE_DECHET]]*1000</f>
        <v>488118436.81</v>
      </c>
      <c r="M5204" s="21">
        <f>Tableau1[[#This Row],[KG_DECHET]]/Tableau1[[#This Row],[Population]]</f>
        <v>312.54682218287877</v>
      </c>
    </row>
    <row r="5205" spans="1:13" x14ac:dyDescent="0.3">
      <c r="A5205" s="21">
        <v>2009</v>
      </c>
      <c r="B5205" s="21">
        <v>11</v>
      </c>
      <c r="C5205" s="21" t="str">
        <f>VLOOKUP(Tableau1[[#This Row],[CODE_REGION]],Libellés!$I$2:$J$15,2,FALSE)</f>
        <v>Ile-de-France</v>
      </c>
      <c r="D5205" s="21">
        <v>92</v>
      </c>
      <c r="E5205" s="21" t="str">
        <f>VLOOKUP(Tableau1[[#This Row],[CODE_DEPT]],Libellés!$L$2:$M$102,2,FALSE)</f>
        <v>Hauts-de-seine</v>
      </c>
      <c r="F5205" s="21" t="s">
        <v>50</v>
      </c>
      <c r="G5205" s="21" t="str">
        <f>VLOOKUP(Tableau1[[#This Row],[CODE_TYPE_DECHET]],Libellés!$A$1:$B$8,2,FALSE)</f>
        <v>Encombrants</v>
      </c>
      <c r="H5205" s="21" t="s">
        <v>49</v>
      </c>
      <c r="I5205" s="21" t="str">
        <f>VLOOKUP(Tableau1[[#This Row],[CODE_DESTINATION]],Libellés!$E$2:$F$7,2,FALSE)</f>
        <v>Valorisation matière</v>
      </c>
      <c r="J5205" s="21">
        <v>39689.387600000002</v>
      </c>
      <c r="K5205" s="21">
        <v>1561745</v>
      </c>
      <c r="L5205" s="21">
        <f>Tableau1[[#This Row],[TONNE_DECHET]]*1000</f>
        <v>39689387.600000001</v>
      </c>
      <c r="M5205" s="21">
        <f>Tableau1[[#This Row],[KG_DECHET]]/Tableau1[[#This Row],[Population]]</f>
        <v>25.413487861334598</v>
      </c>
    </row>
    <row r="5206" spans="1:13" x14ac:dyDescent="0.3">
      <c r="A5206" s="21">
        <v>2009</v>
      </c>
      <c r="B5206" s="21">
        <v>11</v>
      </c>
      <c r="C5206" s="21" t="str">
        <f>VLOOKUP(Tableau1[[#This Row],[CODE_REGION]],Libellés!$I$2:$J$15,2,FALSE)</f>
        <v>Ile-de-France</v>
      </c>
      <c r="D5206" s="21">
        <v>92</v>
      </c>
      <c r="E5206" s="21" t="str">
        <f>VLOOKUP(Tableau1[[#This Row],[CODE_DEPT]],Libellés!$L$2:$M$102,2,FALSE)</f>
        <v>Hauts-de-seine</v>
      </c>
      <c r="F5206" s="21" t="s">
        <v>50</v>
      </c>
      <c r="G5206" s="21" t="str">
        <f>VLOOKUP(Tableau1[[#This Row],[CODE_TYPE_DECHET]],Libellés!$A$1:$B$8,2,FALSE)</f>
        <v>Encombrants</v>
      </c>
      <c r="H5206" s="21" t="s">
        <v>52</v>
      </c>
      <c r="I5206" s="21" t="str">
        <f>VLOOKUP(Tableau1[[#This Row],[CODE_DESTINATION]],Libellés!$E$2:$F$7,2,FALSE)</f>
        <v>Non précisé</v>
      </c>
      <c r="J5206" s="21">
        <v>647</v>
      </c>
      <c r="K5206" s="21">
        <v>1561745</v>
      </c>
      <c r="L5206" s="21">
        <f>Tableau1[[#This Row],[TONNE_DECHET]]*1000</f>
        <v>647000</v>
      </c>
      <c r="M5206" s="21">
        <f>Tableau1[[#This Row],[KG_DECHET]]/Tableau1[[#This Row],[Population]]</f>
        <v>0.41428018018306445</v>
      </c>
    </row>
    <row r="5207" spans="1:13" x14ac:dyDescent="0.3">
      <c r="A5207" s="21">
        <v>2009</v>
      </c>
      <c r="B5207" s="21">
        <v>11</v>
      </c>
      <c r="C5207" s="21" t="str">
        <f>VLOOKUP(Tableau1[[#This Row],[CODE_REGION]],Libellés!$I$2:$J$15,2,FALSE)</f>
        <v>Ile-de-France</v>
      </c>
      <c r="D5207" s="21">
        <v>92</v>
      </c>
      <c r="E5207" s="21" t="str">
        <f>VLOOKUP(Tableau1[[#This Row],[CODE_DEPT]],Libellés!$L$2:$M$102,2,FALSE)</f>
        <v>Hauts-de-seine</v>
      </c>
      <c r="F5207" s="21" t="s">
        <v>53</v>
      </c>
      <c r="G5207" s="21" t="str">
        <f>VLOOKUP(Tableau1[[#This Row],[CODE_TYPE_DECHET]],Libellés!$A$1:$B$8,2,FALSE)</f>
        <v>Déchets dangereux</v>
      </c>
      <c r="H5207" s="21" t="s">
        <v>49</v>
      </c>
      <c r="I5207" s="21" t="str">
        <f>VLOOKUP(Tableau1[[#This Row],[CODE_DESTINATION]],Libellés!$E$2:$F$7,2,FALSE)</f>
        <v>Valorisation matière</v>
      </c>
      <c r="J5207" s="21">
        <v>453.33699999999999</v>
      </c>
      <c r="K5207" s="21">
        <v>1561745</v>
      </c>
      <c r="L5207" s="21">
        <f>Tableau1[[#This Row],[TONNE_DECHET]]*1000</f>
        <v>453337</v>
      </c>
      <c r="M5207" s="21">
        <f>Tableau1[[#This Row],[KG_DECHET]]/Tableau1[[#This Row],[Population]]</f>
        <v>0.29027594133485302</v>
      </c>
    </row>
    <row r="5208" spans="1:13" x14ac:dyDescent="0.3">
      <c r="A5208" s="21">
        <v>2009</v>
      </c>
      <c r="B5208" s="21">
        <v>11</v>
      </c>
      <c r="C5208" s="21" t="str">
        <f>VLOOKUP(Tableau1[[#This Row],[CODE_REGION]],Libellés!$I$2:$J$15,2,FALSE)</f>
        <v>Ile-de-France</v>
      </c>
      <c r="D5208" s="21">
        <v>92</v>
      </c>
      <c r="E5208" s="21" t="str">
        <f>VLOOKUP(Tableau1[[#This Row],[CODE_DEPT]],Libellés!$L$2:$M$102,2,FALSE)</f>
        <v>Hauts-de-seine</v>
      </c>
      <c r="F5208" s="21" t="s">
        <v>53</v>
      </c>
      <c r="G5208" s="21" t="str">
        <f>VLOOKUP(Tableau1[[#This Row],[CODE_TYPE_DECHET]],Libellés!$A$1:$B$8,2,FALSE)</f>
        <v>Déchets dangereux</v>
      </c>
      <c r="H5208" s="21" t="s">
        <v>50</v>
      </c>
      <c r="I5208" s="21" t="str">
        <f>VLOOKUP(Tableau1[[#This Row],[CODE_DESTINATION]],Libellés!$E$2:$F$7,2,FALSE)</f>
        <v>Incinération avec récupération d'énergie</v>
      </c>
      <c r="J5208" s="21">
        <v>9.7277000000000005</v>
      </c>
      <c r="K5208" s="21">
        <v>1561745</v>
      </c>
      <c r="L5208" s="21">
        <f>Tableau1[[#This Row],[TONNE_DECHET]]*1000</f>
        <v>9727.7000000000007</v>
      </c>
      <c r="M5208" s="21">
        <f>Tableau1[[#This Row],[KG_DECHET]]/Tableau1[[#This Row],[Population]]</f>
        <v>6.2287377260692375E-3</v>
      </c>
    </row>
    <row r="5209" spans="1:13" x14ac:dyDescent="0.3">
      <c r="A5209" s="21">
        <v>2009</v>
      </c>
      <c r="B5209" s="21">
        <v>11</v>
      </c>
      <c r="C5209" s="21" t="str">
        <f>VLOOKUP(Tableau1[[#This Row],[CODE_REGION]],Libellés!$I$2:$J$15,2,FALSE)</f>
        <v>Ile-de-France</v>
      </c>
      <c r="D5209" s="21">
        <v>92</v>
      </c>
      <c r="E5209" s="21" t="str">
        <f>VLOOKUP(Tableau1[[#This Row],[CODE_DEPT]],Libellés!$L$2:$M$102,2,FALSE)</f>
        <v>Hauts-de-seine</v>
      </c>
      <c r="F5209" s="21" t="s">
        <v>53</v>
      </c>
      <c r="G5209" s="21" t="str">
        <f>VLOOKUP(Tableau1[[#This Row],[CODE_TYPE_DECHET]],Libellés!$A$1:$B$8,2,FALSE)</f>
        <v>Déchets dangereux</v>
      </c>
      <c r="H5209" s="21" t="s">
        <v>52</v>
      </c>
      <c r="I5209" s="21" t="str">
        <f>VLOOKUP(Tableau1[[#This Row],[CODE_DESTINATION]],Libellés!$E$2:$F$7,2,FALSE)</f>
        <v>Non précisé</v>
      </c>
      <c r="J5209" s="21">
        <v>180.82355999999999</v>
      </c>
      <c r="K5209" s="21">
        <v>1561745</v>
      </c>
      <c r="L5209" s="21">
        <f>Tableau1[[#This Row],[TONNE_DECHET]]*1000</f>
        <v>180823.56</v>
      </c>
      <c r="M5209" s="21">
        <f>Tableau1[[#This Row],[KG_DECHET]]/Tableau1[[#This Row],[Population]]</f>
        <v>0.11578302475756286</v>
      </c>
    </row>
    <row r="5210" spans="1:13" x14ac:dyDescent="0.3">
      <c r="A5210" s="21">
        <v>2009</v>
      </c>
      <c r="B5210" s="21">
        <v>11</v>
      </c>
      <c r="C5210" s="21" t="str">
        <f>VLOOKUP(Tableau1[[#This Row],[CODE_REGION]],Libellés!$I$2:$J$15,2,FALSE)</f>
        <v>Ile-de-France</v>
      </c>
      <c r="D5210" s="21">
        <v>92</v>
      </c>
      <c r="E5210" s="21" t="str">
        <f>VLOOKUP(Tableau1[[#This Row],[CODE_DEPT]],Libellés!$L$2:$M$102,2,FALSE)</f>
        <v>Hauts-de-seine</v>
      </c>
      <c r="F5210" s="21" t="s">
        <v>51</v>
      </c>
      <c r="G5210" s="21" t="str">
        <f>VLOOKUP(Tableau1[[#This Row],[CODE_TYPE_DECHET]],Libellés!$A$1:$B$8,2,FALSE)</f>
        <v>Emballages et papier</v>
      </c>
      <c r="H5210" s="21" t="s">
        <v>49</v>
      </c>
      <c r="I5210" s="21" t="str">
        <f>VLOOKUP(Tableau1[[#This Row],[CODE_DESTINATION]],Libellés!$E$2:$F$7,2,FALSE)</f>
        <v>Valorisation matière</v>
      </c>
      <c r="J5210" s="21">
        <v>50732.468030000004</v>
      </c>
      <c r="K5210" s="21">
        <v>1561745</v>
      </c>
      <c r="L5210" s="21">
        <f>Tableau1[[#This Row],[TONNE_DECHET]]*1000</f>
        <v>50732468.030000001</v>
      </c>
      <c r="M5210" s="21">
        <f>Tableau1[[#This Row],[KG_DECHET]]/Tableau1[[#This Row],[Population]]</f>
        <v>32.484476038021576</v>
      </c>
    </row>
    <row r="5211" spans="1:13" x14ac:dyDescent="0.3">
      <c r="A5211" s="21">
        <v>2009</v>
      </c>
      <c r="B5211" s="21">
        <v>11</v>
      </c>
      <c r="C5211" s="21" t="str">
        <f>VLOOKUP(Tableau1[[#This Row],[CODE_REGION]],Libellés!$I$2:$J$15,2,FALSE)</f>
        <v>Ile-de-France</v>
      </c>
      <c r="D5211" s="21">
        <v>92</v>
      </c>
      <c r="E5211" s="21" t="str">
        <f>VLOOKUP(Tableau1[[#This Row],[CODE_DEPT]],Libellés!$L$2:$M$102,2,FALSE)</f>
        <v>Hauts-de-seine</v>
      </c>
      <c r="F5211" s="21" t="s">
        <v>56</v>
      </c>
      <c r="G5211" s="21" t="str">
        <f>VLOOKUP(Tableau1[[#This Row],[CODE_TYPE_DECHET]],Libellés!$A$1:$B$8,2,FALSE)</f>
        <v>Biodéchets</v>
      </c>
      <c r="H5211" s="21" t="s">
        <v>56</v>
      </c>
      <c r="I5211" s="21" t="str">
        <f>VLOOKUP(Tableau1[[#This Row],[CODE_DESTINATION]],Libellés!$E$2:$F$7,2,FALSE)</f>
        <v>Valorisation organique</v>
      </c>
      <c r="J5211" s="21">
        <v>7292.5366599999998</v>
      </c>
      <c r="K5211" s="21">
        <v>1561745</v>
      </c>
      <c r="L5211" s="21">
        <f>Tableau1[[#This Row],[TONNE_DECHET]]*1000</f>
        <v>7292536.6600000001</v>
      </c>
      <c r="M5211" s="21">
        <f>Tableau1[[#This Row],[KG_DECHET]]/Tableau1[[#This Row],[Population]]</f>
        <v>4.6694797550176244</v>
      </c>
    </row>
    <row r="5212" spans="1:13" x14ac:dyDescent="0.3">
      <c r="A5212" s="21">
        <v>2009</v>
      </c>
      <c r="B5212" s="21">
        <v>11</v>
      </c>
      <c r="C5212" s="21" t="str">
        <f>VLOOKUP(Tableau1[[#This Row],[CODE_REGION]],Libellés!$I$2:$J$15,2,FALSE)</f>
        <v>Ile-de-France</v>
      </c>
      <c r="D5212" s="21">
        <v>92</v>
      </c>
      <c r="E5212" s="21" t="str">
        <f>VLOOKUP(Tableau1[[#This Row],[CODE_DEPT]],Libellés!$L$2:$M$102,2,FALSE)</f>
        <v>Hauts-de-seine</v>
      </c>
      <c r="F5212" s="21" t="s">
        <v>54</v>
      </c>
      <c r="G5212" s="21" t="str">
        <f>VLOOKUP(Tableau1[[#This Row],[CODE_TYPE_DECHET]],Libellés!$A$1:$B$8,2,FALSE)</f>
        <v>Verre</v>
      </c>
      <c r="H5212" s="21" t="s">
        <v>49</v>
      </c>
      <c r="I5212" s="21" t="str">
        <f>VLOOKUP(Tableau1[[#This Row],[CODE_DESTINATION]],Libellés!$E$2:$F$7,2,FALSE)</f>
        <v>Valorisation matière</v>
      </c>
      <c r="J5212" s="21">
        <v>29256.132509999999</v>
      </c>
      <c r="K5212" s="21">
        <v>1561745</v>
      </c>
      <c r="L5212" s="21">
        <f>Tableau1[[#This Row],[TONNE_DECHET]]*1000</f>
        <v>29256132.509999998</v>
      </c>
      <c r="M5212" s="21">
        <f>Tableau1[[#This Row],[KG_DECHET]]/Tableau1[[#This Row],[Population]]</f>
        <v>18.732976580683786</v>
      </c>
    </row>
    <row r="5213" spans="1:13" x14ac:dyDescent="0.3">
      <c r="A5213" s="21">
        <v>2009</v>
      </c>
      <c r="B5213" s="21">
        <v>11</v>
      </c>
      <c r="C5213" s="21" t="str">
        <f>VLOOKUP(Tableau1[[#This Row],[CODE_REGION]],Libellés!$I$2:$J$15,2,FALSE)</f>
        <v>Ile-de-France</v>
      </c>
      <c r="D5213" s="21">
        <v>92</v>
      </c>
      <c r="E5213" s="21" t="str">
        <f>VLOOKUP(Tableau1[[#This Row],[CODE_DEPT]],Libellés!$L$2:$M$102,2,FALSE)</f>
        <v>Hauts-de-seine</v>
      </c>
      <c r="F5213" s="21" t="s">
        <v>55</v>
      </c>
      <c r="G5213" s="21" t="str">
        <f>VLOOKUP(Tableau1[[#This Row],[CODE_TYPE_DECHET]],Libellés!$A$1:$B$8,2,FALSE)</f>
        <v>Collectes séparées hors gravats</v>
      </c>
      <c r="H5213" s="21" t="s">
        <v>49</v>
      </c>
      <c r="I5213" s="21" t="str">
        <f>VLOOKUP(Tableau1[[#This Row],[CODE_DESTINATION]],Libellés!$E$2:$F$7,2,FALSE)</f>
        <v>Valorisation matière</v>
      </c>
      <c r="J5213" s="21">
        <v>1257</v>
      </c>
      <c r="K5213" s="21">
        <v>1561745</v>
      </c>
      <c r="L5213" s="21">
        <f>Tableau1[[#This Row],[TONNE_DECHET]]*1000</f>
        <v>1257000</v>
      </c>
      <c r="M5213" s="21">
        <f>Tableau1[[#This Row],[KG_DECHET]]/Tableau1[[#This Row],[Population]]</f>
        <v>0.80486891265859661</v>
      </c>
    </row>
    <row r="5214" spans="1:13" x14ac:dyDescent="0.3">
      <c r="A5214" s="21">
        <v>2009</v>
      </c>
      <c r="B5214" s="21">
        <v>11</v>
      </c>
      <c r="C5214" s="21" t="str">
        <f>VLOOKUP(Tableau1[[#This Row],[CODE_REGION]],Libellés!$I$2:$J$15,2,FALSE)</f>
        <v>Ile-de-France</v>
      </c>
      <c r="D5214" s="21">
        <v>92</v>
      </c>
      <c r="E5214" s="21" t="str">
        <f>VLOOKUP(Tableau1[[#This Row],[CODE_DEPT]],Libellés!$L$2:$M$102,2,FALSE)</f>
        <v>Hauts-de-seine</v>
      </c>
      <c r="F5214" s="21" t="s">
        <v>55</v>
      </c>
      <c r="G5214" s="21" t="str">
        <f>VLOOKUP(Tableau1[[#This Row],[CODE_TYPE_DECHET]],Libellés!$A$1:$B$8,2,FALSE)</f>
        <v>Collectes séparées hors gravats</v>
      </c>
      <c r="H5214" s="21" t="s">
        <v>52</v>
      </c>
      <c r="I5214" s="21" t="str">
        <f>VLOOKUP(Tableau1[[#This Row],[CODE_DESTINATION]],Libellés!$E$2:$F$7,2,FALSE)</f>
        <v>Non précisé</v>
      </c>
      <c r="J5214" s="21">
        <v>1183.75</v>
      </c>
      <c r="K5214" s="21">
        <v>1561745</v>
      </c>
      <c r="L5214" s="21">
        <f>Tableau1[[#This Row],[TONNE_DECHET]]*1000</f>
        <v>1183750</v>
      </c>
      <c r="M5214" s="21">
        <f>Tableau1[[#This Row],[KG_DECHET]]/Tableau1[[#This Row],[Population]]</f>
        <v>0.75796624929165768</v>
      </c>
    </row>
    <row r="5215" spans="1:13" x14ac:dyDescent="0.3">
      <c r="A5215" s="21">
        <v>2011</v>
      </c>
      <c r="B5215" s="21">
        <v>11</v>
      </c>
      <c r="C5215" s="21" t="str">
        <f>VLOOKUP(Tableau1[[#This Row],[CODE_REGION]],Libellés!$I$2:$J$15,2,FALSE)</f>
        <v>Ile-de-France</v>
      </c>
      <c r="D5215" s="21">
        <v>92</v>
      </c>
      <c r="E5215" s="21" t="str">
        <f>VLOOKUP(Tableau1[[#This Row],[CODE_DEPT]],Libellés!$L$2:$M$102,2,FALSE)</f>
        <v>Hauts-de-seine</v>
      </c>
      <c r="F5215" s="21" t="s">
        <v>49</v>
      </c>
      <c r="G5215" s="21" t="str">
        <f>VLOOKUP(Tableau1[[#This Row],[CODE_TYPE_DECHET]],Libellés!$A$1:$B$8,2,FALSE)</f>
        <v>Ordures ménagères résiduelles</v>
      </c>
      <c r="H5215" s="21" t="s">
        <v>50</v>
      </c>
      <c r="I5215" s="21" t="str">
        <f>VLOOKUP(Tableau1[[#This Row],[CODE_DESTINATION]],Libellés!$E$2:$F$7,2,FALSE)</f>
        <v>Incinération avec récupération d'énergie</v>
      </c>
      <c r="J5215" s="21">
        <v>467951.21906999999</v>
      </c>
      <c r="K5215" s="21">
        <v>1581628</v>
      </c>
      <c r="L5215" s="21">
        <f>Tableau1[[#This Row],[TONNE_DECHET]]*1000</f>
        <v>467951219.06999999</v>
      </c>
      <c r="M5215" s="21">
        <f>Tableau1[[#This Row],[KG_DECHET]]/Tableau1[[#This Row],[Population]]</f>
        <v>295.86680247820601</v>
      </c>
    </row>
    <row r="5216" spans="1:13" x14ac:dyDescent="0.3">
      <c r="A5216" s="21">
        <v>2011</v>
      </c>
      <c r="B5216" s="21">
        <v>11</v>
      </c>
      <c r="C5216" s="21" t="str">
        <f>VLOOKUP(Tableau1[[#This Row],[CODE_REGION]],Libellés!$I$2:$J$15,2,FALSE)</f>
        <v>Ile-de-France</v>
      </c>
      <c r="D5216" s="21">
        <v>92</v>
      </c>
      <c r="E5216" s="21" t="str">
        <f>VLOOKUP(Tableau1[[#This Row],[CODE_DEPT]],Libellés!$L$2:$M$102,2,FALSE)</f>
        <v>Hauts-de-seine</v>
      </c>
      <c r="F5216" s="21" t="s">
        <v>50</v>
      </c>
      <c r="G5216" s="21" t="str">
        <f>VLOOKUP(Tableau1[[#This Row],[CODE_TYPE_DECHET]],Libellés!$A$1:$B$8,2,FALSE)</f>
        <v>Encombrants</v>
      </c>
      <c r="H5216" s="21" t="s">
        <v>49</v>
      </c>
      <c r="I5216" s="21" t="str">
        <f>VLOOKUP(Tableau1[[#This Row],[CODE_DESTINATION]],Libellés!$E$2:$F$7,2,FALSE)</f>
        <v>Valorisation matière</v>
      </c>
      <c r="J5216" s="21">
        <v>37636.494030000002</v>
      </c>
      <c r="K5216" s="21">
        <v>1581628</v>
      </c>
      <c r="L5216" s="21">
        <f>Tableau1[[#This Row],[TONNE_DECHET]]*1000</f>
        <v>37636494.030000001</v>
      </c>
      <c r="M5216" s="21">
        <f>Tableau1[[#This Row],[KG_DECHET]]/Tableau1[[#This Row],[Population]]</f>
        <v>23.796046877015328</v>
      </c>
    </row>
    <row r="5217" spans="1:13" x14ac:dyDescent="0.3">
      <c r="A5217" s="21">
        <v>2011</v>
      </c>
      <c r="B5217" s="21">
        <v>11</v>
      </c>
      <c r="C5217" s="21" t="str">
        <f>VLOOKUP(Tableau1[[#This Row],[CODE_REGION]],Libellés!$I$2:$J$15,2,FALSE)</f>
        <v>Ile-de-France</v>
      </c>
      <c r="D5217" s="21">
        <v>92</v>
      </c>
      <c r="E5217" s="21" t="str">
        <f>VLOOKUP(Tableau1[[#This Row],[CODE_DEPT]],Libellés!$L$2:$M$102,2,FALSE)</f>
        <v>Hauts-de-seine</v>
      </c>
      <c r="F5217" s="21" t="s">
        <v>50</v>
      </c>
      <c r="G5217" s="21" t="str">
        <f>VLOOKUP(Tableau1[[#This Row],[CODE_TYPE_DECHET]],Libellés!$A$1:$B$8,2,FALSE)</f>
        <v>Encombrants</v>
      </c>
      <c r="H5217" s="21" t="s">
        <v>51</v>
      </c>
      <c r="I5217" s="21" t="str">
        <f>VLOOKUP(Tableau1[[#This Row],[CODE_DESTINATION]],Libellés!$E$2:$F$7,2,FALSE)</f>
        <v>Stockage</v>
      </c>
      <c r="J5217" s="21">
        <v>2396</v>
      </c>
      <c r="K5217" s="21">
        <v>1581628</v>
      </c>
      <c r="L5217" s="21">
        <f>Tableau1[[#This Row],[TONNE_DECHET]]*1000</f>
        <v>2396000</v>
      </c>
      <c r="M5217" s="21">
        <f>Tableau1[[#This Row],[KG_DECHET]]/Tableau1[[#This Row],[Population]]</f>
        <v>1.5148947793033507</v>
      </c>
    </row>
    <row r="5218" spans="1:13" x14ac:dyDescent="0.3">
      <c r="A5218" s="21">
        <v>2011</v>
      </c>
      <c r="B5218" s="21">
        <v>11</v>
      </c>
      <c r="C5218" s="21" t="str">
        <f>VLOOKUP(Tableau1[[#This Row],[CODE_REGION]],Libellés!$I$2:$J$15,2,FALSE)</f>
        <v>Ile-de-France</v>
      </c>
      <c r="D5218" s="21">
        <v>92</v>
      </c>
      <c r="E5218" s="21" t="str">
        <f>VLOOKUP(Tableau1[[#This Row],[CODE_DEPT]],Libellés!$L$2:$M$102,2,FALSE)</f>
        <v>Hauts-de-seine</v>
      </c>
      <c r="F5218" s="21" t="s">
        <v>53</v>
      </c>
      <c r="G5218" s="21" t="str">
        <f>VLOOKUP(Tableau1[[#This Row],[CODE_TYPE_DECHET]],Libellés!$A$1:$B$8,2,FALSE)</f>
        <v>Déchets dangereux</v>
      </c>
      <c r="H5218" s="21" t="s">
        <v>49</v>
      </c>
      <c r="I5218" s="21" t="str">
        <f>VLOOKUP(Tableau1[[#This Row],[CODE_DESTINATION]],Libellés!$E$2:$F$7,2,FALSE)</f>
        <v>Valorisation matière</v>
      </c>
      <c r="J5218" s="21">
        <v>372.93560000000002</v>
      </c>
      <c r="K5218" s="21">
        <v>1581628</v>
      </c>
      <c r="L5218" s="21">
        <f>Tableau1[[#This Row],[TONNE_DECHET]]*1000</f>
        <v>372935.60000000003</v>
      </c>
      <c r="M5218" s="21">
        <f>Tableau1[[#This Row],[KG_DECHET]]/Tableau1[[#This Row],[Population]]</f>
        <v>0.23579223433070232</v>
      </c>
    </row>
    <row r="5219" spans="1:13" x14ac:dyDescent="0.3">
      <c r="A5219" s="21">
        <v>2011</v>
      </c>
      <c r="B5219" s="21">
        <v>11</v>
      </c>
      <c r="C5219" s="21" t="str">
        <f>VLOOKUP(Tableau1[[#This Row],[CODE_REGION]],Libellés!$I$2:$J$15,2,FALSE)</f>
        <v>Ile-de-France</v>
      </c>
      <c r="D5219" s="21">
        <v>92</v>
      </c>
      <c r="E5219" s="21" t="str">
        <f>VLOOKUP(Tableau1[[#This Row],[CODE_DEPT]],Libellés!$L$2:$M$102,2,FALSE)</f>
        <v>Hauts-de-seine</v>
      </c>
      <c r="F5219" s="21" t="s">
        <v>53</v>
      </c>
      <c r="G5219" s="21" t="str">
        <f>VLOOKUP(Tableau1[[#This Row],[CODE_TYPE_DECHET]],Libellés!$A$1:$B$8,2,FALSE)</f>
        <v>Déchets dangereux</v>
      </c>
      <c r="H5219" s="21" t="s">
        <v>50</v>
      </c>
      <c r="I5219" s="21" t="str">
        <f>VLOOKUP(Tableau1[[#This Row],[CODE_DESTINATION]],Libellés!$E$2:$F$7,2,FALSE)</f>
        <v>Incinération avec récupération d'énergie</v>
      </c>
      <c r="J5219" s="21">
        <v>8.1709999999999994</v>
      </c>
      <c r="K5219" s="21">
        <v>1581628</v>
      </c>
      <c r="L5219" s="21">
        <f>Tableau1[[#This Row],[TONNE_DECHET]]*1000</f>
        <v>8170.9999999999991</v>
      </c>
      <c r="M5219" s="21">
        <f>Tableau1[[#This Row],[KG_DECHET]]/Tableau1[[#This Row],[Population]]</f>
        <v>5.1661958437761593E-3</v>
      </c>
    </row>
    <row r="5220" spans="1:13" x14ac:dyDescent="0.3">
      <c r="A5220" s="21">
        <v>2011</v>
      </c>
      <c r="B5220" s="21">
        <v>11</v>
      </c>
      <c r="C5220" s="21" t="str">
        <f>VLOOKUP(Tableau1[[#This Row],[CODE_REGION]],Libellés!$I$2:$J$15,2,FALSE)</f>
        <v>Ile-de-France</v>
      </c>
      <c r="D5220" s="21">
        <v>92</v>
      </c>
      <c r="E5220" s="21" t="str">
        <f>VLOOKUP(Tableau1[[#This Row],[CODE_DEPT]],Libellés!$L$2:$M$102,2,FALSE)</f>
        <v>Hauts-de-seine</v>
      </c>
      <c r="F5220" s="21" t="s">
        <v>53</v>
      </c>
      <c r="G5220" s="21" t="str">
        <f>VLOOKUP(Tableau1[[#This Row],[CODE_TYPE_DECHET]],Libellés!$A$1:$B$8,2,FALSE)</f>
        <v>Déchets dangereux</v>
      </c>
      <c r="H5220" s="21" t="s">
        <v>52</v>
      </c>
      <c r="I5220" s="21" t="str">
        <f>VLOOKUP(Tableau1[[#This Row],[CODE_DESTINATION]],Libellés!$E$2:$F$7,2,FALSE)</f>
        <v>Non précisé</v>
      </c>
      <c r="J5220" s="21">
        <v>179.38140999999999</v>
      </c>
      <c r="K5220" s="21">
        <v>1581628</v>
      </c>
      <c r="L5220" s="21">
        <f>Tableau1[[#This Row],[TONNE_DECHET]]*1000</f>
        <v>179381.40999999997</v>
      </c>
      <c r="M5220" s="21">
        <f>Tableau1[[#This Row],[KG_DECHET]]/Tableau1[[#This Row],[Population]]</f>
        <v>0.11341567675837806</v>
      </c>
    </row>
    <row r="5221" spans="1:13" x14ac:dyDescent="0.3">
      <c r="A5221" s="21">
        <v>2011</v>
      </c>
      <c r="B5221" s="21">
        <v>11</v>
      </c>
      <c r="C5221" s="21" t="str">
        <f>VLOOKUP(Tableau1[[#This Row],[CODE_REGION]],Libellés!$I$2:$J$15,2,FALSE)</f>
        <v>Ile-de-France</v>
      </c>
      <c r="D5221" s="21">
        <v>92</v>
      </c>
      <c r="E5221" s="21" t="str">
        <f>VLOOKUP(Tableau1[[#This Row],[CODE_DEPT]],Libellés!$L$2:$M$102,2,FALSE)</f>
        <v>Hauts-de-seine</v>
      </c>
      <c r="F5221" s="21" t="s">
        <v>51</v>
      </c>
      <c r="G5221" s="21" t="str">
        <f>VLOOKUP(Tableau1[[#This Row],[CODE_TYPE_DECHET]],Libellés!$A$1:$B$8,2,FALSE)</f>
        <v>Emballages et papier</v>
      </c>
      <c r="H5221" s="21" t="s">
        <v>49</v>
      </c>
      <c r="I5221" s="21" t="str">
        <f>VLOOKUP(Tableau1[[#This Row],[CODE_DESTINATION]],Libellés!$E$2:$F$7,2,FALSE)</f>
        <v>Valorisation matière</v>
      </c>
      <c r="J5221" s="21">
        <v>53782.779490000001</v>
      </c>
      <c r="K5221" s="21">
        <v>1581628</v>
      </c>
      <c r="L5221" s="21">
        <f>Tableau1[[#This Row],[TONNE_DECHET]]*1000</f>
        <v>53782779.490000002</v>
      </c>
      <c r="M5221" s="21">
        <f>Tableau1[[#This Row],[KG_DECHET]]/Tableau1[[#This Row],[Population]]</f>
        <v>34.004696104267254</v>
      </c>
    </row>
    <row r="5222" spans="1:13" x14ac:dyDescent="0.3">
      <c r="A5222" s="21">
        <v>2011</v>
      </c>
      <c r="B5222" s="21">
        <v>11</v>
      </c>
      <c r="C5222" s="21" t="str">
        <f>VLOOKUP(Tableau1[[#This Row],[CODE_REGION]],Libellés!$I$2:$J$15,2,FALSE)</f>
        <v>Ile-de-France</v>
      </c>
      <c r="D5222" s="21">
        <v>92</v>
      </c>
      <c r="E5222" s="21" t="str">
        <f>VLOOKUP(Tableau1[[#This Row],[CODE_DEPT]],Libellés!$L$2:$M$102,2,FALSE)</f>
        <v>Hauts-de-seine</v>
      </c>
      <c r="F5222" s="21" t="s">
        <v>56</v>
      </c>
      <c r="G5222" s="21" t="str">
        <f>VLOOKUP(Tableau1[[#This Row],[CODE_TYPE_DECHET]],Libellés!$A$1:$B$8,2,FALSE)</f>
        <v>Biodéchets</v>
      </c>
      <c r="H5222" s="21" t="s">
        <v>56</v>
      </c>
      <c r="I5222" s="21" t="str">
        <f>VLOOKUP(Tableau1[[#This Row],[CODE_DESTINATION]],Libellés!$E$2:$F$7,2,FALSE)</f>
        <v>Valorisation organique</v>
      </c>
      <c r="J5222" s="21">
        <v>9918.5043399999995</v>
      </c>
      <c r="K5222" s="21">
        <v>1581628</v>
      </c>
      <c r="L5222" s="21">
        <f>Tableau1[[#This Row],[TONNE_DECHET]]*1000</f>
        <v>9918504.3399999999</v>
      </c>
      <c r="M5222" s="21">
        <f>Tableau1[[#This Row],[KG_DECHET]]/Tableau1[[#This Row],[Population]]</f>
        <v>6.2710728059948355</v>
      </c>
    </row>
    <row r="5223" spans="1:13" x14ac:dyDescent="0.3">
      <c r="A5223" s="21">
        <v>2011</v>
      </c>
      <c r="B5223" s="21">
        <v>11</v>
      </c>
      <c r="C5223" s="21" t="str">
        <f>VLOOKUP(Tableau1[[#This Row],[CODE_REGION]],Libellés!$I$2:$J$15,2,FALSE)</f>
        <v>Ile-de-France</v>
      </c>
      <c r="D5223" s="21">
        <v>92</v>
      </c>
      <c r="E5223" s="21" t="str">
        <f>VLOOKUP(Tableau1[[#This Row],[CODE_DEPT]],Libellés!$L$2:$M$102,2,FALSE)</f>
        <v>Hauts-de-seine</v>
      </c>
      <c r="F5223" s="21" t="s">
        <v>54</v>
      </c>
      <c r="G5223" s="21" t="str">
        <f>VLOOKUP(Tableau1[[#This Row],[CODE_TYPE_DECHET]],Libellés!$A$1:$B$8,2,FALSE)</f>
        <v>Verre</v>
      </c>
      <c r="H5223" s="21" t="s">
        <v>49</v>
      </c>
      <c r="I5223" s="21" t="str">
        <f>VLOOKUP(Tableau1[[#This Row],[CODE_DESTINATION]],Libellés!$E$2:$F$7,2,FALSE)</f>
        <v>Valorisation matière</v>
      </c>
      <c r="J5223" s="21">
        <v>27771.239460000001</v>
      </c>
      <c r="K5223" s="21">
        <v>1581628</v>
      </c>
      <c r="L5223" s="21">
        <f>Tableau1[[#This Row],[TONNE_DECHET]]*1000</f>
        <v>27771239.460000001</v>
      </c>
      <c r="M5223" s="21">
        <f>Tableau1[[#This Row],[KG_DECHET]]/Tableau1[[#This Row],[Population]]</f>
        <v>17.55864176658481</v>
      </c>
    </row>
    <row r="5224" spans="1:13" x14ac:dyDescent="0.3">
      <c r="A5224" s="21">
        <v>2011</v>
      </c>
      <c r="B5224" s="21">
        <v>11</v>
      </c>
      <c r="C5224" s="21" t="str">
        <f>VLOOKUP(Tableau1[[#This Row],[CODE_REGION]],Libellés!$I$2:$J$15,2,FALSE)</f>
        <v>Ile-de-France</v>
      </c>
      <c r="D5224" s="21">
        <v>92</v>
      </c>
      <c r="E5224" s="21" t="str">
        <f>VLOOKUP(Tableau1[[#This Row],[CODE_DEPT]],Libellés!$L$2:$M$102,2,FALSE)</f>
        <v>Hauts-de-seine</v>
      </c>
      <c r="F5224" s="21" t="s">
        <v>55</v>
      </c>
      <c r="G5224" s="21" t="str">
        <f>VLOOKUP(Tableau1[[#This Row],[CODE_TYPE_DECHET]],Libellés!$A$1:$B$8,2,FALSE)</f>
        <v>Collectes séparées hors gravats</v>
      </c>
      <c r="H5224" s="21" t="s">
        <v>49</v>
      </c>
      <c r="I5224" s="21" t="str">
        <f>VLOOKUP(Tableau1[[#This Row],[CODE_DESTINATION]],Libellés!$E$2:$F$7,2,FALSE)</f>
        <v>Valorisation matière</v>
      </c>
      <c r="J5224" s="21">
        <v>4932.4505200000003</v>
      </c>
      <c r="K5224" s="21">
        <v>1581628</v>
      </c>
      <c r="L5224" s="21">
        <f>Tableau1[[#This Row],[TONNE_DECHET]]*1000</f>
        <v>4932450.5200000005</v>
      </c>
      <c r="M5224" s="21">
        <f>Tableau1[[#This Row],[KG_DECHET]]/Tableau1[[#This Row],[Population]]</f>
        <v>3.1185907937896906</v>
      </c>
    </row>
    <row r="5225" spans="1:13" x14ac:dyDescent="0.3">
      <c r="A5225" s="21">
        <v>2011</v>
      </c>
      <c r="B5225" s="21">
        <v>11</v>
      </c>
      <c r="C5225" s="21" t="str">
        <f>VLOOKUP(Tableau1[[#This Row],[CODE_REGION]],Libellés!$I$2:$J$15,2,FALSE)</f>
        <v>Ile-de-France</v>
      </c>
      <c r="D5225" s="21">
        <v>92</v>
      </c>
      <c r="E5225" s="21" t="str">
        <f>VLOOKUP(Tableau1[[#This Row],[CODE_DEPT]],Libellés!$L$2:$M$102,2,FALSE)</f>
        <v>Hauts-de-seine</v>
      </c>
      <c r="F5225" s="21" t="s">
        <v>55</v>
      </c>
      <c r="G5225" s="21" t="str">
        <f>VLOOKUP(Tableau1[[#This Row],[CODE_TYPE_DECHET]],Libellés!$A$1:$B$8,2,FALSE)</f>
        <v>Collectes séparées hors gravats</v>
      </c>
      <c r="H5225" s="21" t="s">
        <v>52</v>
      </c>
      <c r="I5225" s="21" t="str">
        <f>VLOOKUP(Tableau1[[#This Row],[CODE_DESTINATION]],Libellés!$E$2:$F$7,2,FALSE)</f>
        <v>Non précisé</v>
      </c>
      <c r="J5225" s="21">
        <v>6589.95</v>
      </c>
      <c r="K5225" s="21">
        <v>1581628</v>
      </c>
      <c r="L5225" s="21">
        <f>Tableau1[[#This Row],[TONNE_DECHET]]*1000</f>
        <v>6589950</v>
      </c>
      <c r="M5225" s="21">
        <f>Tableau1[[#This Row],[KG_DECHET]]/Tableau1[[#This Row],[Population]]</f>
        <v>4.1665612900125693</v>
      </c>
    </row>
    <row r="5226" spans="1:13" x14ac:dyDescent="0.3">
      <c r="A5226" s="21">
        <v>2013</v>
      </c>
      <c r="B5226" s="21">
        <v>11</v>
      </c>
      <c r="C5226" s="21" t="str">
        <f>VLOOKUP(Tableau1[[#This Row],[CODE_REGION]],Libellés!$I$2:$J$15,2,FALSE)</f>
        <v>Ile-de-France</v>
      </c>
      <c r="D5226" s="21">
        <v>92</v>
      </c>
      <c r="E5226" s="21" t="str">
        <f>VLOOKUP(Tableau1[[#This Row],[CODE_DEPT]],Libellés!$L$2:$M$102,2,FALSE)</f>
        <v>Hauts-de-seine</v>
      </c>
      <c r="F5226" s="21" t="s">
        <v>49</v>
      </c>
      <c r="G5226" s="21" t="str">
        <f>VLOOKUP(Tableau1[[#This Row],[CODE_TYPE_DECHET]],Libellés!$A$1:$B$8,2,FALSE)</f>
        <v>Ordures ménagères résiduelles</v>
      </c>
      <c r="H5226" s="21" t="s">
        <v>50</v>
      </c>
      <c r="I5226" s="21" t="str">
        <f>VLOOKUP(Tableau1[[#This Row],[CODE_DESTINATION]],Libellés!$E$2:$F$7,2,FALSE)</f>
        <v>Incinération avec récupération d'énergie</v>
      </c>
      <c r="J5226" s="21">
        <v>442632.65464000002</v>
      </c>
      <c r="K5226" s="21">
        <v>1591403</v>
      </c>
      <c r="L5226" s="21">
        <f>Tableau1[[#This Row],[TONNE_DECHET]]*1000</f>
        <v>442632654.64000005</v>
      </c>
      <c r="M5226" s="21">
        <f>Tableau1[[#This Row],[KG_DECHET]]/Tableau1[[#This Row],[Population]]</f>
        <v>278.13988954400617</v>
      </c>
    </row>
    <row r="5227" spans="1:13" x14ac:dyDescent="0.3">
      <c r="A5227" s="21">
        <v>2013</v>
      </c>
      <c r="B5227" s="21">
        <v>11</v>
      </c>
      <c r="C5227" s="21" t="str">
        <f>VLOOKUP(Tableau1[[#This Row],[CODE_REGION]],Libellés!$I$2:$J$15,2,FALSE)</f>
        <v>Ile-de-France</v>
      </c>
      <c r="D5227" s="21">
        <v>92</v>
      </c>
      <c r="E5227" s="21" t="str">
        <f>VLOOKUP(Tableau1[[#This Row],[CODE_DEPT]],Libellés!$L$2:$M$102,2,FALSE)</f>
        <v>Hauts-de-seine</v>
      </c>
      <c r="F5227" s="21" t="s">
        <v>50</v>
      </c>
      <c r="G5227" s="21" t="str">
        <f>VLOOKUP(Tableau1[[#This Row],[CODE_TYPE_DECHET]],Libellés!$A$1:$B$8,2,FALSE)</f>
        <v>Encombrants</v>
      </c>
      <c r="H5227" s="21" t="s">
        <v>49</v>
      </c>
      <c r="I5227" s="21" t="str">
        <f>VLOOKUP(Tableau1[[#This Row],[CODE_DESTINATION]],Libellés!$E$2:$F$7,2,FALSE)</f>
        <v>Valorisation matière</v>
      </c>
      <c r="J5227" s="21">
        <v>32026.154999999999</v>
      </c>
      <c r="K5227" s="21">
        <v>1591403</v>
      </c>
      <c r="L5227" s="21">
        <f>Tableau1[[#This Row],[TONNE_DECHET]]*1000</f>
        <v>32026155</v>
      </c>
      <c r="M5227" s="21">
        <f>Tableau1[[#This Row],[KG_DECHET]]/Tableau1[[#This Row],[Population]]</f>
        <v>20.124478211992813</v>
      </c>
    </row>
    <row r="5228" spans="1:13" x14ac:dyDescent="0.3">
      <c r="A5228" s="21">
        <v>2013</v>
      </c>
      <c r="B5228" s="21">
        <v>11</v>
      </c>
      <c r="C5228" s="21" t="str">
        <f>VLOOKUP(Tableau1[[#This Row],[CODE_REGION]],Libellés!$I$2:$J$15,2,FALSE)</f>
        <v>Ile-de-France</v>
      </c>
      <c r="D5228" s="21">
        <v>92</v>
      </c>
      <c r="E5228" s="21" t="str">
        <f>VLOOKUP(Tableau1[[#This Row],[CODE_DEPT]],Libellés!$L$2:$M$102,2,FALSE)</f>
        <v>Hauts-de-seine</v>
      </c>
      <c r="F5228" s="21" t="s">
        <v>50</v>
      </c>
      <c r="G5228" s="21" t="str">
        <f>VLOOKUP(Tableau1[[#This Row],[CODE_TYPE_DECHET]],Libellés!$A$1:$B$8,2,FALSE)</f>
        <v>Encombrants</v>
      </c>
      <c r="H5228" s="21" t="s">
        <v>51</v>
      </c>
      <c r="I5228" s="21" t="str">
        <f>VLOOKUP(Tableau1[[#This Row],[CODE_DESTINATION]],Libellés!$E$2:$F$7,2,FALSE)</f>
        <v>Stockage</v>
      </c>
      <c r="J5228" s="21">
        <v>3121.6188200000001</v>
      </c>
      <c r="K5228" s="21">
        <v>1591403</v>
      </c>
      <c r="L5228" s="21">
        <f>Tableau1[[#This Row],[TONNE_DECHET]]*1000</f>
        <v>3121618.8200000003</v>
      </c>
      <c r="M5228" s="21">
        <f>Tableau1[[#This Row],[KG_DECHET]]/Tableau1[[#This Row],[Population]]</f>
        <v>1.9615514234923526</v>
      </c>
    </row>
    <row r="5229" spans="1:13" x14ac:dyDescent="0.3">
      <c r="A5229" s="21">
        <v>2013</v>
      </c>
      <c r="B5229" s="21">
        <v>11</v>
      </c>
      <c r="C5229" s="21" t="str">
        <f>VLOOKUP(Tableau1[[#This Row],[CODE_REGION]],Libellés!$I$2:$J$15,2,FALSE)</f>
        <v>Ile-de-France</v>
      </c>
      <c r="D5229" s="21">
        <v>92</v>
      </c>
      <c r="E5229" s="21" t="str">
        <f>VLOOKUP(Tableau1[[#This Row],[CODE_DEPT]],Libellés!$L$2:$M$102,2,FALSE)</f>
        <v>Hauts-de-seine</v>
      </c>
      <c r="F5229" s="21" t="s">
        <v>53</v>
      </c>
      <c r="G5229" s="21" t="str">
        <f>VLOOKUP(Tableau1[[#This Row],[CODE_TYPE_DECHET]],Libellés!$A$1:$B$8,2,FALSE)</f>
        <v>Déchets dangereux</v>
      </c>
      <c r="H5229" s="21" t="s">
        <v>49</v>
      </c>
      <c r="I5229" s="21" t="str">
        <f>VLOOKUP(Tableau1[[#This Row],[CODE_DESTINATION]],Libellés!$E$2:$F$7,2,FALSE)</f>
        <v>Valorisation matière</v>
      </c>
      <c r="J5229" s="21">
        <v>460.29500000000002</v>
      </c>
      <c r="K5229" s="21">
        <v>1591403</v>
      </c>
      <c r="L5229" s="21">
        <f>Tableau1[[#This Row],[TONNE_DECHET]]*1000</f>
        <v>460295</v>
      </c>
      <c r="M5229" s="21">
        <f>Tableau1[[#This Row],[KG_DECHET]]/Tableau1[[#This Row],[Population]]</f>
        <v>0.28923848955921283</v>
      </c>
    </row>
    <row r="5230" spans="1:13" x14ac:dyDescent="0.3">
      <c r="A5230" s="21">
        <v>2013</v>
      </c>
      <c r="B5230" s="21">
        <v>11</v>
      </c>
      <c r="C5230" s="21" t="str">
        <f>VLOOKUP(Tableau1[[#This Row],[CODE_REGION]],Libellés!$I$2:$J$15,2,FALSE)</f>
        <v>Ile-de-France</v>
      </c>
      <c r="D5230" s="21">
        <v>92</v>
      </c>
      <c r="E5230" s="21" t="str">
        <f>VLOOKUP(Tableau1[[#This Row],[CODE_DEPT]],Libellés!$L$2:$M$102,2,FALSE)</f>
        <v>Hauts-de-seine</v>
      </c>
      <c r="F5230" s="21" t="s">
        <v>53</v>
      </c>
      <c r="G5230" s="21" t="str">
        <f>VLOOKUP(Tableau1[[#This Row],[CODE_TYPE_DECHET]],Libellés!$A$1:$B$8,2,FALSE)</f>
        <v>Déchets dangereux</v>
      </c>
      <c r="H5230" s="21" t="s">
        <v>50</v>
      </c>
      <c r="I5230" s="21" t="str">
        <f>VLOOKUP(Tableau1[[#This Row],[CODE_DESTINATION]],Libellés!$E$2:$F$7,2,FALSE)</f>
        <v>Incinération avec récupération d'énergie</v>
      </c>
      <c r="J5230" s="21">
        <v>16.132000000000001</v>
      </c>
      <c r="K5230" s="21">
        <v>1591403</v>
      </c>
      <c r="L5230" s="21">
        <f>Tableau1[[#This Row],[TONNE_DECHET]]*1000</f>
        <v>16132.000000000002</v>
      </c>
      <c r="M5230" s="21">
        <f>Tableau1[[#This Row],[KG_DECHET]]/Tableau1[[#This Row],[Population]]</f>
        <v>1.013696719184267E-2</v>
      </c>
    </row>
    <row r="5231" spans="1:13" x14ac:dyDescent="0.3">
      <c r="A5231" s="21">
        <v>2013</v>
      </c>
      <c r="B5231" s="21">
        <v>11</v>
      </c>
      <c r="C5231" s="21" t="str">
        <f>VLOOKUP(Tableau1[[#This Row],[CODE_REGION]],Libellés!$I$2:$J$15,2,FALSE)</f>
        <v>Ile-de-France</v>
      </c>
      <c r="D5231" s="21">
        <v>92</v>
      </c>
      <c r="E5231" s="21" t="str">
        <f>VLOOKUP(Tableau1[[#This Row],[CODE_DEPT]],Libellés!$L$2:$M$102,2,FALSE)</f>
        <v>Hauts-de-seine</v>
      </c>
      <c r="F5231" s="21" t="s">
        <v>53</v>
      </c>
      <c r="G5231" s="21" t="str">
        <f>VLOOKUP(Tableau1[[#This Row],[CODE_TYPE_DECHET]],Libellés!$A$1:$B$8,2,FALSE)</f>
        <v>Déchets dangereux</v>
      </c>
      <c r="H5231" s="21" t="s">
        <v>52</v>
      </c>
      <c r="I5231" s="21" t="str">
        <f>VLOOKUP(Tableau1[[#This Row],[CODE_DESTINATION]],Libellés!$E$2:$F$7,2,FALSE)</f>
        <v>Non précisé</v>
      </c>
      <c r="J5231" s="21">
        <v>88.785480000000007</v>
      </c>
      <c r="K5231" s="21">
        <v>1591403</v>
      </c>
      <c r="L5231" s="21">
        <f>Tableau1[[#This Row],[TONNE_DECHET]]*1000</f>
        <v>88785.48000000001</v>
      </c>
      <c r="M5231" s="21">
        <f>Tableau1[[#This Row],[KG_DECHET]]/Tableau1[[#This Row],[Population]]</f>
        <v>5.5790695380114282E-2</v>
      </c>
    </row>
    <row r="5232" spans="1:13" x14ac:dyDescent="0.3">
      <c r="A5232" s="21">
        <v>2013</v>
      </c>
      <c r="B5232" s="21">
        <v>11</v>
      </c>
      <c r="C5232" s="21" t="str">
        <f>VLOOKUP(Tableau1[[#This Row],[CODE_REGION]],Libellés!$I$2:$J$15,2,FALSE)</f>
        <v>Ile-de-France</v>
      </c>
      <c r="D5232" s="21">
        <v>92</v>
      </c>
      <c r="E5232" s="21" t="str">
        <f>VLOOKUP(Tableau1[[#This Row],[CODE_DEPT]],Libellés!$L$2:$M$102,2,FALSE)</f>
        <v>Hauts-de-seine</v>
      </c>
      <c r="F5232" s="21" t="s">
        <v>51</v>
      </c>
      <c r="G5232" s="21" t="str">
        <f>VLOOKUP(Tableau1[[#This Row],[CODE_TYPE_DECHET]],Libellés!$A$1:$B$8,2,FALSE)</f>
        <v>Emballages et papier</v>
      </c>
      <c r="H5232" s="21" t="s">
        <v>49</v>
      </c>
      <c r="I5232" s="21" t="str">
        <f>VLOOKUP(Tableau1[[#This Row],[CODE_DESTINATION]],Libellés!$E$2:$F$7,2,FALSE)</f>
        <v>Valorisation matière</v>
      </c>
      <c r="J5232" s="21">
        <v>52917.163139999997</v>
      </c>
      <c r="K5232" s="21">
        <v>1591403</v>
      </c>
      <c r="L5232" s="21">
        <f>Tableau1[[#This Row],[TONNE_DECHET]]*1000</f>
        <v>52917163.140000001</v>
      </c>
      <c r="M5232" s="21">
        <f>Tableau1[[#This Row],[KG_DECHET]]/Tableau1[[#This Row],[Population]]</f>
        <v>33.251893542993194</v>
      </c>
    </row>
    <row r="5233" spans="1:13" x14ac:dyDescent="0.3">
      <c r="A5233" s="21">
        <v>2013</v>
      </c>
      <c r="B5233" s="21">
        <v>11</v>
      </c>
      <c r="C5233" s="21" t="str">
        <f>VLOOKUP(Tableau1[[#This Row],[CODE_REGION]],Libellés!$I$2:$J$15,2,FALSE)</f>
        <v>Ile-de-France</v>
      </c>
      <c r="D5233" s="21">
        <v>92</v>
      </c>
      <c r="E5233" s="21" t="str">
        <f>VLOOKUP(Tableau1[[#This Row],[CODE_DEPT]],Libellés!$L$2:$M$102,2,FALSE)</f>
        <v>Hauts-de-seine</v>
      </c>
      <c r="F5233" s="21" t="s">
        <v>56</v>
      </c>
      <c r="G5233" s="21" t="str">
        <f>VLOOKUP(Tableau1[[#This Row],[CODE_TYPE_DECHET]],Libellés!$A$1:$B$8,2,FALSE)</f>
        <v>Biodéchets</v>
      </c>
      <c r="H5233" s="21" t="s">
        <v>56</v>
      </c>
      <c r="I5233" s="21" t="str">
        <f>VLOOKUP(Tableau1[[#This Row],[CODE_DESTINATION]],Libellés!$E$2:$F$7,2,FALSE)</f>
        <v>Valorisation organique</v>
      </c>
      <c r="J5233" s="21">
        <v>9997.6292699999995</v>
      </c>
      <c r="K5233" s="21">
        <v>1591403</v>
      </c>
      <c r="L5233" s="21">
        <f>Tableau1[[#This Row],[TONNE_DECHET]]*1000</f>
        <v>9997629.2699999996</v>
      </c>
      <c r="M5233" s="21">
        <f>Tableau1[[#This Row],[KG_DECHET]]/Tableau1[[#This Row],[Population]]</f>
        <v>6.2822737358167604</v>
      </c>
    </row>
    <row r="5234" spans="1:13" x14ac:dyDescent="0.3">
      <c r="A5234" s="21">
        <v>2013</v>
      </c>
      <c r="B5234" s="21">
        <v>11</v>
      </c>
      <c r="C5234" s="21" t="str">
        <f>VLOOKUP(Tableau1[[#This Row],[CODE_REGION]],Libellés!$I$2:$J$15,2,FALSE)</f>
        <v>Ile-de-France</v>
      </c>
      <c r="D5234" s="21">
        <v>92</v>
      </c>
      <c r="E5234" s="21" t="str">
        <f>VLOOKUP(Tableau1[[#This Row],[CODE_DEPT]],Libellés!$L$2:$M$102,2,FALSE)</f>
        <v>Hauts-de-seine</v>
      </c>
      <c r="F5234" s="21" t="s">
        <v>54</v>
      </c>
      <c r="G5234" s="21" t="str">
        <f>VLOOKUP(Tableau1[[#This Row],[CODE_TYPE_DECHET]],Libellés!$A$1:$B$8,2,FALSE)</f>
        <v>Verre</v>
      </c>
      <c r="H5234" s="21" t="s">
        <v>49</v>
      </c>
      <c r="I5234" s="21" t="str">
        <f>VLOOKUP(Tableau1[[#This Row],[CODE_DESTINATION]],Libellés!$E$2:$F$7,2,FALSE)</f>
        <v>Valorisation matière</v>
      </c>
      <c r="J5234" s="21">
        <v>27799.292399999998</v>
      </c>
      <c r="K5234" s="21">
        <v>1591403</v>
      </c>
      <c r="L5234" s="21">
        <f>Tableau1[[#This Row],[TONNE_DECHET]]*1000</f>
        <v>27799292.399999999</v>
      </c>
      <c r="M5234" s="21">
        <f>Tableau1[[#This Row],[KG_DECHET]]/Tableau1[[#This Row],[Population]]</f>
        <v>17.468417742080415</v>
      </c>
    </row>
    <row r="5235" spans="1:13" x14ac:dyDescent="0.3">
      <c r="A5235" s="21">
        <v>2013</v>
      </c>
      <c r="B5235" s="21">
        <v>11</v>
      </c>
      <c r="C5235" s="21" t="str">
        <f>VLOOKUP(Tableau1[[#This Row],[CODE_REGION]],Libellés!$I$2:$J$15,2,FALSE)</f>
        <v>Ile-de-France</v>
      </c>
      <c r="D5235" s="21">
        <v>92</v>
      </c>
      <c r="E5235" s="21" t="str">
        <f>VLOOKUP(Tableau1[[#This Row],[CODE_DEPT]],Libellés!$L$2:$M$102,2,FALSE)</f>
        <v>Hauts-de-seine</v>
      </c>
      <c r="F5235" s="21" t="s">
        <v>55</v>
      </c>
      <c r="G5235" s="21" t="str">
        <f>VLOOKUP(Tableau1[[#This Row],[CODE_TYPE_DECHET]],Libellés!$A$1:$B$8,2,FALSE)</f>
        <v>Collectes séparées hors gravats</v>
      </c>
      <c r="H5235" s="21" t="s">
        <v>49</v>
      </c>
      <c r="I5235" s="21" t="str">
        <f>VLOOKUP(Tableau1[[#This Row],[CODE_DESTINATION]],Libellés!$E$2:$F$7,2,FALSE)</f>
        <v>Valorisation matière</v>
      </c>
      <c r="J5235" s="21">
        <v>6928.2968700000001</v>
      </c>
      <c r="K5235" s="21">
        <v>1591403</v>
      </c>
      <c r="L5235" s="21">
        <f>Tableau1[[#This Row],[TONNE_DECHET]]*1000</f>
        <v>6928296.8700000001</v>
      </c>
      <c r="M5235" s="21">
        <f>Tableau1[[#This Row],[KG_DECHET]]/Tableau1[[#This Row],[Population]]</f>
        <v>4.3535778617986773</v>
      </c>
    </row>
    <row r="5236" spans="1:13" x14ac:dyDescent="0.3">
      <c r="A5236" s="21">
        <v>2013</v>
      </c>
      <c r="B5236" s="21">
        <v>11</v>
      </c>
      <c r="C5236" s="21" t="str">
        <f>VLOOKUP(Tableau1[[#This Row],[CODE_REGION]],Libellés!$I$2:$J$15,2,FALSE)</f>
        <v>Ile-de-France</v>
      </c>
      <c r="D5236" s="21">
        <v>92</v>
      </c>
      <c r="E5236" s="21" t="str">
        <f>VLOOKUP(Tableau1[[#This Row],[CODE_DEPT]],Libellés!$L$2:$M$102,2,FALSE)</f>
        <v>Hauts-de-seine</v>
      </c>
      <c r="F5236" s="21" t="s">
        <v>55</v>
      </c>
      <c r="G5236" s="21" t="str">
        <f>VLOOKUP(Tableau1[[#This Row],[CODE_TYPE_DECHET]],Libellés!$A$1:$B$8,2,FALSE)</f>
        <v>Collectes séparées hors gravats</v>
      </c>
      <c r="H5236" s="21" t="s">
        <v>52</v>
      </c>
      <c r="I5236" s="21" t="str">
        <f>VLOOKUP(Tableau1[[#This Row],[CODE_DESTINATION]],Libellés!$E$2:$F$7,2,FALSE)</f>
        <v>Non précisé</v>
      </c>
      <c r="J5236" s="21">
        <v>18806</v>
      </c>
      <c r="K5236" s="21">
        <v>1591403</v>
      </c>
      <c r="L5236" s="21">
        <f>Tableau1[[#This Row],[TONNE_DECHET]]*1000</f>
        <v>18806000</v>
      </c>
      <c r="M5236" s="21">
        <f>Tableau1[[#This Row],[KG_DECHET]]/Tableau1[[#This Row],[Population]]</f>
        <v>11.817245537428294</v>
      </c>
    </row>
    <row r="5237" spans="1:13" x14ac:dyDescent="0.3">
      <c r="A5237" s="21">
        <v>2015</v>
      </c>
      <c r="B5237" s="21">
        <v>11</v>
      </c>
      <c r="C5237" s="21" t="str">
        <f>VLOOKUP(Tableau1[[#This Row],[CODE_REGION]],Libellés!$I$2:$J$15,2,FALSE)</f>
        <v>Ile-de-France</v>
      </c>
      <c r="D5237" s="21">
        <v>92</v>
      </c>
      <c r="E5237" s="21" t="str">
        <f>VLOOKUP(Tableau1[[#This Row],[CODE_DEPT]],Libellés!$L$2:$M$102,2,FALSE)</f>
        <v>Hauts-de-seine</v>
      </c>
      <c r="F5237" s="21" t="s">
        <v>49</v>
      </c>
      <c r="G5237" s="21" t="str">
        <f>VLOOKUP(Tableau1[[#This Row],[CODE_TYPE_DECHET]],Libellés!$A$1:$B$8,2,FALSE)</f>
        <v>Ordures ménagères résiduelles</v>
      </c>
      <c r="H5237" s="21" t="s">
        <v>50</v>
      </c>
      <c r="I5237" s="21" t="str">
        <f>VLOOKUP(Tableau1[[#This Row],[CODE_DESTINATION]],Libellés!$E$2:$F$7,2,FALSE)</f>
        <v>Incinération avec récupération d'énergie</v>
      </c>
      <c r="J5237" s="21">
        <v>426522.33979</v>
      </c>
      <c r="K5237" s="21">
        <v>1601569</v>
      </c>
      <c r="L5237" s="21">
        <f>Tableau1[[#This Row],[TONNE_DECHET]]*1000</f>
        <v>426522339.79000002</v>
      </c>
      <c r="M5237" s="21">
        <f>Tableau1[[#This Row],[KG_DECHET]]/Tableau1[[#This Row],[Population]]</f>
        <v>266.3153069209007</v>
      </c>
    </row>
    <row r="5238" spans="1:13" x14ac:dyDescent="0.3">
      <c r="A5238" s="21">
        <v>2015</v>
      </c>
      <c r="B5238" s="21">
        <v>11</v>
      </c>
      <c r="C5238" s="21" t="str">
        <f>VLOOKUP(Tableau1[[#This Row],[CODE_REGION]],Libellés!$I$2:$J$15,2,FALSE)</f>
        <v>Ile-de-France</v>
      </c>
      <c r="D5238" s="21">
        <v>92</v>
      </c>
      <c r="E5238" s="21" t="str">
        <f>VLOOKUP(Tableau1[[#This Row],[CODE_DEPT]],Libellés!$L$2:$M$102,2,FALSE)</f>
        <v>Hauts-de-seine</v>
      </c>
      <c r="F5238" s="21" t="s">
        <v>50</v>
      </c>
      <c r="G5238" s="21" t="str">
        <f>VLOOKUP(Tableau1[[#This Row],[CODE_TYPE_DECHET]],Libellés!$A$1:$B$8,2,FALSE)</f>
        <v>Encombrants</v>
      </c>
      <c r="H5238" s="21" t="s">
        <v>49</v>
      </c>
      <c r="I5238" s="21" t="str">
        <f>VLOOKUP(Tableau1[[#This Row],[CODE_DESTINATION]],Libellés!$E$2:$F$7,2,FALSE)</f>
        <v>Valorisation matière</v>
      </c>
      <c r="J5238" s="21">
        <v>30171.759999999998</v>
      </c>
      <c r="K5238" s="21">
        <v>1601569</v>
      </c>
      <c r="L5238" s="21">
        <f>Tableau1[[#This Row],[TONNE_DECHET]]*1000</f>
        <v>30171760</v>
      </c>
      <c r="M5238" s="21">
        <f>Tableau1[[#This Row],[KG_DECHET]]/Tableau1[[#This Row],[Population]]</f>
        <v>18.838876127097866</v>
      </c>
    </row>
    <row r="5239" spans="1:13" x14ac:dyDescent="0.3">
      <c r="A5239" s="21">
        <v>2015</v>
      </c>
      <c r="B5239" s="21">
        <v>11</v>
      </c>
      <c r="C5239" s="21" t="str">
        <f>VLOOKUP(Tableau1[[#This Row],[CODE_REGION]],Libellés!$I$2:$J$15,2,FALSE)</f>
        <v>Ile-de-France</v>
      </c>
      <c r="D5239" s="21">
        <v>92</v>
      </c>
      <c r="E5239" s="21" t="str">
        <f>VLOOKUP(Tableau1[[#This Row],[CODE_DEPT]],Libellés!$L$2:$M$102,2,FALSE)</f>
        <v>Hauts-de-seine</v>
      </c>
      <c r="F5239" s="21" t="s">
        <v>50</v>
      </c>
      <c r="G5239" s="21" t="str">
        <f>VLOOKUP(Tableau1[[#This Row],[CODE_TYPE_DECHET]],Libellés!$A$1:$B$8,2,FALSE)</f>
        <v>Encombrants</v>
      </c>
      <c r="H5239" s="21" t="s">
        <v>51</v>
      </c>
      <c r="I5239" s="21" t="str">
        <f>VLOOKUP(Tableau1[[#This Row],[CODE_DESTINATION]],Libellés!$E$2:$F$7,2,FALSE)</f>
        <v>Stockage</v>
      </c>
      <c r="J5239" s="21">
        <v>2871.9687699999999</v>
      </c>
      <c r="K5239" s="21">
        <v>1601569</v>
      </c>
      <c r="L5239" s="21">
        <f>Tableau1[[#This Row],[TONNE_DECHET]]*1000</f>
        <v>2871968.77</v>
      </c>
      <c r="M5239" s="21">
        <f>Tableau1[[#This Row],[KG_DECHET]]/Tableau1[[#This Row],[Population]]</f>
        <v>1.7932220029233832</v>
      </c>
    </row>
    <row r="5240" spans="1:13" x14ac:dyDescent="0.3">
      <c r="A5240" s="21">
        <v>2015</v>
      </c>
      <c r="B5240" s="21">
        <v>11</v>
      </c>
      <c r="C5240" s="21" t="str">
        <f>VLOOKUP(Tableau1[[#This Row],[CODE_REGION]],Libellés!$I$2:$J$15,2,FALSE)</f>
        <v>Ile-de-France</v>
      </c>
      <c r="D5240" s="21">
        <v>92</v>
      </c>
      <c r="E5240" s="21" t="str">
        <f>VLOOKUP(Tableau1[[#This Row],[CODE_DEPT]],Libellés!$L$2:$M$102,2,FALSE)</f>
        <v>Hauts-de-seine</v>
      </c>
      <c r="F5240" s="21" t="s">
        <v>53</v>
      </c>
      <c r="G5240" s="21" t="str">
        <f>VLOOKUP(Tableau1[[#This Row],[CODE_TYPE_DECHET]],Libellés!$A$1:$B$8,2,FALSE)</f>
        <v>Déchets dangereux</v>
      </c>
      <c r="H5240" s="21" t="s">
        <v>49</v>
      </c>
      <c r="I5240" s="21" t="str">
        <f>VLOOKUP(Tableau1[[#This Row],[CODE_DESTINATION]],Libellés!$E$2:$F$7,2,FALSE)</f>
        <v>Valorisation matière</v>
      </c>
      <c r="J5240" s="21">
        <v>381.00700000000001</v>
      </c>
      <c r="K5240" s="21">
        <v>1601569</v>
      </c>
      <c r="L5240" s="21">
        <f>Tableau1[[#This Row],[TONNE_DECHET]]*1000</f>
        <v>381007</v>
      </c>
      <c r="M5240" s="21">
        <f>Tableau1[[#This Row],[KG_DECHET]]/Tableau1[[#This Row],[Population]]</f>
        <v>0.23789608814855931</v>
      </c>
    </row>
    <row r="5241" spans="1:13" x14ac:dyDescent="0.3">
      <c r="A5241" s="21">
        <v>2015</v>
      </c>
      <c r="B5241" s="21">
        <v>11</v>
      </c>
      <c r="C5241" s="21" t="str">
        <f>VLOOKUP(Tableau1[[#This Row],[CODE_REGION]],Libellés!$I$2:$J$15,2,FALSE)</f>
        <v>Ile-de-France</v>
      </c>
      <c r="D5241" s="21">
        <v>92</v>
      </c>
      <c r="E5241" s="21" t="str">
        <f>VLOOKUP(Tableau1[[#This Row],[CODE_DEPT]],Libellés!$L$2:$M$102,2,FALSE)</f>
        <v>Hauts-de-seine</v>
      </c>
      <c r="F5241" s="21" t="s">
        <v>53</v>
      </c>
      <c r="G5241" s="21" t="str">
        <f>VLOOKUP(Tableau1[[#This Row],[CODE_TYPE_DECHET]],Libellés!$A$1:$B$8,2,FALSE)</f>
        <v>Déchets dangereux</v>
      </c>
      <c r="H5241" s="21" t="s">
        <v>50</v>
      </c>
      <c r="I5241" s="21" t="str">
        <f>VLOOKUP(Tableau1[[#This Row],[CODE_DESTINATION]],Libellés!$E$2:$F$7,2,FALSE)</f>
        <v>Incinération avec récupération d'énergie</v>
      </c>
      <c r="J5241" s="21">
        <v>16.696739999999998</v>
      </c>
      <c r="K5241" s="21">
        <v>1601569</v>
      </c>
      <c r="L5241" s="21">
        <f>Tableau1[[#This Row],[TONNE_DECHET]]*1000</f>
        <v>16696.739999999998</v>
      </c>
      <c r="M5241" s="21">
        <f>Tableau1[[#This Row],[KG_DECHET]]/Tableau1[[#This Row],[Population]]</f>
        <v>1.0425239249760703E-2</v>
      </c>
    </row>
    <row r="5242" spans="1:13" x14ac:dyDescent="0.3">
      <c r="A5242" s="21">
        <v>2015</v>
      </c>
      <c r="B5242" s="21">
        <v>11</v>
      </c>
      <c r="C5242" s="21" t="str">
        <f>VLOOKUP(Tableau1[[#This Row],[CODE_REGION]],Libellés!$I$2:$J$15,2,FALSE)</f>
        <v>Ile-de-France</v>
      </c>
      <c r="D5242" s="21">
        <v>92</v>
      </c>
      <c r="E5242" s="21" t="str">
        <f>VLOOKUP(Tableau1[[#This Row],[CODE_DEPT]],Libellés!$L$2:$M$102,2,FALSE)</f>
        <v>Hauts-de-seine</v>
      </c>
      <c r="F5242" s="21" t="s">
        <v>53</v>
      </c>
      <c r="G5242" s="21" t="str">
        <f>VLOOKUP(Tableau1[[#This Row],[CODE_TYPE_DECHET]],Libellés!$A$1:$B$8,2,FALSE)</f>
        <v>Déchets dangereux</v>
      </c>
      <c r="H5242" s="21" t="s">
        <v>52</v>
      </c>
      <c r="I5242" s="21" t="str">
        <f>VLOOKUP(Tableau1[[#This Row],[CODE_DESTINATION]],Libellés!$E$2:$F$7,2,FALSE)</f>
        <v>Non précisé</v>
      </c>
      <c r="J5242" s="21">
        <v>125.62944</v>
      </c>
      <c r="K5242" s="21">
        <v>1601569</v>
      </c>
      <c r="L5242" s="21">
        <f>Tableau1[[#This Row],[TONNE_DECHET]]*1000</f>
        <v>125629.44</v>
      </c>
      <c r="M5242" s="21">
        <f>Tableau1[[#This Row],[KG_DECHET]]/Tableau1[[#This Row],[Population]]</f>
        <v>7.844147832531724E-2</v>
      </c>
    </row>
    <row r="5243" spans="1:13" x14ac:dyDescent="0.3">
      <c r="A5243" s="21">
        <v>2015</v>
      </c>
      <c r="B5243" s="21">
        <v>11</v>
      </c>
      <c r="C5243" s="21" t="str">
        <f>VLOOKUP(Tableau1[[#This Row],[CODE_REGION]],Libellés!$I$2:$J$15,2,FALSE)</f>
        <v>Ile-de-France</v>
      </c>
      <c r="D5243" s="21">
        <v>92</v>
      </c>
      <c r="E5243" s="21" t="str">
        <f>VLOOKUP(Tableau1[[#This Row],[CODE_DEPT]],Libellés!$L$2:$M$102,2,FALSE)</f>
        <v>Hauts-de-seine</v>
      </c>
      <c r="F5243" s="21" t="s">
        <v>51</v>
      </c>
      <c r="G5243" s="21" t="str">
        <f>VLOOKUP(Tableau1[[#This Row],[CODE_TYPE_DECHET]],Libellés!$A$1:$B$8,2,FALSE)</f>
        <v>Emballages et papier</v>
      </c>
      <c r="H5243" s="21" t="s">
        <v>49</v>
      </c>
      <c r="I5243" s="21" t="str">
        <f>VLOOKUP(Tableau1[[#This Row],[CODE_DESTINATION]],Libellés!$E$2:$F$7,2,FALSE)</f>
        <v>Valorisation matière</v>
      </c>
      <c r="J5243" s="21">
        <v>55108.738669999999</v>
      </c>
      <c r="K5243" s="21">
        <v>1601569</v>
      </c>
      <c r="L5243" s="21">
        <f>Tableau1[[#This Row],[TONNE_DECHET]]*1000</f>
        <v>55108738.670000002</v>
      </c>
      <c r="M5243" s="21">
        <f>Tableau1[[#This Row],[KG_DECHET]]/Tableau1[[#This Row],[Population]]</f>
        <v>34.40921912824237</v>
      </c>
    </row>
    <row r="5244" spans="1:13" x14ac:dyDescent="0.3">
      <c r="A5244" s="21">
        <v>2015</v>
      </c>
      <c r="B5244" s="21">
        <v>11</v>
      </c>
      <c r="C5244" s="21" t="str">
        <f>VLOOKUP(Tableau1[[#This Row],[CODE_REGION]],Libellés!$I$2:$J$15,2,FALSE)</f>
        <v>Ile-de-France</v>
      </c>
      <c r="D5244" s="21">
        <v>92</v>
      </c>
      <c r="E5244" s="21" t="str">
        <f>VLOOKUP(Tableau1[[#This Row],[CODE_DEPT]],Libellés!$L$2:$M$102,2,FALSE)</f>
        <v>Hauts-de-seine</v>
      </c>
      <c r="F5244" s="21" t="s">
        <v>56</v>
      </c>
      <c r="G5244" s="21" t="str">
        <f>VLOOKUP(Tableau1[[#This Row],[CODE_TYPE_DECHET]],Libellés!$A$1:$B$8,2,FALSE)</f>
        <v>Biodéchets</v>
      </c>
      <c r="H5244" s="21" t="s">
        <v>56</v>
      </c>
      <c r="I5244" s="21" t="str">
        <f>VLOOKUP(Tableau1[[#This Row],[CODE_DESTINATION]],Libellés!$E$2:$F$7,2,FALSE)</f>
        <v>Valorisation organique</v>
      </c>
      <c r="J5244" s="21">
        <v>11348.54133</v>
      </c>
      <c r="K5244" s="21">
        <v>1601569</v>
      </c>
      <c r="L5244" s="21">
        <f>Tableau1[[#This Row],[TONNE_DECHET]]*1000</f>
        <v>11348541.33</v>
      </c>
      <c r="M5244" s="21">
        <f>Tableau1[[#This Row],[KG_DECHET]]/Tableau1[[#This Row],[Population]]</f>
        <v>7.0858897306328981</v>
      </c>
    </row>
    <row r="5245" spans="1:13" x14ac:dyDescent="0.3">
      <c r="A5245" s="21">
        <v>2015</v>
      </c>
      <c r="B5245" s="21">
        <v>11</v>
      </c>
      <c r="C5245" s="21" t="str">
        <f>VLOOKUP(Tableau1[[#This Row],[CODE_REGION]],Libellés!$I$2:$J$15,2,FALSE)</f>
        <v>Ile-de-France</v>
      </c>
      <c r="D5245" s="21">
        <v>92</v>
      </c>
      <c r="E5245" s="21" t="str">
        <f>VLOOKUP(Tableau1[[#This Row],[CODE_DEPT]],Libellés!$L$2:$M$102,2,FALSE)</f>
        <v>Hauts-de-seine</v>
      </c>
      <c r="F5245" s="21" t="s">
        <v>54</v>
      </c>
      <c r="G5245" s="21" t="str">
        <f>VLOOKUP(Tableau1[[#This Row],[CODE_TYPE_DECHET]],Libellés!$A$1:$B$8,2,FALSE)</f>
        <v>Verre</v>
      </c>
      <c r="H5245" s="21" t="s">
        <v>49</v>
      </c>
      <c r="I5245" s="21" t="str">
        <f>VLOOKUP(Tableau1[[#This Row],[CODE_DESTINATION]],Libellés!$E$2:$F$7,2,FALSE)</f>
        <v>Valorisation matière</v>
      </c>
      <c r="J5245" s="21">
        <v>29247.826819999998</v>
      </c>
      <c r="K5245" s="21">
        <v>1601569</v>
      </c>
      <c r="L5245" s="21">
        <f>Tableau1[[#This Row],[TONNE_DECHET]]*1000</f>
        <v>29247826.819999997</v>
      </c>
      <c r="M5245" s="21">
        <f>Tableau1[[#This Row],[KG_DECHET]]/Tableau1[[#This Row],[Population]]</f>
        <v>18.261983604827513</v>
      </c>
    </row>
    <row r="5246" spans="1:13" x14ac:dyDescent="0.3">
      <c r="A5246" s="21">
        <v>2015</v>
      </c>
      <c r="B5246" s="21">
        <v>11</v>
      </c>
      <c r="C5246" s="21" t="str">
        <f>VLOOKUP(Tableau1[[#This Row],[CODE_REGION]],Libellés!$I$2:$J$15,2,FALSE)</f>
        <v>Ile-de-France</v>
      </c>
      <c r="D5246" s="21">
        <v>92</v>
      </c>
      <c r="E5246" s="21" t="str">
        <f>VLOOKUP(Tableau1[[#This Row],[CODE_DEPT]],Libellés!$L$2:$M$102,2,FALSE)</f>
        <v>Hauts-de-seine</v>
      </c>
      <c r="F5246" s="21" t="s">
        <v>55</v>
      </c>
      <c r="G5246" s="21" t="str">
        <f>VLOOKUP(Tableau1[[#This Row],[CODE_TYPE_DECHET]],Libellés!$A$1:$B$8,2,FALSE)</f>
        <v>Collectes séparées hors gravats</v>
      </c>
      <c r="H5246" s="21" t="s">
        <v>49</v>
      </c>
      <c r="I5246" s="21" t="str">
        <f>VLOOKUP(Tableau1[[#This Row],[CODE_DESTINATION]],Libellés!$E$2:$F$7,2,FALSE)</f>
        <v>Valorisation matière</v>
      </c>
      <c r="J5246" s="21">
        <v>6118.5170200000002</v>
      </c>
      <c r="K5246" s="21">
        <v>1601569</v>
      </c>
      <c r="L5246" s="21">
        <f>Tableau1[[#This Row],[TONNE_DECHET]]*1000</f>
        <v>6118517.0200000005</v>
      </c>
      <c r="M5246" s="21">
        <f>Tableau1[[#This Row],[KG_DECHET]]/Tableau1[[#This Row],[Population]]</f>
        <v>3.820326829502819</v>
      </c>
    </row>
    <row r="5247" spans="1:13" x14ac:dyDescent="0.3">
      <c r="A5247" s="21">
        <v>2017</v>
      </c>
      <c r="B5247" s="21">
        <v>11</v>
      </c>
      <c r="C5247" s="21" t="str">
        <f>VLOOKUP(Tableau1[[#This Row],[CODE_REGION]],Libellés!$I$2:$J$15,2,FALSE)</f>
        <v>Ile-de-France</v>
      </c>
      <c r="D5247" s="21">
        <v>92</v>
      </c>
      <c r="E5247" s="21" t="str">
        <f>VLOOKUP(Tableau1[[#This Row],[CODE_DEPT]],Libellés!$L$2:$M$102,2,FALSE)</f>
        <v>Hauts-de-seine</v>
      </c>
      <c r="F5247" s="21" t="s">
        <v>49</v>
      </c>
      <c r="G5247" s="21" t="str">
        <f>VLOOKUP(Tableau1[[#This Row],[CODE_TYPE_DECHET]],Libellés!$A$1:$B$8,2,FALSE)</f>
        <v>Ordures ménagères résiduelles</v>
      </c>
      <c r="H5247" s="21" t="s">
        <v>50</v>
      </c>
      <c r="I5247" s="21" t="str">
        <f>VLOOKUP(Tableau1[[#This Row],[CODE_DESTINATION]],Libellés!$E$2:$F$7,2,FALSE)</f>
        <v>Incinération avec récupération d'énergie</v>
      </c>
      <c r="J5247" s="21">
        <v>428365</v>
      </c>
      <c r="K5247" s="21">
        <v>1609306</v>
      </c>
      <c r="L5247" s="21">
        <f>Tableau1[[#This Row],[TONNE_DECHET]]*1000</f>
        <v>428365000</v>
      </c>
      <c r="M5247" s="21">
        <f>Tableau1[[#This Row],[KG_DECHET]]/Tableau1[[#This Row],[Population]]</f>
        <v>266.17995583189276</v>
      </c>
    </row>
    <row r="5248" spans="1:13" x14ac:dyDescent="0.3">
      <c r="A5248" s="21">
        <v>2017</v>
      </c>
      <c r="B5248" s="21">
        <v>11</v>
      </c>
      <c r="C5248" s="21" t="str">
        <f>VLOOKUP(Tableau1[[#This Row],[CODE_REGION]],Libellés!$I$2:$J$15,2,FALSE)</f>
        <v>Ile-de-France</v>
      </c>
      <c r="D5248" s="21">
        <v>92</v>
      </c>
      <c r="E5248" s="21" t="str">
        <f>VLOOKUP(Tableau1[[#This Row],[CODE_DEPT]],Libellés!$L$2:$M$102,2,FALSE)</f>
        <v>Hauts-de-seine</v>
      </c>
      <c r="F5248" s="21" t="s">
        <v>50</v>
      </c>
      <c r="G5248" s="21" t="str">
        <f>VLOOKUP(Tableau1[[#This Row],[CODE_TYPE_DECHET]],Libellés!$A$1:$B$8,2,FALSE)</f>
        <v>Encombrants</v>
      </c>
      <c r="H5248" s="21" t="s">
        <v>49</v>
      </c>
      <c r="I5248" s="21" t="str">
        <f>VLOOKUP(Tableau1[[#This Row],[CODE_DESTINATION]],Libellés!$E$2:$F$7,2,FALSE)</f>
        <v>Valorisation matière</v>
      </c>
      <c r="J5248" s="21">
        <v>35427.18</v>
      </c>
      <c r="K5248" s="21">
        <v>1609306</v>
      </c>
      <c r="L5248" s="21">
        <f>Tableau1[[#This Row],[TONNE_DECHET]]*1000</f>
        <v>35427180</v>
      </c>
      <c r="M5248" s="21">
        <f>Tableau1[[#This Row],[KG_DECHET]]/Tableau1[[#This Row],[Population]]</f>
        <v>22.013948869885528</v>
      </c>
    </row>
    <row r="5249" spans="1:13" x14ac:dyDescent="0.3">
      <c r="A5249" s="21">
        <v>2017</v>
      </c>
      <c r="B5249" s="21">
        <v>11</v>
      </c>
      <c r="C5249" s="21" t="str">
        <f>VLOOKUP(Tableau1[[#This Row],[CODE_REGION]],Libellés!$I$2:$J$15,2,FALSE)</f>
        <v>Ile-de-France</v>
      </c>
      <c r="D5249" s="21">
        <v>92</v>
      </c>
      <c r="E5249" s="21" t="str">
        <f>VLOOKUP(Tableau1[[#This Row],[CODE_DEPT]],Libellés!$L$2:$M$102,2,FALSE)</f>
        <v>Hauts-de-seine</v>
      </c>
      <c r="F5249" s="21" t="s">
        <v>53</v>
      </c>
      <c r="G5249" s="21" t="str">
        <f>VLOOKUP(Tableau1[[#This Row],[CODE_TYPE_DECHET]],Libellés!$A$1:$B$8,2,FALSE)</f>
        <v>Déchets dangereux</v>
      </c>
      <c r="H5249" s="21" t="s">
        <v>49</v>
      </c>
      <c r="I5249" s="21" t="str">
        <f>VLOOKUP(Tableau1[[#This Row],[CODE_DESTINATION]],Libellés!$E$2:$F$7,2,FALSE)</f>
        <v>Valorisation matière</v>
      </c>
      <c r="J5249" s="21">
        <v>316.80200000000002</v>
      </c>
      <c r="K5249" s="21">
        <v>1609306</v>
      </c>
      <c r="L5249" s="21">
        <f>Tableau1[[#This Row],[TONNE_DECHET]]*1000</f>
        <v>316802</v>
      </c>
      <c r="M5249" s="21">
        <f>Tableau1[[#This Row],[KG_DECHET]]/Tableau1[[#This Row],[Population]]</f>
        <v>0.19685628463449462</v>
      </c>
    </row>
    <row r="5250" spans="1:13" x14ac:dyDescent="0.3">
      <c r="A5250" s="21">
        <v>2017</v>
      </c>
      <c r="B5250" s="21">
        <v>11</v>
      </c>
      <c r="C5250" s="21" t="str">
        <f>VLOOKUP(Tableau1[[#This Row],[CODE_REGION]],Libellés!$I$2:$J$15,2,FALSE)</f>
        <v>Ile-de-France</v>
      </c>
      <c r="D5250" s="21">
        <v>92</v>
      </c>
      <c r="E5250" s="21" t="str">
        <f>VLOOKUP(Tableau1[[#This Row],[CODE_DEPT]],Libellés!$L$2:$M$102,2,FALSE)</f>
        <v>Hauts-de-seine</v>
      </c>
      <c r="F5250" s="21" t="s">
        <v>53</v>
      </c>
      <c r="G5250" s="21" t="str">
        <f>VLOOKUP(Tableau1[[#This Row],[CODE_TYPE_DECHET]],Libellés!$A$1:$B$8,2,FALSE)</f>
        <v>Déchets dangereux</v>
      </c>
      <c r="H5250" s="21" t="s">
        <v>50</v>
      </c>
      <c r="I5250" s="21" t="str">
        <f>VLOOKUP(Tableau1[[#This Row],[CODE_DESTINATION]],Libellés!$E$2:$F$7,2,FALSE)</f>
        <v>Incinération avec récupération d'énergie</v>
      </c>
      <c r="J5250" s="21">
        <v>9.4E-2</v>
      </c>
      <c r="K5250" s="21">
        <v>1609306</v>
      </c>
      <c r="L5250" s="21">
        <f>Tableau1[[#This Row],[TONNE_DECHET]]*1000</f>
        <v>94</v>
      </c>
      <c r="M5250" s="21">
        <f>Tableau1[[#This Row],[KG_DECHET]]/Tableau1[[#This Row],[Population]]</f>
        <v>5.8410271259785275E-5</v>
      </c>
    </row>
    <row r="5251" spans="1:13" x14ac:dyDescent="0.3">
      <c r="A5251" s="21">
        <v>2017</v>
      </c>
      <c r="B5251" s="21">
        <v>11</v>
      </c>
      <c r="C5251" s="21" t="str">
        <f>VLOOKUP(Tableau1[[#This Row],[CODE_REGION]],Libellés!$I$2:$J$15,2,FALSE)</f>
        <v>Ile-de-France</v>
      </c>
      <c r="D5251" s="21">
        <v>92</v>
      </c>
      <c r="E5251" s="21" t="str">
        <f>VLOOKUP(Tableau1[[#This Row],[CODE_DEPT]],Libellés!$L$2:$M$102,2,FALSE)</f>
        <v>Hauts-de-seine</v>
      </c>
      <c r="F5251" s="21" t="s">
        <v>53</v>
      </c>
      <c r="G5251" s="21" t="str">
        <f>VLOOKUP(Tableau1[[#This Row],[CODE_TYPE_DECHET]],Libellés!$A$1:$B$8,2,FALSE)</f>
        <v>Déchets dangereux</v>
      </c>
      <c r="H5251" s="21" t="s">
        <v>52</v>
      </c>
      <c r="I5251" s="21" t="str">
        <f>VLOOKUP(Tableau1[[#This Row],[CODE_DESTINATION]],Libellés!$E$2:$F$7,2,FALSE)</f>
        <v>Non précisé</v>
      </c>
      <c r="J5251" s="21">
        <v>26.681999999999999</v>
      </c>
      <c r="K5251" s="21">
        <v>1609306</v>
      </c>
      <c r="L5251" s="21">
        <f>Tableau1[[#This Row],[TONNE_DECHET]]*1000</f>
        <v>26682</v>
      </c>
      <c r="M5251" s="21">
        <f>Tableau1[[#This Row],[KG_DECHET]]/Tableau1[[#This Row],[Population]]</f>
        <v>1.6579817635676498E-2</v>
      </c>
    </row>
    <row r="5252" spans="1:13" x14ac:dyDescent="0.3">
      <c r="A5252" s="21">
        <v>2017</v>
      </c>
      <c r="B5252" s="21">
        <v>11</v>
      </c>
      <c r="C5252" s="21" t="str">
        <f>VLOOKUP(Tableau1[[#This Row],[CODE_REGION]],Libellés!$I$2:$J$15,2,FALSE)</f>
        <v>Ile-de-France</v>
      </c>
      <c r="D5252" s="21">
        <v>92</v>
      </c>
      <c r="E5252" s="21" t="str">
        <f>VLOOKUP(Tableau1[[#This Row],[CODE_DEPT]],Libellés!$L$2:$M$102,2,FALSE)</f>
        <v>Hauts-de-seine</v>
      </c>
      <c r="F5252" s="21" t="s">
        <v>51</v>
      </c>
      <c r="G5252" s="21" t="str">
        <f>VLOOKUP(Tableau1[[#This Row],[CODE_TYPE_DECHET]],Libellés!$A$1:$B$8,2,FALSE)</f>
        <v>Emballages et papier</v>
      </c>
      <c r="H5252" s="21" t="s">
        <v>49</v>
      </c>
      <c r="I5252" s="21" t="str">
        <f>VLOOKUP(Tableau1[[#This Row],[CODE_DESTINATION]],Libellés!$E$2:$F$7,2,FALSE)</f>
        <v>Valorisation matière</v>
      </c>
      <c r="J5252" s="21">
        <v>54993.32</v>
      </c>
      <c r="K5252" s="21">
        <v>1609306</v>
      </c>
      <c r="L5252" s="21">
        <f>Tableau1[[#This Row],[TONNE_DECHET]]*1000</f>
        <v>54993320</v>
      </c>
      <c r="M5252" s="21">
        <f>Tableau1[[#This Row],[KG_DECHET]]/Tableau1[[#This Row],[Population]]</f>
        <v>34.172071688044412</v>
      </c>
    </row>
    <row r="5253" spans="1:13" x14ac:dyDescent="0.3">
      <c r="A5253" s="21">
        <v>2017</v>
      </c>
      <c r="B5253" s="21">
        <v>11</v>
      </c>
      <c r="C5253" s="21" t="str">
        <f>VLOOKUP(Tableau1[[#This Row],[CODE_REGION]],Libellés!$I$2:$J$15,2,FALSE)</f>
        <v>Ile-de-France</v>
      </c>
      <c r="D5253" s="21">
        <v>92</v>
      </c>
      <c r="E5253" s="21" t="str">
        <f>VLOOKUP(Tableau1[[#This Row],[CODE_DEPT]],Libellés!$L$2:$M$102,2,FALSE)</f>
        <v>Hauts-de-seine</v>
      </c>
      <c r="F5253" s="21" t="s">
        <v>56</v>
      </c>
      <c r="G5253" s="21" t="str">
        <f>VLOOKUP(Tableau1[[#This Row],[CODE_TYPE_DECHET]],Libellés!$A$1:$B$8,2,FALSE)</f>
        <v>Biodéchets</v>
      </c>
      <c r="H5253" s="21" t="s">
        <v>56</v>
      </c>
      <c r="I5253" s="21" t="str">
        <f>VLOOKUP(Tableau1[[#This Row],[CODE_DESTINATION]],Libellés!$E$2:$F$7,2,FALSE)</f>
        <v>Valorisation organique</v>
      </c>
      <c r="J5253" s="21">
        <v>13748.34</v>
      </c>
      <c r="K5253" s="21">
        <v>1609306</v>
      </c>
      <c r="L5253" s="21">
        <f>Tableau1[[#This Row],[TONNE_DECHET]]*1000</f>
        <v>13748340</v>
      </c>
      <c r="M5253" s="21">
        <f>Tableau1[[#This Row],[KG_DECHET]]/Tableau1[[#This Row],[Population]]</f>
        <v>8.5430241358697483</v>
      </c>
    </row>
    <row r="5254" spans="1:13" x14ac:dyDescent="0.3">
      <c r="A5254" s="21">
        <v>2017</v>
      </c>
      <c r="B5254" s="21">
        <v>11</v>
      </c>
      <c r="C5254" s="21" t="str">
        <f>VLOOKUP(Tableau1[[#This Row],[CODE_REGION]],Libellés!$I$2:$J$15,2,FALSE)</f>
        <v>Ile-de-France</v>
      </c>
      <c r="D5254" s="21">
        <v>92</v>
      </c>
      <c r="E5254" s="21" t="str">
        <f>VLOOKUP(Tableau1[[#This Row],[CODE_DEPT]],Libellés!$L$2:$M$102,2,FALSE)</f>
        <v>Hauts-de-seine</v>
      </c>
      <c r="F5254" s="21" t="s">
        <v>54</v>
      </c>
      <c r="G5254" s="21" t="str">
        <f>VLOOKUP(Tableau1[[#This Row],[CODE_TYPE_DECHET]],Libellés!$A$1:$B$8,2,FALSE)</f>
        <v>Verre</v>
      </c>
      <c r="H5254" s="21" t="s">
        <v>49</v>
      </c>
      <c r="I5254" s="21" t="str">
        <f>VLOOKUP(Tableau1[[#This Row],[CODE_DESTINATION]],Libellés!$E$2:$F$7,2,FALSE)</f>
        <v>Valorisation matière</v>
      </c>
      <c r="J5254" s="21">
        <v>28310.2</v>
      </c>
      <c r="K5254" s="21">
        <v>1609306</v>
      </c>
      <c r="L5254" s="21">
        <f>Tableau1[[#This Row],[TONNE_DECHET]]*1000</f>
        <v>28310200</v>
      </c>
      <c r="M5254" s="21">
        <f>Tableau1[[#This Row],[KG_DECHET]]/Tableau1[[#This Row],[Population]]</f>
        <v>17.591558100199713</v>
      </c>
    </row>
    <row r="5255" spans="1:13" x14ac:dyDescent="0.3">
      <c r="A5255" s="21">
        <v>2017</v>
      </c>
      <c r="B5255" s="21">
        <v>11</v>
      </c>
      <c r="C5255" s="21" t="str">
        <f>VLOOKUP(Tableau1[[#This Row],[CODE_REGION]],Libellés!$I$2:$J$15,2,FALSE)</f>
        <v>Ile-de-France</v>
      </c>
      <c r="D5255" s="21">
        <v>92</v>
      </c>
      <c r="E5255" s="21" t="str">
        <f>VLOOKUP(Tableau1[[#This Row],[CODE_DEPT]],Libellés!$L$2:$M$102,2,FALSE)</f>
        <v>Hauts-de-seine</v>
      </c>
      <c r="F5255" s="21" t="s">
        <v>55</v>
      </c>
      <c r="G5255" s="21" t="str">
        <f>VLOOKUP(Tableau1[[#This Row],[CODE_TYPE_DECHET]],Libellés!$A$1:$B$8,2,FALSE)</f>
        <v>Collectes séparées hors gravats</v>
      </c>
      <c r="H5255" s="21" t="s">
        <v>49</v>
      </c>
      <c r="I5255" s="21" t="str">
        <f>VLOOKUP(Tableau1[[#This Row],[CODE_DESTINATION]],Libellés!$E$2:$F$7,2,FALSE)</f>
        <v>Valorisation matière</v>
      </c>
      <c r="J5255" s="21">
        <v>6118.5460000000003</v>
      </c>
      <c r="K5255" s="21">
        <v>1609306</v>
      </c>
      <c r="L5255" s="21">
        <f>Tableau1[[#This Row],[TONNE_DECHET]]*1000</f>
        <v>6118546</v>
      </c>
      <c r="M5255" s="21">
        <f>Tableau1[[#This Row],[KG_DECHET]]/Tableau1[[#This Row],[Population]]</f>
        <v>3.8019779954837674</v>
      </c>
    </row>
    <row r="5256" spans="1:13" x14ac:dyDescent="0.3">
      <c r="A5256" s="21">
        <v>2017</v>
      </c>
      <c r="B5256" s="21">
        <v>11</v>
      </c>
      <c r="C5256" s="21" t="str">
        <f>VLOOKUP(Tableau1[[#This Row],[CODE_REGION]],Libellés!$I$2:$J$15,2,FALSE)</f>
        <v>Ile-de-France</v>
      </c>
      <c r="D5256" s="21">
        <v>92</v>
      </c>
      <c r="E5256" s="21" t="str">
        <f>VLOOKUP(Tableau1[[#This Row],[CODE_DEPT]],Libellés!$L$2:$M$102,2,FALSE)</f>
        <v>Hauts-de-seine</v>
      </c>
      <c r="F5256" s="21" t="s">
        <v>55</v>
      </c>
      <c r="G5256" s="21" t="str">
        <f>VLOOKUP(Tableau1[[#This Row],[CODE_TYPE_DECHET]],Libellés!$A$1:$B$8,2,FALSE)</f>
        <v>Collectes séparées hors gravats</v>
      </c>
      <c r="H5256" s="21" t="s">
        <v>52</v>
      </c>
      <c r="I5256" s="21" t="str">
        <f>VLOOKUP(Tableau1[[#This Row],[CODE_DESTINATION]],Libellés!$E$2:$F$7,2,FALSE)</f>
        <v>Non précisé</v>
      </c>
      <c r="J5256" s="21">
        <v>8062.91</v>
      </c>
      <c r="K5256" s="21">
        <v>1609306</v>
      </c>
      <c r="L5256" s="21">
        <f>Tableau1[[#This Row],[TONNE_DECHET]]*1000</f>
        <v>8062910</v>
      </c>
      <c r="M5256" s="21">
        <f>Tableau1[[#This Row],[KG_DECHET]]/Tableau1[[#This Row],[Population]]</f>
        <v>5.0101783004599501</v>
      </c>
    </row>
    <row r="5257" spans="1:13" x14ac:dyDescent="0.3">
      <c r="A5257" s="21">
        <v>2009</v>
      </c>
      <c r="B5257" s="21">
        <v>11</v>
      </c>
      <c r="C5257" s="21" t="str">
        <f>VLOOKUP(Tableau1[[#This Row],[CODE_REGION]],Libellés!$I$2:$J$15,2,FALSE)</f>
        <v>Ile-de-France</v>
      </c>
      <c r="D5257" s="21">
        <v>93</v>
      </c>
      <c r="E5257" s="21" t="str">
        <f>VLOOKUP(Tableau1[[#This Row],[CODE_DEPT]],Libellés!$L$2:$M$102,2,FALSE)</f>
        <v>Seine-Saint-Denis</v>
      </c>
      <c r="F5257" s="21" t="s">
        <v>49</v>
      </c>
      <c r="G5257" s="21" t="str">
        <f>VLOOKUP(Tableau1[[#This Row],[CODE_TYPE_DECHET]],Libellés!$A$1:$B$8,2,FALSE)</f>
        <v>Ordures ménagères résiduelles</v>
      </c>
      <c r="H5257" s="21" t="s">
        <v>50</v>
      </c>
      <c r="I5257" s="21" t="str">
        <f>VLOOKUP(Tableau1[[#This Row],[CODE_DESTINATION]],Libellés!$E$2:$F$7,2,FALSE)</f>
        <v>Incinération avec récupération d'énergie</v>
      </c>
      <c r="J5257" s="21">
        <v>204980.09998999999</v>
      </c>
      <c r="K5257" s="21">
        <v>1515983</v>
      </c>
      <c r="L5257" s="21">
        <f>Tableau1[[#This Row],[TONNE_DECHET]]*1000</f>
        <v>204980099.98999998</v>
      </c>
      <c r="M5257" s="21">
        <f>Tableau1[[#This Row],[KG_DECHET]]/Tableau1[[#This Row],[Population]]</f>
        <v>135.21266398765684</v>
      </c>
    </row>
    <row r="5258" spans="1:13" x14ac:dyDescent="0.3">
      <c r="A5258" s="21">
        <v>2009</v>
      </c>
      <c r="B5258" s="21">
        <v>11</v>
      </c>
      <c r="C5258" s="21" t="str">
        <f>VLOOKUP(Tableau1[[#This Row],[CODE_REGION]],Libellés!$I$2:$J$15,2,FALSE)</f>
        <v>Ile-de-France</v>
      </c>
      <c r="D5258" s="21">
        <v>93</v>
      </c>
      <c r="E5258" s="21" t="str">
        <f>VLOOKUP(Tableau1[[#This Row],[CODE_DEPT]],Libellés!$L$2:$M$102,2,FALSE)</f>
        <v>Seine-Saint-Denis</v>
      </c>
      <c r="F5258" s="21" t="s">
        <v>49</v>
      </c>
      <c r="G5258" s="21" t="str">
        <f>VLOOKUP(Tableau1[[#This Row],[CODE_TYPE_DECHET]],Libellés!$A$1:$B$8,2,FALSE)</f>
        <v>Ordures ménagères résiduelles</v>
      </c>
      <c r="H5258" s="21" t="s">
        <v>51</v>
      </c>
      <c r="I5258" s="21" t="str">
        <f>VLOOKUP(Tableau1[[#This Row],[CODE_DESTINATION]],Libellés!$E$2:$F$7,2,FALSE)</f>
        <v>Stockage</v>
      </c>
      <c r="J5258" s="21">
        <v>282770.57</v>
      </c>
      <c r="K5258" s="21">
        <v>1515983</v>
      </c>
      <c r="L5258" s="21">
        <f>Tableau1[[#This Row],[TONNE_DECHET]]*1000</f>
        <v>282770570</v>
      </c>
      <c r="M5258" s="21">
        <f>Tableau1[[#This Row],[KG_DECHET]]/Tableau1[[#This Row],[Population]]</f>
        <v>186.52621434409224</v>
      </c>
    </row>
    <row r="5259" spans="1:13" x14ac:dyDescent="0.3">
      <c r="A5259" s="21">
        <v>2009</v>
      </c>
      <c r="B5259" s="21">
        <v>11</v>
      </c>
      <c r="C5259" s="21" t="str">
        <f>VLOOKUP(Tableau1[[#This Row],[CODE_REGION]],Libellés!$I$2:$J$15,2,FALSE)</f>
        <v>Ile-de-France</v>
      </c>
      <c r="D5259" s="21">
        <v>93</v>
      </c>
      <c r="E5259" s="21" t="str">
        <f>VLOOKUP(Tableau1[[#This Row],[CODE_DEPT]],Libellés!$L$2:$M$102,2,FALSE)</f>
        <v>Seine-Saint-Denis</v>
      </c>
      <c r="F5259" s="21" t="s">
        <v>49</v>
      </c>
      <c r="G5259" s="21" t="str">
        <f>VLOOKUP(Tableau1[[#This Row],[CODE_TYPE_DECHET]],Libellés!$A$1:$B$8,2,FALSE)</f>
        <v>Ordures ménagères résiduelles</v>
      </c>
      <c r="H5259" s="21" t="s">
        <v>52</v>
      </c>
      <c r="I5259" s="21" t="str">
        <f>VLOOKUP(Tableau1[[#This Row],[CODE_DESTINATION]],Libellés!$E$2:$F$7,2,FALSE)</f>
        <v>Non précisé</v>
      </c>
      <c r="J5259" s="21">
        <v>3410.6286100000002</v>
      </c>
      <c r="K5259" s="21">
        <v>1515983</v>
      </c>
      <c r="L5259" s="21">
        <f>Tableau1[[#This Row],[TONNE_DECHET]]*1000</f>
        <v>3410628.6100000003</v>
      </c>
      <c r="M5259" s="21">
        <f>Tableau1[[#This Row],[KG_DECHET]]/Tableau1[[#This Row],[Population]]</f>
        <v>2.2497802481953957</v>
      </c>
    </row>
    <row r="5260" spans="1:13" x14ac:dyDescent="0.3">
      <c r="A5260" s="21">
        <v>2009</v>
      </c>
      <c r="B5260" s="21">
        <v>11</v>
      </c>
      <c r="C5260" s="21" t="str">
        <f>VLOOKUP(Tableau1[[#This Row],[CODE_REGION]],Libellés!$I$2:$J$15,2,FALSE)</f>
        <v>Ile-de-France</v>
      </c>
      <c r="D5260" s="21">
        <v>93</v>
      </c>
      <c r="E5260" s="21" t="str">
        <f>VLOOKUP(Tableau1[[#This Row],[CODE_DEPT]],Libellés!$L$2:$M$102,2,FALSE)</f>
        <v>Seine-Saint-Denis</v>
      </c>
      <c r="F5260" s="21" t="s">
        <v>50</v>
      </c>
      <c r="G5260" s="21" t="str">
        <f>VLOOKUP(Tableau1[[#This Row],[CODE_TYPE_DECHET]],Libellés!$A$1:$B$8,2,FALSE)</f>
        <v>Encombrants</v>
      </c>
      <c r="H5260" s="21" t="s">
        <v>49</v>
      </c>
      <c r="I5260" s="21" t="str">
        <f>VLOOKUP(Tableau1[[#This Row],[CODE_DESTINATION]],Libellés!$E$2:$F$7,2,FALSE)</f>
        <v>Valorisation matière</v>
      </c>
      <c r="J5260" s="21">
        <v>31685.52</v>
      </c>
      <c r="K5260" s="21">
        <v>1515983</v>
      </c>
      <c r="L5260" s="21">
        <f>Tableau1[[#This Row],[TONNE_DECHET]]*1000</f>
        <v>31685520</v>
      </c>
      <c r="M5260" s="21">
        <f>Tableau1[[#This Row],[KG_DECHET]]/Tableau1[[#This Row],[Population]]</f>
        <v>20.900973163947089</v>
      </c>
    </row>
    <row r="5261" spans="1:13" x14ac:dyDescent="0.3">
      <c r="A5261" s="21">
        <v>2009</v>
      </c>
      <c r="B5261" s="21">
        <v>11</v>
      </c>
      <c r="C5261" s="21" t="str">
        <f>VLOOKUP(Tableau1[[#This Row],[CODE_REGION]],Libellés!$I$2:$J$15,2,FALSE)</f>
        <v>Ile-de-France</v>
      </c>
      <c r="D5261" s="21">
        <v>93</v>
      </c>
      <c r="E5261" s="21" t="str">
        <f>VLOOKUP(Tableau1[[#This Row],[CODE_DEPT]],Libellés!$L$2:$M$102,2,FALSE)</f>
        <v>Seine-Saint-Denis</v>
      </c>
      <c r="F5261" s="21" t="s">
        <v>50</v>
      </c>
      <c r="G5261" s="21" t="str">
        <f>VLOOKUP(Tableau1[[#This Row],[CODE_TYPE_DECHET]],Libellés!$A$1:$B$8,2,FALSE)</f>
        <v>Encombrants</v>
      </c>
      <c r="H5261" s="21" t="s">
        <v>51</v>
      </c>
      <c r="I5261" s="21" t="str">
        <f>VLOOKUP(Tableau1[[#This Row],[CODE_DESTINATION]],Libellés!$E$2:$F$7,2,FALSE)</f>
        <v>Stockage</v>
      </c>
      <c r="J5261" s="21">
        <v>8439.6523099999995</v>
      </c>
      <c r="K5261" s="21">
        <v>1515983</v>
      </c>
      <c r="L5261" s="21">
        <f>Tableau1[[#This Row],[TONNE_DECHET]]*1000</f>
        <v>8439652.3099999987</v>
      </c>
      <c r="M5261" s="21">
        <f>Tableau1[[#This Row],[KG_DECHET]]/Tableau1[[#This Row],[Population]]</f>
        <v>5.5671154030091357</v>
      </c>
    </row>
    <row r="5262" spans="1:13" x14ac:dyDescent="0.3">
      <c r="A5262" s="21">
        <v>2009</v>
      </c>
      <c r="B5262" s="21">
        <v>11</v>
      </c>
      <c r="C5262" s="21" t="str">
        <f>VLOOKUP(Tableau1[[#This Row],[CODE_REGION]],Libellés!$I$2:$J$15,2,FALSE)</f>
        <v>Ile-de-France</v>
      </c>
      <c r="D5262" s="21">
        <v>93</v>
      </c>
      <c r="E5262" s="21" t="str">
        <f>VLOOKUP(Tableau1[[#This Row],[CODE_DEPT]],Libellés!$L$2:$M$102,2,FALSE)</f>
        <v>Seine-Saint-Denis</v>
      </c>
      <c r="F5262" s="21" t="s">
        <v>50</v>
      </c>
      <c r="G5262" s="21" t="str">
        <f>VLOOKUP(Tableau1[[#This Row],[CODE_TYPE_DECHET]],Libellés!$A$1:$B$8,2,FALSE)</f>
        <v>Encombrants</v>
      </c>
      <c r="H5262" s="21" t="s">
        <v>52</v>
      </c>
      <c r="I5262" s="21" t="str">
        <f>VLOOKUP(Tableau1[[#This Row],[CODE_DESTINATION]],Libellés!$E$2:$F$7,2,FALSE)</f>
        <v>Non précisé</v>
      </c>
      <c r="J5262" s="21">
        <v>1407</v>
      </c>
      <c r="K5262" s="21">
        <v>1515983</v>
      </c>
      <c r="L5262" s="21">
        <f>Tableau1[[#This Row],[TONNE_DECHET]]*1000</f>
        <v>1407000</v>
      </c>
      <c r="M5262" s="21">
        <f>Tableau1[[#This Row],[KG_DECHET]]/Tableau1[[#This Row],[Population]]</f>
        <v>0.928110671425735</v>
      </c>
    </row>
    <row r="5263" spans="1:13" x14ac:dyDescent="0.3">
      <c r="A5263" s="21">
        <v>2009</v>
      </c>
      <c r="B5263" s="21">
        <v>11</v>
      </c>
      <c r="C5263" s="21" t="str">
        <f>VLOOKUP(Tableau1[[#This Row],[CODE_REGION]],Libellés!$I$2:$J$15,2,FALSE)</f>
        <v>Ile-de-France</v>
      </c>
      <c r="D5263" s="21">
        <v>93</v>
      </c>
      <c r="E5263" s="21" t="str">
        <f>VLOOKUP(Tableau1[[#This Row],[CODE_DEPT]],Libellés!$L$2:$M$102,2,FALSE)</f>
        <v>Seine-Saint-Denis</v>
      </c>
      <c r="F5263" s="21" t="s">
        <v>53</v>
      </c>
      <c r="G5263" s="21" t="str">
        <f>VLOOKUP(Tableau1[[#This Row],[CODE_TYPE_DECHET]],Libellés!$A$1:$B$8,2,FALSE)</f>
        <v>Déchets dangereux</v>
      </c>
      <c r="H5263" s="21" t="s">
        <v>49</v>
      </c>
      <c r="I5263" s="21" t="str">
        <f>VLOOKUP(Tableau1[[#This Row],[CODE_DESTINATION]],Libellés!$E$2:$F$7,2,FALSE)</f>
        <v>Valorisation matière</v>
      </c>
      <c r="J5263" s="21">
        <v>123.73788</v>
      </c>
      <c r="K5263" s="21">
        <v>1515983</v>
      </c>
      <c r="L5263" s="21">
        <f>Tableau1[[#This Row],[TONNE_DECHET]]*1000</f>
        <v>123737.88</v>
      </c>
      <c r="M5263" s="21">
        <f>Tableau1[[#This Row],[KG_DECHET]]/Tableau1[[#This Row],[Population]]</f>
        <v>8.162220816460343E-2</v>
      </c>
    </row>
    <row r="5264" spans="1:13" x14ac:dyDescent="0.3">
      <c r="A5264" s="21">
        <v>2009</v>
      </c>
      <c r="B5264" s="21">
        <v>11</v>
      </c>
      <c r="C5264" s="21" t="str">
        <f>VLOOKUP(Tableau1[[#This Row],[CODE_REGION]],Libellés!$I$2:$J$15,2,FALSE)</f>
        <v>Ile-de-France</v>
      </c>
      <c r="D5264" s="21">
        <v>93</v>
      </c>
      <c r="E5264" s="21" t="str">
        <f>VLOOKUP(Tableau1[[#This Row],[CODE_DEPT]],Libellés!$L$2:$M$102,2,FALSE)</f>
        <v>Seine-Saint-Denis</v>
      </c>
      <c r="F5264" s="21" t="s">
        <v>53</v>
      </c>
      <c r="G5264" s="21" t="str">
        <f>VLOOKUP(Tableau1[[#This Row],[CODE_TYPE_DECHET]],Libellés!$A$1:$B$8,2,FALSE)</f>
        <v>Déchets dangereux</v>
      </c>
      <c r="H5264" s="21" t="s">
        <v>52</v>
      </c>
      <c r="I5264" s="21" t="str">
        <f>VLOOKUP(Tableau1[[#This Row],[CODE_DESTINATION]],Libellés!$E$2:$F$7,2,FALSE)</f>
        <v>Non précisé</v>
      </c>
      <c r="J5264" s="21">
        <v>66.867000000000004</v>
      </c>
      <c r="K5264" s="21">
        <v>1515983</v>
      </c>
      <c r="L5264" s="21">
        <f>Tableau1[[#This Row],[TONNE_DECHET]]*1000</f>
        <v>66867</v>
      </c>
      <c r="M5264" s="21">
        <f>Tableau1[[#This Row],[KG_DECHET]]/Tableau1[[#This Row],[Population]]</f>
        <v>4.410801440385545E-2</v>
      </c>
    </row>
    <row r="5265" spans="1:13" x14ac:dyDescent="0.3">
      <c r="A5265" s="21">
        <v>2009</v>
      </c>
      <c r="B5265" s="21">
        <v>11</v>
      </c>
      <c r="C5265" s="21" t="str">
        <f>VLOOKUP(Tableau1[[#This Row],[CODE_REGION]],Libellés!$I$2:$J$15,2,FALSE)</f>
        <v>Ile-de-France</v>
      </c>
      <c r="D5265" s="21">
        <v>93</v>
      </c>
      <c r="E5265" s="21" t="str">
        <f>VLOOKUP(Tableau1[[#This Row],[CODE_DEPT]],Libellés!$L$2:$M$102,2,FALSE)</f>
        <v>Seine-Saint-Denis</v>
      </c>
      <c r="F5265" s="21" t="s">
        <v>51</v>
      </c>
      <c r="G5265" s="21" t="str">
        <f>VLOOKUP(Tableau1[[#This Row],[CODE_TYPE_DECHET]],Libellés!$A$1:$B$8,2,FALSE)</f>
        <v>Emballages et papier</v>
      </c>
      <c r="H5265" s="21" t="s">
        <v>49</v>
      </c>
      <c r="I5265" s="21" t="str">
        <f>VLOOKUP(Tableau1[[#This Row],[CODE_DESTINATION]],Libellés!$E$2:$F$7,2,FALSE)</f>
        <v>Valorisation matière</v>
      </c>
      <c r="J5265" s="21">
        <v>36611.226000000002</v>
      </c>
      <c r="K5265" s="21">
        <v>1515983</v>
      </c>
      <c r="L5265" s="21">
        <f>Tableau1[[#This Row],[TONNE_DECHET]]*1000</f>
        <v>36611226</v>
      </c>
      <c r="M5265" s="21">
        <f>Tableau1[[#This Row],[KG_DECHET]]/Tableau1[[#This Row],[Population]]</f>
        <v>24.150156037369811</v>
      </c>
    </row>
    <row r="5266" spans="1:13" x14ac:dyDescent="0.3">
      <c r="A5266" s="21">
        <v>2009</v>
      </c>
      <c r="B5266" s="21">
        <v>11</v>
      </c>
      <c r="C5266" s="21" t="str">
        <f>VLOOKUP(Tableau1[[#This Row],[CODE_REGION]],Libellés!$I$2:$J$15,2,FALSE)</f>
        <v>Ile-de-France</v>
      </c>
      <c r="D5266" s="21">
        <v>93</v>
      </c>
      <c r="E5266" s="21" t="str">
        <f>VLOOKUP(Tableau1[[#This Row],[CODE_DEPT]],Libellés!$L$2:$M$102,2,FALSE)</f>
        <v>Seine-Saint-Denis</v>
      </c>
      <c r="F5266" s="21" t="s">
        <v>56</v>
      </c>
      <c r="G5266" s="21" t="str">
        <f>VLOOKUP(Tableau1[[#This Row],[CODE_TYPE_DECHET]],Libellés!$A$1:$B$8,2,FALSE)</f>
        <v>Biodéchets</v>
      </c>
      <c r="H5266" s="21" t="s">
        <v>49</v>
      </c>
      <c r="I5266" s="21" t="str">
        <f>VLOOKUP(Tableau1[[#This Row],[CODE_DESTINATION]],Libellés!$E$2:$F$7,2,FALSE)</f>
        <v>Valorisation matière</v>
      </c>
      <c r="J5266" s="21">
        <v>318.33999999999997</v>
      </c>
      <c r="K5266" s="21">
        <v>1515983</v>
      </c>
      <c r="L5266" s="21">
        <f>Tableau1[[#This Row],[TONNE_DECHET]]*1000</f>
        <v>318340</v>
      </c>
      <c r="M5266" s="21">
        <f>Tableau1[[#This Row],[KG_DECHET]]/Tableau1[[#This Row],[Population]]</f>
        <v>0.20998916214759664</v>
      </c>
    </row>
    <row r="5267" spans="1:13" x14ac:dyDescent="0.3">
      <c r="A5267" s="21">
        <v>2009</v>
      </c>
      <c r="B5267" s="21">
        <v>11</v>
      </c>
      <c r="C5267" s="21" t="str">
        <f>VLOOKUP(Tableau1[[#This Row],[CODE_REGION]],Libellés!$I$2:$J$15,2,FALSE)</f>
        <v>Ile-de-France</v>
      </c>
      <c r="D5267" s="21">
        <v>93</v>
      </c>
      <c r="E5267" s="21" t="str">
        <f>VLOOKUP(Tableau1[[#This Row],[CODE_DEPT]],Libellés!$L$2:$M$102,2,FALSE)</f>
        <v>Seine-Saint-Denis</v>
      </c>
      <c r="F5267" s="21" t="s">
        <v>56</v>
      </c>
      <c r="G5267" s="21" t="str">
        <f>VLOOKUP(Tableau1[[#This Row],[CODE_TYPE_DECHET]],Libellés!$A$1:$B$8,2,FALSE)</f>
        <v>Biodéchets</v>
      </c>
      <c r="H5267" s="21" t="s">
        <v>51</v>
      </c>
      <c r="I5267" s="21" t="str">
        <f>VLOOKUP(Tableau1[[#This Row],[CODE_DESTINATION]],Libellés!$E$2:$F$7,2,FALSE)</f>
        <v>Stockage</v>
      </c>
      <c r="J5267" s="21">
        <v>4392.1400000000003</v>
      </c>
      <c r="K5267" s="21">
        <v>1515983</v>
      </c>
      <c r="L5267" s="21">
        <f>Tableau1[[#This Row],[TONNE_DECHET]]*1000</f>
        <v>4392140</v>
      </c>
      <c r="M5267" s="21">
        <f>Tableau1[[#This Row],[KG_DECHET]]/Tableau1[[#This Row],[Population]]</f>
        <v>2.8972224622571625</v>
      </c>
    </row>
    <row r="5268" spans="1:13" x14ac:dyDescent="0.3">
      <c r="A5268" s="21">
        <v>2009</v>
      </c>
      <c r="B5268" s="21">
        <v>11</v>
      </c>
      <c r="C5268" s="21" t="str">
        <f>VLOOKUP(Tableau1[[#This Row],[CODE_REGION]],Libellés!$I$2:$J$15,2,FALSE)</f>
        <v>Ile-de-France</v>
      </c>
      <c r="D5268" s="21">
        <v>93</v>
      </c>
      <c r="E5268" s="21" t="str">
        <f>VLOOKUP(Tableau1[[#This Row],[CODE_DEPT]],Libellés!$L$2:$M$102,2,FALSE)</f>
        <v>Seine-Saint-Denis</v>
      </c>
      <c r="F5268" s="21" t="s">
        <v>56</v>
      </c>
      <c r="G5268" s="21" t="str">
        <f>VLOOKUP(Tableau1[[#This Row],[CODE_TYPE_DECHET]],Libellés!$A$1:$B$8,2,FALSE)</f>
        <v>Biodéchets</v>
      </c>
      <c r="H5268" s="21" t="s">
        <v>56</v>
      </c>
      <c r="I5268" s="21" t="str">
        <f>VLOOKUP(Tableau1[[#This Row],[CODE_DESTINATION]],Libellés!$E$2:$F$7,2,FALSE)</f>
        <v>Valorisation organique</v>
      </c>
      <c r="J5268" s="21">
        <v>6650.0998099999997</v>
      </c>
      <c r="K5268" s="21">
        <v>1515983</v>
      </c>
      <c r="L5268" s="21">
        <f>Tableau1[[#This Row],[TONNE_DECHET]]*1000</f>
        <v>6650099.8099999996</v>
      </c>
      <c r="M5268" s="21">
        <f>Tableau1[[#This Row],[KG_DECHET]]/Tableau1[[#This Row],[Population]]</f>
        <v>4.3866585641131861</v>
      </c>
    </row>
    <row r="5269" spans="1:13" x14ac:dyDescent="0.3">
      <c r="A5269" s="21">
        <v>2009</v>
      </c>
      <c r="B5269" s="21">
        <v>11</v>
      </c>
      <c r="C5269" s="21" t="str">
        <f>VLOOKUP(Tableau1[[#This Row],[CODE_REGION]],Libellés!$I$2:$J$15,2,FALSE)</f>
        <v>Ile-de-France</v>
      </c>
      <c r="D5269" s="21">
        <v>93</v>
      </c>
      <c r="E5269" s="21" t="str">
        <f>VLOOKUP(Tableau1[[#This Row],[CODE_DEPT]],Libellés!$L$2:$M$102,2,FALSE)</f>
        <v>Seine-Saint-Denis</v>
      </c>
      <c r="F5269" s="21" t="s">
        <v>56</v>
      </c>
      <c r="G5269" s="21" t="str">
        <f>VLOOKUP(Tableau1[[#This Row],[CODE_TYPE_DECHET]],Libellés!$A$1:$B$8,2,FALSE)</f>
        <v>Biodéchets</v>
      </c>
      <c r="H5269" s="21" t="s">
        <v>52</v>
      </c>
      <c r="I5269" s="21" t="str">
        <f>VLOOKUP(Tableau1[[#This Row],[CODE_DESTINATION]],Libellés!$E$2:$F$7,2,FALSE)</f>
        <v>Non précisé</v>
      </c>
      <c r="J5269" s="21">
        <v>865.1</v>
      </c>
      <c r="K5269" s="21">
        <v>1515983</v>
      </c>
      <c r="L5269" s="21">
        <f>Tableau1[[#This Row],[TONNE_DECHET]]*1000</f>
        <v>865100</v>
      </c>
      <c r="M5269" s="21">
        <f>Tableau1[[#This Row],[KG_DECHET]]/Tableau1[[#This Row],[Population]]</f>
        <v>0.57065283713603654</v>
      </c>
    </row>
    <row r="5270" spans="1:13" x14ac:dyDescent="0.3">
      <c r="A5270" s="21">
        <v>2009</v>
      </c>
      <c r="B5270" s="21">
        <v>11</v>
      </c>
      <c r="C5270" s="21" t="str">
        <f>VLOOKUP(Tableau1[[#This Row],[CODE_REGION]],Libellés!$I$2:$J$15,2,FALSE)</f>
        <v>Ile-de-France</v>
      </c>
      <c r="D5270" s="21">
        <v>93</v>
      </c>
      <c r="E5270" s="21" t="str">
        <f>VLOOKUP(Tableau1[[#This Row],[CODE_DEPT]],Libellés!$L$2:$M$102,2,FALSE)</f>
        <v>Seine-Saint-Denis</v>
      </c>
      <c r="F5270" s="21" t="s">
        <v>54</v>
      </c>
      <c r="G5270" s="21" t="str">
        <f>VLOOKUP(Tableau1[[#This Row],[CODE_TYPE_DECHET]],Libellés!$A$1:$B$8,2,FALSE)</f>
        <v>Verre</v>
      </c>
      <c r="H5270" s="21" t="s">
        <v>49</v>
      </c>
      <c r="I5270" s="21" t="str">
        <f>VLOOKUP(Tableau1[[#This Row],[CODE_DESTINATION]],Libellés!$E$2:$F$7,2,FALSE)</f>
        <v>Valorisation matière</v>
      </c>
      <c r="J5270" s="21">
        <v>16419.495279999999</v>
      </c>
      <c r="K5270" s="21">
        <v>1515983</v>
      </c>
      <c r="L5270" s="21">
        <f>Tableau1[[#This Row],[TONNE_DECHET]]*1000</f>
        <v>16419495.279999999</v>
      </c>
      <c r="M5270" s="21">
        <f>Tableau1[[#This Row],[KG_DECHET]]/Tableau1[[#This Row],[Population]]</f>
        <v>10.830923090826216</v>
      </c>
    </row>
    <row r="5271" spans="1:13" x14ac:dyDescent="0.3">
      <c r="A5271" s="21">
        <v>2009</v>
      </c>
      <c r="B5271" s="21">
        <v>11</v>
      </c>
      <c r="C5271" s="21" t="str">
        <f>VLOOKUP(Tableau1[[#This Row],[CODE_REGION]],Libellés!$I$2:$J$15,2,FALSE)</f>
        <v>Ile-de-France</v>
      </c>
      <c r="D5271" s="21">
        <v>93</v>
      </c>
      <c r="E5271" s="21" t="str">
        <f>VLOOKUP(Tableau1[[#This Row],[CODE_DEPT]],Libellés!$L$2:$M$102,2,FALSE)</f>
        <v>Seine-Saint-Denis</v>
      </c>
      <c r="F5271" s="21" t="s">
        <v>54</v>
      </c>
      <c r="G5271" s="21" t="str">
        <f>VLOOKUP(Tableau1[[#This Row],[CODE_TYPE_DECHET]],Libellés!$A$1:$B$8,2,FALSE)</f>
        <v>Verre</v>
      </c>
      <c r="H5271" s="21" t="s">
        <v>52</v>
      </c>
      <c r="I5271" s="21" t="str">
        <f>VLOOKUP(Tableau1[[#This Row],[CODE_DESTINATION]],Libellés!$E$2:$F$7,2,FALSE)</f>
        <v>Non précisé</v>
      </c>
      <c r="J5271" s="21">
        <v>76.926169999999999</v>
      </c>
      <c r="K5271" s="21">
        <v>1515983</v>
      </c>
      <c r="L5271" s="21">
        <f>Tableau1[[#This Row],[TONNE_DECHET]]*1000</f>
        <v>76926.17</v>
      </c>
      <c r="M5271" s="21">
        <f>Tableau1[[#This Row],[KG_DECHET]]/Tableau1[[#This Row],[Population]]</f>
        <v>5.0743425223106063E-2</v>
      </c>
    </row>
    <row r="5272" spans="1:13" x14ac:dyDescent="0.3">
      <c r="A5272" s="21">
        <v>2009</v>
      </c>
      <c r="B5272" s="21">
        <v>11</v>
      </c>
      <c r="C5272" s="21" t="str">
        <f>VLOOKUP(Tableau1[[#This Row],[CODE_REGION]],Libellés!$I$2:$J$15,2,FALSE)</f>
        <v>Ile-de-France</v>
      </c>
      <c r="D5272" s="21">
        <v>93</v>
      </c>
      <c r="E5272" s="21" t="str">
        <f>VLOOKUP(Tableau1[[#This Row],[CODE_DEPT]],Libellés!$L$2:$M$102,2,FALSE)</f>
        <v>Seine-Saint-Denis</v>
      </c>
      <c r="F5272" s="21" t="s">
        <v>55</v>
      </c>
      <c r="G5272" s="21" t="str">
        <f>VLOOKUP(Tableau1[[#This Row],[CODE_TYPE_DECHET]],Libellés!$A$1:$B$8,2,FALSE)</f>
        <v>Collectes séparées hors gravats</v>
      </c>
      <c r="H5272" s="21" t="s">
        <v>49</v>
      </c>
      <c r="I5272" s="21" t="str">
        <f>VLOOKUP(Tableau1[[#This Row],[CODE_DESTINATION]],Libellés!$E$2:$F$7,2,FALSE)</f>
        <v>Valorisation matière</v>
      </c>
      <c r="J5272" s="21">
        <v>121.73</v>
      </c>
      <c r="K5272" s="21">
        <v>1515983</v>
      </c>
      <c r="L5272" s="21">
        <f>Tableau1[[#This Row],[TONNE_DECHET]]*1000</f>
        <v>121730</v>
      </c>
      <c r="M5272" s="21">
        <f>Tableau1[[#This Row],[KG_DECHET]]/Tableau1[[#This Row],[Population]]</f>
        <v>8.029773420942056E-2</v>
      </c>
    </row>
    <row r="5273" spans="1:13" x14ac:dyDescent="0.3">
      <c r="A5273" s="21">
        <v>2009</v>
      </c>
      <c r="B5273" s="21">
        <v>11</v>
      </c>
      <c r="C5273" s="21" t="str">
        <f>VLOOKUP(Tableau1[[#This Row],[CODE_REGION]],Libellés!$I$2:$J$15,2,FALSE)</f>
        <v>Ile-de-France</v>
      </c>
      <c r="D5273" s="21">
        <v>93</v>
      </c>
      <c r="E5273" s="21" t="str">
        <f>VLOOKUP(Tableau1[[#This Row],[CODE_DEPT]],Libellés!$L$2:$M$102,2,FALSE)</f>
        <v>Seine-Saint-Denis</v>
      </c>
      <c r="F5273" s="21" t="s">
        <v>55</v>
      </c>
      <c r="G5273" s="21" t="str">
        <f>VLOOKUP(Tableau1[[#This Row],[CODE_TYPE_DECHET]],Libellés!$A$1:$B$8,2,FALSE)</f>
        <v>Collectes séparées hors gravats</v>
      </c>
      <c r="H5273" s="21" t="s">
        <v>50</v>
      </c>
      <c r="I5273" s="21" t="str">
        <f>VLOOKUP(Tableau1[[#This Row],[CODE_DESTINATION]],Libellés!$E$2:$F$7,2,FALSE)</f>
        <v>Incinération avec récupération d'énergie</v>
      </c>
      <c r="J5273" s="21">
        <v>10411</v>
      </c>
      <c r="K5273" s="21">
        <v>1515983</v>
      </c>
      <c r="L5273" s="21">
        <f>Tableau1[[#This Row],[TONNE_DECHET]]*1000</f>
        <v>10411000</v>
      </c>
      <c r="M5273" s="21">
        <f>Tableau1[[#This Row],[KG_DECHET]]/Tableau1[[#This Row],[Population]]</f>
        <v>6.8674912581473535</v>
      </c>
    </row>
    <row r="5274" spans="1:13" x14ac:dyDescent="0.3">
      <c r="A5274" s="21">
        <v>2009</v>
      </c>
      <c r="B5274" s="21">
        <v>11</v>
      </c>
      <c r="C5274" s="21" t="str">
        <f>VLOOKUP(Tableau1[[#This Row],[CODE_REGION]],Libellés!$I$2:$J$15,2,FALSE)</f>
        <v>Ile-de-France</v>
      </c>
      <c r="D5274" s="21">
        <v>93</v>
      </c>
      <c r="E5274" s="21" t="str">
        <f>VLOOKUP(Tableau1[[#This Row],[CODE_DEPT]],Libellés!$L$2:$M$102,2,FALSE)</f>
        <v>Seine-Saint-Denis</v>
      </c>
      <c r="F5274" s="21" t="s">
        <v>55</v>
      </c>
      <c r="G5274" s="21" t="str">
        <f>VLOOKUP(Tableau1[[#This Row],[CODE_TYPE_DECHET]],Libellés!$A$1:$B$8,2,FALSE)</f>
        <v>Collectes séparées hors gravats</v>
      </c>
      <c r="H5274" s="21" t="s">
        <v>52</v>
      </c>
      <c r="I5274" s="21" t="str">
        <f>VLOOKUP(Tableau1[[#This Row],[CODE_DESTINATION]],Libellés!$E$2:$F$7,2,FALSE)</f>
        <v>Non précisé</v>
      </c>
      <c r="J5274" s="21">
        <v>3541.56</v>
      </c>
      <c r="K5274" s="21">
        <v>1515983</v>
      </c>
      <c r="L5274" s="21">
        <f>Tableau1[[#This Row],[TONNE_DECHET]]*1000</f>
        <v>3541560</v>
      </c>
      <c r="M5274" s="21">
        <f>Tableau1[[#This Row],[KG_DECHET]]/Tableau1[[#This Row],[Population]]</f>
        <v>2.3361475689371187</v>
      </c>
    </row>
    <row r="5275" spans="1:13" x14ac:dyDescent="0.3">
      <c r="A5275" s="21">
        <v>2011</v>
      </c>
      <c r="B5275" s="21">
        <v>11</v>
      </c>
      <c r="C5275" s="21" t="str">
        <f>VLOOKUP(Tableau1[[#This Row],[CODE_REGION]],Libellés!$I$2:$J$15,2,FALSE)</f>
        <v>Ile-de-France</v>
      </c>
      <c r="D5275" s="21">
        <v>93</v>
      </c>
      <c r="E5275" s="21" t="str">
        <f>VLOOKUP(Tableau1[[#This Row],[CODE_DEPT]],Libellés!$L$2:$M$102,2,FALSE)</f>
        <v>Seine-Saint-Denis</v>
      </c>
      <c r="F5275" s="21" t="s">
        <v>49</v>
      </c>
      <c r="G5275" s="21" t="str">
        <f>VLOOKUP(Tableau1[[#This Row],[CODE_TYPE_DECHET]],Libellés!$A$1:$B$8,2,FALSE)</f>
        <v>Ordures ménagères résiduelles</v>
      </c>
      <c r="H5275" s="21" t="s">
        <v>50</v>
      </c>
      <c r="I5275" s="21" t="str">
        <f>VLOOKUP(Tableau1[[#This Row],[CODE_DESTINATION]],Libellés!$E$2:$F$7,2,FALSE)</f>
        <v>Incinération avec récupération d'énergie</v>
      </c>
      <c r="J5275" s="21">
        <v>330881.77058000001</v>
      </c>
      <c r="K5275" s="21">
        <v>1529928</v>
      </c>
      <c r="L5275" s="21">
        <f>Tableau1[[#This Row],[TONNE_DECHET]]*1000</f>
        <v>330881770.57999998</v>
      </c>
      <c r="M5275" s="21">
        <f>Tableau1[[#This Row],[KG_DECHET]]/Tableau1[[#This Row],[Population]]</f>
        <v>216.27277269257115</v>
      </c>
    </row>
    <row r="5276" spans="1:13" x14ac:dyDescent="0.3">
      <c r="A5276" s="21">
        <v>2011</v>
      </c>
      <c r="B5276" s="21">
        <v>11</v>
      </c>
      <c r="C5276" s="21" t="str">
        <f>VLOOKUP(Tableau1[[#This Row],[CODE_REGION]],Libellés!$I$2:$J$15,2,FALSE)</f>
        <v>Ile-de-France</v>
      </c>
      <c r="D5276" s="21">
        <v>93</v>
      </c>
      <c r="E5276" s="21" t="str">
        <f>VLOOKUP(Tableau1[[#This Row],[CODE_DEPT]],Libellés!$L$2:$M$102,2,FALSE)</f>
        <v>Seine-Saint-Denis</v>
      </c>
      <c r="F5276" s="21" t="s">
        <v>49</v>
      </c>
      <c r="G5276" s="21" t="str">
        <f>VLOOKUP(Tableau1[[#This Row],[CODE_TYPE_DECHET]],Libellés!$A$1:$B$8,2,FALSE)</f>
        <v>Ordures ménagères résiduelles</v>
      </c>
      <c r="H5276" s="21" t="s">
        <v>51</v>
      </c>
      <c r="I5276" s="21" t="str">
        <f>VLOOKUP(Tableau1[[#This Row],[CODE_DESTINATION]],Libellés!$E$2:$F$7,2,FALSE)</f>
        <v>Stockage</v>
      </c>
      <c r="J5276" s="21">
        <v>161967.88</v>
      </c>
      <c r="K5276" s="21">
        <v>1529928</v>
      </c>
      <c r="L5276" s="21">
        <f>Tableau1[[#This Row],[TONNE_DECHET]]*1000</f>
        <v>161967880</v>
      </c>
      <c r="M5276" s="21">
        <f>Tableau1[[#This Row],[KG_DECHET]]/Tableau1[[#This Row],[Population]]</f>
        <v>105.8663414226029</v>
      </c>
    </row>
    <row r="5277" spans="1:13" x14ac:dyDescent="0.3">
      <c r="A5277" s="21">
        <v>2011</v>
      </c>
      <c r="B5277" s="21">
        <v>11</v>
      </c>
      <c r="C5277" s="21" t="str">
        <f>VLOOKUP(Tableau1[[#This Row],[CODE_REGION]],Libellés!$I$2:$J$15,2,FALSE)</f>
        <v>Ile-de-France</v>
      </c>
      <c r="D5277" s="21">
        <v>93</v>
      </c>
      <c r="E5277" s="21" t="str">
        <f>VLOOKUP(Tableau1[[#This Row],[CODE_DEPT]],Libellés!$L$2:$M$102,2,FALSE)</f>
        <v>Seine-Saint-Denis</v>
      </c>
      <c r="F5277" s="21" t="s">
        <v>50</v>
      </c>
      <c r="G5277" s="21" t="str">
        <f>VLOOKUP(Tableau1[[#This Row],[CODE_TYPE_DECHET]],Libellés!$A$1:$B$8,2,FALSE)</f>
        <v>Encombrants</v>
      </c>
      <c r="H5277" s="21" t="s">
        <v>49</v>
      </c>
      <c r="I5277" s="21" t="str">
        <f>VLOOKUP(Tableau1[[#This Row],[CODE_DESTINATION]],Libellés!$E$2:$F$7,2,FALSE)</f>
        <v>Valorisation matière</v>
      </c>
      <c r="J5277" s="21">
        <v>44900.328320000001</v>
      </c>
      <c r="K5277" s="21">
        <v>1529928</v>
      </c>
      <c r="L5277" s="21">
        <f>Tableau1[[#This Row],[TONNE_DECHET]]*1000</f>
        <v>44900328.32</v>
      </c>
      <c r="M5277" s="21">
        <f>Tableau1[[#This Row],[KG_DECHET]]/Tableau1[[#This Row],[Population]]</f>
        <v>29.34800089938873</v>
      </c>
    </row>
    <row r="5278" spans="1:13" x14ac:dyDescent="0.3">
      <c r="A5278" s="21">
        <v>2011</v>
      </c>
      <c r="B5278" s="21">
        <v>11</v>
      </c>
      <c r="C5278" s="21" t="str">
        <f>VLOOKUP(Tableau1[[#This Row],[CODE_REGION]],Libellés!$I$2:$J$15,2,FALSE)</f>
        <v>Ile-de-France</v>
      </c>
      <c r="D5278" s="21">
        <v>93</v>
      </c>
      <c r="E5278" s="21" t="str">
        <f>VLOOKUP(Tableau1[[#This Row],[CODE_DEPT]],Libellés!$L$2:$M$102,2,FALSE)</f>
        <v>Seine-Saint-Denis</v>
      </c>
      <c r="F5278" s="21" t="s">
        <v>50</v>
      </c>
      <c r="G5278" s="21" t="str">
        <f>VLOOKUP(Tableau1[[#This Row],[CODE_TYPE_DECHET]],Libellés!$A$1:$B$8,2,FALSE)</f>
        <v>Encombrants</v>
      </c>
      <c r="H5278" s="21" t="s">
        <v>51</v>
      </c>
      <c r="I5278" s="21" t="str">
        <f>VLOOKUP(Tableau1[[#This Row],[CODE_DESTINATION]],Libellés!$E$2:$F$7,2,FALSE)</f>
        <v>Stockage</v>
      </c>
      <c r="J5278" s="21">
        <v>6808.78</v>
      </c>
      <c r="K5278" s="21">
        <v>1529928</v>
      </c>
      <c r="L5278" s="21">
        <f>Tableau1[[#This Row],[TONNE_DECHET]]*1000</f>
        <v>6808780</v>
      </c>
      <c r="M5278" s="21">
        <f>Tableau1[[#This Row],[KG_DECHET]]/Tableau1[[#This Row],[Population]]</f>
        <v>4.4503924367682659</v>
      </c>
    </row>
    <row r="5279" spans="1:13" x14ac:dyDescent="0.3">
      <c r="A5279" s="21">
        <v>2011</v>
      </c>
      <c r="B5279" s="21">
        <v>11</v>
      </c>
      <c r="C5279" s="21" t="str">
        <f>VLOOKUP(Tableau1[[#This Row],[CODE_REGION]],Libellés!$I$2:$J$15,2,FALSE)</f>
        <v>Ile-de-France</v>
      </c>
      <c r="D5279" s="21">
        <v>93</v>
      </c>
      <c r="E5279" s="21" t="str">
        <f>VLOOKUP(Tableau1[[#This Row],[CODE_DEPT]],Libellés!$L$2:$M$102,2,FALSE)</f>
        <v>Seine-Saint-Denis</v>
      </c>
      <c r="F5279" s="21" t="s">
        <v>53</v>
      </c>
      <c r="G5279" s="21" t="str">
        <f>VLOOKUP(Tableau1[[#This Row],[CODE_TYPE_DECHET]],Libellés!$A$1:$B$8,2,FALSE)</f>
        <v>Déchets dangereux</v>
      </c>
      <c r="H5279" s="21" t="s">
        <v>49</v>
      </c>
      <c r="I5279" s="21" t="str">
        <f>VLOOKUP(Tableau1[[#This Row],[CODE_DESTINATION]],Libellés!$E$2:$F$7,2,FALSE)</f>
        <v>Valorisation matière</v>
      </c>
      <c r="J5279" s="21">
        <v>164.00899999999999</v>
      </c>
      <c r="K5279" s="21">
        <v>1529928</v>
      </c>
      <c r="L5279" s="21">
        <f>Tableau1[[#This Row],[TONNE_DECHET]]*1000</f>
        <v>164009</v>
      </c>
      <c r="M5279" s="21">
        <f>Tableau1[[#This Row],[KG_DECHET]]/Tableau1[[#This Row],[Population]]</f>
        <v>0.10720046956458082</v>
      </c>
    </row>
    <row r="5280" spans="1:13" x14ac:dyDescent="0.3">
      <c r="A5280" s="21">
        <v>2011</v>
      </c>
      <c r="B5280" s="21">
        <v>11</v>
      </c>
      <c r="C5280" s="21" t="str">
        <f>VLOOKUP(Tableau1[[#This Row],[CODE_REGION]],Libellés!$I$2:$J$15,2,FALSE)</f>
        <v>Ile-de-France</v>
      </c>
      <c r="D5280" s="21">
        <v>93</v>
      </c>
      <c r="E5280" s="21" t="str">
        <f>VLOOKUP(Tableau1[[#This Row],[CODE_DEPT]],Libellés!$L$2:$M$102,2,FALSE)</f>
        <v>Seine-Saint-Denis</v>
      </c>
      <c r="F5280" s="21" t="s">
        <v>53</v>
      </c>
      <c r="G5280" s="21" t="str">
        <f>VLOOKUP(Tableau1[[#This Row],[CODE_TYPE_DECHET]],Libellés!$A$1:$B$8,2,FALSE)</f>
        <v>Déchets dangereux</v>
      </c>
      <c r="H5280" s="21" t="s">
        <v>52</v>
      </c>
      <c r="I5280" s="21" t="str">
        <f>VLOOKUP(Tableau1[[#This Row],[CODE_DESTINATION]],Libellés!$E$2:$F$7,2,FALSE)</f>
        <v>Non précisé</v>
      </c>
      <c r="J5280" s="21">
        <v>73.8</v>
      </c>
      <c r="K5280" s="21">
        <v>1529928</v>
      </c>
      <c r="L5280" s="21">
        <f>Tableau1[[#This Row],[TONNE_DECHET]]*1000</f>
        <v>73800</v>
      </c>
      <c r="M5280" s="21">
        <f>Tableau1[[#This Row],[KG_DECHET]]/Tableau1[[#This Row],[Population]]</f>
        <v>4.8237564120664503E-2</v>
      </c>
    </row>
    <row r="5281" spans="1:13" x14ac:dyDescent="0.3">
      <c r="A5281" s="21">
        <v>2011</v>
      </c>
      <c r="B5281" s="21">
        <v>11</v>
      </c>
      <c r="C5281" s="21" t="str">
        <f>VLOOKUP(Tableau1[[#This Row],[CODE_REGION]],Libellés!$I$2:$J$15,2,FALSE)</f>
        <v>Ile-de-France</v>
      </c>
      <c r="D5281" s="21">
        <v>93</v>
      </c>
      <c r="E5281" s="21" t="str">
        <f>VLOOKUP(Tableau1[[#This Row],[CODE_DEPT]],Libellés!$L$2:$M$102,2,FALSE)</f>
        <v>Seine-Saint-Denis</v>
      </c>
      <c r="F5281" s="21" t="s">
        <v>51</v>
      </c>
      <c r="G5281" s="21" t="str">
        <f>VLOOKUP(Tableau1[[#This Row],[CODE_TYPE_DECHET]],Libellés!$A$1:$B$8,2,FALSE)</f>
        <v>Emballages et papier</v>
      </c>
      <c r="H5281" s="21" t="s">
        <v>49</v>
      </c>
      <c r="I5281" s="21" t="str">
        <f>VLOOKUP(Tableau1[[#This Row],[CODE_DESTINATION]],Libellés!$E$2:$F$7,2,FALSE)</f>
        <v>Valorisation matière</v>
      </c>
      <c r="J5281" s="21">
        <v>35213.031389999996</v>
      </c>
      <c r="K5281" s="21">
        <v>1529928</v>
      </c>
      <c r="L5281" s="21">
        <f>Tableau1[[#This Row],[TONNE_DECHET]]*1000</f>
        <v>35213031.389999993</v>
      </c>
      <c r="M5281" s="21">
        <f>Tableau1[[#This Row],[KG_DECHET]]/Tableau1[[#This Row],[Population]]</f>
        <v>23.016136308375291</v>
      </c>
    </row>
    <row r="5282" spans="1:13" x14ac:dyDescent="0.3">
      <c r="A5282" s="21">
        <v>2011</v>
      </c>
      <c r="B5282" s="21">
        <v>11</v>
      </c>
      <c r="C5282" s="21" t="str">
        <f>VLOOKUP(Tableau1[[#This Row],[CODE_REGION]],Libellés!$I$2:$J$15,2,FALSE)</f>
        <v>Ile-de-France</v>
      </c>
      <c r="D5282" s="21">
        <v>93</v>
      </c>
      <c r="E5282" s="21" t="str">
        <f>VLOOKUP(Tableau1[[#This Row],[CODE_DEPT]],Libellés!$L$2:$M$102,2,FALSE)</f>
        <v>Seine-Saint-Denis</v>
      </c>
      <c r="F5282" s="21" t="s">
        <v>56</v>
      </c>
      <c r="G5282" s="21" t="str">
        <f>VLOOKUP(Tableau1[[#This Row],[CODE_TYPE_DECHET]],Libellés!$A$1:$B$8,2,FALSE)</f>
        <v>Biodéchets</v>
      </c>
      <c r="H5282" s="21" t="s">
        <v>56</v>
      </c>
      <c r="I5282" s="21" t="str">
        <f>VLOOKUP(Tableau1[[#This Row],[CODE_DESTINATION]],Libellés!$E$2:$F$7,2,FALSE)</f>
        <v>Valorisation organique</v>
      </c>
      <c r="J5282" s="21">
        <v>10738.53507</v>
      </c>
      <c r="K5282" s="21">
        <v>1529928</v>
      </c>
      <c r="L5282" s="21">
        <f>Tableau1[[#This Row],[TONNE_DECHET]]*1000</f>
        <v>10738535.07</v>
      </c>
      <c r="M5282" s="21">
        <f>Tableau1[[#This Row],[KG_DECHET]]/Tableau1[[#This Row],[Population]]</f>
        <v>7.0189806775220793</v>
      </c>
    </row>
    <row r="5283" spans="1:13" x14ac:dyDescent="0.3">
      <c r="A5283" s="21">
        <v>2011</v>
      </c>
      <c r="B5283" s="21">
        <v>11</v>
      </c>
      <c r="C5283" s="21" t="str">
        <f>VLOOKUP(Tableau1[[#This Row],[CODE_REGION]],Libellés!$I$2:$J$15,2,FALSE)</f>
        <v>Ile-de-France</v>
      </c>
      <c r="D5283" s="21">
        <v>93</v>
      </c>
      <c r="E5283" s="21" t="str">
        <f>VLOOKUP(Tableau1[[#This Row],[CODE_DEPT]],Libellés!$L$2:$M$102,2,FALSE)</f>
        <v>Seine-Saint-Denis</v>
      </c>
      <c r="F5283" s="21" t="s">
        <v>54</v>
      </c>
      <c r="G5283" s="21" t="str">
        <f>VLOOKUP(Tableau1[[#This Row],[CODE_TYPE_DECHET]],Libellés!$A$1:$B$8,2,FALSE)</f>
        <v>Verre</v>
      </c>
      <c r="H5283" s="21" t="s">
        <v>49</v>
      </c>
      <c r="I5283" s="21" t="str">
        <f>VLOOKUP(Tableau1[[#This Row],[CODE_DESTINATION]],Libellés!$E$2:$F$7,2,FALSE)</f>
        <v>Valorisation matière</v>
      </c>
      <c r="J5283" s="21">
        <v>15803.920819999999</v>
      </c>
      <c r="K5283" s="21">
        <v>1529928</v>
      </c>
      <c r="L5283" s="21">
        <f>Tableau1[[#This Row],[TONNE_DECHET]]*1000</f>
        <v>15803920.82</v>
      </c>
      <c r="M5283" s="21">
        <f>Tableau1[[#This Row],[KG_DECHET]]/Tableau1[[#This Row],[Population]]</f>
        <v>10.329846123477706</v>
      </c>
    </row>
    <row r="5284" spans="1:13" x14ac:dyDescent="0.3">
      <c r="A5284" s="21">
        <v>2011</v>
      </c>
      <c r="B5284" s="21">
        <v>11</v>
      </c>
      <c r="C5284" s="21" t="str">
        <f>VLOOKUP(Tableau1[[#This Row],[CODE_REGION]],Libellés!$I$2:$J$15,2,FALSE)</f>
        <v>Ile-de-France</v>
      </c>
      <c r="D5284" s="21">
        <v>93</v>
      </c>
      <c r="E5284" s="21" t="str">
        <f>VLOOKUP(Tableau1[[#This Row],[CODE_DEPT]],Libellés!$L$2:$M$102,2,FALSE)</f>
        <v>Seine-Saint-Denis</v>
      </c>
      <c r="F5284" s="21" t="s">
        <v>54</v>
      </c>
      <c r="G5284" s="21" t="str">
        <f>VLOOKUP(Tableau1[[#This Row],[CODE_TYPE_DECHET]],Libellés!$A$1:$B$8,2,FALSE)</f>
        <v>Verre</v>
      </c>
      <c r="H5284" s="21" t="s">
        <v>52</v>
      </c>
      <c r="I5284" s="21" t="str">
        <f>VLOOKUP(Tableau1[[#This Row],[CODE_DESTINATION]],Libellés!$E$2:$F$7,2,FALSE)</f>
        <v>Non précisé</v>
      </c>
      <c r="J5284" s="21">
        <v>9</v>
      </c>
      <c r="K5284" s="21">
        <v>1529928</v>
      </c>
      <c r="L5284" s="21">
        <f>Tableau1[[#This Row],[TONNE_DECHET]]*1000</f>
        <v>9000</v>
      </c>
      <c r="M5284" s="21">
        <f>Tableau1[[#This Row],[KG_DECHET]]/Tableau1[[#This Row],[Population]]</f>
        <v>5.8826297708127438E-3</v>
      </c>
    </row>
    <row r="5285" spans="1:13" x14ac:dyDescent="0.3">
      <c r="A5285" s="21">
        <v>2011</v>
      </c>
      <c r="B5285" s="21">
        <v>11</v>
      </c>
      <c r="C5285" s="21" t="str">
        <f>VLOOKUP(Tableau1[[#This Row],[CODE_REGION]],Libellés!$I$2:$J$15,2,FALSE)</f>
        <v>Ile-de-France</v>
      </c>
      <c r="D5285" s="21">
        <v>93</v>
      </c>
      <c r="E5285" s="21" t="str">
        <f>VLOOKUP(Tableau1[[#This Row],[CODE_DEPT]],Libellés!$L$2:$M$102,2,FALSE)</f>
        <v>Seine-Saint-Denis</v>
      </c>
      <c r="F5285" s="21" t="s">
        <v>55</v>
      </c>
      <c r="G5285" s="21" t="str">
        <f>VLOOKUP(Tableau1[[#This Row],[CODE_TYPE_DECHET]],Libellés!$A$1:$B$8,2,FALSE)</f>
        <v>Collectes séparées hors gravats</v>
      </c>
      <c r="H5285" s="21" t="s">
        <v>49</v>
      </c>
      <c r="I5285" s="21" t="str">
        <f>VLOOKUP(Tableau1[[#This Row],[CODE_DESTINATION]],Libellés!$E$2:$F$7,2,FALSE)</f>
        <v>Valorisation matière</v>
      </c>
      <c r="J5285" s="21">
        <v>273.12</v>
      </c>
      <c r="K5285" s="21">
        <v>1529928</v>
      </c>
      <c r="L5285" s="21">
        <f>Tableau1[[#This Row],[TONNE_DECHET]]*1000</f>
        <v>273120</v>
      </c>
      <c r="M5285" s="21">
        <f>Tableau1[[#This Row],[KG_DECHET]]/Tableau1[[#This Row],[Population]]</f>
        <v>0.17851820477826408</v>
      </c>
    </row>
    <row r="5286" spans="1:13" x14ac:dyDescent="0.3">
      <c r="A5286" s="21">
        <v>2011</v>
      </c>
      <c r="B5286" s="21">
        <v>11</v>
      </c>
      <c r="C5286" s="21" t="str">
        <f>VLOOKUP(Tableau1[[#This Row],[CODE_REGION]],Libellés!$I$2:$J$15,2,FALSE)</f>
        <v>Ile-de-France</v>
      </c>
      <c r="D5286" s="21">
        <v>93</v>
      </c>
      <c r="E5286" s="21" t="str">
        <f>VLOOKUP(Tableau1[[#This Row],[CODE_DEPT]],Libellés!$L$2:$M$102,2,FALSE)</f>
        <v>Seine-Saint-Denis</v>
      </c>
      <c r="F5286" s="21" t="s">
        <v>55</v>
      </c>
      <c r="G5286" s="21" t="str">
        <f>VLOOKUP(Tableau1[[#This Row],[CODE_TYPE_DECHET]],Libellés!$A$1:$B$8,2,FALSE)</f>
        <v>Collectes séparées hors gravats</v>
      </c>
      <c r="H5286" s="21" t="s">
        <v>52</v>
      </c>
      <c r="I5286" s="21" t="str">
        <f>VLOOKUP(Tableau1[[#This Row],[CODE_DESTINATION]],Libellés!$E$2:$F$7,2,FALSE)</f>
        <v>Non précisé</v>
      </c>
      <c r="J5286" s="21">
        <v>181.875</v>
      </c>
      <c r="K5286" s="21">
        <v>1529928</v>
      </c>
      <c r="L5286" s="21">
        <f>Tableau1[[#This Row],[TONNE_DECHET]]*1000</f>
        <v>181875</v>
      </c>
      <c r="M5286" s="21">
        <f>Tableau1[[#This Row],[KG_DECHET]]/Tableau1[[#This Row],[Population]]</f>
        <v>0.11887814328517421</v>
      </c>
    </row>
    <row r="5287" spans="1:13" x14ac:dyDescent="0.3">
      <c r="A5287" s="21">
        <v>2013</v>
      </c>
      <c r="B5287" s="21">
        <v>11</v>
      </c>
      <c r="C5287" s="21" t="str">
        <f>VLOOKUP(Tableau1[[#This Row],[CODE_REGION]],Libellés!$I$2:$J$15,2,FALSE)</f>
        <v>Ile-de-France</v>
      </c>
      <c r="D5287" s="21">
        <v>93</v>
      </c>
      <c r="E5287" s="21" t="str">
        <f>VLOOKUP(Tableau1[[#This Row],[CODE_DEPT]],Libellés!$L$2:$M$102,2,FALSE)</f>
        <v>Seine-Saint-Denis</v>
      </c>
      <c r="F5287" s="21" t="s">
        <v>49</v>
      </c>
      <c r="G5287" s="21" t="str">
        <f>VLOOKUP(Tableau1[[#This Row],[CODE_TYPE_DECHET]],Libellés!$A$1:$B$8,2,FALSE)</f>
        <v>Ordures ménagères résiduelles</v>
      </c>
      <c r="H5287" s="21" t="s">
        <v>50</v>
      </c>
      <c r="I5287" s="21" t="str">
        <f>VLOOKUP(Tableau1[[#This Row],[CODE_DESTINATION]],Libellés!$E$2:$F$7,2,FALSE)</f>
        <v>Incinération avec récupération d'énergie</v>
      </c>
      <c r="J5287" s="21">
        <v>325259.81503</v>
      </c>
      <c r="K5287" s="21">
        <v>1552482</v>
      </c>
      <c r="L5287" s="21">
        <f>Tableau1[[#This Row],[TONNE_DECHET]]*1000</f>
        <v>325259815.02999997</v>
      </c>
      <c r="M5287" s="21">
        <f>Tableau1[[#This Row],[KG_DECHET]]/Tableau1[[#This Row],[Population]]</f>
        <v>209.50955632979961</v>
      </c>
    </row>
    <row r="5288" spans="1:13" x14ac:dyDescent="0.3">
      <c r="A5288" s="21">
        <v>2013</v>
      </c>
      <c r="B5288" s="21">
        <v>11</v>
      </c>
      <c r="C5288" s="21" t="str">
        <f>VLOOKUP(Tableau1[[#This Row],[CODE_REGION]],Libellés!$I$2:$J$15,2,FALSE)</f>
        <v>Ile-de-France</v>
      </c>
      <c r="D5288" s="21">
        <v>93</v>
      </c>
      <c r="E5288" s="21" t="str">
        <f>VLOOKUP(Tableau1[[#This Row],[CODE_DEPT]],Libellés!$L$2:$M$102,2,FALSE)</f>
        <v>Seine-Saint-Denis</v>
      </c>
      <c r="F5288" s="21" t="s">
        <v>49</v>
      </c>
      <c r="G5288" s="21" t="str">
        <f>VLOOKUP(Tableau1[[#This Row],[CODE_TYPE_DECHET]],Libellés!$A$1:$B$8,2,FALSE)</f>
        <v>Ordures ménagères résiduelles</v>
      </c>
      <c r="H5288" s="21" t="s">
        <v>51</v>
      </c>
      <c r="I5288" s="21" t="str">
        <f>VLOOKUP(Tableau1[[#This Row],[CODE_DESTINATION]],Libellés!$E$2:$F$7,2,FALSE)</f>
        <v>Stockage</v>
      </c>
      <c r="J5288" s="21">
        <v>146248.78</v>
      </c>
      <c r="K5288" s="21">
        <v>1552482</v>
      </c>
      <c r="L5288" s="21">
        <f>Tableau1[[#This Row],[TONNE_DECHET]]*1000</f>
        <v>146248780</v>
      </c>
      <c r="M5288" s="21">
        <f>Tableau1[[#This Row],[KG_DECHET]]/Tableau1[[#This Row],[Population]]</f>
        <v>94.203204932488745</v>
      </c>
    </row>
    <row r="5289" spans="1:13" x14ac:dyDescent="0.3">
      <c r="A5289" s="21">
        <v>2013</v>
      </c>
      <c r="B5289" s="21">
        <v>11</v>
      </c>
      <c r="C5289" s="21" t="str">
        <f>VLOOKUP(Tableau1[[#This Row],[CODE_REGION]],Libellés!$I$2:$J$15,2,FALSE)</f>
        <v>Ile-de-France</v>
      </c>
      <c r="D5289" s="21">
        <v>93</v>
      </c>
      <c r="E5289" s="21" t="str">
        <f>VLOOKUP(Tableau1[[#This Row],[CODE_DEPT]],Libellés!$L$2:$M$102,2,FALSE)</f>
        <v>Seine-Saint-Denis</v>
      </c>
      <c r="F5289" s="21" t="s">
        <v>49</v>
      </c>
      <c r="G5289" s="21" t="str">
        <f>VLOOKUP(Tableau1[[#This Row],[CODE_TYPE_DECHET]],Libellés!$A$1:$B$8,2,FALSE)</f>
        <v>Ordures ménagères résiduelles</v>
      </c>
      <c r="H5289" s="21" t="s">
        <v>52</v>
      </c>
      <c r="I5289" s="21" t="str">
        <f>VLOOKUP(Tableau1[[#This Row],[CODE_DESTINATION]],Libellés!$E$2:$F$7,2,FALSE)</f>
        <v>Non précisé</v>
      </c>
      <c r="J5289" s="21">
        <v>28717.892070000002</v>
      </c>
      <c r="K5289" s="21">
        <v>1552482</v>
      </c>
      <c r="L5289" s="21">
        <f>Tableau1[[#This Row],[TONNE_DECHET]]*1000</f>
        <v>28717892.07</v>
      </c>
      <c r="M5289" s="21">
        <f>Tableau1[[#This Row],[KG_DECHET]]/Tableau1[[#This Row],[Population]]</f>
        <v>18.49805155228853</v>
      </c>
    </row>
    <row r="5290" spans="1:13" x14ac:dyDescent="0.3">
      <c r="A5290" s="21">
        <v>2013</v>
      </c>
      <c r="B5290" s="21">
        <v>11</v>
      </c>
      <c r="C5290" s="21" t="str">
        <f>VLOOKUP(Tableau1[[#This Row],[CODE_REGION]],Libellés!$I$2:$J$15,2,FALSE)</f>
        <v>Ile-de-France</v>
      </c>
      <c r="D5290" s="21">
        <v>93</v>
      </c>
      <c r="E5290" s="21" t="str">
        <f>VLOOKUP(Tableau1[[#This Row],[CODE_DEPT]],Libellés!$L$2:$M$102,2,FALSE)</f>
        <v>Seine-Saint-Denis</v>
      </c>
      <c r="F5290" s="21" t="s">
        <v>50</v>
      </c>
      <c r="G5290" s="21" t="str">
        <f>VLOOKUP(Tableau1[[#This Row],[CODE_TYPE_DECHET]],Libellés!$A$1:$B$8,2,FALSE)</f>
        <v>Encombrants</v>
      </c>
      <c r="H5290" s="21" t="s">
        <v>49</v>
      </c>
      <c r="I5290" s="21" t="str">
        <f>VLOOKUP(Tableau1[[#This Row],[CODE_DESTINATION]],Libellés!$E$2:$F$7,2,FALSE)</f>
        <v>Valorisation matière</v>
      </c>
      <c r="J5290" s="21">
        <v>23159.239000000001</v>
      </c>
      <c r="K5290" s="21">
        <v>1552482</v>
      </c>
      <c r="L5290" s="21">
        <f>Tableau1[[#This Row],[TONNE_DECHET]]*1000</f>
        <v>23159239</v>
      </c>
      <c r="M5290" s="21">
        <f>Tableau1[[#This Row],[KG_DECHET]]/Tableau1[[#This Row],[Population]]</f>
        <v>14.917557176186262</v>
      </c>
    </row>
    <row r="5291" spans="1:13" x14ac:dyDescent="0.3">
      <c r="A5291" s="21">
        <v>2013</v>
      </c>
      <c r="B5291" s="21">
        <v>11</v>
      </c>
      <c r="C5291" s="21" t="str">
        <f>VLOOKUP(Tableau1[[#This Row],[CODE_REGION]],Libellés!$I$2:$J$15,2,FALSE)</f>
        <v>Ile-de-France</v>
      </c>
      <c r="D5291" s="21">
        <v>93</v>
      </c>
      <c r="E5291" s="21" t="str">
        <f>VLOOKUP(Tableau1[[#This Row],[CODE_DEPT]],Libellés!$L$2:$M$102,2,FALSE)</f>
        <v>Seine-Saint-Denis</v>
      </c>
      <c r="F5291" s="21" t="s">
        <v>50</v>
      </c>
      <c r="G5291" s="21" t="str">
        <f>VLOOKUP(Tableau1[[#This Row],[CODE_TYPE_DECHET]],Libellés!$A$1:$B$8,2,FALSE)</f>
        <v>Encombrants</v>
      </c>
      <c r="H5291" s="21" t="s">
        <v>51</v>
      </c>
      <c r="I5291" s="21" t="str">
        <f>VLOOKUP(Tableau1[[#This Row],[CODE_DESTINATION]],Libellés!$E$2:$F$7,2,FALSE)</f>
        <v>Stockage</v>
      </c>
      <c r="J5291" s="21">
        <v>8313.1301600000006</v>
      </c>
      <c r="K5291" s="21">
        <v>1552482</v>
      </c>
      <c r="L5291" s="21">
        <f>Tableau1[[#This Row],[TONNE_DECHET]]*1000</f>
        <v>8313130.1600000001</v>
      </c>
      <c r="M5291" s="21">
        <f>Tableau1[[#This Row],[KG_DECHET]]/Tableau1[[#This Row],[Population]]</f>
        <v>5.3547352948375568</v>
      </c>
    </row>
    <row r="5292" spans="1:13" x14ac:dyDescent="0.3">
      <c r="A5292" s="21">
        <v>2013</v>
      </c>
      <c r="B5292" s="21">
        <v>11</v>
      </c>
      <c r="C5292" s="21" t="str">
        <f>VLOOKUP(Tableau1[[#This Row],[CODE_REGION]],Libellés!$I$2:$J$15,2,FALSE)</f>
        <v>Ile-de-France</v>
      </c>
      <c r="D5292" s="21">
        <v>93</v>
      </c>
      <c r="E5292" s="21" t="str">
        <f>VLOOKUP(Tableau1[[#This Row],[CODE_DEPT]],Libellés!$L$2:$M$102,2,FALSE)</f>
        <v>Seine-Saint-Denis</v>
      </c>
      <c r="F5292" s="21" t="s">
        <v>53</v>
      </c>
      <c r="G5292" s="21" t="str">
        <f>VLOOKUP(Tableau1[[#This Row],[CODE_TYPE_DECHET]],Libellés!$A$1:$B$8,2,FALSE)</f>
        <v>Déchets dangereux</v>
      </c>
      <c r="H5292" s="21" t="s">
        <v>49</v>
      </c>
      <c r="I5292" s="21" t="str">
        <f>VLOOKUP(Tableau1[[#This Row],[CODE_DESTINATION]],Libellés!$E$2:$F$7,2,FALSE)</f>
        <v>Valorisation matière</v>
      </c>
      <c r="J5292" s="21">
        <v>122.62</v>
      </c>
      <c r="K5292" s="21">
        <v>1552482</v>
      </c>
      <c r="L5292" s="21">
        <f>Tableau1[[#This Row],[TONNE_DECHET]]*1000</f>
        <v>122620</v>
      </c>
      <c r="M5292" s="21">
        <f>Tableau1[[#This Row],[KG_DECHET]]/Tableau1[[#This Row],[Population]]</f>
        <v>7.8983202381734535E-2</v>
      </c>
    </row>
    <row r="5293" spans="1:13" x14ac:dyDescent="0.3">
      <c r="A5293" s="21">
        <v>2013</v>
      </c>
      <c r="B5293" s="21">
        <v>11</v>
      </c>
      <c r="C5293" s="21" t="str">
        <f>VLOOKUP(Tableau1[[#This Row],[CODE_REGION]],Libellés!$I$2:$J$15,2,FALSE)</f>
        <v>Ile-de-France</v>
      </c>
      <c r="D5293" s="21">
        <v>93</v>
      </c>
      <c r="E5293" s="21" t="str">
        <f>VLOOKUP(Tableau1[[#This Row],[CODE_DEPT]],Libellés!$L$2:$M$102,2,FALSE)</f>
        <v>Seine-Saint-Denis</v>
      </c>
      <c r="F5293" s="21" t="s">
        <v>53</v>
      </c>
      <c r="G5293" s="21" t="str">
        <f>VLOOKUP(Tableau1[[#This Row],[CODE_TYPE_DECHET]],Libellés!$A$1:$B$8,2,FALSE)</f>
        <v>Déchets dangereux</v>
      </c>
      <c r="H5293" s="21" t="s">
        <v>52</v>
      </c>
      <c r="I5293" s="21" t="str">
        <f>VLOOKUP(Tableau1[[#This Row],[CODE_DESTINATION]],Libellés!$E$2:$F$7,2,FALSE)</f>
        <v>Non précisé</v>
      </c>
      <c r="J5293" s="21">
        <v>43</v>
      </c>
      <c r="K5293" s="21">
        <v>1552482</v>
      </c>
      <c r="L5293" s="21">
        <f>Tableau1[[#This Row],[TONNE_DECHET]]*1000</f>
        <v>43000</v>
      </c>
      <c r="M5293" s="21">
        <f>Tableau1[[#This Row],[KG_DECHET]]/Tableau1[[#This Row],[Population]]</f>
        <v>2.7697583611275365E-2</v>
      </c>
    </row>
    <row r="5294" spans="1:13" x14ac:dyDescent="0.3">
      <c r="A5294" s="21">
        <v>2013</v>
      </c>
      <c r="B5294" s="21">
        <v>11</v>
      </c>
      <c r="C5294" s="21" t="str">
        <f>VLOOKUP(Tableau1[[#This Row],[CODE_REGION]],Libellés!$I$2:$J$15,2,FALSE)</f>
        <v>Ile-de-France</v>
      </c>
      <c r="D5294" s="21">
        <v>93</v>
      </c>
      <c r="E5294" s="21" t="str">
        <f>VLOOKUP(Tableau1[[#This Row],[CODE_DEPT]],Libellés!$L$2:$M$102,2,FALSE)</f>
        <v>Seine-Saint-Denis</v>
      </c>
      <c r="F5294" s="21" t="s">
        <v>51</v>
      </c>
      <c r="G5294" s="21" t="str">
        <f>VLOOKUP(Tableau1[[#This Row],[CODE_TYPE_DECHET]],Libellés!$A$1:$B$8,2,FALSE)</f>
        <v>Emballages et papier</v>
      </c>
      <c r="H5294" s="21" t="s">
        <v>49</v>
      </c>
      <c r="I5294" s="21" t="str">
        <f>VLOOKUP(Tableau1[[#This Row],[CODE_DESTINATION]],Libellés!$E$2:$F$7,2,FALSE)</f>
        <v>Valorisation matière</v>
      </c>
      <c r="J5294" s="21">
        <v>36156.95854</v>
      </c>
      <c r="K5294" s="21">
        <v>1552482</v>
      </c>
      <c r="L5294" s="21">
        <f>Tableau1[[#This Row],[TONNE_DECHET]]*1000</f>
        <v>36156958.539999999</v>
      </c>
      <c r="M5294" s="21">
        <f>Tableau1[[#This Row],[KG_DECHET]]/Tableau1[[#This Row],[Population]]</f>
        <v>23.289776332350392</v>
      </c>
    </row>
    <row r="5295" spans="1:13" x14ac:dyDescent="0.3">
      <c r="A5295" s="21">
        <v>2013</v>
      </c>
      <c r="B5295" s="21">
        <v>11</v>
      </c>
      <c r="C5295" s="21" t="str">
        <f>VLOOKUP(Tableau1[[#This Row],[CODE_REGION]],Libellés!$I$2:$J$15,2,FALSE)</f>
        <v>Ile-de-France</v>
      </c>
      <c r="D5295" s="21">
        <v>93</v>
      </c>
      <c r="E5295" s="21" t="str">
        <f>VLOOKUP(Tableau1[[#This Row],[CODE_DEPT]],Libellés!$L$2:$M$102,2,FALSE)</f>
        <v>Seine-Saint-Denis</v>
      </c>
      <c r="F5295" s="21" t="s">
        <v>51</v>
      </c>
      <c r="G5295" s="21" t="str">
        <f>VLOOKUP(Tableau1[[#This Row],[CODE_TYPE_DECHET]],Libellés!$A$1:$B$8,2,FALSE)</f>
        <v>Emballages et papier</v>
      </c>
      <c r="H5295" s="21" t="s">
        <v>52</v>
      </c>
      <c r="I5295" s="21" t="str">
        <f>VLOOKUP(Tableau1[[#This Row],[CODE_DESTINATION]],Libellés!$E$2:$F$7,2,FALSE)</f>
        <v>Non précisé</v>
      </c>
      <c r="J5295" s="21">
        <v>926.84266000000002</v>
      </c>
      <c r="K5295" s="21">
        <v>1552482</v>
      </c>
      <c r="L5295" s="21">
        <f>Tableau1[[#This Row],[TONNE_DECHET]]*1000</f>
        <v>926842.66</v>
      </c>
      <c r="M5295" s="21">
        <f>Tableau1[[#This Row],[KG_DECHET]]/Tableau1[[#This Row],[Population]]</f>
        <v>0.59700702488015966</v>
      </c>
    </row>
    <row r="5296" spans="1:13" x14ac:dyDescent="0.3">
      <c r="A5296" s="21">
        <v>2013</v>
      </c>
      <c r="B5296" s="21">
        <v>11</v>
      </c>
      <c r="C5296" s="21" t="str">
        <f>VLOOKUP(Tableau1[[#This Row],[CODE_REGION]],Libellés!$I$2:$J$15,2,FALSE)</f>
        <v>Ile-de-France</v>
      </c>
      <c r="D5296" s="21">
        <v>93</v>
      </c>
      <c r="E5296" s="21" t="str">
        <f>VLOOKUP(Tableau1[[#This Row],[CODE_DEPT]],Libellés!$L$2:$M$102,2,FALSE)</f>
        <v>Seine-Saint-Denis</v>
      </c>
      <c r="F5296" s="21" t="s">
        <v>56</v>
      </c>
      <c r="G5296" s="21" t="str">
        <f>VLOOKUP(Tableau1[[#This Row],[CODE_TYPE_DECHET]],Libellés!$A$1:$B$8,2,FALSE)</f>
        <v>Biodéchets</v>
      </c>
      <c r="H5296" s="21" t="s">
        <v>56</v>
      </c>
      <c r="I5296" s="21" t="str">
        <f>VLOOKUP(Tableau1[[#This Row],[CODE_DESTINATION]],Libellés!$E$2:$F$7,2,FALSE)</f>
        <v>Valorisation organique</v>
      </c>
      <c r="J5296" s="21">
        <v>11742.48654</v>
      </c>
      <c r="K5296" s="21">
        <v>1552482</v>
      </c>
      <c r="L5296" s="21">
        <f>Tableau1[[#This Row],[TONNE_DECHET]]*1000</f>
        <v>11742486.539999999</v>
      </c>
      <c r="M5296" s="21">
        <f>Tableau1[[#This Row],[KG_DECHET]]/Tableau1[[#This Row],[Population]]</f>
        <v>7.5636861103703614</v>
      </c>
    </row>
    <row r="5297" spans="1:13" x14ac:dyDescent="0.3">
      <c r="A5297" s="21">
        <v>2013</v>
      </c>
      <c r="B5297" s="21">
        <v>11</v>
      </c>
      <c r="C5297" s="21" t="str">
        <f>VLOOKUP(Tableau1[[#This Row],[CODE_REGION]],Libellés!$I$2:$J$15,2,FALSE)</f>
        <v>Ile-de-France</v>
      </c>
      <c r="D5297" s="21">
        <v>93</v>
      </c>
      <c r="E5297" s="21" t="str">
        <f>VLOOKUP(Tableau1[[#This Row],[CODE_DEPT]],Libellés!$L$2:$M$102,2,FALSE)</f>
        <v>Seine-Saint-Denis</v>
      </c>
      <c r="F5297" s="21" t="s">
        <v>54</v>
      </c>
      <c r="G5297" s="21" t="str">
        <f>VLOOKUP(Tableau1[[#This Row],[CODE_TYPE_DECHET]],Libellés!$A$1:$B$8,2,FALSE)</f>
        <v>Verre</v>
      </c>
      <c r="H5297" s="21" t="s">
        <v>49</v>
      </c>
      <c r="I5297" s="21" t="str">
        <f>VLOOKUP(Tableau1[[#This Row],[CODE_DESTINATION]],Libellés!$E$2:$F$7,2,FALSE)</f>
        <v>Valorisation matière</v>
      </c>
      <c r="J5297" s="21">
        <v>15276.27533</v>
      </c>
      <c r="K5297" s="21">
        <v>1552482</v>
      </c>
      <c r="L5297" s="21">
        <f>Tableau1[[#This Row],[TONNE_DECHET]]*1000</f>
        <v>15276275.33</v>
      </c>
      <c r="M5297" s="21">
        <f>Tableau1[[#This Row],[KG_DECHET]]/Tableau1[[#This Row],[Population]]</f>
        <v>9.8399049586404228</v>
      </c>
    </row>
    <row r="5298" spans="1:13" x14ac:dyDescent="0.3">
      <c r="A5298" s="21">
        <v>2013</v>
      </c>
      <c r="B5298" s="21">
        <v>11</v>
      </c>
      <c r="C5298" s="21" t="str">
        <f>VLOOKUP(Tableau1[[#This Row],[CODE_REGION]],Libellés!$I$2:$J$15,2,FALSE)</f>
        <v>Ile-de-France</v>
      </c>
      <c r="D5298" s="21">
        <v>93</v>
      </c>
      <c r="E5298" s="21" t="str">
        <f>VLOOKUP(Tableau1[[#This Row],[CODE_DEPT]],Libellés!$L$2:$M$102,2,FALSE)</f>
        <v>Seine-Saint-Denis</v>
      </c>
      <c r="F5298" s="21" t="s">
        <v>54</v>
      </c>
      <c r="G5298" s="21" t="str">
        <f>VLOOKUP(Tableau1[[#This Row],[CODE_TYPE_DECHET]],Libellés!$A$1:$B$8,2,FALSE)</f>
        <v>Verre</v>
      </c>
      <c r="H5298" s="21" t="s">
        <v>52</v>
      </c>
      <c r="I5298" s="21" t="str">
        <f>VLOOKUP(Tableau1[[#This Row],[CODE_DESTINATION]],Libellés!$E$2:$F$7,2,FALSE)</f>
        <v>Non précisé</v>
      </c>
      <c r="J5298" s="21">
        <v>318.02323999999999</v>
      </c>
      <c r="K5298" s="21">
        <v>1552482</v>
      </c>
      <c r="L5298" s="21">
        <f>Tableau1[[#This Row],[TONNE_DECHET]]*1000</f>
        <v>318023.24</v>
      </c>
      <c r="M5298" s="21">
        <f>Tableau1[[#This Row],[KG_DECHET]]/Tableau1[[#This Row],[Population]]</f>
        <v>0.20484826233089981</v>
      </c>
    </row>
    <row r="5299" spans="1:13" x14ac:dyDescent="0.3">
      <c r="A5299" s="21">
        <v>2013</v>
      </c>
      <c r="B5299" s="21">
        <v>11</v>
      </c>
      <c r="C5299" s="21" t="str">
        <f>VLOOKUP(Tableau1[[#This Row],[CODE_REGION]],Libellés!$I$2:$J$15,2,FALSE)</f>
        <v>Ile-de-France</v>
      </c>
      <c r="D5299" s="21">
        <v>93</v>
      </c>
      <c r="E5299" s="21" t="str">
        <f>VLOOKUP(Tableau1[[#This Row],[CODE_DEPT]],Libellés!$L$2:$M$102,2,FALSE)</f>
        <v>Seine-Saint-Denis</v>
      </c>
      <c r="F5299" s="21" t="s">
        <v>55</v>
      </c>
      <c r="G5299" s="21" t="str">
        <f>VLOOKUP(Tableau1[[#This Row],[CODE_TYPE_DECHET]],Libellés!$A$1:$B$8,2,FALSE)</f>
        <v>Collectes séparées hors gravats</v>
      </c>
      <c r="H5299" s="21" t="s">
        <v>49</v>
      </c>
      <c r="I5299" s="21" t="str">
        <f>VLOOKUP(Tableau1[[#This Row],[CODE_DESTINATION]],Libellés!$E$2:$F$7,2,FALSE)</f>
        <v>Valorisation matière</v>
      </c>
      <c r="J5299" s="21">
        <v>1122.82224</v>
      </c>
      <c r="K5299" s="21">
        <v>1552482</v>
      </c>
      <c r="L5299" s="21">
        <f>Tableau1[[#This Row],[TONNE_DECHET]]*1000</f>
        <v>1122822.24</v>
      </c>
      <c r="M5299" s="21">
        <f>Tableau1[[#This Row],[KG_DECHET]]/Tableau1[[#This Row],[Population]]</f>
        <v>0.72324332262789515</v>
      </c>
    </row>
    <row r="5300" spans="1:13" x14ac:dyDescent="0.3">
      <c r="A5300" s="21">
        <v>2015</v>
      </c>
      <c r="B5300" s="21">
        <v>11</v>
      </c>
      <c r="C5300" s="21" t="str">
        <f>VLOOKUP(Tableau1[[#This Row],[CODE_REGION]],Libellés!$I$2:$J$15,2,FALSE)</f>
        <v>Ile-de-France</v>
      </c>
      <c r="D5300" s="21">
        <v>93</v>
      </c>
      <c r="E5300" s="21" t="str">
        <f>VLOOKUP(Tableau1[[#This Row],[CODE_DEPT]],Libellés!$L$2:$M$102,2,FALSE)</f>
        <v>Seine-Saint-Denis</v>
      </c>
      <c r="F5300" s="21" t="s">
        <v>49</v>
      </c>
      <c r="G5300" s="21" t="str">
        <f>VLOOKUP(Tableau1[[#This Row],[CODE_TYPE_DECHET]],Libellés!$A$1:$B$8,2,FALSE)</f>
        <v>Ordures ménagères résiduelles</v>
      </c>
      <c r="H5300" s="21" t="s">
        <v>50</v>
      </c>
      <c r="I5300" s="21" t="str">
        <f>VLOOKUP(Tableau1[[#This Row],[CODE_DESTINATION]],Libellés!$E$2:$F$7,2,FALSE)</f>
        <v>Incinération avec récupération d'énergie</v>
      </c>
      <c r="J5300" s="21">
        <v>404803.35291999998</v>
      </c>
      <c r="K5300" s="21">
        <v>1592663</v>
      </c>
      <c r="L5300" s="21">
        <f>Tableau1[[#This Row],[TONNE_DECHET]]*1000</f>
        <v>404803352.91999996</v>
      </c>
      <c r="M5300" s="21">
        <f>Tableau1[[#This Row],[KG_DECHET]]/Tableau1[[#This Row],[Population]]</f>
        <v>254.16761293506534</v>
      </c>
    </row>
    <row r="5301" spans="1:13" x14ac:dyDescent="0.3">
      <c r="A5301" s="21">
        <v>2015</v>
      </c>
      <c r="B5301" s="21">
        <v>11</v>
      </c>
      <c r="C5301" s="21" t="str">
        <f>VLOOKUP(Tableau1[[#This Row],[CODE_REGION]],Libellés!$I$2:$J$15,2,FALSE)</f>
        <v>Ile-de-France</v>
      </c>
      <c r="D5301" s="21">
        <v>93</v>
      </c>
      <c r="E5301" s="21" t="str">
        <f>VLOOKUP(Tableau1[[#This Row],[CODE_DEPT]],Libellés!$L$2:$M$102,2,FALSE)</f>
        <v>Seine-Saint-Denis</v>
      </c>
      <c r="F5301" s="21" t="s">
        <v>49</v>
      </c>
      <c r="G5301" s="21" t="str">
        <f>VLOOKUP(Tableau1[[#This Row],[CODE_TYPE_DECHET]],Libellés!$A$1:$B$8,2,FALSE)</f>
        <v>Ordures ménagères résiduelles</v>
      </c>
      <c r="H5301" s="21" t="s">
        <v>51</v>
      </c>
      <c r="I5301" s="21" t="str">
        <f>VLOOKUP(Tableau1[[#This Row],[CODE_DESTINATION]],Libellés!$E$2:$F$7,2,FALSE)</f>
        <v>Stockage</v>
      </c>
      <c r="J5301" s="21">
        <v>80850.05</v>
      </c>
      <c r="K5301" s="21">
        <v>1592663</v>
      </c>
      <c r="L5301" s="21">
        <f>Tableau1[[#This Row],[TONNE_DECHET]]*1000</f>
        <v>80850050</v>
      </c>
      <c r="M5301" s="21">
        <f>Tableau1[[#This Row],[KG_DECHET]]/Tableau1[[#This Row],[Population]]</f>
        <v>50.764066221165429</v>
      </c>
    </row>
    <row r="5302" spans="1:13" x14ac:dyDescent="0.3">
      <c r="A5302" s="21">
        <v>2015</v>
      </c>
      <c r="B5302" s="21">
        <v>11</v>
      </c>
      <c r="C5302" s="21" t="str">
        <f>VLOOKUP(Tableau1[[#This Row],[CODE_REGION]],Libellés!$I$2:$J$15,2,FALSE)</f>
        <v>Ile-de-France</v>
      </c>
      <c r="D5302" s="21">
        <v>93</v>
      </c>
      <c r="E5302" s="21" t="str">
        <f>VLOOKUP(Tableau1[[#This Row],[CODE_DEPT]],Libellés!$L$2:$M$102,2,FALSE)</f>
        <v>Seine-Saint-Denis</v>
      </c>
      <c r="F5302" s="21" t="s">
        <v>50</v>
      </c>
      <c r="G5302" s="21" t="str">
        <f>VLOOKUP(Tableau1[[#This Row],[CODE_TYPE_DECHET]],Libellés!$A$1:$B$8,2,FALSE)</f>
        <v>Encombrants</v>
      </c>
      <c r="H5302" s="21" t="s">
        <v>49</v>
      </c>
      <c r="I5302" s="21" t="str">
        <f>VLOOKUP(Tableau1[[#This Row],[CODE_DESTINATION]],Libellés!$E$2:$F$7,2,FALSE)</f>
        <v>Valorisation matière</v>
      </c>
      <c r="J5302" s="21">
        <v>33747.076910000003</v>
      </c>
      <c r="K5302" s="21">
        <v>1592663</v>
      </c>
      <c r="L5302" s="21">
        <f>Tableau1[[#This Row],[TONNE_DECHET]]*1000</f>
        <v>33747076.910000004</v>
      </c>
      <c r="M5302" s="21">
        <f>Tableau1[[#This Row],[KG_DECHET]]/Tableau1[[#This Row],[Population]]</f>
        <v>21.189088281701782</v>
      </c>
    </row>
    <row r="5303" spans="1:13" x14ac:dyDescent="0.3">
      <c r="A5303" s="21">
        <v>2015</v>
      </c>
      <c r="B5303" s="21">
        <v>11</v>
      </c>
      <c r="C5303" s="21" t="str">
        <f>VLOOKUP(Tableau1[[#This Row],[CODE_REGION]],Libellés!$I$2:$J$15,2,FALSE)</f>
        <v>Ile-de-France</v>
      </c>
      <c r="D5303" s="21">
        <v>93</v>
      </c>
      <c r="E5303" s="21" t="str">
        <f>VLOOKUP(Tableau1[[#This Row],[CODE_DEPT]],Libellés!$L$2:$M$102,2,FALSE)</f>
        <v>Seine-Saint-Denis</v>
      </c>
      <c r="F5303" s="21" t="s">
        <v>53</v>
      </c>
      <c r="G5303" s="21" t="str">
        <f>VLOOKUP(Tableau1[[#This Row],[CODE_TYPE_DECHET]],Libellés!$A$1:$B$8,2,FALSE)</f>
        <v>Déchets dangereux</v>
      </c>
      <c r="H5303" s="21" t="s">
        <v>49</v>
      </c>
      <c r="I5303" s="21" t="str">
        <f>VLOOKUP(Tableau1[[#This Row],[CODE_DESTINATION]],Libellés!$E$2:$F$7,2,FALSE)</f>
        <v>Valorisation matière</v>
      </c>
      <c r="J5303" s="21">
        <v>16.334</v>
      </c>
      <c r="K5303" s="21">
        <v>1592663</v>
      </c>
      <c r="L5303" s="21">
        <f>Tableau1[[#This Row],[TONNE_DECHET]]*1000</f>
        <v>16334</v>
      </c>
      <c r="M5303" s="21">
        <f>Tableau1[[#This Row],[KG_DECHET]]/Tableau1[[#This Row],[Population]]</f>
        <v>1.0255779157298186E-2</v>
      </c>
    </row>
    <row r="5304" spans="1:13" x14ac:dyDescent="0.3">
      <c r="A5304" s="21">
        <v>2015</v>
      </c>
      <c r="B5304" s="21">
        <v>11</v>
      </c>
      <c r="C5304" s="21" t="str">
        <f>VLOOKUP(Tableau1[[#This Row],[CODE_REGION]],Libellés!$I$2:$J$15,2,FALSE)</f>
        <v>Ile-de-France</v>
      </c>
      <c r="D5304" s="21">
        <v>93</v>
      </c>
      <c r="E5304" s="21" t="str">
        <f>VLOOKUP(Tableau1[[#This Row],[CODE_DEPT]],Libellés!$L$2:$M$102,2,FALSE)</f>
        <v>Seine-Saint-Denis</v>
      </c>
      <c r="F5304" s="21" t="s">
        <v>53</v>
      </c>
      <c r="G5304" s="21" t="str">
        <f>VLOOKUP(Tableau1[[#This Row],[CODE_TYPE_DECHET]],Libellés!$A$1:$B$8,2,FALSE)</f>
        <v>Déchets dangereux</v>
      </c>
      <c r="H5304" s="21" t="s">
        <v>50</v>
      </c>
      <c r="I5304" s="21" t="str">
        <f>VLOOKUP(Tableau1[[#This Row],[CODE_DESTINATION]],Libellés!$E$2:$F$7,2,FALSE)</f>
        <v>Incinération avec récupération d'énergie</v>
      </c>
      <c r="J5304" s="21">
        <v>5.7000000000000002E-2</v>
      </c>
      <c r="K5304" s="21">
        <v>1592663</v>
      </c>
      <c r="L5304" s="21">
        <f>Tableau1[[#This Row],[TONNE_DECHET]]*1000</f>
        <v>57</v>
      </c>
      <c r="M5304" s="21">
        <f>Tableau1[[#This Row],[KG_DECHET]]/Tableau1[[#This Row],[Population]]</f>
        <v>3.5789115462593153E-5</v>
      </c>
    </row>
    <row r="5305" spans="1:13" x14ac:dyDescent="0.3">
      <c r="A5305" s="21">
        <v>2015</v>
      </c>
      <c r="B5305" s="21">
        <v>11</v>
      </c>
      <c r="C5305" s="21" t="str">
        <f>VLOOKUP(Tableau1[[#This Row],[CODE_REGION]],Libellés!$I$2:$J$15,2,FALSE)</f>
        <v>Ile-de-France</v>
      </c>
      <c r="D5305" s="21">
        <v>93</v>
      </c>
      <c r="E5305" s="21" t="str">
        <f>VLOOKUP(Tableau1[[#This Row],[CODE_DEPT]],Libellés!$L$2:$M$102,2,FALSE)</f>
        <v>Seine-Saint-Denis</v>
      </c>
      <c r="F5305" s="21" t="s">
        <v>53</v>
      </c>
      <c r="G5305" s="21" t="str">
        <f>VLOOKUP(Tableau1[[#This Row],[CODE_TYPE_DECHET]],Libellés!$A$1:$B$8,2,FALSE)</f>
        <v>Déchets dangereux</v>
      </c>
      <c r="H5305" s="21" t="s">
        <v>53</v>
      </c>
      <c r="I5305" s="21" t="str">
        <f>VLOOKUP(Tableau1[[#This Row],[CODE_DESTINATION]],Libellés!$E$2:$F$7,2,FALSE)</f>
        <v>Incinération sans récupération d'énergie</v>
      </c>
      <c r="J5305" s="21">
        <v>25.54</v>
      </c>
      <c r="K5305" s="21">
        <v>1592663</v>
      </c>
      <c r="L5305" s="21">
        <f>Tableau1[[#This Row],[TONNE_DECHET]]*1000</f>
        <v>25540</v>
      </c>
      <c r="M5305" s="21">
        <f>Tableau1[[#This Row],[KG_DECHET]]/Tableau1[[#This Row],[Population]]</f>
        <v>1.6036035244116301E-2</v>
      </c>
    </row>
    <row r="5306" spans="1:13" x14ac:dyDescent="0.3">
      <c r="A5306" s="21">
        <v>2015</v>
      </c>
      <c r="B5306" s="21">
        <v>11</v>
      </c>
      <c r="C5306" s="21" t="str">
        <f>VLOOKUP(Tableau1[[#This Row],[CODE_REGION]],Libellés!$I$2:$J$15,2,FALSE)</f>
        <v>Ile-de-France</v>
      </c>
      <c r="D5306" s="21">
        <v>93</v>
      </c>
      <c r="E5306" s="21" t="str">
        <f>VLOOKUP(Tableau1[[#This Row],[CODE_DEPT]],Libellés!$L$2:$M$102,2,FALSE)</f>
        <v>Seine-Saint-Denis</v>
      </c>
      <c r="F5306" s="21" t="s">
        <v>53</v>
      </c>
      <c r="G5306" s="21" t="str">
        <f>VLOOKUP(Tableau1[[#This Row],[CODE_TYPE_DECHET]],Libellés!$A$1:$B$8,2,FALSE)</f>
        <v>Déchets dangereux</v>
      </c>
      <c r="H5306" s="21" t="s">
        <v>52</v>
      </c>
      <c r="I5306" s="21" t="str">
        <f>VLOOKUP(Tableau1[[#This Row],[CODE_DESTINATION]],Libellés!$E$2:$F$7,2,FALSE)</f>
        <v>Non précisé</v>
      </c>
      <c r="J5306" s="21">
        <v>68.552999999999997</v>
      </c>
      <c r="K5306" s="21">
        <v>1592663</v>
      </c>
      <c r="L5306" s="21">
        <f>Tableau1[[#This Row],[TONNE_DECHET]]*1000</f>
        <v>68553</v>
      </c>
      <c r="M5306" s="21">
        <f>Tableau1[[#This Row],[KG_DECHET]]/Tableau1[[#This Row],[Population]]</f>
        <v>4.3043004075564009E-2</v>
      </c>
    </row>
    <row r="5307" spans="1:13" x14ac:dyDescent="0.3">
      <c r="A5307" s="21">
        <v>2015</v>
      </c>
      <c r="B5307" s="21">
        <v>11</v>
      </c>
      <c r="C5307" s="21" t="str">
        <f>VLOOKUP(Tableau1[[#This Row],[CODE_REGION]],Libellés!$I$2:$J$15,2,FALSE)</f>
        <v>Ile-de-France</v>
      </c>
      <c r="D5307" s="21">
        <v>93</v>
      </c>
      <c r="E5307" s="21" t="str">
        <f>VLOOKUP(Tableau1[[#This Row],[CODE_DEPT]],Libellés!$L$2:$M$102,2,FALSE)</f>
        <v>Seine-Saint-Denis</v>
      </c>
      <c r="F5307" s="21" t="s">
        <v>51</v>
      </c>
      <c r="G5307" s="21" t="str">
        <f>VLOOKUP(Tableau1[[#This Row],[CODE_TYPE_DECHET]],Libellés!$A$1:$B$8,2,FALSE)</f>
        <v>Emballages et papier</v>
      </c>
      <c r="H5307" s="21" t="s">
        <v>49</v>
      </c>
      <c r="I5307" s="21" t="str">
        <f>VLOOKUP(Tableau1[[#This Row],[CODE_DESTINATION]],Libellés!$E$2:$F$7,2,FALSE)</f>
        <v>Valorisation matière</v>
      </c>
      <c r="J5307" s="21">
        <v>37881.420899999997</v>
      </c>
      <c r="K5307" s="21">
        <v>1592663</v>
      </c>
      <c r="L5307" s="21">
        <f>Tableau1[[#This Row],[TONNE_DECHET]]*1000</f>
        <v>37881420.899999999</v>
      </c>
      <c r="M5307" s="21">
        <f>Tableau1[[#This Row],[KG_DECHET]]/Tableau1[[#This Row],[Population]]</f>
        <v>23.784956955740164</v>
      </c>
    </row>
    <row r="5308" spans="1:13" x14ac:dyDescent="0.3">
      <c r="A5308" s="21">
        <v>2015</v>
      </c>
      <c r="B5308" s="21">
        <v>11</v>
      </c>
      <c r="C5308" s="21" t="str">
        <f>VLOOKUP(Tableau1[[#This Row],[CODE_REGION]],Libellés!$I$2:$J$15,2,FALSE)</f>
        <v>Ile-de-France</v>
      </c>
      <c r="D5308" s="21">
        <v>93</v>
      </c>
      <c r="E5308" s="21" t="str">
        <f>VLOOKUP(Tableau1[[#This Row],[CODE_DEPT]],Libellés!$L$2:$M$102,2,FALSE)</f>
        <v>Seine-Saint-Denis</v>
      </c>
      <c r="F5308" s="21" t="s">
        <v>56</v>
      </c>
      <c r="G5308" s="21" t="str">
        <f>VLOOKUP(Tableau1[[#This Row],[CODE_TYPE_DECHET]],Libellés!$A$1:$B$8,2,FALSE)</f>
        <v>Biodéchets</v>
      </c>
      <c r="H5308" s="21" t="s">
        <v>56</v>
      </c>
      <c r="I5308" s="21" t="str">
        <f>VLOOKUP(Tableau1[[#This Row],[CODE_DESTINATION]],Libellés!$E$2:$F$7,2,FALSE)</f>
        <v>Valorisation organique</v>
      </c>
      <c r="J5308" s="21">
        <v>10961.941220000001</v>
      </c>
      <c r="K5308" s="21">
        <v>1592663</v>
      </c>
      <c r="L5308" s="21">
        <f>Tableau1[[#This Row],[TONNE_DECHET]]*1000</f>
        <v>10961941.220000001</v>
      </c>
      <c r="M5308" s="21">
        <f>Tableau1[[#This Row],[KG_DECHET]]/Tableau1[[#This Row],[Population]]</f>
        <v>6.8827750880129699</v>
      </c>
    </row>
    <row r="5309" spans="1:13" x14ac:dyDescent="0.3">
      <c r="A5309" s="21">
        <v>2015</v>
      </c>
      <c r="B5309" s="21">
        <v>11</v>
      </c>
      <c r="C5309" s="21" t="str">
        <f>VLOOKUP(Tableau1[[#This Row],[CODE_REGION]],Libellés!$I$2:$J$15,2,FALSE)</f>
        <v>Ile-de-France</v>
      </c>
      <c r="D5309" s="21">
        <v>93</v>
      </c>
      <c r="E5309" s="21" t="str">
        <f>VLOOKUP(Tableau1[[#This Row],[CODE_DEPT]],Libellés!$L$2:$M$102,2,FALSE)</f>
        <v>Seine-Saint-Denis</v>
      </c>
      <c r="F5309" s="21" t="s">
        <v>54</v>
      </c>
      <c r="G5309" s="21" t="str">
        <f>VLOOKUP(Tableau1[[#This Row],[CODE_TYPE_DECHET]],Libellés!$A$1:$B$8,2,FALSE)</f>
        <v>Verre</v>
      </c>
      <c r="H5309" s="21" t="s">
        <v>49</v>
      </c>
      <c r="I5309" s="21" t="str">
        <f>VLOOKUP(Tableau1[[#This Row],[CODE_DESTINATION]],Libellés!$E$2:$F$7,2,FALSE)</f>
        <v>Valorisation matière</v>
      </c>
      <c r="J5309" s="21">
        <v>15610.010550000001</v>
      </c>
      <c r="K5309" s="21">
        <v>1592663</v>
      </c>
      <c r="L5309" s="21">
        <f>Tableau1[[#This Row],[TONNE_DECHET]]*1000</f>
        <v>15610010.550000001</v>
      </c>
      <c r="M5309" s="21">
        <f>Tableau1[[#This Row],[KG_DECHET]]/Tableau1[[#This Row],[Population]]</f>
        <v>9.8012012271271463</v>
      </c>
    </row>
    <row r="5310" spans="1:13" x14ac:dyDescent="0.3">
      <c r="A5310" s="21">
        <v>2015</v>
      </c>
      <c r="B5310" s="21">
        <v>11</v>
      </c>
      <c r="C5310" s="21" t="str">
        <f>VLOOKUP(Tableau1[[#This Row],[CODE_REGION]],Libellés!$I$2:$J$15,2,FALSE)</f>
        <v>Ile-de-France</v>
      </c>
      <c r="D5310" s="21">
        <v>93</v>
      </c>
      <c r="E5310" s="21" t="str">
        <f>VLOOKUP(Tableau1[[#This Row],[CODE_DEPT]],Libellés!$L$2:$M$102,2,FALSE)</f>
        <v>Seine-Saint-Denis</v>
      </c>
      <c r="F5310" s="21" t="s">
        <v>55</v>
      </c>
      <c r="G5310" s="21" t="str">
        <f>VLOOKUP(Tableau1[[#This Row],[CODE_TYPE_DECHET]],Libellés!$A$1:$B$8,2,FALSE)</f>
        <v>Collectes séparées hors gravats</v>
      </c>
      <c r="H5310" s="21" t="s">
        <v>49</v>
      </c>
      <c r="I5310" s="21" t="str">
        <f>VLOOKUP(Tableau1[[#This Row],[CODE_DESTINATION]],Libellés!$E$2:$F$7,2,FALSE)</f>
        <v>Valorisation matière</v>
      </c>
      <c r="J5310" s="21">
        <v>1436.7307900000001</v>
      </c>
      <c r="K5310" s="21">
        <v>1592663</v>
      </c>
      <c r="L5310" s="21">
        <f>Tableau1[[#This Row],[TONNE_DECHET]]*1000</f>
        <v>1436730.79</v>
      </c>
      <c r="M5310" s="21">
        <f>Tableau1[[#This Row],[KG_DECHET]]/Tableau1[[#This Row],[Population]]</f>
        <v>0.90209340582408204</v>
      </c>
    </row>
    <row r="5311" spans="1:13" x14ac:dyDescent="0.3">
      <c r="A5311" s="21">
        <v>2015</v>
      </c>
      <c r="B5311" s="21">
        <v>11</v>
      </c>
      <c r="C5311" s="21" t="str">
        <f>VLOOKUP(Tableau1[[#This Row],[CODE_REGION]],Libellés!$I$2:$J$15,2,FALSE)</f>
        <v>Ile-de-France</v>
      </c>
      <c r="D5311" s="21">
        <v>93</v>
      </c>
      <c r="E5311" s="21" t="str">
        <f>VLOOKUP(Tableau1[[#This Row],[CODE_DEPT]],Libellés!$L$2:$M$102,2,FALSE)</f>
        <v>Seine-Saint-Denis</v>
      </c>
      <c r="F5311" s="21" t="s">
        <v>55</v>
      </c>
      <c r="G5311" s="21" t="str">
        <f>VLOOKUP(Tableau1[[#This Row],[CODE_TYPE_DECHET]],Libellés!$A$1:$B$8,2,FALSE)</f>
        <v>Collectes séparées hors gravats</v>
      </c>
      <c r="H5311" s="21" t="s">
        <v>50</v>
      </c>
      <c r="I5311" s="21" t="str">
        <f>VLOOKUP(Tableau1[[#This Row],[CODE_DESTINATION]],Libellés!$E$2:$F$7,2,FALSE)</f>
        <v>Incinération avec récupération d'énergie</v>
      </c>
      <c r="J5311" s="21">
        <v>5411.2</v>
      </c>
      <c r="K5311" s="21">
        <v>1592663</v>
      </c>
      <c r="L5311" s="21">
        <f>Tableau1[[#This Row],[TONNE_DECHET]]*1000</f>
        <v>5411200</v>
      </c>
      <c r="M5311" s="21">
        <f>Tableau1[[#This Row],[KG_DECHET]]/Tableau1[[#This Row],[Population]]</f>
        <v>3.3975800279155099</v>
      </c>
    </row>
    <row r="5312" spans="1:13" x14ac:dyDescent="0.3">
      <c r="A5312" s="21">
        <v>2017</v>
      </c>
      <c r="B5312" s="21">
        <v>11</v>
      </c>
      <c r="C5312" s="21" t="str">
        <f>VLOOKUP(Tableau1[[#This Row],[CODE_REGION]],Libellés!$I$2:$J$15,2,FALSE)</f>
        <v>Ile-de-France</v>
      </c>
      <c r="D5312" s="21">
        <v>93</v>
      </c>
      <c r="E5312" s="21" t="str">
        <f>VLOOKUP(Tableau1[[#This Row],[CODE_DEPT]],Libellés!$L$2:$M$102,2,FALSE)</f>
        <v>Seine-Saint-Denis</v>
      </c>
      <c r="F5312" s="21" t="s">
        <v>49</v>
      </c>
      <c r="G5312" s="21" t="str">
        <f>VLOOKUP(Tableau1[[#This Row],[CODE_TYPE_DECHET]],Libellés!$A$1:$B$8,2,FALSE)</f>
        <v>Ordures ménagères résiduelles</v>
      </c>
      <c r="H5312" s="21" t="s">
        <v>50</v>
      </c>
      <c r="I5312" s="21" t="str">
        <f>VLOOKUP(Tableau1[[#This Row],[CODE_DESTINATION]],Libellés!$E$2:$F$7,2,FALSE)</f>
        <v>Incinération avec récupération d'énergie</v>
      </c>
      <c r="J5312" s="21">
        <v>460026.52890999999</v>
      </c>
      <c r="K5312" s="21">
        <v>1623111</v>
      </c>
      <c r="L5312" s="21">
        <f>Tableau1[[#This Row],[TONNE_DECHET]]*1000</f>
        <v>460026528.90999997</v>
      </c>
      <c r="M5312" s="21">
        <f>Tableau1[[#This Row],[KG_DECHET]]/Tableau1[[#This Row],[Population]]</f>
        <v>283.42271656713558</v>
      </c>
    </row>
    <row r="5313" spans="1:13" x14ac:dyDescent="0.3">
      <c r="A5313" s="21">
        <v>2017</v>
      </c>
      <c r="B5313" s="21">
        <v>11</v>
      </c>
      <c r="C5313" s="21" t="str">
        <f>VLOOKUP(Tableau1[[#This Row],[CODE_REGION]],Libellés!$I$2:$J$15,2,FALSE)</f>
        <v>Ile-de-France</v>
      </c>
      <c r="D5313" s="21">
        <v>93</v>
      </c>
      <c r="E5313" s="21" t="str">
        <f>VLOOKUP(Tableau1[[#This Row],[CODE_DEPT]],Libellés!$L$2:$M$102,2,FALSE)</f>
        <v>Seine-Saint-Denis</v>
      </c>
      <c r="F5313" s="21" t="s">
        <v>49</v>
      </c>
      <c r="G5313" s="21" t="str">
        <f>VLOOKUP(Tableau1[[#This Row],[CODE_TYPE_DECHET]],Libellés!$A$1:$B$8,2,FALSE)</f>
        <v>Ordures ménagères résiduelles</v>
      </c>
      <c r="H5313" s="21" t="s">
        <v>51</v>
      </c>
      <c r="I5313" s="21" t="str">
        <f>VLOOKUP(Tableau1[[#This Row],[CODE_DESTINATION]],Libellés!$E$2:$F$7,2,FALSE)</f>
        <v>Stockage</v>
      </c>
      <c r="J5313" s="21">
        <v>31924.5</v>
      </c>
      <c r="K5313" s="21">
        <v>1623111</v>
      </c>
      <c r="L5313" s="21">
        <f>Tableau1[[#This Row],[TONNE_DECHET]]*1000</f>
        <v>31924500</v>
      </c>
      <c r="M5313" s="21">
        <f>Tableau1[[#This Row],[KG_DECHET]]/Tableau1[[#This Row],[Population]]</f>
        <v>19.668710273049719</v>
      </c>
    </row>
    <row r="5314" spans="1:13" x14ac:dyDescent="0.3">
      <c r="A5314" s="21">
        <v>2017</v>
      </c>
      <c r="B5314" s="21">
        <v>11</v>
      </c>
      <c r="C5314" s="21" t="str">
        <f>VLOOKUP(Tableau1[[#This Row],[CODE_REGION]],Libellés!$I$2:$J$15,2,FALSE)</f>
        <v>Ile-de-France</v>
      </c>
      <c r="D5314" s="21">
        <v>93</v>
      </c>
      <c r="E5314" s="21" t="str">
        <f>VLOOKUP(Tableau1[[#This Row],[CODE_DEPT]],Libellés!$L$2:$M$102,2,FALSE)</f>
        <v>Seine-Saint-Denis</v>
      </c>
      <c r="F5314" s="21" t="s">
        <v>50</v>
      </c>
      <c r="G5314" s="21" t="str">
        <f>VLOOKUP(Tableau1[[#This Row],[CODE_TYPE_DECHET]],Libellés!$A$1:$B$8,2,FALSE)</f>
        <v>Encombrants</v>
      </c>
      <c r="H5314" s="21" t="s">
        <v>49</v>
      </c>
      <c r="I5314" s="21" t="str">
        <f>VLOOKUP(Tableau1[[#This Row],[CODE_DESTINATION]],Libellés!$E$2:$F$7,2,FALSE)</f>
        <v>Valorisation matière</v>
      </c>
      <c r="J5314" s="21">
        <v>30776.94256</v>
      </c>
      <c r="K5314" s="21">
        <v>1623111</v>
      </c>
      <c r="L5314" s="21">
        <f>Tableau1[[#This Row],[TONNE_DECHET]]*1000</f>
        <v>30776942.559999999</v>
      </c>
      <c r="M5314" s="21">
        <f>Tableau1[[#This Row],[KG_DECHET]]/Tableau1[[#This Row],[Population]]</f>
        <v>18.961699206030886</v>
      </c>
    </row>
    <row r="5315" spans="1:13" x14ac:dyDescent="0.3">
      <c r="A5315" s="21">
        <v>2017</v>
      </c>
      <c r="B5315" s="21">
        <v>11</v>
      </c>
      <c r="C5315" s="21" t="str">
        <f>VLOOKUP(Tableau1[[#This Row],[CODE_REGION]],Libellés!$I$2:$J$15,2,FALSE)</f>
        <v>Ile-de-France</v>
      </c>
      <c r="D5315" s="21">
        <v>93</v>
      </c>
      <c r="E5315" s="21" t="str">
        <f>VLOOKUP(Tableau1[[#This Row],[CODE_DEPT]],Libellés!$L$2:$M$102,2,FALSE)</f>
        <v>Seine-Saint-Denis</v>
      </c>
      <c r="F5315" s="21" t="s">
        <v>50</v>
      </c>
      <c r="G5315" s="21" t="str">
        <f>VLOOKUP(Tableau1[[#This Row],[CODE_TYPE_DECHET]],Libellés!$A$1:$B$8,2,FALSE)</f>
        <v>Encombrants</v>
      </c>
      <c r="H5315" s="21" t="s">
        <v>51</v>
      </c>
      <c r="I5315" s="21" t="str">
        <f>VLOOKUP(Tableau1[[#This Row],[CODE_DESTINATION]],Libellés!$E$2:$F$7,2,FALSE)</f>
        <v>Stockage</v>
      </c>
      <c r="J5315" s="21">
        <v>14486.36</v>
      </c>
      <c r="K5315" s="21">
        <v>1623111</v>
      </c>
      <c r="L5315" s="21">
        <f>Tableau1[[#This Row],[TONNE_DECHET]]*1000</f>
        <v>14486360</v>
      </c>
      <c r="M5315" s="21">
        <f>Tableau1[[#This Row],[KG_DECHET]]/Tableau1[[#This Row],[Population]]</f>
        <v>8.925058113708797</v>
      </c>
    </row>
    <row r="5316" spans="1:13" x14ac:dyDescent="0.3">
      <c r="A5316" s="21">
        <v>2017</v>
      </c>
      <c r="B5316" s="21">
        <v>11</v>
      </c>
      <c r="C5316" s="21" t="str">
        <f>VLOOKUP(Tableau1[[#This Row],[CODE_REGION]],Libellés!$I$2:$J$15,2,FALSE)</f>
        <v>Ile-de-France</v>
      </c>
      <c r="D5316" s="21">
        <v>93</v>
      </c>
      <c r="E5316" s="21" t="str">
        <f>VLOOKUP(Tableau1[[#This Row],[CODE_DEPT]],Libellés!$L$2:$M$102,2,FALSE)</f>
        <v>Seine-Saint-Denis</v>
      </c>
      <c r="F5316" s="21" t="s">
        <v>53</v>
      </c>
      <c r="G5316" s="21" t="str">
        <f>VLOOKUP(Tableau1[[#This Row],[CODE_TYPE_DECHET]],Libellés!$A$1:$B$8,2,FALSE)</f>
        <v>Déchets dangereux</v>
      </c>
      <c r="H5316" s="21" t="s">
        <v>49</v>
      </c>
      <c r="I5316" s="21" t="str">
        <f>VLOOKUP(Tableau1[[#This Row],[CODE_DESTINATION]],Libellés!$E$2:$F$7,2,FALSE)</f>
        <v>Valorisation matière</v>
      </c>
      <c r="J5316" s="21">
        <v>492</v>
      </c>
      <c r="K5316" s="21">
        <v>1623111</v>
      </c>
      <c r="L5316" s="21">
        <f>Tableau1[[#This Row],[TONNE_DECHET]]*1000</f>
        <v>492000</v>
      </c>
      <c r="M5316" s="21">
        <f>Tableau1[[#This Row],[KG_DECHET]]/Tableau1[[#This Row],[Population]]</f>
        <v>0.30312159796834598</v>
      </c>
    </row>
    <row r="5317" spans="1:13" x14ac:dyDescent="0.3">
      <c r="A5317" s="21">
        <v>2017</v>
      </c>
      <c r="B5317" s="21">
        <v>11</v>
      </c>
      <c r="C5317" s="21" t="str">
        <f>VLOOKUP(Tableau1[[#This Row],[CODE_REGION]],Libellés!$I$2:$J$15,2,FALSE)</f>
        <v>Ile-de-France</v>
      </c>
      <c r="D5317" s="21">
        <v>93</v>
      </c>
      <c r="E5317" s="21" t="str">
        <f>VLOOKUP(Tableau1[[#This Row],[CODE_DEPT]],Libellés!$L$2:$M$102,2,FALSE)</f>
        <v>Seine-Saint-Denis</v>
      </c>
      <c r="F5317" s="21" t="s">
        <v>53</v>
      </c>
      <c r="G5317" s="21" t="str">
        <f>VLOOKUP(Tableau1[[#This Row],[CODE_TYPE_DECHET]],Libellés!$A$1:$B$8,2,FALSE)</f>
        <v>Déchets dangereux</v>
      </c>
      <c r="H5317" s="21" t="s">
        <v>52</v>
      </c>
      <c r="I5317" s="21" t="str">
        <f>VLOOKUP(Tableau1[[#This Row],[CODE_DESTINATION]],Libellés!$E$2:$F$7,2,FALSE)</f>
        <v>Non précisé</v>
      </c>
      <c r="J5317" s="21">
        <v>79.680000000000007</v>
      </c>
      <c r="K5317" s="21">
        <v>1623111</v>
      </c>
      <c r="L5317" s="21">
        <f>Tableau1[[#This Row],[TONNE_DECHET]]*1000</f>
        <v>79680</v>
      </c>
      <c r="M5317" s="21">
        <f>Tableau1[[#This Row],[KG_DECHET]]/Tableau1[[#This Row],[Population]]</f>
        <v>4.9090912451458961E-2</v>
      </c>
    </row>
    <row r="5318" spans="1:13" x14ac:dyDescent="0.3">
      <c r="A5318" s="21">
        <v>2017</v>
      </c>
      <c r="B5318" s="21">
        <v>11</v>
      </c>
      <c r="C5318" s="21" t="str">
        <f>VLOOKUP(Tableau1[[#This Row],[CODE_REGION]],Libellés!$I$2:$J$15,2,FALSE)</f>
        <v>Ile-de-France</v>
      </c>
      <c r="D5318" s="21">
        <v>93</v>
      </c>
      <c r="E5318" s="21" t="str">
        <f>VLOOKUP(Tableau1[[#This Row],[CODE_DEPT]],Libellés!$L$2:$M$102,2,FALSE)</f>
        <v>Seine-Saint-Denis</v>
      </c>
      <c r="F5318" s="21" t="s">
        <v>51</v>
      </c>
      <c r="G5318" s="21" t="str">
        <f>VLOOKUP(Tableau1[[#This Row],[CODE_TYPE_DECHET]],Libellés!$A$1:$B$8,2,FALSE)</f>
        <v>Emballages et papier</v>
      </c>
      <c r="H5318" s="21" t="s">
        <v>49</v>
      </c>
      <c r="I5318" s="21" t="str">
        <f>VLOOKUP(Tableau1[[#This Row],[CODE_DESTINATION]],Libellés!$E$2:$F$7,2,FALSE)</f>
        <v>Valorisation matière</v>
      </c>
      <c r="J5318" s="21">
        <v>40893.44786</v>
      </c>
      <c r="K5318" s="21">
        <v>1623111</v>
      </c>
      <c r="L5318" s="21">
        <f>Tableau1[[#This Row],[TONNE_DECHET]]*1000</f>
        <v>40893447.859999999</v>
      </c>
      <c r="M5318" s="21">
        <f>Tableau1[[#This Row],[KG_DECHET]]/Tableau1[[#This Row],[Population]]</f>
        <v>25.19448630438707</v>
      </c>
    </row>
    <row r="5319" spans="1:13" x14ac:dyDescent="0.3">
      <c r="A5319" s="21">
        <v>2017</v>
      </c>
      <c r="B5319" s="21">
        <v>11</v>
      </c>
      <c r="C5319" s="21" t="str">
        <f>VLOOKUP(Tableau1[[#This Row],[CODE_REGION]],Libellés!$I$2:$J$15,2,FALSE)</f>
        <v>Ile-de-France</v>
      </c>
      <c r="D5319" s="21">
        <v>93</v>
      </c>
      <c r="E5319" s="21" t="str">
        <f>VLOOKUP(Tableau1[[#This Row],[CODE_DEPT]],Libellés!$L$2:$M$102,2,FALSE)</f>
        <v>Seine-Saint-Denis</v>
      </c>
      <c r="F5319" s="21" t="s">
        <v>56</v>
      </c>
      <c r="G5319" s="21" t="str">
        <f>VLOOKUP(Tableau1[[#This Row],[CODE_TYPE_DECHET]],Libellés!$A$1:$B$8,2,FALSE)</f>
        <v>Biodéchets</v>
      </c>
      <c r="H5319" s="21" t="s">
        <v>56</v>
      </c>
      <c r="I5319" s="21" t="str">
        <f>VLOOKUP(Tableau1[[#This Row],[CODE_DESTINATION]],Libellés!$E$2:$F$7,2,FALSE)</f>
        <v>Valorisation organique</v>
      </c>
      <c r="J5319" s="21">
        <v>11099.3262</v>
      </c>
      <c r="K5319" s="21">
        <v>1623111</v>
      </c>
      <c r="L5319" s="21">
        <f>Tableau1[[#This Row],[TONNE_DECHET]]*1000</f>
        <v>11099326.199999999</v>
      </c>
      <c r="M5319" s="21">
        <f>Tableau1[[#This Row],[KG_DECHET]]/Tableau1[[#This Row],[Population]]</f>
        <v>6.8383038498291242</v>
      </c>
    </row>
    <row r="5320" spans="1:13" x14ac:dyDescent="0.3">
      <c r="A5320" s="21">
        <v>2017</v>
      </c>
      <c r="B5320" s="21">
        <v>11</v>
      </c>
      <c r="C5320" s="21" t="str">
        <f>VLOOKUP(Tableau1[[#This Row],[CODE_REGION]],Libellés!$I$2:$J$15,2,FALSE)</f>
        <v>Ile-de-France</v>
      </c>
      <c r="D5320" s="21">
        <v>93</v>
      </c>
      <c r="E5320" s="21" t="str">
        <f>VLOOKUP(Tableau1[[#This Row],[CODE_DEPT]],Libellés!$L$2:$M$102,2,FALSE)</f>
        <v>Seine-Saint-Denis</v>
      </c>
      <c r="F5320" s="21" t="s">
        <v>54</v>
      </c>
      <c r="G5320" s="21" t="str">
        <f>VLOOKUP(Tableau1[[#This Row],[CODE_TYPE_DECHET]],Libellés!$A$1:$B$8,2,FALSE)</f>
        <v>Verre</v>
      </c>
      <c r="H5320" s="21" t="s">
        <v>49</v>
      </c>
      <c r="I5320" s="21" t="str">
        <f>VLOOKUP(Tableau1[[#This Row],[CODE_DESTINATION]],Libellés!$E$2:$F$7,2,FALSE)</f>
        <v>Valorisation matière</v>
      </c>
      <c r="J5320" s="21">
        <v>15659.81552</v>
      </c>
      <c r="K5320" s="21">
        <v>1623111</v>
      </c>
      <c r="L5320" s="21">
        <f>Tableau1[[#This Row],[TONNE_DECHET]]*1000</f>
        <v>15659815.52</v>
      </c>
      <c r="M5320" s="21">
        <f>Tableau1[[#This Row],[KG_DECHET]]/Tableau1[[#This Row],[Population]]</f>
        <v>9.6480250087640336</v>
      </c>
    </row>
    <row r="5321" spans="1:13" x14ac:dyDescent="0.3">
      <c r="A5321" s="21">
        <v>2017</v>
      </c>
      <c r="B5321" s="21">
        <v>11</v>
      </c>
      <c r="C5321" s="21" t="str">
        <f>VLOOKUP(Tableau1[[#This Row],[CODE_REGION]],Libellés!$I$2:$J$15,2,FALSE)</f>
        <v>Ile-de-France</v>
      </c>
      <c r="D5321" s="21">
        <v>93</v>
      </c>
      <c r="E5321" s="21" t="str">
        <f>VLOOKUP(Tableau1[[#This Row],[CODE_DEPT]],Libellés!$L$2:$M$102,2,FALSE)</f>
        <v>Seine-Saint-Denis</v>
      </c>
      <c r="F5321" s="21" t="s">
        <v>55</v>
      </c>
      <c r="G5321" s="21" t="str">
        <f>VLOOKUP(Tableau1[[#This Row],[CODE_TYPE_DECHET]],Libellés!$A$1:$B$8,2,FALSE)</f>
        <v>Collectes séparées hors gravats</v>
      </c>
      <c r="H5321" s="21" t="s">
        <v>49</v>
      </c>
      <c r="I5321" s="21" t="str">
        <f>VLOOKUP(Tableau1[[#This Row],[CODE_DESTINATION]],Libellés!$E$2:$F$7,2,FALSE)</f>
        <v>Valorisation matière</v>
      </c>
      <c r="J5321" s="21">
        <v>1606.3035600000001</v>
      </c>
      <c r="K5321" s="21">
        <v>1623111</v>
      </c>
      <c r="L5321" s="21">
        <f>Tableau1[[#This Row],[TONNE_DECHET]]*1000</f>
        <v>1606303.56</v>
      </c>
      <c r="M5321" s="21">
        <f>Tableau1[[#This Row],[KG_DECHET]]/Tableau1[[#This Row],[Population]]</f>
        <v>0.98964492262081893</v>
      </c>
    </row>
    <row r="5322" spans="1:13" x14ac:dyDescent="0.3">
      <c r="A5322" s="21">
        <v>2009</v>
      </c>
      <c r="B5322" s="21">
        <v>11</v>
      </c>
      <c r="C5322" s="21" t="str">
        <f>VLOOKUP(Tableau1[[#This Row],[CODE_REGION]],Libellés!$I$2:$J$15,2,FALSE)</f>
        <v>Ile-de-France</v>
      </c>
      <c r="D5322" s="21">
        <v>94</v>
      </c>
      <c r="E5322" s="21" t="str">
        <f>VLOOKUP(Tableau1[[#This Row],[CODE_DEPT]],Libellés!$L$2:$M$102,2,FALSE)</f>
        <v>Val-de-Marne</v>
      </c>
      <c r="F5322" s="21" t="s">
        <v>49</v>
      </c>
      <c r="G5322" s="21" t="str">
        <f>VLOOKUP(Tableau1[[#This Row],[CODE_TYPE_DECHET]],Libellés!$A$1:$B$8,2,FALSE)</f>
        <v>Ordures ménagères résiduelles</v>
      </c>
      <c r="H5322" s="21" t="s">
        <v>50</v>
      </c>
      <c r="I5322" s="21" t="str">
        <f>VLOOKUP(Tableau1[[#This Row],[CODE_DESTINATION]],Libellés!$E$2:$F$7,2,FALSE)</f>
        <v>Incinération avec récupération d'énergie</v>
      </c>
      <c r="J5322" s="21">
        <v>380597.65</v>
      </c>
      <c r="K5322" s="21">
        <v>1318537</v>
      </c>
      <c r="L5322" s="21">
        <f>Tableau1[[#This Row],[TONNE_DECHET]]*1000</f>
        <v>380597650</v>
      </c>
      <c r="M5322" s="21">
        <f>Tableau1[[#This Row],[KG_DECHET]]/Tableau1[[#This Row],[Population]]</f>
        <v>288.65147508185208</v>
      </c>
    </row>
    <row r="5323" spans="1:13" x14ac:dyDescent="0.3">
      <c r="A5323" s="21">
        <v>2009</v>
      </c>
      <c r="B5323" s="21">
        <v>11</v>
      </c>
      <c r="C5323" s="21" t="str">
        <f>VLOOKUP(Tableau1[[#This Row],[CODE_REGION]],Libellés!$I$2:$J$15,2,FALSE)</f>
        <v>Ile-de-France</v>
      </c>
      <c r="D5323" s="21">
        <v>94</v>
      </c>
      <c r="E5323" s="21" t="str">
        <f>VLOOKUP(Tableau1[[#This Row],[CODE_DEPT]],Libellés!$L$2:$M$102,2,FALSE)</f>
        <v>Val-de-Marne</v>
      </c>
      <c r="F5323" s="21" t="s">
        <v>49</v>
      </c>
      <c r="G5323" s="21" t="str">
        <f>VLOOKUP(Tableau1[[#This Row],[CODE_TYPE_DECHET]],Libellés!$A$1:$B$8,2,FALSE)</f>
        <v>Ordures ménagères résiduelles</v>
      </c>
      <c r="H5323" s="21" t="s">
        <v>56</v>
      </c>
      <c r="I5323" s="21" t="str">
        <f>VLOOKUP(Tableau1[[#This Row],[CODE_DESTINATION]],Libellés!$E$2:$F$7,2,FALSE)</f>
        <v>Valorisation organique</v>
      </c>
      <c r="J5323" s="21">
        <v>6799.8606099999997</v>
      </c>
      <c r="K5323" s="21">
        <v>1318537</v>
      </c>
      <c r="L5323" s="21">
        <f>Tableau1[[#This Row],[TONNE_DECHET]]*1000</f>
        <v>6799860.6099999994</v>
      </c>
      <c r="M5323" s="21">
        <f>Tableau1[[#This Row],[KG_DECHET]]/Tableau1[[#This Row],[Population]]</f>
        <v>5.1571253669787041</v>
      </c>
    </row>
    <row r="5324" spans="1:13" x14ac:dyDescent="0.3">
      <c r="A5324" s="21">
        <v>2009</v>
      </c>
      <c r="B5324" s="21">
        <v>11</v>
      </c>
      <c r="C5324" s="21" t="str">
        <f>VLOOKUP(Tableau1[[#This Row],[CODE_REGION]],Libellés!$I$2:$J$15,2,FALSE)</f>
        <v>Ile-de-France</v>
      </c>
      <c r="D5324" s="21">
        <v>94</v>
      </c>
      <c r="E5324" s="21" t="str">
        <f>VLOOKUP(Tableau1[[#This Row],[CODE_DEPT]],Libellés!$L$2:$M$102,2,FALSE)</f>
        <v>Val-de-Marne</v>
      </c>
      <c r="F5324" s="21" t="s">
        <v>50</v>
      </c>
      <c r="G5324" s="21" t="str">
        <f>VLOOKUP(Tableau1[[#This Row],[CODE_TYPE_DECHET]],Libellés!$A$1:$B$8,2,FALSE)</f>
        <v>Encombrants</v>
      </c>
      <c r="H5324" s="21" t="s">
        <v>49</v>
      </c>
      <c r="I5324" s="21" t="str">
        <f>VLOOKUP(Tableau1[[#This Row],[CODE_DESTINATION]],Libellés!$E$2:$F$7,2,FALSE)</f>
        <v>Valorisation matière</v>
      </c>
      <c r="J5324" s="21">
        <v>25242.950970000002</v>
      </c>
      <c r="K5324" s="21">
        <v>1318537</v>
      </c>
      <c r="L5324" s="21">
        <f>Tableau1[[#This Row],[TONNE_DECHET]]*1000</f>
        <v>25242950.970000003</v>
      </c>
      <c r="M5324" s="21">
        <f>Tableau1[[#This Row],[KG_DECHET]]/Tableau1[[#This Row],[Population]]</f>
        <v>19.144666376446018</v>
      </c>
    </row>
    <row r="5325" spans="1:13" x14ac:dyDescent="0.3">
      <c r="A5325" s="21">
        <v>2009</v>
      </c>
      <c r="B5325" s="21">
        <v>11</v>
      </c>
      <c r="C5325" s="21" t="str">
        <f>VLOOKUP(Tableau1[[#This Row],[CODE_REGION]],Libellés!$I$2:$J$15,2,FALSE)</f>
        <v>Ile-de-France</v>
      </c>
      <c r="D5325" s="21">
        <v>94</v>
      </c>
      <c r="E5325" s="21" t="str">
        <f>VLOOKUP(Tableau1[[#This Row],[CODE_DEPT]],Libellés!$L$2:$M$102,2,FALSE)</f>
        <v>Val-de-Marne</v>
      </c>
      <c r="F5325" s="21" t="s">
        <v>50</v>
      </c>
      <c r="G5325" s="21" t="str">
        <f>VLOOKUP(Tableau1[[#This Row],[CODE_TYPE_DECHET]],Libellés!$A$1:$B$8,2,FALSE)</f>
        <v>Encombrants</v>
      </c>
      <c r="H5325" s="21" t="s">
        <v>51</v>
      </c>
      <c r="I5325" s="21" t="str">
        <f>VLOOKUP(Tableau1[[#This Row],[CODE_DESTINATION]],Libellés!$E$2:$F$7,2,FALSE)</f>
        <v>Stockage</v>
      </c>
      <c r="J5325" s="21">
        <v>14253.65</v>
      </c>
      <c r="K5325" s="21">
        <v>1318537</v>
      </c>
      <c r="L5325" s="21">
        <f>Tableau1[[#This Row],[TONNE_DECHET]]*1000</f>
        <v>14253650</v>
      </c>
      <c r="M5325" s="21">
        <f>Tableau1[[#This Row],[KG_DECHET]]/Tableau1[[#This Row],[Population]]</f>
        <v>10.810201003081445</v>
      </c>
    </row>
    <row r="5326" spans="1:13" x14ac:dyDescent="0.3">
      <c r="A5326" s="21">
        <v>2009</v>
      </c>
      <c r="B5326" s="21">
        <v>11</v>
      </c>
      <c r="C5326" s="21" t="str">
        <f>VLOOKUP(Tableau1[[#This Row],[CODE_REGION]],Libellés!$I$2:$J$15,2,FALSE)</f>
        <v>Ile-de-France</v>
      </c>
      <c r="D5326" s="21">
        <v>94</v>
      </c>
      <c r="E5326" s="21" t="str">
        <f>VLOOKUP(Tableau1[[#This Row],[CODE_DEPT]],Libellés!$L$2:$M$102,2,FALSE)</f>
        <v>Val-de-Marne</v>
      </c>
      <c r="F5326" s="21" t="s">
        <v>50</v>
      </c>
      <c r="G5326" s="21" t="str">
        <f>VLOOKUP(Tableau1[[#This Row],[CODE_TYPE_DECHET]],Libellés!$A$1:$B$8,2,FALSE)</f>
        <v>Encombrants</v>
      </c>
      <c r="H5326" s="21" t="s">
        <v>52</v>
      </c>
      <c r="I5326" s="21" t="str">
        <f>VLOOKUP(Tableau1[[#This Row],[CODE_DESTINATION]],Libellés!$E$2:$F$7,2,FALSE)</f>
        <v>Non précisé</v>
      </c>
      <c r="J5326" s="21">
        <v>418.02</v>
      </c>
      <c r="K5326" s="21">
        <v>1318537</v>
      </c>
      <c r="L5326" s="21">
        <f>Tableau1[[#This Row],[TONNE_DECHET]]*1000</f>
        <v>418020</v>
      </c>
      <c r="M5326" s="21">
        <f>Tableau1[[#This Row],[KG_DECHET]]/Tableau1[[#This Row],[Population]]</f>
        <v>0.31703319664142909</v>
      </c>
    </row>
    <row r="5327" spans="1:13" x14ac:dyDescent="0.3">
      <c r="A5327" s="21">
        <v>2009</v>
      </c>
      <c r="B5327" s="21">
        <v>11</v>
      </c>
      <c r="C5327" s="21" t="str">
        <f>VLOOKUP(Tableau1[[#This Row],[CODE_REGION]],Libellés!$I$2:$J$15,2,FALSE)</f>
        <v>Ile-de-France</v>
      </c>
      <c r="D5327" s="21">
        <v>94</v>
      </c>
      <c r="E5327" s="21" t="str">
        <f>VLOOKUP(Tableau1[[#This Row],[CODE_DEPT]],Libellés!$L$2:$M$102,2,FALSE)</f>
        <v>Val-de-Marne</v>
      </c>
      <c r="F5327" s="21" t="s">
        <v>53</v>
      </c>
      <c r="G5327" s="21" t="str">
        <f>VLOOKUP(Tableau1[[#This Row],[CODE_TYPE_DECHET]],Libellés!$A$1:$B$8,2,FALSE)</f>
        <v>Déchets dangereux</v>
      </c>
      <c r="H5327" s="21" t="s">
        <v>49</v>
      </c>
      <c r="I5327" s="21" t="str">
        <f>VLOOKUP(Tableau1[[#This Row],[CODE_DESTINATION]],Libellés!$E$2:$F$7,2,FALSE)</f>
        <v>Valorisation matière</v>
      </c>
      <c r="J5327" s="21">
        <v>106.851</v>
      </c>
      <c r="K5327" s="21">
        <v>1318537</v>
      </c>
      <c r="L5327" s="21">
        <f>Tableau1[[#This Row],[TONNE_DECHET]]*1000</f>
        <v>106851</v>
      </c>
      <c r="M5327" s="21">
        <f>Tableau1[[#This Row],[KG_DECHET]]/Tableau1[[#This Row],[Population]]</f>
        <v>8.1037543883865221E-2</v>
      </c>
    </row>
    <row r="5328" spans="1:13" x14ac:dyDescent="0.3">
      <c r="A5328" s="21">
        <v>2009</v>
      </c>
      <c r="B5328" s="21">
        <v>11</v>
      </c>
      <c r="C5328" s="21" t="str">
        <f>VLOOKUP(Tableau1[[#This Row],[CODE_REGION]],Libellés!$I$2:$J$15,2,FALSE)</f>
        <v>Ile-de-France</v>
      </c>
      <c r="D5328" s="21">
        <v>94</v>
      </c>
      <c r="E5328" s="21" t="str">
        <f>VLOOKUP(Tableau1[[#This Row],[CODE_DEPT]],Libellés!$L$2:$M$102,2,FALSE)</f>
        <v>Val-de-Marne</v>
      </c>
      <c r="F5328" s="21" t="s">
        <v>53</v>
      </c>
      <c r="G5328" s="21" t="str">
        <f>VLOOKUP(Tableau1[[#This Row],[CODE_TYPE_DECHET]],Libellés!$A$1:$B$8,2,FALSE)</f>
        <v>Déchets dangereux</v>
      </c>
      <c r="H5328" s="21" t="s">
        <v>50</v>
      </c>
      <c r="I5328" s="21" t="str">
        <f>VLOOKUP(Tableau1[[#This Row],[CODE_DESTINATION]],Libellés!$E$2:$F$7,2,FALSE)</f>
        <v>Incinération avec récupération d'énergie</v>
      </c>
      <c r="J5328" s="21">
        <v>1.728</v>
      </c>
      <c r="K5328" s="21">
        <v>1318537</v>
      </c>
      <c r="L5328" s="21">
        <f>Tableau1[[#This Row],[TONNE_DECHET]]*1000</f>
        <v>1728</v>
      </c>
      <c r="M5328" s="21">
        <f>Tableau1[[#This Row],[KG_DECHET]]/Tableau1[[#This Row],[Population]]</f>
        <v>1.3105434280570056E-3</v>
      </c>
    </row>
    <row r="5329" spans="1:13" x14ac:dyDescent="0.3">
      <c r="A5329" s="21">
        <v>2009</v>
      </c>
      <c r="B5329" s="21">
        <v>11</v>
      </c>
      <c r="C5329" s="21" t="str">
        <f>VLOOKUP(Tableau1[[#This Row],[CODE_REGION]],Libellés!$I$2:$J$15,2,FALSE)</f>
        <v>Ile-de-France</v>
      </c>
      <c r="D5329" s="21">
        <v>94</v>
      </c>
      <c r="E5329" s="21" t="str">
        <f>VLOOKUP(Tableau1[[#This Row],[CODE_DEPT]],Libellés!$L$2:$M$102,2,FALSE)</f>
        <v>Val-de-Marne</v>
      </c>
      <c r="F5329" s="21" t="s">
        <v>53</v>
      </c>
      <c r="G5329" s="21" t="str">
        <f>VLOOKUP(Tableau1[[#This Row],[CODE_TYPE_DECHET]],Libellés!$A$1:$B$8,2,FALSE)</f>
        <v>Déchets dangereux</v>
      </c>
      <c r="H5329" s="21" t="s">
        <v>52</v>
      </c>
      <c r="I5329" s="21" t="str">
        <f>VLOOKUP(Tableau1[[#This Row],[CODE_DESTINATION]],Libellés!$E$2:$F$7,2,FALSE)</f>
        <v>Non précisé</v>
      </c>
      <c r="J5329" s="21">
        <v>221.99610999999999</v>
      </c>
      <c r="K5329" s="21">
        <v>1318537</v>
      </c>
      <c r="L5329" s="21">
        <f>Tableau1[[#This Row],[TONNE_DECHET]]*1000</f>
        <v>221996.11</v>
      </c>
      <c r="M5329" s="21">
        <f>Tableau1[[#This Row],[KG_DECHET]]/Tableau1[[#This Row],[Population]]</f>
        <v>0.1683654762816667</v>
      </c>
    </row>
    <row r="5330" spans="1:13" x14ac:dyDescent="0.3">
      <c r="A5330" s="21">
        <v>2009</v>
      </c>
      <c r="B5330" s="21">
        <v>11</v>
      </c>
      <c r="C5330" s="21" t="str">
        <f>VLOOKUP(Tableau1[[#This Row],[CODE_REGION]],Libellés!$I$2:$J$15,2,FALSE)</f>
        <v>Ile-de-France</v>
      </c>
      <c r="D5330" s="21">
        <v>94</v>
      </c>
      <c r="E5330" s="21" t="str">
        <f>VLOOKUP(Tableau1[[#This Row],[CODE_DEPT]],Libellés!$L$2:$M$102,2,FALSE)</f>
        <v>Val-de-Marne</v>
      </c>
      <c r="F5330" s="21" t="s">
        <v>51</v>
      </c>
      <c r="G5330" s="21" t="str">
        <f>VLOOKUP(Tableau1[[#This Row],[CODE_TYPE_DECHET]],Libellés!$A$1:$B$8,2,FALSE)</f>
        <v>Emballages et papier</v>
      </c>
      <c r="H5330" s="21" t="s">
        <v>49</v>
      </c>
      <c r="I5330" s="21" t="str">
        <f>VLOOKUP(Tableau1[[#This Row],[CODE_DESTINATION]],Libellés!$E$2:$F$7,2,FALSE)</f>
        <v>Valorisation matière</v>
      </c>
      <c r="J5330" s="21">
        <v>44114.97249</v>
      </c>
      <c r="K5330" s="21">
        <v>1318537</v>
      </c>
      <c r="L5330" s="21">
        <f>Tableau1[[#This Row],[TONNE_DECHET]]*1000</f>
        <v>44114972.490000002</v>
      </c>
      <c r="M5330" s="21">
        <f>Tableau1[[#This Row],[KG_DECHET]]/Tableau1[[#This Row],[Population]]</f>
        <v>33.457515784539986</v>
      </c>
    </row>
    <row r="5331" spans="1:13" x14ac:dyDescent="0.3">
      <c r="A5331" s="21">
        <v>2009</v>
      </c>
      <c r="B5331" s="21">
        <v>11</v>
      </c>
      <c r="C5331" s="21" t="str">
        <f>VLOOKUP(Tableau1[[#This Row],[CODE_REGION]],Libellés!$I$2:$J$15,2,FALSE)</f>
        <v>Ile-de-France</v>
      </c>
      <c r="D5331" s="21">
        <v>94</v>
      </c>
      <c r="E5331" s="21" t="str">
        <f>VLOOKUP(Tableau1[[#This Row],[CODE_DEPT]],Libellés!$L$2:$M$102,2,FALSE)</f>
        <v>Val-de-Marne</v>
      </c>
      <c r="F5331" s="21" t="s">
        <v>56</v>
      </c>
      <c r="G5331" s="21" t="str">
        <f>VLOOKUP(Tableau1[[#This Row],[CODE_TYPE_DECHET]],Libellés!$A$1:$B$8,2,FALSE)</f>
        <v>Biodéchets</v>
      </c>
      <c r="H5331" s="21" t="s">
        <v>56</v>
      </c>
      <c r="I5331" s="21" t="str">
        <f>VLOOKUP(Tableau1[[#This Row],[CODE_DESTINATION]],Libellés!$E$2:$F$7,2,FALSE)</f>
        <v>Valorisation organique</v>
      </c>
      <c r="J5331" s="21">
        <v>21645.443879999999</v>
      </c>
      <c r="K5331" s="21">
        <v>1318537</v>
      </c>
      <c r="L5331" s="21">
        <f>Tableau1[[#This Row],[TONNE_DECHET]]*1000</f>
        <v>21645443.879999999</v>
      </c>
      <c r="M5331" s="21">
        <f>Tableau1[[#This Row],[KG_DECHET]]/Tableau1[[#This Row],[Population]]</f>
        <v>16.416258231661303</v>
      </c>
    </row>
    <row r="5332" spans="1:13" x14ac:dyDescent="0.3">
      <c r="A5332" s="21">
        <v>2009</v>
      </c>
      <c r="B5332" s="21">
        <v>11</v>
      </c>
      <c r="C5332" s="21" t="str">
        <f>VLOOKUP(Tableau1[[#This Row],[CODE_REGION]],Libellés!$I$2:$J$15,2,FALSE)</f>
        <v>Ile-de-France</v>
      </c>
      <c r="D5332" s="21">
        <v>94</v>
      </c>
      <c r="E5332" s="21" t="str">
        <f>VLOOKUP(Tableau1[[#This Row],[CODE_DEPT]],Libellés!$L$2:$M$102,2,FALSE)</f>
        <v>Val-de-Marne</v>
      </c>
      <c r="F5332" s="21" t="s">
        <v>54</v>
      </c>
      <c r="G5332" s="21" t="str">
        <f>VLOOKUP(Tableau1[[#This Row],[CODE_TYPE_DECHET]],Libellés!$A$1:$B$8,2,FALSE)</f>
        <v>Verre</v>
      </c>
      <c r="H5332" s="21" t="s">
        <v>49</v>
      </c>
      <c r="I5332" s="21" t="str">
        <f>VLOOKUP(Tableau1[[#This Row],[CODE_DESTINATION]],Libellés!$E$2:$F$7,2,FALSE)</f>
        <v>Valorisation matière</v>
      </c>
      <c r="J5332" s="21">
        <v>22604.030869999999</v>
      </c>
      <c r="K5332" s="21">
        <v>1318537</v>
      </c>
      <c r="L5332" s="21">
        <f>Tableau1[[#This Row],[TONNE_DECHET]]*1000</f>
        <v>22604030.869999997</v>
      </c>
      <c r="M5332" s="21">
        <f>Tableau1[[#This Row],[KG_DECHET]]/Tableau1[[#This Row],[Population]]</f>
        <v>17.143266264048712</v>
      </c>
    </row>
    <row r="5333" spans="1:13" x14ac:dyDescent="0.3">
      <c r="A5333" s="21">
        <v>2009</v>
      </c>
      <c r="B5333" s="21">
        <v>11</v>
      </c>
      <c r="C5333" s="21" t="str">
        <f>VLOOKUP(Tableau1[[#This Row],[CODE_REGION]],Libellés!$I$2:$J$15,2,FALSE)</f>
        <v>Ile-de-France</v>
      </c>
      <c r="D5333" s="21">
        <v>94</v>
      </c>
      <c r="E5333" s="21" t="str">
        <f>VLOOKUP(Tableau1[[#This Row],[CODE_DEPT]],Libellés!$L$2:$M$102,2,FALSE)</f>
        <v>Val-de-Marne</v>
      </c>
      <c r="F5333" s="21" t="s">
        <v>55</v>
      </c>
      <c r="G5333" s="21" t="str">
        <f>VLOOKUP(Tableau1[[#This Row],[CODE_TYPE_DECHET]],Libellés!$A$1:$B$8,2,FALSE)</f>
        <v>Collectes séparées hors gravats</v>
      </c>
      <c r="H5333" s="21" t="s">
        <v>49</v>
      </c>
      <c r="I5333" s="21" t="str">
        <f>VLOOKUP(Tableau1[[#This Row],[CODE_DESTINATION]],Libellés!$E$2:$F$7,2,FALSE)</f>
        <v>Valorisation matière</v>
      </c>
      <c r="J5333" s="21">
        <v>364.33143000000001</v>
      </c>
      <c r="K5333" s="21">
        <v>1318537</v>
      </c>
      <c r="L5333" s="21">
        <f>Tableau1[[#This Row],[TONNE_DECHET]]*1000</f>
        <v>364331.43</v>
      </c>
      <c r="M5333" s="21">
        <f>Tableau1[[#This Row],[KG_DECHET]]/Tableau1[[#This Row],[Population]]</f>
        <v>0.27631490811406884</v>
      </c>
    </row>
    <row r="5334" spans="1:13" x14ac:dyDescent="0.3">
      <c r="A5334" s="21">
        <v>2009</v>
      </c>
      <c r="B5334" s="21">
        <v>11</v>
      </c>
      <c r="C5334" s="21" t="str">
        <f>VLOOKUP(Tableau1[[#This Row],[CODE_REGION]],Libellés!$I$2:$J$15,2,FALSE)</f>
        <v>Ile-de-France</v>
      </c>
      <c r="D5334" s="21">
        <v>94</v>
      </c>
      <c r="E5334" s="21" t="str">
        <f>VLOOKUP(Tableau1[[#This Row],[CODE_DEPT]],Libellés!$L$2:$M$102,2,FALSE)</f>
        <v>Val-de-Marne</v>
      </c>
      <c r="F5334" s="21" t="s">
        <v>55</v>
      </c>
      <c r="G5334" s="21" t="str">
        <f>VLOOKUP(Tableau1[[#This Row],[CODE_TYPE_DECHET]],Libellés!$A$1:$B$8,2,FALSE)</f>
        <v>Collectes séparées hors gravats</v>
      </c>
      <c r="H5334" s="21" t="s">
        <v>50</v>
      </c>
      <c r="I5334" s="21" t="str">
        <f>VLOOKUP(Tableau1[[#This Row],[CODE_DESTINATION]],Libellés!$E$2:$F$7,2,FALSE)</f>
        <v>Incinération avec récupération d'énergie</v>
      </c>
      <c r="J5334" s="21">
        <v>2184</v>
      </c>
      <c r="K5334" s="21">
        <v>1318537</v>
      </c>
      <c r="L5334" s="21">
        <f>Tableau1[[#This Row],[TONNE_DECHET]]*1000</f>
        <v>2184000</v>
      </c>
      <c r="M5334" s="21">
        <f>Tableau1[[#This Row],[KG_DECHET]]/Tableau1[[#This Row],[Population]]</f>
        <v>1.6563812771276043</v>
      </c>
    </row>
    <row r="5335" spans="1:13" x14ac:dyDescent="0.3">
      <c r="A5335" s="21">
        <v>2011</v>
      </c>
      <c r="B5335" s="21">
        <v>11</v>
      </c>
      <c r="C5335" s="21" t="str">
        <f>VLOOKUP(Tableau1[[#This Row],[CODE_REGION]],Libellés!$I$2:$J$15,2,FALSE)</f>
        <v>Ile-de-France</v>
      </c>
      <c r="D5335" s="21">
        <v>94</v>
      </c>
      <c r="E5335" s="21" t="str">
        <f>VLOOKUP(Tableau1[[#This Row],[CODE_DEPT]],Libellés!$L$2:$M$102,2,FALSE)</f>
        <v>Val-de-Marne</v>
      </c>
      <c r="F5335" s="21" t="s">
        <v>49</v>
      </c>
      <c r="G5335" s="21" t="str">
        <f>VLOOKUP(Tableau1[[#This Row],[CODE_TYPE_DECHET]],Libellés!$A$1:$B$8,2,FALSE)</f>
        <v>Ordures ménagères résiduelles</v>
      </c>
      <c r="H5335" s="21" t="s">
        <v>50</v>
      </c>
      <c r="I5335" s="21" t="str">
        <f>VLOOKUP(Tableau1[[#This Row],[CODE_DESTINATION]],Libellés!$E$2:$F$7,2,FALSE)</f>
        <v>Incinération avec récupération d'énergie</v>
      </c>
      <c r="J5335" s="21">
        <v>371422.49</v>
      </c>
      <c r="K5335" s="21">
        <v>1333702</v>
      </c>
      <c r="L5335" s="21">
        <f>Tableau1[[#This Row],[TONNE_DECHET]]*1000</f>
        <v>371422490</v>
      </c>
      <c r="M5335" s="21">
        <f>Tableau1[[#This Row],[KG_DECHET]]/Tableau1[[#This Row],[Population]]</f>
        <v>278.48986505231301</v>
      </c>
    </row>
    <row r="5336" spans="1:13" x14ac:dyDescent="0.3">
      <c r="A5336" s="21">
        <v>2011</v>
      </c>
      <c r="B5336" s="21">
        <v>11</v>
      </c>
      <c r="C5336" s="21" t="str">
        <f>VLOOKUP(Tableau1[[#This Row],[CODE_REGION]],Libellés!$I$2:$J$15,2,FALSE)</f>
        <v>Ile-de-France</v>
      </c>
      <c r="D5336" s="21">
        <v>94</v>
      </c>
      <c r="E5336" s="21" t="str">
        <f>VLOOKUP(Tableau1[[#This Row],[CODE_DEPT]],Libellés!$L$2:$M$102,2,FALSE)</f>
        <v>Val-de-Marne</v>
      </c>
      <c r="F5336" s="21" t="s">
        <v>49</v>
      </c>
      <c r="G5336" s="21" t="str">
        <f>VLOOKUP(Tableau1[[#This Row],[CODE_TYPE_DECHET]],Libellés!$A$1:$B$8,2,FALSE)</f>
        <v>Ordures ménagères résiduelles</v>
      </c>
      <c r="H5336" s="21" t="s">
        <v>56</v>
      </c>
      <c r="I5336" s="21" t="str">
        <f>VLOOKUP(Tableau1[[#This Row],[CODE_DESTINATION]],Libellés!$E$2:$F$7,2,FALSE)</f>
        <v>Valorisation organique</v>
      </c>
      <c r="J5336" s="21">
        <v>6905.0330100000001</v>
      </c>
      <c r="K5336" s="21">
        <v>1333702</v>
      </c>
      <c r="L5336" s="21">
        <f>Tableau1[[#This Row],[TONNE_DECHET]]*1000</f>
        <v>6905033.0099999998</v>
      </c>
      <c r="M5336" s="21">
        <f>Tableau1[[#This Row],[KG_DECHET]]/Tableau1[[#This Row],[Population]]</f>
        <v>5.1773432220990898</v>
      </c>
    </row>
    <row r="5337" spans="1:13" x14ac:dyDescent="0.3">
      <c r="A5337" s="21">
        <v>2011</v>
      </c>
      <c r="B5337" s="21">
        <v>11</v>
      </c>
      <c r="C5337" s="21" t="str">
        <f>VLOOKUP(Tableau1[[#This Row],[CODE_REGION]],Libellés!$I$2:$J$15,2,FALSE)</f>
        <v>Ile-de-France</v>
      </c>
      <c r="D5337" s="21">
        <v>94</v>
      </c>
      <c r="E5337" s="21" t="str">
        <f>VLOOKUP(Tableau1[[#This Row],[CODE_DEPT]],Libellés!$L$2:$M$102,2,FALSE)</f>
        <v>Val-de-Marne</v>
      </c>
      <c r="F5337" s="21" t="s">
        <v>50</v>
      </c>
      <c r="G5337" s="21" t="str">
        <f>VLOOKUP(Tableau1[[#This Row],[CODE_TYPE_DECHET]],Libellés!$A$1:$B$8,2,FALSE)</f>
        <v>Encombrants</v>
      </c>
      <c r="H5337" s="21" t="s">
        <v>49</v>
      </c>
      <c r="I5337" s="21" t="str">
        <f>VLOOKUP(Tableau1[[#This Row],[CODE_DESTINATION]],Libellés!$E$2:$F$7,2,FALSE)</f>
        <v>Valorisation matière</v>
      </c>
      <c r="J5337" s="21">
        <v>22739.530620000001</v>
      </c>
      <c r="K5337" s="21">
        <v>1333702</v>
      </c>
      <c r="L5337" s="21">
        <f>Tableau1[[#This Row],[TONNE_DECHET]]*1000</f>
        <v>22739530.620000001</v>
      </c>
      <c r="M5337" s="21">
        <f>Tableau1[[#This Row],[KG_DECHET]]/Tableau1[[#This Row],[Population]]</f>
        <v>17.04993365834347</v>
      </c>
    </row>
    <row r="5338" spans="1:13" x14ac:dyDescent="0.3">
      <c r="A5338" s="21">
        <v>2011</v>
      </c>
      <c r="B5338" s="21">
        <v>11</v>
      </c>
      <c r="C5338" s="21" t="str">
        <f>VLOOKUP(Tableau1[[#This Row],[CODE_REGION]],Libellés!$I$2:$J$15,2,FALSE)</f>
        <v>Ile-de-France</v>
      </c>
      <c r="D5338" s="21">
        <v>94</v>
      </c>
      <c r="E5338" s="21" t="str">
        <f>VLOOKUP(Tableau1[[#This Row],[CODE_DEPT]],Libellés!$L$2:$M$102,2,FALSE)</f>
        <v>Val-de-Marne</v>
      </c>
      <c r="F5338" s="21" t="s">
        <v>50</v>
      </c>
      <c r="G5338" s="21" t="str">
        <f>VLOOKUP(Tableau1[[#This Row],[CODE_TYPE_DECHET]],Libellés!$A$1:$B$8,2,FALSE)</f>
        <v>Encombrants</v>
      </c>
      <c r="H5338" s="21" t="s">
        <v>50</v>
      </c>
      <c r="I5338" s="21" t="str">
        <f>VLOOKUP(Tableau1[[#This Row],[CODE_DESTINATION]],Libellés!$E$2:$F$7,2,FALSE)</f>
        <v>Incinération avec récupération d'énergie</v>
      </c>
      <c r="J5338" s="21">
        <v>2367.86</v>
      </c>
      <c r="K5338" s="21">
        <v>1333702</v>
      </c>
      <c r="L5338" s="21">
        <f>Tableau1[[#This Row],[TONNE_DECHET]]*1000</f>
        <v>2367860</v>
      </c>
      <c r="M5338" s="21">
        <f>Tableau1[[#This Row],[KG_DECHET]]/Tableau1[[#This Row],[Population]]</f>
        <v>1.7754041007661381</v>
      </c>
    </row>
    <row r="5339" spans="1:13" x14ac:dyDescent="0.3">
      <c r="A5339" s="21">
        <v>2011</v>
      </c>
      <c r="B5339" s="21">
        <v>11</v>
      </c>
      <c r="C5339" s="21" t="str">
        <f>VLOOKUP(Tableau1[[#This Row],[CODE_REGION]],Libellés!$I$2:$J$15,2,FALSE)</f>
        <v>Ile-de-France</v>
      </c>
      <c r="D5339" s="21">
        <v>94</v>
      </c>
      <c r="E5339" s="21" t="str">
        <f>VLOOKUP(Tableau1[[#This Row],[CODE_DEPT]],Libellés!$L$2:$M$102,2,FALSE)</f>
        <v>Val-de-Marne</v>
      </c>
      <c r="F5339" s="21" t="s">
        <v>50</v>
      </c>
      <c r="G5339" s="21" t="str">
        <f>VLOOKUP(Tableau1[[#This Row],[CODE_TYPE_DECHET]],Libellés!$A$1:$B$8,2,FALSE)</f>
        <v>Encombrants</v>
      </c>
      <c r="H5339" s="21" t="s">
        <v>51</v>
      </c>
      <c r="I5339" s="21" t="str">
        <f>VLOOKUP(Tableau1[[#This Row],[CODE_DESTINATION]],Libellés!$E$2:$F$7,2,FALSE)</f>
        <v>Stockage</v>
      </c>
      <c r="J5339" s="21">
        <v>9981.49</v>
      </c>
      <c r="K5339" s="21">
        <v>1333702</v>
      </c>
      <c r="L5339" s="21">
        <f>Tableau1[[#This Row],[TONNE_DECHET]]*1000</f>
        <v>9981490</v>
      </c>
      <c r="M5339" s="21">
        <f>Tableau1[[#This Row],[KG_DECHET]]/Tableau1[[#This Row],[Population]]</f>
        <v>7.4840481606835709</v>
      </c>
    </row>
    <row r="5340" spans="1:13" x14ac:dyDescent="0.3">
      <c r="A5340" s="21">
        <v>2011</v>
      </c>
      <c r="B5340" s="21">
        <v>11</v>
      </c>
      <c r="C5340" s="21" t="str">
        <f>VLOOKUP(Tableau1[[#This Row],[CODE_REGION]],Libellés!$I$2:$J$15,2,FALSE)</f>
        <v>Ile-de-France</v>
      </c>
      <c r="D5340" s="21">
        <v>94</v>
      </c>
      <c r="E5340" s="21" t="str">
        <f>VLOOKUP(Tableau1[[#This Row],[CODE_DEPT]],Libellés!$L$2:$M$102,2,FALSE)</f>
        <v>Val-de-Marne</v>
      </c>
      <c r="F5340" s="21" t="s">
        <v>50</v>
      </c>
      <c r="G5340" s="21" t="str">
        <f>VLOOKUP(Tableau1[[#This Row],[CODE_TYPE_DECHET]],Libellés!$A$1:$B$8,2,FALSE)</f>
        <v>Encombrants</v>
      </c>
      <c r="H5340" s="21" t="s">
        <v>52</v>
      </c>
      <c r="I5340" s="21" t="str">
        <f>VLOOKUP(Tableau1[[#This Row],[CODE_DESTINATION]],Libellés!$E$2:$F$7,2,FALSE)</f>
        <v>Non précisé</v>
      </c>
      <c r="J5340" s="21">
        <v>486</v>
      </c>
      <c r="K5340" s="21">
        <v>1333702</v>
      </c>
      <c r="L5340" s="21">
        <f>Tableau1[[#This Row],[TONNE_DECHET]]*1000</f>
        <v>486000</v>
      </c>
      <c r="M5340" s="21">
        <f>Tableau1[[#This Row],[KG_DECHET]]/Tableau1[[#This Row],[Population]]</f>
        <v>0.36439924360914205</v>
      </c>
    </row>
    <row r="5341" spans="1:13" x14ac:dyDescent="0.3">
      <c r="A5341" s="21">
        <v>2011</v>
      </c>
      <c r="B5341" s="21">
        <v>11</v>
      </c>
      <c r="C5341" s="21" t="str">
        <f>VLOOKUP(Tableau1[[#This Row],[CODE_REGION]],Libellés!$I$2:$J$15,2,FALSE)</f>
        <v>Ile-de-France</v>
      </c>
      <c r="D5341" s="21">
        <v>94</v>
      </c>
      <c r="E5341" s="21" t="str">
        <f>VLOOKUP(Tableau1[[#This Row],[CODE_DEPT]],Libellés!$L$2:$M$102,2,FALSE)</f>
        <v>Val-de-Marne</v>
      </c>
      <c r="F5341" s="21" t="s">
        <v>53</v>
      </c>
      <c r="G5341" s="21" t="str">
        <f>VLOOKUP(Tableau1[[#This Row],[CODE_TYPE_DECHET]],Libellés!$A$1:$B$8,2,FALSE)</f>
        <v>Déchets dangereux</v>
      </c>
      <c r="H5341" s="21" t="s">
        <v>49</v>
      </c>
      <c r="I5341" s="21" t="str">
        <f>VLOOKUP(Tableau1[[#This Row],[CODE_DESTINATION]],Libellés!$E$2:$F$7,2,FALSE)</f>
        <v>Valorisation matière</v>
      </c>
      <c r="J5341" s="21">
        <v>94.18</v>
      </c>
      <c r="K5341" s="21">
        <v>1333702</v>
      </c>
      <c r="L5341" s="21">
        <f>Tableau1[[#This Row],[TONNE_DECHET]]*1000</f>
        <v>94180</v>
      </c>
      <c r="M5341" s="21">
        <f>Tableau1[[#This Row],[KG_DECHET]]/Tableau1[[#This Row],[Population]]</f>
        <v>7.0615474821211929E-2</v>
      </c>
    </row>
    <row r="5342" spans="1:13" x14ac:dyDescent="0.3">
      <c r="A5342" s="21">
        <v>2011</v>
      </c>
      <c r="B5342" s="21">
        <v>11</v>
      </c>
      <c r="C5342" s="21" t="str">
        <f>VLOOKUP(Tableau1[[#This Row],[CODE_REGION]],Libellés!$I$2:$J$15,2,FALSE)</f>
        <v>Ile-de-France</v>
      </c>
      <c r="D5342" s="21">
        <v>94</v>
      </c>
      <c r="E5342" s="21" t="str">
        <f>VLOOKUP(Tableau1[[#This Row],[CODE_DEPT]],Libellés!$L$2:$M$102,2,FALSE)</f>
        <v>Val-de-Marne</v>
      </c>
      <c r="F5342" s="21" t="s">
        <v>53</v>
      </c>
      <c r="G5342" s="21" t="str">
        <f>VLOOKUP(Tableau1[[#This Row],[CODE_TYPE_DECHET]],Libellés!$A$1:$B$8,2,FALSE)</f>
        <v>Déchets dangereux</v>
      </c>
      <c r="H5342" s="21" t="s">
        <v>50</v>
      </c>
      <c r="I5342" s="21" t="str">
        <f>VLOOKUP(Tableau1[[#This Row],[CODE_DESTINATION]],Libellés!$E$2:$F$7,2,FALSE)</f>
        <v>Incinération avec récupération d'énergie</v>
      </c>
      <c r="J5342" s="21">
        <v>18.024999999999999</v>
      </c>
      <c r="K5342" s="21">
        <v>1333702</v>
      </c>
      <c r="L5342" s="21">
        <f>Tableau1[[#This Row],[TONNE_DECHET]]*1000</f>
        <v>18025</v>
      </c>
      <c r="M5342" s="21">
        <f>Tableau1[[#This Row],[KG_DECHET]]/Tableau1[[#This Row],[Population]]</f>
        <v>1.351501309887816E-2</v>
      </c>
    </row>
    <row r="5343" spans="1:13" x14ac:dyDescent="0.3">
      <c r="A5343" s="21">
        <v>2011</v>
      </c>
      <c r="B5343" s="21">
        <v>11</v>
      </c>
      <c r="C5343" s="21" t="str">
        <f>VLOOKUP(Tableau1[[#This Row],[CODE_REGION]],Libellés!$I$2:$J$15,2,FALSE)</f>
        <v>Ile-de-France</v>
      </c>
      <c r="D5343" s="21">
        <v>94</v>
      </c>
      <c r="E5343" s="21" t="str">
        <f>VLOOKUP(Tableau1[[#This Row],[CODE_DEPT]],Libellés!$L$2:$M$102,2,FALSE)</f>
        <v>Val-de-Marne</v>
      </c>
      <c r="F5343" s="21" t="s">
        <v>53</v>
      </c>
      <c r="G5343" s="21" t="str">
        <f>VLOOKUP(Tableau1[[#This Row],[CODE_TYPE_DECHET]],Libellés!$A$1:$B$8,2,FALSE)</f>
        <v>Déchets dangereux</v>
      </c>
      <c r="H5343" s="21" t="s">
        <v>52</v>
      </c>
      <c r="I5343" s="21" t="str">
        <f>VLOOKUP(Tableau1[[#This Row],[CODE_DESTINATION]],Libellés!$E$2:$F$7,2,FALSE)</f>
        <v>Non précisé</v>
      </c>
      <c r="J5343" s="21">
        <v>98.563999999999993</v>
      </c>
      <c r="K5343" s="21">
        <v>1333702</v>
      </c>
      <c r="L5343" s="21">
        <f>Tableau1[[#This Row],[TONNE_DECHET]]*1000</f>
        <v>98564</v>
      </c>
      <c r="M5343" s="21">
        <f>Tableau1[[#This Row],[KG_DECHET]]/Tableau1[[#This Row],[Population]]</f>
        <v>7.3902565940517445E-2</v>
      </c>
    </row>
    <row r="5344" spans="1:13" x14ac:dyDescent="0.3">
      <c r="A5344" s="21">
        <v>2011</v>
      </c>
      <c r="B5344" s="21">
        <v>11</v>
      </c>
      <c r="C5344" s="21" t="str">
        <f>VLOOKUP(Tableau1[[#This Row],[CODE_REGION]],Libellés!$I$2:$J$15,2,FALSE)</f>
        <v>Ile-de-France</v>
      </c>
      <c r="D5344" s="21">
        <v>94</v>
      </c>
      <c r="E5344" s="21" t="str">
        <f>VLOOKUP(Tableau1[[#This Row],[CODE_DEPT]],Libellés!$L$2:$M$102,2,FALSE)</f>
        <v>Val-de-Marne</v>
      </c>
      <c r="F5344" s="21" t="s">
        <v>51</v>
      </c>
      <c r="G5344" s="21" t="str">
        <f>VLOOKUP(Tableau1[[#This Row],[CODE_TYPE_DECHET]],Libellés!$A$1:$B$8,2,FALSE)</f>
        <v>Emballages et papier</v>
      </c>
      <c r="H5344" s="21" t="s">
        <v>49</v>
      </c>
      <c r="I5344" s="21" t="str">
        <f>VLOOKUP(Tableau1[[#This Row],[CODE_DESTINATION]],Libellés!$E$2:$F$7,2,FALSE)</f>
        <v>Valorisation matière</v>
      </c>
      <c r="J5344" s="21">
        <v>46357.590550000001</v>
      </c>
      <c r="K5344" s="21">
        <v>1333702</v>
      </c>
      <c r="L5344" s="21">
        <f>Tableau1[[#This Row],[TONNE_DECHET]]*1000</f>
        <v>46357590.550000004</v>
      </c>
      <c r="M5344" s="21">
        <f>Tableau1[[#This Row],[KG_DECHET]]/Tableau1[[#This Row],[Population]]</f>
        <v>34.758582164531511</v>
      </c>
    </row>
    <row r="5345" spans="1:13" x14ac:dyDescent="0.3">
      <c r="A5345" s="21">
        <v>2011</v>
      </c>
      <c r="B5345" s="21">
        <v>11</v>
      </c>
      <c r="C5345" s="21" t="str">
        <f>VLOOKUP(Tableau1[[#This Row],[CODE_REGION]],Libellés!$I$2:$J$15,2,FALSE)</f>
        <v>Ile-de-France</v>
      </c>
      <c r="D5345" s="21">
        <v>94</v>
      </c>
      <c r="E5345" s="21" t="str">
        <f>VLOOKUP(Tableau1[[#This Row],[CODE_DEPT]],Libellés!$L$2:$M$102,2,FALSE)</f>
        <v>Val-de-Marne</v>
      </c>
      <c r="F5345" s="21" t="s">
        <v>56</v>
      </c>
      <c r="G5345" s="21" t="str">
        <f>VLOOKUP(Tableau1[[#This Row],[CODE_TYPE_DECHET]],Libellés!$A$1:$B$8,2,FALSE)</f>
        <v>Biodéchets</v>
      </c>
      <c r="H5345" s="21" t="s">
        <v>56</v>
      </c>
      <c r="I5345" s="21" t="str">
        <f>VLOOKUP(Tableau1[[#This Row],[CODE_DESTINATION]],Libellés!$E$2:$F$7,2,FALSE)</f>
        <v>Valorisation organique</v>
      </c>
      <c r="J5345" s="21">
        <v>21921.6541</v>
      </c>
      <c r="K5345" s="21">
        <v>1333702</v>
      </c>
      <c r="L5345" s="21">
        <f>Tableau1[[#This Row],[TONNE_DECHET]]*1000</f>
        <v>21921654.100000001</v>
      </c>
      <c r="M5345" s="21">
        <f>Tableau1[[#This Row],[KG_DECHET]]/Tableau1[[#This Row],[Population]]</f>
        <v>16.436695828603391</v>
      </c>
    </row>
    <row r="5346" spans="1:13" x14ac:dyDescent="0.3">
      <c r="A5346" s="21">
        <v>2011</v>
      </c>
      <c r="B5346" s="21">
        <v>11</v>
      </c>
      <c r="C5346" s="21" t="str">
        <f>VLOOKUP(Tableau1[[#This Row],[CODE_REGION]],Libellés!$I$2:$J$15,2,FALSE)</f>
        <v>Ile-de-France</v>
      </c>
      <c r="D5346" s="21">
        <v>94</v>
      </c>
      <c r="E5346" s="21" t="str">
        <f>VLOOKUP(Tableau1[[#This Row],[CODE_DEPT]],Libellés!$L$2:$M$102,2,FALSE)</f>
        <v>Val-de-Marne</v>
      </c>
      <c r="F5346" s="21" t="s">
        <v>54</v>
      </c>
      <c r="G5346" s="21" t="str">
        <f>VLOOKUP(Tableau1[[#This Row],[CODE_TYPE_DECHET]],Libellés!$A$1:$B$8,2,FALSE)</f>
        <v>Verre</v>
      </c>
      <c r="H5346" s="21" t="s">
        <v>49</v>
      </c>
      <c r="I5346" s="21" t="str">
        <f>VLOOKUP(Tableau1[[#This Row],[CODE_DESTINATION]],Libellés!$E$2:$F$7,2,FALSE)</f>
        <v>Valorisation matière</v>
      </c>
      <c r="J5346" s="21">
        <v>22244.95191</v>
      </c>
      <c r="K5346" s="21">
        <v>1333702</v>
      </c>
      <c r="L5346" s="21">
        <f>Tableau1[[#This Row],[TONNE_DECHET]]*1000</f>
        <v>22244951.91</v>
      </c>
      <c r="M5346" s="21">
        <f>Tableau1[[#This Row],[KG_DECHET]]/Tableau1[[#This Row],[Population]]</f>
        <v>16.679102160752553</v>
      </c>
    </row>
    <row r="5347" spans="1:13" x14ac:dyDescent="0.3">
      <c r="A5347" s="21">
        <v>2011</v>
      </c>
      <c r="B5347" s="21">
        <v>11</v>
      </c>
      <c r="C5347" s="21" t="str">
        <f>VLOOKUP(Tableau1[[#This Row],[CODE_REGION]],Libellés!$I$2:$J$15,2,FALSE)</f>
        <v>Ile-de-France</v>
      </c>
      <c r="D5347" s="21">
        <v>94</v>
      </c>
      <c r="E5347" s="21" t="str">
        <f>VLOOKUP(Tableau1[[#This Row],[CODE_DEPT]],Libellés!$L$2:$M$102,2,FALSE)</f>
        <v>Val-de-Marne</v>
      </c>
      <c r="F5347" s="21" t="s">
        <v>55</v>
      </c>
      <c r="G5347" s="21" t="str">
        <f>VLOOKUP(Tableau1[[#This Row],[CODE_TYPE_DECHET]],Libellés!$A$1:$B$8,2,FALSE)</f>
        <v>Collectes séparées hors gravats</v>
      </c>
      <c r="H5347" s="21" t="s">
        <v>49</v>
      </c>
      <c r="I5347" s="21" t="str">
        <f>VLOOKUP(Tableau1[[#This Row],[CODE_DESTINATION]],Libellés!$E$2:$F$7,2,FALSE)</f>
        <v>Valorisation matière</v>
      </c>
      <c r="J5347" s="21">
        <v>783.92413999999997</v>
      </c>
      <c r="K5347" s="21">
        <v>1333702</v>
      </c>
      <c r="L5347" s="21">
        <f>Tableau1[[#This Row],[TONNE_DECHET]]*1000</f>
        <v>783924.14</v>
      </c>
      <c r="M5347" s="21">
        <f>Tableau1[[#This Row],[KG_DECHET]]/Tableau1[[#This Row],[Population]]</f>
        <v>0.58778058366861563</v>
      </c>
    </row>
    <row r="5348" spans="1:13" x14ac:dyDescent="0.3">
      <c r="A5348" s="21">
        <v>2011</v>
      </c>
      <c r="B5348" s="21">
        <v>11</v>
      </c>
      <c r="C5348" s="21" t="str">
        <f>VLOOKUP(Tableau1[[#This Row],[CODE_REGION]],Libellés!$I$2:$J$15,2,FALSE)</f>
        <v>Ile-de-France</v>
      </c>
      <c r="D5348" s="21">
        <v>94</v>
      </c>
      <c r="E5348" s="21" t="str">
        <f>VLOOKUP(Tableau1[[#This Row],[CODE_DEPT]],Libellés!$L$2:$M$102,2,FALSE)</f>
        <v>Val-de-Marne</v>
      </c>
      <c r="F5348" s="21" t="s">
        <v>55</v>
      </c>
      <c r="G5348" s="21" t="str">
        <f>VLOOKUP(Tableau1[[#This Row],[CODE_TYPE_DECHET]],Libellés!$A$1:$B$8,2,FALSE)</f>
        <v>Collectes séparées hors gravats</v>
      </c>
      <c r="H5348" s="21" t="s">
        <v>50</v>
      </c>
      <c r="I5348" s="21" t="str">
        <f>VLOOKUP(Tableau1[[#This Row],[CODE_DESTINATION]],Libellés!$E$2:$F$7,2,FALSE)</f>
        <v>Incinération avec récupération d'énergie</v>
      </c>
      <c r="J5348" s="21">
        <v>2441.1999999999998</v>
      </c>
      <c r="K5348" s="21">
        <v>1333702</v>
      </c>
      <c r="L5348" s="21">
        <f>Tableau1[[#This Row],[TONNE_DECHET]]*1000</f>
        <v>2441200</v>
      </c>
      <c r="M5348" s="21">
        <f>Tableau1[[#This Row],[KG_DECHET]]/Tableau1[[#This Row],[Population]]</f>
        <v>1.8303938960877317</v>
      </c>
    </row>
    <row r="5349" spans="1:13" x14ac:dyDescent="0.3">
      <c r="A5349" s="21">
        <v>2013</v>
      </c>
      <c r="B5349" s="21">
        <v>11</v>
      </c>
      <c r="C5349" s="21" t="str">
        <f>VLOOKUP(Tableau1[[#This Row],[CODE_REGION]],Libellés!$I$2:$J$15,2,FALSE)</f>
        <v>Ile-de-France</v>
      </c>
      <c r="D5349" s="21">
        <v>94</v>
      </c>
      <c r="E5349" s="21" t="str">
        <f>VLOOKUP(Tableau1[[#This Row],[CODE_DEPT]],Libellés!$L$2:$M$102,2,FALSE)</f>
        <v>Val-de-Marne</v>
      </c>
      <c r="F5349" s="21" t="s">
        <v>49</v>
      </c>
      <c r="G5349" s="21" t="str">
        <f>VLOOKUP(Tableau1[[#This Row],[CODE_TYPE_DECHET]],Libellés!$A$1:$B$8,2,FALSE)</f>
        <v>Ordures ménagères résiduelles</v>
      </c>
      <c r="H5349" s="21" t="s">
        <v>50</v>
      </c>
      <c r="I5349" s="21" t="str">
        <f>VLOOKUP(Tableau1[[#This Row],[CODE_DESTINATION]],Libellés!$E$2:$F$7,2,FALSE)</f>
        <v>Incinération avec récupération d'énergie</v>
      </c>
      <c r="J5349" s="21">
        <v>363898.45500000002</v>
      </c>
      <c r="K5349" s="21">
        <v>1354005</v>
      </c>
      <c r="L5349" s="21">
        <f>Tableau1[[#This Row],[TONNE_DECHET]]*1000</f>
        <v>363898455</v>
      </c>
      <c r="M5349" s="21">
        <f>Tableau1[[#This Row],[KG_DECHET]]/Tableau1[[#This Row],[Population]]</f>
        <v>268.75709838589961</v>
      </c>
    </row>
    <row r="5350" spans="1:13" x14ac:dyDescent="0.3">
      <c r="A5350" s="21">
        <v>2013</v>
      </c>
      <c r="B5350" s="21">
        <v>11</v>
      </c>
      <c r="C5350" s="21" t="str">
        <f>VLOOKUP(Tableau1[[#This Row],[CODE_REGION]],Libellés!$I$2:$J$15,2,FALSE)</f>
        <v>Ile-de-France</v>
      </c>
      <c r="D5350" s="21">
        <v>94</v>
      </c>
      <c r="E5350" s="21" t="str">
        <f>VLOOKUP(Tableau1[[#This Row],[CODE_DEPT]],Libellés!$L$2:$M$102,2,FALSE)</f>
        <v>Val-de-Marne</v>
      </c>
      <c r="F5350" s="21" t="s">
        <v>49</v>
      </c>
      <c r="G5350" s="21" t="str">
        <f>VLOOKUP(Tableau1[[#This Row],[CODE_TYPE_DECHET]],Libellés!$A$1:$B$8,2,FALSE)</f>
        <v>Ordures ménagères résiduelles</v>
      </c>
      <c r="H5350" s="21" t="s">
        <v>56</v>
      </c>
      <c r="I5350" s="21" t="str">
        <f>VLOOKUP(Tableau1[[#This Row],[CODE_DESTINATION]],Libellés!$E$2:$F$7,2,FALSE)</f>
        <v>Valorisation organique</v>
      </c>
      <c r="J5350" s="21">
        <v>6554.9582899999996</v>
      </c>
      <c r="K5350" s="21">
        <v>1354005</v>
      </c>
      <c r="L5350" s="21">
        <f>Tableau1[[#This Row],[TONNE_DECHET]]*1000</f>
        <v>6554958.29</v>
      </c>
      <c r="M5350" s="21">
        <f>Tableau1[[#This Row],[KG_DECHET]]/Tableau1[[#This Row],[Population]]</f>
        <v>4.8411625437129109</v>
      </c>
    </row>
    <row r="5351" spans="1:13" x14ac:dyDescent="0.3">
      <c r="A5351" s="21">
        <v>2013</v>
      </c>
      <c r="B5351" s="21">
        <v>11</v>
      </c>
      <c r="C5351" s="21" t="str">
        <f>VLOOKUP(Tableau1[[#This Row],[CODE_REGION]],Libellés!$I$2:$J$15,2,FALSE)</f>
        <v>Ile-de-France</v>
      </c>
      <c r="D5351" s="21">
        <v>94</v>
      </c>
      <c r="E5351" s="21" t="str">
        <f>VLOOKUP(Tableau1[[#This Row],[CODE_DEPT]],Libellés!$L$2:$M$102,2,FALSE)</f>
        <v>Val-de-Marne</v>
      </c>
      <c r="F5351" s="21" t="s">
        <v>50</v>
      </c>
      <c r="G5351" s="21" t="str">
        <f>VLOOKUP(Tableau1[[#This Row],[CODE_TYPE_DECHET]],Libellés!$A$1:$B$8,2,FALSE)</f>
        <v>Encombrants</v>
      </c>
      <c r="H5351" s="21" t="s">
        <v>49</v>
      </c>
      <c r="I5351" s="21" t="str">
        <f>VLOOKUP(Tableau1[[#This Row],[CODE_DESTINATION]],Libellés!$E$2:$F$7,2,FALSE)</f>
        <v>Valorisation matière</v>
      </c>
      <c r="J5351" s="21">
        <v>21897.316200000001</v>
      </c>
      <c r="K5351" s="21">
        <v>1354005</v>
      </c>
      <c r="L5351" s="21">
        <f>Tableau1[[#This Row],[TONNE_DECHET]]*1000</f>
        <v>21897316.200000003</v>
      </c>
      <c r="M5351" s="21">
        <f>Tableau1[[#This Row],[KG_DECHET]]/Tableau1[[#This Row],[Population]]</f>
        <v>16.172256527856252</v>
      </c>
    </row>
    <row r="5352" spans="1:13" x14ac:dyDescent="0.3">
      <c r="A5352" s="21">
        <v>2013</v>
      </c>
      <c r="B5352" s="21">
        <v>11</v>
      </c>
      <c r="C5352" s="21" t="str">
        <f>VLOOKUP(Tableau1[[#This Row],[CODE_REGION]],Libellés!$I$2:$J$15,2,FALSE)</f>
        <v>Ile-de-France</v>
      </c>
      <c r="D5352" s="21">
        <v>94</v>
      </c>
      <c r="E5352" s="21" t="str">
        <f>VLOOKUP(Tableau1[[#This Row],[CODE_DEPT]],Libellés!$L$2:$M$102,2,FALSE)</f>
        <v>Val-de-Marne</v>
      </c>
      <c r="F5352" s="21" t="s">
        <v>50</v>
      </c>
      <c r="G5352" s="21" t="str">
        <f>VLOOKUP(Tableau1[[#This Row],[CODE_TYPE_DECHET]],Libellés!$A$1:$B$8,2,FALSE)</f>
        <v>Encombrants</v>
      </c>
      <c r="H5352" s="21" t="s">
        <v>50</v>
      </c>
      <c r="I5352" s="21" t="str">
        <f>VLOOKUP(Tableau1[[#This Row],[CODE_DESTINATION]],Libellés!$E$2:$F$7,2,FALSE)</f>
        <v>Incinération avec récupération d'énergie</v>
      </c>
      <c r="J5352" s="21">
        <v>4102.37</v>
      </c>
      <c r="K5352" s="21">
        <v>1354005</v>
      </c>
      <c r="L5352" s="21">
        <f>Tableau1[[#This Row],[TONNE_DECHET]]*1000</f>
        <v>4102370</v>
      </c>
      <c r="M5352" s="21">
        <f>Tableau1[[#This Row],[KG_DECHET]]/Tableau1[[#This Row],[Population]]</f>
        <v>3.0298041735444108</v>
      </c>
    </row>
    <row r="5353" spans="1:13" x14ac:dyDescent="0.3">
      <c r="A5353" s="21">
        <v>2013</v>
      </c>
      <c r="B5353" s="21">
        <v>11</v>
      </c>
      <c r="C5353" s="21" t="str">
        <f>VLOOKUP(Tableau1[[#This Row],[CODE_REGION]],Libellés!$I$2:$J$15,2,FALSE)</f>
        <v>Ile-de-France</v>
      </c>
      <c r="D5353" s="21">
        <v>94</v>
      </c>
      <c r="E5353" s="21" t="str">
        <f>VLOOKUP(Tableau1[[#This Row],[CODE_DEPT]],Libellés!$L$2:$M$102,2,FALSE)</f>
        <v>Val-de-Marne</v>
      </c>
      <c r="F5353" s="21" t="s">
        <v>50</v>
      </c>
      <c r="G5353" s="21" t="str">
        <f>VLOOKUP(Tableau1[[#This Row],[CODE_TYPE_DECHET]],Libellés!$A$1:$B$8,2,FALSE)</f>
        <v>Encombrants</v>
      </c>
      <c r="H5353" s="21" t="s">
        <v>51</v>
      </c>
      <c r="I5353" s="21" t="str">
        <f>VLOOKUP(Tableau1[[#This Row],[CODE_DESTINATION]],Libellés!$E$2:$F$7,2,FALSE)</f>
        <v>Stockage</v>
      </c>
      <c r="J5353" s="21">
        <v>4533.5</v>
      </c>
      <c r="K5353" s="21">
        <v>1354005</v>
      </c>
      <c r="L5353" s="21">
        <f>Tableau1[[#This Row],[TONNE_DECHET]]*1000</f>
        <v>4533500</v>
      </c>
      <c r="M5353" s="21">
        <f>Tableau1[[#This Row],[KG_DECHET]]/Tableau1[[#This Row],[Population]]</f>
        <v>3.3482151099885153</v>
      </c>
    </row>
    <row r="5354" spans="1:13" x14ac:dyDescent="0.3">
      <c r="A5354" s="21">
        <v>2013</v>
      </c>
      <c r="B5354" s="21">
        <v>11</v>
      </c>
      <c r="C5354" s="21" t="str">
        <f>VLOOKUP(Tableau1[[#This Row],[CODE_REGION]],Libellés!$I$2:$J$15,2,FALSE)</f>
        <v>Ile-de-France</v>
      </c>
      <c r="D5354" s="21">
        <v>94</v>
      </c>
      <c r="E5354" s="21" t="str">
        <f>VLOOKUP(Tableau1[[#This Row],[CODE_DEPT]],Libellés!$L$2:$M$102,2,FALSE)</f>
        <v>Val-de-Marne</v>
      </c>
      <c r="F5354" s="21" t="s">
        <v>53</v>
      </c>
      <c r="G5354" s="21" t="str">
        <f>VLOOKUP(Tableau1[[#This Row],[CODE_TYPE_DECHET]],Libellés!$A$1:$B$8,2,FALSE)</f>
        <v>Déchets dangereux</v>
      </c>
      <c r="H5354" s="21" t="s">
        <v>49</v>
      </c>
      <c r="I5354" s="21" t="str">
        <f>VLOOKUP(Tableau1[[#This Row],[CODE_DESTINATION]],Libellés!$E$2:$F$7,2,FALSE)</f>
        <v>Valorisation matière</v>
      </c>
      <c r="J5354" s="21">
        <v>95.676969999999997</v>
      </c>
      <c r="K5354" s="21">
        <v>1354005</v>
      </c>
      <c r="L5354" s="21">
        <f>Tableau1[[#This Row],[TONNE_DECHET]]*1000</f>
        <v>95676.97</v>
      </c>
      <c r="M5354" s="21">
        <f>Tableau1[[#This Row],[KG_DECHET]]/Tableau1[[#This Row],[Population]]</f>
        <v>7.0662198440921559E-2</v>
      </c>
    </row>
    <row r="5355" spans="1:13" x14ac:dyDescent="0.3">
      <c r="A5355" s="21">
        <v>2013</v>
      </c>
      <c r="B5355" s="21">
        <v>11</v>
      </c>
      <c r="C5355" s="21" t="str">
        <f>VLOOKUP(Tableau1[[#This Row],[CODE_REGION]],Libellés!$I$2:$J$15,2,FALSE)</f>
        <v>Ile-de-France</v>
      </c>
      <c r="D5355" s="21">
        <v>94</v>
      </c>
      <c r="E5355" s="21" t="str">
        <f>VLOOKUP(Tableau1[[#This Row],[CODE_DEPT]],Libellés!$L$2:$M$102,2,FALSE)</f>
        <v>Val-de-Marne</v>
      </c>
      <c r="F5355" s="21" t="s">
        <v>53</v>
      </c>
      <c r="G5355" s="21" t="str">
        <f>VLOOKUP(Tableau1[[#This Row],[CODE_TYPE_DECHET]],Libellés!$A$1:$B$8,2,FALSE)</f>
        <v>Déchets dangereux</v>
      </c>
      <c r="H5355" s="21" t="s">
        <v>50</v>
      </c>
      <c r="I5355" s="21" t="str">
        <f>VLOOKUP(Tableau1[[#This Row],[CODE_DESTINATION]],Libellés!$E$2:$F$7,2,FALSE)</f>
        <v>Incinération avec récupération d'énergie</v>
      </c>
      <c r="J5355" s="21">
        <v>18.751000000000001</v>
      </c>
      <c r="K5355" s="21">
        <v>1354005</v>
      </c>
      <c r="L5355" s="21">
        <f>Tableau1[[#This Row],[TONNE_DECHET]]*1000</f>
        <v>18751</v>
      </c>
      <c r="M5355" s="21">
        <f>Tableau1[[#This Row],[KG_DECHET]]/Tableau1[[#This Row],[Population]]</f>
        <v>1.3848545610983712E-2</v>
      </c>
    </row>
    <row r="5356" spans="1:13" x14ac:dyDescent="0.3">
      <c r="A5356" s="21">
        <v>2013</v>
      </c>
      <c r="B5356" s="21">
        <v>11</v>
      </c>
      <c r="C5356" s="21" t="str">
        <f>VLOOKUP(Tableau1[[#This Row],[CODE_REGION]],Libellés!$I$2:$J$15,2,FALSE)</f>
        <v>Ile-de-France</v>
      </c>
      <c r="D5356" s="21">
        <v>94</v>
      </c>
      <c r="E5356" s="21" t="str">
        <f>VLOOKUP(Tableau1[[#This Row],[CODE_DEPT]],Libellés!$L$2:$M$102,2,FALSE)</f>
        <v>Val-de-Marne</v>
      </c>
      <c r="F5356" s="21" t="s">
        <v>53</v>
      </c>
      <c r="G5356" s="21" t="str">
        <f>VLOOKUP(Tableau1[[#This Row],[CODE_TYPE_DECHET]],Libellés!$A$1:$B$8,2,FALSE)</f>
        <v>Déchets dangereux</v>
      </c>
      <c r="H5356" s="21" t="s">
        <v>52</v>
      </c>
      <c r="I5356" s="21" t="str">
        <f>VLOOKUP(Tableau1[[#This Row],[CODE_DESTINATION]],Libellés!$E$2:$F$7,2,FALSE)</f>
        <v>Non précisé</v>
      </c>
      <c r="J5356" s="21">
        <v>49.645000000000003</v>
      </c>
      <c r="K5356" s="21">
        <v>1354005</v>
      </c>
      <c r="L5356" s="21">
        <f>Tableau1[[#This Row],[TONNE_DECHET]]*1000</f>
        <v>49645</v>
      </c>
      <c r="M5356" s="21">
        <f>Tableau1[[#This Row],[KG_DECHET]]/Tableau1[[#This Row],[Population]]</f>
        <v>3.6665300349703285E-2</v>
      </c>
    </row>
    <row r="5357" spans="1:13" x14ac:dyDescent="0.3">
      <c r="A5357" s="21">
        <v>2013</v>
      </c>
      <c r="B5357" s="21">
        <v>11</v>
      </c>
      <c r="C5357" s="21" t="str">
        <f>VLOOKUP(Tableau1[[#This Row],[CODE_REGION]],Libellés!$I$2:$J$15,2,FALSE)</f>
        <v>Ile-de-France</v>
      </c>
      <c r="D5357" s="21">
        <v>94</v>
      </c>
      <c r="E5357" s="21" t="str">
        <f>VLOOKUP(Tableau1[[#This Row],[CODE_DEPT]],Libellés!$L$2:$M$102,2,FALSE)</f>
        <v>Val-de-Marne</v>
      </c>
      <c r="F5357" s="21" t="s">
        <v>51</v>
      </c>
      <c r="G5357" s="21" t="str">
        <f>VLOOKUP(Tableau1[[#This Row],[CODE_TYPE_DECHET]],Libellés!$A$1:$B$8,2,FALSE)</f>
        <v>Emballages et papier</v>
      </c>
      <c r="H5357" s="21" t="s">
        <v>49</v>
      </c>
      <c r="I5357" s="21" t="str">
        <f>VLOOKUP(Tableau1[[#This Row],[CODE_DESTINATION]],Libellés!$E$2:$F$7,2,FALSE)</f>
        <v>Valorisation matière</v>
      </c>
      <c r="J5357" s="21">
        <v>45080.055039999999</v>
      </c>
      <c r="K5357" s="21">
        <v>1354005</v>
      </c>
      <c r="L5357" s="21">
        <f>Tableau1[[#This Row],[TONNE_DECHET]]*1000</f>
        <v>45080055.039999999</v>
      </c>
      <c r="M5357" s="21">
        <f>Tableau1[[#This Row],[KG_DECHET]]/Tableau1[[#This Row],[Population]]</f>
        <v>33.293861573627865</v>
      </c>
    </row>
    <row r="5358" spans="1:13" x14ac:dyDescent="0.3">
      <c r="A5358" s="21">
        <v>2013</v>
      </c>
      <c r="B5358" s="21">
        <v>11</v>
      </c>
      <c r="C5358" s="21" t="str">
        <f>VLOOKUP(Tableau1[[#This Row],[CODE_REGION]],Libellés!$I$2:$J$15,2,FALSE)</f>
        <v>Ile-de-France</v>
      </c>
      <c r="D5358" s="21">
        <v>94</v>
      </c>
      <c r="E5358" s="21" t="str">
        <f>VLOOKUP(Tableau1[[#This Row],[CODE_DEPT]],Libellés!$L$2:$M$102,2,FALSE)</f>
        <v>Val-de-Marne</v>
      </c>
      <c r="F5358" s="21" t="s">
        <v>56</v>
      </c>
      <c r="G5358" s="21" t="str">
        <f>VLOOKUP(Tableau1[[#This Row],[CODE_TYPE_DECHET]],Libellés!$A$1:$B$8,2,FALSE)</f>
        <v>Biodéchets</v>
      </c>
      <c r="H5358" s="21" t="s">
        <v>56</v>
      </c>
      <c r="I5358" s="21" t="str">
        <f>VLOOKUP(Tableau1[[#This Row],[CODE_DESTINATION]],Libellés!$E$2:$F$7,2,FALSE)</f>
        <v>Valorisation organique</v>
      </c>
      <c r="J5358" s="21">
        <v>21491.86492</v>
      </c>
      <c r="K5358" s="21">
        <v>1354005</v>
      </c>
      <c r="L5358" s="21">
        <f>Tableau1[[#This Row],[TONNE_DECHET]]*1000</f>
        <v>21491864.920000002</v>
      </c>
      <c r="M5358" s="21">
        <f>Tableau1[[#This Row],[KG_DECHET]]/Tableau1[[#This Row],[Population]]</f>
        <v>15.872810602619637</v>
      </c>
    </row>
    <row r="5359" spans="1:13" x14ac:dyDescent="0.3">
      <c r="A5359" s="21">
        <v>2013</v>
      </c>
      <c r="B5359" s="21">
        <v>11</v>
      </c>
      <c r="C5359" s="21" t="str">
        <f>VLOOKUP(Tableau1[[#This Row],[CODE_REGION]],Libellés!$I$2:$J$15,2,FALSE)</f>
        <v>Ile-de-France</v>
      </c>
      <c r="D5359" s="21">
        <v>94</v>
      </c>
      <c r="E5359" s="21" t="str">
        <f>VLOOKUP(Tableau1[[#This Row],[CODE_DEPT]],Libellés!$L$2:$M$102,2,FALSE)</f>
        <v>Val-de-Marne</v>
      </c>
      <c r="F5359" s="21" t="s">
        <v>54</v>
      </c>
      <c r="G5359" s="21" t="str">
        <f>VLOOKUP(Tableau1[[#This Row],[CODE_TYPE_DECHET]],Libellés!$A$1:$B$8,2,FALSE)</f>
        <v>Verre</v>
      </c>
      <c r="H5359" s="21" t="s">
        <v>49</v>
      </c>
      <c r="I5359" s="21" t="str">
        <f>VLOOKUP(Tableau1[[#This Row],[CODE_DESTINATION]],Libellés!$E$2:$F$7,2,FALSE)</f>
        <v>Valorisation matière</v>
      </c>
      <c r="J5359" s="21">
        <v>21275.458879999998</v>
      </c>
      <c r="K5359" s="21">
        <v>1354005</v>
      </c>
      <c r="L5359" s="21">
        <f>Tableau1[[#This Row],[TONNE_DECHET]]*1000</f>
        <v>21275458.879999999</v>
      </c>
      <c r="M5359" s="21">
        <f>Tableau1[[#This Row],[KG_DECHET]]/Tableau1[[#This Row],[Population]]</f>
        <v>15.71298398454954</v>
      </c>
    </row>
    <row r="5360" spans="1:13" x14ac:dyDescent="0.3">
      <c r="A5360" s="21">
        <v>2013</v>
      </c>
      <c r="B5360" s="21">
        <v>11</v>
      </c>
      <c r="C5360" s="21" t="str">
        <f>VLOOKUP(Tableau1[[#This Row],[CODE_REGION]],Libellés!$I$2:$J$15,2,FALSE)</f>
        <v>Ile-de-France</v>
      </c>
      <c r="D5360" s="21">
        <v>94</v>
      </c>
      <c r="E5360" s="21" t="str">
        <f>VLOOKUP(Tableau1[[#This Row],[CODE_DEPT]],Libellés!$L$2:$M$102,2,FALSE)</f>
        <v>Val-de-Marne</v>
      </c>
      <c r="F5360" s="21" t="s">
        <v>55</v>
      </c>
      <c r="G5360" s="21" t="str">
        <f>VLOOKUP(Tableau1[[#This Row],[CODE_TYPE_DECHET]],Libellés!$A$1:$B$8,2,FALSE)</f>
        <v>Collectes séparées hors gravats</v>
      </c>
      <c r="H5360" s="21" t="s">
        <v>49</v>
      </c>
      <c r="I5360" s="21" t="str">
        <f>VLOOKUP(Tableau1[[#This Row],[CODE_DESTINATION]],Libellés!$E$2:$F$7,2,FALSE)</f>
        <v>Valorisation matière</v>
      </c>
      <c r="J5360" s="21">
        <v>1519.8531399999999</v>
      </c>
      <c r="K5360" s="21">
        <v>1354005</v>
      </c>
      <c r="L5360" s="21">
        <f>Tableau1[[#This Row],[TONNE_DECHET]]*1000</f>
        <v>1519853.14</v>
      </c>
      <c r="M5360" s="21">
        <f>Tableau1[[#This Row],[KG_DECHET]]/Tableau1[[#This Row],[Population]]</f>
        <v>1.1224870956901931</v>
      </c>
    </row>
    <row r="5361" spans="1:13" x14ac:dyDescent="0.3">
      <c r="A5361" s="21">
        <v>2013</v>
      </c>
      <c r="B5361" s="21">
        <v>11</v>
      </c>
      <c r="C5361" s="21" t="str">
        <f>VLOOKUP(Tableau1[[#This Row],[CODE_REGION]],Libellés!$I$2:$J$15,2,FALSE)</f>
        <v>Ile-de-France</v>
      </c>
      <c r="D5361" s="21">
        <v>94</v>
      </c>
      <c r="E5361" s="21" t="str">
        <f>VLOOKUP(Tableau1[[#This Row],[CODE_DEPT]],Libellés!$L$2:$M$102,2,FALSE)</f>
        <v>Val-de-Marne</v>
      </c>
      <c r="F5361" s="21" t="s">
        <v>55</v>
      </c>
      <c r="G5361" s="21" t="str">
        <f>VLOOKUP(Tableau1[[#This Row],[CODE_TYPE_DECHET]],Libellés!$A$1:$B$8,2,FALSE)</f>
        <v>Collectes séparées hors gravats</v>
      </c>
      <c r="H5361" s="21" t="s">
        <v>50</v>
      </c>
      <c r="I5361" s="21" t="str">
        <f>VLOOKUP(Tableau1[[#This Row],[CODE_DESTINATION]],Libellés!$E$2:$F$7,2,FALSE)</f>
        <v>Incinération avec récupération d'énergie</v>
      </c>
      <c r="J5361" s="21">
        <v>2499</v>
      </c>
      <c r="K5361" s="21">
        <v>1354005</v>
      </c>
      <c r="L5361" s="21">
        <f>Tableau1[[#This Row],[TONNE_DECHET]]*1000</f>
        <v>2499000</v>
      </c>
      <c r="M5361" s="21">
        <f>Tableau1[[#This Row],[KG_DECHET]]/Tableau1[[#This Row],[Population]]</f>
        <v>1.8456357251265689</v>
      </c>
    </row>
    <row r="5362" spans="1:13" x14ac:dyDescent="0.3">
      <c r="A5362" s="21">
        <v>2015</v>
      </c>
      <c r="B5362" s="21">
        <v>11</v>
      </c>
      <c r="C5362" s="21" t="str">
        <f>VLOOKUP(Tableau1[[#This Row],[CODE_REGION]],Libellés!$I$2:$J$15,2,FALSE)</f>
        <v>Ile-de-France</v>
      </c>
      <c r="D5362" s="21">
        <v>94</v>
      </c>
      <c r="E5362" s="21" t="str">
        <f>VLOOKUP(Tableau1[[#This Row],[CODE_DEPT]],Libellés!$L$2:$M$102,2,FALSE)</f>
        <v>Val-de-Marne</v>
      </c>
      <c r="F5362" s="21" t="s">
        <v>49</v>
      </c>
      <c r="G5362" s="21" t="str">
        <f>VLOOKUP(Tableau1[[#This Row],[CODE_TYPE_DECHET]],Libellés!$A$1:$B$8,2,FALSE)</f>
        <v>Ordures ménagères résiduelles</v>
      </c>
      <c r="H5362" s="21" t="s">
        <v>50</v>
      </c>
      <c r="I5362" s="21" t="str">
        <f>VLOOKUP(Tableau1[[#This Row],[CODE_DESTINATION]],Libellés!$E$2:$F$7,2,FALSE)</f>
        <v>Incinération avec récupération d'énergie</v>
      </c>
      <c r="J5362" s="21">
        <v>361156.67</v>
      </c>
      <c r="K5362" s="21">
        <v>1372389</v>
      </c>
      <c r="L5362" s="21">
        <f>Tableau1[[#This Row],[TONNE_DECHET]]*1000</f>
        <v>361156670</v>
      </c>
      <c r="M5362" s="21">
        <f>Tableau1[[#This Row],[KG_DECHET]]/Tableau1[[#This Row],[Population]]</f>
        <v>263.15911159299588</v>
      </c>
    </row>
    <row r="5363" spans="1:13" x14ac:dyDescent="0.3">
      <c r="A5363" s="21">
        <v>2015</v>
      </c>
      <c r="B5363" s="21">
        <v>11</v>
      </c>
      <c r="C5363" s="21" t="str">
        <f>VLOOKUP(Tableau1[[#This Row],[CODE_REGION]],Libellés!$I$2:$J$15,2,FALSE)</f>
        <v>Ile-de-France</v>
      </c>
      <c r="D5363" s="21">
        <v>94</v>
      </c>
      <c r="E5363" s="21" t="str">
        <f>VLOOKUP(Tableau1[[#This Row],[CODE_DEPT]],Libellés!$L$2:$M$102,2,FALSE)</f>
        <v>Val-de-Marne</v>
      </c>
      <c r="F5363" s="21" t="s">
        <v>49</v>
      </c>
      <c r="G5363" s="21" t="str">
        <f>VLOOKUP(Tableau1[[#This Row],[CODE_TYPE_DECHET]],Libellés!$A$1:$B$8,2,FALSE)</f>
        <v>Ordures ménagères résiduelles</v>
      </c>
      <c r="H5363" s="21" t="s">
        <v>56</v>
      </c>
      <c r="I5363" s="21" t="str">
        <f>VLOOKUP(Tableau1[[#This Row],[CODE_DESTINATION]],Libellés!$E$2:$F$7,2,FALSE)</f>
        <v>Valorisation organique</v>
      </c>
      <c r="J5363" s="21">
        <v>6402.4397900000004</v>
      </c>
      <c r="K5363" s="21">
        <v>1372389</v>
      </c>
      <c r="L5363" s="21">
        <f>Tableau1[[#This Row],[TONNE_DECHET]]*1000</f>
        <v>6402439.79</v>
      </c>
      <c r="M5363" s="21">
        <f>Tableau1[[#This Row],[KG_DECHET]]/Tableau1[[#This Row],[Population]]</f>
        <v>4.665178597321896</v>
      </c>
    </row>
    <row r="5364" spans="1:13" x14ac:dyDescent="0.3">
      <c r="A5364" s="21">
        <v>2015</v>
      </c>
      <c r="B5364" s="21">
        <v>11</v>
      </c>
      <c r="C5364" s="21" t="str">
        <f>VLOOKUP(Tableau1[[#This Row],[CODE_REGION]],Libellés!$I$2:$J$15,2,FALSE)</f>
        <v>Ile-de-France</v>
      </c>
      <c r="D5364" s="21">
        <v>94</v>
      </c>
      <c r="E5364" s="21" t="str">
        <f>VLOOKUP(Tableau1[[#This Row],[CODE_DEPT]],Libellés!$L$2:$M$102,2,FALSE)</f>
        <v>Val-de-Marne</v>
      </c>
      <c r="F5364" s="21" t="s">
        <v>50</v>
      </c>
      <c r="G5364" s="21" t="str">
        <f>VLOOKUP(Tableau1[[#This Row],[CODE_TYPE_DECHET]],Libellés!$A$1:$B$8,2,FALSE)</f>
        <v>Encombrants</v>
      </c>
      <c r="H5364" s="21" t="s">
        <v>49</v>
      </c>
      <c r="I5364" s="21" t="str">
        <f>VLOOKUP(Tableau1[[#This Row],[CODE_DESTINATION]],Libellés!$E$2:$F$7,2,FALSE)</f>
        <v>Valorisation matière</v>
      </c>
      <c r="J5364" s="21">
        <v>22977</v>
      </c>
      <c r="K5364" s="21">
        <v>1372389</v>
      </c>
      <c r="L5364" s="21">
        <f>Tableau1[[#This Row],[TONNE_DECHET]]*1000</f>
        <v>22977000</v>
      </c>
      <c r="M5364" s="21">
        <f>Tableau1[[#This Row],[KG_DECHET]]/Tableau1[[#This Row],[Population]]</f>
        <v>16.742337631677316</v>
      </c>
    </row>
    <row r="5365" spans="1:13" x14ac:dyDescent="0.3">
      <c r="A5365" s="21">
        <v>2015</v>
      </c>
      <c r="B5365" s="21">
        <v>11</v>
      </c>
      <c r="C5365" s="21" t="str">
        <f>VLOOKUP(Tableau1[[#This Row],[CODE_REGION]],Libellés!$I$2:$J$15,2,FALSE)</f>
        <v>Ile-de-France</v>
      </c>
      <c r="D5365" s="21">
        <v>94</v>
      </c>
      <c r="E5365" s="21" t="str">
        <f>VLOOKUP(Tableau1[[#This Row],[CODE_DEPT]],Libellés!$L$2:$M$102,2,FALSE)</f>
        <v>Val-de-Marne</v>
      </c>
      <c r="F5365" s="21" t="s">
        <v>50</v>
      </c>
      <c r="G5365" s="21" t="str">
        <f>VLOOKUP(Tableau1[[#This Row],[CODE_TYPE_DECHET]],Libellés!$A$1:$B$8,2,FALSE)</f>
        <v>Encombrants</v>
      </c>
      <c r="H5365" s="21" t="s">
        <v>50</v>
      </c>
      <c r="I5365" s="21" t="str">
        <f>VLOOKUP(Tableau1[[#This Row],[CODE_DESTINATION]],Libellés!$E$2:$F$7,2,FALSE)</f>
        <v>Incinération avec récupération d'énergie</v>
      </c>
      <c r="J5365" s="21">
        <v>1931.24</v>
      </c>
      <c r="K5365" s="21">
        <v>1372389</v>
      </c>
      <c r="L5365" s="21">
        <f>Tableau1[[#This Row],[TONNE_DECHET]]*1000</f>
        <v>1931240</v>
      </c>
      <c r="M5365" s="21">
        <f>Tableau1[[#This Row],[KG_DECHET]]/Tableau1[[#This Row],[Population]]</f>
        <v>1.4072103463376637</v>
      </c>
    </row>
    <row r="5366" spans="1:13" x14ac:dyDescent="0.3">
      <c r="A5366" s="21">
        <v>2015</v>
      </c>
      <c r="B5366" s="21">
        <v>11</v>
      </c>
      <c r="C5366" s="21" t="str">
        <f>VLOOKUP(Tableau1[[#This Row],[CODE_REGION]],Libellés!$I$2:$J$15,2,FALSE)</f>
        <v>Ile-de-France</v>
      </c>
      <c r="D5366" s="21">
        <v>94</v>
      </c>
      <c r="E5366" s="21" t="str">
        <f>VLOOKUP(Tableau1[[#This Row],[CODE_DEPT]],Libellés!$L$2:$M$102,2,FALSE)</f>
        <v>Val-de-Marne</v>
      </c>
      <c r="F5366" s="21" t="s">
        <v>50</v>
      </c>
      <c r="G5366" s="21" t="str">
        <f>VLOOKUP(Tableau1[[#This Row],[CODE_TYPE_DECHET]],Libellés!$A$1:$B$8,2,FALSE)</f>
        <v>Encombrants</v>
      </c>
      <c r="H5366" s="21" t="s">
        <v>51</v>
      </c>
      <c r="I5366" s="21" t="str">
        <f>VLOOKUP(Tableau1[[#This Row],[CODE_DESTINATION]],Libellés!$E$2:$F$7,2,FALSE)</f>
        <v>Stockage</v>
      </c>
      <c r="J5366" s="21">
        <v>4243.7141199999996</v>
      </c>
      <c r="K5366" s="21">
        <v>1372389</v>
      </c>
      <c r="L5366" s="21">
        <f>Tableau1[[#This Row],[TONNE_DECHET]]*1000</f>
        <v>4243714.1199999992</v>
      </c>
      <c r="M5366" s="21">
        <f>Tableau1[[#This Row],[KG_DECHET]]/Tableau1[[#This Row],[Population]]</f>
        <v>3.0922093662948327</v>
      </c>
    </row>
    <row r="5367" spans="1:13" x14ac:dyDescent="0.3">
      <c r="A5367" s="21">
        <v>2015</v>
      </c>
      <c r="B5367" s="21">
        <v>11</v>
      </c>
      <c r="C5367" s="21" t="str">
        <f>VLOOKUP(Tableau1[[#This Row],[CODE_REGION]],Libellés!$I$2:$J$15,2,FALSE)</f>
        <v>Ile-de-France</v>
      </c>
      <c r="D5367" s="21">
        <v>94</v>
      </c>
      <c r="E5367" s="21" t="str">
        <f>VLOOKUP(Tableau1[[#This Row],[CODE_DEPT]],Libellés!$L$2:$M$102,2,FALSE)</f>
        <v>Val-de-Marne</v>
      </c>
      <c r="F5367" s="21" t="s">
        <v>53</v>
      </c>
      <c r="G5367" s="21" t="str">
        <f>VLOOKUP(Tableau1[[#This Row],[CODE_TYPE_DECHET]],Libellés!$A$1:$B$8,2,FALSE)</f>
        <v>Déchets dangereux</v>
      </c>
      <c r="H5367" s="21" t="s">
        <v>49</v>
      </c>
      <c r="I5367" s="21" t="str">
        <f>VLOOKUP(Tableau1[[#This Row],[CODE_DESTINATION]],Libellés!$E$2:$F$7,2,FALSE)</f>
        <v>Valorisation matière</v>
      </c>
      <c r="J5367" s="21">
        <v>80.877179999999996</v>
      </c>
      <c r="K5367" s="21">
        <v>1372389</v>
      </c>
      <c r="L5367" s="21">
        <f>Tableau1[[#This Row],[TONNE_DECHET]]*1000</f>
        <v>80877.179999999993</v>
      </c>
      <c r="M5367" s="21">
        <f>Tableau1[[#This Row],[KG_DECHET]]/Tableau1[[#This Row],[Population]]</f>
        <v>5.8931673162638282E-2</v>
      </c>
    </row>
    <row r="5368" spans="1:13" x14ac:dyDescent="0.3">
      <c r="A5368" s="21">
        <v>2015</v>
      </c>
      <c r="B5368" s="21">
        <v>11</v>
      </c>
      <c r="C5368" s="21" t="str">
        <f>VLOOKUP(Tableau1[[#This Row],[CODE_REGION]],Libellés!$I$2:$J$15,2,FALSE)</f>
        <v>Ile-de-France</v>
      </c>
      <c r="D5368" s="21">
        <v>94</v>
      </c>
      <c r="E5368" s="21" t="str">
        <f>VLOOKUP(Tableau1[[#This Row],[CODE_DEPT]],Libellés!$L$2:$M$102,2,FALSE)</f>
        <v>Val-de-Marne</v>
      </c>
      <c r="F5368" s="21" t="s">
        <v>53</v>
      </c>
      <c r="G5368" s="21" t="str">
        <f>VLOOKUP(Tableau1[[#This Row],[CODE_TYPE_DECHET]],Libellés!$A$1:$B$8,2,FALSE)</f>
        <v>Déchets dangereux</v>
      </c>
      <c r="H5368" s="21" t="s">
        <v>50</v>
      </c>
      <c r="I5368" s="21" t="str">
        <f>VLOOKUP(Tableau1[[#This Row],[CODE_DESTINATION]],Libellés!$E$2:$F$7,2,FALSE)</f>
        <v>Incinération avec récupération d'énergie</v>
      </c>
      <c r="J5368" s="21">
        <v>3.3</v>
      </c>
      <c r="K5368" s="21">
        <v>1372389</v>
      </c>
      <c r="L5368" s="21">
        <f>Tableau1[[#This Row],[TONNE_DECHET]]*1000</f>
        <v>3300</v>
      </c>
      <c r="M5368" s="21">
        <f>Tableau1[[#This Row],[KG_DECHET]]/Tableau1[[#This Row],[Population]]</f>
        <v>2.4045660523364732E-3</v>
      </c>
    </row>
    <row r="5369" spans="1:13" x14ac:dyDescent="0.3">
      <c r="A5369" s="21">
        <v>2015</v>
      </c>
      <c r="B5369" s="21">
        <v>11</v>
      </c>
      <c r="C5369" s="21" t="str">
        <f>VLOOKUP(Tableau1[[#This Row],[CODE_REGION]],Libellés!$I$2:$J$15,2,FALSE)</f>
        <v>Ile-de-France</v>
      </c>
      <c r="D5369" s="21">
        <v>94</v>
      </c>
      <c r="E5369" s="21" t="str">
        <f>VLOOKUP(Tableau1[[#This Row],[CODE_DEPT]],Libellés!$L$2:$M$102,2,FALSE)</f>
        <v>Val-de-Marne</v>
      </c>
      <c r="F5369" s="21" t="s">
        <v>53</v>
      </c>
      <c r="G5369" s="21" t="str">
        <f>VLOOKUP(Tableau1[[#This Row],[CODE_TYPE_DECHET]],Libellés!$A$1:$B$8,2,FALSE)</f>
        <v>Déchets dangereux</v>
      </c>
      <c r="H5369" s="21" t="s">
        <v>52</v>
      </c>
      <c r="I5369" s="21" t="str">
        <f>VLOOKUP(Tableau1[[#This Row],[CODE_DESTINATION]],Libellés!$E$2:$F$7,2,FALSE)</f>
        <v>Non précisé</v>
      </c>
      <c r="J5369" s="21">
        <v>22.891999999999999</v>
      </c>
      <c r="K5369" s="21">
        <v>1372389</v>
      </c>
      <c r="L5369" s="21">
        <f>Tableau1[[#This Row],[TONNE_DECHET]]*1000</f>
        <v>22892</v>
      </c>
      <c r="M5369" s="21">
        <f>Tableau1[[#This Row],[KG_DECHET]]/Tableau1[[#This Row],[Population]]</f>
        <v>1.6680401839420163E-2</v>
      </c>
    </row>
    <row r="5370" spans="1:13" x14ac:dyDescent="0.3">
      <c r="A5370" s="21">
        <v>2015</v>
      </c>
      <c r="B5370" s="21">
        <v>11</v>
      </c>
      <c r="C5370" s="21" t="str">
        <f>VLOOKUP(Tableau1[[#This Row],[CODE_REGION]],Libellés!$I$2:$J$15,2,FALSE)</f>
        <v>Ile-de-France</v>
      </c>
      <c r="D5370" s="21">
        <v>94</v>
      </c>
      <c r="E5370" s="21" t="str">
        <f>VLOOKUP(Tableau1[[#This Row],[CODE_DEPT]],Libellés!$L$2:$M$102,2,FALSE)</f>
        <v>Val-de-Marne</v>
      </c>
      <c r="F5370" s="21" t="s">
        <v>51</v>
      </c>
      <c r="G5370" s="21" t="str">
        <f>VLOOKUP(Tableau1[[#This Row],[CODE_TYPE_DECHET]],Libellés!$A$1:$B$8,2,FALSE)</f>
        <v>Emballages et papier</v>
      </c>
      <c r="H5370" s="21" t="s">
        <v>49</v>
      </c>
      <c r="I5370" s="21" t="str">
        <f>VLOOKUP(Tableau1[[#This Row],[CODE_DESTINATION]],Libellés!$E$2:$F$7,2,FALSE)</f>
        <v>Valorisation matière</v>
      </c>
      <c r="J5370" s="21">
        <v>47242.729570000003</v>
      </c>
      <c r="K5370" s="21">
        <v>1372389</v>
      </c>
      <c r="L5370" s="21">
        <f>Tableau1[[#This Row],[TONNE_DECHET]]*1000</f>
        <v>47242729.57</v>
      </c>
      <c r="M5370" s="21">
        <f>Tableau1[[#This Row],[KG_DECHET]]/Tableau1[[#This Row],[Population]]</f>
        <v>34.423716285980142</v>
      </c>
    </row>
    <row r="5371" spans="1:13" x14ac:dyDescent="0.3">
      <c r="A5371" s="21">
        <v>2015</v>
      </c>
      <c r="B5371" s="21">
        <v>11</v>
      </c>
      <c r="C5371" s="21" t="str">
        <f>VLOOKUP(Tableau1[[#This Row],[CODE_REGION]],Libellés!$I$2:$J$15,2,FALSE)</f>
        <v>Ile-de-France</v>
      </c>
      <c r="D5371" s="21">
        <v>94</v>
      </c>
      <c r="E5371" s="21" t="str">
        <f>VLOOKUP(Tableau1[[#This Row],[CODE_DEPT]],Libellés!$L$2:$M$102,2,FALSE)</f>
        <v>Val-de-Marne</v>
      </c>
      <c r="F5371" s="21" t="s">
        <v>56</v>
      </c>
      <c r="G5371" s="21" t="str">
        <f>VLOOKUP(Tableau1[[#This Row],[CODE_TYPE_DECHET]],Libellés!$A$1:$B$8,2,FALSE)</f>
        <v>Biodéchets</v>
      </c>
      <c r="H5371" s="21" t="s">
        <v>56</v>
      </c>
      <c r="I5371" s="21" t="str">
        <f>VLOOKUP(Tableau1[[#This Row],[CODE_DESTINATION]],Libellés!$E$2:$F$7,2,FALSE)</f>
        <v>Valorisation organique</v>
      </c>
      <c r="J5371" s="21">
        <v>18759.717519999998</v>
      </c>
      <c r="K5371" s="21">
        <v>1372389</v>
      </c>
      <c r="L5371" s="21">
        <f>Tableau1[[#This Row],[TONNE_DECHET]]*1000</f>
        <v>18759717.52</v>
      </c>
      <c r="M5371" s="21">
        <f>Tableau1[[#This Row],[KG_DECHET]]/Tableau1[[#This Row],[Population]]</f>
        <v>13.669387848489022</v>
      </c>
    </row>
    <row r="5372" spans="1:13" x14ac:dyDescent="0.3">
      <c r="A5372" s="21">
        <v>2015</v>
      </c>
      <c r="B5372" s="21">
        <v>11</v>
      </c>
      <c r="C5372" s="21" t="str">
        <f>VLOOKUP(Tableau1[[#This Row],[CODE_REGION]],Libellés!$I$2:$J$15,2,FALSE)</f>
        <v>Ile-de-France</v>
      </c>
      <c r="D5372" s="21">
        <v>94</v>
      </c>
      <c r="E5372" s="21" t="str">
        <f>VLOOKUP(Tableau1[[#This Row],[CODE_DEPT]],Libellés!$L$2:$M$102,2,FALSE)</f>
        <v>Val-de-Marne</v>
      </c>
      <c r="F5372" s="21" t="s">
        <v>54</v>
      </c>
      <c r="G5372" s="21" t="str">
        <f>VLOOKUP(Tableau1[[#This Row],[CODE_TYPE_DECHET]],Libellés!$A$1:$B$8,2,FALSE)</f>
        <v>Verre</v>
      </c>
      <c r="H5372" s="21" t="s">
        <v>49</v>
      </c>
      <c r="I5372" s="21" t="str">
        <f>VLOOKUP(Tableau1[[#This Row],[CODE_DESTINATION]],Libellés!$E$2:$F$7,2,FALSE)</f>
        <v>Valorisation matière</v>
      </c>
      <c r="J5372" s="21">
        <v>21571.978009999999</v>
      </c>
      <c r="K5372" s="21">
        <v>1372389</v>
      </c>
      <c r="L5372" s="21">
        <f>Tableau1[[#This Row],[TONNE_DECHET]]*1000</f>
        <v>21571978.009999998</v>
      </c>
      <c r="M5372" s="21">
        <f>Tableau1[[#This Row],[KG_DECHET]]/Tableau1[[#This Row],[Population]]</f>
        <v>15.718559395331788</v>
      </c>
    </row>
    <row r="5373" spans="1:13" x14ac:dyDescent="0.3">
      <c r="A5373" s="21">
        <v>2015</v>
      </c>
      <c r="B5373" s="21">
        <v>11</v>
      </c>
      <c r="C5373" s="21" t="str">
        <f>VLOOKUP(Tableau1[[#This Row],[CODE_REGION]],Libellés!$I$2:$J$15,2,FALSE)</f>
        <v>Ile-de-France</v>
      </c>
      <c r="D5373" s="21">
        <v>94</v>
      </c>
      <c r="E5373" s="21" t="str">
        <f>VLOOKUP(Tableau1[[#This Row],[CODE_DEPT]],Libellés!$L$2:$M$102,2,FALSE)</f>
        <v>Val-de-Marne</v>
      </c>
      <c r="F5373" s="21" t="s">
        <v>55</v>
      </c>
      <c r="G5373" s="21" t="str">
        <f>VLOOKUP(Tableau1[[#This Row],[CODE_TYPE_DECHET]],Libellés!$A$1:$B$8,2,FALSE)</f>
        <v>Collectes séparées hors gravats</v>
      </c>
      <c r="H5373" s="21" t="s">
        <v>49</v>
      </c>
      <c r="I5373" s="21" t="str">
        <f>VLOOKUP(Tableau1[[#This Row],[CODE_DESTINATION]],Libellés!$E$2:$F$7,2,FALSE)</f>
        <v>Valorisation matière</v>
      </c>
      <c r="J5373" s="21">
        <v>1696.5268100000001</v>
      </c>
      <c r="K5373" s="21">
        <v>1372389</v>
      </c>
      <c r="L5373" s="21">
        <f>Tableau1[[#This Row],[TONNE_DECHET]]*1000</f>
        <v>1696526.81</v>
      </c>
      <c r="M5373" s="21">
        <f>Tableau1[[#This Row],[KG_DECHET]]/Tableau1[[#This Row],[Population]]</f>
        <v>1.2361850830923302</v>
      </c>
    </row>
    <row r="5374" spans="1:13" x14ac:dyDescent="0.3">
      <c r="A5374" s="21">
        <v>2015</v>
      </c>
      <c r="B5374" s="21">
        <v>11</v>
      </c>
      <c r="C5374" s="21" t="str">
        <f>VLOOKUP(Tableau1[[#This Row],[CODE_REGION]],Libellés!$I$2:$J$15,2,FALSE)</f>
        <v>Ile-de-France</v>
      </c>
      <c r="D5374" s="21">
        <v>94</v>
      </c>
      <c r="E5374" s="21" t="str">
        <f>VLOOKUP(Tableau1[[#This Row],[CODE_DEPT]],Libellés!$L$2:$M$102,2,FALSE)</f>
        <v>Val-de-Marne</v>
      </c>
      <c r="F5374" s="21" t="s">
        <v>55</v>
      </c>
      <c r="G5374" s="21" t="str">
        <f>VLOOKUP(Tableau1[[#This Row],[CODE_TYPE_DECHET]],Libellés!$A$1:$B$8,2,FALSE)</f>
        <v>Collectes séparées hors gravats</v>
      </c>
      <c r="H5374" s="21" t="s">
        <v>50</v>
      </c>
      <c r="I5374" s="21" t="str">
        <f>VLOOKUP(Tableau1[[#This Row],[CODE_DESTINATION]],Libellés!$E$2:$F$7,2,FALSE)</f>
        <v>Incinération avec récupération d'énergie</v>
      </c>
      <c r="J5374" s="21">
        <v>2230</v>
      </c>
      <c r="K5374" s="21">
        <v>1372389</v>
      </c>
      <c r="L5374" s="21">
        <f>Tableau1[[#This Row],[TONNE_DECHET]]*1000</f>
        <v>2230000</v>
      </c>
      <c r="M5374" s="21">
        <f>Tableau1[[#This Row],[KG_DECHET]]/Tableau1[[#This Row],[Population]]</f>
        <v>1.624903726275859</v>
      </c>
    </row>
    <row r="5375" spans="1:13" x14ac:dyDescent="0.3">
      <c r="A5375" s="21">
        <v>2015</v>
      </c>
      <c r="B5375" s="21">
        <v>11</v>
      </c>
      <c r="C5375" s="21" t="str">
        <f>VLOOKUP(Tableau1[[#This Row],[CODE_REGION]],Libellés!$I$2:$J$15,2,FALSE)</f>
        <v>Ile-de-France</v>
      </c>
      <c r="D5375" s="21">
        <v>94</v>
      </c>
      <c r="E5375" s="21" t="str">
        <f>VLOOKUP(Tableau1[[#This Row],[CODE_DEPT]],Libellés!$L$2:$M$102,2,FALSE)</f>
        <v>Val-de-Marne</v>
      </c>
      <c r="F5375" s="21" t="s">
        <v>55</v>
      </c>
      <c r="G5375" s="21" t="str">
        <f>VLOOKUP(Tableau1[[#This Row],[CODE_TYPE_DECHET]],Libellés!$A$1:$B$8,2,FALSE)</f>
        <v>Collectes séparées hors gravats</v>
      </c>
      <c r="H5375" s="21" t="s">
        <v>52</v>
      </c>
      <c r="I5375" s="21" t="str">
        <f>VLOOKUP(Tableau1[[#This Row],[CODE_DESTINATION]],Libellés!$E$2:$F$7,2,FALSE)</f>
        <v>Non précisé</v>
      </c>
      <c r="J5375" s="21">
        <v>58.02</v>
      </c>
      <c r="K5375" s="21">
        <v>1372389</v>
      </c>
      <c r="L5375" s="21">
        <f>Tableau1[[#This Row],[TONNE_DECHET]]*1000</f>
        <v>58020</v>
      </c>
      <c r="M5375" s="21">
        <f>Tableau1[[#This Row],[KG_DECHET]]/Tableau1[[#This Row],[Population]]</f>
        <v>4.2276643138352173E-2</v>
      </c>
    </row>
    <row r="5376" spans="1:13" x14ac:dyDescent="0.3">
      <c r="A5376" s="21">
        <v>2017</v>
      </c>
      <c r="B5376" s="21">
        <v>11</v>
      </c>
      <c r="C5376" s="21" t="str">
        <f>VLOOKUP(Tableau1[[#This Row],[CODE_REGION]],Libellés!$I$2:$J$15,2,FALSE)</f>
        <v>Ile-de-France</v>
      </c>
      <c r="D5376" s="21">
        <v>94</v>
      </c>
      <c r="E5376" s="21" t="str">
        <f>VLOOKUP(Tableau1[[#This Row],[CODE_DEPT]],Libellés!$L$2:$M$102,2,FALSE)</f>
        <v>Val-de-Marne</v>
      </c>
      <c r="F5376" s="21" t="s">
        <v>49</v>
      </c>
      <c r="G5376" s="21" t="str">
        <f>VLOOKUP(Tableau1[[#This Row],[CODE_TYPE_DECHET]],Libellés!$A$1:$B$8,2,FALSE)</f>
        <v>Ordures ménagères résiduelles</v>
      </c>
      <c r="H5376" s="21" t="s">
        <v>50</v>
      </c>
      <c r="I5376" s="21" t="str">
        <f>VLOOKUP(Tableau1[[#This Row],[CODE_DESTINATION]],Libellés!$E$2:$F$7,2,FALSE)</f>
        <v>Incinération avec récupération d'énergie</v>
      </c>
      <c r="J5376" s="21">
        <v>364627.34985</v>
      </c>
      <c r="K5376" s="21">
        <v>1387926</v>
      </c>
      <c r="L5376" s="21">
        <f>Tableau1[[#This Row],[TONNE_DECHET]]*1000</f>
        <v>364627349.85000002</v>
      </c>
      <c r="M5376" s="21">
        <f>Tableau1[[#This Row],[KG_DECHET]]/Tableau1[[#This Row],[Population]]</f>
        <v>262.71382613338176</v>
      </c>
    </row>
    <row r="5377" spans="1:13" x14ac:dyDescent="0.3">
      <c r="A5377" s="21">
        <v>2017</v>
      </c>
      <c r="B5377" s="21">
        <v>11</v>
      </c>
      <c r="C5377" s="21" t="str">
        <f>VLOOKUP(Tableau1[[#This Row],[CODE_REGION]],Libellés!$I$2:$J$15,2,FALSE)</f>
        <v>Ile-de-France</v>
      </c>
      <c r="D5377" s="21">
        <v>94</v>
      </c>
      <c r="E5377" s="21" t="str">
        <f>VLOOKUP(Tableau1[[#This Row],[CODE_DEPT]],Libellés!$L$2:$M$102,2,FALSE)</f>
        <v>Val-de-Marne</v>
      </c>
      <c r="F5377" s="21" t="s">
        <v>49</v>
      </c>
      <c r="G5377" s="21" t="str">
        <f>VLOOKUP(Tableau1[[#This Row],[CODE_TYPE_DECHET]],Libellés!$A$1:$B$8,2,FALSE)</f>
        <v>Ordures ménagères résiduelles</v>
      </c>
      <c r="H5377" s="21" t="s">
        <v>56</v>
      </c>
      <c r="I5377" s="21" t="str">
        <f>VLOOKUP(Tableau1[[#This Row],[CODE_DESTINATION]],Libellés!$E$2:$F$7,2,FALSE)</f>
        <v>Valorisation organique</v>
      </c>
      <c r="J5377" s="21">
        <v>6499.4110799999999</v>
      </c>
      <c r="K5377" s="21">
        <v>1387926</v>
      </c>
      <c r="L5377" s="21">
        <f>Tableau1[[#This Row],[TONNE_DECHET]]*1000</f>
        <v>6499411.0800000001</v>
      </c>
      <c r="M5377" s="21">
        <f>Tableau1[[#This Row],[KG_DECHET]]/Tableau1[[#This Row],[Population]]</f>
        <v>4.6828224847722426</v>
      </c>
    </row>
    <row r="5378" spans="1:13" x14ac:dyDescent="0.3">
      <c r="A5378" s="21">
        <v>2017</v>
      </c>
      <c r="B5378" s="21">
        <v>11</v>
      </c>
      <c r="C5378" s="21" t="str">
        <f>VLOOKUP(Tableau1[[#This Row],[CODE_REGION]],Libellés!$I$2:$J$15,2,FALSE)</f>
        <v>Ile-de-France</v>
      </c>
      <c r="D5378" s="21">
        <v>94</v>
      </c>
      <c r="E5378" s="21" t="str">
        <f>VLOOKUP(Tableau1[[#This Row],[CODE_DEPT]],Libellés!$L$2:$M$102,2,FALSE)</f>
        <v>Val-de-Marne</v>
      </c>
      <c r="F5378" s="21" t="s">
        <v>50</v>
      </c>
      <c r="G5378" s="21" t="str">
        <f>VLOOKUP(Tableau1[[#This Row],[CODE_TYPE_DECHET]],Libellés!$A$1:$B$8,2,FALSE)</f>
        <v>Encombrants</v>
      </c>
      <c r="H5378" s="21" t="s">
        <v>49</v>
      </c>
      <c r="I5378" s="21" t="str">
        <f>VLOOKUP(Tableau1[[#This Row],[CODE_DESTINATION]],Libellés!$E$2:$F$7,2,FALSE)</f>
        <v>Valorisation matière</v>
      </c>
      <c r="J5378" s="21">
        <v>23264.561170000001</v>
      </c>
      <c r="K5378" s="21">
        <v>1387926</v>
      </c>
      <c r="L5378" s="21">
        <f>Tableau1[[#This Row],[TONNE_DECHET]]*1000</f>
        <v>23264561.170000002</v>
      </c>
      <c r="M5378" s="21">
        <f>Tableau1[[#This Row],[KG_DECHET]]/Tableau1[[#This Row],[Population]]</f>
        <v>16.762104874467372</v>
      </c>
    </row>
    <row r="5379" spans="1:13" x14ac:dyDescent="0.3">
      <c r="A5379" s="21">
        <v>2017</v>
      </c>
      <c r="B5379" s="21">
        <v>11</v>
      </c>
      <c r="C5379" s="21" t="str">
        <f>VLOOKUP(Tableau1[[#This Row],[CODE_REGION]],Libellés!$I$2:$J$15,2,FALSE)</f>
        <v>Ile-de-France</v>
      </c>
      <c r="D5379" s="21">
        <v>94</v>
      </c>
      <c r="E5379" s="21" t="str">
        <f>VLOOKUP(Tableau1[[#This Row],[CODE_DEPT]],Libellés!$L$2:$M$102,2,FALSE)</f>
        <v>Val-de-Marne</v>
      </c>
      <c r="F5379" s="21" t="s">
        <v>50</v>
      </c>
      <c r="G5379" s="21" t="str">
        <f>VLOOKUP(Tableau1[[#This Row],[CODE_TYPE_DECHET]],Libellés!$A$1:$B$8,2,FALSE)</f>
        <v>Encombrants</v>
      </c>
      <c r="H5379" s="21" t="s">
        <v>51</v>
      </c>
      <c r="I5379" s="21" t="str">
        <f>VLOOKUP(Tableau1[[#This Row],[CODE_DESTINATION]],Libellés!$E$2:$F$7,2,FALSE)</f>
        <v>Stockage</v>
      </c>
      <c r="J5379" s="21">
        <v>7034.9406799999997</v>
      </c>
      <c r="K5379" s="21">
        <v>1387926</v>
      </c>
      <c r="L5379" s="21">
        <f>Tableau1[[#This Row],[TONNE_DECHET]]*1000</f>
        <v>7034940.6799999997</v>
      </c>
      <c r="M5379" s="21">
        <f>Tableau1[[#This Row],[KG_DECHET]]/Tableau1[[#This Row],[Population]]</f>
        <v>5.0686712980375033</v>
      </c>
    </row>
    <row r="5380" spans="1:13" x14ac:dyDescent="0.3">
      <c r="A5380" s="21">
        <v>2017</v>
      </c>
      <c r="B5380" s="21">
        <v>11</v>
      </c>
      <c r="C5380" s="21" t="str">
        <f>VLOOKUP(Tableau1[[#This Row],[CODE_REGION]],Libellés!$I$2:$J$15,2,FALSE)</f>
        <v>Ile-de-France</v>
      </c>
      <c r="D5380" s="21">
        <v>94</v>
      </c>
      <c r="E5380" s="21" t="str">
        <f>VLOOKUP(Tableau1[[#This Row],[CODE_DEPT]],Libellés!$L$2:$M$102,2,FALSE)</f>
        <v>Val-de-Marne</v>
      </c>
      <c r="F5380" s="21" t="s">
        <v>53</v>
      </c>
      <c r="G5380" s="21" t="str">
        <f>VLOOKUP(Tableau1[[#This Row],[CODE_TYPE_DECHET]],Libellés!$A$1:$B$8,2,FALSE)</f>
        <v>Déchets dangereux</v>
      </c>
      <c r="H5380" s="21" t="s">
        <v>49</v>
      </c>
      <c r="I5380" s="21" t="str">
        <f>VLOOKUP(Tableau1[[#This Row],[CODE_DESTINATION]],Libellés!$E$2:$F$7,2,FALSE)</f>
        <v>Valorisation matière</v>
      </c>
      <c r="J5380" s="21">
        <v>514.42777999999998</v>
      </c>
      <c r="K5380" s="21">
        <v>1387926</v>
      </c>
      <c r="L5380" s="21">
        <f>Tableau1[[#This Row],[TONNE_DECHET]]*1000</f>
        <v>514427.77999999997</v>
      </c>
      <c r="M5380" s="21">
        <f>Tableau1[[#This Row],[KG_DECHET]]/Tableau1[[#This Row],[Population]]</f>
        <v>0.37064496233949068</v>
      </c>
    </row>
    <row r="5381" spans="1:13" x14ac:dyDescent="0.3">
      <c r="A5381" s="21">
        <v>2017</v>
      </c>
      <c r="B5381" s="21">
        <v>11</v>
      </c>
      <c r="C5381" s="21" t="str">
        <f>VLOOKUP(Tableau1[[#This Row],[CODE_REGION]],Libellés!$I$2:$J$15,2,FALSE)</f>
        <v>Ile-de-France</v>
      </c>
      <c r="D5381" s="21">
        <v>94</v>
      </c>
      <c r="E5381" s="21" t="str">
        <f>VLOOKUP(Tableau1[[#This Row],[CODE_DEPT]],Libellés!$L$2:$M$102,2,FALSE)</f>
        <v>Val-de-Marne</v>
      </c>
      <c r="F5381" s="21" t="s">
        <v>53</v>
      </c>
      <c r="G5381" s="21" t="str">
        <f>VLOOKUP(Tableau1[[#This Row],[CODE_TYPE_DECHET]],Libellés!$A$1:$B$8,2,FALSE)</f>
        <v>Déchets dangereux</v>
      </c>
      <c r="H5381" s="21" t="s">
        <v>50</v>
      </c>
      <c r="I5381" s="21" t="str">
        <f>VLOOKUP(Tableau1[[#This Row],[CODE_DESTINATION]],Libellés!$E$2:$F$7,2,FALSE)</f>
        <v>Incinération avec récupération d'énergie</v>
      </c>
      <c r="J5381" s="21">
        <v>0.13625000000000001</v>
      </c>
      <c r="K5381" s="21">
        <v>1387926</v>
      </c>
      <c r="L5381" s="21">
        <f>Tableau1[[#This Row],[TONNE_DECHET]]*1000</f>
        <v>136.25</v>
      </c>
      <c r="M5381" s="21">
        <f>Tableau1[[#This Row],[KG_DECHET]]/Tableau1[[#This Row],[Population]]</f>
        <v>9.8168057951216416E-5</v>
      </c>
    </row>
    <row r="5382" spans="1:13" x14ac:dyDescent="0.3">
      <c r="A5382" s="21">
        <v>2017</v>
      </c>
      <c r="B5382" s="21">
        <v>11</v>
      </c>
      <c r="C5382" s="21" t="str">
        <f>VLOOKUP(Tableau1[[#This Row],[CODE_REGION]],Libellés!$I$2:$J$15,2,FALSE)</f>
        <v>Ile-de-France</v>
      </c>
      <c r="D5382" s="21">
        <v>94</v>
      </c>
      <c r="E5382" s="21" t="str">
        <f>VLOOKUP(Tableau1[[#This Row],[CODE_DEPT]],Libellés!$L$2:$M$102,2,FALSE)</f>
        <v>Val-de-Marne</v>
      </c>
      <c r="F5382" s="21" t="s">
        <v>53</v>
      </c>
      <c r="G5382" s="21" t="str">
        <f>VLOOKUP(Tableau1[[#This Row],[CODE_TYPE_DECHET]],Libellés!$A$1:$B$8,2,FALSE)</f>
        <v>Déchets dangereux</v>
      </c>
      <c r="H5382" s="21" t="s">
        <v>52</v>
      </c>
      <c r="I5382" s="21" t="str">
        <f>VLOOKUP(Tableau1[[#This Row],[CODE_DESTINATION]],Libellés!$E$2:$F$7,2,FALSE)</f>
        <v>Non précisé</v>
      </c>
      <c r="J5382" s="21">
        <v>53.7</v>
      </c>
      <c r="K5382" s="21">
        <v>1387926</v>
      </c>
      <c r="L5382" s="21">
        <f>Tableau1[[#This Row],[TONNE_DECHET]]*1000</f>
        <v>53700</v>
      </c>
      <c r="M5382" s="21">
        <f>Tableau1[[#This Row],[KG_DECHET]]/Tableau1[[#This Row],[Population]]</f>
        <v>3.8690823574167497E-2</v>
      </c>
    </row>
    <row r="5383" spans="1:13" x14ac:dyDescent="0.3">
      <c r="A5383" s="21">
        <v>2017</v>
      </c>
      <c r="B5383" s="21">
        <v>11</v>
      </c>
      <c r="C5383" s="21" t="str">
        <f>VLOOKUP(Tableau1[[#This Row],[CODE_REGION]],Libellés!$I$2:$J$15,2,FALSE)</f>
        <v>Ile-de-France</v>
      </c>
      <c r="D5383" s="21">
        <v>94</v>
      </c>
      <c r="E5383" s="21" t="str">
        <f>VLOOKUP(Tableau1[[#This Row],[CODE_DEPT]],Libellés!$L$2:$M$102,2,FALSE)</f>
        <v>Val-de-Marne</v>
      </c>
      <c r="F5383" s="21" t="s">
        <v>51</v>
      </c>
      <c r="G5383" s="21" t="str">
        <f>VLOOKUP(Tableau1[[#This Row],[CODE_TYPE_DECHET]],Libellés!$A$1:$B$8,2,FALSE)</f>
        <v>Emballages et papier</v>
      </c>
      <c r="H5383" s="21" t="s">
        <v>49</v>
      </c>
      <c r="I5383" s="21" t="str">
        <f>VLOOKUP(Tableau1[[#This Row],[CODE_DESTINATION]],Libellés!$E$2:$F$7,2,FALSE)</f>
        <v>Valorisation matière</v>
      </c>
      <c r="J5383" s="21">
        <v>51170.55601</v>
      </c>
      <c r="K5383" s="21">
        <v>1387926</v>
      </c>
      <c r="L5383" s="21">
        <f>Tableau1[[#This Row],[TONNE_DECHET]]*1000</f>
        <v>51170556.009999998</v>
      </c>
      <c r="M5383" s="21">
        <f>Tableau1[[#This Row],[KG_DECHET]]/Tableau1[[#This Row],[Population]]</f>
        <v>36.868360424114826</v>
      </c>
    </row>
    <row r="5384" spans="1:13" x14ac:dyDescent="0.3">
      <c r="A5384" s="21">
        <v>2017</v>
      </c>
      <c r="B5384" s="21">
        <v>11</v>
      </c>
      <c r="C5384" s="21" t="str">
        <f>VLOOKUP(Tableau1[[#This Row],[CODE_REGION]],Libellés!$I$2:$J$15,2,FALSE)</f>
        <v>Ile-de-France</v>
      </c>
      <c r="D5384" s="21">
        <v>94</v>
      </c>
      <c r="E5384" s="21" t="str">
        <f>VLOOKUP(Tableau1[[#This Row],[CODE_DEPT]],Libellés!$L$2:$M$102,2,FALSE)</f>
        <v>Val-de-Marne</v>
      </c>
      <c r="F5384" s="21" t="s">
        <v>56</v>
      </c>
      <c r="G5384" s="21" t="str">
        <f>VLOOKUP(Tableau1[[#This Row],[CODE_TYPE_DECHET]],Libellés!$A$1:$B$8,2,FALSE)</f>
        <v>Biodéchets</v>
      </c>
      <c r="H5384" s="21" t="s">
        <v>56</v>
      </c>
      <c r="I5384" s="21" t="str">
        <f>VLOOKUP(Tableau1[[#This Row],[CODE_DESTINATION]],Libellés!$E$2:$F$7,2,FALSE)</f>
        <v>Valorisation organique</v>
      </c>
      <c r="J5384" s="21">
        <v>23850.193579999999</v>
      </c>
      <c r="K5384" s="21">
        <v>1387926</v>
      </c>
      <c r="L5384" s="21">
        <f>Tableau1[[#This Row],[TONNE_DECHET]]*1000</f>
        <v>23850193.579999998</v>
      </c>
      <c r="M5384" s="21">
        <f>Tableau1[[#This Row],[KG_DECHET]]/Tableau1[[#This Row],[Population]]</f>
        <v>17.184052737681977</v>
      </c>
    </row>
    <row r="5385" spans="1:13" x14ac:dyDescent="0.3">
      <c r="A5385" s="21">
        <v>2017</v>
      </c>
      <c r="B5385" s="21">
        <v>11</v>
      </c>
      <c r="C5385" s="21" t="str">
        <f>VLOOKUP(Tableau1[[#This Row],[CODE_REGION]],Libellés!$I$2:$J$15,2,FALSE)</f>
        <v>Ile-de-France</v>
      </c>
      <c r="D5385" s="21">
        <v>94</v>
      </c>
      <c r="E5385" s="21" t="str">
        <f>VLOOKUP(Tableau1[[#This Row],[CODE_DEPT]],Libellés!$L$2:$M$102,2,FALSE)</f>
        <v>Val-de-Marne</v>
      </c>
      <c r="F5385" s="21" t="s">
        <v>54</v>
      </c>
      <c r="G5385" s="21" t="str">
        <f>VLOOKUP(Tableau1[[#This Row],[CODE_TYPE_DECHET]],Libellés!$A$1:$B$8,2,FALSE)</f>
        <v>Verre</v>
      </c>
      <c r="H5385" s="21" t="s">
        <v>49</v>
      </c>
      <c r="I5385" s="21" t="str">
        <f>VLOOKUP(Tableau1[[#This Row],[CODE_DESTINATION]],Libellés!$E$2:$F$7,2,FALSE)</f>
        <v>Valorisation matière</v>
      </c>
      <c r="J5385" s="21">
        <v>22501.408439999999</v>
      </c>
      <c r="K5385" s="21">
        <v>1387926</v>
      </c>
      <c r="L5385" s="21">
        <f>Tableau1[[#This Row],[TONNE_DECHET]]*1000</f>
        <v>22501408.439999998</v>
      </c>
      <c r="M5385" s="21">
        <f>Tableau1[[#This Row],[KG_DECHET]]/Tableau1[[#This Row],[Population]]</f>
        <v>16.212253708050717</v>
      </c>
    </row>
    <row r="5386" spans="1:13" x14ac:dyDescent="0.3">
      <c r="A5386" s="21">
        <v>2017</v>
      </c>
      <c r="B5386" s="21">
        <v>11</v>
      </c>
      <c r="C5386" s="21" t="str">
        <f>VLOOKUP(Tableau1[[#This Row],[CODE_REGION]],Libellés!$I$2:$J$15,2,FALSE)</f>
        <v>Ile-de-France</v>
      </c>
      <c r="D5386" s="21">
        <v>94</v>
      </c>
      <c r="E5386" s="21" t="str">
        <f>VLOOKUP(Tableau1[[#This Row],[CODE_DEPT]],Libellés!$L$2:$M$102,2,FALSE)</f>
        <v>Val-de-Marne</v>
      </c>
      <c r="F5386" s="21" t="s">
        <v>55</v>
      </c>
      <c r="G5386" s="21" t="str">
        <f>VLOOKUP(Tableau1[[#This Row],[CODE_TYPE_DECHET]],Libellés!$A$1:$B$8,2,FALSE)</f>
        <v>Collectes séparées hors gravats</v>
      </c>
      <c r="H5386" s="21" t="s">
        <v>49</v>
      </c>
      <c r="I5386" s="21" t="str">
        <f>VLOOKUP(Tableau1[[#This Row],[CODE_DESTINATION]],Libellés!$E$2:$F$7,2,FALSE)</f>
        <v>Valorisation matière</v>
      </c>
      <c r="J5386" s="21">
        <v>1248.8306299999999</v>
      </c>
      <c r="K5386" s="21">
        <v>1387926</v>
      </c>
      <c r="L5386" s="21">
        <f>Tableau1[[#This Row],[TONNE_DECHET]]*1000</f>
        <v>1248830.6299999999</v>
      </c>
      <c r="M5386" s="21">
        <f>Tableau1[[#This Row],[KG_DECHET]]/Tableau1[[#This Row],[Population]]</f>
        <v>0.89978185436399338</v>
      </c>
    </row>
    <row r="5387" spans="1:13" x14ac:dyDescent="0.3">
      <c r="A5387" s="21">
        <v>2017</v>
      </c>
      <c r="B5387" s="21">
        <v>11</v>
      </c>
      <c r="C5387" s="21" t="str">
        <f>VLOOKUP(Tableau1[[#This Row],[CODE_REGION]],Libellés!$I$2:$J$15,2,FALSE)</f>
        <v>Ile-de-France</v>
      </c>
      <c r="D5387" s="21">
        <v>94</v>
      </c>
      <c r="E5387" s="21" t="str">
        <f>VLOOKUP(Tableau1[[#This Row],[CODE_DEPT]],Libellés!$L$2:$M$102,2,FALSE)</f>
        <v>Val-de-Marne</v>
      </c>
      <c r="F5387" s="21" t="s">
        <v>55</v>
      </c>
      <c r="G5387" s="21" t="str">
        <f>VLOOKUP(Tableau1[[#This Row],[CODE_TYPE_DECHET]],Libellés!$A$1:$B$8,2,FALSE)</f>
        <v>Collectes séparées hors gravats</v>
      </c>
      <c r="H5387" s="21" t="s">
        <v>52</v>
      </c>
      <c r="I5387" s="21" t="str">
        <f>VLOOKUP(Tableau1[[#This Row],[CODE_DESTINATION]],Libellés!$E$2:$F$7,2,FALSE)</f>
        <v>Non précisé</v>
      </c>
      <c r="J5387" s="21">
        <v>2117.86</v>
      </c>
      <c r="K5387" s="21">
        <v>1387926</v>
      </c>
      <c r="L5387" s="21">
        <f>Tableau1[[#This Row],[TONNE_DECHET]]*1000</f>
        <v>2117860</v>
      </c>
      <c r="M5387" s="21">
        <f>Tableau1[[#This Row],[KG_DECHET]]/Tableau1[[#This Row],[Population]]</f>
        <v>1.525917087798629</v>
      </c>
    </row>
    <row r="5388" spans="1:13" x14ac:dyDescent="0.3">
      <c r="A5388" s="21">
        <v>2009</v>
      </c>
      <c r="B5388" s="21">
        <v>11</v>
      </c>
      <c r="C5388" s="21" t="str">
        <f>VLOOKUP(Tableau1[[#This Row],[CODE_REGION]],Libellés!$I$2:$J$15,2,FALSE)</f>
        <v>Ile-de-France</v>
      </c>
      <c r="D5388" s="21">
        <v>95</v>
      </c>
      <c r="E5388" s="21" t="str">
        <f>VLOOKUP(Tableau1[[#This Row],[CODE_DEPT]],Libellés!$L$2:$M$102,2,FALSE)</f>
        <v>Val-d'Oise</v>
      </c>
      <c r="F5388" s="21" t="s">
        <v>49</v>
      </c>
      <c r="G5388" s="21" t="str">
        <f>VLOOKUP(Tableau1[[#This Row],[CODE_TYPE_DECHET]],Libellés!$A$1:$B$8,2,FALSE)</f>
        <v>Ordures ménagères résiduelles</v>
      </c>
      <c r="H5388" s="21" t="s">
        <v>49</v>
      </c>
      <c r="I5388" s="21" t="str">
        <f>VLOOKUP(Tableau1[[#This Row],[CODE_DESTINATION]],Libellés!$E$2:$F$7,2,FALSE)</f>
        <v>Valorisation matière</v>
      </c>
      <c r="J5388" s="21">
        <v>950</v>
      </c>
      <c r="K5388" s="21">
        <v>1168892</v>
      </c>
      <c r="L5388" s="21">
        <f>Tableau1[[#This Row],[TONNE_DECHET]]*1000</f>
        <v>950000</v>
      </c>
      <c r="M5388" s="21">
        <f>Tableau1[[#This Row],[KG_DECHET]]/Tableau1[[#This Row],[Population]]</f>
        <v>0.81273547941127156</v>
      </c>
    </row>
    <row r="5389" spans="1:13" x14ac:dyDescent="0.3">
      <c r="A5389" s="21">
        <v>2009</v>
      </c>
      <c r="B5389" s="21">
        <v>11</v>
      </c>
      <c r="C5389" s="21" t="str">
        <f>VLOOKUP(Tableau1[[#This Row],[CODE_REGION]],Libellés!$I$2:$J$15,2,FALSE)</f>
        <v>Ile-de-France</v>
      </c>
      <c r="D5389" s="21">
        <v>95</v>
      </c>
      <c r="E5389" s="21" t="str">
        <f>VLOOKUP(Tableau1[[#This Row],[CODE_DEPT]],Libellés!$L$2:$M$102,2,FALSE)</f>
        <v>Val-d'Oise</v>
      </c>
      <c r="F5389" s="21" t="s">
        <v>49</v>
      </c>
      <c r="G5389" s="21" t="str">
        <f>VLOOKUP(Tableau1[[#This Row],[CODE_TYPE_DECHET]],Libellés!$A$1:$B$8,2,FALSE)</f>
        <v>Ordures ménagères résiduelles</v>
      </c>
      <c r="H5389" s="21" t="s">
        <v>50</v>
      </c>
      <c r="I5389" s="21" t="str">
        <f>VLOOKUP(Tableau1[[#This Row],[CODE_DESTINATION]],Libellés!$E$2:$F$7,2,FALSE)</f>
        <v>Incinération avec récupération d'énergie</v>
      </c>
      <c r="J5389" s="21">
        <v>280553.33071000001</v>
      </c>
      <c r="K5389" s="21">
        <v>1168892</v>
      </c>
      <c r="L5389" s="21">
        <f>Tableau1[[#This Row],[TONNE_DECHET]]*1000</f>
        <v>280553330.71000004</v>
      </c>
      <c r="M5389" s="21">
        <f>Tableau1[[#This Row],[KG_DECHET]]/Tableau1[[#This Row],[Population]]</f>
        <v>240.01646919475883</v>
      </c>
    </row>
    <row r="5390" spans="1:13" x14ac:dyDescent="0.3">
      <c r="A5390" s="21">
        <v>2009</v>
      </c>
      <c r="B5390" s="21">
        <v>11</v>
      </c>
      <c r="C5390" s="21" t="str">
        <f>VLOOKUP(Tableau1[[#This Row],[CODE_REGION]],Libellés!$I$2:$J$15,2,FALSE)</f>
        <v>Ile-de-France</v>
      </c>
      <c r="D5390" s="21">
        <v>95</v>
      </c>
      <c r="E5390" s="21" t="str">
        <f>VLOOKUP(Tableau1[[#This Row],[CODE_DEPT]],Libellés!$L$2:$M$102,2,FALSE)</f>
        <v>Val-d'Oise</v>
      </c>
      <c r="F5390" s="21" t="s">
        <v>49</v>
      </c>
      <c r="G5390" s="21" t="str">
        <f>VLOOKUP(Tableau1[[#This Row],[CODE_TYPE_DECHET]],Libellés!$A$1:$B$8,2,FALSE)</f>
        <v>Ordures ménagères résiduelles</v>
      </c>
      <c r="H5390" s="21" t="s">
        <v>56</v>
      </c>
      <c r="I5390" s="21" t="str">
        <f>VLOOKUP(Tableau1[[#This Row],[CODE_DESTINATION]],Libellés!$E$2:$F$7,2,FALSE)</f>
        <v>Valorisation organique</v>
      </c>
      <c r="J5390" s="21">
        <v>81404.990000000005</v>
      </c>
      <c r="K5390" s="21">
        <v>1168892</v>
      </c>
      <c r="L5390" s="21">
        <f>Tableau1[[#This Row],[TONNE_DECHET]]*1000</f>
        <v>81404990</v>
      </c>
      <c r="M5390" s="21">
        <f>Tableau1[[#This Row],[KG_DECHET]]/Tableau1[[#This Row],[Population]]</f>
        <v>69.642866920126067</v>
      </c>
    </row>
    <row r="5391" spans="1:13" x14ac:dyDescent="0.3">
      <c r="A5391" s="21">
        <v>2009</v>
      </c>
      <c r="B5391" s="21">
        <v>11</v>
      </c>
      <c r="C5391" s="21" t="str">
        <f>VLOOKUP(Tableau1[[#This Row],[CODE_REGION]],Libellés!$I$2:$J$15,2,FALSE)</f>
        <v>Ile-de-France</v>
      </c>
      <c r="D5391" s="21">
        <v>95</v>
      </c>
      <c r="E5391" s="21" t="str">
        <f>VLOOKUP(Tableau1[[#This Row],[CODE_DEPT]],Libellés!$L$2:$M$102,2,FALSE)</f>
        <v>Val-d'Oise</v>
      </c>
      <c r="F5391" s="21" t="s">
        <v>50</v>
      </c>
      <c r="G5391" s="21" t="str">
        <f>VLOOKUP(Tableau1[[#This Row],[CODE_TYPE_DECHET]],Libellés!$A$1:$B$8,2,FALSE)</f>
        <v>Encombrants</v>
      </c>
      <c r="H5391" s="21" t="s">
        <v>49</v>
      </c>
      <c r="I5391" s="21" t="str">
        <f>VLOOKUP(Tableau1[[#This Row],[CODE_DESTINATION]],Libellés!$E$2:$F$7,2,FALSE)</f>
        <v>Valorisation matière</v>
      </c>
      <c r="J5391" s="21">
        <v>21088.1</v>
      </c>
      <c r="K5391" s="21">
        <v>1168892</v>
      </c>
      <c r="L5391" s="21">
        <f>Tableau1[[#This Row],[TONNE_DECHET]]*1000</f>
        <v>21088100</v>
      </c>
      <c r="M5391" s="21">
        <f>Tableau1[[#This Row],[KG_DECHET]]/Tableau1[[#This Row],[Population]]</f>
        <v>18.041102171971406</v>
      </c>
    </row>
    <row r="5392" spans="1:13" x14ac:dyDescent="0.3">
      <c r="A5392" s="21">
        <v>2009</v>
      </c>
      <c r="B5392" s="21">
        <v>11</v>
      </c>
      <c r="C5392" s="21" t="str">
        <f>VLOOKUP(Tableau1[[#This Row],[CODE_REGION]],Libellés!$I$2:$J$15,2,FALSE)</f>
        <v>Ile-de-France</v>
      </c>
      <c r="D5392" s="21">
        <v>95</v>
      </c>
      <c r="E5392" s="21" t="str">
        <f>VLOOKUP(Tableau1[[#This Row],[CODE_DEPT]],Libellés!$L$2:$M$102,2,FALSE)</f>
        <v>Val-d'Oise</v>
      </c>
      <c r="F5392" s="21" t="s">
        <v>50</v>
      </c>
      <c r="G5392" s="21" t="str">
        <f>VLOOKUP(Tableau1[[#This Row],[CODE_TYPE_DECHET]],Libellés!$A$1:$B$8,2,FALSE)</f>
        <v>Encombrants</v>
      </c>
      <c r="H5392" s="21" t="s">
        <v>51</v>
      </c>
      <c r="I5392" s="21" t="str">
        <f>VLOOKUP(Tableau1[[#This Row],[CODE_DESTINATION]],Libellés!$E$2:$F$7,2,FALSE)</f>
        <v>Stockage</v>
      </c>
      <c r="J5392" s="21">
        <v>12194.47</v>
      </c>
      <c r="K5392" s="21">
        <v>1168892</v>
      </c>
      <c r="L5392" s="21">
        <f>Tableau1[[#This Row],[TONNE_DECHET]]*1000</f>
        <v>12194470</v>
      </c>
      <c r="M5392" s="21">
        <f>Tableau1[[#This Row],[KG_DECHET]]/Tableau1[[#This Row],[Population]]</f>
        <v>10.432503601701441</v>
      </c>
    </row>
    <row r="5393" spans="1:13" x14ac:dyDescent="0.3">
      <c r="A5393" s="21">
        <v>2009</v>
      </c>
      <c r="B5393" s="21">
        <v>11</v>
      </c>
      <c r="C5393" s="21" t="str">
        <f>VLOOKUP(Tableau1[[#This Row],[CODE_REGION]],Libellés!$I$2:$J$15,2,FALSE)</f>
        <v>Ile-de-France</v>
      </c>
      <c r="D5393" s="21">
        <v>95</v>
      </c>
      <c r="E5393" s="21" t="str">
        <f>VLOOKUP(Tableau1[[#This Row],[CODE_DEPT]],Libellés!$L$2:$M$102,2,FALSE)</f>
        <v>Val-d'Oise</v>
      </c>
      <c r="F5393" s="21" t="s">
        <v>53</v>
      </c>
      <c r="G5393" s="21" t="str">
        <f>VLOOKUP(Tableau1[[#This Row],[CODE_TYPE_DECHET]],Libellés!$A$1:$B$8,2,FALSE)</f>
        <v>Déchets dangereux</v>
      </c>
      <c r="H5393" s="21" t="s">
        <v>50</v>
      </c>
      <c r="I5393" s="21" t="str">
        <f>VLOOKUP(Tableau1[[#This Row],[CODE_DESTINATION]],Libellés!$E$2:$F$7,2,FALSE)</f>
        <v>Incinération avec récupération d'énergie</v>
      </c>
      <c r="J5393" s="21">
        <v>42.25</v>
      </c>
      <c r="K5393" s="21">
        <v>1168892</v>
      </c>
      <c r="L5393" s="21">
        <f>Tableau1[[#This Row],[TONNE_DECHET]]*1000</f>
        <v>42250</v>
      </c>
      <c r="M5393" s="21">
        <f>Tableau1[[#This Row],[KG_DECHET]]/Tableau1[[#This Row],[Population]]</f>
        <v>3.6145341058027601E-2</v>
      </c>
    </row>
    <row r="5394" spans="1:13" x14ac:dyDescent="0.3">
      <c r="A5394" s="21">
        <v>2009</v>
      </c>
      <c r="B5394" s="21">
        <v>11</v>
      </c>
      <c r="C5394" s="21" t="str">
        <f>VLOOKUP(Tableau1[[#This Row],[CODE_REGION]],Libellés!$I$2:$J$15,2,FALSE)</f>
        <v>Ile-de-France</v>
      </c>
      <c r="D5394" s="21">
        <v>95</v>
      </c>
      <c r="E5394" s="21" t="str">
        <f>VLOOKUP(Tableau1[[#This Row],[CODE_DEPT]],Libellés!$L$2:$M$102,2,FALSE)</f>
        <v>Val-d'Oise</v>
      </c>
      <c r="F5394" s="21" t="s">
        <v>53</v>
      </c>
      <c r="G5394" s="21" t="str">
        <f>VLOOKUP(Tableau1[[#This Row],[CODE_TYPE_DECHET]],Libellés!$A$1:$B$8,2,FALSE)</f>
        <v>Déchets dangereux</v>
      </c>
      <c r="H5394" s="21" t="s">
        <v>52</v>
      </c>
      <c r="I5394" s="21" t="str">
        <f>VLOOKUP(Tableau1[[#This Row],[CODE_DESTINATION]],Libellés!$E$2:$F$7,2,FALSE)</f>
        <v>Non précisé</v>
      </c>
      <c r="J5394" s="21">
        <v>83.97</v>
      </c>
      <c r="K5394" s="21">
        <v>1168892</v>
      </c>
      <c r="L5394" s="21">
        <f>Tableau1[[#This Row],[TONNE_DECHET]]*1000</f>
        <v>83970</v>
      </c>
      <c r="M5394" s="21">
        <f>Tableau1[[#This Row],[KG_DECHET]]/Tableau1[[#This Row],[Population]]</f>
        <v>7.1837261269646804E-2</v>
      </c>
    </row>
    <row r="5395" spans="1:13" x14ac:dyDescent="0.3">
      <c r="A5395" s="21">
        <v>2009</v>
      </c>
      <c r="B5395" s="21">
        <v>11</v>
      </c>
      <c r="C5395" s="21" t="str">
        <f>VLOOKUP(Tableau1[[#This Row],[CODE_REGION]],Libellés!$I$2:$J$15,2,FALSE)</f>
        <v>Ile-de-France</v>
      </c>
      <c r="D5395" s="21">
        <v>95</v>
      </c>
      <c r="E5395" s="21" t="str">
        <f>VLOOKUP(Tableau1[[#This Row],[CODE_DEPT]],Libellés!$L$2:$M$102,2,FALSE)</f>
        <v>Val-d'Oise</v>
      </c>
      <c r="F5395" s="21" t="s">
        <v>51</v>
      </c>
      <c r="G5395" s="21" t="str">
        <f>VLOOKUP(Tableau1[[#This Row],[CODE_TYPE_DECHET]],Libellés!$A$1:$B$8,2,FALSE)</f>
        <v>Emballages et papier</v>
      </c>
      <c r="H5395" s="21" t="s">
        <v>49</v>
      </c>
      <c r="I5395" s="21" t="str">
        <f>VLOOKUP(Tableau1[[#This Row],[CODE_DESTINATION]],Libellés!$E$2:$F$7,2,FALSE)</f>
        <v>Valorisation matière</v>
      </c>
      <c r="J5395" s="21">
        <v>39218.121749999998</v>
      </c>
      <c r="K5395" s="21">
        <v>1168892</v>
      </c>
      <c r="L5395" s="21">
        <f>Tableau1[[#This Row],[TONNE_DECHET]]*1000</f>
        <v>39218121.75</v>
      </c>
      <c r="M5395" s="21">
        <f>Tableau1[[#This Row],[KG_DECHET]]/Tableau1[[#This Row],[Population]]</f>
        <v>33.551535770627225</v>
      </c>
    </row>
    <row r="5396" spans="1:13" x14ac:dyDescent="0.3">
      <c r="A5396" s="21">
        <v>2009</v>
      </c>
      <c r="B5396" s="21">
        <v>11</v>
      </c>
      <c r="C5396" s="21" t="str">
        <f>VLOOKUP(Tableau1[[#This Row],[CODE_REGION]],Libellés!$I$2:$J$15,2,FALSE)</f>
        <v>Ile-de-France</v>
      </c>
      <c r="D5396" s="21">
        <v>95</v>
      </c>
      <c r="E5396" s="21" t="str">
        <f>VLOOKUP(Tableau1[[#This Row],[CODE_DEPT]],Libellés!$L$2:$M$102,2,FALSE)</f>
        <v>Val-d'Oise</v>
      </c>
      <c r="F5396" s="21" t="s">
        <v>56</v>
      </c>
      <c r="G5396" s="21" t="str">
        <f>VLOOKUP(Tableau1[[#This Row],[CODE_TYPE_DECHET]],Libellés!$A$1:$B$8,2,FALSE)</f>
        <v>Biodéchets</v>
      </c>
      <c r="H5396" s="21" t="s">
        <v>56</v>
      </c>
      <c r="I5396" s="21" t="str">
        <f>VLOOKUP(Tableau1[[#This Row],[CODE_DESTINATION]],Libellés!$E$2:$F$7,2,FALSE)</f>
        <v>Valorisation organique</v>
      </c>
      <c r="J5396" s="21">
        <v>23134.45002</v>
      </c>
      <c r="K5396" s="21">
        <v>1168892</v>
      </c>
      <c r="L5396" s="21">
        <f>Tableau1[[#This Row],[TONNE_DECHET]]*1000</f>
        <v>23134450.02</v>
      </c>
      <c r="M5396" s="21">
        <f>Tableau1[[#This Row],[KG_DECHET]]/Tableau1[[#This Row],[Population]]</f>
        <v>19.791777187285053</v>
      </c>
    </row>
    <row r="5397" spans="1:13" x14ac:dyDescent="0.3">
      <c r="A5397" s="21">
        <v>2009</v>
      </c>
      <c r="B5397" s="21">
        <v>11</v>
      </c>
      <c r="C5397" s="21" t="str">
        <f>VLOOKUP(Tableau1[[#This Row],[CODE_REGION]],Libellés!$I$2:$J$15,2,FALSE)</f>
        <v>Ile-de-France</v>
      </c>
      <c r="D5397" s="21">
        <v>95</v>
      </c>
      <c r="E5397" s="21" t="str">
        <f>VLOOKUP(Tableau1[[#This Row],[CODE_DEPT]],Libellés!$L$2:$M$102,2,FALSE)</f>
        <v>Val-d'Oise</v>
      </c>
      <c r="F5397" s="21" t="s">
        <v>54</v>
      </c>
      <c r="G5397" s="21" t="str">
        <f>VLOOKUP(Tableau1[[#This Row],[CODE_TYPE_DECHET]],Libellés!$A$1:$B$8,2,FALSE)</f>
        <v>Verre</v>
      </c>
      <c r="H5397" s="21" t="s">
        <v>49</v>
      </c>
      <c r="I5397" s="21" t="str">
        <f>VLOOKUP(Tableau1[[#This Row],[CODE_DESTINATION]],Libellés!$E$2:$F$7,2,FALSE)</f>
        <v>Valorisation matière</v>
      </c>
      <c r="J5397" s="21">
        <v>21443.5504</v>
      </c>
      <c r="K5397" s="21">
        <v>1168892</v>
      </c>
      <c r="L5397" s="21">
        <f>Tableau1[[#This Row],[TONNE_DECHET]]*1000</f>
        <v>21443550.399999999</v>
      </c>
      <c r="M5397" s="21">
        <f>Tableau1[[#This Row],[KG_DECHET]]/Tableau1[[#This Row],[Population]]</f>
        <v>18.345193910130277</v>
      </c>
    </row>
    <row r="5398" spans="1:13" x14ac:dyDescent="0.3">
      <c r="A5398" s="21">
        <v>2011</v>
      </c>
      <c r="B5398" s="21">
        <v>11</v>
      </c>
      <c r="C5398" s="21" t="str">
        <f>VLOOKUP(Tableau1[[#This Row],[CODE_REGION]],Libellés!$I$2:$J$15,2,FALSE)</f>
        <v>Ile-de-France</v>
      </c>
      <c r="D5398" s="21">
        <v>95</v>
      </c>
      <c r="E5398" s="21" t="str">
        <f>VLOOKUP(Tableau1[[#This Row],[CODE_DEPT]],Libellés!$L$2:$M$102,2,FALSE)</f>
        <v>Val-d'Oise</v>
      </c>
      <c r="F5398" s="21" t="s">
        <v>49</v>
      </c>
      <c r="G5398" s="21" t="str">
        <f>VLOOKUP(Tableau1[[#This Row],[CODE_TYPE_DECHET]],Libellés!$A$1:$B$8,2,FALSE)</f>
        <v>Ordures ménagères résiduelles</v>
      </c>
      <c r="H5398" s="21" t="s">
        <v>49</v>
      </c>
      <c r="I5398" s="21" t="str">
        <f>VLOOKUP(Tableau1[[#This Row],[CODE_DESTINATION]],Libellés!$E$2:$F$7,2,FALSE)</f>
        <v>Valorisation matière</v>
      </c>
      <c r="J5398" s="21">
        <v>850</v>
      </c>
      <c r="K5398" s="21">
        <v>1180365</v>
      </c>
      <c r="L5398" s="21">
        <f>Tableau1[[#This Row],[TONNE_DECHET]]*1000</f>
        <v>850000</v>
      </c>
      <c r="M5398" s="21">
        <f>Tableau1[[#This Row],[KG_DECHET]]/Tableau1[[#This Row],[Population]]</f>
        <v>0.72011623523232215</v>
      </c>
    </row>
    <row r="5399" spans="1:13" x14ac:dyDescent="0.3">
      <c r="A5399" s="21">
        <v>2011</v>
      </c>
      <c r="B5399" s="21">
        <v>11</v>
      </c>
      <c r="C5399" s="21" t="str">
        <f>VLOOKUP(Tableau1[[#This Row],[CODE_REGION]],Libellés!$I$2:$J$15,2,FALSE)</f>
        <v>Ile-de-France</v>
      </c>
      <c r="D5399" s="21">
        <v>95</v>
      </c>
      <c r="E5399" s="21" t="str">
        <f>VLOOKUP(Tableau1[[#This Row],[CODE_DEPT]],Libellés!$L$2:$M$102,2,FALSE)</f>
        <v>Val-d'Oise</v>
      </c>
      <c r="F5399" s="21" t="s">
        <v>49</v>
      </c>
      <c r="G5399" s="21" t="str">
        <f>VLOOKUP(Tableau1[[#This Row],[CODE_TYPE_DECHET]],Libellés!$A$1:$B$8,2,FALSE)</f>
        <v>Ordures ménagères résiduelles</v>
      </c>
      <c r="H5399" s="21" t="s">
        <v>50</v>
      </c>
      <c r="I5399" s="21" t="str">
        <f>VLOOKUP(Tableau1[[#This Row],[CODE_DESTINATION]],Libellés!$E$2:$F$7,2,FALSE)</f>
        <v>Incinération avec récupération d'énergie</v>
      </c>
      <c r="J5399" s="21">
        <v>297010.0932</v>
      </c>
      <c r="K5399" s="21">
        <v>1180365</v>
      </c>
      <c r="L5399" s="21">
        <f>Tableau1[[#This Row],[TONNE_DECHET]]*1000</f>
        <v>297010093.19999999</v>
      </c>
      <c r="M5399" s="21">
        <f>Tableau1[[#This Row],[KG_DECHET]]/Tableau1[[#This Row],[Population]]</f>
        <v>251.62563546021781</v>
      </c>
    </row>
    <row r="5400" spans="1:13" x14ac:dyDescent="0.3">
      <c r="A5400" s="21">
        <v>2011</v>
      </c>
      <c r="B5400" s="21">
        <v>11</v>
      </c>
      <c r="C5400" s="21" t="str">
        <f>VLOOKUP(Tableau1[[#This Row],[CODE_REGION]],Libellés!$I$2:$J$15,2,FALSE)</f>
        <v>Ile-de-France</v>
      </c>
      <c r="D5400" s="21">
        <v>95</v>
      </c>
      <c r="E5400" s="21" t="str">
        <f>VLOOKUP(Tableau1[[#This Row],[CODE_DEPT]],Libellés!$L$2:$M$102,2,FALSE)</f>
        <v>Val-d'Oise</v>
      </c>
      <c r="F5400" s="21" t="s">
        <v>49</v>
      </c>
      <c r="G5400" s="21" t="str">
        <f>VLOOKUP(Tableau1[[#This Row],[CODE_TYPE_DECHET]],Libellés!$A$1:$B$8,2,FALSE)</f>
        <v>Ordures ménagères résiduelles</v>
      </c>
      <c r="H5400" s="21" t="s">
        <v>56</v>
      </c>
      <c r="I5400" s="21" t="str">
        <f>VLOOKUP(Tableau1[[#This Row],[CODE_DESTINATION]],Libellés!$E$2:$F$7,2,FALSE)</f>
        <v>Valorisation organique</v>
      </c>
      <c r="J5400" s="21">
        <v>62115.42</v>
      </c>
      <c r="K5400" s="21">
        <v>1180365</v>
      </c>
      <c r="L5400" s="21">
        <f>Tableau1[[#This Row],[TONNE_DECHET]]*1000</f>
        <v>62115420</v>
      </c>
      <c r="M5400" s="21">
        <f>Tableau1[[#This Row],[KG_DECHET]]/Tableau1[[#This Row],[Population]]</f>
        <v>52.623908706205285</v>
      </c>
    </row>
    <row r="5401" spans="1:13" x14ac:dyDescent="0.3">
      <c r="A5401" s="21">
        <v>2011</v>
      </c>
      <c r="B5401" s="21">
        <v>11</v>
      </c>
      <c r="C5401" s="21" t="str">
        <f>VLOOKUP(Tableau1[[#This Row],[CODE_REGION]],Libellés!$I$2:$J$15,2,FALSE)</f>
        <v>Ile-de-France</v>
      </c>
      <c r="D5401" s="21">
        <v>95</v>
      </c>
      <c r="E5401" s="21" t="str">
        <f>VLOOKUP(Tableau1[[#This Row],[CODE_DEPT]],Libellés!$L$2:$M$102,2,FALSE)</f>
        <v>Val-d'Oise</v>
      </c>
      <c r="F5401" s="21" t="s">
        <v>50</v>
      </c>
      <c r="G5401" s="21" t="str">
        <f>VLOOKUP(Tableau1[[#This Row],[CODE_TYPE_DECHET]],Libellés!$A$1:$B$8,2,FALSE)</f>
        <v>Encombrants</v>
      </c>
      <c r="H5401" s="21" t="s">
        <v>49</v>
      </c>
      <c r="I5401" s="21" t="str">
        <f>VLOOKUP(Tableau1[[#This Row],[CODE_DESTINATION]],Libellés!$E$2:$F$7,2,FALSE)</f>
        <v>Valorisation matière</v>
      </c>
      <c r="J5401" s="21">
        <v>26359.399560000002</v>
      </c>
      <c r="K5401" s="21">
        <v>1180365</v>
      </c>
      <c r="L5401" s="21">
        <f>Tableau1[[#This Row],[TONNE_DECHET]]*1000</f>
        <v>26359399.560000002</v>
      </c>
      <c r="M5401" s="21">
        <f>Tableau1[[#This Row],[KG_DECHET]]/Tableau1[[#This Row],[Population]]</f>
        <v>22.331566557802038</v>
      </c>
    </row>
    <row r="5402" spans="1:13" x14ac:dyDescent="0.3">
      <c r="A5402" s="21">
        <v>2011</v>
      </c>
      <c r="B5402" s="21">
        <v>11</v>
      </c>
      <c r="C5402" s="21" t="str">
        <f>VLOOKUP(Tableau1[[#This Row],[CODE_REGION]],Libellés!$I$2:$J$15,2,FALSE)</f>
        <v>Ile-de-France</v>
      </c>
      <c r="D5402" s="21">
        <v>95</v>
      </c>
      <c r="E5402" s="21" t="str">
        <f>VLOOKUP(Tableau1[[#This Row],[CODE_DEPT]],Libellés!$L$2:$M$102,2,FALSE)</f>
        <v>Val-d'Oise</v>
      </c>
      <c r="F5402" s="21" t="s">
        <v>50</v>
      </c>
      <c r="G5402" s="21" t="str">
        <f>VLOOKUP(Tableau1[[#This Row],[CODE_TYPE_DECHET]],Libellés!$A$1:$B$8,2,FALSE)</f>
        <v>Encombrants</v>
      </c>
      <c r="H5402" s="21" t="s">
        <v>50</v>
      </c>
      <c r="I5402" s="21" t="str">
        <f>VLOOKUP(Tableau1[[#This Row],[CODE_DESTINATION]],Libellés!$E$2:$F$7,2,FALSE)</f>
        <v>Incinération avec récupération d'énergie</v>
      </c>
      <c r="J5402" s="21">
        <v>1313</v>
      </c>
      <c r="K5402" s="21">
        <v>1180365</v>
      </c>
      <c r="L5402" s="21">
        <f>Tableau1[[#This Row],[TONNE_DECHET]]*1000</f>
        <v>1313000</v>
      </c>
      <c r="M5402" s="21">
        <f>Tableau1[[#This Row],[KG_DECHET]]/Tableau1[[#This Row],[Population]]</f>
        <v>1.1123677845412223</v>
      </c>
    </row>
    <row r="5403" spans="1:13" x14ac:dyDescent="0.3">
      <c r="A5403" s="21">
        <v>2011</v>
      </c>
      <c r="B5403" s="21">
        <v>11</v>
      </c>
      <c r="C5403" s="21" t="str">
        <f>VLOOKUP(Tableau1[[#This Row],[CODE_REGION]],Libellés!$I$2:$J$15,2,FALSE)</f>
        <v>Ile-de-France</v>
      </c>
      <c r="D5403" s="21">
        <v>95</v>
      </c>
      <c r="E5403" s="21" t="str">
        <f>VLOOKUP(Tableau1[[#This Row],[CODE_DEPT]],Libellés!$L$2:$M$102,2,FALSE)</f>
        <v>Val-d'Oise</v>
      </c>
      <c r="F5403" s="21" t="s">
        <v>50</v>
      </c>
      <c r="G5403" s="21" t="str">
        <f>VLOOKUP(Tableau1[[#This Row],[CODE_TYPE_DECHET]],Libellés!$A$1:$B$8,2,FALSE)</f>
        <v>Encombrants</v>
      </c>
      <c r="H5403" s="21" t="s">
        <v>51</v>
      </c>
      <c r="I5403" s="21" t="str">
        <f>VLOOKUP(Tableau1[[#This Row],[CODE_DESTINATION]],Libellés!$E$2:$F$7,2,FALSE)</f>
        <v>Stockage</v>
      </c>
      <c r="J5403" s="21">
        <v>5239.92</v>
      </c>
      <c r="K5403" s="21">
        <v>1180365</v>
      </c>
      <c r="L5403" s="21">
        <f>Tableau1[[#This Row],[TONNE_DECHET]]*1000</f>
        <v>5239920</v>
      </c>
      <c r="M5403" s="21">
        <f>Tableau1[[#This Row],[KG_DECHET]]/Tableau1[[#This Row],[Population]]</f>
        <v>4.4392370156688825</v>
      </c>
    </row>
    <row r="5404" spans="1:13" x14ac:dyDescent="0.3">
      <c r="A5404" s="21">
        <v>2011</v>
      </c>
      <c r="B5404" s="21">
        <v>11</v>
      </c>
      <c r="C5404" s="21" t="str">
        <f>VLOOKUP(Tableau1[[#This Row],[CODE_REGION]],Libellés!$I$2:$J$15,2,FALSE)</f>
        <v>Ile-de-France</v>
      </c>
      <c r="D5404" s="21">
        <v>95</v>
      </c>
      <c r="E5404" s="21" t="str">
        <f>VLOOKUP(Tableau1[[#This Row],[CODE_DEPT]],Libellés!$L$2:$M$102,2,FALSE)</f>
        <v>Val-d'Oise</v>
      </c>
      <c r="F5404" s="21" t="s">
        <v>53</v>
      </c>
      <c r="G5404" s="21" t="str">
        <f>VLOOKUP(Tableau1[[#This Row],[CODE_TYPE_DECHET]],Libellés!$A$1:$B$8,2,FALSE)</f>
        <v>Déchets dangereux</v>
      </c>
      <c r="H5404" s="21" t="s">
        <v>49</v>
      </c>
      <c r="I5404" s="21" t="str">
        <f>VLOOKUP(Tableau1[[#This Row],[CODE_DESTINATION]],Libellés!$E$2:$F$7,2,FALSE)</f>
        <v>Valorisation matière</v>
      </c>
      <c r="J5404" s="21">
        <v>109.4</v>
      </c>
      <c r="K5404" s="21">
        <v>1180365</v>
      </c>
      <c r="L5404" s="21">
        <f>Tableau1[[#This Row],[TONNE_DECHET]]*1000</f>
        <v>109400</v>
      </c>
      <c r="M5404" s="21">
        <f>Tableau1[[#This Row],[KG_DECHET]]/Tableau1[[#This Row],[Population]]</f>
        <v>9.2683195452254175E-2</v>
      </c>
    </row>
    <row r="5405" spans="1:13" x14ac:dyDescent="0.3">
      <c r="A5405" s="21">
        <v>2011</v>
      </c>
      <c r="B5405" s="21">
        <v>11</v>
      </c>
      <c r="C5405" s="21" t="str">
        <f>VLOOKUP(Tableau1[[#This Row],[CODE_REGION]],Libellés!$I$2:$J$15,2,FALSE)</f>
        <v>Ile-de-France</v>
      </c>
      <c r="D5405" s="21">
        <v>95</v>
      </c>
      <c r="E5405" s="21" t="str">
        <f>VLOOKUP(Tableau1[[#This Row],[CODE_DEPT]],Libellés!$L$2:$M$102,2,FALSE)</f>
        <v>Val-d'Oise</v>
      </c>
      <c r="F5405" s="21" t="s">
        <v>53</v>
      </c>
      <c r="G5405" s="21" t="str">
        <f>VLOOKUP(Tableau1[[#This Row],[CODE_TYPE_DECHET]],Libellés!$A$1:$B$8,2,FALSE)</f>
        <v>Déchets dangereux</v>
      </c>
      <c r="H5405" s="21" t="s">
        <v>50</v>
      </c>
      <c r="I5405" s="21" t="str">
        <f>VLOOKUP(Tableau1[[#This Row],[CODE_DESTINATION]],Libellés!$E$2:$F$7,2,FALSE)</f>
        <v>Incinération avec récupération d'énergie</v>
      </c>
      <c r="J5405" s="21">
        <v>0.03</v>
      </c>
      <c r="K5405" s="21">
        <v>1180365</v>
      </c>
      <c r="L5405" s="21">
        <f>Tableau1[[#This Row],[TONNE_DECHET]]*1000</f>
        <v>30</v>
      </c>
      <c r="M5405" s="21">
        <f>Tableau1[[#This Row],[KG_DECHET]]/Tableau1[[#This Row],[Population]]</f>
        <v>2.5415867125846665E-5</v>
      </c>
    </row>
    <row r="5406" spans="1:13" x14ac:dyDescent="0.3">
      <c r="A5406" s="21">
        <v>2011</v>
      </c>
      <c r="B5406" s="21">
        <v>11</v>
      </c>
      <c r="C5406" s="21" t="str">
        <f>VLOOKUP(Tableau1[[#This Row],[CODE_REGION]],Libellés!$I$2:$J$15,2,FALSE)</f>
        <v>Ile-de-France</v>
      </c>
      <c r="D5406" s="21">
        <v>95</v>
      </c>
      <c r="E5406" s="21" t="str">
        <f>VLOOKUP(Tableau1[[#This Row],[CODE_DEPT]],Libellés!$L$2:$M$102,2,FALSE)</f>
        <v>Val-d'Oise</v>
      </c>
      <c r="F5406" s="21" t="s">
        <v>53</v>
      </c>
      <c r="G5406" s="21" t="str">
        <f>VLOOKUP(Tableau1[[#This Row],[CODE_TYPE_DECHET]],Libellés!$A$1:$B$8,2,FALSE)</f>
        <v>Déchets dangereux</v>
      </c>
      <c r="H5406" s="21" t="s">
        <v>52</v>
      </c>
      <c r="I5406" s="21" t="str">
        <f>VLOOKUP(Tableau1[[#This Row],[CODE_DESTINATION]],Libellés!$E$2:$F$7,2,FALSE)</f>
        <v>Non précisé</v>
      </c>
      <c r="J5406" s="21">
        <v>45</v>
      </c>
      <c r="K5406" s="21">
        <v>1180365</v>
      </c>
      <c r="L5406" s="21">
        <f>Tableau1[[#This Row],[TONNE_DECHET]]*1000</f>
        <v>45000</v>
      </c>
      <c r="M5406" s="21">
        <f>Tableau1[[#This Row],[KG_DECHET]]/Tableau1[[#This Row],[Population]]</f>
        <v>3.8123800688769999E-2</v>
      </c>
    </row>
    <row r="5407" spans="1:13" x14ac:dyDescent="0.3">
      <c r="A5407" s="21">
        <v>2011</v>
      </c>
      <c r="B5407" s="21">
        <v>11</v>
      </c>
      <c r="C5407" s="21" t="str">
        <f>VLOOKUP(Tableau1[[#This Row],[CODE_REGION]],Libellés!$I$2:$J$15,2,FALSE)</f>
        <v>Ile-de-France</v>
      </c>
      <c r="D5407" s="21">
        <v>95</v>
      </c>
      <c r="E5407" s="21" t="str">
        <f>VLOOKUP(Tableau1[[#This Row],[CODE_DEPT]],Libellés!$L$2:$M$102,2,FALSE)</f>
        <v>Val-d'Oise</v>
      </c>
      <c r="F5407" s="21" t="s">
        <v>51</v>
      </c>
      <c r="G5407" s="21" t="str">
        <f>VLOOKUP(Tableau1[[#This Row],[CODE_TYPE_DECHET]],Libellés!$A$1:$B$8,2,FALSE)</f>
        <v>Emballages et papier</v>
      </c>
      <c r="H5407" s="21" t="s">
        <v>49</v>
      </c>
      <c r="I5407" s="21" t="str">
        <f>VLOOKUP(Tableau1[[#This Row],[CODE_DESTINATION]],Libellés!$E$2:$F$7,2,FALSE)</f>
        <v>Valorisation matière</v>
      </c>
      <c r="J5407" s="21">
        <v>38433.618670000003</v>
      </c>
      <c r="K5407" s="21">
        <v>1180365</v>
      </c>
      <c r="L5407" s="21">
        <f>Tableau1[[#This Row],[TONNE_DECHET]]*1000</f>
        <v>38433618.670000002</v>
      </c>
      <c r="M5407" s="21">
        <f>Tableau1[[#This Row],[KG_DECHET]]/Tableau1[[#This Row],[Population]]</f>
        <v>32.560791509405988</v>
      </c>
    </row>
    <row r="5408" spans="1:13" x14ac:dyDescent="0.3">
      <c r="A5408" s="21">
        <v>2011</v>
      </c>
      <c r="B5408" s="21">
        <v>11</v>
      </c>
      <c r="C5408" s="21" t="str">
        <f>VLOOKUP(Tableau1[[#This Row],[CODE_REGION]],Libellés!$I$2:$J$15,2,FALSE)</f>
        <v>Ile-de-France</v>
      </c>
      <c r="D5408" s="21">
        <v>95</v>
      </c>
      <c r="E5408" s="21" t="str">
        <f>VLOOKUP(Tableau1[[#This Row],[CODE_DEPT]],Libellés!$L$2:$M$102,2,FALSE)</f>
        <v>Val-d'Oise</v>
      </c>
      <c r="F5408" s="21" t="s">
        <v>56</v>
      </c>
      <c r="G5408" s="21" t="str">
        <f>VLOOKUP(Tableau1[[#This Row],[CODE_TYPE_DECHET]],Libellés!$A$1:$B$8,2,FALSE)</f>
        <v>Biodéchets</v>
      </c>
      <c r="H5408" s="21" t="s">
        <v>56</v>
      </c>
      <c r="I5408" s="21" t="str">
        <f>VLOOKUP(Tableau1[[#This Row],[CODE_DESTINATION]],Libellés!$E$2:$F$7,2,FALSE)</f>
        <v>Valorisation organique</v>
      </c>
      <c r="J5408" s="21">
        <v>25462.564920000001</v>
      </c>
      <c r="K5408" s="21">
        <v>1180365</v>
      </c>
      <c r="L5408" s="21">
        <f>Tableau1[[#This Row],[TONNE_DECHET]]*1000</f>
        <v>25462564.920000002</v>
      </c>
      <c r="M5408" s="21">
        <f>Tableau1[[#This Row],[KG_DECHET]]/Tableau1[[#This Row],[Population]]</f>
        <v>21.57177222299882</v>
      </c>
    </row>
    <row r="5409" spans="1:13" x14ac:dyDescent="0.3">
      <c r="A5409" s="21">
        <v>2011</v>
      </c>
      <c r="B5409" s="21">
        <v>11</v>
      </c>
      <c r="C5409" s="21" t="str">
        <f>VLOOKUP(Tableau1[[#This Row],[CODE_REGION]],Libellés!$I$2:$J$15,2,FALSE)</f>
        <v>Ile-de-France</v>
      </c>
      <c r="D5409" s="21">
        <v>95</v>
      </c>
      <c r="E5409" s="21" t="str">
        <f>VLOOKUP(Tableau1[[#This Row],[CODE_DEPT]],Libellés!$L$2:$M$102,2,FALSE)</f>
        <v>Val-d'Oise</v>
      </c>
      <c r="F5409" s="21" t="s">
        <v>54</v>
      </c>
      <c r="G5409" s="21" t="str">
        <f>VLOOKUP(Tableau1[[#This Row],[CODE_TYPE_DECHET]],Libellés!$A$1:$B$8,2,FALSE)</f>
        <v>Verre</v>
      </c>
      <c r="H5409" s="21" t="s">
        <v>49</v>
      </c>
      <c r="I5409" s="21" t="str">
        <f>VLOOKUP(Tableau1[[#This Row],[CODE_DESTINATION]],Libellés!$E$2:$F$7,2,FALSE)</f>
        <v>Valorisation matière</v>
      </c>
      <c r="J5409" s="21">
        <v>20988.836960000001</v>
      </c>
      <c r="K5409" s="21">
        <v>1180365</v>
      </c>
      <c r="L5409" s="21">
        <f>Tableau1[[#This Row],[TONNE_DECHET]]*1000</f>
        <v>20988836.960000001</v>
      </c>
      <c r="M5409" s="21">
        <f>Tableau1[[#This Row],[KG_DECHET]]/Tableau1[[#This Row],[Population]]</f>
        <v>17.781649710047315</v>
      </c>
    </row>
    <row r="5410" spans="1:13" x14ac:dyDescent="0.3">
      <c r="A5410" s="21">
        <v>2011</v>
      </c>
      <c r="B5410" s="21">
        <v>11</v>
      </c>
      <c r="C5410" s="21" t="str">
        <f>VLOOKUP(Tableau1[[#This Row],[CODE_REGION]],Libellés!$I$2:$J$15,2,FALSE)</f>
        <v>Ile-de-France</v>
      </c>
      <c r="D5410" s="21">
        <v>95</v>
      </c>
      <c r="E5410" s="21" t="str">
        <f>VLOOKUP(Tableau1[[#This Row],[CODE_DEPT]],Libellés!$L$2:$M$102,2,FALSE)</f>
        <v>Val-d'Oise</v>
      </c>
      <c r="F5410" s="21" t="s">
        <v>55</v>
      </c>
      <c r="G5410" s="21" t="str">
        <f>VLOOKUP(Tableau1[[#This Row],[CODE_TYPE_DECHET]],Libellés!$A$1:$B$8,2,FALSE)</f>
        <v>Collectes séparées hors gravats</v>
      </c>
      <c r="H5410" s="21" t="s">
        <v>49</v>
      </c>
      <c r="I5410" s="21" t="str">
        <f>VLOOKUP(Tableau1[[#This Row],[CODE_DESTINATION]],Libellés!$E$2:$F$7,2,FALSE)</f>
        <v>Valorisation matière</v>
      </c>
      <c r="J5410" s="21">
        <v>121.3</v>
      </c>
      <c r="K5410" s="21">
        <v>1180365</v>
      </c>
      <c r="L5410" s="21">
        <f>Tableau1[[#This Row],[TONNE_DECHET]]*1000</f>
        <v>121300</v>
      </c>
      <c r="M5410" s="21">
        <f>Tableau1[[#This Row],[KG_DECHET]]/Tableau1[[#This Row],[Population]]</f>
        <v>0.10276482274550669</v>
      </c>
    </row>
    <row r="5411" spans="1:13" x14ac:dyDescent="0.3">
      <c r="A5411" s="21">
        <v>2013</v>
      </c>
      <c r="B5411" s="21">
        <v>11</v>
      </c>
      <c r="C5411" s="21" t="str">
        <f>VLOOKUP(Tableau1[[#This Row],[CODE_REGION]],Libellés!$I$2:$J$15,2,FALSE)</f>
        <v>Ile-de-France</v>
      </c>
      <c r="D5411" s="21">
        <v>95</v>
      </c>
      <c r="E5411" s="21" t="str">
        <f>VLOOKUP(Tableau1[[#This Row],[CODE_DEPT]],Libellés!$L$2:$M$102,2,FALSE)</f>
        <v>Val-d'Oise</v>
      </c>
      <c r="F5411" s="21" t="s">
        <v>49</v>
      </c>
      <c r="G5411" s="21" t="str">
        <f>VLOOKUP(Tableau1[[#This Row],[CODE_TYPE_DECHET]],Libellés!$A$1:$B$8,2,FALSE)</f>
        <v>Ordures ménagères résiduelles</v>
      </c>
      <c r="H5411" s="21" t="s">
        <v>50</v>
      </c>
      <c r="I5411" s="21" t="str">
        <f>VLOOKUP(Tableau1[[#This Row],[CODE_DESTINATION]],Libellés!$E$2:$F$7,2,FALSE)</f>
        <v>Incinération avec récupération d'énergie</v>
      </c>
      <c r="J5411" s="21">
        <v>297131.68805</v>
      </c>
      <c r="K5411" s="21">
        <v>1194681</v>
      </c>
      <c r="L5411" s="21">
        <f>Tableau1[[#This Row],[TONNE_DECHET]]*1000</f>
        <v>297131688.05000001</v>
      </c>
      <c r="M5411" s="21">
        <f>Tableau1[[#This Row],[KG_DECHET]]/Tableau1[[#This Row],[Population]]</f>
        <v>248.71215667613365</v>
      </c>
    </row>
    <row r="5412" spans="1:13" x14ac:dyDescent="0.3">
      <c r="A5412" s="21">
        <v>2013</v>
      </c>
      <c r="B5412" s="21">
        <v>11</v>
      </c>
      <c r="C5412" s="21" t="str">
        <f>VLOOKUP(Tableau1[[#This Row],[CODE_REGION]],Libellés!$I$2:$J$15,2,FALSE)</f>
        <v>Ile-de-France</v>
      </c>
      <c r="D5412" s="21">
        <v>95</v>
      </c>
      <c r="E5412" s="21" t="str">
        <f>VLOOKUP(Tableau1[[#This Row],[CODE_DEPT]],Libellés!$L$2:$M$102,2,FALSE)</f>
        <v>Val-d'Oise</v>
      </c>
      <c r="F5412" s="21" t="s">
        <v>49</v>
      </c>
      <c r="G5412" s="21" t="str">
        <f>VLOOKUP(Tableau1[[#This Row],[CODE_TYPE_DECHET]],Libellés!$A$1:$B$8,2,FALSE)</f>
        <v>Ordures ménagères résiduelles</v>
      </c>
      <c r="H5412" s="21" t="s">
        <v>51</v>
      </c>
      <c r="I5412" s="21" t="str">
        <f>VLOOKUP(Tableau1[[#This Row],[CODE_DESTINATION]],Libellés!$E$2:$F$7,2,FALSE)</f>
        <v>Stockage</v>
      </c>
      <c r="J5412" s="21">
        <v>24380</v>
      </c>
      <c r="K5412" s="21">
        <v>1194681</v>
      </c>
      <c r="L5412" s="21">
        <f>Tableau1[[#This Row],[TONNE_DECHET]]*1000</f>
        <v>24380000</v>
      </c>
      <c r="M5412" s="21">
        <f>Tableau1[[#This Row],[KG_DECHET]]/Tableau1[[#This Row],[Population]]</f>
        <v>20.407121231525402</v>
      </c>
    </row>
    <row r="5413" spans="1:13" x14ac:dyDescent="0.3">
      <c r="A5413" s="21">
        <v>2013</v>
      </c>
      <c r="B5413" s="21">
        <v>11</v>
      </c>
      <c r="C5413" s="21" t="str">
        <f>VLOOKUP(Tableau1[[#This Row],[CODE_REGION]],Libellés!$I$2:$J$15,2,FALSE)</f>
        <v>Ile-de-France</v>
      </c>
      <c r="D5413" s="21">
        <v>95</v>
      </c>
      <c r="E5413" s="21" t="str">
        <f>VLOOKUP(Tableau1[[#This Row],[CODE_DEPT]],Libellés!$L$2:$M$102,2,FALSE)</f>
        <v>Val-d'Oise</v>
      </c>
      <c r="F5413" s="21" t="s">
        <v>49</v>
      </c>
      <c r="G5413" s="21" t="str">
        <f>VLOOKUP(Tableau1[[#This Row],[CODE_TYPE_DECHET]],Libellés!$A$1:$B$8,2,FALSE)</f>
        <v>Ordures ménagères résiduelles</v>
      </c>
      <c r="H5413" s="21" t="s">
        <v>56</v>
      </c>
      <c r="I5413" s="21" t="str">
        <f>VLOOKUP(Tableau1[[#This Row],[CODE_DESTINATION]],Libellés!$E$2:$F$7,2,FALSE)</f>
        <v>Valorisation organique</v>
      </c>
      <c r="J5413" s="21">
        <v>27933.3</v>
      </c>
      <c r="K5413" s="21">
        <v>1194681</v>
      </c>
      <c r="L5413" s="21">
        <f>Tableau1[[#This Row],[TONNE_DECHET]]*1000</f>
        <v>27933300</v>
      </c>
      <c r="M5413" s="21">
        <f>Tableau1[[#This Row],[KG_DECHET]]/Tableau1[[#This Row],[Population]]</f>
        <v>23.381388002320286</v>
      </c>
    </row>
    <row r="5414" spans="1:13" x14ac:dyDescent="0.3">
      <c r="A5414" s="21">
        <v>2013</v>
      </c>
      <c r="B5414" s="21">
        <v>11</v>
      </c>
      <c r="C5414" s="21" t="str">
        <f>VLOOKUP(Tableau1[[#This Row],[CODE_REGION]],Libellés!$I$2:$J$15,2,FALSE)</f>
        <v>Ile-de-France</v>
      </c>
      <c r="D5414" s="21">
        <v>95</v>
      </c>
      <c r="E5414" s="21" t="str">
        <f>VLOOKUP(Tableau1[[#This Row],[CODE_DEPT]],Libellés!$L$2:$M$102,2,FALSE)</f>
        <v>Val-d'Oise</v>
      </c>
      <c r="F5414" s="21" t="s">
        <v>50</v>
      </c>
      <c r="G5414" s="21" t="str">
        <f>VLOOKUP(Tableau1[[#This Row],[CODE_TYPE_DECHET]],Libellés!$A$1:$B$8,2,FALSE)</f>
        <v>Encombrants</v>
      </c>
      <c r="H5414" s="21" t="s">
        <v>49</v>
      </c>
      <c r="I5414" s="21" t="str">
        <f>VLOOKUP(Tableau1[[#This Row],[CODE_DESTINATION]],Libellés!$E$2:$F$7,2,FALSE)</f>
        <v>Valorisation matière</v>
      </c>
      <c r="J5414" s="21">
        <v>26484.67</v>
      </c>
      <c r="K5414" s="21">
        <v>1194681</v>
      </c>
      <c r="L5414" s="21">
        <f>Tableau1[[#This Row],[TONNE_DECHET]]*1000</f>
        <v>26484670</v>
      </c>
      <c r="M5414" s="21">
        <f>Tableau1[[#This Row],[KG_DECHET]]/Tableau1[[#This Row],[Population]]</f>
        <v>22.168821635231495</v>
      </c>
    </row>
    <row r="5415" spans="1:13" x14ac:dyDescent="0.3">
      <c r="A5415" s="21">
        <v>2013</v>
      </c>
      <c r="B5415" s="21">
        <v>11</v>
      </c>
      <c r="C5415" s="21" t="str">
        <f>VLOOKUP(Tableau1[[#This Row],[CODE_REGION]],Libellés!$I$2:$J$15,2,FALSE)</f>
        <v>Ile-de-France</v>
      </c>
      <c r="D5415" s="21">
        <v>95</v>
      </c>
      <c r="E5415" s="21" t="str">
        <f>VLOOKUP(Tableau1[[#This Row],[CODE_DEPT]],Libellés!$L$2:$M$102,2,FALSE)</f>
        <v>Val-d'Oise</v>
      </c>
      <c r="F5415" s="21" t="s">
        <v>50</v>
      </c>
      <c r="G5415" s="21" t="str">
        <f>VLOOKUP(Tableau1[[#This Row],[CODE_TYPE_DECHET]],Libellés!$A$1:$B$8,2,FALSE)</f>
        <v>Encombrants</v>
      </c>
      <c r="H5415" s="21" t="s">
        <v>50</v>
      </c>
      <c r="I5415" s="21" t="str">
        <f>VLOOKUP(Tableau1[[#This Row],[CODE_DESTINATION]],Libellés!$E$2:$F$7,2,FALSE)</f>
        <v>Incinération avec récupération d'énergie</v>
      </c>
      <c r="J5415" s="21">
        <v>75</v>
      </c>
      <c r="K5415" s="21">
        <v>1194681</v>
      </c>
      <c r="L5415" s="21">
        <f>Tableau1[[#This Row],[TONNE_DECHET]]*1000</f>
        <v>75000</v>
      </c>
      <c r="M5415" s="21">
        <f>Tableau1[[#This Row],[KG_DECHET]]/Tableau1[[#This Row],[Population]]</f>
        <v>6.2778264658097022E-2</v>
      </c>
    </row>
    <row r="5416" spans="1:13" x14ac:dyDescent="0.3">
      <c r="A5416" s="21">
        <v>2013</v>
      </c>
      <c r="B5416" s="21">
        <v>11</v>
      </c>
      <c r="C5416" s="21" t="str">
        <f>VLOOKUP(Tableau1[[#This Row],[CODE_REGION]],Libellés!$I$2:$J$15,2,FALSE)</f>
        <v>Ile-de-France</v>
      </c>
      <c r="D5416" s="21">
        <v>95</v>
      </c>
      <c r="E5416" s="21" t="str">
        <f>VLOOKUP(Tableau1[[#This Row],[CODE_DEPT]],Libellés!$L$2:$M$102,2,FALSE)</f>
        <v>Val-d'Oise</v>
      </c>
      <c r="F5416" s="21" t="s">
        <v>50</v>
      </c>
      <c r="G5416" s="21" t="str">
        <f>VLOOKUP(Tableau1[[#This Row],[CODE_TYPE_DECHET]],Libellés!$A$1:$B$8,2,FALSE)</f>
        <v>Encombrants</v>
      </c>
      <c r="H5416" s="21" t="s">
        <v>51</v>
      </c>
      <c r="I5416" s="21" t="str">
        <f>VLOOKUP(Tableau1[[#This Row],[CODE_DESTINATION]],Libellés!$E$2:$F$7,2,FALSE)</f>
        <v>Stockage</v>
      </c>
      <c r="J5416" s="21">
        <v>4333.7935500000003</v>
      </c>
      <c r="K5416" s="21">
        <v>1194681</v>
      </c>
      <c r="L5416" s="21">
        <f>Tableau1[[#This Row],[TONNE_DECHET]]*1000</f>
        <v>4333793.5500000007</v>
      </c>
      <c r="M5416" s="21">
        <f>Tableau1[[#This Row],[KG_DECHET]]/Tableau1[[#This Row],[Population]]</f>
        <v>3.627573846072718</v>
      </c>
    </row>
    <row r="5417" spans="1:13" x14ac:dyDescent="0.3">
      <c r="A5417" s="21">
        <v>2013</v>
      </c>
      <c r="B5417" s="21">
        <v>11</v>
      </c>
      <c r="C5417" s="21" t="str">
        <f>VLOOKUP(Tableau1[[#This Row],[CODE_REGION]],Libellés!$I$2:$J$15,2,FALSE)</f>
        <v>Ile-de-France</v>
      </c>
      <c r="D5417" s="21">
        <v>95</v>
      </c>
      <c r="E5417" s="21" t="str">
        <f>VLOOKUP(Tableau1[[#This Row],[CODE_DEPT]],Libellés!$L$2:$M$102,2,FALSE)</f>
        <v>Val-d'Oise</v>
      </c>
      <c r="F5417" s="21" t="s">
        <v>53</v>
      </c>
      <c r="G5417" s="21" t="str">
        <f>VLOOKUP(Tableau1[[#This Row],[CODE_TYPE_DECHET]],Libellés!$A$1:$B$8,2,FALSE)</f>
        <v>Déchets dangereux</v>
      </c>
      <c r="H5417" s="21" t="s">
        <v>49</v>
      </c>
      <c r="I5417" s="21" t="str">
        <f>VLOOKUP(Tableau1[[#This Row],[CODE_DESTINATION]],Libellés!$E$2:$F$7,2,FALSE)</f>
        <v>Valorisation matière</v>
      </c>
      <c r="J5417" s="21">
        <v>166.9</v>
      </c>
      <c r="K5417" s="21">
        <v>1194681</v>
      </c>
      <c r="L5417" s="21">
        <f>Tableau1[[#This Row],[TONNE_DECHET]]*1000</f>
        <v>166900</v>
      </c>
      <c r="M5417" s="21">
        <f>Tableau1[[#This Row],[KG_DECHET]]/Tableau1[[#This Row],[Population]]</f>
        <v>0.13970256495248523</v>
      </c>
    </row>
    <row r="5418" spans="1:13" x14ac:dyDescent="0.3">
      <c r="A5418" s="21">
        <v>2013</v>
      </c>
      <c r="B5418" s="21">
        <v>11</v>
      </c>
      <c r="C5418" s="21" t="str">
        <f>VLOOKUP(Tableau1[[#This Row],[CODE_REGION]],Libellés!$I$2:$J$15,2,FALSE)</f>
        <v>Ile-de-France</v>
      </c>
      <c r="D5418" s="21">
        <v>95</v>
      </c>
      <c r="E5418" s="21" t="str">
        <f>VLOOKUP(Tableau1[[#This Row],[CODE_DEPT]],Libellés!$L$2:$M$102,2,FALSE)</f>
        <v>Val-d'Oise</v>
      </c>
      <c r="F5418" s="21" t="s">
        <v>53</v>
      </c>
      <c r="G5418" s="21" t="str">
        <f>VLOOKUP(Tableau1[[#This Row],[CODE_TYPE_DECHET]],Libellés!$A$1:$B$8,2,FALSE)</f>
        <v>Déchets dangereux</v>
      </c>
      <c r="H5418" s="21" t="s">
        <v>50</v>
      </c>
      <c r="I5418" s="21" t="str">
        <f>VLOOKUP(Tableau1[[#This Row],[CODE_DESTINATION]],Libellés!$E$2:$F$7,2,FALSE)</f>
        <v>Incinération avec récupération d'énergie</v>
      </c>
      <c r="J5418" s="21">
        <v>2.79</v>
      </c>
      <c r="K5418" s="21">
        <v>1194681</v>
      </c>
      <c r="L5418" s="21">
        <f>Tableau1[[#This Row],[TONNE_DECHET]]*1000</f>
        <v>2790</v>
      </c>
      <c r="M5418" s="21">
        <f>Tableau1[[#This Row],[KG_DECHET]]/Tableau1[[#This Row],[Population]]</f>
        <v>2.3353514452812089E-3</v>
      </c>
    </row>
    <row r="5419" spans="1:13" x14ac:dyDescent="0.3">
      <c r="A5419" s="21">
        <v>2013</v>
      </c>
      <c r="B5419" s="21">
        <v>11</v>
      </c>
      <c r="C5419" s="21" t="str">
        <f>VLOOKUP(Tableau1[[#This Row],[CODE_REGION]],Libellés!$I$2:$J$15,2,FALSE)</f>
        <v>Ile-de-France</v>
      </c>
      <c r="D5419" s="21">
        <v>95</v>
      </c>
      <c r="E5419" s="21" t="str">
        <f>VLOOKUP(Tableau1[[#This Row],[CODE_DEPT]],Libellés!$L$2:$M$102,2,FALSE)</f>
        <v>Val-d'Oise</v>
      </c>
      <c r="F5419" s="21" t="s">
        <v>53</v>
      </c>
      <c r="G5419" s="21" t="str">
        <f>VLOOKUP(Tableau1[[#This Row],[CODE_TYPE_DECHET]],Libellés!$A$1:$B$8,2,FALSE)</f>
        <v>Déchets dangereux</v>
      </c>
      <c r="H5419" s="21" t="s">
        <v>52</v>
      </c>
      <c r="I5419" s="21" t="str">
        <f>VLOOKUP(Tableau1[[#This Row],[CODE_DESTINATION]],Libellés!$E$2:$F$7,2,FALSE)</f>
        <v>Non précisé</v>
      </c>
      <c r="J5419" s="21">
        <v>37</v>
      </c>
      <c r="K5419" s="21">
        <v>1194681</v>
      </c>
      <c r="L5419" s="21">
        <f>Tableau1[[#This Row],[TONNE_DECHET]]*1000</f>
        <v>37000</v>
      </c>
      <c r="M5419" s="21">
        <f>Tableau1[[#This Row],[KG_DECHET]]/Tableau1[[#This Row],[Population]]</f>
        <v>3.0970610564661195E-2</v>
      </c>
    </row>
    <row r="5420" spans="1:13" x14ac:dyDescent="0.3">
      <c r="A5420" s="21">
        <v>2013</v>
      </c>
      <c r="B5420" s="21">
        <v>11</v>
      </c>
      <c r="C5420" s="21" t="str">
        <f>VLOOKUP(Tableau1[[#This Row],[CODE_REGION]],Libellés!$I$2:$J$15,2,FALSE)</f>
        <v>Ile-de-France</v>
      </c>
      <c r="D5420" s="21">
        <v>95</v>
      </c>
      <c r="E5420" s="21" t="str">
        <f>VLOOKUP(Tableau1[[#This Row],[CODE_DEPT]],Libellés!$L$2:$M$102,2,FALSE)</f>
        <v>Val-d'Oise</v>
      </c>
      <c r="F5420" s="21" t="s">
        <v>51</v>
      </c>
      <c r="G5420" s="21" t="str">
        <f>VLOOKUP(Tableau1[[#This Row],[CODE_TYPE_DECHET]],Libellés!$A$1:$B$8,2,FALSE)</f>
        <v>Emballages et papier</v>
      </c>
      <c r="H5420" s="21" t="s">
        <v>49</v>
      </c>
      <c r="I5420" s="21" t="str">
        <f>VLOOKUP(Tableau1[[#This Row],[CODE_DESTINATION]],Libellés!$E$2:$F$7,2,FALSE)</f>
        <v>Valorisation matière</v>
      </c>
      <c r="J5420" s="21">
        <v>40189.272980000002</v>
      </c>
      <c r="K5420" s="21">
        <v>1194681</v>
      </c>
      <c r="L5420" s="21">
        <f>Tableau1[[#This Row],[TONNE_DECHET]]*1000</f>
        <v>40189272.980000004</v>
      </c>
      <c r="M5420" s="21">
        <f>Tableau1[[#This Row],[KG_DECHET]]/Tableau1[[#This Row],[Population]]</f>
        <v>33.640170874065966</v>
      </c>
    </row>
    <row r="5421" spans="1:13" x14ac:dyDescent="0.3">
      <c r="A5421" s="21">
        <v>2013</v>
      </c>
      <c r="B5421" s="21">
        <v>11</v>
      </c>
      <c r="C5421" s="21" t="str">
        <f>VLOOKUP(Tableau1[[#This Row],[CODE_REGION]],Libellés!$I$2:$J$15,2,FALSE)</f>
        <v>Ile-de-France</v>
      </c>
      <c r="D5421" s="21">
        <v>95</v>
      </c>
      <c r="E5421" s="21" t="str">
        <f>VLOOKUP(Tableau1[[#This Row],[CODE_DEPT]],Libellés!$L$2:$M$102,2,FALSE)</f>
        <v>Val-d'Oise</v>
      </c>
      <c r="F5421" s="21" t="s">
        <v>56</v>
      </c>
      <c r="G5421" s="21" t="str">
        <f>VLOOKUP(Tableau1[[#This Row],[CODE_TYPE_DECHET]],Libellés!$A$1:$B$8,2,FALSE)</f>
        <v>Biodéchets</v>
      </c>
      <c r="H5421" s="21" t="s">
        <v>56</v>
      </c>
      <c r="I5421" s="21" t="str">
        <f>VLOOKUP(Tableau1[[#This Row],[CODE_DESTINATION]],Libellés!$E$2:$F$7,2,FALSE)</f>
        <v>Valorisation organique</v>
      </c>
      <c r="J5421" s="21">
        <v>28745.49</v>
      </c>
      <c r="K5421" s="21">
        <v>1194681</v>
      </c>
      <c r="L5421" s="21">
        <f>Tableau1[[#This Row],[TONNE_DECHET]]*1000</f>
        <v>28745490</v>
      </c>
      <c r="M5421" s="21">
        <f>Tableau1[[#This Row],[KG_DECHET]]/Tableau1[[#This Row],[Population]]</f>
        <v>24.061226385955749</v>
      </c>
    </row>
    <row r="5422" spans="1:13" x14ac:dyDescent="0.3">
      <c r="A5422" s="21">
        <v>2013</v>
      </c>
      <c r="B5422" s="21">
        <v>11</v>
      </c>
      <c r="C5422" s="21" t="str">
        <f>VLOOKUP(Tableau1[[#This Row],[CODE_REGION]],Libellés!$I$2:$J$15,2,FALSE)</f>
        <v>Ile-de-France</v>
      </c>
      <c r="D5422" s="21">
        <v>95</v>
      </c>
      <c r="E5422" s="21" t="str">
        <f>VLOOKUP(Tableau1[[#This Row],[CODE_DEPT]],Libellés!$L$2:$M$102,2,FALSE)</f>
        <v>Val-d'Oise</v>
      </c>
      <c r="F5422" s="21" t="s">
        <v>54</v>
      </c>
      <c r="G5422" s="21" t="str">
        <f>VLOOKUP(Tableau1[[#This Row],[CODE_TYPE_DECHET]],Libellés!$A$1:$B$8,2,FALSE)</f>
        <v>Verre</v>
      </c>
      <c r="H5422" s="21" t="s">
        <v>49</v>
      </c>
      <c r="I5422" s="21" t="str">
        <f>VLOOKUP(Tableau1[[#This Row],[CODE_DESTINATION]],Libellés!$E$2:$F$7,2,FALSE)</f>
        <v>Valorisation matière</v>
      </c>
      <c r="J5422" s="21">
        <v>21010.8256</v>
      </c>
      <c r="K5422" s="21">
        <v>1194681</v>
      </c>
      <c r="L5422" s="21">
        <f>Tableau1[[#This Row],[TONNE_DECHET]]*1000</f>
        <v>21010825.600000001</v>
      </c>
      <c r="M5422" s="21">
        <f>Tableau1[[#This Row],[KG_DECHET]]/Tableau1[[#This Row],[Population]]</f>
        <v>17.586975602692267</v>
      </c>
    </row>
    <row r="5423" spans="1:13" x14ac:dyDescent="0.3">
      <c r="A5423" s="21">
        <v>2013</v>
      </c>
      <c r="B5423" s="21">
        <v>11</v>
      </c>
      <c r="C5423" s="21" t="str">
        <f>VLOOKUP(Tableau1[[#This Row],[CODE_REGION]],Libellés!$I$2:$J$15,2,FALSE)</f>
        <v>Ile-de-France</v>
      </c>
      <c r="D5423" s="21">
        <v>95</v>
      </c>
      <c r="E5423" s="21" t="str">
        <f>VLOOKUP(Tableau1[[#This Row],[CODE_DEPT]],Libellés!$L$2:$M$102,2,FALSE)</f>
        <v>Val-d'Oise</v>
      </c>
      <c r="F5423" s="21" t="s">
        <v>54</v>
      </c>
      <c r="G5423" s="21" t="str">
        <f>VLOOKUP(Tableau1[[#This Row],[CODE_TYPE_DECHET]],Libellés!$A$1:$B$8,2,FALSE)</f>
        <v>Verre</v>
      </c>
      <c r="H5423" s="21" t="s">
        <v>52</v>
      </c>
      <c r="I5423" s="21" t="str">
        <f>VLOOKUP(Tableau1[[#This Row],[CODE_DESTINATION]],Libellés!$E$2:$F$7,2,FALSE)</f>
        <v>Non précisé</v>
      </c>
      <c r="J5423" s="21">
        <v>0.93864000000000003</v>
      </c>
      <c r="K5423" s="21">
        <v>1194681</v>
      </c>
      <c r="L5423" s="21">
        <f>Tableau1[[#This Row],[TONNE_DECHET]]*1000</f>
        <v>938.64</v>
      </c>
      <c r="M5423" s="21">
        <f>Tableau1[[#This Row],[KG_DECHET]]/Tableau1[[#This Row],[Population]]</f>
        <v>7.8568253784901576E-4</v>
      </c>
    </row>
    <row r="5424" spans="1:13" x14ac:dyDescent="0.3">
      <c r="A5424" s="21">
        <v>2013</v>
      </c>
      <c r="B5424" s="21">
        <v>11</v>
      </c>
      <c r="C5424" s="21" t="str">
        <f>VLOOKUP(Tableau1[[#This Row],[CODE_REGION]],Libellés!$I$2:$J$15,2,FALSE)</f>
        <v>Ile-de-France</v>
      </c>
      <c r="D5424" s="21">
        <v>95</v>
      </c>
      <c r="E5424" s="21" t="str">
        <f>VLOOKUP(Tableau1[[#This Row],[CODE_DEPT]],Libellés!$L$2:$M$102,2,FALSE)</f>
        <v>Val-d'Oise</v>
      </c>
      <c r="F5424" s="21" t="s">
        <v>55</v>
      </c>
      <c r="G5424" s="21" t="str">
        <f>VLOOKUP(Tableau1[[#This Row],[CODE_TYPE_DECHET]],Libellés!$A$1:$B$8,2,FALSE)</f>
        <v>Collectes séparées hors gravats</v>
      </c>
      <c r="H5424" s="21" t="s">
        <v>49</v>
      </c>
      <c r="I5424" s="21" t="str">
        <f>VLOOKUP(Tableau1[[#This Row],[CODE_DESTINATION]],Libellés!$E$2:$F$7,2,FALSE)</f>
        <v>Valorisation matière</v>
      </c>
      <c r="J5424" s="21">
        <v>1362.75</v>
      </c>
      <c r="K5424" s="21">
        <v>1194681</v>
      </c>
      <c r="L5424" s="21">
        <f>Tableau1[[#This Row],[TONNE_DECHET]]*1000</f>
        <v>1362750</v>
      </c>
      <c r="M5424" s="21">
        <f>Tableau1[[#This Row],[KG_DECHET]]/Tableau1[[#This Row],[Population]]</f>
        <v>1.1406810688376228</v>
      </c>
    </row>
    <row r="5425" spans="1:13" x14ac:dyDescent="0.3">
      <c r="A5425" s="21">
        <v>2015</v>
      </c>
      <c r="B5425" s="21">
        <v>11</v>
      </c>
      <c r="C5425" s="21" t="str">
        <f>VLOOKUP(Tableau1[[#This Row],[CODE_REGION]],Libellés!$I$2:$J$15,2,FALSE)</f>
        <v>Ile-de-France</v>
      </c>
      <c r="D5425" s="21">
        <v>95</v>
      </c>
      <c r="E5425" s="21" t="str">
        <f>VLOOKUP(Tableau1[[#This Row],[CODE_DEPT]],Libellés!$L$2:$M$102,2,FALSE)</f>
        <v>Val-d'Oise</v>
      </c>
      <c r="F5425" s="21" t="s">
        <v>49</v>
      </c>
      <c r="G5425" s="21" t="str">
        <f>VLOOKUP(Tableau1[[#This Row],[CODE_TYPE_DECHET]],Libellés!$A$1:$B$8,2,FALSE)</f>
        <v>Ordures ménagères résiduelles</v>
      </c>
      <c r="H5425" s="21" t="s">
        <v>50</v>
      </c>
      <c r="I5425" s="21" t="str">
        <f>VLOOKUP(Tableau1[[#This Row],[CODE_DESTINATION]],Libellés!$E$2:$F$7,2,FALSE)</f>
        <v>Incinération avec récupération d'énergie</v>
      </c>
      <c r="J5425" s="21">
        <v>312067.20049999998</v>
      </c>
      <c r="K5425" s="21">
        <v>1215390</v>
      </c>
      <c r="L5425" s="21">
        <f>Tableau1[[#This Row],[TONNE_DECHET]]*1000</f>
        <v>312067200.5</v>
      </c>
      <c r="M5425" s="21">
        <f>Tableau1[[#This Row],[KG_DECHET]]/Tableau1[[#This Row],[Population]]</f>
        <v>256.76301475246629</v>
      </c>
    </row>
    <row r="5426" spans="1:13" x14ac:dyDescent="0.3">
      <c r="A5426" s="21">
        <v>2015</v>
      </c>
      <c r="B5426" s="21">
        <v>11</v>
      </c>
      <c r="C5426" s="21" t="str">
        <f>VLOOKUP(Tableau1[[#This Row],[CODE_REGION]],Libellés!$I$2:$J$15,2,FALSE)</f>
        <v>Ile-de-France</v>
      </c>
      <c r="D5426" s="21">
        <v>95</v>
      </c>
      <c r="E5426" s="21" t="str">
        <f>VLOOKUP(Tableau1[[#This Row],[CODE_DEPT]],Libellés!$L$2:$M$102,2,FALSE)</f>
        <v>Val-d'Oise</v>
      </c>
      <c r="F5426" s="21" t="s">
        <v>49</v>
      </c>
      <c r="G5426" s="21" t="str">
        <f>VLOOKUP(Tableau1[[#This Row],[CODE_TYPE_DECHET]],Libellés!$A$1:$B$8,2,FALSE)</f>
        <v>Ordures ménagères résiduelles</v>
      </c>
      <c r="H5426" s="21" t="s">
        <v>51</v>
      </c>
      <c r="I5426" s="21" t="str">
        <f>VLOOKUP(Tableau1[[#This Row],[CODE_DESTINATION]],Libellés!$E$2:$F$7,2,FALSE)</f>
        <v>Stockage</v>
      </c>
      <c r="J5426" s="21">
        <v>6002</v>
      </c>
      <c r="K5426" s="21">
        <v>1215390</v>
      </c>
      <c r="L5426" s="21">
        <f>Tableau1[[#This Row],[TONNE_DECHET]]*1000</f>
        <v>6002000</v>
      </c>
      <c r="M5426" s="21">
        <f>Tableau1[[#This Row],[KG_DECHET]]/Tableau1[[#This Row],[Population]]</f>
        <v>4.9383325516912269</v>
      </c>
    </row>
    <row r="5427" spans="1:13" x14ac:dyDescent="0.3">
      <c r="A5427" s="21">
        <v>2015</v>
      </c>
      <c r="B5427" s="21">
        <v>11</v>
      </c>
      <c r="C5427" s="21" t="str">
        <f>VLOOKUP(Tableau1[[#This Row],[CODE_REGION]],Libellés!$I$2:$J$15,2,FALSE)</f>
        <v>Ile-de-France</v>
      </c>
      <c r="D5427" s="21">
        <v>95</v>
      </c>
      <c r="E5427" s="21" t="str">
        <f>VLOOKUP(Tableau1[[#This Row],[CODE_DEPT]],Libellés!$L$2:$M$102,2,FALSE)</f>
        <v>Val-d'Oise</v>
      </c>
      <c r="F5427" s="21" t="s">
        <v>49</v>
      </c>
      <c r="G5427" s="21" t="str">
        <f>VLOOKUP(Tableau1[[#This Row],[CODE_TYPE_DECHET]],Libellés!$A$1:$B$8,2,FALSE)</f>
        <v>Ordures ménagères résiduelles</v>
      </c>
      <c r="H5427" s="21" t="s">
        <v>56</v>
      </c>
      <c r="I5427" s="21" t="str">
        <f>VLOOKUP(Tableau1[[#This Row],[CODE_DESTINATION]],Libellés!$E$2:$F$7,2,FALSE)</f>
        <v>Valorisation organique</v>
      </c>
      <c r="J5427" s="21">
        <v>26962.639999999999</v>
      </c>
      <c r="K5427" s="21">
        <v>1215390</v>
      </c>
      <c r="L5427" s="21">
        <f>Tableau1[[#This Row],[TONNE_DECHET]]*1000</f>
        <v>26962640</v>
      </c>
      <c r="M5427" s="21">
        <f>Tableau1[[#This Row],[KG_DECHET]]/Tableau1[[#This Row],[Population]]</f>
        <v>22.184352347806055</v>
      </c>
    </row>
    <row r="5428" spans="1:13" x14ac:dyDescent="0.3">
      <c r="A5428" s="21">
        <v>2015</v>
      </c>
      <c r="B5428" s="21">
        <v>11</v>
      </c>
      <c r="C5428" s="21" t="str">
        <f>VLOOKUP(Tableau1[[#This Row],[CODE_REGION]],Libellés!$I$2:$J$15,2,FALSE)</f>
        <v>Ile-de-France</v>
      </c>
      <c r="D5428" s="21">
        <v>95</v>
      </c>
      <c r="E5428" s="21" t="str">
        <f>VLOOKUP(Tableau1[[#This Row],[CODE_DEPT]],Libellés!$L$2:$M$102,2,FALSE)</f>
        <v>Val-d'Oise</v>
      </c>
      <c r="F5428" s="21" t="s">
        <v>49</v>
      </c>
      <c r="G5428" s="21" t="str">
        <f>VLOOKUP(Tableau1[[#This Row],[CODE_TYPE_DECHET]],Libellés!$A$1:$B$8,2,FALSE)</f>
        <v>Ordures ménagères résiduelles</v>
      </c>
      <c r="H5428" s="21" t="s">
        <v>52</v>
      </c>
      <c r="I5428" s="21" t="str">
        <f>VLOOKUP(Tableau1[[#This Row],[CODE_DESTINATION]],Libellés!$E$2:$F$7,2,FALSE)</f>
        <v>Non précisé</v>
      </c>
      <c r="J5428" s="21">
        <v>152</v>
      </c>
      <c r="K5428" s="21">
        <v>1215390</v>
      </c>
      <c r="L5428" s="21">
        <f>Tableau1[[#This Row],[TONNE_DECHET]]*1000</f>
        <v>152000</v>
      </c>
      <c r="M5428" s="21">
        <f>Tableau1[[#This Row],[KG_DECHET]]/Tableau1[[#This Row],[Population]]</f>
        <v>0.12506273706382315</v>
      </c>
    </row>
    <row r="5429" spans="1:13" x14ac:dyDescent="0.3">
      <c r="A5429" s="21">
        <v>2015</v>
      </c>
      <c r="B5429" s="21">
        <v>11</v>
      </c>
      <c r="C5429" s="21" t="str">
        <f>VLOOKUP(Tableau1[[#This Row],[CODE_REGION]],Libellés!$I$2:$J$15,2,FALSE)</f>
        <v>Ile-de-France</v>
      </c>
      <c r="D5429" s="21">
        <v>95</v>
      </c>
      <c r="E5429" s="21" t="str">
        <f>VLOOKUP(Tableau1[[#This Row],[CODE_DEPT]],Libellés!$L$2:$M$102,2,FALSE)</f>
        <v>Val-d'Oise</v>
      </c>
      <c r="F5429" s="21" t="s">
        <v>50</v>
      </c>
      <c r="G5429" s="21" t="str">
        <f>VLOOKUP(Tableau1[[#This Row],[CODE_TYPE_DECHET]],Libellés!$A$1:$B$8,2,FALSE)</f>
        <v>Encombrants</v>
      </c>
      <c r="H5429" s="21" t="s">
        <v>49</v>
      </c>
      <c r="I5429" s="21" t="str">
        <f>VLOOKUP(Tableau1[[#This Row],[CODE_DESTINATION]],Libellés!$E$2:$F$7,2,FALSE)</f>
        <v>Valorisation matière</v>
      </c>
      <c r="J5429" s="21">
        <v>27694.503140000001</v>
      </c>
      <c r="K5429" s="21">
        <v>1215390</v>
      </c>
      <c r="L5429" s="21">
        <f>Tableau1[[#This Row],[TONNE_DECHET]]*1000</f>
        <v>27694503.140000001</v>
      </c>
      <c r="M5429" s="21">
        <f>Tableau1[[#This Row],[KG_DECHET]]/Tableau1[[#This Row],[Population]]</f>
        <v>22.786515554677923</v>
      </c>
    </row>
    <row r="5430" spans="1:13" x14ac:dyDescent="0.3">
      <c r="A5430" s="21">
        <v>2015</v>
      </c>
      <c r="B5430" s="21">
        <v>11</v>
      </c>
      <c r="C5430" s="21" t="str">
        <f>VLOOKUP(Tableau1[[#This Row],[CODE_REGION]],Libellés!$I$2:$J$15,2,FALSE)</f>
        <v>Ile-de-France</v>
      </c>
      <c r="D5430" s="21">
        <v>95</v>
      </c>
      <c r="E5430" s="21" t="str">
        <f>VLOOKUP(Tableau1[[#This Row],[CODE_DEPT]],Libellés!$L$2:$M$102,2,FALSE)</f>
        <v>Val-d'Oise</v>
      </c>
      <c r="F5430" s="21" t="s">
        <v>50</v>
      </c>
      <c r="G5430" s="21" t="str">
        <f>VLOOKUP(Tableau1[[#This Row],[CODE_TYPE_DECHET]],Libellés!$A$1:$B$8,2,FALSE)</f>
        <v>Encombrants</v>
      </c>
      <c r="H5430" s="21" t="s">
        <v>50</v>
      </c>
      <c r="I5430" s="21" t="str">
        <f>VLOOKUP(Tableau1[[#This Row],[CODE_DESTINATION]],Libellés!$E$2:$F$7,2,FALSE)</f>
        <v>Incinération avec récupération d'énergie</v>
      </c>
      <c r="J5430" s="21">
        <v>77.84</v>
      </c>
      <c r="K5430" s="21">
        <v>1215390</v>
      </c>
      <c r="L5430" s="21">
        <f>Tableau1[[#This Row],[TONNE_DECHET]]*1000</f>
        <v>77840</v>
      </c>
      <c r="M5430" s="21">
        <f>Tableau1[[#This Row],[KG_DECHET]]/Tableau1[[#This Row],[Population]]</f>
        <v>6.4045285875315744E-2</v>
      </c>
    </row>
    <row r="5431" spans="1:13" x14ac:dyDescent="0.3">
      <c r="A5431" s="21">
        <v>2015</v>
      </c>
      <c r="B5431" s="21">
        <v>11</v>
      </c>
      <c r="C5431" s="21" t="str">
        <f>VLOOKUP(Tableau1[[#This Row],[CODE_REGION]],Libellés!$I$2:$J$15,2,FALSE)</f>
        <v>Ile-de-France</v>
      </c>
      <c r="D5431" s="21">
        <v>95</v>
      </c>
      <c r="E5431" s="21" t="str">
        <f>VLOOKUP(Tableau1[[#This Row],[CODE_DEPT]],Libellés!$L$2:$M$102,2,FALSE)</f>
        <v>Val-d'Oise</v>
      </c>
      <c r="F5431" s="21" t="s">
        <v>50</v>
      </c>
      <c r="G5431" s="21" t="str">
        <f>VLOOKUP(Tableau1[[#This Row],[CODE_TYPE_DECHET]],Libellés!$A$1:$B$8,2,FALSE)</f>
        <v>Encombrants</v>
      </c>
      <c r="H5431" s="21" t="s">
        <v>51</v>
      </c>
      <c r="I5431" s="21" t="str">
        <f>VLOOKUP(Tableau1[[#This Row],[CODE_DESTINATION]],Libellés!$E$2:$F$7,2,FALSE)</f>
        <v>Stockage</v>
      </c>
      <c r="J5431" s="21">
        <v>3730.78</v>
      </c>
      <c r="K5431" s="21">
        <v>1215390</v>
      </c>
      <c r="L5431" s="21">
        <f>Tableau1[[#This Row],[TONNE_DECHET]]*1000</f>
        <v>3730780</v>
      </c>
      <c r="M5431" s="21">
        <f>Tableau1[[#This Row],[KG_DECHET]]/Tableau1[[#This Row],[Population]]</f>
        <v>3.069615514361645</v>
      </c>
    </row>
    <row r="5432" spans="1:13" x14ac:dyDescent="0.3">
      <c r="A5432" s="21">
        <v>2015</v>
      </c>
      <c r="B5432" s="21">
        <v>11</v>
      </c>
      <c r="C5432" s="21" t="str">
        <f>VLOOKUP(Tableau1[[#This Row],[CODE_REGION]],Libellés!$I$2:$J$15,2,FALSE)</f>
        <v>Ile-de-France</v>
      </c>
      <c r="D5432" s="21">
        <v>95</v>
      </c>
      <c r="E5432" s="21" t="str">
        <f>VLOOKUP(Tableau1[[#This Row],[CODE_DEPT]],Libellés!$L$2:$M$102,2,FALSE)</f>
        <v>Val-d'Oise</v>
      </c>
      <c r="F5432" s="21" t="s">
        <v>53</v>
      </c>
      <c r="G5432" s="21" t="str">
        <f>VLOOKUP(Tableau1[[#This Row],[CODE_TYPE_DECHET]],Libellés!$A$1:$B$8,2,FALSE)</f>
        <v>Déchets dangereux</v>
      </c>
      <c r="H5432" s="21" t="s">
        <v>49</v>
      </c>
      <c r="I5432" s="21" t="str">
        <f>VLOOKUP(Tableau1[[#This Row],[CODE_DESTINATION]],Libellés!$E$2:$F$7,2,FALSE)</f>
        <v>Valorisation matière</v>
      </c>
      <c r="J5432" s="21">
        <v>67.471000000000004</v>
      </c>
      <c r="K5432" s="21">
        <v>1215390</v>
      </c>
      <c r="L5432" s="21">
        <f>Tableau1[[#This Row],[TONNE_DECHET]]*1000</f>
        <v>67471</v>
      </c>
      <c r="M5432" s="21">
        <f>Tableau1[[#This Row],[KG_DECHET]]/Tableau1[[#This Row],[Population]]</f>
        <v>5.5513867976534279E-2</v>
      </c>
    </row>
    <row r="5433" spans="1:13" x14ac:dyDescent="0.3">
      <c r="A5433" s="21">
        <v>2015</v>
      </c>
      <c r="B5433" s="21">
        <v>11</v>
      </c>
      <c r="C5433" s="21" t="str">
        <f>VLOOKUP(Tableau1[[#This Row],[CODE_REGION]],Libellés!$I$2:$J$15,2,FALSE)</f>
        <v>Ile-de-France</v>
      </c>
      <c r="D5433" s="21">
        <v>95</v>
      </c>
      <c r="E5433" s="21" t="str">
        <f>VLOOKUP(Tableau1[[#This Row],[CODE_DEPT]],Libellés!$L$2:$M$102,2,FALSE)</f>
        <v>Val-d'Oise</v>
      </c>
      <c r="F5433" s="21" t="s">
        <v>53</v>
      </c>
      <c r="G5433" s="21" t="str">
        <f>VLOOKUP(Tableau1[[#This Row],[CODE_TYPE_DECHET]],Libellés!$A$1:$B$8,2,FALSE)</f>
        <v>Déchets dangereux</v>
      </c>
      <c r="H5433" s="21" t="s">
        <v>50</v>
      </c>
      <c r="I5433" s="21" t="str">
        <f>VLOOKUP(Tableau1[[#This Row],[CODE_DESTINATION]],Libellés!$E$2:$F$7,2,FALSE)</f>
        <v>Incinération avec récupération d'énergie</v>
      </c>
      <c r="J5433" s="21">
        <v>1.93</v>
      </c>
      <c r="K5433" s="21">
        <v>1215390</v>
      </c>
      <c r="L5433" s="21">
        <f>Tableau1[[#This Row],[TONNE_DECHET]]*1000</f>
        <v>1930</v>
      </c>
      <c r="M5433" s="21">
        <f>Tableau1[[#This Row],[KG_DECHET]]/Tableau1[[#This Row],[Population]]</f>
        <v>1.5879676482445965E-3</v>
      </c>
    </row>
    <row r="5434" spans="1:13" x14ac:dyDescent="0.3">
      <c r="A5434" s="21">
        <v>2015</v>
      </c>
      <c r="B5434" s="21">
        <v>11</v>
      </c>
      <c r="C5434" s="21" t="str">
        <f>VLOOKUP(Tableau1[[#This Row],[CODE_REGION]],Libellés!$I$2:$J$15,2,FALSE)</f>
        <v>Ile-de-France</v>
      </c>
      <c r="D5434" s="21">
        <v>95</v>
      </c>
      <c r="E5434" s="21" t="str">
        <f>VLOOKUP(Tableau1[[#This Row],[CODE_DEPT]],Libellés!$L$2:$M$102,2,FALSE)</f>
        <v>Val-d'Oise</v>
      </c>
      <c r="F5434" s="21" t="s">
        <v>53</v>
      </c>
      <c r="G5434" s="21" t="str">
        <f>VLOOKUP(Tableau1[[#This Row],[CODE_TYPE_DECHET]],Libellés!$A$1:$B$8,2,FALSE)</f>
        <v>Déchets dangereux</v>
      </c>
      <c r="H5434" s="21" t="s">
        <v>52</v>
      </c>
      <c r="I5434" s="21" t="str">
        <f>VLOOKUP(Tableau1[[#This Row],[CODE_DESTINATION]],Libellés!$E$2:$F$7,2,FALSE)</f>
        <v>Non précisé</v>
      </c>
      <c r="J5434" s="21">
        <v>73.7</v>
      </c>
      <c r="K5434" s="21">
        <v>1215390</v>
      </c>
      <c r="L5434" s="21">
        <f>Tableau1[[#This Row],[TONNE_DECHET]]*1000</f>
        <v>73700</v>
      </c>
      <c r="M5434" s="21">
        <f>Tableau1[[#This Row],[KG_DECHET]]/Tableau1[[#This Row],[Population]]</f>
        <v>6.0638971852656348E-2</v>
      </c>
    </row>
    <row r="5435" spans="1:13" x14ac:dyDescent="0.3">
      <c r="A5435" s="21">
        <v>2015</v>
      </c>
      <c r="B5435" s="21">
        <v>11</v>
      </c>
      <c r="C5435" s="21" t="str">
        <f>VLOOKUP(Tableau1[[#This Row],[CODE_REGION]],Libellés!$I$2:$J$15,2,FALSE)</f>
        <v>Ile-de-France</v>
      </c>
      <c r="D5435" s="21">
        <v>95</v>
      </c>
      <c r="E5435" s="21" t="str">
        <f>VLOOKUP(Tableau1[[#This Row],[CODE_DEPT]],Libellés!$L$2:$M$102,2,FALSE)</f>
        <v>Val-d'Oise</v>
      </c>
      <c r="F5435" s="21" t="s">
        <v>51</v>
      </c>
      <c r="G5435" s="21" t="str">
        <f>VLOOKUP(Tableau1[[#This Row],[CODE_TYPE_DECHET]],Libellés!$A$1:$B$8,2,FALSE)</f>
        <v>Emballages et papier</v>
      </c>
      <c r="H5435" s="21" t="s">
        <v>49</v>
      </c>
      <c r="I5435" s="21" t="str">
        <f>VLOOKUP(Tableau1[[#This Row],[CODE_DESTINATION]],Libellés!$E$2:$F$7,2,FALSE)</f>
        <v>Valorisation matière</v>
      </c>
      <c r="J5435" s="21">
        <v>40217.644460000003</v>
      </c>
      <c r="K5435" s="21">
        <v>1215390</v>
      </c>
      <c r="L5435" s="21">
        <f>Tableau1[[#This Row],[TONNE_DECHET]]*1000</f>
        <v>40217644.460000001</v>
      </c>
      <c r="M5435" s="21">
        <f>Tableau1[[#This Row],[KG_DECHET]]/Tableau1[[#This Row],[Population]]</f>
        <v>33.090320358074365</v>
      </c>
    </row>
    <row r="5436" spans="1:13" x14ac:dyDescent="0.3">
      <c r="A5436" s="21">
        <v>2015</v>
      </c>
      <c r="B5436" s="21">
        <v>11</v>
      </c>
      <c r="C5436" s="21" t="str">
        <f>VLOOKUP(Tableau1[[#This Row],[CODE_REGION]],Libellés!$I$2:$J$15,2,FALSE)</f>
        <v>Ile-de-France</v>
      </c>
      <c r="D5436" s="21">
        <v>95</v>
      </c>
      <c r="E5436" s="21" t="str">
        <f>VLOOKUP(Tableau1[[#This Row],[CODE_DEPT]],Libellés!$L$2:$M$102,2,FALSE)</f>
        <v>Val-d'Oise</v>
      </c>
      <c r="F5436" s="21" t="s">
        <v>56</v>
      </c>
      <c r="G5436" s="21" t="str">
        <f>VLOOKUP(Tableau1[[#This Row],[CODE_TYPE_DECHET]],Libellés!$A$1:$B$8,2,FALSE)</f>
        <v>Biodéchets</v>
      </c>
      <c r="H5436" s="21" t="s">
        <v>56</v>
      </c>
      <c r="I5436" s="21" t="str">
        <f>VLOOKUP(Tableau1[[#This Row],[CODE_DESTINATION]],Libellés!$E$2:$F$7,2,FALSE)</f>
        <v>Valorisation organique</v>
      </c>
      <c r="J5436" s="21">
        <v>24894.2</v>
      </c>
      <c r="K5436" s="21">
        <v>1215390</v>
      </c>
      <c r="L5436" s="21">
        <f>Tableau1[[#This Row],[TONNE_DECHET]]*1000</f>
        <v>24894200</v>
      </c>
      <c r="M5436" s="21">
        <f>Tableau1[[#This Row],[KG_DECHET]]/Tableau1[[#This Row],[Population]]</f>
        <v>20.482478875093591</v>
      </c>
    </row>
    <row r="5437" spans="1:13" x14ac:dyDescent="0.3">
      <c r="A5437" s="21">
        <v>2015</v>
      </c>
      <c r="B5437" s="21">
        <v>11</v>
      </c>
      <c r="C5437" s="21" t="str">
        <f>VLOOKUP(Tableau1[[#This Row],[CODE_REGION]],Libellés!$I$2:$J$15,2,FALSE)</f>
        <v>Ile-de-France</v>
      </c>
      <c r="D5437" s="21">
        <v>95</v>
      </c>
      <c r="E5437" s="21" t="str">
        <f>VLOOKUP(Tableau1[[#This Row],[CODE_DEPT]],Libellés!$L$2:$M$102,2,FALSE)</f>
        <v>Val-d'Oise</v>
      </c>
      <c r="F5437" s="21" t="s">
        <v>54</v>
      </c>
      <c r="G5437" s="21" t="str">
        <f>VLOOKUP(Tableau1[[#This Row],[CODE_TYPE_DECHET]],Libellés!$A$1:$B$8,2,FALSE)</f>
        <v>Verre</v>
      </c>
      <c r="H5437" s="21" t="s">
        <v>49</v>
      </c>
      <c r="I5437" s="21" t="str">
        <f>VLOOKUP(Tableau1[[#This Row],[CODE_DESTINATION]],Libellés!$E$2:$F$7,2,FALSE)</f>
        <v>Valorisation matière</v>
      </c>
      <c r="J5437" s="21">
        <v>20038.882000000001</v>
      </c>
      <c r="K5437" s="21">
        <v>1215390</v>
      </c>
      <c r="L5437" s="21">
        <f>Tableau1[[#This Row],[TONNE_DECHET]]*1000</f>
        <v>20038882</v>
      </c>
      <c r="M5437" s="21">
        <f>Tableau1[[#This Row],[KG_DECHET]]/Tableau1[[#This Row],[Population]]</f>
        <v>16.487614675124856</v>
      </c>
    </row>
    <row r="5438" spans="1:13" x14ac:dyDescent="0.3">
      <c r="A5438" s="21">
        <v>2015</v>
      </c>
      <c r="B5438" s="21">
        <v>11</v>
      </c>
      <c r="C5438" s="21" t="str">
        <f>VLOOKUP(Tableau1[[#This Row],[CODE_REGION]],Libellés!$I$2:$J$15,2,FALSE)</f>
        <v>Ile-de-France</v>
      </c>
      <c r="D5438" s="21">
        <v>95</v>
      </c>
      <c r="E5438" s="21" t="str">
        <f>VLOOKUP(Tableau1[[#This Row],[CODE_DEPT]],Libellés!$L$2:$M$102,2,FALSE)</f>
        <v>Val-d'Oise</v>
      </c>
      <c r="F5438" s="21" t="s">
        <v>54</v>
      </c>
      <c r="G5438" s="21" t="str">
        <f>VLOOKUP(Tableau1[[#This Row],[CODE_TYPE_DECHET]],Libellés!$A$1:$B$8,2,FALSE)</f>
        <v>Verre</v>
      </c>
      <c r="H5438" s="21" t="s">
        <v>52</v>
      </c>
      <c r="I5438" s="21" t="str">
        <f>VLOOKUP(Tableau1[[#This Row],[CODE_DESTINATION]],Libellés!$E$2:$F$7,2,FALSE)</f>
        <v>Non précisé</v>
      </c>
      <c r="J5438" s="21">
        <v>0.96484999999999999</v>
      </c>
      <c r="K5438" s="21">
        <v>1215390</v>
      </c>
      <c r="L5438" s="21">
        <f>Tableau1[[#This Row],[TONNE_DECHET]]*1000</f>
        <v>964.85</v>
      </c>
      <c r="M5438" s="21">
        <f>Tableau1[[#This Row],[KG_DECHET]]/Tableau1[[#This Row],[Population]]</f>
        <v>7.9386040694756415E-4</v>
      </c>
    </row>
    <row r="5439" spans="1:13" x14ac:dyDescent="0.3">
      <c r="A5439" s="21">
        <v>2015</v>
      </c>
      <c r="B5439" s="21">
        <v>11</v>
      </c>
      <c r="C5439" s="21" t="str">
        <f>VLOOKUP(Tableau1[[#This Row],[CODE_REGION]],Libellés!$I$2:$J$15,2,FALSE)</f>
        <v>Ile-de-France</v>
      </c>
      <c r="D5439" s="21">
        <v>95</v>
      </c>
      <c r="E5439" s="21" t="str">
        <f>VLOOKUP(Tableau1[[#This Row],[CODE_DEPT]],Libellés!$L$2:$M$102,2,FALSE)</f>
        <v>Val-d'Oise</v>
      </c>
      <c r="F5439" s="21" t="s">
        <v>55</v>
      </c>
      <c r="G5439" s="21" t="str">
        <f>VLOOKUP(Tableau1[[#This Row],[CODE_TYPE_DECHET]],Libellés!$A$1:$B$8,2,FALSE)</f>
        <v>Collectes séparées hors gravats</v>
      </c>
      <c r="H5439" s="21" t="s">
        <v>49</v>
      </c>
      <c r="I5439" s="21" t="str">
        <f>VLOOKUP(Tableau1[[#This Row],[CODE_DESTINATION]],Libellés!$E$2:$F$7,2,FALSE)</f>
        <v>Valorisation matière</v>
      </c>
      <c r="J5439" s="21">
        <v>1626.3320000000001</v>
      </c>
      <c r="K5439" s="21">
        <v>1215390</v>
      </c>
      <c r="L5439" s="21">
        <f>Tableau1[[#This Row],[TONNE_DECHET]]*1000</f>
        <v>1626332</v>
      </c>
      <c r="M5439" s="21">
        <f>Tableau1[[#This Row],[KG_DECHET]]/Tableau1[[#This Row],[Population]]</f>
        <v>1.3381153374636947</v>
      </c>
    </row>
    <row r="5440" spans="1:13" x14ac:dyDescent="0.3">
      <c r="A5440" s="21">
        <v>2017</v>
      </c>
      <c r="B5440" s="21">
        <v>11</v>
      </c>
      <c r="C5440" s="21" t="str">
        <f>VLOOKUP(Tableau1[[#This Row],[CODE_REGION]],Libellés!$I$2:$J$15,2,FALSE)</f>
        <v>Ile-de-France</v>
      </c>
      <c r="D5440" s="21">
        <v>95</v>
      </c>
      <c r="E5440" s="21" t="str">
        <f>VLOOKUP(Tableau1[[#This Row],[CODE_DEPT]],Libellés!$L$2:$M$102,2,FALSE)</f>
        <v>Val-d'Oise</v>
      </c>
      <c r="F5440" s="21" t="s">
        <v>49</v>
      </c>
      <c r="G5440" s="21" t="str">
        <f>VLOOKUP(Tableau1[[#This Row],[CODE_TYPE_DECHET]],Libellés!$A$1:$B$8,2,FALSE)</f>
        <v>Ordures ménagères résiduelles</v>
      </c>
      <c r="H5440" s="21" t="s">
        <v>50</v>
      </c>
      <c r="I5440" s="21" t="str">
        <f>VLOOKUP(Tableau1[[#This Row],[CODE_DESTINATION]],Libellés!$E$2:$F$7,2,FALSE)</f>
        <v>Incinération avec récupération d'énergie</v>
      </c>
      <c r="J5440" s="21">
        <v>297197.44618000003</v>
      </c>
      <c r="K5440" s="21">
        <v>1228618</v>
      </c>
      <c r="L5440" s="21">
        <f>Tableau1[[#This Row],[TONNE_DECHET]]*1000</f>
        <v>297197446.18000001</v>
      </c>
      <c r="M5440" s="21">
        <f>Tableau1[[#This Row],[KG_DECHET]]/Tableau1[[#This Row],[Population]]</f>
        <v>241.89572851773295</v>
      </c>
    </row>
    <row r="5441" spans="1:13" x14ac:dyDescent="0.3">
      <c r="A5441" s="21">
        <v>2017</v>
      </c>
      <c r="B5441" s="21">
        <v>11</v>
      </c>
      <c r="C5441" s="21" t="str">
        <f>VLOOKUP(Tableau1[[#This Row],[CODE_REGION]],Libellés!$I$2:$J$15,2,FALSE)</f>
        <v>Ile-de-France</v>
      </c>
      <c r="D5441" s="21">
        <v>95</v>
      </c>
      <c r="E5441" s="21" t="str">
        <f>VLOOKUP(Tableau1[[#This Row],[CODE_DEPT]],Libellés!$L$2:$M$102,2,FALSE)</f>
        <v>Val-d'Oise</v>
      </c>
      <c r="F5441" s="21" t="s">
        <v>49</v>
      </c>
      <c r="G5441" s="21" t="str">
        <f>VLOOKUP(Tableau1[[#This Row],[CODE_TYPE_DECHET]],Libellés!$A$1:$B$8,2,FALSE)</f>
        <v>Ordures ménagères résiduelles</v>
      </c>
      <c r="H5441" s="21" t="s">
        <v>51</v>
      </c>
      <c r="I5441" s="21" t="str">
        <f>VLOOKUP(Tableau1[[#This Row],[CODE_DESTINATION]],Libellés!$E$2:$F$7,2,FALSE)</f>
        <v>Stockage</v>
      </c>
      <c r="J5441" s="21">
        <v>4147.0396499999997</v>
      </c>
      <c r="K5441" s="21">
        <v>1228618</v>
      </c>
      <c r="L5441" s="21">
        <f>Tableau1[[#This Row],[TONNE_DECHET]]*1000</f>
        <v>4147039.65</v>
      </c>
      <c r="M5441" s="21">
        <f>Tableau1[[#This Row],[KG_DECHET]]/Tableau1[[#This Row],[Population]]</f>
        <v>3.3753694394840381</v>
      </c>
    </row>
    <row r="5442" spans="1:13" x14ac:dyDescent="0.3">
      <c r="A5442" s="21">
        <v>2017</v>
      </c>
      <c r="B5442" s="21">
        <v>11</v>
      </c>
      <c r="C5442" s="21" t="str">
        <f>VLOOKUP(Tableau1[[#This Row],[CODE_REGION]],Libellés!$I$2:$J$15,2,FALSE)</f>
        <v>Ile-de-France</v>
      </c>
      <c r="D5442" s="21">
        <v>95</v>
      </c>
      <c r="E5442" s="21" t="str">
        <f>VLOOKUP(Tableau1[[#This Row],[CODE_DEPT]],Libellés!$L$2:$M$102,2,FALSE)</f>
        <v>Val-d'Oise</v>
      </c>
      <c r="F5442" s="21" t="s">
        <v>49</v>
      </c>
      <c r="G5442" s="21" t="str">
        <f>VLOOKUP(Tableau1[[#This Row],[CODE_TYPE_DECHET]],Libellés!$A$1:$B$8,2,FALSE)</f>
        <v>Ordures ménagères résiduelles</v>
      </c>
      <c r="H5442" s="21" t="s">
        <v>56</v>
      </c>
      <c r="I5442" s="21" t="str">
        <f>VLOOKUP(Tableau1[[#This Row],[CODE_DESTINATION]],Libellés!$E$2:$F$7,2,FALSE)</f>
        <v>Valorisation organique</v>
      </c>
      <c r="J5442" s="21">
        <v>26970</v>
      </c>
      <c r="K5442" s="21">
        <v>1228618</v>
      </c>
      <c r="L5442" s="21">
        <f>Tableau1[[#This Row],[TONNE_DECHET]]*1000</f>
        <v>26970000</v>
      </c>
      <c r="M5442" s="21">
        <f>Tableau1[[#This Row],[KG_DECHET]]/Tableau1[[#This Row],[Population]]</f>
        <v>21.951493466643008</v>
      </c>
    </row>
    <row r="5443" spans="1:13" x14ac:dyDescent="0.3">
      <c r="A5443" s="21">
        <v>2017</v>
      </c>
      <c r="B5443" s="21">
        <v>11</v>
      </c>
      <c r="C5443" s="21" t="str">
        <f>VLOOKUP(Tableau1[[#This Row],[CODE_REGION]],Libellés!$I$2:$J$15,2,FALSE)</f>
        <v>Ile-de-France</v>
      </c>
      <c r="D5443" s="21">
        <v>95</v>
      </c>
      <c r="E5443" s="21" t="str">
        <f>VLOOKUP(Tableau1[[#This Row],[CODE_DEPT]],Libellés!$L$2:$M$102,2,FALSE)</f>
        <v>Val-d'Oise</v>
      </c>
      <c r="F5443" s="21" t="s">
        <v>50</v>
      </c>
      <c r="G5443" s="21" t="str">
        <f>VLOOKUP(Tableau1[[#This Row],[CODE_TYPE_DECHET]],Libellés!$A$1:$B$8,2,FALSE)</f>
        <v>Encombrants</v>
      </c>
      <c r="H5443" s="21" t="s">
        <v>49</v>
      </c>
      <c r="I5443" s="21" t="str">
        <f>VLOOKUP(Tableau1[[#This Row],[CODE_DESTINATION]],Libellés!$E$2:$F$7,2,FALSE)</f>
        <v>Valorisation matière</v>
      </c>
      <c r="J5443" s="21">
        <v>20650.602060000001</v>
      </c>
      <c r="K5443" s="21">
        <v>1228618</v>
      </c>
      <c r="L5443" s="21">
        <f>Tableau1[[#This Row],[TONNE_DECHET]]*1000</f>
        <v>20650602.060000002</v>
      </c>
      <c r="M5443" s="21">
        <f>Tableau1[[#This Row],[KG_DECHET]]/Tableau1[[#This Row],[Population]]</f>
        <v>16.807992443542258</v>
      </c>
    </row>
    <row r="5444" spans="1:13" x14ac:dyDescent="0.3">
      <c r="A5444" s="21">
        <v>2017</v>
      </c>
      <c r="B5444" s="21">
        <v>11</v>
      </c>
      <c r="C5444" s="21" t="str">
        <f>VLOOKUP(Tableau1[[#This Row],[CODE_REGION]],Libellés!$I$2:$J$15,2,FALSE)</f>
        <v>Ile-de-France</v>
      </c>
      <c r="D5444" s="21">
        <v>95</v>
      </c>
      <c r="E5444" s="21" t="str">
        <f>VLOOKUP(Tableau1[[#This Row],[CODE_DEPT]],Libellés!$L$2:$M$102,2,FALSE)</f>
        <v>Val-d'Oise</v>
      </c>
      <c r="F5444" s="21" t="s">
        <v>50</v>
      </c>
      <c r="G5444" s="21" t="str">
        <f>VLOOKUP(Tableau1[[#This Row],[CODE_TYPE_DECHET]],Libellés!$A$1:$B$8,2,FALSE)</f>
        <v>Encombrants</v>
      </c>
      <c r="H5444" s="21" t="s">
        <v>50</v>
      </c>
      <c r="I5444" s="21" t="str">
        <f>VLOOKUP(Tableau1[[#This Row],[CODE_DESTINATION]],Libellés!$E$2:$F$7,2,FALSE)</f>
        <v>Incinération avec récupération d'énergie</v>
      </c>
      <c r="J5444" s="21">
        <v>1222.4465299999999</v>
      </c>
      <c r="K5444" s="21">
        <v>1228618</v>
      </c>
      <c r="L5444" s="21">
        <f>Tableau1[[#This Row],[TONNE_DECHET]]*1000</f>
        <v>1222446.53</v>
      </c>
      <c r="M5444" s="21">
        <f>Tableau1[[#This Row],[KG_DECHET]]/Tableau1[[#This Row],[Population]]</f>
        <v>0.99497690087561796</v>
      </c>
    </row>
    <row r="5445" spans="1:13" x14ac:dyDescent="0.3">
      <c r="A5445" s="21">
        <v>2017</v>
      </c>
      <c r="B5445" s="21">
        <v>11</v>
      </c>
      <c r="C5445" s="21" t="str">
        <f>VLOOKUP(Tableau1[[#This Row],[CODE_REGION]],Libellés!$I$2:$J$15,2,FALSE)</f>
        <v>Ile-de-France</v>
      </c>
      <c r="D5445" s="21">
        <v>95</v>
      </c>
      <c r="E5445" s="21" t="str">
        <f>VLOOKUP(Tableau1[[#This Row],[CODE_DEPT]],Libellés!$L$2:$M$102,2,FALSE)</f>
        <v>Val-d'Oise</v>
      </c>
      <c r="F5445" s="21" t="s">
        <v>50</v>
      </c>
      <c r="G5445" s="21" t="str">
        <f>VLOOKUP(Tableau1[[#This Row],[CODE_TYPE_DECHET]],Libellés!$A$1:$B$8,2,FALSE)</f>
        <v>Encombrants</v>
      </c>
      <c r="H5445" s="21" t="s">
        <v>51</v>
      </c>
      <c r="I5445" s="21" t="str">
        <f>VLOOKUP(Tableau1[[#This Row],[CODE_DESTINATION]],Libellés!$E$2:$F$7,2,FALSE)</f>
        <v>Stockage</v>
      </c>
      <c r="J5445" s="21">
        <v>9927.0511700000006</v>
      </c>
      <c r="K5445" s="21">
        <v>1228618</v>
      </c>
      <c r="L5445" s="21">
        <f>Tableau1[[#This Row],[TONNE_DECHET]]*1000</f>
        <v>9927051.1699999999</v>
      </c>
      <c r="M5445" s="21">
        <f>Tableau1[[#This Row],[KG_DECHET]]/Tableau1[[#This Row],[Population]]</f>
        <v>8.0798516463213144</v>
      </c>
    </row>
    <row r="5446" spans="1:13" x14ac:dyDescent="0.3">
      <c r="A5446" s="21">
        <v>2017</v>
      </c>
      <c r="B5446" s="21">
        <v>11</v>
      </c>
      <c r="C5446" s="21" t="str">
        <f>VLOOKUP(Tableau1[[#This Row],[CODE_REGION]],Libellés!$I$2:$J$15,2,FALSE)</f>
        <v>Ile-de-France</v>
      </c>
      <c r="D5446" s="21">
        <v>95</v>
      </c>
      <c r="E5446" s="21" t="str">
        <f>VLOOKUP(Tableau1[[#This Row],[CODE_DEPT]],Libellés!$L$2:$M$102,2,FALSE)</f>
        <v>Val-d'Oise</v>
      </c>
      <c r="F5446" s="21" t="s">
        <v>53</v>
      </c>
      <c r="G5446" s="21" t="str">
        <f>VLOOKUP(Tableau1[[#This Row],[CODE_TYPE_DECHET]],Libellés!$A$1:$B$8,2,FALSE)</f>
        <v>Déchets dangereux</v>
      </c>
      <c r="H5446" s="21" t="s">
        <v>52</v>
      </c>
      <c r="I5446" s="21" t="str">
        <f>VLOOKUP(Tableau1[[#This Row],[CODE_DESTINATION]],Libellés!$E$2:$F$7,2,FALSE)</f>
        <v>Non précisé</v>
      </c>
      <c r="J5446" s="21">
        <v>178.97207</v>
      </c>
      <c r="K5446" s="21">
        <v>1228618</v>
      </c>
      <c r="L5446" s="21">
        <f>Tableau1[[#This Row],[TONNE_DECHET]]*1000</f>
        <v>178972.07</v>
      </c>
      <c r="M5446" s="21">
        <f>Tableau1[[#This Row],[KG_DECHET]]/Tableau1[[#This Row],[Population]]</f>
        <v>0.14566941881040324</v>
      </c>
    </row>
    <row r="5447" spans="1:13" x14ac:dyDescent="0.3">
      <c r="A5447" s="21">
        <v>2017</v>
      </c>
      <c r="B5447" s="21">
        <v>11</v>
      </c>
      <c r="C5447" s="21" t="str">
        <f>VLOOKUP(Tableau1[[#This Row],[CODE_REGION]],Libellés!$I$2:$J$15,2,FALSE)</f>
        <v>Ile-de-France</v>
      </c>
      <c r="D5447" s="21">
        <v>95</v>
      </c>
      <c r="E5447" s="21" t="str">
        <f>VLOOKUP(Tableau1[[#This Row],[CODE_DEPT]],Libellés!$L$2:$M$102,2,FALSE)</f>
        <v>Val-d'Oise</v>
      </c>
      <c r="F5447" s="21" t="s">
        <v>51</v>
      </c>
      <c r="G5447" s="21" t="str">
        <f>VLOOKUP(Tableau1[[#This Row],[CODE_TYPE_DECHET]],Libellés!$A$1:$B$8,2,FALSE)</f>
        <v>Emballages et papier</v>
      </c>
      <c r="H5447" s="21" t="s">
        <v>49</v>
      </c>
      <c r="I5447" s="21" t="str">
        <f>VLOOKUP(Tableau1[[#This Row],[CODE_DESTINATION]],Libellés!$E$2:$F$7,2,FALSE)</f>
        <v>Valorisation matière</v>
      </c>
      <c r="J5447" s="21">
        <v>43304.92224</v>
      </c>
      <c r="K5447" s="21">
        <v>1228618</v>
      </c>
      <c r="L5447" s="21">
        <f>Tableau1[[#This Row],[TONNE_DECHET]]*1000</f>
        <v>43304922.240000002</v>
      </c>
      <c r="M5447" s="21">
        <f>Tableau1[[#This Row],[KG_DECHET]]/Tableau1[[#This Row],[Population]]</f>
        <v>35.246856419163649</v>
      </c>
    </row>
    <row r="5448" spans="1:13" x14ac:dyDescent="0.3">
      <c r="A5448" s="21">
        <v>2017</v>
      </c>
      <c r="B5448" s="21">
        <v>11</v>
      </c>
      <c r="C5448" s="21" t="str">
        <f>VLOOKUP(Tableau1[[#This Row],[CODE_REGION]],Libellés!$I$2:$J$15,2,FALSE)</f>
        <v>Ile-de-France</v>
      </c>
      <c r="D5448" s="21">
        <v>95</v>
      </c>
      <c r="E5448" s="21" t="str">
        <f>VLOOKUP(Tableau1[[#This Row],[CODE_DEPT]],Libellés!$L$2:$M$102,2,FALSE)</f>
        <v>Val-d'Oise</v>
      </c>
      <c r="F5448" s="21" t="s">
        <v>56</v>
      </c>
      <c r="G5448" s="21" t="str">
        <f>VLOOKUP(Tableau1[[#This Row],[CODE_TYPE_DECHET]],Libellés!$A$1:$B$8,2,FALSE)</f>
        <v>Biodéchets</v>
      </c>
      <c r="H5448" s="21" t="s">
        <v>56</v>
      </c>
      <c r="I5448" s="21" t="str">
        <f>VLOOKUP(Tableau1[[#This Row],[CODE_DESTINATION]],Libellés!$E$2:$F$7,2,FALSE)</f>
        <v>Valorisation organique</v>
      </c>
      <c r="J5448" s="21">
        <v>36338.484600000003</v>
      </c>
      <c r="K5448" s="21">
        <v>1228618</v>
      </c>
      <c r="L5448" s="21">
        <f>Tableau1[[#This Row],[TONNE_DECHET]]*1000</f>
        <v>36338484.600000001</v>
      </c>
      <c r="M5448" s="21">
        <f>Tableau1[[#This Row],[KG_DECHET]]/Tableau1[[#This Row],[Population]]</f>
        <v>29.576715138472657</v>
      </c>
    </row>
    <row r="5449" spans="1:13" x14ac:dyDescent="0.3">
      <c r="A5449" s="21">
        <v>2017</v>
      </c>
      <c r="B5449" s="21">
        <v>11</v>
      </c>
      <c r="C5449" s="21" t="str">
        <f>VLOOKUP(Tableau1[[#This Row],[CODE_REGION]],Libellés!$I$2:$J$15,2,FALSE)</f>
        <v>Ile-de-France</v>
      </c>
      <c r="D5449" s="21">
        <v>95</v>
      </c>
      <c r="E5449" s="21" t="str">
        <f>VLOOKUP(Tableau1[[#This Row],[CODE_DEPT]],Libellés!$L$2:$M$102,2,FALSE)</f>
        <v>Val-d'Oise</v>
      </c>
      <c r="F5449" s="21" t="s">
        <v>54</v>
      </c>
      <c r="G5449" s="21" t="str">
        <f>VLOOKUP(Tableau1[[#This Row],[CODE_TYPE_DECHET]],Libellés!$A$1:$B$8,2,FALSE)</f>
        <v>Verre</v>
      </c>
      <c r="H5449" s="21" t="s">
        <v>49</v>
      </c>
      <c r="I5449" s="21" t="str">
        <f>VLOOKUP(Tableau1[[#This Row],[CODE_DESTINATION]],Libellés!$E$2:$F$7,2,FALSE)</f>
        <v>Valorisation matière</v>
      </c>
      <c r="J5449" s="21">
        <v>20233.250319999999</v>
      </c>
      <c r="K5449" s="21">
        <v>1228618</v>
      </c>
      <c r="L5449" s="21">
        <f>Tableau1[[#This Row],[TONNE_DECHET]]*1000</f>
        <v>20233250.32</v>
      </c>
      <c r="M5449" s="21">
        <f>Tableau1[[#This Row],[KG_DECHET]]/Tableau1[[#This Row],[Population]]</f>
        <v>16.468300415588899</v>
      </c>
    </row>
    <row r="5450" spans="1:13" x14ac:dyDescent="0.3">
      <c r="A5450" s="21">
        <v>2017</v>
      </c>
      <c r="B5450" s="21">
        <v>11</v>
      </c>
      <c r="C5450" s="21" t="str">
        <f>VLOOKUP(Tableau1[[#This Row],[CODE_REGION]],Libellés!$I$2:$J$15,2,FALSE)</f>
        <v>Ile-de-France</v>
      </c>
      <c r="D5450" s="21">
        <v>95</v>
      </c>
      <c r="E5450" s="21" t="str">
        <f>VLOOKUP(Tableau1[[#This Row],[CODE_DEPT]],Libellés!$L$2:$M$102,2,FALSE)</f>
        <v>Val-d'Oise</v>
      </c>
      <c r="F5450" s="21" t="s">
        <v>55</v>
      </c>
      <c r="G5450" s="21" t="str">
        <f>VLOOKUP(Tableau1[[#This Row],[CODE_TYPE_DECHET]],Libellés!$A$1:$B$8,2,FALSE)</f>
        <v>Collectes séparées hors gravats</v>
      </c>
      <c r="H5450" s="21" t="s">
        <v>49</v>
      </c>
      <c r="I5450" s="21" t="str">
        <f>VLOOKUP(Tableau1[[#This Row],[CODE_DESTINATION]],Libellés!$E$2:$F$7,2,FALSE)</f>
        <v>Valorisation matière</v>
      </c>
      <c r="J5450" s="21">
        <v>1881.7582500000001</v>
      </c>
      <c r="K5450" s="21">
        <v>1228618</v>
      </c>
      <c r="L5450" s="21">
        <f>Tableau1[[#This Row],[TONNE_DECHET]]*1000</f>
        <v>1881758.25</v>
      </c>
      <c r="M5450" s="21">
        <f>Tableau1[[#This Row],[KG_DECHET]]/Tableau1[[#This Row],[Population]]</f>
        <v>1.5316056333213415</v>
      </c>
    </row>
    <row r="5451" spans="1:13" x14ac:dyDescent="0.3">
      <c r="A5451" s="21">
        <v>2009</v>
      </c>
      <c r="B5451" s="21">
        <v>97</v>
      </c>
      <c r="C5451" s="21" t="str">
        <f>VLOOKUP(Tableau1[[#This Row],[CODE_REGION]],Libellés!$I$2:$J$15,2,FALSE)</f>
        <v>Dom-Com</v>
      </c>
      <c r="D5451" s="21">
        <v>971</v>
      </c>
      <c r="E5451" s="21" t="str">
        <f>VLOOKUP(Tableau1[[#This Row],[CODE_DEPT]],Libellés!$L$2:$M$102,2,FALSE)</f>
        <v>Guadeloupe</v>
      </c>
      <c r="F5451" s="21" t="s">
        <v>49</v>
      </c>
      <c r="G5451" s="21" t="str">
        <f>VLOOKUP(Tableau1[[#This Row],[CODE_TYPE_DECHET]],Libellés!$A$1:$B$8,2,FALSE)</f>
        <v>Ordures ménagères résiduelles</v>
      </c>
      <c r="H5451" s="21" t="s">
        <v>49</v>
      </c>
      <c r="I5451" s="21" t="str">
        <f>VLOOKUP(Tableau1[[#This Row],[CODE_DESTINATION]],Libellés!$E$2:$F$7,2,FALSE)</f>
        <v>Valorisation matière</v>
      </c>
      <c r="J5451" s="21">
        <v>6766</v>
      </c>
      <c r="K5451" s="21">
        <v>401554</v>
      </c>
      <c r="L5451" s="21">
        <f>Tableau1[[#This Row],[TONNE_DECHET]]*1000</f>
        <v>6766000</v>
      </c>
      <c r="M5451" s="21">
        <f>Tableau1[[#This Row],[KG_DECHET]]/Tableau1[[#This Row],[Population]]</f>
        <v>16.849539538891406</v>
      </c>
    </row>
    <row r="5452" spans="1:13" x14ac:dyDescent="0.3">
      <c r="A5452" s="21">
        <v>2009</v>
      </c>
      <c r="B5452" s="21">
        <v>97</v>
      </c>
      <c r="C5452" s="21" t="str">
        <f>VLOOKUP(Tableau1[[#This Row],[CODE_REGION]],Libellés!$I$2:$J$15,2,FALSE)</f>
        <v>Dom-Com</v>
      </c>
      <c r="D5452" s="21">
        <v>971</v>
      </c>
      <c r="E5452" s="21" t="str">
        <f>VLOOKUP(Tableau1[[#This Row],[CODE_DEPT]],Libellés!$L$2:$M$102,2,FALSE)</f>
        <v>Guadeloupe</v>
      </c>
      <c r="F5452" s="21" t="s">
        <v>49</v>
      </c>
      <c r="G5452" s="21" t="str">
        <f>VLOOKUP(Tableau1[[#This Row],[CODE_TYPE_DECHET]],Libellés!$A$1:$B$8,2,FALSE)</f>
        <v>Ordures ménagères résiduelles</v>
      </c>
      <c r="H5452" s="21" t="s">
        <v>50</v>
      </c>
      <c r="I5452" s="21" t="str">
        <f>VLOOKUP(Tableau1[[#This Row],[CODE_DESTINATION]],Libellés!$E$2:$F$7,2,FALSE)</f>
        <v>Incinération avec récupération d'énergie</v>
      </c>
      <c r="J5452" s="21">
        <v>303</v>
      </c>
      <c r="K5452" s="21">
        <v>401554</v>
      </c>
      <c r="L5452" s="21">
        <f>Tableau1[[#This Row],[TONNE_DECHET]]*1000</f>
        <v>303000</v>
      </c>
      <c r="M5452" s="21">
        <f>Tableau1[[#This Row],[KG_DECHET]]/Tableau1[[#This Row],[Population]]</f>
        <v>0.75456850137216913</v>
      </c>
    </row>
    <row r="5453" spans="1:13" x14ac:dyDescent="0.3">
      <c r="A5453" s="21">
        <v>2009</v>
      </c>
      <c r="B5453" s="21">
        <v>97</v>
      </c>
      <c r="C5453" s="21" t="str">
        <f>VLOOKUP(Tableau1[[#This Row],[CODE_REGION]],Libellés!$I$2:$J$15,2,FALSE)</f>
        <v>Dom-Com</v>
      </c>
      <c r="D5453" s="21">
        <v>971</v>
      </c>
      <c r="E5453" s="21" t="str">
        <f>VLOOKUP(Tableau1[[#This Row],[CODE_DEPT]],Libellés!$L$2:$M$102,2,FALSE)</f>
        <v>Guadeloupe</v>
      </c>
      <c r="F5453" s="21" t="s">
        <v>49</v>
      </c>
      <c r="G5453" s="21" t="str">
        <f>VLOOKUP(Tableau1[[#This Row],[CODE_TYPE_DECHET]],Libellés!$A$1:$B$8,2,FALSE)</f>
        <v>Ordures ménagères résiduelles</v>
      </c>
      <c r="H5453" s="21" t="s">
        <v>51</v>
      </c>
      <c r="I5453" s="21" t="str">
        <f>VLOOKUP(Tableau1[[#This Row],[CODE_DESTINATION]],Libellés!$E$2:$F$7,2,FALSE)</f>
        <v>Stockage</v>
      </c>
      <c r="J5453" s="21">
        <v>113394.47</v>
      </c>
      <c r="K5453" s="21">
        <v>401554</v>
      </c>
      <c r="L5453" s="21">
        <f>Tableau1[[#This Row],[TONNE_DECHET]]*1000</f>
        <v>113394470</v>
      </c>
      <c r="M5453" s="21">
        <f>Tableau1[[#This Row],[KG_DECHET]]/Tableau1[[#This Row],[Population]]</f>
        <v>282.38909337224879</v>
      </c>
    </row>
    <row r="5454" spans="1:13" x14ac:dyDescent="0.3">
      <c r="A5454" s="21">
        <v>2009</v>
      </c>
      <c r="B5454" s="21">
        <v>97</v>
      </c>
      <c r="C5454" s="21" t="str">
        <f>VLOOKUP(Tableau1[[#This Row],[CODE_REGION]],Libellés!$I$2:$J$15,2,FALSE)</f>
        <v>Dom-Com</v>
      </c>
      <c r="D5454" s="21">
        <v>971</v>
      </c>
      <c r="E5454" s="21" t="str">
        <f>VLOOKUP(Tableau1[[#This Row],[CODE_DEPT]],Libellés!$L$2:$M$102,2,FALSE)</f>
        <v>Guadeloupe</v>
      </c>
      <c r="F5454" s="21" t="s">
        <v>49</v>
      </c>
      <c r="G5454" s="21" t="str">
        <f>VLOOKUP(Tableau1[[#This Row],[CODE_TYPE_DECHET]],Libellés!$A$1:$B$8,2,FALSE)</f>
        <v>Ordures ménagères résiduelles</v>
      </c>
      <c r="H5454" s="21" t="s">
        <v>52</v>
      </c>
      <c r="I5454" s="21" t="str">
        <f>VLOOKUP(Tableau1[[#This Row],[CODE_DESTINATION]],Libellés!$E$2:$F$7,2,FALSE)</f>
        <v>Non précisé</v>
      </c>
      <c r="J5454" s="21">
        <v>51519.527430000002</v>
      </c>
      <c r="K5454" s="21">
        <v>401554</v>
      </c>
      <c r="L5454" s="21">
        <f>Tableau1[[#This Row],[TONNE_DECHET]]*1000</f>
        <v>51519527.43</v>
      </c>
      <c r="M5454" s="21">
        <f>Tableau1[[#This Row],[KG_DECHET]]/Tableau1[[#This Row],[Population]]</f>
        <v>128.30037163121273</v>
      </c>
    </row>
    <row r="5455" spans="1:13" x14ac:dyDescent="0.3">
      <c r="A5455" s="21">
        <v>2009</v>
      </c>
      <c r="B5455" s="21">
        <v>97</v>
      </c>
      <c r="C5455" s="21" t="str">
        <f>VLOOKUP(Tableau1[[#This Row],[CODE_REGION]],Libellés!$I$2:$J$15,2,FALSE)</f>
        <v>Dom-Com</v>
      </c>
      <c r="D5455" s="21">
        <v>971</v>
      </c>
      <c r="E5455" s="21" t="str">
        <f>VLOOKUP(Tableau1[[#This Row],[CODE_DEPT]],Libellés!$L$2:$M$102,2,FALSE)</f>
        <v>Guadeloupe</v>
      </c>
      <c r="F5455" s="21" t="s">
        <v>50</v>
      </c>
      <c r="G5455" s="21" t="str">
        <f>VLOOKUP(Tableau1[[#This Row],[CODE_TYPE_DECHET]],Libellés!$A$1:$B$8,2,FALSE)</f>
        <v>Encombrants</v>
      </c>
      <c r="H5455" s="21" t="s">
        <v>51</v>
      </c>
      <c r="I5455" s="21" t="str">
        <f>VLOOKUP(Tableau1[[#This Row],[CODE_DESTINATION]],Libellés!$E$2:$F$7,2,FALSE)</f>
        <v>Stockage</v>
      </c>
      <c r="J5455" s="21">
        <v>8685.5439999999999</v>
      </c>
      <c r="K5455" s="21">
        <v>401554</v>
      </c>
      <c r="L5455" s="21">
        <f>Tableau1[[#This Row],[TONNE_DECHET]]*1000</f>
        <v>8685544</v>
      </c>
      <c r="M5455" s="21">
        <f>Tableau1[[#This Row],[KG_DECHET]]/Tableau1[[#This Row],[Population]]</f>
        <v>21.629828117762493</v>
      </c>
    </row>
    <row r="5456" spans="1:13" x14ac:dyDescent="0.3">
      <c r="A5456" s="21">
        <v>2009</v>
      </c>
      <c r="B5456" s="21">
        <v>97</v>
      </c>
      <c r="C5456" s="21" t="str">
        <f>VLOOKUP(Tableau1[[#This Row],[CODE_REGION]],Libellés!$I$2:$J$15,2,FALSE)</f>
        <v>Dom-Com</v>
      </c>
      <c r="D5456" s="21">
        <v>971</v>
      </c>
      <c r="E5456" s="21" t="str">
        <f>VLOOKUP(Tableau1[[#This Row],[CODE_DEPT]],Libellés!$L$2:$M$102,2,FALSE)</f>
        <v>Guadeloupe</v>
      </c>
      <c r="F5456" s="21" t="s">
        <v>50</v>
      </c>
      <c r="G5456" s="21" t="str">
        <f>VLOOKUP(Tableau1[[#This Row],[CODE_TYPE_DECHET]],Libellés!$A$1:$B$8,2,FALSE)</f>
        <v>Encombrants</v>
      </c>
      <c r="H5456" s="21" t="s">
        <v>52</v>
      </c>
      <c r="I5456" s="21" t="str">
        <f>VLOOKUP(Tableau1[[#This Row],[CODE_DESTINATION]],Libellés!$E$2:$F$7,2,FALSE)</f>
        <v>Non précisé</v>
      </c>
      <c r="J5456" s="21">
        <v>1180</v>
      </c>
      <c r="K5456" s="21">
        <v>401554</v>
      </c>
      <c r="L5456" s="21">
        <f>Tableau1[[#This Row],[TONNE_DECHET]]*1000</f>
        <v>1180000</v>
      </c>
      <c r="M5456" s="21">
        <f>Tableau1[[#This Row],[KG_DECHET]]/Tableau1[[#This Row],[Population]]</f>
        <v>2.9385836027034968</v>
      </c>
    </row>
    <row r="5457" spans="1:13" x14ac:dyDescent="0.3">
      <c r="A5457" s="21">
        <v>2009</v>
      </c>
      <c r="B5457" s="21">
        <v>97</v>
      </c>
      <c r="C5457" s="21" t="str">
        <f>VLOOKUP(Tableau1[[#This Row],[CODE_REGION]],Libellés!$I$2:$J$15,2,FALSE)</f>
        <v>Dom-Com</v>
      </c>
      <c r="D5457" s="21">
        <v>971</v>
      </c>
      <c r="E5457" s="21" t="str">
        <f>VLOOKUP(Tableau1[[#This Row],[CODE_DEPT]],Libellés!$L$2:$M$102,2,FALSE)</f>
        <v>Guadeloupe</v>
      </c>
      <c r="F5457" s="21" t="s">
        <v>53</v>
      </c>
      <c r="G5457" s="21" t="str">
        <f>VLOOKUP(Tableau1[[#This Row],[CODE_TYPE_DECHET]],Libellés!$A$1:$B$8,2,FALSE)</f>
        <v>Déchets dangereux</v>
      </c>
      <c r="H5457" s="21" t="s">
        <v>49</v>
      </c>
      <c r="I5457" s="21" t="str">
        <f>VLOOKUP(Tableau1[[#This Row],[CODE_DESTINATION]],Libellés!$E$2:$F$7,2,FALSE)</f>
        <v>Valorisation matière</v>
      </c>
      <c r="J5457" s="21">
        <v>11.71</v>
      </c>
      <c r="K5457" s="21">
        <v>401554</v>
      </c>
      <c r="L5457" s="21">
        <f>Tableau1[[#This Row],[TONNE_DECHET]]*1000</f>
        <v>11710</v>
      </c>
      <c r="M5457" s="21">
        <f>Tableau1[[#This Row],[KG_DECHET]]/Tableau1[[#This Row],[Population]]</f>
        <v>2.9161706769201653E-2</v>
      </c>
    </row>
    <row r="5458" spans="1:13" x14ac:dyDescent="0.3">
      <c r="A5458" s="21">
        <v>2009</v>
      </c>
      <c r="B5458" s="21">
        <v>97</v>
      </c>
      <c r="C5458" s="21" t="str">
        <f>VLOOKUP(Tableau1[[#This Row],[CODE_REGION]],Libellés!$I$2:$J$15,2,FALSE)</f>
        <v>Dom-Com</v>
      </c>
      <c r="D5458" s="21">
        <v>971</v>
      </c>
      <c r="E5458" s="21" t="str">
        <f>VLOOKUP(Tableau1[[#This Row],[CODE_DEPT]],Libellés!$L$2:$M$102,2,FALSE)</f>
        <v>Guadeloupe</v>
      </c>
      <c r="F5458" s="21" t="s">
        <v>51</v>
      </c>
      <c r="G5458" s="21" t="str">
        <f>VLOOKUP(Tableau1[[#This Row],[CODE_TYPE_DECHET]],Libellés!$A$1:$B$8,2,FALSE)</f>
        <v>Emballages et papier</v>
      </c>
      <c r="H5458" s="21" t="s">
        <v>49</v>
      </c>
      <c r="I5458" s="21" t="str">
        <f>VLOOKUP(Tableau1[[#This Row],[CODE_DESTINATION]],Libellés!$E$2:$F$7,2,FALSE)</f>
        <v>Valorisation matière</v>
      </c>
      <c r="J5458" s="21">
        <v>33.21</v>
      </c>
      <c r="K5458" s="21">
        <v>401554</v>
      </c>
      <c r="L5458" s="21">
        <f>Tableau1[[#This Row],[TONNE_DECHET]]*1000</f>
        <v>33210</v>
      </c>
      <c r="M5458" s="21">
        <f>Tableau1[[#This Row],[KG_DECHET]]/Tableau1[[#This Row],[Population]]</f>
        <v>8.2703696140494179E-2</v>
      </c>
    </row>
    <row r="5459" spans="1:13" x14ac:dyDescent="0.3">
      <c r="A5459" s="21">
        <v>2009</v>
      </c>
      <c r="B5459" s="21">
        <v>97</v>
      </c>
      <c r="C5459" s="21" t="str">
        <f>VLOOKUP(Tableau1[[#This Row],[CODE_REGION]],Libellés!$I$2:$J$15,2,FALSE)</f>
        <v>Dom-Com</v>
      </c>
      <c r="D5459" s="21">
        <v>971</v>
      </c>
      <c r="E5459" s="21" t="str">
        <f>VLOOKUP(Tableau1[[#This Row],[CODE_DEPT]],Libellés!$L$2:$M$102,2,FALSE)</f>
        <v>Guadeloupe</v>
      </c>
      <c r="F5459" s="21" t="s">
        <v>51</v>
      </c>
      <c r="G5459" s="21" t="str">
        <f>VLOOKUP(Tableau1[[#This Row],[CODE_TYPE_DECHET]],Libellés!$A$1:$B$8,2,FALSE)</f>
        <v>Emballages et papier</v>
      </c>
      <c r="H5459" s="21" t="s">
        <v>52</v>
      </c>
      <c r="I5459" s="21" t="str">
        <f>VLOOKUP(Tableau1[[#This Row],[CODE_DESTINATION]],Libellés!$E$2:$F$7,2,FALSE)</f>
        <v>Non précisé</v>
      </c>
      <c r="J5459" s="21">
        <v>7843.3715199999997</v>
      </c>
      <c r="K5459" s="21">
        <v>401554</v>
      </c>
      <c r="L5459" s="21">
        <f>Tableau1[[#This Row],[TONNE_DECHET]]*1000</f>
        <v>7843371.5199999996</v>
      </c>
      <c r="M5459" s="21">
        <f>Tableau1[[#This Row],[KG_DECHET]]/Tableau1[[#This Row],[Population]]</f>
        <v>19.532544863206443</v>
      </c>
    </row>
    <row r="5460" spans="1:13" x14ac:dyDescent="0.3">
      <c r="A5460" s="21">
        <v>2009</v>
      </c>
      <c r="B5460" s="21">
        <v>97</v>
      </c>
      <c r="C5460" s="21" t="str">
        <f>VLOOKUP(Tableau1[[#This Row],[CODE_REGION]],Libellés!$I$2:$J$15,2,FALSE)</f>
        <v>Dom-Com</v>
      </c>
      <c r="D5460" s="21">
        <v>971</v>
      </c>
      <c r="E5460" s="21" t="str">
        <f>VLOOKUP(Tableau1[[#This Row],[CODE_DEPT]],Libellés!$L$2:$M$102,2,FALSE)</f>
        <v>Guadeloupe</v>
      </c>
      <c r="F5460" s="21" t="s">
        <v>56</v>
      </c>
      <c r="G5460" s="21" t="str">
        <f>VLOOKUP(Tableau1[[#This Row],[CODE_TYPE_DECHET]],Libellés!$A$1:$B$8,2,FALSE)</f>
        <v>Biodéchets</v>
      </c>
      <c r="H5460" s="21" t="s">
        <v>51</v>
      </c>
      <c r="I5460" s="21" t="str">
        <f>VLOOKUP(Tableau1[[#This Row],[CODE_DESTINATION]],Libellés!$E$2:$F$7,2,FALSE)</f>
        <v>Stockage</v>
      </c>
      <c r="J5460" s="21">
        <v>6232</v>
      </c>
      <c r="K5460" s="21">
        <v>401554</v>
      </c>
      <c r="L5460" s="21">
        <f>Tableau1[[#This Row],[TONNE_DECHET]]*1000</f>
        <v>6232000</v>
      </c>
      <c r="M5460" s="21">
        <f>Tableau1[[#This Row],[KG_DECHET]]/Tableau1[[#This Row],[Population]]</f>
        <v>15.519705942413722</v>
      </c>
    </row>
    <row r="5461" spans="1:13" x14ac:dyDescent="0.3">
      <c r="A5461" s="21">
        <v>2009</v>
      </c>
      <c r="B5461" s="21">
        <v>97</v>
      </c>
      <c r="C5461" s="21" t="str">
        <f>VLOOKUP(Tableau1[[#This Row],[CODE_REGION]],Libellés!$I$2:$J$15,2,FALSE)</f>
        <v>Dom-Com</v>
      </c>
      <c r="D5461" s="21">
        <v>971</v>
      </c>
      <c r="E5461" s="21" t="str">
        <f>VLOOKUP(Tableau1[[#This Row],[CODE_DEPT]],Libellés!$L$2:$M$102,2,FALSE)</f>
        <v>Guadeloupe</v>
      </c>
      <c r="F5461" s="21" t="s">
        <v>56</v>
      </c>
      <c r="G5461" s="21" t="str">
        <f>VLOOKUP(Tableau1[[#This Row],[CODE_TYPE_DECHET]],Libellés!$A$1:$B$8,2,FALSE)</f>
        <v>Biodéchets</v>
      </c>
      <c r="H5461" s="21" t="s">
        <v>56</v>
      </c>
      <c r="I5461" s="21" t="str">
        <f>VLOOKUP(Tableau1[[#This Row],[CODE_DESTINATION]],Libellés!$E$2:$F$7,2,FALSE)</f>
        <v>Valorisation organique</v>
      </c>
      <c r="J5461" s="21">
        <v>416.54399999999998</v>
      </c>
      <c r="K5461" s="21">
        <v>401554</v>
      </c>
      <c r="L5461" s="21">
        <f>Tableau1[[#This Row],[TONNE_DECHET]]*1000</f>
        <v>416544</v>
      </c>
      <c r="M5461" s="21">
        <f>Tableau1[[#This Row],[KG_DECHET]]/Tableau1[[#This Row],[Population]]</f>
        <v>1.0373299730546826</v>
      </c>
    </row>
    <row r="5462" spans="1:13" x14ac:dyDescent="0.3">
      <c r="A5462" s="21">
        <v>2009</v>
      </c>
      <c r="B5462" s="21">
        <v>97</v>
      </c>
      <c r="C5462" s="21" t="str">
        <f>VLOOKUP(Tableau1[[#This Row],[CODE_REGION]],Libellés!$I$2:$J$15,2,FALSE)</f>
        <v>Dom-Com</v>
      </c>
      <c r="D5462" s="21">
        <v>971</v>
      </c>
      <c r="E5462" s="21" t="str">
        <f>VLOOKUP(Tableau1[[#This Row],[CODE_DEPT]],Libellés!$L$2:$M$102,2,FALSE)</f>
        <v>Guadeloupe</v>
      </c>
      <c r="F5462" s="21" t="s">
        <v>56</v>
      </c>
      <c r="G5462" s="21" t="str">
        <f>VLOOKUP(Tableau1[[#This Row],[CODE_TYPE_DECHET]],Libellés!$A$1:$B$8,2,FALSE)</f>
        <v>Biodéchets</v>
      </c>
      <c r="H5462" s="21" t="s">
        <v>52</v>
      </c>
      <c r="I5462" s="21" t="str">
        <f>VLOOKUP(Tableau1[[#This Row],[CODE_DESTINATION]],Libellés!$E$2:$F$7,2,FALSE)</f>
        <v>Non précisé</v>
      </c>
      <c r="J5462" s="21">
        <v>4152</v>
      </c>
      <c r="K5462" s="21">
        <v>401554</v>
      </c>
      <c r="L5462" s="21">
        <f>Tableau1[[#This Row],[TONNE_DECHET]]*1000</f>
        <v>4152000</v>
      </c>
      <c r="M5462" s="21">
        <f>Tableau1[[#This Row],[KG_DECHET]]/Tableau1[[#This Row],[Population]]</f>
        <v>10.33982976137705</v>
      </c>
    </row>
    <row r="5463" spans="1:13" x14ac:dyDescent="0.3">
      <c r="A5463" s="21">
        <v>2009</v>
      </c>
      <c r="B5463" s="21">
        <v>97</v>
      </c>
      <c r="C5463" s="21" t="str">
        <f>VLOOKUP(Tableau1[[#This Row],[CODE_REGION]],Libellés!$I$2:$J$15,2,FALSE)</f>
        <v>Dom-Com</v>
      </c>
      <c r="D5463" s="21">
        <v>971</v>
      </c>
      <c r="E5463" s="21" t="str">
        <f>VLOOKUP(Tableau1[[#This Row],[CODE_DEPT]],Libellés!$L$2:$M$102,2,FALSE)</f>
        <v>Guadeloupe</v>
      </c>
      <c r="F5463" s="21" t="s">
        <v>54</v>
      </c>
      <c r="G5463" s="21" t="str">
        <f>VLOOKUP(Tableau1[[#This Row],[CODE_TYPE_DECHET]],Libellés!$A$1:$B$8,2,FALSE)</f>
        <v>Verre</v>
      </c>
      <c r="H5463" s="21" t="s">
        <v>49</v>
      </c>
      <c r="I5463" s="21" t="str">
        <f>VLOOKUP(Tableau1[[#This Row],[CODE_DESTINATION]],Libellés!$E$2:$F$7,2,FALSE)</f>
        <v>Valorisation matière</v>
      </c>
      <c r="J5463" s="21">
        <v>191.8</v>
      </c>
      <c r="K5463" s="21">
        <v>401554</v>
      </c>
      <c r="L5463" s="21">
        <f>Tableau1[[#This Row],[TONNE_DECHET]]*1000</f>
        <v>191800</v>
      </c>
      <c r="M5463" s="21">
        <f>Tableau1[[#This Row],[KG_DECHET]]/Tableau1[[#This Row],[Population]]</f>
        <v>0.47764435169367009</v>
      </c>
    </row>
    <row r="5464" spans="1:13" x14ac:dyDescent="0.3">
      <c r="A5464" s="21">
        <v>2009</v>
      </c>
      <c r="B5464" s="21">
        <v>97</v>
      </c>
      <c r="C5464" s="21" t="str">
        <f>VLOOKUP(Tableau1[[#This Row],[CODE_REGION]],Libellés!$I$2:$J$15,2,FALSE)</f>
        <v>Dom-Com</v>
      </c>
      <c r="D5464" s="21">
        <v>971</v>
      </c>
      <c r="E5464" s="21" t="str">
        <f>VLOOKUP(Tableau1[[#This Row],[CODE_DEPT]],Libellés!$L$2:$M$102,2,FALSE)</f>
        <v>Guadeloupe</v>
      </c>
      <c r="F5464" s="21" t="s">
        <v>54</v>
      </c>
      <c r="G5464" s="21" t="str">
        <f>VLOOKUP(Tableau1[[#This Row],[CODE_TYPE_DECHET]],Libellés!$A$1:$B$8,2,FALSE)</f>
        <v>Verre</v>
      </c>
      <c r="H5464" s="21" t="s">
        <v>52</v>
      </c>
      <c r="I5464" s="21" t="str">
        <f>VLOOKUP(Tableau1[[#This Row],[CODE_DESTINATION]],Libellés!$E$2:$F$7,2,FALSE)</f>
        <v>Non précisé</v>
      </c>
      <c r="J5464" s="21">
        <v>1371.9698100000001</v>
      </c>
      <c r="K5464" s="21">
        <v>401554</v>
      </c>
      <c r="L5464" s="21">
        <f>Tableau1[[#This Row],[TONNE_DECHET]]*1000</f>
        <v>1371969.81</v>
      </c>
      <c r="M5464" s="21">
        <f>Tableau1[[#This Row],[KG_DECHET]]/Tableau1[[#This Row],[Population]]</f>
        <v>3.4166508365001969</v>
      </c>
    </row>
    <row r="5465" spans="1:13" x14ac:dyDescent="0.3">
      <c r="A5465" s="21">
        <v>2011</v>
      </c>
      <c r="B5465" s="21">
        <v>97</v>
      </c>
      <c r="C5465" s="21" t="str">
        <f>VLOOKUP(Tableau1[[#This Row],[CODE_REGION]],Libellés!$I$2:$J$15,2,FALSE)</f>
        <v>Dom-Com</v>
      </c>
      <c r="D5465" s="21">
        <v>971</v>
      </c>
      <c r="E5465" s="21" t="str">
        <f>VLOOKUP(Tableau1[[#This Row],[CODE_DEPT]],Libellés!$L$2:$M$102,2,FALSE)</f>
        <v>Guadeloupe</v>
      </c>
      <c r="F5465" s="21" t="s">
        <v>49</v>
      </c>
      <c r="G5465" s="21" t="str">
        <f>VLOOKUP(Tableau1[[#This Row],[CODE_TYPE_DECHET]],Libellés!$A$1:$B$8,2,FALSE)</f>
        <v>Ordures ménagères résiduelles</v>
      </c>
      <c r="H5465" s="21" t="s">
        <v>51</v>
      </c>
      <c r="I5465" s="21" t="str">
        <f>VLOOKUP(Tableau1[[#This Row],[CODE_DESTINATION]],Libellés!$E$2:$F$7,2,FALSE)</f>
        <v>Stockage</v>
      </c>
      <c r="J5465" s="21">
        <v>117498.03</v>
      </c>
      <c r="K5465" s="21">
        <v>404635</v>
      </c>
      <c r="L5465" s="21">
        <f>Tableau1[[#This Row],[TONNE_DECHET]]*1000</f>
        <v>117498030</v>
      </c>
      <c r="M5465" s="21">
        <f>Tableau1[[#This Row],[KG_DECHET]]/Tableau1[[#This Row],[Population]]</f>
        <v>290.38029335079761</v>
      </c>
    </row>
    <row r="5466" spans="1:13" x14ac:dyDescent="0.3">
      <c r="A5466" s="21">
        <v>2011</v>
      </c>
      <c r="B5466" s="21">
        <v>97</v>
      </c>
      <c r="C5466" s="21" t="str">
        <f>VLOOKUP(Tableau1[[#This Row],[CODE_REGION]],Libellés!$I$2:$J$15,2,FALSE)</f>
        <v>Dom-Com</v>
      </c>
      <c r="D5466" s="21">
        <v>971</v>
      </c>
      <c r="E5466" s="21" t="str">
        <f>VLOOKUP(Tableau1[[#This Row],[CODE_DEPT]],Libellés!$L$2:$M$102,2,FALSE)</f>
        <v>Guadeloupe</v>
      </c>
      <c r="F5466" s="21" t="s">
        <v>49</v>
      </c>
      <c r="G5466" s="21" t="str">
        <f>VLOOKUP(Tableau1[[#This Row],[CODE_TYPE_DECHET]],Libellés!$A$1:$B$8,2,FALSE)</f>
        <v>Ordures ménagères résiduelles</v>
      </c>
      <c r="H5466" s="21" t="s">
        <v>52</v>
      </c>
      <c r="I5466" s="21" t="str">
        <f>VLOOKUP(Tableau1[[#This Row],[CODE_DESTINATION]],Libellés!$E$2:$F$7,2,FALSE)</f>
        <v>Non précisé</v>
      </c>
      <c r="J5466" s="21">
        <v>50307.42224</v>
      </c>
      <c r="K5466" s="21">
        <v>404635</v>
      </c>
      <c r="L5466" s="21">
        <f>Tableau1[[#This Row],[TONNE_DECHET]]*1000</f>
        <v>50307422.240000002</v>
      </c>
      <c r="M5466" s="21">
        <f>Tableau1[[#This Row],[KG_DECHET]]/Tableau1[[#This Row],[Population]]</f>
        <v>124.32790598934844</v>
      </c>
    </row>
    <row r="5467" spans="1:13" x14ac:dyDescent="0.3">
      <c r="A5467" s="21">
        <v>2011</v>
      </c>
      <c r="B5467" s="21">
        <v>97</v>
      </c>
      <c r="C5467" s="21" t="str">
        <f>VLOOKUP(Tableau1[[#This Row],[CODE_REGION]],Libellés!$I$2:$J$15,2,FALSE)</f>
        <v>Dom-Com</v>
      </c>
      <c r="D5467" s="21">
        <v>971</v>
      </c>
      <c r="E5467" s="21" t="str">
        <f>VLOOKUP(Tableau1[[#This Row],[CODE_DEPT]],Libellés!$L$2:$M$102,2,FALSE)</f>
        <v>Guadeloupe</v>
      </c>
      <c r="F5467" s="21" t="s">
        <v>50</v>
      </c>
      <c r="G5467" s="21" t="str">
        <f>VLOOKUP(Tableau1[[#This Row],[CODE_TYPE_DECHET]],Libellés!$A$1:$B$8,2,FALSE)</f>
        <v>Encombrants</v>
      </c>
      <c r="H5467" s="21" t="s">
        <v>49</v>
      </c>
      <c r="I5467" s="21" t="str">
        <f>VLOOKUP(Tableau1[[#This Row],[CODE_DESTINATION]],Libellés!$E$2:$F$7,2,FALSE)</f>
        <v>Valorisation matière</v>
      </c>
      <c r="J5467" s="21">
        <v>800.16</v>
      </c>
      <c r="K5467" s="21">
        <v>404635</v>
      </c>
      <c r="L5467" s="21">
        <f>Tableau1[[#This Row],[TONNE_DECHET]]*1000</f>
        <v>800160</v>
      </c>
      <c r="M5467" s="21">
        <f>Tableau1[[#This Row],[KG_DECHET]]/Tableau1[[#This Row],[Population]]</f>
        <v>1.9774858823384038</v>
      </c>
    </row>
    <row r="5468" spans="1:13" x14ac:dyDescent="0.3">
      <c r="A5468" s="21">
        <v>2011</v>
      </c>
      <c r="B5468" s="21">
        <v>97</v>
      </c>
      <c r="C5468" s="21" t="str">
        <f>VLOOKUP(Tableau1[[#This Row],[CODE_REGION]],Libellés!$I$2:$J$15,2,FALSE)</f>
        <v>Dom-Com</v>
      </c>
      <c r="D5468" s="21">
        <v>971</v>
      </c>
      <c r="E5468" s="21" t="str">
        <f>VLOOKUP(Tableau1[[#This Row],[CODE_DEPT]],Libellés!$L$2:$M$102,2,FALSE)</f>
        <v>Guadeloupe</v>
      </c>
      <c r="F5468" s="21" t="s">
        <v>50</v>
      </c>
      <c r="G5468" s="21" t="str">
        <f>VLOOKUP(Tableau1[[#This Row],[CODE_TYPE_DECHET]],Libellés!$A$1:$B$8,2,FALSE)</f>
        <v>Encombrants</v>
      </c>
      <c r="H5468" s="21" t="s">
        <v>51</v>
      </c>
      <c r="I5468" s="21" t="str">
        <f>VLOOKUP(Tableau1[[#This Row],[CODE_DESTINATION]],Libellés!$E$2:$F$7,2,FALSE)</f>
        <v>Stockage</v>
      </c>
      <c r="J5468" s="21">
        <v>39591.800000000003</v>
      </c>
      <c r="K5468" s="21">
        <v>404635</v>
      </c>
      <c r="L5468" s="21">
        <f>Tableau1[[#This Row],[TONNE_DECHET]]*1000</f>
        <v>39591800</v>
      </c>
      <c r="M5468" s="21">
        <f>Tableau1[[#This Row],[KG_DECHET]]/Tableau1[[#This Row],[Population]]</f>
        <v>97.845712802896443</v>
      </c>
    </row>
    <row r="5469" spans="1:13" x14ac:dyDescent="0.3">
      <c r="A5469" s="21">
        <v>2011</v>
      </c>
      <c r="B5469" s="21">
        <v>97</v>
      </c>
      <c r="C5469" s="21" t="str">
        <f>VLOOKUP(Tableau1[[#This Row],[CODE_REGION]],Libellés!$I$2:$J$15,2,FALSE)</f>
        <v>Dom-Com</v>
      </c>
      <c r="D5469" s="21">
        <v>971</v>
      </c>
      <c r="E5469" s="21" t="str">
        <f>VLOOKUP(Tableau1[[#This Row],[CODE_DEPT]],Libellés!$L$2:$M$102,2,FALSE)</f>
        <v>Guadeloupe</v>
      </c>
      <c r="F5469" s="21" t="s">
        <v>50</v>
      </c>
      <c r="G5469" s="21" t="str">
        <f>VLOOKUP(Tableau1[[#This Row],[CODE_TYPE_DECHET]],Libellés!$A$1:$B$8,2,FALSE)</f>
        <v>Encombrants</v>
      </c>
      <c r="H5469" s="21" t="s">
        <v>52</v>
      </c>
      <c r="I5469" s="21" t="str">
        <f>VLOOKUP(Tableau1[[#This Row],[CODE_DESTINATION]],Libellés!$E$2:$F$7,2,FALSE)</f>
        <v>Non précisé</v>
      </c>
      <c r="J5469" s="21">
        <v>675</v>
      </c>
      <c r="K5469" s="21">
        <v>404635</v>
      </c>
      <c r="L5469" s="21">
        <f>Tableau1[[#This Row],[TONNE_DECHET]]*1000</f>
        <v>675000</v>
      </c>
      <c r="M5469" s="21">
        <f>Tableau1[[#This Row],[KG_DECHET]]/Tableau1[[#This Row],[Population]]</f>
        <v>1.6681700792071867</v>
      </c>
    </row>
    <row r="5470" spans="1:13" x14ac:dyDescent="0.3">
      <c r="A5470" s="21">
        <v>2011</v>
      </c>
      <c r="B5470" s="21">
        <v>97</v>
      </c>
      <c r="C5470" s="21" t="str">
        <f>VLOOKUP(Tableau1[[#This Row],[CODE_REGION]],Libellés!$I$2:$J$15,2,FALSE)</f>
        <v>Dom-Com</v>
      </c>
      <c r="D5470" s="21">
        <v>971</v>
      </c>
      <c r="E5470" s="21" t="str">
        <f>VLOOKUP(Tableau1[[#This Row],[CODE_DEPT]],Libellés!$L$2:$M$102,2,FALSE)</f>
        <v>Guadeloupe</v>
      </c>
      <c r="F5470" s="21" t="s">
        <v>53</v>
      </c>
      <c r="G5470" s="21" t="str">
        <f>VLOOKUP(Tableau1[[#This Row],[CODE_TYPE_DECHET]],Libellés!$A$1:$B$8,2,FALSE)</f>
        <v>Déchets dangereux</v>
      </c>
      <c r="H5470" s="21" t="s">
        <v>49</v>
      </c>
      <c r="I5470" s="21" t="str">
        <f>VLOOKUP(Tableau1[[#This Row],[CODE_DESTINATION]],Libellés!$E$2:$F$7,2,FALSE)</f>
        <v>Valorisation matière</v>
      </c>
      <c r="J5470" s="21">
        <v>130.25139999999999</v>
      </c>
      <c r="K5470" s="21">
        <v>404635</v>
      </c>
      <c r="L5470" s="21">
        <f>Tableau1[[#This Row],[TONNE_DECHET]]*1000</f>
        <v>130251.4</v>
      </c>
      <c r="M5470" s="21">
        <f>Tableau1[[#This Row],[KG_DECHET]]/Tableau1[[#This Row],[Population]]</f>
        <v>0.32189850111829177</v>
      </c>
    </row>
    <row r="5471" spans="1:13" x14ac:dyDescent="0.3">
      <c r="A5471" s="21">
        <v>2011</v>
      </c>
      <c r="B5471" s="21">
        <v>97</v>
      </c>
      <c r="C5471" s="21" t="str">
        <f>VLOOKUP(Tableau1[[#This Row],[CODE_REGION]],Libellés!$I$2:$J$15,2,FALSE)</f>
        <v>Dom-Com</v>
      </c>
      <c r="D5471" s="21">
        <v>971</v>
      </c>
      <c r="E5471" s="21" t="str">
        <f>VLOOKUP(Tableau1[[#This Row],[CODE_DEPT]],Libellés!$L$2:$M$102,2,FALSE)</f>
        <v>Guadeloupe</v>
      </c>
      <c r="F5471" s="21" t="s">
        <v>53</v>
      </c>
      <c r="G5471" s="21" t="str">
        <f>VLOOKUP(Tableau1[[#This Row],[CODE_TYPE_DECHET]],Libellés!$A$1:$B$8,2,FALSE)</f>
        <v>Déchets dangereux</v>
      </c>
      <c r="H5471" s="21" t="s">
        <v>51</v>
      </c>
      <c r="I5471" s="21" t="str">
        <f>VLOOKUP(Tableau1[[#This Row],[CODE_DESTINATION]],Libellés!$E$2:$F$7,2,FALSE)</f>
        <v>Stockage</v>
      </c>
      <c r="J5471" s="21">
        <v>556</v>
      </c>
      <c r="K5471" s="21">
        <v>404635</v>
      </c>
      <c r="L5471" s="21">
        <f>Tableau1[[#This Row],[TONNE_DECHET]]*1000</f>
        <v>556000</v>
      </c>
      <c r="M5471" s="21">
        <f>Tableau1[[#This Row],[KG_DECHET]]/Tableau1[[#This Row],[Population]]</f>
        <v>1.3740778726506604</v>
      </c>
    </row>
    <row r="5472" spans="1:13" x14ac:dyDescent="0.3">
      <c r="A5472" s="21">
        <v>2011</v>
      </c>
      <c r="B5472" s="21">
        <v>97</v>
      </c>
      <c r="C5472" s="21" t="str">
        <f>VLOOKUP(Tableau1[[#This Row],[CODE_REGION]],Libellés!$I$2:$J$15,2,FALSE)</f>
        <v>Dom-Com</v>
      </c>
      <c r="D5472" s="21">
        <v>971</v>
      </c>
      <c r="E5472" s="21" t="str">
        <f>VLOOKUP(Tableau1[[#This Row],[CODE_DEPT]],Libellés!$L$2:$M$102,2,FALSE)</f>
        <v>Guadeloupe</v>
      </c>
      <c r="F5472" s="21" t="s">
        <v>51</v>
      </c>
      <c r="G5472" s="21" t="str">
        <f>VLOOKUP(Tableau1[[#This Row],[CODE_TYPE_DECHET]],Libellés!$A$1:$B$8,2,FALSE)</f>
        <v>Emballages et papier</v>
      </c>
      <c r="H5472" s="21" t="s">
        <v>49</v>
      </c>
      <c r="I5472" s="21" t="str">
        <f>VLOOKUP(Tableau1[[#This Row],[CODE_DESTINATION]],Libellés!$E$2:$F$7,2,FALSE)</f>
        <v>Valorisation matière</v>
      </c>
      <c r="J5472" s="21">
        <v>1089.42</v>
      </c>
      <c r="K5472" s="21">
        <v>404635</v>
      </c>
      <c r="L5472" s="21">
        <f>Tableau1[[#This Row],[TONNE_DECHET]]*1000</f>
        <v>1089420</v>
      </c>
      <c r="M5472" s="21">
        <f>Tableau1[[#This Row],[KG_DECHET]]/Tableau1[[#This Row],[Population]]</f>
        <v>2.6923523669479903</v>
      </c>
    </row>
    <row r="5473" spans="1:13" x14ac:dyDescent="0.3">
      <c r="A5473" s="21">
        <v>2011</v>
      </c>
      <c r="B5473" s="21">
        <v>97</v>
      </c>
      <c r="C5473" s="21" t="str">
        <f>VLOOKUP(Tableau1[[#This Row],[CODE_REGION]],Libellés!$I$2:$J$15,2,FALSE)</f>
        <v>Dom-Com</v>
      </c>
      <c r="D5473" s="21">
        <v>971</v>
      </c>
      <c r="E5473" s="21" t="str">
        <f>VLOOKUP(Tableau1[[#This Row],[CODE_DEPT]],Libellés!$L$2:$M$102,2,FALSE)</f>
        <v>Guadeloupe</v>
      </c>
      <c r="F5473" s="21" t="s">
        <v>51</v>
      </c>
      <c r="G5473" s="21" t="str">
        <f>VLOOKUP(Tableau1[[#This Row],[CODE_TYPE_DECHET]],Libellés!$A$1:$B$8,2,FALSE)</f>
        <v>Emballages et papier</v>
      </c>
      <c r="H5473" s="21" t="s">
        <v>51</v>
      </c>
      <c r="I5473" s="21" t="str">
        <f>VLOOKUP(Tableau1[[#This Row],[CODE_DESTINATION]],Libellés!$E$2:$F$7,2,FALSE)</f>
        <v>Stockage</v>
      </c>
      <c r="J5473" s="21">
        <v>9.6</v>
      </c>
      <c r="K5473" s="21">
        <v>404635</v>
      </c>
      <c r="L5473" s="21">
        <f>Tableau1[[#This Row],[TONNE_DECHET]]*1000</f>
        <v>9600</v>
      </c>
      <c r="M5473" s="21">
        <f>Tableau1[[#This Row],[KG_DECHET]]/Tableau1[[#This Row],[Population]]</f>
        <v>2.3725085570946654E-2</v>
      </c>
    </row>
    <row r="5474" spans="1:13" x14ac:dyDescent="0.3">
      <c r="A5474" s="21">
        <v>2011</v>
      </c>
      <c r="B5474" s="21">
        <v>97</v>
      </c>
      <c r="C5474" s="21" t="str">
        <f>VLOOKUP(Tableau1[[#This Row],[CODE_REGION]],Libellés!$I$2:$J$15,2,FALSE)</f>
        <v>Dom-Com</v>
      </c>
      <c r="D5474" s="21">
        <v>971</v>
      </c>
      <c r="E5474" s="21" t="str">
        <f>VLOOKUP(Tableau1[[#This Row],[CODE_DEPT]],Libellés!$L$2:$M$102,2,FALSE)</f>
        <v>Guadeloupe</v>
      </c>
      <c r="F5474" s="21" t="s">
        <v>51</v>
      </c>
      <c r="G5474" s="21" t="str">
        <f>VLOOKUP(Tableau1[[#This Row],[CODE_TYPE_DECHET]],Libellés!$A$1:$B$8,2,FALSE)</f>
        <v>Emballages et papier</v>
      </c>
      <c r="H5474" s="21" t="s">
        <v>52</v>
      </c>
      <c r="I5474" s="21" t="str">
        <f>VLOOKUP(Tableau1[[#This Row],[CODE_DESTINATION]],Libellés!$E$2:$F$7,2,FALSE)</f>
        <v>Non précisé</v>
      </c>
      <c r="J5474" s="21">
        <v>980.92192</v>
      </c>
      <c r="K5474" s="21">
        <v>404635</v>
      </c>
      <c r="L5474" s="21">
        <f>Tableau1[[#This Row],[TONNE_DECHET]]*1000</f>
        <v>980921.92</v>
      </c>
      <c r="M5474" s="21">
        <f>Tableau1[[#This Row],[KG_DECHET]]/Tableau1[[#This Row],[Population]]</f>
        <v>2.4242142177518011</v>
      </c>
    </row>
    <row r="5475" spans="1:13" x14ac:dyDescent="0.3">
      <c r="A5475" s="21">
        <v>2011</v>
      </c>
      <c r="B5475" s="21">
        <v>97</v>
      </c>
      <c r="C5475" s="21" t="str">
        <f>VLOOKUP(Tableau1[[#This Row],[CODE_REGION]],Libellés!$I$2:$J$15,2,FALSE)</f>
        <v>Dom-Com</v>
      </c>
      <c r="D5475" s="21">
        <v>971</v>
      </c>
      <c r="E5475" s="21" t="str">
        <f>VLOOKUP(Tableau1[[#This Row],[CODE_DEPT]],Libellés!$L$2:$M$102,2,FALSE)</f>
        <v>Guadeloupe</v>
      </c>
      <c r="F5475" s="21" t="s">
        <v>56</v>
      </c>
      <c r="G5475" s="21" t="str">
        <f>VLOOKUP(Tableau1[[#This Row],[CODE_TYPE_DECHET]],Libellés!$A$1:$B$8,2,FALSE)</f>
        <v>Biodéchets</v>
      </c>
      <c r="H5475" s="21" t="s">
        <v>51</v>
      </c>
      <c r="I5475" s="21" t="str">
        <f>VLOOKUP(Tableau1[[#This Row],[CODE_DESTINATION]],Libellés!$E$2:$F$7,2,FALSE)</f>
        <v>Stockage</v>
      </c>
      <c r="J5475" s="21">
        <v>6720.5</v>
      </c>
      <c r="K5475" s="21">
        <v>404635</v>
      </c>
      <c r="L5475" s="21">
        <f>Tableau1[[#This Row],[TONNE_DECHET]]*1000</f>
        <v>6720500</v>
      </c>
      <c r="M5475" s="21">
        <f>Tableau1[[#This Row],[KG_DECHET]]/Tableau1[[#This Row],[Population]]</f>
        <v>16.608795581202813</v>
      </c>
    </row>
    <row r="5476" spans="1:13" x14ac:dyDescent="0.3">
      <c r="A5476" s="21">
        <v>2011</v>
      </c>
      <c r="B5476" s="21">
        <v>97</v>
      </c>
      <c r="C5476" s="21" t="str">
        <f>VLOOKUP(Tableau1[[#This Row],[CODE_REGION]],Libellés!$I$2:$J$15,2,FALSE)</f>
        <v>Dom-Com</v>
      </c>
      <c r="D5476" s="21">
        <v>971</v>
      </c>
      <c r="E5476" s="21" t="str">
        <f>VLOOKUP(Tableau1[[#This Row],[CODE_DEPT]],Libellés!$L$2:$M$102,2,FALSE)</f>
        <v>Guadeloupe</v>
      </c>
      <c r="F5476" s="21" t="s">
        <v>56</v>
      </c>
      <c r="G5476" s="21" t="str">
        <f>VLOOKUP(Tableau1[[#This Row],[CODE_TYPE_DECHET]],Libellés!$A$1:$B$8,2,FALSE)</f>
        <v>Biodéchets</v>
      </c>
      <c r="H5476" s="21" t="s">
        <v>56</v>
      </c>
      <c r="I5476" s="21" t="str">
        <f>VLOOKUP(Tableau1[[#This Row],[CODE_DESTINATION]],Libellés!$E$2:$F$7,2,FALSE)</f>
        <v>Valorisation organique</v>
      </c>
      <c r="J5476" s="21">
        <v>3011.2</v>
      </c>
      <c r="K5476" s="21">
        <v>404635</v>
      </c>
      <c r="L5476" s="21">
        <f>Tableau1[[#This Row],[TONNE_DECHET]]*1000</f>
        <v>3011200</v>
      </c>
      <c r="M5476" s="21">
        <f>Tableau1[[#This Row],[KG_DECHET]]/Tableau1[[#This Row],[Population]]</f>
        <v>7.4417685074202673</v>
      </c>
    </row>
    <row r="5477" spans="1:13" x14ac:dyDescent="0.3">
      <c r="A5477" s="21">
        <v>2011</v>
      </c>
      <c r="B5477" s="21">
        <v>97</v>
      </c>
      <c r="C5477" s="21" t="str">
        <f>VLOOKUP(Tableau1[[#This Row],[CODE_REGION]],Libellés!$I$2:$J$15,2,FALSE)</f>
        <v>Dom-Com</v>
      </c>
      <c r="D5477" s="21">
        <v>971</v>
      </c>
      <c r="E5477" s="21" t="str">
        <f>VLOOKUP(Tableau1[[#This Row],[CODE_DEPT]],Libellés!$L$2:$M$102,2,FALSE)</f>
        <v>Guadeloupe</v>
      </c>
      <c r="F5477" s="21" t="s">
        <v>54</v>
      </c>
      <c r="G5477" s="21" t="str">
        <f>VLOOKUP(Tableau1[[#This Row],[CODE_TYPE_DECHET]],Libellés!$A$1:$B$8,2,FALSE)</f>
        <v>Verre</v>
      </c>
      <c r="H5477" s="21" t="s">
        <v>49</v>
      </c>
      <c r="I5477" s="21" t="str">
        <f>VLOOKUP(Tableau1[[#This Row],[CODE_DESTINATION]],Libellés!$E$2:$F$7,2,FALSE)</f>
        <v>Valorisation matière</v>
      </c>
      <c r="J5477" s="21">
        <v>653.51</v>
      </c>
      <c r="K5477" s="21">
        <v>404635</v>
      </c>
      <c r="L5477" s="21">
        <f>Tableau1[[#This Row],[TONNE_DECHET]]*1000</f>
        <v>653510</v>
      </c>
      <c r="M5477" s="21">
        <f>Tableau1[[#This Row],[KG_DECHET]]/Tableau1[[#This Row],[Population]]</f>
        <v>1.6150604866113905</v>
      </c>
    </row>
    <row r="5478" spans="1:13" x14ac:dyDescent="0.3">
      <c r="A5478" s="21">
        <v>2011</v>
      </c>
      <c r="B5478" s="21">
        <v>97</v>
      </c>
      <c r="C5478" s="21" t="str">
        <f>VLOOKUP(Tableau1[[#This Row],[CODE_REGION]],Libellés!$I$2:$J$15,2,FALSE)</f>
        <v>Dom-Com</v>
      </c>
      <c r="D5478" s="21">
        <v>971</v>
      </c>
      <c r="E5478" s="21" t="str">
        <f>VLOOKUP(Tableau1[[#This Row],[CODE_DEPT]],Libellés!$L$2:$M$102,2,FALSE)</f>
        <v>Guadeloupe</v>
      </c>
      <c r="F5478" s="21" t="s">
        <v>54</v>
      </c>
      <c r="G5478" s="21" t="str">
        <f>VLOOKUP(Tableau1[[#This Row],[CODE_TYPE_DECHET]],Libellés!$A$1:$B$8,2,FALSE)</f>
        <v>Verre</v>
      </c>
      <c r="H5478" s="21" t="s">
        <v>51</v>
      </c>
      <c r="I5478" s="21" t="str">
        <f>VLOOKUP(Tableau1[[#This Row],[CODE_DESTINATION]],Libellés!$E$2:$F$7,2,FALSE)</f>
        <v>Stockage</v>
      </c>
      <c r="J5478" s="21">
        <v>300</v>
      </c>
      <c r="K5478" s="21">
        <v>404635</v>
      </c>
      <c r="L5478" s="21">
        <f>Tableau1[[#This Row],[TONNE_DECHET]]*1000</f>
        <v>300000</v>
      </c>
      <c r="M5478" s="21">
        <f>Tableau1[[#This Row],[KG_DECHET]]/Tableau1[[#This Row],[Population]]</f>
        <v>0.74140892409208303</v>
      </c>
    </row>
    <row r="5479" spans="1:13" x14ac:dyDescent="0.3">
      <c r="A5479" s="21">
        <v>2011</v>
      </c>
      <c r="B5479" s="21">
        <v>97</v>
      </c>
      <c r="C5479" s="21" t="str">
        <f>VLOOKUP(Tableau1[[#This Row],[CODE_REGION]],Libellés!$I$2:$J$15,2,FALSE)</f>
        <v>Dom-Com</v>
      </c>
      <c r="D5479" s="21">
        <v>971</v>
      </c>
      <c r="E5479" s="21" t="str">
        <f>VLOOKUP(Tableau1[[#This Row],[CODE_DEPT]],Libellés!$L$2:$M$102,2,FALSE)</f>
        <v>Guadeloupe</v>
      </c>
      <c r="F5479" s="21" t="s">
        <v>54</v>
      </c>
      <c r="G5479" s="21" t="str">
        <f>VLOOKUP(Tableau1[[#This Row],[CODE_TYPE_DECHET]],Libellés!$A$1:$B$8,2,FALSE)</f>
        <v>Verre</v>
      </c>
      <c r="H5479" s="21" t="s">
        <v>52</v>
      </c>
      <c r="I5479" s="21" t="str">
        <f>VLOOKUP(Tableau1[[#This Row],[CODE_DESTINATION]],Libellés!$E$2:$F$7,2,FALSE)</f>
        <v>Non précisé</v>
      </c>
      <c r="J5479" s="21">
        <v>1455.1863699999999</v>
      </c>
      <c r="K5479" s="21">
        <v>404635</v>
      </c>
      <c r="L5479" s="21">
        <f>Tableau1[[#This Row],[TONNE_DECHET]]*1000</f>
        <v>1455186.3699999999</v>
      </c>
      <c r="M5479" s="21">
        <f>Tableau1[[#This Row],[KG_DECHET]]/Tableau1[[#This Row],[Population]]</f>
        <v>3.5962938697838789</v>
      </c>
    </row>
    <row r="5480" spans="1:13" x14ac:dyDescent="0.3">
      <c r="A5480" s="21">
        <v>2011</v>
      </c>
      <c r="B5480" s="21">
        <v>97</v>
      </c>
      <c r="C5480" s="21" t="str">
        <f>VLOOKUP(Tableau1[[#This Row],[CODE_REGION]],Libellés!$I$2:$J$15,2,FALSE)</f>
        <v>Dom-Com</v>
      </c>
      <c r="D5480" s="21">
        <v>971</v>
      </c>
      <c r="E5480" s="21" t="str">
        <f>VLOOKUP(Tableau1[[#This Row],[CODE_DEPT]],Libellés!$L$2:$M$102,2,FALSE)</f>
        <v>Guadeloupe</v>
      </c>
      <c r="F5480" s="21" t="s">
        <v>62</v>
      </c>
      <c r="G5480" s="21" t="str">
        <f>VLOOKUP(Tableau1[[#This Row],[CODE_TYPE_DECHET]],Libellés!$A$2:$B$9,2,FALSE)</f>
        <v>Collectes séparées de gravats</v>
      </c>
      <c r="H5480" s="21" t="s">
        <v>51</v>
      </c>
      <c r="I5480" s="21" t="str">
        <f>VLOOKUP(Tableau1[[#This Row],[CODE_DESTINATION]],Libellés!$E$2:$F$7,2,FALSE)</f>
        <v>Stockage</v>
      </c>
      <c r="J5480" s="21">
        <v>33</v>
      </c>
      <c r="K5480" s="21">
        <v>404635</v>
      </c>
      <c r="L5480" s="21">
        <f>Tableau1[[#This Row],[TONNE_DECHET]]*1000</f>
        <v>33000</v>
      </c>
      <c r="M5480" s="21">
        <f>Tableau1[[#This Row],[KG_DECHET]]/Tableau1[[#This Row],[Population]]</f>
        <v>8.155498165012913E-2</v>
      </c>
    </row>
    <row r="5481" spans="1:13" x14ac:dyDescent="0.3">
      <c r="A5481" s="21">
        <v>2011</v>
      </c>
      <c r="B5481" s="21">
        <v>97</v>
      </c>
      <c r="C5481" s="21" t="str">
        <f>VLOOKUP(Tableau1[[#This Row],[CODE_REGION]],Libellés!$I$2:$J$15,2,FALSE)</f>
        <v>Dom-Com</v>
      </c>
      <c r="D5481" s="21">
        <v>971</v>
      </c>
      <c r="E5481" s="21" t="str">
        <f>VLOOKUP(Tableau1[[#This Row],[CODE_DEPT]],Libellés!$L$2:$M$102,2,FALSE)</f>
        <v>Guadeloupe</v>
      </c>
      <c r="F5481" s="21" t="s">
        <v>55</v>
      </c>
      <c r="G5481" s="21" t="str">
        <f>VLOOKUP(Tableau1[[#This Row],[CODE_TYPE_DECHET]],Libellés!$A$1:$B$8,2,FALSE)</f>
        <v>Collectes séparées hors gravats</v>
      </c>
      <c r="H5481" s="21" t="s">
        <v>51</v>
      </c>
      <c r="I5481" s="21" t="str">
        <f>VLOOKUP(Tableau1[[#This Row],[CODE_DESTINATION]],Libellés!$E$2:$F$7,2,FALSE)</f>
        <v>Stockage</v>
      </c>
      <c r="J5481" s="21">
        <v>13.5</v>
      </c>
      <c r="K5481" s="21">
        <v>404635</v>
      </c>
      <c r="L5481" s="21">
        <f>Tableau1[[#This Row],[TONNE_DECHET]]*1000</f>
        <v>13500</v>
      </c>
      <c r="M5481" s="21">
        <f>Tableau1[[#This Row],[KG_DECHET]]/Tableau1[[#This Row],[Population]]</f>
        <v>3.3363401584143734E-2</v>
      </c>
    </row>
    <row r="5482" spans="1:13" x14ac:dyDescent="0.3">
      <c r="A5482" s="21">
        <v>2013</v>
      </c>
      <c r="B5482" s="21">
        <v>97</v>
      </c>
      <c r="C5482" s="21" t="str">
        <f>VLOOKUP(Tableau1[[#This Row],[CODE_REGION]],Libellés!$I$2:$J$15,2,FALSE)</f>
        <v>Dom-Com</v>
      </c>
      <c r="D5482" s="21">
        <v>971</v>
      </c>
      <c r="E5482" s="21" t="str">
        <f>VLOOKUP(Tableau1[[#This Row],[CODE_DEPT]],Libellés!$L$2:$M$102,2,FALSE)</f>
        <v>Guadeloupe</v>
      </c>
      <c r="F5482" s="21" t="s">
        <v>49</v>
      </c>
      <c r="G5482" s="21" t="str">
        <f>VLOOKUP(Tableau1[[#This Row],[CODE_TYPE_DECHET]],Libellés!$A$1:$B$8,2,FALSE)</f>
        <v>Ordures ménagères résiduelles</v>
      </c>
      <c r="H5482" s="21" t="s">
        <v>51</v>
      </c>
      <c r="I5482" s="21" t="str">
        <f>VLOOKUP(Tableau1[[#This Row],[CODE_DESTINATION]],Libellés!$E$2:$F$7,2,FALSE)</f>
        <v>Stockage</v>
      </c>
      <c r="J5482" s="21">
        <v>149726.39999999999</v>
      </c>
      <c r="K5482" s="21">
        <v>402119</v>
      </c>
      <c r="L5482" s="21">
        <f>Tableau1[[#This Row],[TONNE_DECHET]]*1000</f>
        <v>149726400</v>
      </c>
      <c r="M5482" s="21">
        <f>Tableau1[[#This Row],[KG_DECHET]]/Tableau1[[#This Row],[Population]]</f>
        <v>372.34351025442714</v>
      </c>
    </row>
    <row r="5483" spans="1:13" x14ac:dyDescent="0.3">
      <c r="A5483" s="21">
        <v>2013</v>
      </c>
      <c r="B5483" s="21">
        <v>97</v>
      </c>
      <c r="C5483" s="21" t="str">
        <f>VLOOKUP(Tableau1[[#This Row],[CODE_REGION]],Libellés!$I$2:$J$15,2,FALSE)</f>
        <v>Dom-Com</v>
      </c>
      <c r="D5483" s="21">
        <v>971</v>
      </c>
      <c r="E5483" s="21" t="str">
        <f>VLOOKUP(Tableau1[[#This Row],[CODE_DEPT]],Libellés!$L$2:$M$102,2,FALSE)</f>
        <v>Guadeloupe</v>
      </c>
      <c r="F5483" s="21" t="s">
        <v>50</v>
      </c>
      <c r="G5483" s="21" t="str">
        <f>VLOOKUP(Tableau1[[#This Row],[CODE_TYPE_DECHET]],Libellés!$A$1:$B$8,2,FALSE)</f>
        <v>Encombrants</v>
      </c>
      <c r="H5483" s="21" t="s">
        <v>49</v>
      </c>
      <c r="I5483" s="21" t="str">
        <f>VLOOKUP(Tableau1[[#This Row],[CODE_DESTINATION]],Libellés!$E$2:$F$7,2,FALSE)</f>
        <v>Valorisation matière</v>
      </c>
      <c r="J5483" s="21">
        <v>93.61</v>
      </c>
      <c r="K5483" s="21">
        <v>402119</v>
      </c>
      <c r="L5483" s="21">
        <f>Tableau1[[#This Row],[TONNE_DECHET]]*1000</f>
        <v>93610</v>
      </c>
      <c r="M5483" s="21">
        <f>Tableau1[[#This Row],[KG_DECHET]]/Tableau1[[#This Row],[Population]]</f>
        <v>0.23279178551622778</v>
      </c>
    </row>
    <row r="5484" spans="1:13" x14ac:dyDescent="0.3">
      <c r="A5484" s="21">
        <v>2013</v>
      </c>
      <c r="B5484" s="21">
        <v>97</v>
      </c>
      <c r="C5484" s="21" t="str">
        <f>VLOOKUP(Tableau1[[#This Row],[CODE_REGION]],Libellés!$I$2:$J$15,2,FALSE)</f>
        <v>Dom-Com</v>
      </c>
      <c r="D5484" s="21">
        <v>971</v>
      </c>
      <c r="E5484" s="21" t="str">
        <f>VLOOKUP(Tableau1[[#This Row],[CODE_DEPT]],Libellés!$L$2:$M$102,2,FALSE)</f>
        <v>Guadeloupe</v>
      </c>
      <c r="F5484" s="21" t="s">
        <v>50</v>
      </c>
      <c r="G5484" s="21" t="str">
        <f>VLOOKUP(Tableau1[[#This Row],[CODE_TYPE_DECHET]],Libellés!$A$1:$B$8,2,FALSE)</f>
        <v>Encombrants</v>
      </c>
      <c r="H5484" s="21" t="s">
        <v>51</v>
      </c>
      <c r="I5484" s="21" t="str">
        <f>VLOOKUP(Tableau1[[#This Row],[CODE_DESTINATION]],Libellés!$E$2:$F$7,2,FALSE)</f>
        <v>Stockage</v>
      </c>
      <c r="J5484" s="21">
        <v>59472.719989999998</v>
      </c>
      <c r="K5484" s="21">
        <v>402119</v>
      </c>
      <c r="L5484" s="21">
        <f>Tableau1[[#This Row],[TONNE_DECHET]]*1000</f>
        <v>59472719.989999995</v>
      </c>
      <c r="M5484" s="21">
        <f>Tableau1[[#This Row],[KG_DECHET]]/Tableau1[[#This Row],[Population]]</f>
        <v>147.89830868474257</v>
      </c>
    </row>
    <row r="5485" spans="1:13" x14ac:dyDescent="0.3">
      <c r="A5485" s="21">
        <v>2013</v>
      </c>
      <c r="B5485" s="21">
        <v>97</v>
      </c>
      <c r="C5485" s="21" t="str">
        <f>VLOOKUP(Tableau1[[#This Row],[CODE_REGION]],Libellés!$I$2:$J$15,2,FALSE)</f>
        <v>Dom-Com</v>
      </c>
      <c r="D5485" s="21">
        <v>971</v>
      </c>
      <c r="E5485" s="21" t="str">
        <f>VLOOKUP(Tableau1[[#This Row],[CODE_DEPT]],Libellés!$L$2:$M$102,2,FALSE)</f>
        <v>Guadeloupe</v>
      </c>
      <c r="F5485" s="21" t="s">
        <v>50</v>
      </c>
      <c r="G5485" s="21" t="str">
        <f>VLOOKUP(Tableau1[[#This Row],[CODE_TYPE_DECHET]],Libellés!$A$1:$B$8,2,FALSE)</f>
        <v>Encombrants</v>
      </c>
      <c r="H5485" s="21" t="s">
        <v>56</v>
      </c>
      <c r="I5485" s="21" t="str">
        <f>VLOOKUP(Tableau1[[#This Row],[CODE_DESTINATION]],Libellés!$E$2:$F$7,2,FALSE)</f>
        <v>Valorisation organique</v>
      </c>
      <c r="J5485" s="21">
        <v>258.99</v>
      </c>
      <c r="K5485" s="21">
        <v>402119</v>
      </c>
      <c r="L5485" s="21">
        <f>Tableau1[[#This Row],[TONNE_DECHET]]*1000</f>
        <v>258990</v>
      </c>
      <c r="M5485" s="21">
        <f>Tableau1[[#This Row],[KG_DECHET]]/Tableau1[[#This Row],[Population]]</f>
        <v>0.6440630758556547</v>
      </c>
    </row>
    <row r="5486" spans="1:13" x14ac:dyDescent="0.3">
      <c r="A5486" s="21">
        <v>2013</v>
      </c>
      <c r="B5486" s="21">
        <v>97</v>
      </c>
      <c r="C5486" s="21" t="str">
        <f>VLOOKUP(Tableau1[[#This Row],[CODE_REGION]],Libellés!$I$2:$J$15,2,FALSE)</f>
        <v>Dom-Com</v>
      </c>
      <c r="D5486" s="21">
        <v>971</v>
      </c>
      <c r="E5486" s="21" t="str">
        <f>VLOOKUP(Tableau1[[#This Row],[CODE_DEPT]],Libellés!$L$2:$M$102,2,FALSE)</f>
        <v>Guadeloupe</v>
      </c>
      <c r="F5486" s="21" t="s">
        <v>53</v>
      </c>
      <c r="G5486" s="21" t="str">
        <f>VLOOKUP(Tableau1[[#This Row],[CODE_TYPE_DECHET]],Libellés!$A$1:$B$8,2,FALSE)</f>
        <v>Déchets dangereux</v>
      </c>
      <c r="H5486" s="21" t="s">
        <v>49</v>
      </c>
      <c r="I5486" s="21" t="str">
        <f>VLOOKUP(Tableau1[[#This Row],[CODE_DESTINATION]],Libellés!$E$2:$F$7,2,FALSE)</f>
        <v>Valorisation matière</v>
      </c>
      <c r="J5486" s="21">
        <v>402.13</v>
      </c>
      <c r="K5486" s="21">
        <v>402119</v>
      </c>
      <c r="L5486" s="21">
        <f>Tableau1[[#This Row],[TONNE_DECHET]]*1000</f>
        <v>402130</v>
      </c>
      <c r="M5486" s="21">
        <f>Tableau1[[#This Row],[KG_DECHET]]/Tableau1[[#This Row],[Population]]</f>
        <v>1.0000273550864296</v>
      </c>
    </row>
    <row r="5487" spans="1:13" x14ac:dyDescent="0.3">
      <c r="A5487" s="21">
        <v>2013</v>
      </c>
      <c r="B5487" s="21">
        <v>97</v>
      </c>
      <c r="C5487" s="21" t="str">
        <f>VLOOKUP(Tableau1[[#This Row],[CODE_REGION]],Libellés!$I$2:$J$15,2,FALSE)</f>
        <v>Dom-Com</v>
      </c>
      <c r="D5487" s="21">
        <v>971</v>
      </c>
      <c r="E5487" s="21" t="str">
        <f>VLOOKUP(Tableau1[[#This Row],[CODE_DEPT]],Libellés!$L$2:$M$102,2,FALSE)</f>
        <v>Guadeloupe</v>
      </c>
      <c r="F5487" s="21" t="s">
        <v>53</v>
      </c>
      <c r="G5487" s="21" t="str">
        <f>VLOOKUP(Tableau1[[#This Row],[CODE_TYPE_DECHET]],Libellés!$A$1:$B$8,2,FALSE)</f>
        <v>Déchets dangereux</v>
      </c>
      <c r="H5487" s="21" t="s">
        <v>51</v>
      </c>
      <c r="I5487" s="21" t="str">
        <f>VLOOKUP(Tableau1[[#This Row],[CODE_DESTINATION]],Libellés!$E$2:$F$7,2,FALSE)</f>
        <v>Stockage</v>
      </c>
      <c r="J5487" s="21">
        <v>74.629990000000006</v>
      </c>
      <c r="K5487" s="21">
        <v>402119</v>
      </c>
      <c r="L5487" s="21">
        <f>Tableau1[[#This Row],[TONNE_DECHET]]*1000</f>
        <v>74629.990000000005</v>
      </c>
      <c r="M5487" s="21">
        <f>Tableau1[[#This Row],[KG_DECHET]]/Tableau1[[#This Row],[Population]]</f>
        <v>0.18559180242664486</v>
      </c>
    </row>
    <row r="5488" spans="1:13" x14ac:dyDescent="0.3">
      <c r="A5488" s="21">
        <v>2013</v>
      </c>
      <c r="B5488" s="21">
        <v>97</v>
      </c>
      <c r="C5488" s="21" t="str">
        <f>VLOOKUP(Tableau1[[#This Row],[CODE_REGION]],Libellés!$I$2:$J$15,2,FALSE)</f>
        <v>Dom-Com</v>
      </c>
      <c r="D5488" s="21">
        <v>971</v>
      </c>
      <c r="E5488" s="21" t="str">
        <f>VLOOKUP(Tableau1[[#This Row],[CODE_DEPT]],Libellés!$L$2:$M$102,2,FALSE)</f>
        <v>Guadeloupe</v>
      </c>
      <c r="F5488" s="21" t="s">
        <v>51</v>
      </c>
      <c r="G5488" s="21" t="str">
        <f>VLOOKUP(Tableau1[[#This Row],[CODE_TYPE_DECHET]],Libellés!$A$1:$B$8,2,FALSE)</f>
        <v>Emballages et papier</v>
      </c>
      <c r="H5488" s="21" t="s">
        <v>49</v>
      </c>
      <c r="I5488" s="21" t="str">
        <f>VLOOKUP(Tableau1[[#This Row],[CODE_DESTINATION]],Libellés!$E$2:$F$7,2,FALSE)</f>
        <v>Valorisation matière</v>
      </c>
      <c r="J5488" s="21">
        <v>2278.3000000000002</v>
      </c>
      <c r="K5488" s="21">
        <v>402119</v>
      </c>
      <c r="L5488" s="21">
        <f>Tableau1[[#This Row],[TONNE_DECHET]]*1000</f>
        <v>2278300</v>
      </c>
      <c r="M5488" s="21">
        <f>Tableau1[[#This Row],[KG_DECHET]]/Tableau1[[#This Row],[Population]]</f>
        <v>5.6657357647860458</v>
      </c>
    </row>
    <row r="5489" spans="1:13" x14ac:dyDescent="0.3">
      <c r="A5489" s="21">
        <v>2013</v>
      </c>
      <c r="B5489" s="21">
        <v>97</v>
      </c>
      <c r="C5489" s="21" t="str">
        <f>VLOOKUP(Tableau1[[#This Row],[CODE_REGION]],Libellés!$I$2:$J$15,2,FALSE)</f>
        <v>Dom-Com</v>
      </c>
      <c r="D5489" s="21">
        <v>971</v>
      </c>
      <c r="E5489" s="21" t="str">
        <f>VLOOKUP(Tableau1[[#This Row],[CODE_DEPT]],Libellés!$L$2:$M$102,2,FALSE)</f>
        <v>Guadeloupe</v>
      </c>
      <c r="F5489" s="21" t="s">
        <v>51</v>
      </c>
      <c r="G5489" s="21" t="str">
        <f>VLOOKUP(Tableau1[[#This Row],[CODE_TYPE_DECHET]],Libellés!$A$1:$B$8,2,FALSE)</f>
        <v>Emballages et papier</v>
      </c>
      <c r="H5489" s="21" t="s">
        <v>52</v>
      </c>
      <c r="I5489" s="21" t="str">
        <f>VLOOKUP(Tableau1[[#This Row],[CODE_DESTINATION]],Libellés!$E$2:$F$7,2,FALSE)</f>
        <v>Non précisé</v>
      </c>
      <c r="J5489" s="21">
        <v>368.18450000000001</v>
      </c>
      <c r="K5489" s="21">
        <v>402119</v>
      </c>
      <c r="L5489" s="21">
        <f>Tableau1[[#This Row],[TONNE_DECHET]]*1000</f>
        <v>368184.5</v>
      </c>
      <c r="M5489" s="21">
        <f>Tableau1[[#This Row],[KG_DECHET]]/Tableau1[[#This Row],[Population]]</f>
        <v>0.91561080177758325</v>
      </c>
    </row>
    <row r="5490" spans="1:13" x14ac:dyDescent="0.3">
      <c r="A5490" s="21">
        <v>2013</v>
      </c>
      <c r="B5490" s="21">
        <v>97</v>
      </c>
      <c r="C5490" s="21" t="str">
        <f>VLOOKUP(Tableau1[[#This Row],[CODE_REGION]],Libellés!$I$2:$J$15,2,FALSE)</f>
        <v>Dom-Com</v>
      </c>
      <c r="D5490" s="21">
        <v>971</v>
      </c>
      <c r="E5490" s="21" t="str">
        <f>VLOOKUP(Tableau1[[#This Row],[CODE_DEPT]],Libellés!$L$2:$M$102,2,FALSE)</f>
        <v>Guadeloupe</v>
      </c>
      <c r="F5490" s="21" t="s">
        <v>56</v>
      </c>
      <c r="G5490" s="21" t="str">
        <f>VLOOKUP(Tableau1[[#This Row],[CODE_TYPE_DECHET]],Libellés!$A$1:$B$8,2,FALSE)</f>
        <v>Biodéchets</v>
      </c>
      <c r="H5490" s="21" t="s">
        <v>56</v>
      </c>
      <c r="I5490" s="21" t="str">
        <f>VLOOKUP(Tableau1[[#This Row],[CODE_DESTINATION]],Libellés!$E$2:$F$7,2,FALSE)</f>
        <v>Valorisation organique</v>
      </c>
      <c r="J5490" s="21">
        <v>26717.279999999999</v>
      </c>
      <c r="K5490" s="21">
        <v>402119</v>
      </c>
      <c r="L5490" s="21">
        <f>Tableau1[[#This Row],[TONNE_DECHET]]*1000</f>
        <v>26717280</v>
      </c>
      <c r="M5490" s="21">
        <f>Tableau1[[#This Row],[KG_DECHET]]/Tableau1[[#This Row],[Population]]</f>
        <v>66.441227596805916</v>
      </c>
    </row>
    <row r="5491" spans="1:13" x14ac:dyDescent="0.3">
      <c r="A5491" s="21">
        <v>2013</v>
      </c>
      <c r="B5491" s="21">
        <v>97</v>
      </c>
      <c r="C5491" s="21" t="str">
        <f>VLOOKUP(Tableau1[[#This Row],[CODE_REGION]],Libellés!$I$2:$J$15,2,FALSE)</f>
        <v>Dom-Com</v>
      </c>
      <c r="D5491" s="21">
        <v>971</v>
      </c>
      <c r="E5491" s="21" t="str">
        <f>VLOOKUP(Tableau1[[#This Row],[CODE_DEPT]],Libellés!$L$2:$M$102,2,FALSE)</f>
        <v>Guadeloupe</v>
      </c>
      <c r="F5491" s="21" t="s">
        <v>54</v>
      </c>
      <c r="G5491" s="21" t="str">
        <f>VLOOKUP(Tableau1[[#This Row],[CODE_TYPE_DECHET]],Libellés!$A$1:$B$8,2,FALSE)</f>
        <v>Verre</v>
      </c>
      <c r="H5491" s="21" t="s">
        <v>49</v>
      </c>
      <c r="I5491" s="21" t="str">
        <f>VLOOKUP(Tableau1[[#This Row],[CODE_DESTINATION]],Libellés!$E$2:$F$7,2,FALSE)</f>
        <v>Valorisation matière</v>
      </c>
      <c r="J5491" s="21">
        <v>2366.7600000000002</v>
      </c>
      <c r="K5491" s="21">
        <v>402119</v>
      </c>
      <c r="L5491" s="21">
        <f>Tableau1[[#This Row],[TONNE_DECHET]]*1000</f>
        <v>2366760</v>
      </c>
      <c r="M5491" s="21">
        <f>Tableau1[[#This Row],[KG_DECHET]]/Tableau1[[#This Row],[Population]]</f>
        <v>5.8857203962011244</v>
      </c>
    </row>
    <row r="5492" spans="1:13" x14ac:dyDescent="0.3">
      <c r="A5492" s="21">
        <v>2013</v>
      </c>
      <c r="B5492" s="21">
        <v>97</v>
      </c>
      <c r="C5492" s="21" t="str">
        <f>VLOOKUP(Tableau1[[#This Row],[CODE_REGION]],Libellés!$I$2:$J$15,2,FALSE)</f>
        <v>Dom-Com</v>
      </c>
      <c r="D5492" s="21">
        <v>971</v>
      </c>
      <c r="E5492" s="21" t="str">
        <f>VLOOKUP(Tableau1[[#This Row],[CODE_DEPT]],Libellés!$L$2:$M$102,2,FALSE)</f>
        <v>Guadeloupe</v>
      </c>
      <c r="F5492" s="21" t="s">
        <v>54</v>
      </c>
      <c r="G5492" s="21" t="str">
        <f>VLOOKUP(Tableau1[[#This Row],[CODE_TYPE_DECHET]],Libellés!$A$1:$B$8,2,FALSE)</f>
        <v>Verre</v>
      </c>
      <c r="H5492" s="21" t="s">
        <v>51</v>
      </c>
      <c r="I5492" s="21" t="str">
        <f>VLOOKUP(Tableau1[[#This Row],[CODE_DESTINATION]],Libellés!$E$2:$F$7,2,FALSE)</f>
        <v>Stockage</v>
      </c>
      <c r="J5492" s="21">
        <v>60.6</v>
      </c>
      <c r="K5492" s="21">
        <v>402119</v>
      </c>
      <c r="L5492" s="21">
        <f>Tableau1[[#This Row],[TONNE_DECHET]]*1000</f>
        <v>60600</v>
      </c>
      <c r="M5492" s="21">
        <f>Tableau1[[#This Row],[KG_DECHET]]/Tableau1[[#This Row],[Population]]</f>
        <v>0.15070165796692023</v>
      </c>
    </row>
    <row r="5493" spans="1:13" x14ac:dyDescent="0.3">
      <c r="A5493" s="21">
        <v>2013</v>
      </c>
      <c r="B5493" s="21">
        <v>97</v>
      </c>
      <c r="C5493" s="21" t="str">
        <f>VLOOKUP(Tableau1[[#This Row],[CODE_REGION]],Libellés!$I$2:$J$15,2,FALSE)</f>
        <v>Dom-Com</v>
      </c>
      <c r="D5493" s="21">
        <v>971</v>
      </c>
      <c r="E5493" s="21" t="str">
        <f>VLOOKUP(Tableau1[[#This Row],[CODE_DEPT]],Libellés!$L$2:$M$102,2,FALSE)</f>
        <v>Guadeloupe</v>
      </c>
      <c r="F5493" s="21" t="s">
        <v>54</v>
      </c>
      <c r="G5493" s="21" t="str">
        <f>VLOOKUP(Tableau1[[#This Row],[CODE_TYPE_DECHET]],Libellés!$A$1:$B$8,2,FALSE)</f>
        <v>Verre</v>
      </c>
      <c r="H5493" s="21" t="s">
        <v>52</v>
      </c>
      <c r="I5493" s="21" t="str">
        <f>VLOOKUP(Tableau1[[#This Row],[CODE_DESTINATION]],Libellés!$E$2:$F$7,2,FALSE)</f>
        <v>Non précisé</v>
      </c>
      <c r="J5493" s="21">
        <v>419.77918</v>
      </c>
      <c r="K5493" s="21">
        <v>402119</v>
      </c>
      <c r="L5493" s="21">
        <f>Tableau1[[#This Row],[TONNE_DECHET]]*1000</f>
        <v>419779.18</v>
      </c>
      <c r="M5493" s="21">
        <f>Tableau1[[#This Row],[KG_DECHET]]/Tableau1[[#This Row],[Population]]</f>
        <v>1.0439177954784529</v>
      </c>
    </row>
    <row r="5494" spans="1:13" x14ac:dyDescent="0.3">
      <c r="A5494" s="21">
        <v>2015</v>
      </c>
      <c r="B5494" s="21">
        <v>97</v>
      </c>
      <c r="C5494" s="21" t="str">
        <f>VLOOKUP(Tableau1[[#This Row],[CODE_REGION]],Libellés!$I$2:$J$15,2,FALSE)</f>
        <v>Dom-Com</v>
      </c>
      <c r="D5494" s="21">
        <v>971</v>
      </c>
      <c r="E5494" s="21" t="str">
        <f>VLOOKUP(Tableau1[[#This Row],[CODE_DEPT]],Libellés!$L$2:$M$102,2,FALSE)</f>
        <v>Guadeloupe</v>
      </c>
      <c r="F5494" s="21" t="s">
        <v>49</v>
      </c>
      <c r="G5494" s="21" t="str">
        <f>VLOOKUP(Tableau1[[#This Row],[CODE_TYPE_DECHET]],Libellés!$A$1:$B$8,2,FALSE)</f>
        <v>Ordures ménagères résiduelles</v>
      </c>
      <c r="H5494" s="21" t="s">
        <v>51</v>
      </c>
      <c r="I5494" s="21" t="str">
        <f>VLOOKUP(Tableau1[[#This Row],[CODE_DESTINATION]],Libellés!$E$2:$F$7,2,FALSE)</f>
        <v>Stockage</v>
      </c>
      <c r="J5494" s="21">
        <v>123095.3</v>
      </c>
      <c r="K5494" s="21">
        <v>397990</v>
      </c>
      <c r="L5494" s="21">
        <f>Tableau1[[#This Row],[TONNE_DECHET]]*1000</f>
        <v>123095300</v>
      </c>
      <c r="M5494" s="21">
        <f>Tableau1[[#This Row],[KG_DECHET]]/Tableau1[[#This Row],[Population]]</f>
        <v>309.29244453378226</v>
      </c>
    </row>
    <row r="5495" spans="1:13" x14ac:dyDescent="0.3">
      <c r="A5495" s="21">
        <v>2015</v>
      </c>
      <c r="B5495" s="21">
        <v>97</v>
      </c>
      <c r="C5495" s="21" t="str">
        <f>VLOOKUP(Tableau1[[#This Row],[CODE_REGION]],Libellés!$I$2:$J$15,2,FALSE)</f>
        <v>Dom-Com</v>
      </c>
      <c r="D5495" s="21">
        <v>971</v>
      </c>
      <c r="E5495" s="21" t="str">
        <f>VLOOKUP(Tableau1[[#This Row],[CODE_DEPT]],Libellés!$L$2:$M$102,2,FALSE)</f>
        <v>Guadeloupe</v>
      </c>
      <c r="F5495" s="21" t="s">
        <v>49</v>
      </c>
      <c r="G5495" s="21" t="str">
        <f>VLOOKUP(Tableau1[[#This Row],[CODE_TYPE_DECHET]],Libellés!$A$1:$B$8,2,FALSE)</f>
        <v>Ordures ménagères résiduelles</v>
      </c>
      <c r="H5495" s="21" t="s">
        <v>52</v>
      </c>
      <c r="I5495" s="21" t="str">
        <f>VLOOKUP(Tableau1[[#This Row],[CODE_DESTINATION]],Libellés!$E$2:$F$7,2,FALSE)</f>
        <v>Non précisé</v>
      </c>
      <c r="J5495" s="21">
        <v>5771.2962900000002</v>
      </c>
      <c r="K5495" s="21">
        <v>397990</v>
      </c>
      <c r="L5495" s="21">
        <f>Tableau1[[#This Row],[TONNE_DECHET]]*1000</f>
        <v>5771296.29</v>
      </c>
      <c r="M5495" s="21">
        <f>Tableau1[[#This Row],[KG_DECHET]]/Tableau1[[#This Row],[Population]]</f>
        <v>14.501108796703434</v>
      </c>
    </row>
    <row r="5496" spans="1:13" x14ac:dyDescent="0.3">
      <c r="A5496" s="21">
        <v>2015</v>
      </c>
      <c r="B5496" s="21">
        <v>97</v>
      </c>
      <c r="C5496" s="21" t="str">
        <f>VLOOKUP(Tableau1[[#This Row],[CODE_REGION]],Libellés!$I$2:$J$15,2,FALSE)</f>
        <v>Dom-Com</v>
      </c>
      <c r="D5496" s="21">
        <v>971</v>
      </c>
      <c r="E5496" s="21" t="str">
        <f>VLOOKUP(Tableau1[[#This Row],[CODE_DEPT]],Libellés!$L$2:$M$102,2,FALSE)</f>
        <v>Guadeloupe</v>
      </c>
      <c r="F5496" s="21" t="s">
        <v>50</v>
      </c>
      <c r="G5496" s="21" t="str">
        <f>VLOOKUP(Tableau1[[#This Row],[CODE_TYPE_DECHET]],Libellés!$A$1:$B$8,2,FALSE)</f>
        <v>Encombrants</v>
      </c>
      <c r="H5496" s="21" t="s">
        <v>51</v>
      </c>
      <c r="I5496" s="21" t="str">
        <f>VLOOKUP(Tableau1[[#This Row],[CODE_DESTINATION]],Libellés!$E$2:$F$7,2,FALSE)</f>
        <v>Stockage</v>
      </c>
      <c r="J5496" s="21">
        <v>38013.500999999997</v>
      </c>
      <c r="K5496" s="21">
        <v>397990</v>
      </c>
      <c r="L5496" s="21">
        <f>Tableau1[[#This Row],[TONNE_DECHET]]*1000</f>
        <v>38013501</v>
      </c>
      <c r="M5496" s="21">
        <f>Tableau1[[#This Row],[KG_DECHET]]/Tableau1[[#This Row],[Population]]</f>
        <v>95.513708887157975</v>
      </c>
    </row>
    <row r="5497" spans="1:13" x14ac:dyDescent="0.3">
      <c r="A5497" s="21">
        <v>2015</v>
      </c>
      <c r="B5497" s="21">
        <v>97</v>
      </c>
      <c r="C5497" s="21" t="str">
        <f>VLOOKUP(Tableau1[[#This Row],[CODE_REGION]],Libellés!$I$2:$J$15,2,FALSE)</f>
        <v>Dom-Com</v>
      </c>
      <c r="D5497" s="21">
        <v>971</v>
      </c>
      <c r="E5497" s="21" t="str">
        <f>VLOOKUP(Tableau1[[#This Row],[CODE_DEPT]],Libellés!$L$2:$M$102,2,FALSE)</f>
        <v>Guadeloupe</v>
      </c>
      <c r="F5497" s="21" t="s">
        <v>53</v>
      </c>
      <c r="G5497" s="21" t="str">
        <f>VLOOKUP(Tableau1[[#This Row],[CODE_TYPE_DECHET]],Libellés!$A$1:$B$8,2,FALSE)</f>
        <v>Déchets dangereux</v>
      </c>
      <c r="H5497" s="21" t="s">
        <v>49</v>
      </c>
      <c r="I5497" s="21" t="str">
        <f>VLOOKUP(Tableau1[[#This Row],[CODE_DESTINATION]],Libellés!$E$2:$F$7,2,FALSE)</f>
        <v>Valorisation matière</v>
      </c>
      <c r="J5497" s="21">
        <v>1654.6</v>
      </c>
      <c r="K5497" s="21">
        <v>397990</v>
      </c>
      <c r="L5497" s="21">
        <f>Tableau1[[#This Row],[TONNE_DECHET]]*1000</f>
        <v>1654600</v>
      </c>
      <c r="M5497" s="21">
        <f>Tableau1[[#This Row],[KG_DECHET]]/Tableau1[[#This Row],[Population]]</f>
        <v>4.1573908892183224</v>
      </c>
    </row>
    <row r="5498" spans="1:13" x14ac:dyDescent="0.3">
      <c r="A5498" s="21">
        <v>2015</v>
      </c>
      <c r="B5498" s="21">
        <v>97</v>
      </c>
      <c r="C5498" s="21" t="str">
        <f>VLOOKUP(Tableau1[[#This Row],[CODE_REGION]],Libellés!$I$2:$J$15,2,FALSE)</f>
        <v>Dom-Com</v>
      </c>
      <c r="D5498" s="21">
        <v>971</v>
      </c>
      <c r="E5498" s="21" t="str">
        <f>VLOOKUP(Tableau1[[#This Row],[CODE_DEPT]],Libellés!$L$2:$M$102,2,FALSE)</f>
        <v>Guadeloupe</v>
      </c>
      <c r="F5498" s="21" t="s">
        <v>51</v>
      </c>
      <c r="G5498" s="21" t="str">
        <f>VLOOKUP(Tableau1[[#This Row],[CODE_TYPE_DECHET]],Libellés!$A$1:$B$8,2,FALSE)</f>
        <v>Emballages et papier</v>
      </c>
      <c r="H5498" s="21" t="s">
        <v>49</v>
      </c>
      <c r="I5498" s="21" t="str">
        <f>VLOOKUP(Tableau1[[#This Row],[CODE_DESTINATION]],Libellés!$E$2:$F$7,2,FALSE)</f>
        <v>Valorisation matière</v>
      </c>
      <c r="J5498" s="21">
        <v>2620.1640000000002</v>
      </c>
      <c r="K5498" s="21">
        <v>397990</v>
      </c>
      <c r="L5498" s="21">
        <f>Tableau1[[#This Row],[TONNE_DECHET]]*1000</f>
        <v>2620164</v>
      </c>
      <c r="M5498" s="21">
        <f>Tableau1[[#This Row],[KG_DECHET]]/Tableau1[[#This Row],[Population]]</f>
        <v>6.5834920475388827</v>
      </c>
    </row>
    <row r="5499" spans="1:13" x14ac:dyDescent="0.3">
      <c r="A5499" s="21">
        <v>2015</v>
      </c>
      <c r="B5499" s="21">
        <v>97</v>
      </c>
      <c r="C5499" s="21" t="str">
        <f>VLOOKUP(Tableau1[[#This Row],[CODE_REGION]],Libellés!$I$2:$J$15,2,FALSE)</f>
        <v>Dom-Com</v>
      </c>
      <c r="D5499" s="21">
        <v>971</v>
      </c>
      <c r="E5499" s="21" t="str">
        <f>VLOOKUP(Tableau1[[#This Row],[CODE_DEPT]],Libellés!$L$2:$M$102,2,FALSE)</f>
        <v>Guadeloupe</v>
      </c>
      <c r="F5499" s="21" t="s">
        <v>51</v>
      </c>
      <c r="G5499" s="21" t="str">
        <f>VLOOKUP(Tableau1[[#This Row],[CODE_TYPE_DECHET]],Libellés!$A$1:$B$8,2,FALSE)</f>
        <v>Emballages et papier</v>
      </c>
      <c r="H5499" s="21" t="s">
        <v>52</v>
      </c>
      <c r="I5499" s="21" t="str">
        <f>VLOOKUP(Tableau1[[#This Row],[CODE_DESTINATION]],Libellés!$E$2:$F$7,2,FALSE)</f>
        <v>Non précisé</v>
      </c>
      <c r="J5499" s="21">
        <v>81.580190000000002</v>
      </c>
      <c r="K5499" s="21">
        <v>397990</v>
      </c>
      <c r="L5499" s="21">
        <f>Tableau1[[#This Row],[TONNE_DECHET]]*1000</f>
        <v>81580.19</v>
      </c>
      <c r="M5499" s="21">
        <f>Tableau1[[#This Row],[KG_DECHET]]/Tableau1[[#This Row],[Population]]</f>
        <v>0.20498050202266388</v>
      </c>
    </row>
    <row r="5500" spans="1:13" x14ac:dyDescent="0.3">
      <c r="A5500" s="21">
        <v>2015</v>
      </c>
      <c r="B5500" s="21">
        <v>97</v>
      </c>
      <c r="C5500" s="21" t="str">
        <f>VLOOKUP(Tableau1[[#This Row],[CODE_REGION]],Libellés!$I$2:$J$15,2,FALSE)</f>
        <v>Dom-Com</v>
      </c>
      <c r="D5500" s="21">
        <v>971</v>
      </c>
      <c r="E5500" s="21" t="str">
        <f>VLOOKUP(Tableau1[[#This Row],[CODE_DEPT]],Libellés!$L$2:$M$102,2,FALSE)</f>
        <v>Guadeloupe</v>
      </c>
      <c r="F5500" s="21" t="s">
        <v>56</v>
      </c>
      <c r="G5500" s="21" t="str">
        <f>VLOOKUP(Tableau1[[#This Row],[CODE_TYPE_DECHET]],Libellés!$A$1:$B$8,2,FALSE)</f>
        <v>Biodéchets</v>
      </c>
      <c r="H5500" s="21" t="s">
        <v>56</v>
      </c>
      <c r="I5500" s="21" t="str">
        <f>VLOOKUP(Tableau1[[#This Row],[CODE_DESTINATION]],Libellés!$E$2:$F$7,2,FALSE)</f>
        <v>Valorisation organique</v>
      </c>
      <c r="J5500" s="21">
        <v>19655.550999999999</v>
      </c>
      <c r="K5500" s="21">
        <v>397990</v>
      </c>
      <c r="L5500" s="21">
        <f>Tableau1[[#This Row],[TONNE_DECHET]]*1000</f>
        <v>19655551</v>
      </c>
      <c r="M5500" s="21">
        <f>Tableau1[[#This Row],[KG_DECHET]]/Tableau1[[#This Row],[Population]]</f>
        <v>49.387047413251587</v>
      </c>
    </row>
    <row r="5501" spans="1:13" x14ac:dyDescent="0.3">
      <c r="A5501" s="21">
        <v>2015</v>
      </c>
      <c r="B5501" s="21">
        <v>97</v>
      </c>
      <c r="C5501" s="21" t="str">
        <f>VLOOKUP(Tableau1[[#This Row],[CODE_REGION]],Libellés!$I$2:$J$15,2,FALSE)</f>
        <v>Dom-Com</v>
      </c>
      <c r="D5501" s="21">
        <v>971</v>
      </c>
      <c r="E5501" s="21" t="str">
        <f>VLOOKUP(Tableau1[[#This Row],[CODE_DEPT]],Libellés!$L$2:$M$102,2,FALSE)</f>
        <v>Guadeloupe</v>
      </c>
      <c r="F5501" s="21" t="s">
        <v>54</v>
      </c>
      <c r="G5501" s="21" t="str">
        <f>VLOOKUP(Tableau1[[#This Row],[CODE_TYPE_DECHET]],Libellés!$A$1:$B$8,2,FALSE)</f>
        <v>Verre</v>
      </c>
      <c r="H5501" s="21" t="s">
        <v>49</v>
      </c>
      <c r="I5501" s="21" t="str">
        <f>VLOOKUP(Tableau1[[#This Row],[CODE_DESTINATION]],Libellés!$E$2:$F$7,2,FALSE)</f>
        <v>Valorisation matière</v>
      </c>
      <c r="J5501" s="21">
        <v>2127.9699999999998</v>
      </c>
      <c r="K5501" s="21">
        <v>397990</v>
      </c>
      <c r="L5501" s="21">
        <f>Tableau1[[#This Row],[TONNE_DECHET]]*1000</f>
        <v>2127970</v>
      </c>
      <c r="M5501" s="21">
        <f>Tableau1[[#This Row],[KG_DECHET]]/Tableau1[[#This Row],[Population]]</f>
        <v>5.346792632980728</v>
      </c>
    </row>
    <row r="5502" spans="1:13" x14ac:dyDescent="0.3">
      <c r="A5502" s="21">
        <v>2015</v>
      </c>
      <c r="B5502" s="21">
        <v>97</v>
      </c>
      <c r="C5502" s="21" t="str">
        <f>VLOOKUP(Tableau1[[#This Row],[CODE_REGION]],Libellés!$I$2:$J$15,2,FALSE)</f>
        <v>Dom-Com</v>
      </c>
      <c r="D5502" s="21">
        <v>971</v>
      </c>
      <c r="E5502" s="21" t="str">
        <f>VLOOKUP(Tableau1[[#This Row],[CODE_DEPT]],Libellés!$L$2:$M$102,2,FALSE)</f>
        <v>Guadeloupe</v>
      </c>
      <c r="F5502" s="21" t="s">
        <v>54</v>
      </c>
      <c r="G5502" s="21" t="str">
        <f>VLOOKUP(Tableau1[[#This Row],[CODE_TYPE_DECHET]],Libellés!$A$1:$B$8,2,FALSE)</f>
        <v>Verre</v>
      </c>
      <c r="H5502" s="21" t="s">
        <v>52</v>
      </c>
      <c r="I5502" s="21" t="str">
        <f>VLOOKUP(Tableau1[[#This Row],[CODE_DESTINATION]],Libellés!$E$2:$F$7,2,FALSE)</f>
        <v>Non précisé</v>
      </c>
      <c r="J5502" s="21">
        <v>99.769409999999993</v>
      </c>
      <c r="K5502" s="21">
        <v>397990</v>
      </c>
      <c r="L5502" s="21">
        <f>Tableau1[[#This Row],[TONNE_DECHET]]*1000</f>
        <v>99769.409999999989</v>
      </c>
      <c r="M5502" s="21">
        <f>Tableau1[[#This Row],[KG_DECHET]]/Tableau1[[#This Row],[Population]]</f>
        <v>0.25068320812080702</v>
      </c>
    </row>
    <row r="5503" spans="1:13" x14ac:dyDescent="0.3">
      <c r="A5503" s="21">
        <v>2015</v>
      </c>
      <c r="B5503" s="21">
        <v>97</v>
      </c>
      <c r="C5503" s="21" t="str">
        <f>VLOOKUP(Tableau1[[#This Row],[CODE_REGION]],Libellés!$I$2:$J$15,2,FALSE)</f>
        <v>Dom-Com</v>
      </c>
      <c r="D5503" s="21">
        <v>971</v>
      </c>
      <c r="E5503" s="21" t="str">
        <f>VLOOKUP(Tableau1[[#This Row],[CODE_DEPT]],Libellés!$L$2:$M$102,2,FALSE)</f>
        <v>Guadeloupe</v>
      </c>
      <c r="F5503" s="21" t="s">
        <v>62</v>
      </c>
      <c r="G5503" s="21" t="str">
        <f>VLOOKUP(Tableau1[[#This Row],[CODE_TYPE_DECHET]],Libellés!$A$2:$B$9,2,FALSE)</f>
        <v>Collectes séparées de gravats</v>
      </c>
      <c r="H5503" s="21" t="s">
        <v>51</v>
      </c>
      <c r="I5503" s="21" t="str">
        <f>VLOOKUP(Tableau1[[#This Row],[CODE_DESTINATION]],Libellés!$E$2:$F$7,2,FALSE)</f>
        <v>Stockage</v>
      </c>
      <c r="J5503" s="21">
        <v>264.44</v>
      </c>
      <c r="K5503" s="21">
        <v>397990</v>
      </c>
      <c r="L5503" s="21">
        <f>Tableau1[[#This Row],[TONNE_DECHET]]*1000</f>
        <v>264440</v>
      </c>
      <c r="M5503" s="21">
        <f>Tableau1[[#This Row],[KG_DECHET]]/Tableau1[[#This Row],[Population]]</f>
        <v>0.66443880499510033</v>
      </c>
    </row>
    <row r="5504" spans="1:13" x14ac:dyDescent="0.3">
      <c r="A5504" s="21">
        <v>2015</v>
      </c>
      <c r="B5504" s="21">
        <v>97</v>
      </c>
      <c r="C5504" s="21" t="str">
        <f>VLOOKUP(Tableau1[[#This Row],[CODE_REGION]],Libellés!$I$2:$J$15,2,FALSE)</f>
        <v>Dom-Com</v>
      </c>
      <c r="D5504" s="21">
        <v>971</v>
      </c>
      <c r="E5504" s="21" t="str">
        <f>VLOOKUP(Tableau1[[#This Row],[CODE_DEPT]],Libellés!$L$2:$M$102,2,FALSE)</f>
        <v>Guadeloupe</v>
      </c>
      <c r="F5504" s="21" t="s">
        <v>55</v>
      </c>
      <c r="G5504" s="21" t="str">
        <f>VLOOKUP(Tableau1[[#This Row],[CODE_TYPE_DECHET]],Libellés!$A$1:$B$8,2,FALSE)</f>
        <v>Collectes séparées hors gravats</v>
      </c>
      <c r="H5504" s="21" t="s">
        <v>49</v>
      </c>
      <c r="I5504" s="21" t="str">
        <f>VLOOKUP(Tableau1[[#This Row],[CODE_DESTINATION]],Libellés!$E$2:$F$7,2,FALSE)</f>
        <v>Valorisation matière</v>
      </c>
      <c r="J5504" s="21">
        <v>1149.4000000000001</v>
      </c>
      <c r="K5504" s="21">
        <v>397990</v>
      </c>
      <c r="L5504" s="21">
        <f>Tableau1[[#This Row],[TONNE_DECHET]]*1000</f>
        <v>1149400</v>
      </c>
      <c r="M5504" s="21">
        <f>Tableau1[[#This Row],[KG_DECHET]]/Tableau1[[#This Row],[Population]]</f>
        <v>2.8880122616146133</v>
      </c>
    </row>
    <row r="5505" spans="1:13" x14ac:dyDescent="0.3">
      <c r="A5505" s="21">
        <v>2017</v>
      </c>
      <c r="B5505" s="21">
        <v>97</v>
      </c>
      <c r="C5505" s="21" t="str">
        <f>VLOOKUP(Tableau1[[#This Row],[CODE_REGION]],Libellés!$I$2:$J$15,2,FALSE)</f>
        <v>Dom-Com</v>
      </c>
      <c r="D5505" s="21">
        <v>971</v>
      </c>
      <c r="E5505" s="21" t="str">
        <f>VLOOKUP(Tableau1[[#This Row],[CODE_DEPT]],Libellés!$L$2:$M$102,2,FALSE)</f>
        <v>Guadeloupe</v>
      </c>
      <c r="F5505" s="21" t="s">
        <v>49</v>
      </c>
      <c r="G5505" s="21" t="str">
        <f>VLOOKUP(Tableau1[[#This Row],[CODE_TYPE_DECHET]],Libellés!$A$1:$B$8,2,FALSE)</f>
        <v>Ordures ménagères résiduelles</v>
      </c>
      <c r="H5505" s="21" t="s">
        <v>51</v>
      </c>
      <c r="I5505" s="21" t="str">
        <f>VLOOKUP(Tableau1[[#This Row],[CODE_DESTINATION]],Libellés!$E$2:$F$7,2,FALSE)</f>
        <v>Stockage</v>
      </c>
      <c r="J5505" s="21">
        <v>129336.05</v>
      </c>
      <c r="K5505" s="21">
        <v>390253</v>
      </c>
      <c r="L5505" s="21">
        <f>Tableau1[[#This Row],[TONNE_DECHET]]*1000</f>
        <v>129336050</v>
      </c>
      <c r="M5505" s="21">
        <f>Tableau1[[#This Row],[KG_DECHET]]/Tableau1[[#This Row],[Population]]</f>
        <v>331.41590199178484</v>
      </c>
    </row>
    <row r="5506" spans="1:13" x14ac:dyDescent="0.3">
      <c r="A5506" s="21">
        <v>2017</v>
      </c>
      <c r="B5506" s="21">
        <v>97</v>
      </c>
      <c r="C5506" s="21" t="str">
        <f>VLOOKUP(Tableau1[[#This Row],[CODE_REGION]],Libellés!$I$2:$J$15,2,FALSE)</f>
        <v>Dom-Com</v>
      </c>
      <c r="D5506" s="21">
        <v>971</v>
      </c>
      <c r="E5506" s="21" t="str">
        <f>VLOOKUP(Tableau1[[#This Row],[CODE_DEPT]],Libellés!$L$2:$M$102,2,FALSE)</f>
        <v>Guadeloupe</v>
      </c>
      <c r="F5506" s="21" t="s">
        <v>50</v>
      </c>
      <c r="G5506" s="21" t="str">
        <f>VLOOKUP(Tableau1[[#This Row],[CODE_TYPE_DECHET]],Libellés!$A$1:$B$8,2,FALSE)</f>
        <v>Encombrants</v>
      </c>
      <c r="H5506" s="21" t="s">
        <v>51</v>
      </c>
      <c r="I5506" s="21" t="str">
        <f>VLOOKUP(Tableau1[[#This Row],[CODE_DESTINATION]],Libellés!$E$2:$F$7,2,FALSE)</f>
        <v>Stockage</v>
      </c>
      <c r="J5506" s="21">
        <v>43191.33</v>
      </c>
      <c r="K5506" s="21">
        <v>390253</v>
      </c>
      <c r="L5506" s="21">
        <f>Tableau1[[#This Row],[TONNE_DECHET]]*1000</f>
        <v>43191330</v>
      </c>
      <c r="M5506" s="21">
        <f>Tableau1[[#This Row],[KG_DECHET]]/Tableau1[[#This Row],[Population]]</f>
        <v>110.67520300932985</v>
      </c>
    </row>
    <row r="5507" spans="1:13" x14ac:dyDescent="0.3">
      <c r="A5507" s="21">
        <v>2017</v>
      </c>
      <c r="B5507" s="21">
        <v>97</v>
      </c>
      <c r="C5507" s="21" t="str">
        <f>VLOOKUP(Tableau1[[#This Row],[CODE_REGION]],Libellés!$I$2:$J$15,2,FALSE)</f>
        <v>Dom-Com</v>
      </c>
      <c r="D5507" s="21">
        <v>971</v>
      </c>
      <c r="E5507" s="21" t="str">
        <f>VLOOKUP(Tableau1[[#This Row],[CODE_DEPT]],Libellés!$L$2:$M$102,2,FALSE)</f>
        <v>Guadeloupe</v>
      </c>
      <c r="F5507" s="21" t="s">
        <v>53</v>
      </c>
      <c r="G5507" s="21" t="str">
        <f>VLOOKUP(Tableau1[[#This Row],[CODE_TYPE_DECHET]],Libellés!$A$1:$B$8,2,FALSE)</f>
        <v>Déchets dangereux</v>
      </c>
      <c r="H5507" s="21" t="s">
        <v>49</v>
      </c>
      <c r="I5507" s="21" t="str">
        <f>VLOOKUP(Tableau1[[#This Row],[CODE_DESTINATION]],Libellés!$E$2:$F$7,2,FALSE)</f>
        <v>Valorisation matière</v>
      </c>
      <c r="J5507" s="21">
        <v>1445.72</v>
      </c>
      <c r="K5507" s="21">
        <v>390253</v>
      </c>
      <c r="L5507" s="21">
        <f>Tableau1[[#This Row],[TONNE_DECHET]]*1000</f>
        <v>1445720</v>
      </c>
      <c r="M5507" s="21">
        <f>Tableau1[[#This Row],[KG_DECHET]]/Tableau1[[#This Row],[Population]]</f>
        <v>3.7045711371853645</v>
      </c>
    </row>
    <row r="5508" spans="1:13" x14ac:dyDescent="0.3">
      <c r="A5508" s="21">
        <v>2017</v>
      </c>
      <c r="B5508" s="21">
        <v>97</v>
      </c>
      <c r="C5508" s="21" t="str">
        <f>VLOOKUP(Tableau1[[#This Row],[CODE_REGION]],Libellés!$I$2:$J$15,2,FALSE)</f>
        <v>Dom-Com</v>
      </c>
      <c r="D5508" s="21">
        <v>971</v>
      </c>
      <c r="E5508" s="21" t="str">
        <f>VLOOKUP(Tableau1[[#This Row],[CODE_DEPT]],Libellés!$L$2:$M$102,2,FALSE)</f>
        <v>Guadeloupe</v>
      </c>
      <c r="F5508" s="21" t="s">
        <v>51</v>
      </c>
      <c r="G5508" s="21" t="str">
        <f>VLOOKUP(Tableau1[[#This Row],[CODE_TYPE_DECHET]],Libellés!$A$1:$B$8,2,FALSE)</f>
        <v>Emballages et papier</v>
      </c>
      <c r="H5508" s="21" t="s">
        <v>49</v>
      </c>
      <c r="I5508" s="21" t="str">
        <f>VLOOKUP(Tableau1[[#This Row],[CODE_DESTINATION]],Libellés!$E$2:$F$7,2,FALSE)</f>
        <v>Valorisation matière</v>
      </c>
      <c r="J5508" s="21">
        <v>2712.5929999999998</v>
      </c>
      <c r="K5508" s="21">
        <v>390253</v>
      </c>
      <c r="L5508" s="21">
        <f>Tableau1[[#This Row],[TONNE_DECHET]]*1000</f>
        <v>2712593</v>
      </c>
      <c r="M5508" s="21">
        <f>Tableau1[[#This Row],[KG_DECHET]]/Tableau1[[#This Row],[Population]]</f>
        <v>6.9508575206340506</v>
      </c>
    </row>
    <row r="5509" spans="1:13" x14ac:dyDescent="0.3">
      <c r="A5509" s="21">
        <v>2017</v>
      </c>
      <c r="B5509" s="21">
        <v>97</v>
      </c>
      <c r="C5509" s="21" t="str">
        <f>VLOOKUP(Tableau1[[#This Row],[CODE_REGION]],Libellés!$I$2:$J$15,2,FALSE)</f>
        <v>Dom-Com</v>
      </c>
      <c r="D5509" s="21">
        <v>971</v>
      </c>
      <c r="E5509" s="21" t="str">
        <f>VLOOKUP(Tableau1[[#This Row],[CODE_DEPT]],Libellés!$L$2:$M$102,2,FALSE)</f>
        <v>Guadeloupe</v>
      </c>
      <c r="F5509" s="21" t="s">
        <v>51</v>
      </c>
      <c r="G5509" s="21" t="str">
        <f>VLOOKUP(Tableau1[[#This Row],[CODE_TYPE_DECHET]],Libellés!$A$1:$B$8,2,FALSE)</f>
        <v>Emballages et papier</v>
      </c>
      <c r="H5509" s="21" t="s">
        <v>52</v>
      </c>
      <c r="I5509" s="21" t="str">
        <f>VLOOKUP(Tableau1[[#This Row],[CODE_DESTINATION]],Libellés!$E$2:$F$7,2,FALSE)</f>
        <v>Non précisé</v>
      </c>
      <c r="J5509" s="21">
        <v>56.671349999999997</v>
      </c>
      <c r="K5509" s="21">
        <v>390253</v>
      </c>
      <c r="L5509" s="21">
        <f>Tableau1[[#This Row],[TONNE_DECHET]]*1000</f>
        <v>56671.35</v>
      </c>
      <c r="M5509" s="21">
        <f>Tableau1[[#This Row],[KG_DECHET]]/Tableau1[[#This Row],[Population]]</f>
        <v>0.14521694900487633</v>
      </c>
    </row>
    <row r="5510" spans="1:13" x14ac:dyDescent="0.3">
      <c r="A5510" s="21">
        <v>2017</v>
      </c>
      <c r="B5510" s="21">
        <v>97</v>
      </c>
      <c r="C5510" s="21" t="str">
        <f>VLOOKUP(Tableau1[[#This Row],[CODE_REGION]],Libellés!$I$2:$J$15,2,FALSE)</f>
        <v>Dom-Com</v>
      </c>
      <c r="D5510" s="21">
        <v>971</v>
      </c>
      <c r="E5510" s="21" t="str">
        <f>VLOOKUP(Tableau1[[#This Row],[CODE_DEPT]],Libellés!$L$2:$M$102,2,FALSE)</f>
        <v>Guadeloupe</v>
      </c>
      <c r="F5510" s="21" t="s">
        <v>56</v>
      </c>
      <c r="G5510" s="21" t="str">
        <f>VLOOKUP(Tableau1[[#This Row],[CODE_TYPE_DECHET]],Libellés!$A$1:$B$8,2,FALSE)</f>
        <v>Biodéchets</v>
      </c>
      <c r="H5510" s="21" t="s">
        <v>51</v>
      </c>
      <c r="I5510" s="21" t="str">
        <f>VLOOKUP(Tableau1[[#This Row],[CODE_DESTINATION]],Libellés!$E$2:$F$7,2,FALSE)</f>
        <v>Stockage</v>
      </c>
      <c r="J5510" s="21">
        <v>10647.94</v>
      </c>
      <c r="K5510" s="21">
        <v>390253</v>
      </c>
      <c r="L5510" s="21">
        <f>Tableau1[[#This Row],[TONNE_DECHET]]*1000</f>
        <v>10647940</v>
      </c>
      <c r="M5510" s="21">
        <f>Tableau1[[#This Row],[KG_DECHET]]/Tableau1[[#This Row],[Population]]</f>
        <v>27.284710175194039</v>
      </c>
    </row>
    <row r="5511" spans="1:13" x14ac:dyDescent="0.3">
      <c r="A5511" s="21">
        <v>2017</v>
      </c>
      <c r="B5511" s="21">
        <v>97</v>
      </c>
      <c r="C5511" s="21" t="str">
        <f>VLOOKUP(Tableau1[[#This Row],[CODE_REGION]],Libellés!$I$2:$J$15,2,FALSE)</f>
        <v>Dom-Com</v>
      </c>
      <c r="D5511" s="21">
        <v>971</v>
      </c>
      <c r="E5511" s="21" t="str">
        <f>VLOOKUP(Tableau1[[#This Row],[CODE_DEPT]],Libellés!$L$2:$M$102,2,FALSE)</f>
        <v>Guadeloupe</v>
      </c>
      <c r="F5511" s="21" t="s">
        <v>56</v>
      </c>
      <c r="G5511" s="21" t="str">
        <f>VLOOKUP(Tableau1[[#This Row],[CODE_TYPE_DECHET]],Libellés!$A$1:$B$8,2,FALSE)</f>
        <v>Biodéchets</v>
      </c>
      <c r="H5511" s="21" t="s">
        <v>56</v>
      </c>
      <c r="I5511" s="21" t="str">
        <f>VLOOKUP(Tableau1[[#This Row],[CODE_DESTINATION]],Libellés!$E$2:$F$7,2,FALSE)</f>
        <v>Valorisation organique</v>
      </c>
      <c r="J5511" s="21">
        <v>41041.050000000003</v>
      </c>
      <c r="K5511" s="21">
        <v>390253</v>
      </c>
      <c r="L5511" s="21">
        <f>Tableau1[[#This Row],[TONNE_DECHET]]*1000</f>
        <v>41041050</v>
      </c>
      <c r="M5511" s="21">
        <f>Tableau1[[#This Row],[KG_DECHET]]/Tableau1[[#This Row],[Population]]</f>
        <v>105.16523896036674</v>
      </c>
    </row>
    <row r="5512" spans="1:13" x14ac:dyDescent="0.3">
      <c r="A5512" s="21">
        <v>2017</v>
      </c>
      <c r="B5512" s="21">
        <v>97</v>
      </c>
      <c r="C5512" s="21" t="str">
        <f>VLOOKUP(Tableau1[[#This Row],[CODE_REGION]],Libellés!$I$2:$J$15,2,FALSE)</f>
        <v>Dom-Com</v>
      </c>
      <c r="D5512" s="21">
        <v>971</v>
      </c>
      <c r="E5512" s="21" t="str">
        <f>VLOOKUP(Tableau1[[#This Row],[CODE_DEPT]],Libellés!$L$2:$M$102,2,FALSE)</f>
        <v>Guadeloupe</v>
      </c>
      <c r="F5512" s="21" t="s">
        <v>54</v>
      </c>
      <c r="G5512" s="21" t="str">
        <f>VLOOKUP(Tableau1[[#This Row],[CODE_TYPE_DECHET]],Libellés!$A$1:$B$8,2,FALSE)</f>
        <v>Verre</v>
      </c>
      <c r="H5512" s="21" t="s">
        <v>49</v>
      </c>
      <c r="I5512" s="21" t="str">
        <f>VLOOKUP(Tableau1[[#This Row],[CODE_DESTINATION]],Libellés!$E$2:$F$7,2,FALSE)</f>
        <v>Valorisation matière</v>
      </c>
      <c r="J5512" s="21">
        <v>1967.5540000000001</v>
      </c>
      <c r="K5512" s="21">
        <v>390253</v>
      </c>
      <c r="L5512" s="21">
        <f>Tableau1[[#This Row],[TONNE_DECHET]]*1000</f>
        <v>1967554</v>
      </c>
      <c r="M5512" s="21">
        <f>Tableau1[[#This Row],[KG_DECHET]]/Tableau1[[#This Row],[Population]]</f>
        <v>5.0417395894458208</v>
      </c>
    </row>
    <row r="5513" spans="1:13" x14ac:dyDescent="0.3">
      <c r="A5513" s="21">
        <v>2017</v>
      </c>
      <c r="B5513" s="21">
        <v>97</v>
      </c>
      <c r="C5513" s="21" t="str">
        <f>VLOOKUP(Tableau1[[#This Row],[CODE_REGION]],Libellés!$I$2:$J$15,2,FALSE)</f>
        <v>Dom-Com</v>
      </c>
      <c r="D5513" s="21">
        <v>971</v>
      </c>
      <c r="E5513" s="21" t="str">
        <f>VLOOKUP(Tableau1[[#This Row],[CODE_DEPT]],Libellés!$L$2:$M$102,2,FALSE)</f>
        <v>Guadeloupe</v>
      </c>
      <c r="F5513" s="21" t="s">
        <v>54</v>
      </c>
      <c r="G5513" s="21" t="str">
        <f>VLOOKUP(Tableau1[[#This Row],[CODE_TYPE_DECHET]],Libellés!$A$1:$B$8,2,FALSE)</f>
        <v>Verre</v>
      </c>
      <c r="H5513" s="21" t="s">
        <v>52</v>
      </c>
      <c r="I5513" s="21" t="str">
        <f>VLOOKUP(Tableau1[[#This Row],[CODE_DESTINATION]],Libellés!$E$2:$F$7,2,FALSE)</f>
        <v>Non précisé</v>
      </c>
      <c r="J5513" s="21">
        <v>55.787280000000003</v>
      </c>
      <c r="K5513" s="21">
        <v>390253</v>
      </c>
      <c r="L5513" s="21">
        <f>Tableau1[[#This Row],[TONNE_DECHET]]*1000</f>
        <v>55787.280000000006</v>
      </c>
      <c r="M5513" s="21">
        <f>Tableau1[[#This Row],[KG_DECHET]]/Tableau1[[#This Row],[Population]]</f>
        <v>0.14295157244146747</v>
      </c>
    </row>
    <row r="5514" spans="1:13" x14ac:dyDescent="0.3">
      <c r="A5514" s="21">
        <v>2017</v>
      </c>
      <c r="B5514" s="21">
        <v>97</v>
      </c>
      <c r="C5514" s="21" t="str">
        <f>VLOOKUP(Tableau1[[#This Row],[CODE_REGION]],Libellés!$I$2:$J$15,2,FALSE)</f>
        <v>Dom-Com</v>
      </c>
      <c r="D5514" s="21">
        <v>971</v>
      </c>
      <c r="E5514" s="21" t="str">
        <f>VLOOKUP(Tableau1[[#This Row],[CODE_DEPT]],Libellés!$L$2:$M$102,2,FALSE)</f>
        <v>Guadeloupe</v>
      </c>
      <c r="F5514" s="21" t="s">
        <v>55</v>
      </c>
      <c r="G5514" s="21" t="str">
        <f>VLOOKUP(Tableau1[[#This Row],[CODE_TYPE_DECHET]],Libellés!$A$1:$B$8,2,FALSE)</f>
        <v>Collectes séparées hors gravats</v>
      </c>
      <c r="H5514" s="21" t="s">
        <v>49</v>
      </c>
      <c r="I5514" s="21" t="str">
        <f>VLOOKUP(Tableau1[[#This Row],[CODE_DESTINATION]],Libellés!$E$2:$F$7,2,FALSE)</f>
        <v>Valorisation matière</v>
      </c>
      <c r="J5514" s="21">
        <v>1493.2</v>
      </c>
      <c r="K5514" s="21">
        <v>390253</v>
      </c>
      <c r="L5514" s="21">
        <f>Tableau1[[#This Row],[TONNE_DECHET]]*1000</f>
        <v>1493200</v>
      </c>
      <c r="M5514" s="21">
        <f>Tableau1[[#This Row],[KG_DECHET]]/Tableau1[[#This Row],[Population]]</f>
        <v>3.8262358008778921</v>
      </c>
    </row>
    <row r="5515" spans="1:13" x14ac:dyDescent="0.3">
      <c r="A5515" s="21">
        <v>2009</v>
      </c>
      <c r="B5515" s="21">
        <v>97</v>
      </c>
      <c r="C5515" s="21" t="str">
        <f>VLOOKUP(Tableau1[[#This Row],[CODE_REGION]],Libellés!$I$2:$J$15,2,FALSE)</f>
        <v>Dom-Com</v>
      </c>
      <c r="D5515" s="21">
        <v>972</v>
      </c>
      <c r="E5515" s="21" t="str">
        <f>VLOOKUP(Tableau1[[#This Row],[CODE_DEPT]],Libellés!$L$2:$M$102,2,FALSE)</f>
        <v>Martinique</v>
      </c>
      <c r="F5515" s="21" t="s">
        <v>49</v>
      </c>
      <c r="G5515" s="21" t="str">
        <f>VLOOKUP(Tableau1[[#This Row],[CODE_TYPE_DECHET]],Libellés!$A$1:$B$8,2,FALSE)</f>
        <v>Ordures ménagères résiduelles</v>
      </c>
      <c r="H5515" s="21" t="s">
        <v>50</v>
      </c>
      <c r="I5515" s="21" t="str">
        <f>VLOOKUP(Tableau1[[#This Row],[CODE_DESTINATION]],Libellés!$E$2:$F$7,2,FALSE)</f>
        <v>Incinération avec récupération d'énergie</v>
      </c>
      <c r="J5515" s="21">
        <v>93698.66</v>
      </c>
      <c r="K5515" s="21">
        <v>396404</v>
      </c>
      <c r="L5515" s="21">
        <f>Tableau1[[#This Row],[TONNE_DECHET]]*1000</f>
        <v>93698660</v>
      </c>
      <c r="M5515" s="21">
        <f>Tableau1[[#This Row],[KG_DECHET]]/Tableau1[[#This Row],[Population]]</f>
        <v>236.37163096235153</v>
      </c>
    </row>
    <row r="5516" spans="1:13" x14ac:dyDescent="0.3">
      <c r="A5516" s="21">
        <v>2009</v>
      </c>
      <c r="B5516" s="21">
        <v>97</v>
      </c>
      <c r="C5516" s="21" t="str">
        <f>VLOOKUP(Tableau1[[#This Row],[CODE_REGION]],Libellés!$I$2:$J$15,2,FALSE)</f>
        <v>Dom-Com</v>
      </c>
      <c r="D5516" s="21">
        <v>972</v>
      </c>
      <c r="E5516" s="21" t="str">
        <f>VLOOKUP(Tableau1[[#This Row],[CODE_DEPT]],Libellés!$L$2:$M$102,2,FALSE)</f>
        <v>Martinique</v>
      </c>
      <c r="F5516" s="21" t="s">
        <v>49</v>
      </c>
      <c r="G5516" s="21" t="str">
        <f>VLOOKUP(Tableau1[[#This Row],[CODE_TYPE_DECHET]],Libellés!$A$1:$B$8,2,FALSE)</f>
        <v>Ordures ménagères résiduelles</v>
      </c>
      <c r="H5516" s="21" t="s">
        <v>51</v>
      </c>
      <c r="I5516" s="21" t="str">
        <f>VLOOKUP(Tableau1[[#This Row],[CODE_DESTINATION]],Libellés!$E$2:$F$7,2,FALSE)</f>
        <v>Stockage</v>
      </c>
      <c r="J5516" s="21">
        <v>36334.29</v>
      </c>
      <c r="K5516" s="21">
        <v>396404</v>
      </c>
      <c r="L5516" s="21">
        <f>Tableau1[[#This Row],[TONNE_DECHET]]*1000</f>
        <v>36334290</v>
      </c>
      <c r="M5516" s="21">
        <f>Tableau1[[#This Row],[KG_DECHET]]/Tableau1[[#This Row],[Population]]</f>
        <v>91.659746117597194</v>
      </c>
    </row>
    <row r="5517" spans="1:13" x14ac:dyDescent="0.3">
      <c r="A5517" s="21">
        <v>2009</v>
      </c>
      <c r="B5517" s="21">
        <v>97</v>
      </c>
      <c r="C5517" s="21" t="str">
        <f>VLOOKUP(Tableau1[[#This Row],[CODE_REGION]],Libellés!$I$2:$J$15,2,FALSE)</f>
        <v>Dom-Com</v>
      </c>
      <c r="D5517" s="21">
        <v>972</v>
      </c>
      <c r="E5517" s="21" t="str">
        <f>VLOOKUP(Tableau1[[#This Row],[CODE_DEPT]],Libellés!$L$2:$M$102,2,FALSE)</f>
        <v>Martinique</v>
      </c>
      <c r="F5517" s="21" t="s">
        <v>50</v>
      </c>
      <c r="G5517" s="21" t="str">
        <f>VLOOKUP(Tableau1[[#This Row],[CODE_TYPE_DECHET]],Libellés!$A$1:$B$8,2,FALSE)</f>
        <v>Encombrants</v>
      </c>
      <c r="H5517" s="21" t="s">
        <v>51</v>
      </c>
      <c r="I5517" s="21" t="str">
        <f>VLOOKUP(Tableau1[[#This Row],[CODE_DESTINATION]],Libellés!$E$2:$F$7,2,FALSE)</f>
        <v>Stockage</v>
      </c>
      <c r="J5517" s="21">
        <v>29991.49</v>
      </c>
      <c r="K5517" s="21">
        <v>396404</v>
      </c>
      <c r="L5517" s="21">
        <f>Tableau1[[#This Row],[TONNE_DECHET]]*1000</f>
        <v>29991490</v>
      </c>
      <c r="M5517" s="21">
        <f>Tableau1[[#This Row],[KG_DECHET]]/Tableau1[[#This Row],[Population]]</f>
        <v>75.658898497492459</v>
      </c>
    </row>
    <row r="5518" spans="1:13" x14ac:dyDescent="0.3">
      <c r="A5518" s="21">
        <v>2009</v>
      </c>
      <c r="B5518" s="21">
        <v>97</v>
      </c>
      <c r="C5518" s="21" t="str">
        <f>VLOOKUP(Tableau1[[#This Row],[CODE_REGION]],Libellés!$I$2:$J$15,2,FALSE)</f>
        <v>Dom-Com</v>
      </c>
      <c r="D5518" s="21">
        <v>972</v>
      </c>
      <c r="E5518" s="21" t="str">
        <f>VLOOKUP(Tableau1[[#This Row],[CODE_DEPT]],Libellés!$L$2:$M$102,2,FALSE)</f>
        <v>Martinique</v>
      </c>
      <c r="F5518" s="21" t="s">
        <v>51</v>
      </c>
      <c r="G5518" s="21" t="str">
        <f>VLOOKUP(Tableau1[[#This Row],[CODE_TYPE_DECHET]],Libellés!$A$1:$B$8,2,FALSE)</f>
        <v>Emballages et papier</v>
      </c>
      <c r="H5518" s="21" t="s">
        <v>49</v>
      </c>
      <c r="I5518" s="21" t="str">
        <f>VLOOKUP(Tableau1[[#This Row],[CODE_DESTINATION]],Libellés!$E$2:$F$7,2,FALSE)</f>
        <v>Valorisation matière</v>
      </c>
      <c r="J5518" s="21">
        <v>1102.932</v>
      </c>
      <c r="K5518" s="21">
        <v>396404</v>
      </c>
      <c r="L5518" s="21">
        <f>Tableau1[[#This Row],[TONNE_DECHET]]*1000</f>
        <v>1102932</v>
      </c>
      <c r="M5518" s="21">
        <f>Tableau1[[#This Row],[KG_DECHET]]/Tableau1[[#This Row],[Population]]</f>
        <v>2.7823432659609892</v>
      </c>
    </row>
    <row r="5519" spans="1:13" x14ac:dyDescent="0.3">
      <c r="A5519" s="21">
        <v>2009</v>
      </c>
      <c r="B5519" s="21">
        <v>97</v>
      </c>
      <c r="C5519" s="21" t="str">
        <f>VLOOKUP(Tableau1[[#This Row],[CODE_REGION]],Libellés!$I$2:$J$15,2,FALSE)</f>
        <v>Dom-Com</v>
      </c>
      <c r="D5519" s="21">
        <v>972</v>
      </c>
      <c r="E5519" s="21" t="str">
        <f>VLOOKUP(Tableau1[[#This Row],[CODE_DEPT]],Libellés!$L$2:$M$102,2,FALSE)</f>
        <v>Martinique</v>
      </c>
      <c r="F5519" s="21" t="s">
        <v>51</v>
      </c>
      <c r="G5519" s="21" t="str">
        <f>VLOOKUP(Tableau1[[#This Row],[CODE_TYPE_DECHET]],Libellés!$A$1:$B$8,2,FALSE)</f>
        <v>Emballages et papier</v>
      </c>
      <c r="H5519" s="21" t="s">
        <v>56</v>
      </c>
      <c r="I5519" s="21" t="str">
        <f>VLOOKUP(Tableau1[[#This Row],[CODE_DESTINATION]],Libellés!$E$2:$F$7,2,FALSE)</f>
        <v>Valorisation organique</v>
      </c>
      <c r="J5519" s="21">
        <v>125</v>
      </c>
      <c r="K5519" s="21">
        <v>396404</v>
      </c>
      <c r="L5519" s="21">
        <f>Tableau1[[#This Row],[TONNE_DECHET]]*1000</f>
        <v>125000</v>
      </c>
      <c r="M5519" s="21">
        <f>Tableau1[[#This Row],[KG_DECHET]]/Tableau1[[#This Row],[Population]]</f>
        <v>0.31533486039495062</v>
      </c>
    </row>
    <row r="5520" spans="1:13" x14ac:dyDescent="0.3">
      <c r="A5520" s="21">
        <v>2009</v>
      </c>
      <c r="B5520" s="21">
        <v>97</v>
      </c>
      <c r="C5520" s="21" t="str">
        <f>VLOOKUP(Tableau1[[#This Row],[CODE_REGION]],Libellés!$I$2:$J$15,2,FALSE)</f>
        <v>Dom-Com</v>
      </c>
      <c r="D5520" s="21">
        <v>972</v>
      </c>
      <c r="E5520" s="21" t="str">
        <f>VLOOKUP(Tableau1[[#This Row],[CODE_DEPT]],Libellés!$L$2:$M$102,2,FALSE)</f>
        <v>Martinique</v>
      </c>
      <c r="F5520" s="21" t="s">
        <v>56</v>
      </c>
      <c r="G5520" s="21" t="str">
        <f>VLOOKUP(Tableau1[[#This Row],[CODE_TYPE_DECHET]],Libellés!$A$1:$B$8,2,FALSE)</f>
        <v>Biodéchets</v>
      </c>
      <c r="H5520" s="21" t="s">
        <v>56</v>
      </c>
      <c r="I5520" s="21" t="str">
        <f>VLOOKUP(Tableau1[[#This Row],[CODE_DESTINATION]],Libellés!$E$2:$F$7,2,FALSE)</f>
        <v>Valorisation organique</v>
      </c>
      <c r="J5520" s="21">
        <v>11617.76</v>
      </c>
      <c r="K5520" s="21">
        <v>396404</v>
      </c>
      <c r="L5520" s="21">
        <f>Tableau1[[#This Row],[TONNE_DECHET]]*1000</f>
        <v>11617760</v>
      </c>
      <c r="M5520" s="21">
        <f>Tableau1[[#This Row],[KG_DECHET]]/Tableau1[[#This Row],[Population]]</f>
        <v>29.30787782161633</v>
      </c>
    </row>
    <row r="5521" spans="1:13" x14ac:dyDescent="0.3">
      <c r="A5521" s="21">
        <v>2009</v>
      </c>
      <c r="B5521" s="21">
        <v>97</v>
      </c>
      <c r="C5521" s="21" t="str">
        <f>VLOOKUP(Tableau1[[#This Row],[CODE_REGION]],Libellés!$I$2:$J$15,2,FALSE)</f>
        <v>Dom-Com</v>
      </c>
      <c r="D5521" s="21">
        <v>972</v>
      </c>
      <c r="E5521" s="21" t="str">
        <f>VLOOKUP(Tableau1[[#This Row],[CODE_DEPT]],Libellés!$L$2:$M$102,2,FALSE)</f>
        <v>Martinique</v>
      </c>
      <c r="F5521" s="21" t="s">
        <v>54</v>
      </c>
      <c r="G5521" s="21" t="str">
        <f>VLOOKUP(Tableau1[[#This Row],[CODE_TYPE_DECHET]],Libellés!$A$1:$B$8,2,FALSE)</f>
        <v>Verre</v>
      </c>
      <c r="H5521" s="21" t="s">
        <v>49</v>
      </c>
      <c r="I5521" s="21" t="str">
        <f>VLOOKUP(Tableau1[[#This Row],[CODE_DESTINATION]],Libellés!$E$2:$F$7,2,FALSE)</f>
        <v>Valorisation matière</v>
      </c>
      <c r="J5521" s="21">
        <v>1339.58</v>
      </c>
      <c r="K5521" s="21">
        <v>396404</v>
      </c>
      <c r="L5521" s="21">
        <f>Tableau1[[#This Row],[TONNE_DECHET]]*1000</f>
        <v>1339580</v>
      </c>
      <c r="M5521" s="21">
        <f>Tableau1[[#This Row],[KG_DECHET]]/Tableau1[[#This Row],[Population]]</f>
        <v>3.3793301783029435</v>
      </c>
    </row>
    <row r="5522" spans="1:13" x14ac:dyDescent="0.3">
      <c r="A5522" s="21">
        <v>2011</v>
      </c>
      <c r="B5522" s="21">
        <v>97</v>
      </c>
      <c r="C5522" s="21" t="str">
        <f>VLOOKUP(Tableau1[[#This Row],[CODE_REGION]],Libellés!$I$2:$J$15,2,FALSE)</f>
        <v>Dom-Com</v>
      </c>
      <c r="D5522" s="21">
        <v>972</v>
      </c>
      <c r="E5522" s="21" t="str">
        <f>VLOOKUP(Tableau1[[#This Row],[CODE_DEPT]],Libellés!$L$2:$M$102,2,FALSE)</f>
        <v>Martinique</v>
      </c>
      <c r="F5522" s="21" t="s">
        <v>49</v>
      </c>
      <c r="G5522" s="21" t="str">
        <f>VLOOKUP(Tableau1[[#This Row],[CODE_TYPE_DECHET]],Libellés!$A$1:$B$8,2,FALSE)</f>
        <v>Ordures ménagères résiduelles</v>
      </c>
      <c r="H5522" s="21" t="s">
        <v>50</v>
      </c>
      <c r="I5522" s="21" t="str">
        <f>VLOOKUP(Tableau1[[#This Row],[CODE_DESTINATION]],Libellés!$E$2:$F$7,2,FALSE)</f>
        <v>Incinération avec récupération d'énergie</v>
      </c>
      <c r="J5522" s="21">
        <v>88481</v>
      </c>
      <c r="K5522" s="21">
        <v>392291</v>
      </c>
      <c r="L5522" s="21">
        <f>Tableau1[[#This Row],[TONNE_DECHET]]*1000</f>
        <v>88481000</v>
      </c>
      <c r="M5522" s="21">
        <f>Tableau1[[#This Row],[KG_DECHET]]/Tableau1[[#This Row],[Population]]</f>
        <v>225.54940082744696</v>
      </c>
    </row>
    <row r="5523" spans="1:13" x14ac:dyDescent="0.3">
      <c r="A5523" s="21">
        <v>2011</v>
      </c>
      <c r="B5523" s="21">
        <v>97</v>
      </c>
      <c r="C5523" s="21" t="str">
        <f>VLOOKUP(Tableau1[[#This Row],[CODE_REGION]],Libellés!$I$2:$J$15,2,FALSE)</f>
        <v>Dom-Com</v>
      </c>
      <c r="D5523" s="21">
        <v>972</v>
      </c>
      <c r="E5523" s="21" t="str">
        <f>VLOOKUP(Tableau1[[#This Row],[CODE_DEPT]],Libellés!$L$2:$M$102,2,FALSE)</f>
        <v>Martinique</v>
      </c>
      <c r="F5523" s="21" t="s">
        <v>49</v>
      </c>
      <c r="G5523" s="21" t="str">
        <f>VLOOKUP(Tableau1[[#This Row],[CODE_TYPE_DECHET]],Libellés!$A$1:$B$8,2,FALSE)</f>
        <v>Ordures ménagères résiduelles</v>
      </c>
      <c r="H5523" s="21" t="s">
        <v>51</v>
      </c>
      <c r="I5523" s="21" t="str">
        <f>VLOOKUP(Tableau1[[#This Row],[CODE_DESTINATION]],Libellés!$E$2:$F$7,2,FALSE)</f>
        <v>Stockage</v>
      </c>
      <c r="J5523" s="21">
        <v>46430.36</v>
      </c>
      <c r="K5523" s="21">
        <v>392291</v>
      </c>
      <c r="L5523" s="21">
        <f>Tableau1[[#This Row],[TONNE_DECHET]]*1000</f>
        <v>46430360</v>
      </c>
      <c r="M5523" s="21">
        <f>Tableau1[[#This Row],[KG_DECHET]]/Tableau1[[#This Row],[Population]]</f>
        <v>118.35693401072163</v>
      </c>
    </row>
    <row r="5524" spans="1:13" x14ac:dyDescent="0.3">
      <c r="A5524" s="21">
        <v>2011</v>
      </c>
      <c r="B5524" s="21">
        <v>97</v>
      </c>
      <c r="C5524" s="21" t="str">
        <f>VLOOKUP(Tableau1[[#This Row],[CODE_REGION]],Libellés!$I$2:$J$15,2,FALSE)</f>
        <v>Dom-Com</v>
      </c>
      <c r="D5524" s="21">
        <v>972</v>
      </c>
      <c r="E5524" s="21" t="str">
        <f>VLOOKUP(Tableau1[[#This Row],[CODE_DEPT]],Libellés!$L$2:$M$102,2,FALSE)</f>
        <v>Martinique</v>
      </c>
      <c r="F5524" s="21" t="s">
        <v>50</v>
      </c>
      <c r="G5524" s="21" t="str">
        <f>VLOOKUP(Tableau1[[#This Row],[CODE_TYPE_DECHET]],Libellés!$A$1:$B$8,2,FALSE)</f>
        <v>Encombrants</v>
      </c>
      <c r="H5524" s="21" t="s">
        <v>51</v>
      </c>
      <c r="I5524" s="21" t="str">
        <f>VLOOKUP(Tableau1[[#This Row],[CODE_DESTINATION]],Libellés!$E$2:$F$7,2,FALSE)</f>
        <v>Stockage</v>
      </c>
      <c r="J5524" s="21">
        <v>37300.660000000003</v>
      </c>
      <c r="K5524" s="21">
        <v>392291</v>
      </c>
      <c r="L5524" s="21">
        <f>Tableau1[[#This Row],[TONNE_DECHET]]*1000</f>
        <v>37300660</v>
      </c>
      <c r="M5524" s="21">
        <f>Tableau1[[#This Row],[KG_DECHET]]/Tableau1[[#This Row],[Population]]</f>
        <v>95.084159463255588</v>
      </c>
    </row>
    <row r="5525" spans="1:13" x14ac:dyDescent="0.3">
      <c r="A5525" s="21">
        <v>2011</v>
      </c>
      <c r="B5525" s="21">
        <v>97</v>
      </c>
      <c r="C5525" s="21" t="str">
        <f>VLOOKUP(Tableau1[[#This Row],[CODE_REGION]],Libellés!$I$2:$J$15,2,FALSE)</f>
        <v>Dom-Com</v>
      </c>
      <c r="D5525" s="21">
        <v>972</v>
      </c>
      <c r="E5525" s="21" t="str">
        <f>VLOOKUP(Tableau1[[#This Row],[CODE_DEPT]],Libellés!$L$2:$M$102,2,FALSE)</f>
        <v>Martinique</v>
      </c>
      <c r="F5525" s="21" t="s">
        <v>51</v>
      </c>
      <c r="G5525" s="21" t="str">
        <f>VLOOKUP(Tableau1[[#This Row],[CODE_TYPE_DECHET]],Libellés!$A$1:$B$8,2,FALSE)</f>
        <v>Emballages et papier</v>
      </c>
      <c r="H5525" s="21" t="s">
        <v>49</v>
      </c>
      <c r="I5525" s="21" t="str">
        <f>VLOOKUP(Tableau1[[#This Row],[CODE_DESTINATION]],Libellés!$E$2:$F$7,2,FALSE)</f>
        <v>Valorisation matière</v>
      </c>
      <c r="J5525" s="21">
        <v>2543.06</v>
      </c>
      <c r="K5525" s="21">
        <v>392291</v>
      </c>
      <c r="L5525" s="21">
        <f>Tableau1[[#This Row],[TONNE_DECHET]]*1000</f>
        <v>2543060</v>
      </c>
      <c r="M5525" s="21">
        <f>Tableau1[[#This Row],[KG_DECHET]]/Tableau1[[#This Row],[Population]]</f>
        <v>6.4825856315847163</v>
      </c>
    </row>
    <row r="5526" spans="1:13" x14ac:dyDescent="0.3">
      <c r="A5526" s="21">
        <v>2011</v>
      </c>
      <c r="B5526" s="21">
        <v>97</v>
      </c>
      <c r="C5526" s="21" t="str">
        <f>VLOOKUP(Tableau1[[#This Row],[CODE_REGION]],Libellés!$I$2:$J$15,2,FALSE)</f>
        <v>Dom-Com</v>
      </c>
      <c r="D5526" s="21">
        <v>972</v>
      </c>
      <c r="E5526" s="21" t="str">
        <f>VLOOKUP(Tableau1[[#This Row],[CODE_DEPT]],Libellés!$L$2:$M$102,2,FALSE)</f>
        <v>Martinique</v>
      </c>
      <c r="F5526" s="21" t="s">
        <v>51</v>
      </c>
      <c r="G5526" s="21" t="str">
        <f>VLOOKUP(Tableau1[[#This Row],[CODE_TYPE_DECHET]],Libellés!$A$1:$B$8,2,FALSE)</f>
        <v>Emballages et papier</v>
      </c>
      <c r="H5526" s="21" t="s">
        <v>56</v>
      </c>
      <c r="I5526" s="21" t="str">
        <f>VLOOKUP(Tableau1[[#This Row],[CODE_DESTINATION]],Libellés!$E$2:$F$7,2,FALSE)</f>
        <v>Valorisation organique</v>
      </c>
      <c r="J5526" s="21">
        <v>114.18</v>
      </c>
      <c r="K5526" s="21">
        <v>392291</v>
      </c>
      <c r="L5526" s="21">
        <f>Tableau1[[#This Row],[TONNE_DECHET]]*1000</f>
        <v>114180</v>
      </c>
      <c r="M5526" s="21">
        <f>Tableau1[[#This Row],[KG_DECHET]]/Tableau1[[#This Row],[Population]]</f>
        <v>0.29105944311748166</v>
      </c>
    </row>
    <row r="5527" spans="1:13" x14ac:dyDescent="0.3">
      <c r="A5527" s="21">
        <v>2011</v>
      </c>
      <c r="B5527" s="21">
        <v>97</v>
      </c>
      <c r="C5527" s="21" t="str">
        <f>VLOOKUP(Tableau1[[#This Row],[CODE_REGION]],Libellés!$I$2:$J$15,2,FALSE)</f>
        <v>Dom-Com</v>
      </c>
      <c r="D5527" s="21">
        <v>972</v>
      </c>
      <c r="E5527" s="21" t="str">
        <f>VLOOKUP(Tableau1[[#This Row],[CODE_DEPT]],Libellés!$L$2:$M$102,2,FALSE)</f>
        <v>Martinique</v>
      </c>
      <c r="F5527" s="21" t="s">
        <v>56</v>
      </c>
      <c r="G5527" s="21" t="str">
        <f>VLOOKUP(Tableau1[[#This Row],[CODE_TYPE_DECHET]],Libellés!$A$1:$B$8,2,FALSE)</f>
        <v>Biodéchets</v>
      </c>
      <c r="H5527" s="21" t="s">
        <v>56</v>
      </c>
      <c r="I5527" s="21" t="str">
        <f>VLOOKUP(Tableau1[[#This Row],[CODE_DESTINATION]],Libellés!$E$2:$F$7,2,FALSE)</f>
        <v>Valorisation organique</v>
      </c>
      <c r="J5527" s="21">
        <v>10711.61</v>
      </c>
      <c r="K5527" s="21">
        <v>392291</v>
      </c>
      <c r="L5527" s="21">
        <f>Tableau1[[#This Row],[TONNE_DECHET]]*1000</f>
        <v>10711610</v>
      </c>
      <c r="M5527" s="21">
        <f>Tableau1[[#This Row],[KG_DECHET]]/Tableau1[[#This Row],[Population]]</f>
        <v>27.305265733855734</v>
      </c>
    </row>
    <row r="5528" spans="1:13" x14ac:dyDescent="0.3">
      <c r="A5528" s="21">
        <v>2011</v>
      </c>
      <c r="B5528" s="21">
        <v>97</v>
      </c>
      <c r="C5528" s="21" t="str">
        <f>VLOOKUP(Tableau1[[#This Row],[CODE_REGION]],Libellés!$I$2:$J$15,2,FALSE)</f>
        <v>Dom-Com</v>
      </c>
      <c r="D5528" s="21">
        <v>972</v>
      </c>
      <c r="E5528" s="21" t="str">
        <f>VLOOKUP(Tableau1[[#This Row],[CODE_DEPT]],Libellés!$L$2:$M$102,2,FALSE)</f>
        <v>Martinique</v>
      </c>
      <c r="F5528" s="21" t="s">
        <v>54</v>
      </c>
      <c r="G5528" s="21" t="str">
        <f>VLOOKUP(Tableau1[[#This Row],[CODE_TYPE_DECHET]],Libellés!$A$1:$B$8,2,FALSE)</f>
        <v>Verre</v>
      </c>
      <c r="H5528" s="21" t="s">
        <v>49</v>
      </c>
      <c r="I5528" s="21" t="str">
        <f>VLOOKUP(Tableau1[[#This Row],[CODE_DESTINATION]],Libellés!$E$2:$F$7,2,FALSE)</f>
        <v>Valorisation matière</v>
      </c>
      <c r="J5528" s="21">
        <v>1645.66</v>
      </c>
      <c r="K5528" s="21">
        <v>392291</v>
      </c>
      <c r="L5528" s="21">
        <f>Tableau1[[#This Row],[TONNE_DECHET]]*1000</f>
        <v>1645660</v>
      </c>
      <c r="M5528" s="21">
        <f>Tableau1[[#This Row],[KG_DECHET]]/Tableau1[[#This Row],[Population]]</f>
        <v>4.1949981008995874</v>
      </c>
    </row>
    <row r="5529" spans="1:13" x14ac:dyDescent="0.3">
      <c r="A5529" s="21">
        <v>2013</v>
      </c>
      <c r="B5529" s="21">
        <v>97</v>
      </c>
      <c r="C5529" s="21" t="str">
        <f>VLOOKUP(Tableau1[[#This Row],[CODE_REGION]],Libellés!$I$2:$J$15,2,FALSE)</f>
        <v>Dom-Com</v>
      </c>
      <c r="D5529" s="21">
        <v>972</v>
      </c>
      <c r="E5529" s="21" t="str">
        <f>VLOOKUP(Tableau1[[#This Row],[CODE_DEPT]],Libellés!$L$2:$M$102,2,FALSE)</f>
        <v>Martinique</v>
      </c>
      <c r="F5529" s="21" t="s">
        <v>49</v>
      </c>
      <c r="G5529" s="21" t="str">
        <f>VLOOKUP(Tableau1[[#This Row],[CODE_TYPE_DECHET]],Libellés!$A$1:$B$8,2,FALSE)</f>
        <v>Ordures ménagères résiduelles</v>
      </c>
      <c r="H5529" s="21" t="s">
        <v>50</v>
      </c>
      <c r="I5529" s="21" t="str">
        <f>VLOOKUP(Tableau1[[#This Row],[CODE_DESTINATION]],Libellés!$E$2:$F$7,2,FALSE)</f>
        <v>Incinération avec récupération d'énergie</v>
      </c>
      <c r="J5529" s="21">
        <v>84648.3</v>
      </c>
      <c r="K5529" s="21">
        <v>385551</v>
      </c>
      <c r="L5529" s="21">
        <f>Tableau1[[#This Row],[TONNE_DECHET]]*1000</f>
        <v>84648300</v>
      </c>
      <c r="M5529" s="21">
        <f>Tableau1[[#This Row],[KG_DECHET]]/Tableau1[[#This Row],[Population]]</f>
        <v>219.55149902347549</v>
      </c>
    </row>
    <row r="5530" spans="1:13" x14ac:dyDescent="0.3">
      <c r="A5530" s="21">
        <v>2013</v>
      </c>
      <c r="B5530" s="21">
        <v>97</v>
      </c>
      <c r="C5530" s="21" t="str">
        <f>VLOOKUP(Tableau1[[#This Row],[CODE_REGION]],Libellés!$I$2:$J$15,2,FALSE)</f>
        <v>Dom-Com</v>
      </c>
      <c r="D5530" s="21">
        <v>972</v>
      </c>
      <c r="E5530" s="21" t="str">
        <f>VLOOKUP(Tableau1[[#This Row],[CODE_DEPT]],Libellés!$L$2:$M$102,2,FALSE)</f>
        <v>Martinique</v>
      </c>
      <c r="F5530" s="21" t="s">
        <v>49</v>
      </c>
      <c r="G5530" s="21" t="str">
        <f>VLOOKUP(Tableau1[[#This Row],[CODE_TYPE_DECHET]],Libellés!$A$1:$B$8,2,FALSE)</f>
        <v>Ordures ménagères résiduelles</v>
      </c>
      <c r="H5530" s="21" t="s">
        <v>51</v>
      </c>
      <c r="I5530" s="21" t="str">
        <f>VLOOKUP(Tableau1[[#This Row],[CODE_DESTINATION]],Libellés!$E$2:$F$7,2,FALSE)</f>
        <v>Stockage</v>
      </c>
      <c r="J5530" s="21">
        <v>42478.87</v>
      </c>
      <c r="K5530" s="21">
        <v>385551</v>
      </c>
      <c r="L5530" s="21">
        <f>Tableau1[[#This Row],[TONNE_DECHET]]*1000</f>
        <v>42478870</v>
      </c>
      <c r="M5530" s="21">
        <f>Tableau1[[#This Row],[KG_DECHET]]/Tableau1[[#This Row],[Population]]</f>
        <v>110.17704531955565</v>
      </c>
    </row>
    <row r="5531" spans="1:13" x14ac:dyDescent="0.3">
      <c r="A5531" s="21">
        <v>2013</v>
      </c>
      <c r="B5531" s="21">
        <v>97</v>
      </c>
      <c r="C5531" s="21" t="str">
        <f>VLOOKUP(Tableau1[[#This Row],[CODE_REGION]],Libellés!$I$2:$J$15,2,FALSE)</f>
        <v>Dom-Com</v>
      </c>
      <c r="D5531" s="21">
        <v>972</v>
      </c>
      <c r="E5531" s="21" t="str">
        <f>VLOOKUP(Tableau1[[#This Row],[CODE_DEPT]],Libellés!$L$2:$M$102,2,FALSE)</f>
        <v>Martinique</v>
      </c>
      <c r="F5531" s="21" t="s">
        <v>50</v>
      </c>
      <c r="G5531" s="21" t="str">
        <f>VLOOKUP(Tableau1[[#This Row],[CODE_TYPE_DECHET]],Libellés!$A$1:$B$8,2,FALSE)</f>
        <v>Encombrants</v>
      </c>
      <c r="H5531" s="21" t="s">
        <v>51</v>
      </c>
      <c r="I5531" s="21" t="str">
        <f>VLOOKUP(Tableau1[[#This Row],[CODE_DESTINATION]],Libellés!$E$2:$F$7,2,FALSE)</f>
        <v>Stockage</v>
      </c>
      <c r="J5531" s="21">
        <v>35613.96</v>
      </c>
      <c r="K5531" s="21">
        <v>385551</v>
      </c>
      <c r="L5531" s="21">
        <f>Tableau1[[#This Row],[TONNE_DECHET]]*1000</f>
        <v>35613960</v>
      </c>
      <c r="M5531" s="21">
        <f>Tableau1[[#This Row],[KG_DECHET]]/Tableau1[[#This Row],[Population]]</f>
        <v>92.371592863200974</v>
      </c>
    </row>
    <row r="5532" spans="1:13" x14ac:dyDescent="0.3">
      <c r="A5532" s="21">
        <v>2013</v>
      </c>
      <c r="B5532" s="21">
        <v>97</v>
      </c>
      <c r="C5532" s="21" t="str">
        <f>VLOOKUP(Tableau1[[#This Row],[CODE_REGION]],Libellés!$I$2:$J$15,2,FALSE)</f>
        <v>Dom-Com</v>
      </c>
      <c r="D5532" s="21">
        <v>972</v>
      </c>
      <c r="E5532" s="21" t="str">
        <f>VLOOKUP(Tableau1[[#This Row],[CODE_DEPT]],Libellés!$L$2:$M$102,2,FALSE)</f>
        <v>Martinique</v>
      </c>
      <c r="F5532" s="21" t="s">
        <v>53</v>
      </c>
      <c r="G5532" s="21" t="str">
        <f>VLOOKUP(Tableau1[[#This Row],[CODE_TYPE_DECHET]],Libellés!$A$1:$B$8,2,FALSE)</f>
        <v>Déchets dangereux</v>
      </c>
      <c r="H5532" s="21" t="s">
        <v>50</v>
      </c>
      <c r="I5532" s="21" t="str">
        <f>VLOOKUP(Tableau1[[#This Row],[CODE_DESTINATION]],Libellés!$E$2:$F$7,2,FALSE)</f>
        <v>Incinération avec récupération d'énergie</v>
      </c>
      <c r="J5532" s="21">
        <v>151.78</v>
      </c>
      <c r="K5532" s="21">
        <v>385551</v>
      </c>
      <c r="L5532" s="21">
        <f>Tableau1[[#This Row],[TONNE_DECHET]]*1000</f>
        <v>151780</v>
      </c>
      <c r="M5532" s="21">
        <f>Tableau1[[#This Row],[KG_DECHET]]/Tableau1[[#This Row],[Population]]</f>
        <v>0.39367035748837376</v>
      </c>
    </row>
    <row r="5533" spans="1:13" x14ac:dyDescent="0.3">
      <c r="A5533" s="21">
        <v>2013</v>
      </c>
      <c r="B5533" s="21">
        <v>97</v>
      </c>
      <c r="C5533" s="21" t="str">
        <f>VLOOKUP(Tableau1[[#This Row],[CODE_REGION]],Libellés!$I$2:$J$15,2,FALSE)</f>
        <v>Dom-Com</v>
      </c>
      <c r="D5533" s="21">
        <v>972</v>
      </c>
      <c r="E5533" s="21" t="str">
        <f>VLOOKUP(Tableau1[[#This Row],[CODE_DEPT]],Libellés!$L$2:$M$102,2,FALSE)</f>
        <v>Martinique</v>
      </c>
      <c r="F5533" s="21" t="s">
        <v>51</v>
      </c>
      <c r="G5533" s="21" t="str">
        <f>VLOOKUP(Tableau1[[#This Row],[CODE_TYPE_DECHET]],Libellés!$A$1:$B$8,2,FALSE)</f>
        <v>Emballages et papier</v>
      </c>
      <c r="H5533" s="21" t="s">
        <v>49</v>
      </c>
      <c r="I5533" s="21" t="str">
        <f>VLOOKUP(Tableau1[[#This Row],[CODE_DESTINATION]],Libellés!$E$2:$F$7,2,FALSE)</f>
        <v>Valorisation matière</v>
      </c>
      <c r="J5533" s="21">
        <v>3618.95</v>
      </c>
      <c r="K5533" s="21">
        <v>385551</v>
      </c>
      <c r="L5533" s="21">
        <f>Tableau1[[#This Row],[TONNE_DECHET]]*1000</f>
        <v>3618950</v>
      </c>
      <c r="M5533" s="21">
        <f>Tableau1[[#This Row],[KG_DECHET]]/Tableau1[[#This Row],[Population]]</f>
        <v>9.3864365544376742</v>
      </c>
    </row>
    <row r="5534" spans="1:13" x14ac:dyDescent="0.3">
      <c r="A5534" s="21">
        <v>2013</v>
      </c>
      <c r="B5534" s="21">
        <v>97</v>
      </c>
      <c r="C5534" s="21" t="str">
        <f>VLOOKUP(Tableau1[[#This Row],[CODE_REGION]],Libellés!$I$2:$J$15,2,FALSE)</f>
        <v>Dom-Com</v>
      </c>
      <c r="D5534" s="21">
        <v>972</v>
      </c>
      <c r="E5534" s="21" t="str">
        <f>VLOOKUP(Tableau1[[#This Row],[CODE_DEPT]],Libellés!$L$2:$M$102,2,FALSE)</f>
        <v>Martinique</v>
      </c>
      <c r="F5534" s="21" t="s">
        <v>56</v>
      </c>
      <c r="G5534" s="21" t="str">
        <f>VLOOKUP(Tableau1[[#This Row],[CODE_TYPE_DECHET]],Libellés!$A$1:$B$8,2,FALSE)</f>
        <v>Biodéchets</v>
      </c>
      <c r="H5534" s="21" t="s">
        <v>56</v>
      </c>
      <c r="I5534" s="21" t="str">
        <f>VLOOKUP(Tableau1[[#This Row],[CODE_DESTINATION]],Libellés!$E$2:$F$7,2,FALSE)</f>
        <v>Valorisation organique</v>
      </c>
      <c r="J5534" s="21">
        <v>15287.05</v>
      </c>
      <c r="K5534" s="21">
        <v>385551</v>
      </c>
      <c r="L5534" s="21">
        <f>Tableau1[[#This Row],[TONNE_DECHET]]*1000</f>
        <v>15287050</v>
      </c>
      <c r="M5534" s="21">
        <f>Tableau1[[#This Row],[KG_DECHET]]/Tableau1[[#This Row],[Population]]</f>
        <v>39.649877707488763</v>
      </c>
    </row>
    <row r="5535" spans="1:13" x14ac:dyDescent="0.3">
      <c r="A5535" s="21">
        <v>2013</v>
      </c>
      <c r="B5535" s="21">
        <v>97</v>
      </c>
      <c r="C5535" s="21" t="str">
        <f>VLOOKUP(Tableau1[[#This Row],[CODE_REGION]],Libellés!$I$2:$J$15,2,FALSE)</f>
        <v>Dom-Com</v>
      </c>
      <c r="D5535" s="21">
        <v>972</v>
      </c>
      <c r="E5535" s="21" t="str">
        <f>VLOOKUP(Tableau1[[#This Row],[CODE_DEPT]],Libellés!$L$2:$M$102,2,FALSE)</f>
        <v>Martinique</v>
      </c>
      <c r="F5535" s="21" t="s">
        <v>54</v>
      </c>
      <c r="G5535" s="21" t="str">
        <f>VLOOKUP(Tableau1[[#This Row],[CODE_TYPE_DECHET]],Libellés!$A$1:$B$8,2,FALSE)</f>
        <v>Verre</v>
      </c>
      <c r="H5535" s="21" t="s">
        <v>49</v>
      </c>
      <c r="I5535" s="21" t="str">
        <f>VLOOKUP(Tableau1[[#This Row],[CODE_DESTINATION]],Libellés!$E$2:$F$7,2,FALSE)</f>
        <v>Valorisation matière</v>
      </c>
      <c r="J5535" s="21">
        <v>2131.4</v>
      </c>
      <c r="K5535" s="21">
        <v>385551</v>
      </c>
      <c r="L5535" s="21">
        <f>Tableau1[[#This Row],[TONNE_DECHET]]*1000</f>
        <v>2131400</v>
      </c>
      <c r="M5535" s="21">
        <f>Tableau1[[#This Row],[KG_DECHET]]/Tableau1[[#This Row],[Population]]</f>
        <v>5.5281921198492547</v>
      </c>
    </row>
    <row r="5536" spans="1:13" x14ac:dyDescent="0.3">
      <c r="A5536" s="21">
        <v>2015</v>
      </c>
      <c r="B5536" s="21">
        <v>97</v>
      </c>
      <c r="C5536" s="21" t="str">
        <f>VLOOKUP(Tableau1[[#This Row],[CODE_REGION]],Libellés!$I$2:$J$15,2,FALSE)</f>
        <v>Dom-Com</v>
      </c>
      <c r="D5536" s="21">
        <v>972</v>
      </c>
      <c r="E5536" s="21" t="str">
        <f>VLOOKUP(Tableau1[[#This Row],[CODE_DEPT]],Libellés!$L$2:$M$102,2,FALSE)</f>
        <v>Martinique</v>
      </c>
      <c r="F5536" s="21" t="s">
        <v>49</v>
      </c>
      <c r="G5536" s="21" t="str">
        <f>VLOOKUP(Tableau1[[#This Row],[CODE_TYPE_DECHET]],Libellés!$A$1:$B$8,2,FALSE)</f>
        <v>Ordures ménagères résiduelles</v>
      </c>
      <c r="H5536" s="21" t="s">
        <v>50</v>
      </c>
      <c r="I5536" s="21" t="str">
        <f>VLOOKUP(Tableau1[[#This Row],[CODE_DESTINATION]],Libellés!$E$2:$F$7,2,FALSE)</f>
        <v>Incinération avec récupération d'énergie</v>
      </c>
      <c r="J5536" s="21">
        <v>96846.1</v>
      </c>
      <c r="K5536" s="21">
        <v>380877</v>
      </c>
      <c r="L5536" s="21">
        <f>Tableau1[[#This Row],[TONNE_DECHET]]*1000</f>
        <v>96846100</v>
      </c>
      <c r="M5536" s="21">
        <f>Tableau1[[#This Row],[KG_DECHET]]/Tableau1[[#This Row],[Population]]</f>
        <v>254.27132643871906</v>
      </c>
    </row>
    <row r="5537" spans="1:13" x14ac:dyDescent="0.3">
      <c r="A5537" s="21">
        <v>2015</v>
      </c>
      <c r="B5537" s="21">
        <v>97</v>
      </c>
      <c r="C5537" s="21" t="str">
        <f>VLOOKUP(Tableau1[[#This Row],[CODE_REGION]],Libellés!$I$2:$J$15,2,FALSE)</f>
        <v>Dom-Com</v>
      </c>
      <c r="D5537" s="21">
        <v>972</v>
      </c>
      <c r="E5537" s="21" t="str">
        <f>VLOOKUP(Tableau1[[#This Row],[CODE_DEPT]],Libellés!$L$2:$M$102,2,FALSE)</f>
        <v>Martinique</v>
      </c>
      <c r="F5537" s="21" t="s">
        <v>49</v>
      </c>
      <c r="G5537" s="21" t="str">
        <f>VLOOKUP(Tableau1[[#This Row],[CODE_TYPE_DECHET]],Libellés!$A$1:$B$8,2,FALSE)</f>
        <v>Ordures ménagères résiduelles</v>
      </c>
      <c r="H5537" s="21" t="s">
        <v>51</v>
      </c>
      <c r="I5537" s="21" t="str">
        <f>VLOOKUP(Tableau1[[#This Row],[CODE_DESTINATION]],Libellés!$E$2:$F$7,2,FALSE)</f>
        <v>Stockage</v>
      </c>
      <c r="J5537" s="21">
        <v>28134.48</v>
      </c>
      <c r="K5537" s="21">
        <v>380877</v>
      </c>
      <c r="L5537" s="21">
        <f>Tableau1[[#This Row],[TONNE_DECHET]]*1000</f>
        <v>28134480</v>
      </c>
      <c r="M5537" s="21">
        <f>Tableau1[[#This Row],[KG_DECHET]]/Tableau1[[#This Row],[Population]]</f>
        <v>73.86762655660489</v>
      </c>
    </row>
    <row r="5538" spans="1:13" x14ac:dyDescent="0.3">
      <c r="A5538" s="21">
        <v>2015</v>
      </c>
      <c r="B5538" s="21">
        <v>97</v>
      </c>
      <c r="C5538" s="21" t="str">
        <f>VLOOKUP(Tableau1[[#This Row],[CODE_REGION]],Libellés!$I$2:$J$15,2,FALSE)</f>
        <v>Dom-Com</v>
      </c>
      <c r="D5538" s="21">
        <v>972</v>
      </c>
      <c r="E5538" s="21" t="str">
        <f>VLOOKUP(Tableau1[[#This Row],[CODE_DEPT]],Libellés!$L$2:$M$102,2,FALSE)</f>
        <v>Martinique</v>
      </c>
      <c r="F5538" s="21" t="s">
        <v>50</v>
      </c>
      <c r="G5538" s="21" t="str">
        <f>VLOOKUP(Tableau1[[#This Row],[CODE_TYPE_DECHET]],Libellés!$A$1:$B$8,2,FALSE)</f>
        <v>Encombrants</v>
      </c>
      <c r="H5538" s="21" t="s">
        <v>51</v>
      </c>
      <c r="I5538" s="21" t="str">
        <f>VLOOKUP(Tableau1[[#This Row],[CODE_DESTINATION]],Libellés!$E$2:$F$7,2,FALSE)</f>
        <v>Stockage</v>
      </c>
      <c r="J5538" s="21">
        <v>20476.41</v>
      </c>
      <c r="K5538" s="21">
        <v>380877</v>
      </c>
      <c r="L5538" s="21">
        <f>Tableau1[[#This Row],[TONNE_DECHET]]*1000</f>
        <v>20476410</v>
      </c>
      <c r="M5538" s="21">
        <f>Tableau1[[#This Row],[KG_DECHET]]/Tableau1[[#This Row],[Population]]</f>
        <v>53.761214250269774</v>
      </c>
    </row>
    <row r="5539" spans="1:13" x14ac:dyDescent="0.3">
      <c r="A5539" s="21">
        <v>2015</v>
      </c>
      <c r="B5539" s="21">
        <v>97</v>
      </c>
      <c r="C5539" s="21" t="str">
        <f>VLOOKUP(Tableau1[[#This Row],[CODE_REGION]],Libellés!$I$2:$J$15,2,FALSE)</f>
        <v>Dom-Com</v>
      </c>
      <c r="D5539" s="21">
        <v>972</v>
      </c>
      <c r="E5539" s="21" t="str">
        <f>VLOOKUP(Tableau1[[#This Row],[CODE_DEPT]],Libellés!$L$2:$M$102,2,FALSE)</f>
        <v>Martinique</v>
      </c>
      <c r="F5539" s="21" t="s">
        <v>53</v>
      </c>
      <c r="G5539" s="21" t="str">
        <f>VLOOKUP(Tableau1[[#This Row],[CODE_TYPE_DECHET]],Libellés!$A$1:$B$8,2,FALSE)</f>
        <v>Déchets dangereux</v>
      </c>
      <c r="H5539" s="21" t="s">
        <v>49</v>
      </c>
      <c r="I5539" s="21" t="str">
        <f>VLOOKUP(Tableau1[[#This Row],[CODE_DESTINATION]],Libellés!$E$2:$F$7,2,FALSE)</f>
        <v>Valorisation matière</v>
      </c>
      <c r="J5539" s="21">
        <v>584</v>
      </c>
      <c r="K5539" s="21">
        <v>380877</v>
      </c>
      <c r="L5539" s="21">
        <f>Tableau1[[#This Row],[TONNE_DECHET]]*1000</f>
        <v>584000</v>
      </c>
      <c r="M5539" s="21">
        <f>Tableau1[[#This Row],[KG_DECHET]]/Tableau1[[#This Row],[Population]]</f>
        <v>1.5333034024107521</v>
      </c>
    </row>
    <row r="5540" spans="1:13" x14ac:dyDescent="0.3">
      <c r="A5540" s="21">
        <v>2015</v>
      </c>
      <c r="B5540" s="21">
        <v>97</v>
      </c>
      <c r="C5540" s="21" t="str">
        <f>VLOOKUP(Tableau1[[#This Row],[CODE_REGION]],Libellés!$I$2:$J$15,2,FALSE)</f>
        <v>Dom-Com</v>
      </c>
      <c r="D5540" s="21">
        <v>972</v>
      </c>
      <c r="E5540" s="21" t="str">
        <f>VLOOKUP(Tableau1[[#This Row],[CODE_DEPT]],Libellés!$L$2:$M$102,2,FALSE)</f>
        <v>Martinique</v>
      </c>
      <c r="F5540" s="21" t="s">
        <v>53</v>
      </c>
      <c r="G5540" s="21" t="str">
        <f>VLOOKUP(Tableau1[[#This Row],[CODE_TYPE_DECHET]],Libellés!$A$1:$B$8,2,FALSE)</f>
        <v>Déchets dangereux</v>
      </c>
      <c r="H5540" s="21" t="s">
        <v>50</v>
      </c>
      <c r="I5540" s="21" t="str">
        <f>VLOOKUP(Tableau1[[#This Row],[CODE_DESTINATION]],Libellés!$E$2:$F$7,2,FALSE)</f>
        <v>Incinération avec récupération d'énergie</v>
      </c>
      <c r="J5540" s="21">
        <v>1E-3</v>
      </c>
      <c r="K5540" s="21">
        <v>380877</v>
      </c>
      <c r="L5540" s="21">
        <f>Tableau1[[#This Row],[TONNE_DECHET]]*1000</f>
        <v>1</v>
      </c>
      <c r="M5540" s="21">
        <f>Tableau1[[#This Row],[KG_DECHET]]/Tableau1[[#This Row],[Population]]</f>
        <v>2.6255195246759452E-6</v>
      </c>
    </row>
    <row r="5541" spans="1:13" x14ac:dyDescent="0.3">
      <c r="A5541" s="21">
        <v>2015</v>
      </c>
      <c r="B5541" s="21">
        <v>97</v>
      </c>
      <c r="C5541" s="21" t="str">
        <f>VLOOKUP(Tableau1[[#This Row],[CODE_REGION]],Libellés!$I$2:$J$15,2,FALSE)</f>
        <v>Dom-Com</v>
      </c>
      <c r="D5541" s="21">
        <v>972</v>
      </c>
      <c r="E5541" s="21" t="str">
        <f>VLOOKUP(Tableau1[[#This Row],[CODE_DEPT]],Libellés!$L$2:$M$102,2,FALSE)</f>
        <v>Martinique</v>
      </c>
      <c r="F5541" s="21" t="s">
        <v>51</v>
      </c>
      <c r="G5541" s="21" t="str">
        <f>VLOOKUP(Tableau1[[#This Row],[CODE_TYPE_DECHET]],Libellés!$A$1:$B$8,2,FALSE)</f>
        <v>Emballages et papier</v>
      </c>
      <c r="H5541" s="21" t="s">
        <v>49</v>
      </c>
      <c r="I5541" s="21" t="str">
        <f>VLOOKUP(Tableau1[[#This Row],[CODE_DESTINATION]],Libellés!$E$2:$F$7,2,FALSE)</f>
        <v>Valorisation matière</v>
      </c>
      <c r="J5541" s="21">
        <v>3795.42</v>
      </c>
      <c r="K5541" s="21">
        <v>380877</v>
      </c>
      <c r="L5541" s="21">
        <f>Tableau1[[#This Row],[TONNE_DECHET]]*1000</f>
        <v>3795420</v>
      </c>
      <c r="M5541" s="21">
        <f>Tableau1[[#This Row],[KG_DECHET]]/Tableau1[[#This Row],[Population]]</f>
        <v>9.9649493143455761</v>
      </c>
    </row>
    <row r="5542" spans="1:13" x14ac:dyDescent="0.3">
      <c r="A5542" s="21">
        <v>2015</v>
      </c>
      <c r="B5542" s="21">
        <v>97</v>
      </c>
      <c r="C5542" s="21" t="str">
        <f>VLOOKUP(Tableau1[[#This Row],[CODE_REGION]],Libellés!$I$2:$J$15,2,FALSE)</f>
        <v>Dom-Com</v>
      </c>
      <c r="D5542" s="21">
        <v>972</v>
      </c>
      <c r="E5542" s="21" t="str">
        <f>VLOOKUP(Tableau1[[#This Row],[CODE_DEPT]],Libellés!$L$2:$M$102,2,FALSE)</f>
        <v>Martinique</v>
      </c>
      <c r="F5542" s="21" t="s">
        <v>56</v>
      </c>
      <c r="G5542" s="21" t="str">
        <f>VLOOKUP(Tableau1[[#This Row],[CODE_TYPE_DECHET]],Libellés!$A$1:$B$8,2,FALSE)</f>
        <v>Biodéchets</v>
      </c>
      <c r="H5542" s="21" t="s">
        <v>56</v>
      </c>
      <c r="I5542" s="21" t="str">
        <f>VLOOKUP(Tableau1[[#This Row],[CODE_DESTINATION]],Libellés!$E$2:$F$7,2,FALSE)</f>
        <v>Valorisation organique</v>
      </c>
      <c r="J5542" s="21">
        <v>15717.931</v>
      </c>
      <c r="K5542" s="21">
        <v>380877</v>
      </c>
      <c r="L5542" s="21">
        <f>Tableau1[[#This Row],[TONNE_DECHET]]*1000</f>
        <v>15717931</v>
      </c>
      <c r="M5542" s="21">
        <f>Tableau1[[#This Row],[KG_DECHET]]/Tableau1[[#This Row],[Population]]</f>
        <v>41.267734728009302</v>
      </c>
    </row>
    <row r="5543" spans="1:13" x14ac:dyDescent="0.3">
      <c r="A5543" s="21">
        <v>2015</v>
      </c>
      <c r="B5543" s="21">
        <v>97</v>
      </c>
      <c r="C5543" s="21" t="str">
        <f>VLOOKUP(Tableau1[[#This Row],[CODE_REGION]],Libellés!$I$2:$J$15,2,FALSE)</f>
        <v>Dom-Com</v>
      </c>
      <c r="D5543" s="21">
        <v>972</v>
      </c>
      <c r="E5543" s="21" t="str">
        <f>VLOOKUP(Tableau1[[#This Row],[CODE_DEPT]],Libellés!$L$2:$M$102,2,FALSE)</f>
        <v>Martinique</v>
      </c>
      <c r="F5543" s="21" t="s">
        <v>54</v>
      </c>
      <c r="G5543" s="21" t="str">
        <f>VLOOKUP(Tableau1[[#This Row],[CODE_TYPE_DECHET]],Libellés!$A$1:$B$8,2,FALSE)</f>
        <v>Verre</v>
      </c>
      <c r="H5543" s="21" t="s">
        <v>49</v>
      </c>
      <c r="I5543" s="21" t="str">
        <f>VLOOKUP(Tableau1[[#This Row],[CODE_DESTINATION]],Libellés!$E$2:$F$7,2,FALSE)</f>
        <v>Valorisation matière</v>
      </c>
      <c r="J5543" s="21">
        <v>3008.36</v>
      </c>
      <c r="K5543" s="21">
        <v>380877</v>
      </c>
      <c r="L5543" s="21">
        <f>Tableau1[[#This Row],[TONNE_DECHET]]*1000</f>
        <v>3008360</v>
      </c>
      <c r="M5543" s="21">
        <f>Tableau1[[#This Row],[KG_DECHET]]/Tableau1[[#This Row],[Population]]</f>
        <v>7.8985079172541264</v>
      </c>
    </row>
    <row r="5544" spans="1:13" x14ac:dyDescent="0.3">
      <c r="A5544" s="21">
        <v>2017</v>
      </c>
      <c r="B5544" s="21">
        <v>97</v>
      </c>
      <c r="C5544" s="21" t="str">
        <f>VLOOKUP(Tableau1[[#This Row],[CODE_REGION]],Libellés!$I$2:$J$15,2,FALSE)</f>
        <v>Dom-Com</v>
      </c>
      <c r="D5544" s="21">
        <v>972</v>
      </c>
      <c r="E5544" s="21" t="str">
        <f>VLOOKUP(Tableau1[[#This Row],[CODE_DEPT]],Libellés!$L$2:$M$102,2,FALSE)</f>
        <v>Martinique</v>
      </c>
      <c r="F5544" s="21" t="s">
        <v>49</v>
      </c>
      <c r="G5544" s="21" t="str">
        <f>VLOOKUP(Tableau1[[#This Row],[CODE_TYPE_DECHET]],Libellés!$A$1:$B$8,2,FALSE)</f>
        <v>Ordures ménagères résiduelles</v>
      </c>
      <c r="H5544" s="21" t="s">
        <v>49</v>
      </c>
      <c r="I5544" s="21" t="str">
        <f>VLOOKUP(Tableau1[[#This Row],[CODE_DESTINATION]],Libellés!$E$2:$F$7,2,FALSE)</f>
        <v>Valorisation matière</v>
      </c>
      <c r="J5544" s="21">
        <v>1230.8399999999999</v>
      </c>
      <c r="K5544" s="21">
        <v>372594</v>
      </c>
      <c r="L5544" s="21">
        <f>Tableau1[[#This Row],[TONNE_DECHET]]*1000</f>
        <v>1230840</v>
      </c>
      <c r="M5544" s="21">
        <f>Tableau1[[#This Row],[KG_DECHET]]/Tableau1[[#This Row],[Population]]</f>
        <v>3.3034348379200953</v>
      </c>
    </row>
    <row r="5545" spans="1:13" x14ac:dyDescent="0.3">
      <c r="A5545" s="21">
        <v>2017</v>
      </c>
      <c r="B5545" s="21">
        <v>97</v>
      </c>
      <c r="C5545" s="21" t="str">
        <f>VLOOKUP(Tableau1[[#This Row],[CODE_REGION]],Libellés!$I$2:$J$15,2,FALSE)</f>
        <v>Dom-Com</v>
      </c>
      <c r="D5545" s="21">
        <v>972</v>
      </c>
      <c r="E5545" s="21" t="str">
        <f>VLOOKUP(Tableau1[[#This Row],[CODE_DEPT]],Libellés!$L$2:$M$102,2,FALSE)</f>
        <v>Martinique</v>
      </c>
      <c r="F5545" s="21" t="s">
        <v>49</v>
      </c>
      <c r="G5545" s="21" t="str">
        <f>VLOOKUP(Tableau1[[#This Row],[CODE_TYPE_DECHET]],Libellés!$A$1:$B$8,2,FALSE)</f>
        <v>Ordures ménagères résiduelles</v>
      </c>
      <c r="H5545" s="21" t="s">
        <v>50</v>
      </c>
      <c r="I5545" s="21" t="str">
        <f>VLOOKUP(Tableau1[[#This Row],[CODE_DESTINATION]],Libellés!$E$2:$F$7,2,FALSE)</f>
        <v>Incinération avec récupération d'énergie</v>
      </c>
      <c r="J5545" s="21">
        <v>72373.63</v>
      </c>
      <c r="K5545" s="21">
        <v>372594</v>
      </c>
      <c r="L5545" s="21">
        <f>Tableau1[[#This Row],[TONNE_DECHET]]*1000</f>
        <v>72373630</v>
      </c>
      <c r="M5545" s="21">
        <f>Tableau1[[#This Row],[KG_DECHET]]/Tableau1[[#This Row],[Population]]</f>
        <v>194.24260723468441</v>
      </c>
    </row>
    <row r="5546" spans="1:13" x14ac:dyDescent="0.3">
      <c r="A5546" s="21">
        <v>2017</v>
      </c>
      <c r="B5546" s="21">
        <v>97</v>
      </c>
      <c r="C5546" s="21" t="str">
        <f>VLOOKUP(Tableau1[[#This Row],[CODE_REGION]],Libellés!$I$2:$J$15,2,FALSE)</f>
        <v>Dom-Com</v>
      </c>
      <c r="D5546" s="21">
        <v>972</v>
      </c>
      <c r="E5546" s="21" t="str">
        <f>VLOOKUP(Tableau1[[#This Row],[CODE_DEPT]],Libellés!$L$2:$M$102,2,FALSE)</f>
        <v>Martinique</v>
      </c>
      <c r="F5546" s="21" t="s">
        <v>49</v>
      </c>
      <c r="G5546" s="21" t="str">
        <f>VLOOKUP(Tableau1[[#This Row],[CODE_TYPE_DECHET]],Libellés!$A$1:$B$8,2,FALSE)</f>
        <v>Ordures ménagères résiduelles</v>
      </c>
      <c r="H5546" s="21" t="s">
        <v>51</v>
      </c>
      <c r="I5546" s="21" t="str">
        <f>VLOOKUP(Tableau1[[#This Row],[CODE_DESTINATION]],Libellés!$E$2:$F$7,2,FALSE)</f>
        <v>Stockage</v>
      </c>
      <c r="J5546" s="21">
        <v>47995.94</v>
      </c>
      <c r="K5546" s="21">
        <v>372594</v>
      </c>
      <c r="L5546" s="21">
        <f>Tableau1[[#This Row],[TONNE_DECHET]]*1000</f>
        <v>47995940</v>
      </c>
      <c r="M5546" s="21">
        <f>Tableau1[[#This Row],[KG_DECHET]]/Tableau1[[#This Row],[Population]]</f>
        <v>128.81565457307417</v>
      </c>
    </row>
    <row r="5547" spans="1:13" x14ac:dyDescent="0.3">
      <c r="A5547" s="21">
        <v>2017</v>
      </c>
      <c r="B5547" s="21">
        <v>97</v>
      </c>
      <c r="C5547" s="21" t="str">
        <f>VLOOKUP(Tableau1[[#This Row],[CODE_REGION]],Libellés!$I$2:$J$15,2,FALSE)</f>
        <v>Dom-Com</v>
      </c>
      <c r="D5547" s="21">
        <v>972</v>
      </c>
      <c r="E5547" s="21" t="str">
        <f>VLOOKUP(Tableau1[[#This Row],[CODE_DEPT]],Libellés!$L$2:$M$102,2,FALSE)</f>
        <v>Martinique</v>
      </c>
      <c r="F5547" s="21" t="s">
        <v>50</v>
      </c>
      <c r="G5547" s="21" t="str">
        <f>VLOOKUP(Tableau1[[#This Row],[CODE_TYPE_DECHET]],Libellés!$A$1:$B$8,2,FALSE)</f>
        <v>Encombrants</v>
      </c>
      <c r="H5547" s="21" t="s">
        <v>51</v>
      </c>
      <c r="I5547" s="21" t="str">
        <f>VLOOKUP(Tableau1[[#This Row],[CODE_DESTINATION]],Libellés!$E$2:$F$7,2,FALSE)</f>
        <v>Stockage</v>
      </c>
      <c r="J5547" s="21">
        <v>20203.13</v>
      </c>
      <c r="K5547" s="21">
        <v>372594</v>
      </c>
      <c r="L5547" s="21">
        <f>Tableau1[[#This Row],[TONNE_DECHET]]*1000</f>
        <v>20203130</v>
      </c>
      <c r="M5547" s="21">
        <f>Tableau1[[#This Row],[KG_DECHET]]/Tableau1[[#This Row],[Population]]</f>
        <v>54.222907507904047</v>
      </c>
    </row>
    <row r="5548" spans="1:13" x14ac:dyDescent="0.3">
      <c r="A5548" s="21">
        <v>2017</v>
      </c>
      <c r="B5548" s="21">
        <v>97</v>
      </c>
      <c r="C5548" s="21" t="str">
        <f>VLOOKUP(Tableau1[[#This Row],[CODE_REGION]],Libellés!$I$2:$J$15,2,FALSE)</f>
        <v>Dom-Com</v>
      </c>
      <c r="D5548" s="21">
        <v>972</v>
      </c>
      <c r="E5548" s="21" t="str">
        <f>VLOOKUP(Tableau1[[#This Row],[CODE_DEPT]],Libellés!$L$2:$M$102,2,FALSE)</f>
        <v>Martinique</v>
      </c>
      <c r="F5548" s="21" t="s">
        <v>53</v>
      </c>
      <c r="G5548" s="21" t="str">
        <f>VLOOKUP(Tableau1[[#This Row],[CODE_TYPE_DECHET]],Libellés!$A$1:$B$8,2,FALSE)</f>
        <v>Déchets dangereux</v>
      </c>
      <c r="H5548" s="21" t="s">
        <v>49</v>
      </c>
      <c r="I5548" s="21" t="str">
        <f>VLOOKUP(Tableau1[[#This Row],[CODE_DESTINATION]],Libellés!$E$2:$F$7,2,FALSE)</f>
        <v>Valorisation matière</v>
      </c>
      <c r="J5548" s="21">
        <v>800</v>
      </c>
      <c r="K5548" s="21">
        <v>372594</v>
      </c>
      <c r="L5548" s="21">
        <f>Tableau1[[#This Row],[TONNE_DECHET]]*1000</f>
        <v>800000</v>
      </c>
      <c r="M5548" s="21">
        <f>Tableau1[[#This Row],[KG_DECHET]]/Tableau1[[#This Row],[Population]]</f>
        <v>2.1471091858698745</v>
      </c>
    </row>
    <row r="5549" spans="1:13" x14ac:dyDescent="0.3">
      <c r="A5549" s="21">
        <v>2017</v>
      </c>
      <c r="B5549" s="21">
        <v>97</v>
      </c>
      <c r="C5549" s="21" t="str">
        <f>VLOOKUP(Tableau1[[#This Row],[CODE_REGION]],Libellés!$I$2:$J$15,2,FALSE)</f>
        <v>Dom-Com</v>
      </c>
      <c r="D5549" s="21">
        <v>972</v>
      </c>
      <c r="E5549" s="21" t="str">
        <f>VLOOKUP(Tableau1[[#This Row],[CODE_DEPT]],Libellés!$L$2:$M$102,2,FALSE)</f>
        <v>Martinique</v>
      </c>
      <c r="F5549" s="21" t="s">
        <v>51</v>
      </c>
      <c r="G5549" s="21" t="str">
        <f>VLOOKUP(Tableau1[[#This Row],[CODE_TYPE_DECHET]],Libellés!$A$1:$B$8,2,FALSE)</f>
        <v>Emballages et papier</v>
      </c>
      <c r="H5549" s="21" t="s">
        <v>49</v>
      </c>
      <c r="I5549" s="21" t="str">
        <f>VLOOKUP(Tableau1[[#This Row],[CODE_DESTINATION]],Libellés!$E$2:$F$7,2,FALSE)</f>
        <v>Valorisation matière</v>
      </c>
      <c r="J5549" s="21">
        <v>6637.71</v>
      </c>
      <c r="K5549" s="21">
        <v>372594</v>
      </c>
      <c r="L5549" s="21">
        <f>Tableau1[[#This Row],[TONNE_DECHET]]*1000</f>
        <v>6637710</v>
      </c>
      <c r="M5549" s="21">
        <f>Tableau1[[#This Row],[KG_DECHET]]/Tableau1[[#This Row],[Population]]</f>
        <v>17.814860142675407</v>
      </c>
    </row>
    <row r="5550" spans="1:13" x14ac:dyDescent="0.3">
      <c r="A5550" s="21">
        <v>2017</v>
      </c>
      <c r="B5550" s="21">
        <v>97</v>
      </c>
      <c r="C5550" s="21" t="str">
        <f>VLOOKUP(Tableau1[[#This Row],[CODE_REGION]],Libellés!$I$2:$J$15,2,FALSE)</f>
        <v>Dom-Com</v>
      </c>
      <c r="D5550" s="21">
        <v>972</v>
      </c>
      <c r="E5550" s="21" t="str">
        <f>VLOOKUP(Tableau1[[#This Row],[CODE_DEPT]],Libellés!$L$2:$M$102,2,FALSE)</f>
        <v>Martinique</v>
      </c>
      <c r="F5550" s="21" t="s">
        <v>56</v>
      </c>
      <c r="G5550" s="21" t="str">
        <f>VLOOKUP(Tableau1[[#This Row],[CODE_TYPE_DECHET]],Libellés!$A$1:$B$8,2,FALSE)</f>
        <v>Biodéchets</v>
      </c>
      <c r="H5550" s="21" t="s">
        <v>56</v>
      </c>
      <c r="I5550" s="21" t="str">
        <f>VLOOKUP(Tableau1[[#This Row],[CODE_DESTINATION]],Libellés!$E$2:$F$7,2,FALSE)</f>
        <v>Valorisation organique</v>
      </c>
      <c r="J5550" s="21">
        <v>16632.05</v>
      </c>
      <c r="K5550" s="21">
        <v>372594</v>
      </c>
      <c r="L5550" s="21">
        <f>Tableau1[[#This Row],[TONNE_DECHET]]*1000</f>
        <v>16632050</v>
      </c>
      <c r="M5550" s="21">
        <f>Tableau1[[#This Row],[KG_DECHET]]/Tableau1[[#This Row],[Population]]</f>
        <v>44.638534168558806</v>
      </c>
    </row>
    <row r="5551" spans="1:13" x14ac:dyDescent="0.3">
      <c r="A5551" s="21">
        <v>2017</v>
      </c>
      <c r="B5551" s="21">
        <v>97</v>
      </c>
      <c r="C5551" s="21" t="str">
        <f>VLOOKUP(Tableau1[[#This Row],[CODE_REGION]],Libellés!$I$2:$J$15,2,FALSE)</f>
        <v>Dom-Com</v>
      </c>
      <c r="D5551" s="21">
        <v>972</v>
      </c>
      <c r="E5551" s="21" t="str">
        <f>VLOOKUP(Tableau1[[#This Row],[CODE_DEPT]],Libellés!$L$2:$M$102,2,FALSE)</f>
        <v>Martinique</v>
      </c>
      <c r="F5551" s="21" t="s">
        <v>54</v>
      </c>
      <c r="G5551" s="21" t="str">
        <f>VLOOKUP(Tableau1[[#This Row],[CODE_TYPE_DECHET]],Libellés!$A$1:$B$8,2,FALSE)</f>
        <v>Verre</v>
      </c>
      <c r="H5551" s="21" t="s">
        <v>49</v>
      </c>
      <c r="I5551" s="21" t="str">
        <f>VLOOKUP(Tableau1[[#This Row],[CODE_DESTINATION]],Libellés!$E$2:$F$7,2,FALSE)</f>
        <v>Valorisation matière</v>
      </c>
      <c r="J5551" s="21">
        <v>3715.04</v>
      </c>
      <c r="K5551" s="21">
        <v>372594</v>
      </c>
      <c r="L5551" s="21">
        <f>Tableau1[[#This Row],[TONNE_DECHET]]*1000</f>
        <v>3715040</v>
      </c>
      <c r="M5551" s="21">
        <f>Tableau1[[#This Row],[KG_DECHET]]/Tableau1[[#This Row],[Population]]</f>
        <v>9.9707456373425227</v>
      </c>
    </row>
    <row r="5552" spans="1:13" x14ac:dyDescent="0.3">
      <c r="A5552" s="21">
        <v>2009</v>
      </c>
      <c r="B5552" s="21">
        <v>97</v>
      </c>
      <c r="C5552" s="21" t="str">
        <f>VLOOKUP(Tableau1[[#This Row],[CODE_REGION]],Libellés!$I$2:$J$15,2,FALSE)</f>
        <v>Dom-Com</v>
      </c>
      <c r="D5552" s="21">
        <v>973</v>
      </c>
      <c r="E5552" s="21" t="str">
        <f>VLOOKUP(Tableau1[[#This Row],[CODE_DEPT]],Libellés!$L$2:$M$102,2,FALSE)</f>
        <v>Guyane</v>
      </c>
      <c r="F5552" s="21" t="s">
        <v>49</v>
      </c>
      <c r="G5552" s="21" t="str">
        <f>VLOOKUP(Tableau1[[#This Row],[CODE_TYPE_DECHET]],Libellés!$A$1:$B$8,2,FALSE)</f>
        <v>Ordures ménagères résiduelles</v>
      </c>
      <c r="H5552" s="21" t="s">
        <v>51</v>
      </c>
      <c r="I5552" s="21" t="str">
        <f>VLOOKUP(Tableau1[[#This Row],[CODE_DESTINATION]],Libellés!$E$2:$F$7,2,FALSE)</f>
        <v>Stockage</v>
      </c>
      <c r="J5552" s="21">
        <v>27355.37</v>
      </c>
      <c r="K5552" s="21">
        <v>224469</v>
      </c>
      <c r="L5552" s="21">
        <f>Tableau1[[#This Row],[TONNE_DECHET]]*1000</f>
        <v>27355370</v>
      </c>
      <c r="M5552" s="21">
        <f>Tableau1[[#This Row],[KG_DECHET]]/Tableau1[[#This Row],[Population]]</f>
        <v>121.8670284092681</v>
      </c>
    </row>
    <row r="5553" spans="1:13" x14ac:dyDescent="0.3">
      <c r="A5553" s="21">
        <v>2009</v>
      </c>
      <c r="B5553" s="21">
        <v>97</v>
      </c>
      <c r="C5553" s="21" t="str">
        <f>VLOOKUP(Tableau1[[#This Row],[CODE_REGION]],Libellés!$I$2:$J$15,2,FALSE)</f>
        <v>Dom-Com</v>
      </c>
      <c r="D5553" s="21">
        <v>973</v>
      </c>
      <c r="E5553" s="21" t="str">
        <f>VLOOKUP(Tableau1[[#This Row],[CODE_DEPT]],Libellés!$L$2:$M$102,2,FALSE)</f>
        <v>Guyane</v>
      </c>
      <c r="F5553" s="21" t="s">
        <v>49</v>
      </c>
      <c r="G5553" s="21" t="str">
        <f>VLOOKUP(Tableau1[[#This Row],[CODE_TYPE_DECHET]],Libellés!$A$1:$B$8,2,FALSE)</f>
        <v>Ordures ménagères résiduelles</v>
      </c>
      <c r="H5553" s="21" t="s">
        <v>56</v>
      </c>
      <c r="I5553" s="21" t="str">
        <f>VLOOKUP(Tableau1[[#This Row],[CODE_DESTINATION]],Libellés!$E$2:$F$7,2,FALSE)</f>
        <v>Valorisation organique</v>
      </c>
      <c r="J5553" s="21">
        <v>38000</v>
      </c>
      <c r="K5553" s="21">
        <v>224469</v>
      </c>
      <c r="L5553" s="21">
        <f>Tableau1[[#This Row],[TONNE_DECHET]]*1000</f>
        <v>38000000</v>
      </c>
      <c r="M5553" s="21">
        <f>Tableau1[[#This Row],[KG_DECHET]]/Tableau1[[#This Row],[Population]]</f>
        <v>169.28840953539242</v>
      </c>
    </row>
    <row r="5554" spans="1:13" x14ac:dyDescent="0.3">
      <c r="A5554" s="21">
        <v>2009</v>
      </c>
      <c r="B5554" s="21">
        <v>97</v>
      </c>
      <c r="C5554" s="21" t="str">
        <f>VLOOKUP(Tableau1[[#This Row],[CODE_REGION]],Libellés!$I$2:$J$15,2,FALSE)</f>
        <v>Dom-Com</v>
      </c>
      <c r="D5554" s="21">
        <v>973</v>
      </c>
      <c r="E5554" s="21" t="str">
        <f>VLOOKUP(Tableau1[[#This Row],[CODE_DEPT]],Libellés!$L$2:$M$102,2,FALSE)</f>
        <v>Guyane</v>
      </c>
      <c r="F5554" s="21" t="s">
        <v>49</v>
      </c>
      <c r="G5554" s="21" t="str">
        <f>VLOOKUP(Tableau1[[#This Row],[CODE_TYPE_DECHET]],Libellés!$A$1:$B$8,2,FALSE)</f>
        <v>Ordures ménagères résiduelles</v>
      </c>
      <c r="H5554" s="21" t="s">
        <v>52</v>
      </c>
      <c r="I5554" s="21" t="str">
        <f>VLOOKUP(Tableau1[[#This Row],[CODE_DESTINATION]],Libellés!$E$2:$F$7,2,FALSE)</f>
        <v>Non précisé</v>
      </c>
      <c r="J5554" s="21">
        <v>9649.9337799999994</v>
      </c>
      <c r="K5554" s="21">
        <v>224469</v>
      </c>
      <c r="L5554" s="21">
        <f>Tableau1[[#This Row],[TONNE_DECHET]]*1000</f>
        <v>9649933.7799999993</v>
      </c>
      <c r="M5554" s="21">
        <f>Tableau1[[#This Row],[KG_DECHET]]/Tableau1[[#This Row],[Population]]</f>
        <v>42.990051098369925</v>
      </c>
    </row>
    <row r="5555" spans="1:13" x14ac:dyDescent="0.3">
      <c r="A5555" s="21">
        <v>2009</v>
      </c>
      <c r="B5555" s="21">
        <v>97</v>
      </c>
      <c r="C5555" s="21" t="str">
        <f>VLOOKUP(Tableau1[[#This Row],[CODE_REGION]],Libellés!$I$2:$J$15,2,FALSE)</f>
        <v>Dom-Com</v>
      </c>
      <c r="D5555" s="21">
        <v>973</v>
      </c>
      <c r="E5555" s="21" t="str">
        <f>VLOOKUP(Tableau1[[#This Row],[CODE_DEPT]],Libellés!$L$2:$M$102,2,FALSE)</f>
        <v>Guyane</v>
      </c>
      <c r="F5555" s="21" t="s">
        <v>50</v>
      </c>
      <c r="G5555" s="21" t="str">
        <f>VLOOKUP(Tableau1[[#This Row],[CODE_TYPE_DECHET]],Libellés!$A$1:$B$8,2,FALSE)</f>
        <v>Encombrants</v>
      </c>
      <c r="H5555" s="21" t="s">
        <v>51</v>
      </c>
      <c r="I5555" s="21" t="str">
        <f>VLOOKUP(Tableau1[[#This Row],[CODE_DESTINATION]],Libellés!$E$2:$F$7,2,FALSE)</f>
        <v>Stockage</v>
      </c>
      <c r="J5555" s="21">
        <v>15398.9</v>
      </c>
      <c r="K5555" s="21">
        <v>224469</v>
      </c>
      <c r="L5555" s="21">
        <f>Tableau1[[#This Row],[TONNE_DECHET]]*1000</f>
        <v>15398900</v>
      </c>
      <c r="M5555" s="21">
        <f>Tableau1[[#This Row],[KG_DECHET]]/Tableau1[[#This Row],[Population]]</f>
        <v>68.601454989330378</v>
      </c>
    </row>
    <row r="5556" spans="1:13" x14ac:dyDescent="0.3">
      <c r="A5556" s="21">
        <v>2009</v>
      </c>
      <c r="B5556" s="21">
        <v>97</v>
      </c>
      <c r="C5556" s="21" t="str">
        <f>VLOOKUP(Tableau1[[#This Row],[CODE_REGION]],Libellés!$I$2:$J$15,2,FALSE)</f>
        <v>Dom-Com</v>
      </c>
      <c r="D5556" s="21">
        <v>973</v>
      </c>
      <c r="E5556" s="21" t="str">
        <f>VLOOKUP(Tableau1[[#This Row],[CODE_DEPT]],Libellés!$L$2:$M$102,2,FALSE)</f>
        <v>Guyane</v>
      </c>
      <c r="F5556" s="21" t="s">
        <v>50</v>
      </c>
      <c r="G5556" s="21" t="str">
        <f>VLOOKUP(Tableau1[[#This Row],[CODE_TYPE_DECHET]],Libellés!$A$1:$B$8,2,FALSE)</f>
        <v>Encombrants</v>
      </c>
      <c r="H5556" s="21" t="s">
        <v>52</v>
      </c>
      <c r="I5556" s="21" t="str">
        <f>VLOOKUP(Tableau1[[#This Row],[CODE_DESTINATION]],Libellés!$E$2:$F$7,2,FALSE)</f>
        <v>Non précisé</v>
      </c>
      <c r="J5556" s="21">
        <v>64.099999999999994</v>
      </c>
      <c r="K5556" s="21">
        <v>224469</v>
      </c>
      <c r="L5556" s="21">
        <f>Tableau1[[#This Row],[TONNE_DECHET]]*1000</f>
        <v>64099.999999999993</v>
      </c>
      <c r="M5556" s="21">
        <f>Tableau1[[#This Row],[KG_DECHET]]/Tableau1[[#This Row],[Population]]</f>
        <v>0.28556281713733295</v>
      </c>
    </row>
    <row r="5557" spans="1:13" x14ac:dyDescent="0.3">
      <c r="A5557" s="21">
        <v>2009</v>
      </c>
      <c r="B5557" s="21">
        <v>97</v>
      </c>
      <c r="C5557" s="21" t="str">
        <f>VLOOKUP(Tableau1[[#This Row],[CODE_REGION]],Libellés!$I$2:$J$15,2,FALSE)</f>
        <v>Dom-Com</v>
      </c>
      <c r="D5557" s="21">
        <v>973</v>
      </c>
      <c r="E5557" s="21" t="str">
        <f>VLOOKUP(Tableau1[[#This Row],[CODE_DEPT]],Libellés!$L$2:$M$102,2,FALSE)</f>
        <v>Guyane</v>
      </c>
      <c r="F5557" s="21" t="s">
        <v>51</v>
      </c>
      <c r="G5557" s="21" t="str">
        <f>VLOOKUP(Tableau1[[#This Row],[CODE_TYPE_DECHET]],Libellés!$A$1:$B$8,2,FALSE)</f>
        <v>Emballages et papier</v>
      </c>
      <c r="H5557" s="21" t="s">
        <v>52</v>
      </c>
      <c r="I5557" s="21" t="str">
        <f>VLOOKUP(Tableau1[[#This Row],[CODE_DESTINATION]],Libellés!$E$2:$F$7,2,FALSE)</f>
        <v>Non précisé</v>
      </c>
      <c r="J5557" s="21">
        <v>181.72123999999999</v>
      </c>
      <c r="K5557" s="21">
        <v>224469</v>
      </c>
      <c r="L5557" s="21">
        <f>Tableau1[[#This Row],[TONNE_DECHET]]*1000</f>
        <v>181721.24</v>
      </c>
      <c r="M5557" s="21">
        <f>Tableau1[[#This Row],[KG_DECHET]]/Tableau1[[#This Row],[Population]]</f>
        <v>0.80956051837892984</v>
      </c>
    </row>
    <row r="5558" spans="1:13" x14ac:dyDescent="0.3">
      <c r="A5558" s="21">
        <v>2009</v>
      </c>
      <c r="B5558" s="21">
        <v>97</v>
      </c>
      <c r="C5558" s="21" t="str">
        <f>VLOOKUP(Tableau1[[#This Row],[CODE_REGION]],Libellés!$I$2:$J$15,2,FALSE)</f>
        <v>Dom-Com</v>
      </c>
      <c r="D5558" s="21">
        <v>973</v>
      </c>
      <c r="E5558" s="21" t="str">
        <f>VLOOKUP(Tableau1[[#This Row],[CODE_DEPT]],Libellés!$L$2:$M$102,2,FALSE)</f>
        <v>Guyane</v>
      </c>
      <c r="F5558" s="21" t="s">
        <v>56</v>
      </c>
      <c r="G5558" s="21" t="str">
        <f>VLOOKUP(Tableau1[[#This Row],[CODE_TYPE_DECHET]],Libellés!$A$1:$B$8,2,FALSE)</f>
        <v>Biodéchets</v>
      </c>
      <c r="H5558" s="21" t="s">
        <v>51</v>
      </c>
      <c r="I5558" s="21" t="str">
        <f>VLOOKUP(Tableau1[[#This Row],[CODE_DESTINATION]],Libellés!$E$2:$F$7,2,FALSE)</f>
        <v>Stockage</v>
      </c>
      <c r="J5558" s="21">
        <v>200</v>
      </c>
      <c r="K5558" s="21">
        <v>224469</v>
      </c>
      <c r="L5558" s="21">
        <f>Tableau1[[#This Row],[TONNE_DECHET]]*1000</f>
        <v>200000</v>
      </c>
      <c r="M5558" s="21">
        <f>Tableau1[[#This Row],[KG_DECHET]]/Tableau1[[#This Row],[Population]]</f>
        <v>0.89099162913364427</v>
      </c>
    </row>
    <row r="5559" spans="1:13" x14ac:dyDescent="0.3">
      <c r="A5559" s="21">
        <v>2009</v>
      </c>
      <c r="B5559" s="21">
        <v>97</v>
      </c>
      <c r="C5559" s="21" t="str">
        <f>VLOOKUP(Tableau1[[#This Row],[CODE_REGION]],Libellés!$I$2:$J$15,2,FALSE)</f>
        <v>Dom-Com</v>
      </c>
      <c r="D5559" s="21">
        <v>973</v>
      </c>
      <c r="E5559" s="21" t="str">
        <f>VLOOKUP(Tableau1[[#This Row],[CODE_DEPT]],Libellés!$L$2:$M$102,2,FALSE)</f>
        <v>Guyane</v>
      </c>
      <c r="F5559" s="21" t="s">
        <v>56</v>
      </c>
      <c r="G5559" s="21" t="str">
        <f>VLOOKUP(Tableau1[[#This Row],[CODE_TYPE_DECHET]],Libellés!$A$1:$B$8,2,FALSE)</f>
        <v>Biodéchets</v>
      </c>
      <c r="H5559" s="21" t="s">
        <v>56</v>
      </c>
      <c r="I5559" s="21" t="str">
        <f>VLOOKUP(Tableau1[[#This Row],[CODE_DESTINATION]],Libellés!$E$2:$F$7,2,FALSE)</f>
        <v>Valorisation organique</v>
      </c>
      <c r="J5559" s="21">
        <v>89.2</v>
      </c>
      <c r="K5559" s="21">
        <v>224469</v>
      </c>
      <c r="L5559" s="21">
        <f>Tableau1[[#This Row],[TONNE_DECHET]]*1000</f>
        <v>89200</v>
      </c>
      <c r="M5559" s="21">
        <f>Tableau1[[#This Row],[KG_DECHET]]/Tableau1[[#This Row],[Population]]</f>
        <v>0.39738226659360537</v>
      </c>
    </row>
    <row r="5560" spans="1:13" x14ac:dyDescent="0.3">
      <c r="A5560" s="21">
        <v>2009</v>
      </c>
      <c r="B5560" s="21">
        <v>97</v>
      </c>
      <c r="C5560" s="21" t="str">
        <f>VLOOKUP(Tableau1[[#This Row],[CODE_REGION]],Libellés!$I$2:$J$15,2,FALSE)</f>
        <v>Dom-Com</v>
      </c>
      <c r="D5560" s="21">
        <v>973</v>
      </c>
      <c r="E5560" s="21" t="str">
        <f>VLOOKUP(Tableau1[[#This Row],[CODE_DEPT]],Libellés!$L$2:$M$102,2,FALSE)</f>
        <v>Guyane</v>
      </c>
      <c r="F5560" s="21" t="s">
        <v>56</v>
      </c>
      <c r="G5560" s="21" t="str">
        <f>VLOOKUP(Tableau1[[#This Row],[CODE_TYPE_DECHET]],Libellés!$A$1:$B$8,2,FALSE)</f>
        <v>Biodéchets</v>
      </c>
      <c r="H5560" s="21" t="s">
        <v>52</v>
      </c>
      <c r="I5560" s="21" t="str">
        <f>VLOOKUP(Tableau1[[#This Row],[CODE_DESTINATION]],Libellés!$E$2:$F$7,2,FALSE)</f>
        <v>Non précisé</v>
      </c>
      <c r="J5560" s="21">
        <v>2.1</v>
      </c>
      <c r="K5560" s="21">
        <v>224469</v>
      </c>
      <c r="L5560" s="21">
        <f>Tableau1[[#This Row],[TONNE_DECHET]]*1000</f>
        <v>2100</v>
      </c>
      <c r="M5560" s="21">
        <f>Tableau1[[#This Row],[KG_DECHET]]/Tableau1[[#This Row],[Population]]</f>
        <v>9.3554121059032658E-3</v>
      </c>
    </row>
    <row r="5561" spans="1:13" x14ac:dyDescent="0.3">
      <c r="A5561" s="21">
        <v>2009</v>
      </c>
      <c r="B5561" s="21">
        <v>97</v>
      </c>
      <c r="C5561" s="21" t="str">
        <f>VLOOKUP(Tableau1[[#This Row],[CODE_REGION]],Libellés!$I$2:$J$15,2,FALSE)</f>
        <v>Dom-Com</v>
      </c>
      <c r="D5561" s="21">
        <v>973</v>
      </c>
      <c r="E5561" s="21" t="str">
        <f>VLOOKUP(Tableau1[[#This Row],[CODE_DEPT]],Libellés!$L$2:$M$102,2,FALSE)</f>
        <v>Guyane</v>
      </c>
      <c r="F5561" s="21" t="s">
        <v>54</v>
      </c>
      <c r="G5561" s="21" t="str">
        <f>VLOOKUP(Tableau1[[#This Row],[CODE_TYPE_DECHET]],Libellés!$A$1:$B$8,2,FALSE)</f>
        <v>Verre</v>
      </c>
      <c r="H5561" s="21" t="s">
        <v>49</v>
      </c>
      <c r="I5561" s="21" t="str">
        <f>VLOOKUP(Tableau1[[#This Row],[CODE_DESTINATION]],Libellés!$E$2:$F$7,2,FALSE)</f>
        <v>Valorisation matière</v>
      </c>
      <c r="J5561" s="21">
        <v>384</v>
      </c>
      <c r="K5561" s="21">
        <v>224469</v>
      </c>
      <c r="L5561" s="21">
        <f>Tableau1[[#This Row],[TONNE_DECHET]]*1000</f>
        <v>384000</v>
      </c>
      <c r="M5561" s="21">
        <f>Tableau1[[#This Row],[KG_DECHET]]/Tableau1[[#This Row],[Population]]</f>
        <v>1.710703927936597</v>
      </c>
    </row>
    <row r="5562" spans="1:13" x14ac:dyDescent="0.3">
      <c r="A5562" s="21">
        <v>2009</v>
      </c>
      <c r="B5562" s="21">
        <v>97</v>
      </c>
      <c r="C5562" s="21" t="str">
        <f>VLOOKUP(Tableau1[[#This Row],[CODE_REGION]],Libellés!$I$2:$J$15,2,FALSE)</f>
        <v>Dom-Com</v>
      </c>
      <c r="D5562" s="21">
        <v>973</v>
      </c>
      <c r="E5562" s="21" t="str">
        <f>VLOOKUP(Tableau1[[#This Row],[CODE_DEPT]],Libellés!$L$2:$M$102,2,FALSE)</f>
        <v>Guyane</v>
      </c>
      <c r="F5562" s="21" t="s">
        <v>54</v>
      </c>
      <c r="G5562" s="21" t="str">
        <f>VLOOKUP(Tableau1[[#This Row],[CODE_TYPE_DECHET]],Libellés!$A$1:$B$8,2,FALSE)</f>
        <v>Verre</v>
      </c>
      <c r="H5562" s="21" t="s">
        <v>52</v>
      </c>
      <c r="I5562" s="21" t="str">
        <f>VLOOKUP(Tableau1[[#This Row],[CODE_DESTINATION]],Libellés!$E$2:$F$7,2,FALSE)</f>
        <v>Non précisé</v>
      </c>
      <c r="J5562" s="21">
        <v>179.13816</v>
      </c>
      <c r="K5562" s="21">
        <v>224469</v>
      </c>
      <c r="L5562" s="21">
        <f>Tableau1[[#This Row],[TONNE_DECHET]]*1000</f>
        <v>179138.16</v>
      </c>
      <c r="M5562" s="21">
        <f>Tableau1[[#This Row],[KG_DECHET]]/Tableau1[[#This Row],[Population]]</f>
        <v>0.79805300509201715</v>
      </c>
    </row>
    <row r="5563" spans="1:13" x14ac:dyDescent="0.3">
      <c r="A5563" s="21">
        <v>2011</v>
      </c>
      <c r="B5563" s="21">
        <v>97</v>
      </c>
      <c r="C5563" s="21" t="str">
        <f>VLOOKUP(Tableau1[[#This Row],[CODE_REGION]],Libellés!$I$2:$J$15,2,FALSE)</f>
        <v>Dom-Com</v>
      </c>
      <c r="D5563" s="21">
        <v>973</v>
      </c>
      <c r="E5563" s="21" t="str">
        <f>VLOOKUP(Tableau1[[#This Row],[CODE_DEPT]],Libellés!$L$2:$M$102,2,FALSE)</f>
        <v>Guyane</v>
      </c>
      <c r="F5563" s="21" t="s">
        <v>49</v>
      </c>
      <c r="G5563" s="21" t="str">
        <f>VLOOKUP(Tableau1[[#This Row],[CODE_TYPE_DECHET]],Libellés!$A$1:$B$8,2,FALSE)</f>
        <v>Ordures ménagères résiduelles</v>
      </c>
      <c r="H5563" s="21" t="s">
        <v>51</v>
      </c>
      <c r="I5563" s="21" t="str">
        <f>VLOOKUP(Tableau1[[#This Row],[CODE_DESTINATION]],Libellés!$E$2:$F$7,2,FALSE)</f>
        <v>Stockage</v>
      </c>
      <c r="J5563" s="21">
        <v>92200.81</v>
      </c>
      <c r="K5563" s="21">
        <v>237549</v>
      </c>
      <c r="L5563" s="21">
        <f>Tableau1[[#This Row],[TONNE_DECHET]]*1000</f>
        <v>92200810</v>
      </c>
      <c r="M5563" s="21">
        <f>Tableau1[[#This Row],[KG_DECHET]]/Tableau1[[#This Row],[Population]]</f>
        <v>388.1338586986264</v>
      </c>
    </row>
    <row r="5564" spans="1:13" x14ac:dyDescent="0.3">
      <c r="A5564" s="21">
        <v>2011</v>
      </c>
      <c r="B5564" s="21">
        <v>97</v>
      </c>
      <c r="C5564" s="21" t="str">
        <f>VLOOKUP(Tableau1[[#This Row],[CODE_REGION]],Libellés!$I$2:$J$15,2,FALSE)</f>
        <v>Dom-Com</v>
      </c>
      <c r="D5564" s="21">
        <v>973</v>
      </c>
      <c r="E5564" s="21" t="str">
        <f>VLOOKUP(Tableau1[[#This Row],[CODE_DEPT]],Libellés!$L$2:$M$102,2,FALSE)</f>
        <v>Guyane</v>
      </c>
      <c r="F5564" s="21" t="s">
        <v>49</v>
      </c>
      <c r="G5564" s="21" t="str">
        <f>VLOOKUP(Tableau1[[#This Row],[CODE_TYPE_DECHET]],Libellés!$A$1:$B$8,2,FALSE)</f>
        <v>Ordures ménagères résiduelles</v>
      </c>
      <c r="H5564" s="21" t="s">
        <v>52</v>
      </c>
      <c r="I5564" s="21" t="str">
        <f>VLOOKUP(Tableau1[[#This Row],[CODE_DESTINATION]],Libellés!$E$2:$F$7,2,FALSE)</f>
        <v>Non précisé</v>
      </c>
      <c r="J5564" s="21">
        <v>59.422750000000001</v>
      </c>
      <c r="K5564" s="21">
        <v>237549</v>
      </c>
      <c r="L5564" s="21">
        <f>Tableau1[[#This Row],[TONNE_DECHET]]*1000</f>
        <v>59422.75</v>
      </c>
      <c r="M5564" s="21">
        <f>Tableau1[[#This Row],[KG_DECHET]]/Tableau1[[#This Row],[Population]]</f>
        <v>0.25014944285179058</v>
      </c>
    </row>
    <row r="5565" spans="1:13" x14ac:dyDescent="0.3">
      <c r="A5565" s="21">
        <v>2011</v>
      </c>
      <c r="B5565" s="21">
        <v>97</v>
      </c>
      <c r="C5565" s="21" t="str">
        <f>VLOOKUP(Tableau1[[#This Row],[CODE_REGION]],Libellés!$I$2:$J$15,2,FALSE)</f>
        <v>Dom-Com</v>
      </c>
      <c r="D5565" s="21">
        <v>973</v>
      </c>
      <c r="E5565" s="21" t="str">
        <f>VLOOKUP(Tableau1[[#This Row],[CODE_DEPT]],Libellés!$L$2:$M$102,2,FALSE)</f>
        <v>Guyane</v>
      </c>
      <c r="F5565" s="21" t="s">
        <v>50</v>
      </c>
      <c r="G5565" s="21" t="str">
        <f>VLOOKUP(Tableau1[[#This Row],[CODE_TYPE_DECHET]],Libellés!$A$1:$B$8,2,FALSE)</f>
        <v>Encombrants</v>
      </c>
      <c r="H5565" s="21" t="s">
        <v>51</v>
      </c>
      <c r="I5565" s="21" t="str">
        <f>VLOOKUP(Tableau1[[#This Row],[CODE_DESTINATION]],Libellés!$E$2:$F$7,2,FALSE)</f>
        <v>Stockage</v>
      </c>
      <c r="J5565" s="21">
        <v>8712.18</v>
      </c>
      <c r="K5565" s="21">
        <v>237549</v>
      </c>
      <c r="L5565" s="21">
        <f>Tableau1[[#This Row],[TONNE_DECHET]]*1000</f>
        <v>8712180</v>
      </c>
      <c r="M5565" s="21">
        <f>Tableau1[[#This Row],[KG_DECHET]]/Tableau1[[#This Row],[Population]]</f>
        <v>36.675296465150346</v>
      </c>
    </row>
    <row r="5566" spans="1:13" x14ac:dyDescent="0.3">
      <c r="A5566" s="21">
        <v>2011</v>
      </c>
      <c r="B5566" s="21">
        <v>97</v>
      </c>
      <c r="C5566" s="21" t="str">
        <f>VLOOKUP(Tableau1[[#This Row],[CODE_REGION]],Libellés!$I$2:$J$15,2,FALSE)</f>
        <v>Dom-Com</v>
      </c>
      <c r="D5566" s="21">
        <v>973</v>
      </c>
      <c r="E5566" s="21" t="str">
        <f>VLOOKUP(Tableau1[[#This Row],[CODE_DEPT]],Libellés!$L$2:$M$102,2,FALSE)</f>
        <v>Guyane</v>
      </c>
      <c r="F5566" s="21" t="s">
        <v>51</v>
      </c>
      <c r="G5566" s="21" t="str">
        <f>VLOOKUP(Tableau1[[#This Row],[CODE_TYPE_DECHET]],Libellés!$A$1:$B$8,2,FALSE)</f>
        <v>Emballages et papier</v>
      </c>
      <c r="H5566" s="21" t="s">
        <v>51</v>
      </c>
      <c r="I5566" s="21" t="str">
        <f>VLOOKUP(Tableau1[[#This Row],[CODE_DESTINATION]],Libellés!$E$2:$F$7,2,FALSE)</f>
        <v>Stockage</v>
      </c>
      <c r="J5566" s="21">
        <v>261.77999999999997</v>
      </c>
      <c r="K5566" s="21">
        <v>237549</v>
      </c>
      <c r="L5566" s="21">
        <f>Tableau1[[#This Row],[TONNE_DECHET]]*1000</f>
        <v>261779.99999999997</v>
      </c>
      <c r="M5566" s="21">
        <f>Tableau1[[#This Row],[KG_DECHET]]/Tableau1[[#This Row],[Population]]</f>
        <v>1.1020042180771124</v>
      </c>
    </row>
    <row r="5567" spans="1:13" x14ac:dyDescent="0.3">
      <c r="A5567" s="21">
        <v>2011</v>
      </c>
      <c r="B5567" s="21">
        <v>97</v>
      </c>
      <c r="C5567" s="21" t="str">
        <f>VLOOKUP(Tableau1[[#This Row],[CODE_REGION]],Libellés!$I$2:$J$15,2,FALSE)</f>
        <v>Dom-Com</v>
      </c>
      <c r="D5567" s="21">
        <v>973</v>
      </c>
      <c r="E5567" s="21" t="str">
        <f>VLOOKUP(Tableau1[[#This Row],[CODE_DEPT]],Libellés!$L$2:$M$102,2,FALSE)</f>
        <v>Guyane</v>
      </c>
      <c r="F5567" s="21" t="s">
        <v>51</v>
      </c>
      <c r="G5567" s="21" t="str">
        <f>VLOOKUP(Tableau1[[#This Row],[CODE_TYPE_DECHET]],Libellés!$A$1:$B$8,2,FALSE)</f>
        <v>Emballages et papier</v>
      </c>
      <c r="H5567" s="21" t="s">
        <v>52</v>
      </c>
      <c r="I5567" s="21" t="str">
        <f>VLOOKUP(Tableau1[[#This Row],[CODE_DESTINATION]],Libellés!$E$2:$F$7,2,FALSE)</f>
        <v>Non précisé</v>
      </c>
      <c r="J5567" s="21">
        <v>0</v>
      </c>
      <c r="K5567" s="21">
        <v>237549</v>
      </c>
      <c r="L5567" s="21">
        <f>Tableau1[[#This Row],[TONNE_DECHET]]*1000</f>
        <v>0</v>
      </c>
      <c r="M5567" s="21">
        <f>Tableau1[[#This Row],[KG_DECHET]]/Tableau1[[#This Row],[Population]]</f>
        <v>0</v>
      </c>
    </row>
    <row r="5568" spans="1:13" x14ac:dyDescent="0.3">
      <c r="A5568" s="21">
        <v>2011</v>
      </c>
      <c r="B5568" s="21">
        <v>97</v>
      </c>
      <c r="C5568" s="21" t="str">
        <f>VLOOKUP(Tableau1[[#This Row],[CODE_REGION]],Libellés!$I$2:$J$15,2,FALSE)</f>
        <v>Dom-Com</v>
      </c>
      <c r="D5568" s="21">
        <v>973</v>
      </c>
      <c r="E5568" s="21" t="str">
        <f>VLOOKUP(Tableau1[[#This Row],[CODE_DEPT]],Libellés!$L$2:$M$102,2,FALSE)</f>
        <v>Guyane</v>
      </c>
      <c r="F5568" s="21" t="s">
        <v>56</v>
      </c>
      <c r="G5568" s="21" t="str">
        <f>VLOOKUP(Tableau1[[#This Row],[CODE_TYPE_DECHET]],Libellés!$A$1:$B$8,2,FALSE)</f>
        <v>Biodéchets</v>
      </c>
      <c r="H5568" s="21" t="s">
        <v>51</v>
      </c>
      <c r="I5568" s="21" t="str">
        <f>VLOOKUP(Tableau1[[#This Row],[CODE_DESTINATION]],Libellés!$E$2:$F$7,2,FALSE)</f>
        <v>Stockage</v>
      </c>
      <c r="J5568" s="21">
        <v>10</v>
      </c>
      <c r="K5568" s="21">
        <v>237549</v>
      </c>
      <c r="L5568" s="21">
        <f>Tableau1[[#This Row],[TONNE_DECHET]]*1000</f>
        <v>10000</v>
      </c>
      <c r="M5568" s="21">
        <f>Tableau1[[#This Row],[KG_DECHET]]/Tableau1[[#This Row],[Population]]</f>
        <v>4.2096577969176888E-2</v>
      </c>
    </row>
    <row r="5569" spans="1:13" x14ac:dyDescent="0.3">
      <c r="A5569" s="21">
        <v>2011</v>
      </c>
      <c r="B5569" s="21">
        <v>97</v>
      </c>
      <c r="C5569" s="21" t="str">
        <f>VLOOKUP(Tableau1[[#This Row],[CODE_REGION]],Libellés!$I$2:$J$15,2,FALSE)</f>
        <v>Dom-Com</v>
      </c>
      <c r="D5569" s="21">
        <v>973</v>
      </c>
      <c r="E5569" s="21" t="str">
        <f>VLOOKUP(Tableau1[[#This Row],[CODE_DEPT]],Libellés!$L$2:$M$102,2,FALSE)</f>
        <v>Guyane</v>
      </c>
      <c r="F5569" s="21" t="s">
        <v>56</v>
      </c>
      <c r="G5569" s="21" t="str">
        <f>VLOOKUP(Tableau1[[#This Row],[CODE_TYPE_DECHET]],Libellés!$A$1:$B$8,2,FALSE)</f>
        <v>Biodéchets</v>
      </c>
      <c r="H5569" s="21" t="s">
        <v>56</v>
      </c>
      <c r="I5569" s="21" t="str">
        <f>VLOOKUP(Tableau1[[#This Row],[CODE_DESTINATION]],Libellés!$E$2:$F$7,2,FALSE)</f>
        <v>Valorisation organique</v>
      </c>
      <c r="J5569" s="21">
        <v>5921.32</v>
      </c>
      <c r="K5569" s="21">
        <v>237549</v>
      </c>
      <c r="L5569" s="21">
        <f>Tableau1[[#This Row],[TONNE_DECHET]]*1000</f>
        <v>5921320</v>
      </c>
      <c r="M5569" s="21">
        <f>Tableau1[[#This Row],[KG_DECHET]]/Tableau1[[#This Row],[Population]]</f>
        <v>24.926730906044646</v>
      </c>
    </row>
    <row r="5570" spans="1:13" x14ac:dyDescent="0.3">
      <c r="A5570" s="21">
        <v>2011</v>
      </c>
      <c r="B5570" s="21">
        <v>97</v>
      </c>
      <c r="C5570" s="21" t="str">
        <f>VLOOKUP(Tableau1[[#This Row],[CODE_REGION]],Libellés!$I$2:$J$15,2,FALSE)</f>
        <v>Dom-Com</v>
      </c>
      <c r="D5570" s="21">
        <v>973</v>
      </c>
      <c r="E5570" s="21" t="str">
        <f>VLOOKUP(Tableau1[[#This Row],[CODE_DEPT]],Libellés!$L$2:$M$102,2,FALSE)</f>
        <v>Guyane</v>
      </c>
      <c r="F5570" s="21" t="s">
        <v>54</v>
      </c>
      <c r="G5570" s="21" t="str">
        <f>VLOOKUP(Tableau1[[#This Row],[CODE_TYPE_DECHET]],Libellés!$A$1:$B$8,2,FALSE)</f>
        <v>Verre</v>
      </c>
      <c r="H5570" s="21" t="s">
        <v>49</v>
      </c>
      <c r="I5570" s="21" t="str">
        <f>VLOOKUP(Tableau1[[#This Row],[CODE_DESTINATION]],Libellés!$E$2:$F$7,2,FALSE)</f>
        <v>Valorisation matière</v>
      </c>
      <c r="J5570" s="21">
        <v>660</v>
      </c>
      <c r="K5570" s="21">
        <v>237549</v>
      </c>
      <c r="L5570" s="21">
        <f>Tableau1[[#This Row],[TONNE_DECHET]]*1000</f>
        <v>660000</v>
      </c>
      <c r="M5570" s="21">
        <f>Tableau1[[#This Row],[KG_DECHET]]/Tableau1[[#This Row],[Population]]</f>
        <v>2.7783741459656746</v>
      </c>
    </row>
    <row r="5571" spans="1:13" x14ac:dyDescent="0.3">
      <c r="A5571" s="21">
        <v>2011</v>
      </c>
      <c r="B5571" s="21">
        <v>97</v>
      </c>
      <c r="C5571" s="21" t="str">
        <f>VLOOKUP(Tableau1[[#This Row],[CODE_REGION]],Libellés!$I$2:$J$15,2,FALSE)</f>
        <v>Dom-Com</v>
      </c>
      <c r="D5571" s="21">
        <v>973</v>
      </c>
      <c r="E5571" s="21" t="str">
        <f>VLOOKUP(Tableau1[[#This Row],[CODE_DEPT]],Libellés!$L$2:$M$102,2,FALSE)</f>
        <v>Guyane</v>
      </c>
      <c r="F5571" s="21" t="s">
        <v>54</v>
      </c>
      <c r="G5571" s="21" t="str">
        <f>VLOOKUP(Tableau1[[#This Row],[CODE_TYPE_DECHET]],Libellés!$A$1:$B$8,2,FALSE)</f>
        <v>Verre</v>
      </c>
      <c r="H5571" s="21" t="s">
        <v>52</v>
      </c>
      <c r="I5571" s="21" t="str">
        <f>VLOOKUP(Tableau1[[#This Row],[CODE_DESTINATION]],Libellés!$E$2:$F$7,2,FALSE)</f>
        <v>Non précisé</v>
      </c>
      <c r="J5571" s="21">
        <v>316.21598999999998</v>
      </c>
      <c r="K5571" s="21">
        <v>237549</v>
      </c>
      <c r="L5571" s="21">
        <f>Tableau1[[#This Row],[TONNE_DECHET]]*1000</f>
        <v>316215.99</v>
      </c>
      <c r="M5571" s="21">
        <f>Tableau1[[#This Row],[KG_DECHET]]/Tableau1[[#This Row],[Population]]</f>
        <v>1.3311611078135459</v>
      </c>
    </row>
    <row r="5572" spans="1:13" x14ac:dyDescent="0.3">
      <c r="A5572" s="21">
        <v>2013</v>
      </c>
      <c r="B5572" s="21">
        <v>97</v>
      </c>
      <c r="C5572" s="21" t="str">
        <f>VLOOKUP(Tableau1[[#This Row],[CODE_REGION]],Libellés!$I$2:$J$15,2,FALSE)</f>
        <v>Dom-Com</v>
      </c>
      <c r="D5572" s="21">
        <v>973</v>
      </c>
      <c r="E5572" s="21" t="str">
        <f>VLOOKUP(Tableau1[[#This Row],[CODE_DEPT]],Libellés!$L$2:$M$102,2,FALSE)</f>
        <v>Guyane</v>
      </c>
      <c r="F5572" s="21" t="s">
        <v>49</v>
      </c>
      <c r="G5572" s="21" t="str">
        <f>VLOOKUP(Tableau1[[#This Row],[CODE_TYPE_DECHET]],Libellés!$A$1:$B$8,2,FALSE)</f>
        <v>Ordures ménagères résiduelles</v>
      </c>
      <c r="H5572" s="21" t="s">
        <v>51</v>
      </c>
      <c r="I5572" s="21" t="str">
        <f>VLOOKUP(Tableau1[[#This Row],[CODE_DESTINATION]],Libellés!$E$2:$F$7,2,FALSE)</f>
        <v>Stockage</v>
      </c>
      <c r="J5572" s="21">
        <v>26225</v>
      </c>
      <c r="K5572" s="21">
        <v>244118</v>
      </c>
      <c r="L5572" s="21">
        <f>Tableau1[[#This Row],[TONNE_DECHET]]*1000</f>
        <v>26225000</v>
      </c>
      <c r="M5572" s="21">
        <f>Tableau1[[#This Row],[KG_DECHET]]/Tableau1[[#This Row],[Population]]</f>
        <v>107.42755552642575</v>
      </c>
    </row>
    <row r="5573" spans="1:13" x14ac:dyDescent="0.3">
      <c r="A5573" s="21">
        <v>2013</v>
      </c>
      <c r="B5573" s="21">
        <v>97</v>
      </c>
      <c r="C5573" s="21" t="str">
        <f>VLOOKUP(Tableau1[[#This Row],[CODE_REGION]],Libellés!$I$2:$J$15,2,FALSE)</f>
        <v>Dom-Com</v>
      </c>
      <c r="D5573" s="21">
        <v>973</v>
      </c>
      <c r="E5573" s="21" t="str">
        <f>VLOOKUP(Tableau1[[#This Row],[CODE_DEPT]],Libellés!$L$2:$M$102,2,FALSE)</f>
        <v>Guyane</v>
      </c>
      <c r="F5573" s="21" t="s">
        <v>49</v>
      </c>
      <c r="G5573" s="21" t="str">
        <f>VLOOKUP(Tableau1[[#This Row],[CODE_TYPE_DECHET]],Libellés!$A$1:$B$8,2,FALSE)</f>
        <v>Ordures ménagères résiduelles</v>
      </c>
      <c r="H5573" s="21" t="s">
        <v>52</v>
      </c>
      <c r="I5573" s="21" t="str">
        <f>VLOOKUP(Tableau1[[#This Row],[CODE_DESTINATION]],Libellés!$E$2:$F$7,2,FALSE)</f>
        <v>Non précisé</v>
      </c>
      <c r="J5573" s="21">
        <v>29842.843290000001</v>
      </c>
      <c r="K5573" s="21">
        <v>244118</v>
      </c>
      <c r="L5573" s="21">
        <f>Tableau1[[#This Row],[TONNE_DECHET]]*1000</f>
        <v>29842843.289999999</v>
      </c>
      <c r="M5573" s="21">
        <f>Tableau1[[#This Row],[KG_DECHET]]/Tableau1[[#This Row],[Population]]</f>
        <v>122.24761504682162</v>
      </c>
    </row>
    <row r="5574" spans="1:13" x14ac:dyDescent="0.3">
      <c r="A5574" s="21">
        <v>2013</v>
      </c>
      <c r="B5574" s="21">
        <v>97</v>
      </c>
      <c r="C5574" s="21" t="str">
        <f>VLOOKUP(Tableau1[[#This Row],[CODE_REGION]],Libellés!$I$2:$J$15,2,FALSE)</f>
        <v>Dom-Com</v>
      </c>
      <c r="D5574" s="21">
        <v>973</v>
      </c>
      <c r="E5574" s="21" t="str">
        <f>VLOOKUP(Tableau1[[#This Row],[CODE_DEPT]],Libellés!$L$2:$M$102,2,FALSE)</f>
        <v>Guyane</v>
      </c>
      <c r="F5574" s="21" t="s">
        <v>50</v>
      </c>
      <c r="G5574" s="21" t="str">
        <f>VLOOKUP(Tableau1[[#This Row],[CODE_TYPE_DECHET]],Libellés!$A$1:$B$8,2,FALSE)</f>
        <v>Encombrants</v>
      </c>
      <c r="H5574" s="21" t="s">
        <v>51</v>
      </c>
      <c r="I5574" s="21" t="str">
        <f>VLOOKUP(Tableau1[[#This Row],[CODE_DESTINATION]],Libellés!$E$2:$F$7,2,FALSE)</f>
        <v>Stockage</v>
      </c>
      <c r="J5574" s="21">
        <v>2980</v>
      </c>
      <c r="K5574" s="21">
        <v>244118</v>
      </c>
      <c r="L5574" s="21">
        <f>Tableau1[[#This Row],[TONNE_DECHET]]*1000</f>
        <v>2980000</v>
      </c>
      <c r="M5574" s="21">
        <f>Tableau1[[#This Row],[KG_DECHET]]/Tableau1[[#This Row],[Population]]</f>
        <v>12.207211266682506</v>
      </c>
    </row>
    <row r="5575" spans="1:13" x14ac:dyDescent="0.3">
      <c r="A5575" s="21">
        <v>2013</v>
      </c>
      <c r="B5575" s="21">
        <v>97</v>
      </c>
      <c r="C5575" s="21" t="str">
        <f>VLOOKUP(Tableau1[[#This Row],[CODE_REGION]],Libellés!$I$2:$J$15,2,FALSE)</f>
        <v>Dom-Com</v>
      </c>
      <c r="D5575" s="21">
        <v>973</v>
      </c>
      <c r="E5575" s="21" t="str">
        <f>VLOOKUP(Tableau1[[#This Row],[CODE_DEPT]],Libellés!$L$2:$M$102,2,FALSE)</f>
        <v>Guyane</v>
      </c>
      <c r="F5575" s="21" t="s">
        <v>51</v>
      </c>
      <c r="G5575" s="21" t="str">
        <f>VLOOKUP(Tableau1[[#This Row],[CODE_TYPE_DECHET]],Libellés!$A$1:$B$8,2,FALSE)</f>
        <v>Emballages et papier</v>
      </c>
      <c r="H5575" s="21" t="s">
        <v>52</v>
      </c>
      <c r="I5575" s="21" t="str">
        <f>VLOOKUP(Tableau1[[#This Row],[CODE_DESTINATION]],Libellés!$E$2:$F$7,2,FALSE)</f>
        <v>Non précisé</v>
      </c>
      <c r="J5575" s="21">
        <v>0</v>
      </c>
      <c r="K5575" s="21">
        <v>244118</v>
      </c>
      <c r="L5575" s="21">
        <f>Tableau1[[#This Row],[TONNE_DECHET]]*1000</f>
        <v>0</v>
      </c>
      <c r="M5575" s="21">
        <f>Tableau1[[#This Row],[KG_DECHET]]/Tableau1[[#This Row],[Population]]</f>
        <v>0</v>
      </c>
    </row>
    <row r="5576" spans="1:13" x14ac:dyDescent="0.3">
      <c r="A5576" s="21">
        <v>2013</v>
      </c>
      <c r="B5576" s="21">
        <v>97</v>
      </c>
      <c r="C5576" s="21" t="str">
        <f>VLOOKUP(Tableau1[[#This Row],[CODE_REGION]],Libellés!$I$2:$J$15,2,FALSE)</f>
        <v>Dom-Com</v>
      </c>
      <c r="D5576" s="21">
        <v>973</v>
      </c>
      <c r="E5576" s="21" t="str">
        <f>VLOOKUP(Tableau1[[#This Row],[CODE_DEPT]],Libellés!$L$2:$M$102,2,FALSE)</f>
        <v>Guyane</v>
      </c>
      <c r="F5576" s="21" t="s">
        <v>56</v>
      </c>
      <c r="G5576" s="21" t="str">
        <f>VLOOKUP(Tableau1[[#This Row],[CODE_TYPE_DECHET]],Libellés!$A$1:$B$8,2,FALSE)</f>
        <v>Biodéchets</v>
      </c>
      <c r="H5576" s="21" t="s">
        <v>51</v>
      </c>
      <c r="I5576" s="21" t="str">
        <f>VLOOKUP(Tableau1[[#This Row],[CODE_DESTINATION]],Libellés!$E$2:$F$7,2,FALSE)</f>
        <v>Stockage</v>
      </c>
      <c r="J5576" s="21">
        <v>5756</v>
      </c>
      <c r="K5576" s="21">
        <v>244118</v>
      </c>
      <c r="L5576" s="21">
        <f>Tableau1[[#This Row],[TONNE_DECHET]]*1000</f>
        <v>5756000</v>
      </c>
      <c r="M5576" s="21">
        <f>Tableau1[[#This Row],[KG_DECHET]]/Tableau1[[#This Row],[Population]]</f>
        <v>23.578761090947822</v>
      </c>
    </row>
    <row r="5577" spans="1:13" x14ac:dyDescent="0.3">
      <c r="A5577" s="21">
        <v>2013</v>
      </c>
      <c r="B5577" s="21">
        <v>97</v>
      </c>
      <c r="C5577" s="21" t="str">
        <f>VLOOKUP(Tableau1[[#This Row],[CODE_REGION]],Libellés!$I$2:$J$15,2,FALSE)</f>
        <v>Dom-Com</v>
      </c>
      <c r="D5577" s="21">
        <v>973</v>
      </c>
      <c r="E5577" s="21" t="str">
        <f>VLOOKUP(Tableau1[[#This Row],[CODE_DEPT]],Libellés!$L$2:$M$102,2,FALSE)</f>
        <v>Guyane</v>
      </c>
      <c r="F5577" s="21" t="s">
        <v>54</v>
      </c>
      <c r="G5577" s="21" t="str">
        <f>VLOOKUP(Tableau1[[#This Row],[CODE_TYPE_DECHET]],Libellés!$A$1:$B$8,2,FALSE)</f>
        <v>Verre</v>
      </c>
      <c r="H5577" s="21" t="s">
        <v>49</v>
      </c>
      <c r="I5577" s="21" t="str">
        <f>VLOOKUP(Tableau1[[#This Row],[CODE_DESTINATION]],Libellés!$E$2:$F$7,2,FALSE)</f>
        <v>Valorisation matière</v>
      </c>
      <c r="J5577" s="21">
        <v>812.99999000000003</v>
      </c>
      <c r="K5577" s="21">
        <v>244118</v>
      </c>
      <c r="L5577" s="21">
        <f>Tableau1[[#This Row],[TONNE_DECHET]]*1000</f>
        <v>812999.99</v>
      </c>
      <c r="M5577" s="21">
        <f>Tableau1[[#This Row],[KG_DECHET]]/Tableau1[[#This Row],[Population]]</f>
        <v>3.330356589845894</v>
      </c>
    </row>
    <row r="5578" spans="1:13" x14ac:dyDescent="0.3">
      <c r="A5578" s="21">
        <v>2013</v>
      </c>
      <c r="B5578" s="21">
        <v>97</v>
      </c>
      <c r="C5578" s="21" t="str">
        <f>VLOOKUP(Tableau1[[#This Row],[CODE_REGION]],Libellés!$I$2:$J$15,2,FALSE)</f>
        <v>Dom-Com</v>
      </c>
      <c r="D5578" s="21">
        <v>973</v>
      </c>
      <c r="E5578" s="21" t="str">
        <f>VLOOKUP(Tableau1[[#This Row],[CODE_DEPT]],Libellés!$L$2:$M$102,2,FALSE)</f>
        <v>Guyane</v>
      </c>
      <c r="F5578" s="21" t="s">
        <v>54</v>
      </c>
      <c r="G5578" s="21" t="str">
        <f>VLOOKUP(Tableau1[[#This Row],[CODE_TYPE_DECHET]],Libellés!$A$1:$B$8,2,FALSE)</f>
        <v>Verre</v>
      </c>
      <c r="H5578" s="21" t="s">
        <v>52</v>
      </c>
      <c r="I5578" s="21" t="str">
        <f>VLOOKUP(Tableau1[[#This Row],[CODE_DESTINATION]],Libellés!$E$2:$F$7,2,FALSE)</f>
        <v>Non précisé</v>
      </c>
      <c r="J5578" s="21">
        <v>399.72307000000001</v>
      </c>
      <c r="K5578" s="21">
        <v>244118</v>
      </c>
      <c r="L5578" s="21">
        <f>Tableau1[[#This Row],[TONNE_DECHET]]*1000</f>
        <v>399723.07</v>
      </c>
      <c r="M5578" s="21">
        <f>Tableau1[[#This Row],[KG_DECHET]]/Tableau1[[#This Row],[Population]]</f>
        <v>1.6374174374687651</v>
      </c>
    </row>
    <row r="5579" spans="1:13" x14ac:dyDescent="0.3">
      <c r="A5579" s="21">
        <v>2015</v>
      </c>
      <c r="B5579" s="21">
        <v>97</v>
      </c>
      <c r="C5579" s="21" t="str">
        <f>VLOOKUP(Tableau1[[#This Row],[CODE_REGION]],Libellés!$I$2:$J$15,2,FALSE)</f>
        <v>Dom-Com</v>
      </c>
      <c r="D5579" s="21">
        <v>973</v>
      </c>
      <c r="E5579" s="21" t="str">
        <f>VLOOKUP(Tableau1[[#This Row],[CODE_DEPT]],Libellés!$L$2:$M$102,2,FALSE)</f>
        <v>Guyane</v>
      </c>
      <c r="F5579" s="21" t="s">
        <v>49</v>
      </c>
      <c r="G5579" s="21" t="str">
        <f>VLOOKUP(Tableau1[[#This Row],[CODE_TYPE_DECHET]],Libellés!$A$1:$B$8,2,FALSE)</f>
        <v>Ordures ménagères résiduelles</v>
      </c>
      <c r="H5579" s="21" t="s">
        <v>51</v>
      </c>
      <c r="I5579" s="21" t="str">
        <f>VLOOKUP(Tableau1[[#This Row],[CODE_DESTINATION]],Libellés!$E$2:$F$7,2,FALSE)</f>
        <v>Stockage</v>
      </c>
      <c r="J5579" s="21">
        <v>62894.99</v>
      </c>
      <c r="K5579" s="21">
        <v>259865</v>
      </c>
      <c r="L5579" s="21">
        <f>Tableau1[[#This Row],[TONNE_DECHET]]*1000</f>
        <v>62894990</v>
      </c>
      <c r="M5579" s="21">
        <f>Tableau1[[#This Row],[KG_DECHET]]/Tableau1[[#This Row],[Population]]</f>
        <v>242.02947684374578</v>
      </c>
    </row>
    <row r="5580" spans="1:13" x14ac:dyDescent="0.3">
      <c r="A5580" s="21">
        <v>2015</v>
      </c>
      <c r="B5580" s="21">
        <v>97</v>
      </c>
      <c r="C5580" s="21" t="str">
        <f>VLOOKUP(Tableau1[[#This Row],[CODE_REGION]],Libellés!$I$2:$J$15,2,FALSE)</f>
        <v>Dom-Com</v>
      </c>
      <c r="D5580" s="21">
        <v>973</v>
      </c>
      <c r="E5580" s="21" t="str">
        <f>VLOOKUP(Tableau1[[#This Row],[CODE_DEPT]],Libellés!$L$2:$M$102,2,FALSE)</f>
        <v>Guyane</v>
      </c>
      <c r="F5580" s="21" t="s">
        <v>50</v>
      </c>
      <c r="G5580" s="21" t="str">
        <f>VLOOKUP(Tableau1[[#This Row],[CODE_TYPE_DECHET]],Libellés!$A$1:$B$8,2,FALSE)</f>
        <v>Encombrants</v>
      </c>
      <c r="H5580" s="21" t="s">
        <v>51</v>
      </c>
      <c r="I5580" s="21" t="str">
        <f>VLOOKUP(Tableau1[[#This Row],[CODE_DESTINATION]],Libellés!$E$2:$F$7,2,FALSE)</f>
        <v>Stockage</v>
      </c>
      <c r="J5580" s="21">
        <v>20055.86</v>
      </c>
      <c r="K5580" s="21">
        <v>259865</v>
      </c>
      <c r="L5580" s="21">
        <f>Tableau1[[#This Row],[TONNE_DECHET]]*1000</f>
        <v>20055860</v>
      </c>
      <c r="M5580" s="21">
        <f>Tableau1[[#This Row],[KG_DECHET]]/Tableau1[[#This Row],[Population]]</f>
        <v>77.177996267292627</v>
      </c>
    </row>
    <row r="5581" spans="1:13" x14ac:dyDescent="0.3">
      <c r="A5581" s="21">
        <v>2015</v>
      </c>
      <c r="B5581" s="21">
        <v>97</v>
      </c>
      <c r="C5581" s="21" t="str">
        <f>VLOOKUP(Tableau1[[#This Row],[CODE_REGION]],Libellés!$I$2:$J$15,2,FALSE)</f>
        <v>Dom-Com</v>
      </c>
      <c r="D5581" s="21">
        <v>973</v>
      </c>
      <c r="E5581" s="21" t="str">
        <f>VLOOKUP(Tableau1[[#This Row],[CODE_DEPT]],Libellés!$L$2:$M$102,2,FALSE)</f>
        <v>Guyane</v>
      </c>
      <c r="F5581" s="21" t="s">
        <v>51</v>
      </c>
      <c r="G5581" s="21" t="str">
        <f>VLOOKUP(Tableau1[[#This Row],[CODE_TYPE_DECHET]],Libellés!$A$1:$B$8,2,FALSE)</f>
        <v>Emballages et papier</v>
      </c>
      <c r="H5581" s="21" t="s">
        <v>49</v>
      </c>
      <c r="I5581" s="21" t="str">
        <f>VLOOKUP(Tableau1[[#This Row],[CODE_DESTINATION]],Libellés!$E$2:$F$7,2,FALSE)</f>
        <v>Valorisation matière</v>
      </c>
      <c r="J5581" s="21">
        <v>518.82100000000003</v>
      </c>
      <c r="K5581" s="21">
        <v>259865</v>
      </c>
      <c r="L5581" s="21">
        <f>Tableau1[[#This Row],[TONNE_DECHET]]*1000</f>
        <v>518821</v>
      </c>
      <c r="M5581" s="21">
        <f>Tableau1[[#This Row],[KG_DECHET]]/Tableau1[[#This Row],[Population]]</f>
        <v>1.9965020299001404</v>
      </c>
    </row>
    <row r="5582" spans="1:13" x14ac:dyDescent="0.3">
      <c r="A5582" s="21">
        <v>2015</v>
      </c>
      <c r="B5582" s="21">
        <v>97</v>
      </c>
      <c r="C5582" s="21" t="str">
        <f>VLOOKUP(Tableau1[[#This Row],[CODE_REGION]],Libellés!$I$2:$J$15,2,FALSE)</f>
        <v>Dom-Com</v>
      </c>
      <c r="D5582" s="21">
        <v>973</v>
      </c>
      <c r="E5582" s="21" t="str">
        <f>VLOOKUP(Tableau1[[#This Row],[CODE_DEPT]],Libellés!$L$2:$M$102,2,FALSE)</f>
        <v>Guyane</v>
      </c>
      <c r="F5582" s="21" t="s">
        <v>51</v>
      </c>
      <c r="G5582" s="21" t="str">
        <f>VLOOKUP(Tableau1[[#This Row],[CODE_TYPE_DECHET]],Libellés!$A$1:$B$8,2,FALSE)</f>
        <v>Emballages et papier</v>
      </c>
      <c r="H5582" s="21" t="s">
        <v>52</v>
      </c>
      <c r="I5582" s="21" t="str">
        <f>VLOOKUP(Tableau1[[#This Row],[CODE_DESTINATION]],Libellés!$E$2:$F$7,2,FALSE)</f>
        <v>Non précisé</v>
      </c>
      <c r="J5582" s="21">
        <v>503.17147</v>
      </c>
      <c r="K5582" s="21">
        <v>259865</v>
      </c>
      <c r="L5582" s="21">
        <f>Tableau1[[#This Row],[TONNE_DECHET]]*1000</f>
        <v>503171.47</v>
      </c>
      <c r="M5582" s="21">
        <f>Tableau1[[#This Row],[KG_DECHET]]/Tableau1[[#This Row],[Population]]</f>
        <v>1.9362802609047005</v>
      </c>
    </row>
    <row r="5583" spans="1:13" x14ac:dyDescent="0.3">
      <c r="A5583" s="21">
        <v>2015</v>
      </c>
      <c r="B5583" s="21">
        <v>97</v>
      </c>
      <c r="C5583" s="21" t="str">
        <f>VLOOKUP(Tableau1[[#This Row],[CODE_REGION]],Libellés!$I$2:$J$15,2,FALSE)</f>
        <v>Dom-Com</v>
      </c>
      <c r="D5583" s="21">
        <v>973</v>
      </c>
      <c r="E5583" s="21" t="str">
        <f>VLOOKUP(Tableau1[[#This Row],[CODE_DEPT]],Libellés!$L$2:$M$102,2,FALSE)</f>
        <v>Guyane</v>
      </c>
      <c r="F5583" s="21" t="s">
        <v>56</v>
      </c>
      <c r="G5583" s="21" t="str">
        <f>VLOOKUP(Tableau1[[#This Row],[CODE_TYPE_DECHET]],Libellés!$A$1:$B$8,2,FALSE)</f>
        <v>Biodéchets</v>
      </c>
      <c r="H5583" s="21" t="s">
        <v>51</v>
      </c>
      <c r="I5583" s="21" t="str">
        <f>VLOOKUP(Tableau1[[#This Row],[CODE_DESTINATION]],Libellés!$E$2:$F$7,2,FALSE)</f>
        <v>Stockage</v>
      </c>
      <c r="J5583" s="21">
        <v>975</v>
      </c>
      <c r="K5583" s="21">
        <v>259865</v>
      </c>
      <c r="L5583" s="21">
        <f>Tableau1[[#This Row],[TONNE_DECHET]]*1000</f>
        <v>975000</v>
      </c>
      <c r="M5583" s="21">
        <f>Tableau1[[#This Row],[KG_DECHET]]/Tableau1[[#This Row],[Population]]</f>
        <v>3.7519481269120507</v>
      </c>
    </row>
    <row r="5584" spans="1:13" x14ac:dyDescent="0.3">
      <c r="A5584" s="21">
        <v>2015</v>
      </c>
      <c r="B5584" s="21">
        <v>97</v>
      </c>
      <c r="C5584" s="21" t="str">
        <f>VLOOKUP(Tableau1[[#This Row],[CODE_REGION]],Libellés!$I$2:$J$15,2,FALSE)</f>
        <v>Dom-Com</v>
      </c>
      <c r="D5584" s="21">
        <v>973</v>
      </c>
      <c r="E5584" s="21" t="str">
        <f>VLOOKUP(Tableau1[[#This Row],[CODE_DEPT]],Libellés!$L$2:$M$102,2,FALSE)</f>
        <v>Guyane</v>
      </c>
      <c r="F5584" s="21" t="s">
        <v>56</v>
      </c>
      <c r="G5584" s="21" t="str">
        <f>VLOOKUP(Tableau1[[#This Row],[CODE_TYPE_DECHET]],Libellés!$A$1:$B$8,2,FALSE)</f>
        <v>Biodéchets</v>
      </c>
      <c r="H5584" s="21" t="s">
        <v>56</v>
      </c>
      <c r="I5584" s="21" t="str">
        <f>VLOOKUP(Tableau1[[#This Row],[CODE_DESTINATION]],Libellés!$E$2:$F$7,2,FALSE)</f>
        <v>Valorisation organique</v>
      </c>
      <c r="J5584" s="21">
        <v>13951.17</v>
      </c>
      <c r="K5584" s="21">
        <v>259865</v>
      </c>
      <c r="L5584" s="21">
        <f>Tableau1[[#This Row],[TONNE_DECHET]]*1000</f>
        <v>13951170</v>
      </c>
      <c r="M5584" s="21">
        <f>Tableau1[[#This Row],[KG_DECHET]]/Tableau1[[#This Row],[Population]]</f>
        <v>53.686221692032404</v>
      </c>
    </row>
    <row r="5585" spans="1:13" x14ac:dyDescent="0.3">
      <c r="A5585" s="21">
        <v>2015</v>
      </c>
      <c r="B5585" s="21">
        <v>97</v>
      </c>
      <c r="C5585" s="21" t="str">
        <f>VLOOKUP(Tableau1[[#This Row],[CODE_REGION]],Libellés!$I$2:$J$15,2,FALSE)</f>
        <v>Dom-Com</v>
      </c>
      <c r="D5585" s="21">
        <v>973</v>
      </c>
      <c r="E5585" s="21" t="str">
        <f>VLOOKUP(Tableau1[[#This Row],[CODE_DEPT]],Libellés!$L$2:$M$102,2,FALSE)</f>
        <v>Guyane</v>
      </c>
      <c r="F5585" s="21" t="s">
        <v>54</v>
      </c>
      <c r="G5585" s="21" t="str">
        <f>VLOOKUP(Tableau1[[#This Row],[CODE_TYPE_DECHET]],Libellés!$A$1:$B$8,2,FALSE)</f>
        <v>Verre</v>
      </c>
      <c r="H5585" s="21" t="s">
        <v>49</v>
      </c>
      <c r="I5585" s="21" t="str">
        <f>VLOOKUP(Tableau1[[#This Row],[CODE_DESTINATION]],Libellés!$E$2:$F$7,2,FALSE)</f>
        <v>Valorisation matière</v>
      </c>
      <c r="J5585" s="21">
        <v>5240.0010000000002</v>
      </c>
      <c r="K5585" s="21">
        <v>259865</v>
      </c>
      <c r="L5585" s="21">
        <f>Tableau1[[#This Row],[TONNE_DECHET]]*1000</f>
        <v>5240001</v>
      </c>
      <c r="M5585" s="21">
        <f>Tableau1[[#This Row],[KG_DECHET]]/Tableau1[[#This Row],[Population]]</f>
        <v>20.164319935351049</v>
      </c>
    </row>
    <row r="5586" spans="1:13" x14ac:dyDescent="0.3">
      <c r="A5586" s="21">
        <v>2015</v>
      </c>
      <c r="B5586" s="21">
        <v>97</v>
      </c>
      <c r="C5586" s="21" t="str">
        <f>VLOOKUP(Tableau1[[#This Row],[CODE_REGION]],Libellés!$I$2:$J$15,2,FALSE)</f>
        <v>Dom-Com</v>
      </c>
      <c r="D5586" s="21">
        <v>973</v>
      </c>
      <c r="E5586" s="21" t="str">
        <f>VLOOKUP(Tableau1[[#This Row],[CODE_DEPT]],Libellés!$L$2:$M$102,2,FALSE)</f>
        <v>Guyane</v>
      </c>
      <c r="F5586" s="21" t="s">
        <v>54</v>
      </c>
      <c r="G5586" s="21" t="str">
        <f>VLOOKUP(Tableau1[[#This Row],[CODE_TYPE_DECHET]],Libellés!$A$1:$B$8,2,FALSE)</f>
        <v>Verre</v>
      </c>
      <c r="H5586" s="21" t="s">
        <v>52</v>
      </c>
      <c r="I5586" s="21" t="str">
        <f>VLOOKUP(Tableau1[[#This Row],[CODE_DESTINATION]],Libellés!$E$2:$F$7,2,FALSE)</f>
        <v>Non précisé</v>
      </c>
      <c r="J5586" s="21">
        <v>1719.3178800000001</v>
      </c>
      <c r="K5586" s="21">
        <v>259865</v>
      </c>
      <c r="L5586" s="21">
        <f>Tableau1[[#This Row],[TONNE_DECHET]]*1000</f>
        <v>1719317.8800000001</v>
      </c>
      <c r="M5586" s="21">
        <f>Tableau1[[#This Row],[KG_DECHET]]/Tableau1[[#This Row],[Population]]</f>
        <v>6.616196409674254</v>
      </c>
    </row>
    <row r="5587" spans="1:13" x14ac:dyDescent="0.3">
      <c r="A5587" s="21">
        <v>2017</v>
      </c>
      <c r="B5587" s="21">
        <v>97</v>
      </c>
      <c r="C5587" s="21" t="str">
        <f>VLOOKUP(Tableau1[[#This Row],[CODE_REGION]],Libellés!$I$2:$J$15,2,FALSE)</f>
        <v>Dom-Com</v>
      </c>
      <c r="D5587" s="21">
        <v>973</v>
      </c>
      <c r="E5587" s="21" t="str">
        <f>VLOOKUP(Tableau1[[#This Row],[CODE_DEPT]],Libellés!$L$2:$M$102,2,FALSE)</f>
        <v>Guyane</v>
      </c>
      <c r="F5587" s="21" t="s">
        <v>49</v>
      </c>
      <c r="G5587" s="21" t="str">
        <f>VLOOKUP(Tableau1[[#This Row],[CODE_TYPE_DECHET]],Libellés!$A$1:$B$8,2,FALSE)</f>
        <v>Ordures ménagères résiduelles</v>
      </c>
      <c r="H5587" s="21" t="s">
        <v>51</v>
      </c>
      <c r="I5587" s="21" t="str">
        <f>VLOOKUP(Tableau1[[#This Row],[CODE_DESTINATION]],Libellés!$E$2:$F$7,2,FALSE)</f>
        <v>Stockage</v>
      </c>
      <c r="J5587" s="21">
        <v>61619</v>
      </c>
      <c r="K5587" s="21">
        <v>268700</v>
      </c>
      <c r="L5587" s="21">
        <f>Tableau1[[#This Row],[TONNE_DECHET]]*1000</f>
        <v>61619000</v>
      </c>
      <c r="M5587" s="21">
        <f>Tableau1[[#This Row],[KG_DECHET]]/Tableau1[[#This Row],[Population]]</f>
        <v>229.32266468180126</v>
      </c>
    </row>
    <row r="5588" spans="1:13" x14ac:dyDescent="0.3">
      <c r="A5588" s="21">
        <v>2017</v>
      </c>
      <c r="B5588" s="21">
        <v>97</v>
      </c>
      <c r="C5588" s="21" t="str">
        <f>VLOOKUP(Tableau1[[#This Row],[CODE_REGION]],Libellés!$I$2:$J$15,2,FALSE)</f>
        <v>Dom-Com</v>
      </c>
      <c r="D5588" s="21">
        <v>973</v>
      </c>
      <c r="E5588" s="21" t="str">
        <f>VLOOKUP(Tableau1[[#This Row],[CODE_DEPT]],Libellés!$L$2:$M$102,2,FALSE)</f>
        <v>Guyane</v>
      </c>
      <c r="F5588" s="21" t="s">
        <v>50</v>
      </c>
      <c r="G5588" s="21" t="str">
        <f>VLOOKUP(Tableau1[[#This Row],[CODE_TYPE_DECHET]],Libellés!$A$1:$B$8,2,FALSE)</f>
        <v>Encombrants</v>
      </c>
      <c r="H5588" s="21" t="s">
        <v>51</v>
      </c>
      <c r="I5588" s="21" t="str">
        <f>VLOOKUP(Tableau1[[#This Row],[CODE_DESTINATION]],Libellés!$E$2:$F$7,2,FALSE)</f>
        <v>Stockage</v>
      </c>
      <c r="J5588" s="21">
        <v>22849</v>
      </c>
      <c r="K5588" s="21">
        <v>268700</v>
      </c>
      <c r="L5588" s="21">
        <f>Tableau1[[#This Row],[TONNE_DECHET]]*1000</f>
        <v>22849000</v>
      </c>
      <c r="M5588" s="21">
        <f>Tableau1[[#This Row],[KG_DECHET]]/Tableau1[[#This Row],[Population]]</f>
        <v>85.035355414960918</v>
      </c>
    </row>
    <row r="5589" spans="1:13" x14ac:dyDescent="0.3">
      <c r="A5589" s="21">
        <v>2017</v>
      </c>
      <c r="B5589" s="21">
        <v>97</v>
      </c>
      <c r="C5589" s="21" t="str">
        <f>VLOOKUP(Tableau1[[#This Row],[CODE_REGION]],Libellés!$I$2:$J$15,2,FALSE)</f>
        <v>Dom-Com</v>
      </c>
      <c r="D5589" s="21">
        <v>973</v>
      </c>
      <c r="E5589" s="21" t="str">
        <f>VLOOKUP(Tableau1[[#This Row],[CODE_DEPT]],Libellés!$L$2:$M$102,2,FALSE)</f>
        <v>Guyane</v>
      </c>
      <c r="F5589" s="21" t="s">
        <v>53</v>
      </c>
      <c r="G5589" s="21" t="str">
        <f>VLOOKUP(Tableau1[[#This Row],[CODE_TYPE_DECHET]],Libellés!$A$1:$B$8,2,FALSE)</f>
        <v>Déchets dangereux</v>
      </c>
      <c r="H5589" s="21" t="s">
        <v>49</v>
      </c>
      <c r="I5589" s="21" t="str">
        <f>VLOOKUP(Tableau1[[#This Row],[CODE_DESTINATION]],Libellés!$E$2:$F$7,2,FALSE)</f>
        <v>Valorisation matière</v>
      </c>
      <c r="J5589" s="21">
        <v>11.9</v>
      </c>
      <c r="K5589" s="21">
        <v>268700</v>
      </c>
      <c r="L5589" s="21">
        <f>Tableau1[[#This Row],[TONNE_DECHET]]*1000</f>
        <v>11900</v>
      </c>
      <c r="M5589" s="21">
        <f>Tableau1[[#This Row],[KG_DECHET]]/Tableau1[[#This Row],[Population]]</f>
        <v>4.4287309266840345E-2</v>
      </c>
    </row>
    <row r="5590" spans="1:13" x14ac:dyDescent="0.3">
      <c r="A5590" s="21">
        <v>2017</v>
      </c>
      <c r="B5590" s="21">
        <v>97</v>
      </c>
      <c r="C5590" s="21" t="str">
        <f>VLOOKUP(Tableau1[[#This Row],[CODE_REGION]],Libellés!$I$2:$J$15,2,FALSE)</f>
        <v>Dom-Com</v>
      </c>
      <c r="D5590" s="21">
        <v>973</v>
      </c>
      <c r="E5590" s="21" t="str">
        <f>VLOOKUP(Tableau1[[#This Row],[CODE_DEPT]],Libellés!$L$2:$M$102,2,FALSE)</f>
        <v>Guyane</v>
      </c>
      <c r="F5590" s="21" t="s">
        <v>51</v>
      </c>
      <c r="G5590" s="21" t="str">
        <f>VLOOKUP(Tableau1[[#This Row],[CODE_TYPE_DECHET]],Libellés!$A$1:$B$8,2,FALSE)</f>
        <v>Emballages et papier</v>
      </c>
      <c r="H5590" s="21" t="s">
        <v>49</v>
      </c>
      <c r="I5590" s="21" t="str">
        <f>VLOOKUP(Tableau1[[#This Row],[CODE_DESTINATION]],Libellés!$E$2:$F$7,2,FALSE)</f>
        <v>Valorisation matière</v>
      </c>
      <c r="J5590" s="21">
        <v>1489</v>
      </c>
      <c r="K5590" s="21">
        <v>268700</v>
      </c>
      <c r="L5590" s="21">
        <f>Tableau1[[#This Row],[TONNE_DECHET]]*1000</f>
        <v>1489000</v>
      </c>
      <c r="M5590" s="21">
        <f>Tableau1[[#This Row],[KG_DECHET]]/Tableau1[[#This Row],[Population]]</f>
        <v>5.5414960922962413</v>
      </c>
    </row>
    <row r="5591" spans="1:13" x14ac:dyDescent="0.3">
      <c r="A5591" s="21">
        <v>2017</v>
      </c>
      <c r="B5591" s="21">
        <v>97</v>
      </c>
      <c r="C5591" s="21" t="str">
        <f>VLOOKUP(Tableau1[[#This Row],[CODE_REGION]],Libellés!$I$2:$J$15,2,FALSE)</f>
        <v>Dom-Com</v>
      </c>
      <c r="D5591" s="21">
        <v>973</v>
      </c>
      <c r="E5591" s="21" t="str">
        <f>VLOOKUP(Tableau1[[#This Row],[CODE_DEPT]],Libellés!$L$2:$M$102,2,FALSE)</f>
        <v>Guyane</v>
      </c>
      <c r="F5591" s="21" t="s">
        <v>51</v>
      </c>
      <c r="G5591" s="21" t="str">
        <f>VLOOKUP(Tableau1[[#This Row],[CODE_TYPE_DECHET]],Libellés!$A$1:$B$8,2,FALSE)</f>
        <v>Emballages et papier</v>
      </c>
      <c r="H5591" s="21" t="s">
        <v>51</v>
      </c>
      <c r="I5591" s="21" t="str">
        <f>VLOOKUP(Tableau1[[#This Row],[CODE_DESTINATION]],Libellés!$E$2:$F$7,2,FALSE)</f>
        <v>Stockage</v>
      </c>
      <c r="J5591" s="21">
        <v>26</v>
      </c>
      <c r="K5591" s="21">
        <v>268700</v>
      </c>
      <c r="L5591" s="21">
        <f>Tableau1[[#This Row],[TONNE_DECHET]]*1000</f>
        <v>26000</v>
      </c>
      <c r="M5591" s="21">
        <f>Tableau1[[#This Row],[KG_DECHET]]/Tableau1[[#This Row],[Population]]</f>
        <v>9.6762188314104949E-2</v>
      </c>
    </row>
    <row r="5592" spans="1:13" x14ac:dyDescent="0.3">
      <c r="A5592" s="21">
        <v>2017</v>
      </c>
      <c r="B5592" s="21">
        <v>97</v>
      </c>
      <c r="C5592" s="21" t="str">
        <f>VLOOKUP(Tableau1[[#This Row],[CODE_REGION]],Libellés!$I$2:$J$15,2,FALSE)</f>
        <v>Dom-Com</v>
      </c>
      <c r="D5592" s="21">
        <v>973</v>
      </c>
      <c r="E5592" s="21" t="str">
        <f>VLOOKUP(Tableau1[[#This Row],[CODE_DEPT]],Libellés!$L$2:$M$102,2,FALSE)</f>
        <v>Guyane</v>
      </c>
      <c r="F5592" s="21" t="s">
        <v>51</v>
      </c>
      <c r="G5592" s="21" t="str">
        <f>VLOOKUP(Tableau1[[#This Row],[CODE_TYPE_DECHET]],Libellés!$A$1:$B$8,2,FALSE)</f>
        <v>Emballages et papier</v>
      </c>
      <c r="H5592" s="21" t="s">
        <v>52</v>
      </c>
      <c r="I5592" s="21" t="str">
        <f>VLOOKUP(Tableau1[[#This Row],[CODE_DESTINATION]],Libellés!$E$2:$F$7,2,FALSE)</f>
        <v>Non précisé</v>
      </c>
      <c r="J5592" s="21">
        <v>125.05163</v>
      </c>
      <c r="K5592" s="21">
        <v>268700</v>
      </c>
      <c r="L5592" s="21">
        <f>Tableau1[[#This Row],[TONNE_DECHET]]*1000</f>
        <v>125051.63</v>
      </c>
      <c r="M5592" s="21">
        <f>Tableau1[[#This Row],[KG_DECHET]]/Tableau1[[#This Row],[Population]]</f>
        <v>0.46539497580945294</v>
      </c>
    </row>
    <row r="5593" spans="1:13" x14ac:dyDescent="0.3">
      <c r="A5593" s="21">
        <v>2017</v>
      </c>
      <c r="B5593" s="21">
        <v>97</v>
      </c>
      <c r="C5593" s="21" t="str">
        <f>VLOOKUP(Tableau1[[#This Row],[CODE_REGION]],Libellés!$I$2:$J$15,2,FALSE)</f>
        <v>Dom-Com</v>
      </c>
      <c r="D5593" s="21">
        <v>973</v>
      </c>
      <c r="E5593" s="21" t="str">
        <f>VLOOKUP(Tableau1[[#This Row],[CODE_DEPT]],Libellés!$L$2:$M$102,2,FALSE)</f>
        <v>Guyane</v>
      </c>
      <c r="F5593" s="21" t="s">
        <v>56</v>
      </c>
      <c r="G5593" s="21" t="str">
        <f>VLOOKUP(Tableau1[[#This Row],[CODE_TYPE_DECHET]],Libellés!$A$1:$B$8,2,FALSE)</f>
        <v>Biodéchets</v>
      </c>
      <c r="H5593" s="21" t="s">
        <v>51</v>
      </c>
      <c r="I5593" s="21" t="str">
        <f>VLOOKUP(Tableau1[[#This Row],[CODE_DESTINATION]],Libellés!$E$2:$F$7,2,FALSE)</f>
        <v>Stockage</v>
      </c>
      <c r="J5593" s="21">
        <v>3000</v>
      </c>
      <c r="K5593" s="21">
        <v>268700</v>
      </c>
      <c r="L5593" s="21">
        <f>Tableau1[[#This Row],[TONNE_DECHET]]*1000</f>
        <v>3000000</v>
      </c>
      <c r="M5593" s="21">
        <f>Tableau1[[#This Row],[KG_DECHET]]/Tableau1[[#This Row],[Population]]</f>
        <v>11.164867882396726</v>
      </c>
    </row>
    <row r="5594" spans="1:13" x14ac:dyDescent="0.3">
      <c r="A5594" s="21">
        <v>2017</v>
      </c>
      <c r="B5594" s="21">
        <v>97</v>
      </c>
      <c r="C5594" s="21" t="str">
        <f>VLOOKUP(Tableau1[[#This Row],[CODE_REGION]],Libellés!$I$2:$J$15,2,FALSE)</f>
        <v>Dom-Com</v>
      </c>
      <c r="D5594" s="21">
        <v>973</v>
      </c>
      <c r="E5594" s="21" t="str">
        <f>VLOOKUP(Tableau1[[#This Row],[CODE_DEPT]],Libellés!$L$2:$M$102,2,FALSE)</f>
        <v>Guyane</v>
      </c>
      <c r="F5594" s="21" t="s">
        <v>56</v>
      </c>
      <c r="G5594" s="21" t="str">
        <f>VLOOKUP(Tableau1[[#This Row],[CODE_TYPE_DECHET]],Libellés!$A$1:$B$8,2,FALSE)</f>
        <v>Biodéchets</v>
      </c>
      <c r="H5594" s="21" t="s">
        <v>56</v>
      </c>
      <c r="I5594" s="21" t="str">
        <f>VLOOKUP(Tableau1[[#This Row],[CODE_DESTINATION]],Libellés!$E$2:$F$7,2,FALSE)</f>
        <v>Valorisation organique</v>
      </c>
      <c r="J5594" s="21">
        <v>7460</v>
      </c>
      <c r="K5594" s="21">
        <v>268700</v>
      </c>
      <c r="L5594" s="21">
        <f>Tableau1[[#This Row],[TONNE_DECHET]]*1000</f>
        <v>7460000</v>
      </c>
      <c r="M5594" s="21">
        <f>Tableau1[[#This Row],[KG_DECHET]]/Tableau1[[#This Row],[Population]]</f>
        <v>27.763304800893188</v>
      </c>
    </row>
    <row r="5595" spans="1:13" x14ac:dyDescent="0.3">
      <c r="A5595" s="21">
        <v>2017</v>
      </c>
      <c r="B5595" s="21">
        <v>97</v>
      </c>
      <c r="C5595" s="21" t="str">
        <f>VLOOKUP(Tableau1[[#This Row],[CODE_REGION]],Libellés!$I$2:$J$15,2,FALSE)</f>
        <v>Dom-Com</v>
      </c>
      <c r="D5595" s="21">
        <v>973</v>
      </c>
      <c r="E5595" s="21" t="str">
        <f>VLOOKUP(Tableau1[[#This Row],[CODE_DEPT]],Libellés!$L$2:$M$102,2,FALSE)</f>
        <v>Guyane</v>
      </c>
      <c r="F5595" s="21" t="s">
        <v>54</v>
      </c>
      <c r="G5595" s="21" t="str">
        <f>VLOOKUP(Tableau1[[#This Row],[CODE_TYPE_DECHET]],Libellés!$A$1:$B$8,2,FALSE)</f>
        <v>Verre</v>
      </c>
      <c r="H5595" s="21" t="s">
        <v>49</v>
      </c>
      <c r="I5595" s="21" t="str">
        <f>VLOOKUP(Tableau1[[#This Row],[CODE_DESTINATION]],Libellés!$E$2:$F$7,2,FALSE)</f>
        <v>Valorisation matière</v>
      </c>
      <c r="J5595" s="21">
        <v>4845</v>
      </c>
      <c r="K5595" s="21">
        <v>268700</v>
      </c>
      <c r="L5595" s="21">
        <f>Tableau1[[#This Row],[TONNE_DECHET]]*1000</f>
        <v>4845000</v>
      </c>
      <c r="M5595" s="21">
        <f>Tableau1[[#This Row],[KG_DECHET]]/Tableau1[[#This Row],[Population]]</f>
        <v>18.031261630070709</v>
      </c>
    </row>
    <row r="5596" spans="1:13" x14ac:dyDescent="0.3">
      <c r="A5596" s="21">
        <v>2017</v>
      </c>
      <c r="B5596" s="21">
        <v>97</v>
      </c>
      <c r="C5596" s="21" t="str">
        <f>VLOOKUP(Tableau1[[#This Row],[CODE_REGION]],Libellés!$I$2:$J$15,2,FALSE)</f>
        <v>Dom-Com</v>
      </c>
      <c r="D5596" s="21">
        <v>973</v>
      </c>
      <c r="E5596" s="21" t="str">
        <f>VLOOKUP(Tableau1[[#This Row],[CODE_DEPT]],Libellés!$L$2:$M$102,2,FALSE)</f>
        <v>Guyane</v>
      </c>
      <c r="F5596" s="21" t="s">
        <v>54</v>
      </c>
      <c r="G5596" s="21" t="str">
        <f>VLOOKUP(Tableau1[[#This Row],[CODE_TYPE_DECHET]],Libellés!$A$1:$B$8,2,FALSE)</f>
        <v>Verre</v>
      </c>
      <c r="H5596" s="21" t="s">
        <v>51</v>
      </c>
      <c r="I5596" s="21" t="str">
        <f>VLOOKUP(Tableau1[[#This Row],[CODE_DESTINATION]],Libellés!$E$2:$F$7,2,FALSE)</f>
        <v>Stockage</v>
      </c>
      <c r="J5596" s="21">
        <v>86</v>
      </c>
      <c r="K5596" s="21">
        <v>268700</v>
      </c>
      <c r="L5596" s="21">
        <f>Tableau1[[#This Row],[TONNE_DECHET]]*1000</f>
        <v>86000</v>
      </c>
      <c r="M5596" s="21">
        <f>Tableau1[[#This Row],[KG_DECHET]]/Tableau1[[#This Row],[Population]]</f>
        <v>0.32005954596203945</v>
      </c>
    </row>
    <row r="5597" spans="1:13" x14ac:dyDescent="0.3">
      <c r="A5597" s="21">
        <v>2017</v>
      </c>
      <c r="B5597" s="21">
        <v>97</v>
      </c>
      <c r="C5597" s="21" t="str">
        <f>VLOOKUP(Tableau1[[#This Row],[CODE_REGION]],Libellés!$I$2:$J$15,2,FALSE)</f>
        <v>Dom-Com</v>
      </c>
      <c r="D5597" s="21">
        <v>973</v>
      </c>
      <c r="E5597" s="21" t="str">
        <f>VLOOKUP(Tableau1[[#This Row],[CODE_DEPT]],Libellés!$L$2:$M$102,2,FALSE)</f>
        <v>Guyane</v>
      </c>
      <c r="F5597" s="21" t="s">
        <v>54</v>
      </c>
      <c r="G5597" s="21" t="str">
        <f>VLOOKUP(Tableau1[[#This Row],[CODE_TYPE_DECHET]],Libellés!$A$1:$B$8,2,FALSE)</f>
        <v>Verre</v>
      </c>
      <c r="H5597" s="21" t="s">
        <v>52</v>
      </c>
      <c r="I5597" s="21" t="str">
        <f>VLOOKUP(Tableau1[[#This Row],[CODE_DESTINATION]],Libellés!$E$2:$F$7,2,FALSE)</f>
        <v>Non précisé</v>
      </c>
      <c r="J5597" s="21">
        <v>489.88006999999999</v>
      </c>
      <c r="K5597" s="21">
        <v>268700</v>
      </c>
      <c r="L5597" s="21">
        <f>Tableau1[[#This Row],[TONNE_DECHET]]*1000</f>
        <v>489880.07</v>
      </c>
      <c r="M5597" s="21">
        <f>Tableau1[[#This Row],[KG_DECHET]]/Tableau1[[#This Row],[Population]]</f>
        <v>1.8231487532564199</v>
      </c>
    </row>
    <row r="5598" spans="1:13" x14ac:dyDescent="0.3">
      <c r="A5598" s="21">
        <v>2009</v>
      </c>
      <c r="B5598" s="21">
        <v>97</v>
      </c>
      <c r="C5598" s="21" t="str">
        <f>VLOOKUP(Tableau1[[#This Row],[CODE_REGION]],Libellés!$I$2:$J$15,2,FALSE)</f>
        <v>Dom-Com</v>
      </c>
      <c r="D5598" s="21">
        <v>974</v>
      </c>
      <c r="E5598" s="21" t="str">
        <f>VLOOKUP(Tableau1[[#This Row],[CODE_DEPT]],Libellés!$L$2:$M$102,2,FALSE)</f>
        <v>Réunion</v>
      </c>
      <c r="F5598" s="21" t="s">
        <v>49</v>
      </c>
      <c r="G5598" s="21" t="str">
        <f>VLOOKUP(Tableau1[[#This Row],[CODE_TYPE_DECHET]],Libellés!$A$1:$B$8,2,FALSE)</f>
        <v>Ordures ménagères résiduelles</v>
      </c>
      <c r="H5598" s="21" t="s">
        <v>51</v>
      </c>
      <c r="I5598" s="21" t="str">
        <f>VLOOKUP(Tableau1[[#This Row],[CODE_DESTINATION]],Libellés!$E$2:$F$7,2,FALSE)</f>
        <v>Stockage</v>
      </c>
      <c r="J5598" s="21">
        <v>239385.97</v>
      </c>
      <c r="K5598" s="21">
        <v>816364</v>
      </c>
      <c r="L5598" s="21">
        <f>Tableau1[[#This Row],[TONNE_DECHET]]*1000</f>
        <v>239385970</v>
      </c>
      <c r="M5598" s="21">
        <f>Tableau1[[#This Row],[KG_DECHET]]/Tableau1[[#This Row],[Population]]</f>
        <v>293.23435379316089</v>
      </c>
    </row>
    <row r="5599" spans="1:13" x14ac:dyDescent="0.3">
      <c r="A5599" s="21">
        <v>2009</v>
      </c>
      <c r="B5599" s="21">
        <v>97</v>
      </c>
      <c r="C5599" s="21" t="str">
        <f>VLOOKUP(Tableau1[[#This Row],[CODE_REGION]],Libellés!$I$2:$J$15,2,FALSE)</f>
        <v>Dom-Com</v>
      </c>
      <c r="D5599" s="21">
        <v>974</v>
      </c>
      <c r="E5599" s="21" t="str">
        <f>VLOOKUP(Tableau1[[#This Row],[CODE_DEPT]],Libellés!$L$2:$M$102,2,FALSE)</f>
        <v>Réunion</v>
      </c>
      <c r="F5599" s="21" t="s">
        <v>50</v>
      </c>
      <c r="G5599" s="21" t="str">
        <f>VLOOKUP(Tableau1[[#This Row],[CODE_TYPE_DECHET]],Libellés!$A$1:$B$8,2,FALSE)</f>
        <v>Encombrants</v>
      </c>
      <c r="H5599" s="21" t="s">
        <v>49</v>
      </c>
      <c r="I5599" s="21" t="str">
        <f>VLOOKUP(Tableau1[[#This Row],[CODE_DESTINATION]],Libellés!$E$2:$F$7,2,FALSE)</f>
        <v>Valorisation matière</v>
      </c>
      <c r="J5599" s="21">
        <v>16233</v>
      </c>
      <c r="K5599" s="21">
        <v>816364</v>
      </c>
      <c r="L5599" s="21">
        <f>Tableau1[[#This Row],[TONNE_DECHET]]*1000</f>
        <v>16233000</v>
      </c>
      <c r="M5599" s="21">
        <f>Tableau1[[#This Row],[KG_DECHET]]/Tableau1[[#This Row],[Population]]</f>
        <v>19.88451230088539</v>
      </c>
    </row>
    <row r="5600" spans="1:13" x14ac:dyDescent="0.3">
      <c r="A5600" s="21">
        <v>2009</v>
      </c>
      <c r="B5600" s="21">
        <v>97</v>
      </c>
      <c r="C5600" s="21" t="str">
        <f>VLOOKUP(Tableau1[[#This Row],[CODE_REGION]],Libellés!$I$2:$J$15,2,FALSE)</f>
        <v>Dom-Com</v>
      </c>
      <c r="D5600" s="21">
        <v>974</v>
      </c>
      <c r="E5600" s="21" t="str">
        <f>VLOOKUP(Tableau1[[#This Row],[CODE_DEPT]],Libellés!$L$2:$M$102,2,FALSE)</f>
        <v>Réunion</v>
      </c>
      <c r="F5600" s="21" t="s">
        <v>50</v>
      </c>
      <c r="G5600" s="21" t="str">
        <f>VLOOKUP(Tableau1[[#This Row],[CODE_TYPE_DECHET]],Libellés!$A$1:$B$8,2,FALSE)</f>
        <v>Encombrants</v>
      </c>
      <c r="H5600" s="21" t="s">
        <v>51</v>
      </c>
      <c r="I5600" s="21" t="str">
        <f>VLOOKUP(Tableau1[[#This Row],[CODE_DESTINATION]],Libellés!$E$2:$F$7,2,FALSE)</f>
        <v>Stockage</v>
      </c>
      <c r="J5600" s="21">
        <v>40821.769999999997</v>
      </c>
      <c r="K5600" s="21">
        <v>816364</v>
      </c>
      <c r="L5600" s="21">
        <f>Tableau1[[#This Row],[TONNE_DECHET]]*1000</f>
        <v>40821770</v>
      </c>
      <c r="M5600" s="21">
        <f>Tableau1[[#This Row],[KG_DECHET]]/Tableau1[[#This Row],[Population]]</f>
        <v>50.004373049277035</v>
      </c>
    </row>
    <row r="5601" spans="1:13" x14ac:dyDescent="0.3">
      <c r="A5601" s="21">
        <v>2009</v>
      </c>
      <c r="B5601" s="21">
        <v>97</v>
      </c>
      <c r="C5601" s="21" t="str">
        <f>VLOOKUP(Tableau1[[#This Row],[CODE_REGION]],Libellés!$I$2:$J$15,2,FALSE)</f>
        <v>Dom-Com</v>
      </c>
      <c r="D5601" s="21">
        <v>974</v>
      </c>
      <c r="E5601" s="21" t="str">
        <f>VLOOKUP(Tableau1[[#This Row],[CODE_DEPT]],Libellés!$L$2:$M$102,2,FALSE)</f>
        <v>Réunion</v>
      </c>
      <c r="F5601" s="21" t="s">
        <v>51</v>
      </c>
      <c r="G5601" s="21" t="str">
        <f>VLOOKUP(Tableau1[[#This Row],[CODE_TYPE_DECHET]],Libellés!$A$1:$B$8,2,FALSE)</f>
        <v>Emballages et papier</v>
      </c>
      <c r="H5601" s="21" t="s">
        <v>49</v>
      </c>
      <c r="I5601" s="21" t="str">
        <f>VLOOKUP(Tableau1[[#This Row],[CODE_DESTINATION]],Libellés!$E$2:$F$7,2,FALSE)</f>
        <v>Valorisation matière</v>
      </c>
      <c r="J5601" s="21">
        <v>23439.05</v>
      </c>
      <c r="K5601" s="21">
        <v>816364</v>
      </c>
      <c r="L5601" s="21">
        <f>Tableau1[[#This Row],[TONNE_DECHET]]*1000</f>
        <v>23439050</v>
      </c>
      <c r="M5601" s="21">
        <f>Tableau1[[#This Row],[KG_DECHET]]/Tableau1[[#This Row],[Population]]</f>
        <v>28.711518391305837</v>
      </c>
    </row>
    <row r="5602" spans="1:13" x14ac:dyDescent="0.3">
      <c r="A5602" s="21">
        <v>2009</v>
      </c>
      <c r="B5602" s="21">
        <v>97</v>
      </c>
      <c r="C5602" s="21" t="str">
        <f>VLOOKUP(Tableau1[[#This Row],[CODE_REGION]],Libellés!$I$2:$J$15,2,FALSE)</f>
        <v>Dom-Com</v>
      </c>
      <c r="D5602" s="21">
        <v>974</v>
      </c>
      <c r="E5602" s="21" t="str">
        <f>VLOOKUP(Tableau1[[#This Row],[CODE_DEPT]],Libellés!$L$2:$M$102,2,FALSE)</f>
        <v>Réunion</v>
      </c>
      <c r="F5602" s="21" t="s">
        <v>56</v>
      </c>
      <c r="G5602" s="21" t="str">
        <f>VLOOKUP(Tableau1[[#This Row],[CODE_TYPE_DECHET]],Libellés!$A$1:$B$8,2,FALSE)</f>
        <v>Biodéchets</v>
      </c>
      <c r="H5602" s="21" t="s">
        <v>49</v>
      </c>
      <c r="I5602" s="21" t="str">
        <f>VLOOKUP(Tableau1[[#This Row],[CODE_DESTINATION]],Libellés!$E$2:$F$7,2,FALSE)</f>
        <v>Valorisation matière</v>
      </c>
      <c r="J5602" s="21">
        <v>18140</v>
      </c>
      <c r="K5602" s="21">
        <v>816364</v>
      </c>
      <c r="L5602" s="21">
        <f>Tableau1[[#This Row],[TONNE_DECHET]]*1000</f>
        <v>18140000</v>
      </c>
      <c r="M5602" s="21">
        <f>Tableau1[[#This Row],[KG_DECHET]]/Tableau1[[#This Row],[Population]]</f>
        <v>22.220480079964329</v>
      </c>
    </row>
    <row r="5603" spans="1:13" x14ac:dyDescent="0.3">
      <c r="A5603" s="21">
        <v>2009</v>
      </c>
      <c r="B5603" s="21">
        <v>97</v>
      </c>
      <c r="C5603" s="21" t="str">
        <f>VLOOKUP(Tableau1[[#This Row],[CODE_REGION]],Libellés!$I$2:$J$15,2,FALSE)</f>
        <v>Dom-Com</v>
      </c>
      <c r="D5603" s="21">
        <v>974</v>
      </c>
      <c r="E5603" s="21" t="str">
        <f>VLOOKUP(Tableau1[[#This Row],[CODE_DEPT]],Libellés!$L$2:$M$102,2,FALSE)</f>
        <v>Réunion</v>
      </c>
      <c r="F5603" s="21" t="s">
        <v>56</v>
      </c>
      <c r="G5603" s="21" t="str">
        <f>VLOOKUP(Tableau1[[#This Row],[CODE_TYPE_DECHET]],Libellés!$A$1:$B$8,2,FALSE)</f>
        <v>Biodéchets</v>
      </c>
      <c r="H5603" s="21" t="s">
        <v>56</v>
      </c>
      <c r="I5603" s="21" t="str">
        <f>VLOOKUP(Tableau1[[#This Row],[CODE_DESTINATION]],Libellés!$E$2:$F$7,2,FALSE)</f>
        <v>Valorisation organique</v>
      </c>
      <c r="J5603" s="21">
        <v>86431.89</v>
      </c>
      <c r="K5603" s="21">
        <v>816364</v>
      </c>
      <c r="L5603" s="21">
        <f>Tableau1[[#This Row],[TONNE_DECHET]]*1000</f>
        <v>86431890</v>
      </c>
      <c r="M5603" s="21">
        <f>Tableau1[[#This Row],[KG_DECHET]]/Tableau1[[#This Row],[Population]]</f>
        <v>105.87420562396186</v>
      </c>
    </row>
    <row r="5604" spans="1:13" x14ac:dyDescent="0.3">
      <c r="A5604" s="21">
        <v>2009</v>
      </c>
      <c r="B5604" s="21">
        <v>97</v>
      </c>
      <c r="C5604" s="21" t="str">
        <f>VLOOKUP(Tableau1[[#This Row],[CODE_REGION]],Libellés!$I$2:$J$15,2,FALSE)</f>
        <v>Dom-Com</v>
      </c>
      <c r="D5604" s="21">
        <v>974</v>
      </c>
      <c r="E5604" s="21" t="str">
        <f>VLOOKUP(Tableau1[[#This Row],[CODE_DEPT]],Libellés!$L$2:$M$102,2,FALSE)</f>
        <v>Réunion</v>
      </c>
      <c r="F5604" s="21" t="s">
        <v>54</v>
      </c>
      <c r="G5604" s="21" t="str">
        <f>VLOOKUP(Tableau1[[#This Row],[CODE_TYPE_DECHET]],Libellés!$A$1:$B$8,2,FALSE)</f>
        <v>Verre</v>
      </c>
      <c r="H5604" s="21" t="s">
        <v>49</v>
      </c>
      <c r="I5604" s="21" t="str">
        <f>VLOOKUP(Tableau1[[#This Row],[CODE_DESTINATION]],Libellés!$E$2:$F$7,2,FALSE)</f>
        <v>Valorisation matière</v>
      </c>
      <c r="J5604" s="21">
        <v>7465.01</v>
      </c>
      <c r="K5604" s="21">
        <v>816364</v>
      </c>
      <c r="L5604" s="21">
        <f>Tableau1[[#This Row],[TONNE_DECHET]]*1000</f>
        <v>7465010</v>
      </c>
      <c r="M5604" s="21">
        <f>Tableau1[[#This Row],[KG_DECHET]]/Tableau1[[#This Row],[Population]]</f>
        <v>9.1442175304153537</v>
      </c>
    </row>
    <row r="5605" spans="1:13" x14ac:dyDescent="0.3">
      <c r="A5605" s="21">
        <v>2009</v>
      </c>
      <c r="B5605" s="21">
        <v>97</v>
      </c>
      <c r="C5605" s="21" t="str">
        <f>VLOOKUP(Tableau1[[#This Row],[CODE_REGION]],Libellés!$I$2:$J$15,2,FALSE)</f>
        <v>Dom-Com</v>
      </c>
      <c r="D5605" s="21">
        <v>974</v>
      </c>
      <c r="E5605" s="21" t="str">
        <f>VLOOKUP(Tableau1[[#This Row],[CODE_DEPT]],Libellés!$L$2:$M$102,2,FALSE)</f>
        <v>Réunion</v>
      </c>
      <c r="F5605" s="21" t="s">
        <v>54</v>
      </c>
      <c r="G5605" s="21" t="str">
        <f>VLOOKUP(Tableau1[[#This Row],[CODE_TYPE_DECHET]],Libellés!$A$1:$B$8,2,FALSE)</f>
        <v>Verre</v>
      </c>
      <c r="H5605" s="21" t="s">
        <v>52</v>
      </c>
      <c r="I5605" s="21" t="str">
        <f>VLOOKUP(Tableau1[[#This Row],[CODE_DESTINATION]],Libellés!$E$2:$F$7,2,FALSE)</f>
        <v>Non précisé</v>
      </c>
      <c r="J5605" s="21">
        <v>55.169449999999998</v>
      </c>
      <c r="K5605" s="21">
        <v>816364</v>
      </c>
      <c r="L5605" s="21">
        <f>Tableau1[[#This Row],[TONNE_DECHET]]*1000</f>
        <v>55169.45</v>
      </c>
      <c r="M5605" s="21">
        <f>Tableau1[[#This Row],[KG_DECHET]]/Tableau1[[#This Row],[Population]]</f>
        <v>6.7579474352127231E-2</v>
      </c>
    </row>
    <row r="5606" spans="1:13" x14ac:dyDescent="0.3">
      <c r="A5606" s="21">
        <v>2009</v>
      </c>
      <c r="B5606" s="21">
        <v>97</v>
      </c>
      <c r="C5606" s="21" t="str">
        <f>VLOOKUP(Tableau1[[#This Row],[CODE_REGION]],Libellés!$I$2:$J$15,2,FALSE)</f>
        <v>Dom-Com</v>
      </c>
      <c r="D5606" s="21">
        <v>974</v>
      </c>
      <c r="E5606" s="21" t="str">
        <f>VLOOKUP(Tableau1[[#This Row],[CODE_DEPT]],Libellés!$L$2:$M$102,2,FALSE)</f>
        <v>Réunion</v>
      </c>
      <c r="F5606" s="21" t="s">
        <v>55</v>
      </c>
      <c r="G5606" s="21" t="str">
        <f>VLOOKUP(Tableau1[[#This Row],[CODE_TYPE_DECHET]],Libellés!$A$1:$B$8,2,FALSE)</f>
        <v>Collectes séparées hors gravats</v>
      </c>
      <c r="H5606" s="21" t="s">
        <v>49</v>
      </c>
      <c r="I5606" s="21" t="str">
        <f>VLOOKUP(Tableau1[[#This Row],[CODE_DESTINATION]],Libellés!$E$2:$F$7,2,FALSE)</f>
        <v>Valorisation matière</v>
      </c>
      <c r="J5606" s="21">
        <v>779</v>
      </c>
      <c r="K5606" s="21">
        <v>816364</v>
      </c>
      <c r="L5606" s="21">
        <f>Tableau1[[#This Row],[TONNE_DECHET]]*1000</f>
        <v>779000</v>
      </c>
      <c r="M5606" s="21">
        <f>Tableau1[[#This Row],[KG_DECHET]]/Tableau1[[#This Row],[Population]]</f>
        <v>0.95423120078788382</v>
      </c>
    </row>
    <row r="5607" spans="1:13" x14ac:dyDescent="0.3">
      <c r="A5607" s="21">
        <v>2011</v>
      </c>
      <c r="B5607" s="21">
        <v>97</v>
      </c>
      <c r="C5607" s="21" t="str">
        <f>VLOOKUP(Tableau1[[#This Row],[CODE_REGION]],Libellés!$I$2:$J$15,2,FALSE)</f>
        <v>Dom-Com</v>
      </c>
      <c r="D5607" s="21">
        <v>974</v>
      </c>
      <c r="E5607" s="21" t="str">
        <f>VLOOKUP(Tableau1[[#This Row],[CODE_DEPT]],Libellés!$L$2:$M$102,2,FALSE)</f>
        <v>Réunion</v>
      </c>
      <c r="F5607" s="21" t="s">
        <v>49</v>
      </c>
      <c r="G5607" s="21" t="str">
        <f>VLOOKUP(Tableau1[[#This Row],[CODE_TYPE_DECHET]],Libellés!$A$1:$B$8,2,FALSE)</f>
        <v>Ordures ménagères résiduelles</v>
      </c>
      <c r="H5607" s="21" t="s">
        <v>51</v>
      </c>
      <c r="I5607" s="21" t="str">
        <f>VLOOKUP(Tableau1[[#This Row],[CODE_DESTINATION]],Libellés!$E$2:$F$7,2,FALSE)</f>
        <v>Stockage</v>
      </c>
      <c r="J5607" s="21">
        <v>259315.26</v>
      </c>
      <c r="K5607" s="21">
        <v>828581</v>
      </c>
      <c r="L5607" s="21">
        <f>Tableau1[[#This Row],[TONNE_DECHET]]*1000</f>
        <v>259315260</v>
      </c>
      <c r="M5607" s="21">
        <f>Tableau1[[#This Row],[KG_DECHET]]/Tableau1[[#This Row],[Population]]</f>
        <v>312.96307784030773</v>
      </c>
    </row>
    <row r="5608" spans="1:13" x14ac:dyDescent="0.3">
      <c r="A5608" s="21">
        <v>2011</v>
      </c>
      <c r="B5608" s="21">
        <v>97</v>
      </c>
      <c r="C5608" s="21" t="str">
        <f>VLOOKUP(Tableau1[[#This Row],[CODE_REGION]],Libellés!$I$2:$J$15,2,FALSE)</f>
        <v>Dom-Com</v>
      </c>
      <c r="D5608" s="21">
        <v>974</v>
      </c>
      <c r="E5608" s="21" t="str">
        <f>VLOOKUP(Tableau1[[#This Row],[CODE_DEPT]],Libellés!$L$2:$M$102,2,FALSE)</f>
        <v>Réunion</v>
      </c>
      <c r="F5608" s="21" t="s">
        <v>49</v>
      </c>
      <c r="G5608" s="21" t="str">
        <f>VLOOKUP(Tableau1[[#This Row],[CODE_TYPE_DECHET]],Libellés!$A$1:$B$8,2,FALSE)</f>
        <v>Ordures ménagères résiduelles</v>
      </c>
      <c r="H5608" s="21" t="s">
        <v>52</v>
      </c>
      <c r="I5608" s="21" t="str">
        <f>VLOOKUP(Tableau1[[#This Row],[CODE_DESTINATION]],Libellés!$E$2:$F$7,2,FALSE)</f>
        <v>Non précisé</v>
      </c>
      <c r="J5608" s="21">
        <v>1584.1358399999999</v>
      </c>
      <c r="K5608" s="21">
        <v>828581</v>
      </c>
      <c r="L5608" s="21">
        <f>Tableau1[[#This Row],[TONNE_DECHET]]*1000</f>
        <v>1584135.8399999999</v>
      </c>
      <c r="M5608" s="21">
        <f>Tableau1[[#This Row],[KG_DECHET]]/Tableau1[[#This Row],[Population]]</f>
        <v>1.9118659974100298</v>
      </c>
    </row>
    <row r="5609" spans="1:13" x14ac:dyDescent="0.3">
      <c r="A5609" s="21">
        <v>2011</v>
      </c>
      <c r="B5609" s="21">
        <v>97</v>
      </c>
      <c r="C5609" s="21" t="str">
        <f>VLOOKUP(Tableau1[[#This Row],[CODE_REGION]],Libellés!$I$2:$J$15,2,FALSE)</f>
        <v>Dom-Com</v>
      </c>
      <c r="D5609" s="21">
        <v>974</v>
      </c>
      <c r="E5609" s="21" t="str">
        <f>VLOOKUP(Tableau1[[#This Row],[CODE_DEPT]],Libellés!$L$2:$M$102,2,FALSE)</f>
        <v>Réunion</v>
      </c>
      <c r="F5609" s="21" t="s">
        <v>50</v>
      </c>
      <c r="G5609" s="21" t="str">
        <f>VLOOKUP(Tableau1[[#This Row],[CODE_TYPE_DECHET]],Libellés!$A$1:$B$8,2,FALSE)</f>
        <v>Encombrants</v>
      </c>
      <c r="H5609" s="21" t="s">
        <v>49</v>
      </c>
      <c r="I5609" s="21" t="str">
        <f>VLOOKUP(Tableau1[[#This Row],[CODE_DESTINATION]],Libellés!$E$2:$F$7,2,FALSE)</f>
        <v>Valorisation matière</v>
      </c>
      <c r="J5609" s="21">
        <v>19718.68</v>
      </c>
      <c r="K5609" s="21">
        <v>828581</v>
      </c>
      <c r="L5609" s="21">
        <f>Tableau1[[#This Row],[TONNE_DECHET]]*1000</f>
        <v>19718680</v>
      </c>
      <c r="M5609" s="21">
        <f>Tableau1[[#This Row],[KG_DECHET]]/Tableau1[[#This Row],[Population]]</f>
        <v>23.79813198709601</v>
      </c>
    </row>
    <row r="5610" spans="1:13" x14ac:dyDescent="0.3">
      <c r="A5610" s="21">
        <v>2011</v>
      </c>
      <c r="B5610" s="21">
        <v>97</v>
      </c>
      <c r="C5610" s="21" t="str">
        <f>VLOOKUP(Tableau1[[#This Row],[CODE_REGION]],Libellés!$I$2:$J$15,2,FALSE)</f>
        <v>Dom-Com</v>
      </c>
      <c r="D5610" s="21">
        <v>974</v>
      </c>
      <c r="E5610" s="21" t="str">
        <f>VLOOKUP(Tableau1[[#This Row],[CODE_DEPT]],Libellés!$L$2:$M$102,2,FALSE)</f>
        <v>Réunion</v>
      </c>
      <c r="F5610" s="21" t="s">
        <v>50</v>
      </c>
      <c r="G5610" s="21" t="str">
        <f>VLOOKUP(Tableau1[[#This Row],[CODE_TYPE_DECHET]],Libellés!$A$1:$B$8,2,FALSE)</f>
        <v>Encombrants</v>
      </c>
      <c r="H5610" s="21" t="s">
        <v>51</v>
      </c>
      <c r="I5610" s="21" t="str">
        <f>VLOOKUP(Tableau1[[#This Row],[CODE_DESTINATION]],Libellés!$E$2:$F$7,2,FALSE)</f>
        <v>Stockage</v>
      </c>
      <c r="J5610" s="21">
        <v>30437.33</v>
      </c>
      <c r="K5610" s="21">
        <v>828581</v>
      </c>
      <c r="L5610" s="21">
        <f>Tableau1[[#This Row],[TONNE_DECHET]]*1000</f>
        <v>30437330</v>
      </c>
      <c r="M5610" s="21">
        <f>Tableau1[[#This Row],[KG_DECHET]]/Tableau1[[#This Row],[Population]]</f>
        <v>36.734284276371291</v>
      </c>
    </row>
    <row r="5611" spans="1:13" x14ac:dyDescent="0.3">
      <c r="A5611" s="21">
        <v>2011</v>
      </c>
      <c r="B5611" s="21">
        <v>97</v>
      </c>
      <c r="C5611" s="21" t="str">
        <f>VLOOKUP(Tableau1[[#This Row],[CODE_REGION]],Libellés!$I$2:$J$15,2,FALSE)</f>
        <v>Dom-Com</v>
      </c>
      <c r="D5611" s="21">
        <v>974</v>
      </c>
      <c r="E5611" s="21" t="str">
        <f>VLOOKUP(Tableau1[[#This Row],[CODE_DEPT]],Libellés!$L$2:$M$102,2,FALSE)</f>
        <v>Réunion</v>
      </c>
      <c r="F5611" s="21" t="s">
        <v>53</v>
      </c>
      <c r="G5611" s="21" t="str">
        <f>VLOOKUP(Tableau1[[#This Row],[CODE_TYPE_DECHET]],Libellés!$A$1:$B$8,2,FALSE)</f>
        <v>Déchets dangereux</v>
      </c>
      <c r="H5611" s="21" t="s">
        <v>49</v>
      </c>
      <c r="I5611" s="21" t="str">
        <f>VLOOKUP(Tableau1[[#This Row],[CODE_DESTINATION]],Libellés!$E$2:$F$7,2,FALSE)</f>
        <v>Valorisation matière</v>
      </c>
      <c r="J5611" s="21">
        <v>257.61</v>
      </c>
      <c r="K5611" s="21">
        <v>828581</v>
      </c>
      <c r="L5611" s="21">
        <f>Tableau1[[#This Row],[TONNE_DECHET]]*1000</f>
        <v>257610</v>
      </c>
      <c r="M5611" s="21">
        <f>Tableau1[[#This Row],[KG_DECHET]]/Tableau1[[#This Row],[Population]]</f>
        <v>0.31090502920052476</v>
      </c>
    </row>
    <row r="5612" spans="1:13" x14ac:dyDescent="0.3">
      <c r="A5612" s="21">
        <v>2011</v>
      </c>
      <c r="B5612" s="21">
        <v>97</v>
      </c>
      <c r="C5612" s="21" t="str">
        <f>VLOOKUP(Tableau1[[#This Row],[CODE_REGION]],Libellés!$I$2:$J$15,2,FALSE)</f>
        <v>Dom-Com</v>
      </c>
      <c r="D5612" s="21">
        <v>974</v>
      </c>
      <c r="E5612" s="21" t="str">
        <f>VLOOKUP(Tableau1[[#This Row],[CODE_DEPT]],Libellés!$L$2:$M$102,2,FALSE)</f>
        <v>Réunion</v>
      </c>
      <c r="F5612" s="21" t="s">
        <v>53</v>
      </c>
      <c r="G5612" s="21" t="str">
        <f>VLOOKUP(Tableau1[[#This Row],[CODE_TYPE_DECHET]],Libellés!$A$1:$B$8,2,FALSE)</f>
        <v>Déchets dangereux</v>
      </c>
      <c r="H5612" s="21" t="s">
        <v>52</v>
      </c>
      <c r="I5612" s="21" t="str">
        <f>VLOOKUP(Tableau1[[#This Row],[CODE_DESTINATION]],Libellés!$E$2:$F$7,2,FALSE)</f>
        <v>Non précisé</v>
      </c>
      <c r="J5612" s="21">
        <v>46.82</v>
      </c>
      <c r="K5612" s="21">
        <v>828581</v>
      </c>
      <c r="L5612" s="21">
        <f>Tableau1[[#This Row],[TONNE_DECHET]]*1000</f>
        <v>46820</v>
      </c>
      <c r="M5612" s="21">
        <f>Tableau1[[#This Row],[KG_DECHET]]/Tableau1[[#This Row],[Population]]</f>
        <v>5.6506243807183609E-2</v>
      </c>
    </row>
    <row r="5613" spans="1:13" x14ac:dyDescent="0.3">
      <c r="A5613" s="21">
        <v>2011</v>
      </c>
      <c r="B5613" s="21">
        <v>97</v>
      </c>
      <c r="C5613" s="21" t="str">
        <f>VLOOKUP(Tableau1[[#This Row],[CODE_REGION]],Libellés!$I$2:$J$15,2,FALSE)</f>
        <v>Dom-Com</v>
      </c>
      <c r="D5613" s="21">
        <v>974</v>
      </c>
      <c r="E5613" s="21" t="str">
        <f>VLOOKUP(Tableau1[[#This Row],[CODE_DEPT]],Libellés!$L$2:$M$102,2,FALSE)</f>
        <v>Réunion</v>
      </c>
      <c r="F5613" s="21" t="s">
        <v>51</v>
      </c>
      <c r="G5613" s="21" t="str">
        <f>VLOOKUP(Tableau1[[#This Row],[CODE_TYPE_DECHET]],Libellés!$A$1:$B$8,2,FALSE)</f>
        <v>Emballages et papier</v>
      </c>
      <c r="H5613" s="21" t="s">
        <v>49</v>
      </c>
      <c r="I5613" s="21" t="str">
        <f>VLOOKUP(Tableau1[[#This Row],[CODE_DESTINATION]],Libellés!$E$2:$F$7,2,FALSE)</f>
        <v>Valorisation matière</v>
      </c>
      <c r="J5613" s="21">
        <v>30097.56</v>
      </c>
      <c r="K5613" s="21">
        <v>828581</v>
      </c>
      <c r="L5613" s="21">
        <f>Tableau1[[#This Row],[TONNE_DECHET]]*1000</f>
        <v>30097560</v>
      </c>
      <c r="M5613" s="21">
        <f>Tableau1[[#This Row],[KG_DECHET]]/Tableau1[[#This Row],[Population]]</f>
        <v>36.324221771920911</v>
      </c>
    </row>
    <row r="5614" spans="1:13" x14ac:dyDescent="0.3">
      <c r="A5614" s="21">
        <v>2011</v>
      </c>
      <c r="B5614" s="21">
        <v>97</v>
      </c>
      <c r="C5614" s="21" t="str">
        <f>VLOOKUP(Tableau1[[#This Row],[CODE_REGION]],Libellés!$I$2:$J$15,2,FALSE)</f>
        <v>Dom-Com</v>
      </c>
      <c r="D5614" s="21">
        <v>974</v>
      </c>
      <c r="E5614" s="21" t="str">
        <f>VLOOKUP(Tableau1[[#This Row],[CODE_DEPT]],Libellés!$L$2:$M$102,2,FALSE)</f>
        <v>Réunion</v>
      </c>
      <c r="F5614" s="21" t="s">
        <v>51</v>
      </c>
      <c r="G5614" s="21" t="str">
        <f>VLOOKUP(Tableau1[[#This Row],[CODE_TYPE_DECHET]],Libellés!$A$1:$B$8,2,FALSE)</f>
        <v>Emballages et papier</v>
      </c>
      <c r="H5614" s="21" t="s">
        <v>52</v>
      </c>
      <c r="I5614" s="21" t="str">
        <f>VLOOKUP(Tableau1[[#This Row],[CODE_DESTINATION]],Libellés!$E$2:$F$7,2,FALSE)</f>
        <v>Non précisé</v>
      </c>
      <c r="J5614" s="21">
        <v>129.89299</v>
      </c>
      <c r="K5614" s="21">
        <v>828581</v>
      </c>
      <c r="L5614" s="21">
        <f>Tableau1[[#This Row],[TONNE_DECHET]]*1000</f>
        <v>129892.98999999999</v>
      </c>
      <c r="M5614" s="21">
        <f>Tableau1[[#This Row],[KG_DECHET]]/Tableau1[[#This Row],[Population]]</f>
        <v>0.15676559081127855</v>
      </c>
    </row>
    <row r="5615" spans="1:13" x14ac:dyDescent="0.3">
      <c r="A5615" s="21">
        <v>2011</v>
      </c>
      <c r="B5615" s="21">
        <v>97</v>
      </c>
      <c r="C5615" s="21" t="str">
        <f>VLOOKUP(Tableau1[[#This Row],[CODE_REGION]],Libellés!$I$2:$J$15,2,FALSE)</f>
        <v>Dom-Com</v>
      </c>
      <c r="D5615" s="21">
        <v>974</v>
      </c>
      <c r="E5615" s="21" t="str">
        <f>VLOOKUP(Tableau1[[#This Row],[CODE_DEPT]],Libellés!$L$2:$M$102,2,FALSE)</f>
        <v>Réunion</v>
      </c>
      <c r="F5615" s="21" t="s">
        <v>56</v>
      </c>
      <c r="G5615" s="21" t="str">
        <f>VLOOKUP(Tableau1[[#This Row],[CODE_TYPE_DECHET]],Libellés!$A$1:$B$8,2,FALSE)</f>
        <v>Biodéchets</v>
      </c>
      <c r="H5615" s="21" t="s">
        <v>49</v>
      </c>
      <c r="I5615" s="21" t="str">
        <f>VLOOKUP(Tableau1[[#This Row],[CODE_DESTINATION]],Libellés!$E$2:$F$7,2,FALSE)</f>
        <v>Valorisation matière</v>
      </c>
      <c r="J5615" s="21">
        <v>19452</v>
      </c>
      <c r="K5615" s="21">
        <v>828581</v>
      </c>
      <c r="L5615" s="21">
        <f>Tableau1[[#This Row],[TONNE_DECHET]]*1000</f>
        <v>19452000</v>
      </c>
      <c r="M5615" s="21">
        <f>Tableau1[[#This Row],[KG_DECHET]]/Tableau1[[#This Row],[Population]]</f>
        <v>23.476280532621434</v>
      </c>
    </row>
    <row r="5616" spans="1:13" x14ac:dyDescent="0.3">
      <c r="A5616" s="21">
        <v>2011</v>
      </c>
      <c r="B5616" s="21">
        <v>97</v>
      </c>
      <c r="C5616" s="21" t="str">
        <f>VLOOKUP(Tableau1[[#This Row],[CODE_REGION]],Libellés!$I$2:$J$15,2,FALSE)</f>
        <v>Dom-Com</v>
      </c>
      <c r="D5616" s="21">
        <v>974</v>
      </c>
      <c r="E5616" s="21" t="str">
        <f>VLOOKUP(Tableau1[[#This Row],[CODE_DEPT]],Libellés!$L$2:$M$102,2,FALSE)</f>
        <v>Réunion</v>
      </c>
      <c r="F5616" s="21" t="s">
        <v>56</v>
      </c>
      <c r="G5616" s="21" t="str">
        <f>VLOOKUP(Tableau1[[#This Row],[CODE_TYPE_DECHET]],Libellés!$A$1:$B$8,2,FALSE)</f>
        <v>Biodéchets</v>
      </c>
      <c r="H5616" s="21" t="s">
        <v>56</v>
      </c>
      <c r="I5616" s="21" t="str">
        <f>VLOOKUP(Tableau1[[#This Row],[CODE_DESTINATION]],Libellés!$E$2:$F$7,2,FALSE)</f>
        <v>Valorisation organique</v>
      </c>
      <c r="J5616" s="21">
        <v>106211.81</v>
      </c>
      <c r="K5616" s="21">
        <v>828581</v>
      </c>
      <c r="L5616" s="21">
        <f>Tableau1[[#This Row],[TONNE_DECHET]]*1000</f>
        <v>106211810</v>
      </c>
      <c r="M5616" s="21">
        <f>Tableau1[[#This Row],[KG_DECHET]]/Tableau1[[#This Row],[Population]]</f>
        <v>128.1851864814665</v>
      </c>
    </row>
    <row r="5617" spans="1:13" x14ac:dyDescent="0.3">
      <c r="A5617" s="21">
        <v>2011</v>
      </c>
      <c r="B5617" s="21">
        <v>97</v>
      </c>
      <c r="C5617" s="21" t="str">
        <f>VLOOKUP(Tableau1[[#This Row],[CODE_REGION]],Libellés!$I$2:$J$15,2,FALSE)</f>
        <v>Dom-Com</v>
      </c>
      <c r="D5617" s="21">
        <v>974</v>
      </c>
      <c r="E5617" s="21" t="str">
        <f>VLOOKUP(Tableau1[[#This Row],[CODE_DEPT]],Libellés!$L$2:$M$102,2,FALSE)</f>
        <v>Réunion</v>
      </c>
      <c r="F5617" s="21" t="s">
        <v>54</v>
      </c>
      <c r="G5617" s="21" t="str">
        <f>VLOOKUP(Tableau1[[#This Row],[CODE_TYPE_DECHET]],Libellés!$A$1:$B$8,2,FALSE)</f>
        <v>Verre</v>
      </c>
      <c r="H5617" s="21" t="s">
        <v>49</v>
      </c>
      <c r="I5617" s="21" t="str">
        <f>VLOOKUP(Tableau1[[#This Row],[CODE_DESTINATION]],Libellés!$E$2:$F$7,2,FALSE)</f>
        <v>Valorisation matière</v>
      </c>
      <c r="J5617" s="21">
        <v>8529.81</v>
      </c>
      <c r="K5617" s="21">
        <v>828581</v>
      </c>
      <c r="L5617" s="21">
        <f>Tableau1[[#This Row],[TONNE_DECHET]]*1000</f>
        <v>8529810</v>
      </c>
      <c r="M5617" s="21">
        <f>Tableau1[[#This Row],[KG_DECHET]]/Tableau1[[#This Row],[Population]]</f>
        <v>10.294479356876394</v>
      </c>
    </row>
    <row r="5618" spans="1:13" x14ac:dyDescent="0.3">
      <c r="A5618" s="21">
        <v>2011</v>
      </c>
      <c r="B5618" s="21">
        <v>97</v>
      </c>
      <c r="C5618" s="21" t="str">
        <f>VLOOKUP(Tableau1[[#This Row],[CODE_REGION]],Libellés!$I$2:$J$15,2,FALSE)</f>
        <v>Dom-Com</v>
      </c>
      <c r="D5618" s="21">
        <v>974</v>
      </c>
      <c r="E5618" s="21" t="str">
        <f>VLOOKUP(Tableau1[[#This Row],[CODE_DEPT]],Libellés!$L$2:$M$102,2,FALSE)</f>
        <v>Réunion</v>
      </c>
      <c r="F5618" s="21" t="s">
        <v>54</v>
      </c>
      <c r="G5618" s="21" t="str">
        <f>VLOOKUP(Tableau1[[#This Row],[CODE_TYPE_DECHET]],Libellés!$A$1:$B$8,2,FALSE)</f>
        <v>Verre</v>
      </c>
      <c r="H5618" s="21" t="s">
        <v>52</v>
      </c>
      <c r="I5618" s="21" t="str">
        <f>VLOOKUP(Tableau1[[#This Row],[CODE_DESTINATION]],Libellés!$E$2:$F$7,2,FALSE)</f>
        <v>Non précisé</v>
      </c>
      <c r="J5618" s="21">
        <v>52.10792</v>
      </c>
      <c r="K5618" s="21">
        <v>828581</v>
      </c>
      <c r="L5618" s="21">
        <f>Tableau1[[#This Row],[TONNE_DECHET]]*1000</f>
        <v>52107.92</v>
      </c>
      <c r="M5618" s="21">
        <f>Tableau1[[#This Row],[KG_DECHET]]/Tableau1[[#This Row],[Population]]</f>
        <v>6.2888142499043537E-2</v>
      </c>
    </row>
    <row r="5619" spans="1:13" x14ac:dyDescent="0.3">
      <c r="A5619" s="21">
        <v>2011</v>
      </c>
      <c r="B5619" s="21">
        <v>97</v>
      </c>
      <c r="C5619" s="21" t="str">
        <f>VLOOKUP(Tableau1[[#This Row],[CODE_REGION]],Libellés!$I$2:$J$15,2,FALSE)</f>
        <v>Dom-Com</v>
      </c>
      <c r="D5619" s="21">
        <v>974</v>
      </c>
      <c r="E5619" s="21" t="str">
        <f>VLOOKUP(Tableau1[[#This Row],[CODE_DEPT]],Libellés!$L$2:$M$102,2,FALSE)</f>
        <v>Réunion</v>
      </c>
      <c r="F5619" s="21" t="s">
        <v>55</v>
      </c>
      <c r="G5619" s="21" t="str">
        <f>VLOOKUP(Tableau1[[#This Row],[CODE_TYPE_DECHET]],Libellés!$A$1:$B$8,2,FALSE)</f>
        <v>Collectes séparées hors gravats</v>
      </c>
      <c r="H5619" s="21" t="s">
        <v>49</v>
      </c>
      <c r="I5619" s="21" t="str">
        <f>VLOOKUP(Tableau1[[#This Row],[CODE_DESTINATION]],Libellés!$E$2:$F$7,2,FALSE)</f>
        <v>Valorisation matière</v>
      </c>
      <c r="J5619" s="21">
        <v>954.25</v>
      </c>
      <c r="K5619" s="21">
        <v>828581</v>
      </c>
      <c r="L5619" s="21">
        <f>Tableau1[[#This Row],[TONNE_DECHET]]*1000</f>
        <v>954250</v>
      </c>
      <c r="M5619" s="21">
        <f>Tableau1[[#This Row],[KG_DECHET]]/Tableau1[[#This Row],[Population]]</f>
        <v>1.1516677307348346</v>
      </c>
    </row>
    <row r="5620" spans="1:13" x14ac:dyDescent="0.3">
      <c r="A5620" s="21">
        <v>2013</v>
      </c>
      <c r="B5620" s="21">
        <v>97</v>
      </c>
      <c r="C5620" s="21" t="str">
        <f>VLOOKUP(Tableau1[[#This Row],[CODE_REGION]],Libellés!$I$2:$J$15,2,FALSE)</f>
        <v>Dom-Com</v>
      </c>
      <c r="D5620" s="21">
        <v>974</v>
      </c>
      <c r="E5620" s="21" t="str">
        <f>VLOOKUP(Tableau1[[#This Row],[CODE_DEPT]],Libellés!$L$2:$M$102,2,FALSE)</f>
        <v>Réunion</v>
      </c>
      <c r="F5620" s="21" t="s">
        <v>49</v>
      </c>
      <c r="G5620" s="21" t="str">
        <f>VLOOKUP(Tableau1[[#This Row],[CODE_TYPE_DECHET]],Libellés!$A$1:$B$8,2,FALSE)</f>
        <v>Ordures ménagères résiduelles</v>
      </c>
      <c r="H5620" s="21" t="s">
        <v>51</v>
      </c>
      <c r="I5620" s="21" t="str">
        <f>VLOOKUP(Tableau1[[#This Row],[CODE_DESTINATION]],Libellés!$E$2:$F$7,2,FALSE)</f>
        <v>Stockage</v>
      </c>
      <c r="J5620" s="21">
        <v>230868.97</v>
      </c>
      <c r="K5620" s="21">
        <v>835103</v>
      </c>
      <c r="L5620" s="21">
        <f>Tableau1[[#This Row],[TONNE_DECHET]]*1000</f>
        <v>230868970</v>
      </c>
      <c r="M5620" s="21">
        <f>Tableau1[[#This Row],[KG_DECHET]]/Tableau1[[#This Row],[Population]]</f>
        <v>276.45568271219241</v>
      </c>
    </row>
    <row r="5621" spans="1:13" x14ac:dyDescent="0.3">
      <c r="A5621" s="21">
        <v>2013</v>
      </c>
      <c r="B5621" s="21">
        <v>97</v>
      </c>
      <c r="C5621" s="21" t="str">
        <f>VLOOKUP(Tableau1[[#This Row],[CODE_REGION]],Libellés!$I$2:$J$15,2,FALSE)</f>
        <v>Dom-Com</v>
      </c>
      <c r="D5621" s="21">
        <v>974</v>
      </c>
      <c r="E5621" s="21" t="str">
        <f>VLOOKUP(Tableau1[[#This Row],[CODE_DEPT]],Libellés!$L$2:$M$102,2,FALSE)</f>
        <v>Réunion</v>
      </c>
      <c r="F5621" s="21" t="s">
        <v>50</v>
      </c>
      <c r="G5621" s="21" t="str">
        <f>VLOOKUP(Tableau1[[#This Row],[CODE_TYPE_DECHET]],Libellés!$A$1:$B$8,2,FALSE)</f>
        <v>Encombrants</v>
      </c>
      <c r="H5621" s="21" t="s">
        <v>49</v>
      </c>
      <c r="I5621" s="21" t="str">
        <f>VLOOKUP(Tableau1[[#This Row],[CODE_DESTINATION]],Libellés!$E$2:$F$7,2,FALSE)</f>
        <v>Valorisation matière</v>
      </c>
      <c r="J5621" s="21">
        <v>17063</v>
      </c>
      <c r="K5621" s="21">
        <v>835103</v>
      </c>
      <c r="L5621" s="21">
        <f>Tableau1[[#This Row],[TONNE_DECHET]]*1000</f>
        <v>17063000</v>
      </c>
      <c r="M5621" s="21">
        <f>Tableau1[[#This Row],[KG_DECHET]]/Tableau1[[#This Row],[Population]]</f>
        <v>20.432210158507395</v>
      </c>
    </row>
    <row r="5622" spans="1:13" x14ac:dyDescent="0.3">
      <c r="A5622" s="21">
        <v>2013</v>
      </c>
      <c r="B5622" s="21">
        <v>97</v>
      </c>
      <c r="C5622" s="21" t="str">
        <f>VLOOKUP(Tableau1[[#This Row],[CODE_REGION]],Libellés!$I$2:$J$15,2,FALSE)</f>
        <v>Dom-Com</v>
      </c>
      <c r="D5622" s="21">
        <v>974</v>
      </c>
      <c r="E5622" s="21" t="str">
        <f>VLOOKUP(Tableau1[[#This Row],[CODE_DEPT]],Libellés!$L$2:$M$102,2,FALSE)</f>
        <v>Réunion</v>
      </c>
      <c r="F5622" s="21" t="s">
        <v>50</v>
      </c>
      <c r="G5622" s="21" t="str">
        <f>VLOOKUP(Tableau1[[#This Row],[CODE_TYPE_DECHET]],Libellés!$A$1:$B$8,2,FALSE)</f>
        <v>Encombrants</v>
      </c>
      <c r="H5622" s="21" t="s">
        <v>51</v>
      </c>
      <c r="I5622" s="21" t="str">
        <f>VLOOKUP(Tableau1[[#This Row],[CODE_DESTINATION]],Libellés!$E$2:$F$7,2,FALSE)</f>
        <v>Stockage</v>
      </c>
      <c r="J5622" s="21">
        <v>50166</v>
      </c>
      <c r="K5622" s="21">
        <v>835103</v>
      </c>
      <c r="L5622" s="21">
        <f>Tableau1[[#This Row],[TONNE_DECHET]]*1000</f>
        <v>50166000</v>
      </c>
      <c r="M5622" s="21">
        <f>Tableau1[[#This Row],[KG_DECHET]]/Tableau1[[#This Row],[Population]]</f>
        <v>60.071631882534248</v>
      </c>
    </row>
    <row r="5623" spans="1:13" x14ac:dyDescent="0.3">
      <c r="A5623" s="21">
        <v>2013</v>
      </c>
      <c r="B5623" s="21">
        <v>97</v>
      </c>
      <c r="C5623" s="21" t="str">
        <f>VLOOKUP(Tableau1[[#This Row],[CODE_REGION]],Libellés!$I$2:$J$15,2,FALSE)</f>
        <v>Dom-Com</v>
      </c>
      <c r="D5623" s="21">
        <v>974</v>
      </c>
      <c r="E5623" s="21" t="str">
        <f>VLOOKUP(Tableau1[[#This Row],[CODE_DEPT]],Libellés!$L$2:$M$102,2,FALSE)</f>
        <v>Réunion</v>
      </c>
      <c r="F5623" s="21" t="s">
        <v>51</v>
      </c>
      <c r="G5623" s="21" t="str">
        <f>VLOOKUP(Tableau1[[#This Row],[CODE_TYPE_DECHET]],Libellés!$A$1:$B$8,2,FALSE)</f>
        <v>Emballages et papier</v>
      </c>
      <c r="H5623" s="21" t="s">
        <v>49</v>
      </c>
      <c r="I5623" s="21" t="str">
        <f>VLOOKUP(Tableau1[[#This Row],[CODE_DESTINATION]],Libellés!$E$2:$F$7,2,FALSE)</f>
        <v>Valorisation matière</v>
      </c>
      <c r="J5623" s="21">
        <v>28415.13</v>
      </c>
      <c r="K5623" s="21">
        <v>835103</v>
      </c>
      <c r="L5623" s="21">
        <f>Tableau1[[#This Row],[TONNE_DECHET]]*1000</f>
        <v>28415130</v>
      </c>
      <c r="M5623" s="21">
        <f>Tableau1[[#This Row],[KG_DECHET]]/Tableau1[[#This Row],[Population]]</f>
        <v>34.025898601729367</v>
      </c>
    </row>
    <row r="5624" spans="1:13" x14ac:dyDescent="0.3">
      <c r="A5624" s="21">
        <v>2013</v>
      </c>
      <c r="B5624" s="21">
        <v>97</v>
      </c>
      <c r="C5624" s="21" t="str">
        <f>VLOOKUP(Tableau1[[#This Row],[CODE_REGION]],Libellés!$I$2:$J$15,2,FALSE)</f>
        <v>Dom-Com</v>
      </c>
      <c r="D5624" s="21">
        <v>974</v>
      </c>
      <c r="E5624" s="21" t="str">
        <f>VLOOKUP(Tableau1[[#This Row],[CODE_DEPT]],Libellés!$L$2:$M$102,2,FALSE)</f>
        <v>Réunion</v>
      </c>
      <c r="F5624" s="21" t="s">
        <v>56</v>
      </c>
      <c r="G5624" s="21" t="str">
        <f>VLOOKUP(Tableau1[[#This Row],[CODE_TYPE_DECHET]],Libellés!$A$1:$B$8,2,FALSE)</f>
        <v>Biodéchets</v>
      </c>
      <c r="H5624" s="21" t="s">
        <v>49</v>
      </c>
      <c r="I5624" s="21" t="str">
        <f>VLOOKUP(Tableau1[[#This Row],[CODE_DESTINATION]],Libellés!$E$2:$F$7,2,FALSE)</f>
        <v>Valorisation matière</v>
      </c>
      <c r="J5624" s="21">
        <v>46978</v>
      </c>
      <c r="K5624" s="21">
        <v>835103</v>
      </c>
      <c r="L5624" s="21">
        <f>Tableau1[[#This Row],[TONNE_DECHET]]*1000</f>
        <v>46978000</v>
      </c>
      <c r="M5624" s="21">
        <f>Tableau1[[#This Row],[KG_DECHET]]/Tableau1[[#This Row],[Population]]</f>
        <v>56.254138711033249</v>
      </c>
    </row>
    <row r="5625" spans="1:13" x14ac:dyDescent="0.3">
      <c r="A5625" s="21">
        <v>2013</v>
      </c>
      <c r="B5625" s="21">
        <v>97</v>
      </c>
      <c r="C5625" s="21" t="str">
        <f>VLOOKUP(Tableau1[[#This Row],[CODE_REGION]],Libellés!$I$2:$J$15,2,FALSE)</f>
        <v>Dom-Com</v>
      </c>
      <c r="D5625" s="21">
        <v>974</v>
      </c>
      <c r="E5625" s="21" t="str">
        <f>VLOOKUP(Tableau1[[#This Row],[CODE_DEPT]],Libellés!$L$2:$M$102,2,FALSE)</f>
        <v>Réunion</v>
      </c>
      <c r="F5625" s="21" t="s">
        <v>56</v>
      </c>
      <c r="G5625" s="21" t="str">
        <f>VLOOKUP(Tableau1[[#This Row],[CODE_TYPE_DECHET]],Libellés!$A$1:$B$8,2,FALSE)</f>
        <v>Biodéchets</v>
      </c>
      <c r="H5625" s="21" t="s">
        <v>56</v>
      </c>
      <c r="I5625" s="21" t="str">
        <f>VLOOKUP(Tableau1[[#This Row],[CODE_DESTINATION]],Libellés!$E$2:$F$7,2,FALSE)</f>
        <v>Valorisation organique</v>
      </c>
      <c r="J5625" s="21">
        <v>81899</v>
      </c>
      <c r="K5625" s="21">
        <v>835103</v>
      </c>
      <c r="L5625" s="21">
        <f>Tableau1[[#This Row],[TONNE_DECHET]]*1000</f>
        <v>81899000</v>
      </c>
      <c r="M5625" s="21">
        <f>Tableau1[[#This Row],[KG_DECHET]]/Tableau1[[#This Row],[Population]]</f>
        <v>98.070537406762995</v>
      </c>
    </row>
    <row r="5626" spans="1:13" x14ac:dyDescent="0.3">
      <c r="A5626" s="21">
        <v>2013</v>
      </c>
      <c r="B5626" s="21">
        <v>97</v>
      </c>
      <c r="C5626" s="21" t="str">
        <f>VLOOKUP(Tableau1[[#This Row],[CODE_REGION]],Libellés!$I$2:$J$15,2,FALSE)</f>
        <v>Dom-Com</v>
      </c>
      <c r="D5626" s="21">
        <v>974</v>
      </c>
      <c r="E5626" s="21" t="str">
        <f>VLOOKUP(Tableau1[[#This Row],[CODE_DEPT]],Libellés!$L$2:$M$102,2,FALSE)</f>
        <v>Réunion</v>
      </c>
      <c r="F5626" s="21" t="s">
        <v>54</v>
      </c>
      <c r="G5626" s="21" t="str">
        <f>VLOOKUP(Tableau1[[#This Row],[CODE_TYPE_DECHET]],Libellés!$A$1:$B$8,2,FALSE)</f>
        <v>Verre</v>
      </c>
      <c r="H5626" s="21" t="s">
        <v>49</v>
      </c>
      <c r="I5626" s="21" t="str">
        <f>VLOOKUP(Tableau1[[#This Row],[CODE_DESTINATION]],Libellés!$E$2:$F$7,2,FALSE)</f>
        <v>Valorisation matière</v>
      </c>
      <c r="J5626" s="21">
        <v>9482</v>
      </c>
      <c r="K5626" s="21">
        <v>835103</v>
      </c>
      <c r="L5626" s="21">
        <f>Tableau1[[#This Row],[TONNE_DECHET]]*1000</f>
        <v>9482000</v>
      </c>
      <c r="M5626" s="21">
        <f>Tableau1[[#This Row],[KG_DECHET]]/Tableau1[[#This Row],[Population]]</f>
        <v>11.354288033931144</v>
      </c>
    </row>
    <row r="5627" spans="1:13" x14ac:dyDescent="0.3">
      <c r="A5627" s="21">
        <v>2013</v>
      </c>
      <c r="B5627" s="21">
        <v>97</v>
      </c>
      <c r="C5627" s="21" t="str">
        <f>VLOOKUP(Tableau1[[#This Row],[CODE_REGION]],Libellés!$I$2:$J$15,2,FALSE)</f>
        <v>Dom-Com</v>
      </c>
      <c r="D5627" s="21">
        <v>974</v>
      </c>
      <c r="E5627" s="21" t="str">
        <f>VLOOKUP(Tableau1[[#This Row],[CODE_DEPT]],Libellés!$L$2:$M$102,2,FALSE)</f>
        <v>Réunion</v>
      </c>
      <c r="F5627" s="21" t="s">
        <v>55</v>
      </c>
      <c r="G5627" s="21" t="str">
        <f>VLOOKUP(Tableau1[[#This Row],[CODE_TYPE_DECHET]],Libellés!$A$1:$B$8,2,FALSE)</f>
        <v>Collectes séparées hors gravats</v>
      </c>
      <c r="H5627" s="21" t="s">
        <v>49</v>
      </c>
      <c r="I5627" s="21" t="str">
        <f>VLOOKUP(Tableau1[[#This Row],[CODE_DESTINATION]],Libellés!$E$2:$F$7,2,FALSE)</f>
        <v>Valorisation matière</v>
      </c>
      <c r="J5627" s="21">
        <v>641</v>
      </c>
      <c r="K5627" s="21">
        <v>835103</v>
      </c>
      <c r="L5627" s="21">
        <f>Tableau1[[#This Row],[TONNE_DECHET]]*1000</f>
        <v>641000</v>
      </c>
      <c r="M5627" s="21">
        <f>Tableau1[[#This Row],[KG_DECHET]]/Tableau1[[#This Row],[Population]]</f>
        <v>0.76756998837269175</v>
      </c>
    </row>
    <row r="5628" spans="1:13" x14ac:dyDescent="0.3">
      <c r="A5628" s="21">
        <v>2015</v>
      </c>
      <c r="B5628" s="21">
        <v>97</v>
      </c>
      <c r="C5628" s="21" t="str">
        <f>VLOOKUP(Tableau1[[#This Row],[CODE_REGION]],Libellés!$I$2:$J$15,2,FALSE)</f>
        <v>Dom-Com</v>
      </c>
      <c r="D5628" s="21">
        <v>974</v>
      </c>
      <c r="E5628" s="21" t="str">
        <f>VLOOKUP(Tableau1[[#This Row],[CODE_DEPT]],Libellés!$L$2:$M$102,2,FALSE)</f>
        <v>Réunion</v>
      </c>
      <c r="F5628" s="21" t="s">
        <v>49</v>
      </c>
      <c r="G5628" s="21" t="str">
        <f>VLOOKUP(Tableau1[[#This Row],[CODE_TYPE_DECHET]],Libellés!$A$1:$B$8,2,FALSE)</f>
        <v>Ordures ménagères résiduelles</v>
      </c>
      <c r="H5628" s="21" t="s">
        <v>51</v>
      </c>
      <c r="I5628" s="21" t="str">
        <f>VLOOKUP(Tableau1[[#This Row],[CODE_DESTINATION]],Libellés!$E$2:$F$7,2,FALSE)</f>
        <v>Stockage</v>
      </c>
      <c r="J5628" s="21">
        <v>233630.98</v>
      </c>
      <c r="K5628" s="21">
        <v>850727</v>
      </c>
      <c r="L5628" s="21">
        <f>Tableau1[[#This Row],[TONNE_DECHET]]*1000</f>
        <v>233630980</v>
      </c>
      <c r="M5628" s="21">
        <f>Tableau1[[#This Row],[KG_DECHET]]/Tableau1[[#This Row],[Population]]</f>
        <v>274.62509124548768</v>
      </c>
    </row>
    <row r="5629" spans="1:13" x14ac:dyDescent="0.3">
      <c r="A5629" s="21">
        <v>2015</v>
      </c>
      <c r="B5629" s="21">
        <v>97</v>
      </c>
      <c r="C5629" s="21" t="str">
        <f>VLOOKUP(Tableau1[[#This Row],[CODE_REGION]],Libellés!$I$2:$J$15,2,FALSE)</f>
        <v>Dom-Com</v>
      </c>
      <c r="D5629" s="21">
        <v>974</v>
      </c>
      <c r="E5629" s="21" t="str">
        <f>VLOOKUP(Tableau1[[#This Row],[CODE_DEPT]],Libellés!$L$2:$M$102,2,FALSE)</f>
        <v>Réunion</v>
      </c>
      <c r="F5629" s="21" t="s">
        <v>50</v>
      </c>
      <c r="G5629" s="21" t="str">
        <f>VLOOKUP(Tableau1[[#This Row],[CODE_TYPE_DECHET]],Libellés!$A$1:$B$8,2,FALSE)</f>
        <v>Encombrants</v>
      </c>
      <c r="H5629" s="21" t="s">
        <v>49</v>
      </c>
      <c r="I5629" s="21" t="str">
        <f>VLOOKUP(Tableau1[[#This Row],[CODE_DESTINATION]],Libellés!$E$2:$F$7,2,FALSE)</f>
        <v>Valorisation matière</v>
      </c>
      <c r="J5629" s="21">
        <v>18881.18</v>
      </c>
      <c r="K5629" s="21">
        <v>850727</v>
      </c>
      <c r="L5629" s="21">
        <f>Tableau1[[#This Row],[TONNE_DECHET]]*1000</f>
        <v>18881180</v>
      </c>
      <c r="M5629" s="21">
        <f>Tableau1[[#This Row],[KG_DECHET]]/Tableau1[[#This Row],[Population]]</f>
        <v>22.194170397789186</v>
      </c>
    </row>
    <row r="5630" spans="1:13" x14ac:dyDescent="0.3">
      <c r="A5630" s="21">
        <v>2015</v>
      </c>
      <c r="B5630" s="21">
        <v>97</v>
      </c>
      <c r="C5630" s="21" t="str">
        <f>VLOOKUP(Tableau1[[#This Row],[CODE_REGION]],Libellés!$I$2:$J$15,2,FALSE)</f>
        <v>Dom-Com</v>
      </c>
      <c r="D5630" s="21">
        <v>974</v>
      </c>
      <c r="E5630" s="21" t="str">
        <f>VLOOKUP(Tableau1[[#This Row],[CODE_DEPT]],Libellés!$L$2:$M$102,2,FALSE)</f>
        <v>Réunion</v>
      </c>
      <c r="F5630" s="21" t="s">
        <v>50</v>
      </c>
      <c r="G5630" s="21" t="str">
        <f>VLOOKUP(Tableau1[[#This Row],[CODE_TYPE_DECHET]],Libellés!$A$1:$B$8,2,FALSE)</f>
        <v>Encombrants</v>
      </c>
      <c r="H5630" s="21" t="s">
        <v>51</v>
      </c>
      <c r="I5630" s="21" t="str">
        <f>VLOOKUP(Tableau1[[#This Row],[CODE_DESTINATION]],Libellés!$E$2:$F$7,2,FALSE)</f>
        <v>Stockage</v>
      </c>
      <c r="J5630" s="21">
        <v>13736</v>
      </c>
      <c r="K5630" s="21">
        <v>850727</v>
      </c>
      <c r="L5630" s="21">
        <f>Tableau1[[#This Row],[TONNE_DECHET]]*1000</f>
        <v>13736000</v>
      </c>
      <c r="M5630" s="21">
        <f>Tableau1[[#This Row],[KG_DECHET]]/Tableau1[[#This Row],[Population]]</f>
        <v>16.146190258449536</v>
      </c>
    </row>
    <row r="5631" spans="1:13" x14ac:dyDescent="0.3">
      <c r="A5631" s="21">
        <v>2015</v>
      </c>
      <c r="B5631" s="21">
        <v>97</v>
      </c>
      <c r="C5631" s="21" t="str">
        <f>VLOOKUP(Tableau1[[#This Row],[CODE_REGION]],Libellés!$I$2:$J$15,2,FALSE)</f>
        <v>Dom-Com</v>
      </c>
      <c r="D5631" s="21">
        <v>974</v>
      </c>
      <c r="E5631" s="21" t="str">
        <f>VLOOKUP(Tableau1[[#This Row],[CODE_DEPT]],Libellés!$L$2:$M$102,2,FALSE)</f>
        <v>Réunion</v>
      </c>
      <c r="F5631" s="21" t="s">
        <v>53</v>
      </c>
      <c r="G5631" s="21" t="str">
        <f>VLOOKUP(Tableau1[[#This Row],[CODE_TYPE_DECHET]],Libellés!$A$1:$B$8,2,FALSE)</f>
        <v>Déchets dangereux</v>
      </c>
      <c r="H5631" s="21" t="s">
        <v>49</v>
      </c>
      <c r="I5631" s="21" t="str">
        <f>VLOOKUP(Tableau1[[#This Row],[CODE_DESTINATION]],Libellés!$E$2:$F$7,2,FALSE)</f>
        <v>Valorisation matière</v>
      </c>
      <c r="J5631" s="21">
        <v>1779.6</v>
      </c>
      <c r="K5631" s="21">
        <v>850727</v>
      </c>
      <c r="L5631" s="21">
        <f>Tableau1[[#This Row],[TONNE_DECHET]]*1000</f>
        <v>1779600</v>
      </c>
      <c r="M5631" s="21">
        <f>Tableau1[[#This Row],[KG_DECHET]]/Tableau1[[#This Row],[Population]]</f>
        <v>2.0918579050623762</v>
      </c>
    </row>
    <row r="5632" spans="1:13" x14ac:dyDescent="0.3">
      <c r="A5632" s="21">
        <v>2015</v>
      </c>
      <c r="B5632" s="21">
        <v>97</v>
      </c>
      <c r="C5632" s="21" t="str">
        <f>VLOOKUP(Tableau1[[#This Row],[CODE_REGION]],Libellés!$I$2:$J$15,2,FALSE)</f>
        <v>Dom-Com</v>
      </c>
      <c r="D5632" s="21">
        <v>974</v>
      </c>
      <c r="E5632" s="21" t="str">
        <f>VLOOKUP(Tableau1[[#This Row],[CODE_DEPT]],Libellés!$L$2:$M$102,2,FALSE)</f>
        <v>Réunion</v>
      </c>
      <c r="F5632" s="21" t="s">
        <v>51</v>
      </c>
      <c r="G5632" s="21" t="str">
        <f>VLOOKUP(Tableau1[[#This Row],[CODE_TYPE_DECHET]],Libellés!$A$1:$B$8,2,FALSE)</f>
        <v>Emballages et papier</v>
      </c>
      <c r="H5632" s="21" t="s">
        <v>49</v>
      </c>
      <c r="I5632" s="21" t="str">
        <f>VLOOKUP(Tableau1[[#This Row],[CODE_DESTINATION]],Libellés!$E$2:$F$7,2,FALSE)</f>
        <v>Valorisation matière</v>
      </c>
      <c r="J5632" s="21">
        <v>29100.361000000001</v>
      </c>
      <c r="K5632" s="21">
        <v>850727</v>
      </c>
      <c r="L5632" s="21">
        <f>Tableau1[[#This Row],[TONNE_DECHET]]*1000</f>
        <v>29100361</v>
      </c>
      <c r="M5632" s="21">
        <f>Tableau1[[#This Row],[KG_DECHET]]/Tableau1[[#This Row],[Population]]</f>
        <v>34.206462237592085</v>
      </c>
    </row>
    <row r="5633" spans="1:13" x14ac:dyDescent="0.3">
      <c r="A5633" s="21">
        <v>2015</v>
      </c>
      <c r="B5633" s="21">
        <v>97</v>
      </c>
      <c r="C5633" s="21" t="str">
        <f>VLOOKUP(Tableau1[[#This Row],[CODE_REGION]],Libellés!$I$2:$J$15,2,FALSE)</f>
        <v>Dom-Com</v>
      </c>
      <c r="D5633" s="21">
        <v>974</v>
      </c>
      <c r="E5633" s="21" t="str">
        <f>VLOOKUP(Tableau1[[#This Row],[CODE_DEPT]],Libellés!$L$2:$M$102,2,FALSE)</f>
        <v>Réunion</v>
      </c>
      <c r="F5633" s="21" t="s">
        <v>56</v>
      </c>
      <c r="G5633" s="21" t="str">
        <f>VLOOKUP(Tableau1[[#This Row],[CODE_TYPE_DECHET]],Libellés!$A$1:$B$8,2,FALSE)</f>
        <v>Biodéchets</v>
      </c>
      <c r="H5633" s="21" t="s">
        <v>56</v>
      </c>
      <c r="I5633" s="21" t="str">
        <f>VLOOKUP(Tableau1[[#This Row],[CODE_DESTINATION]],Libellés!$E$2:$F$7,2,FALSE)</f>
        <v>Valorisation organique</v>
      </c>
      <c r="J5633" s="21">
        <v>49115</v>
      </c>
      <c r="K5633" s="21">
        <v>850727</v>
      </c>
      <c r="L5633" s="21">
        <f>Tableau1[[#This Row],[TONNE_DECHET]]*1000</f>
        <v>49115000</v>
      </c>
      <c r="M5633" s="21">
        <f>Tableau1[[#This Row],[KG_DECHET]]/Tableau1[[#This Row],[Population]]</f>
        <v>57.732974267890874</v>
      </c>
    </row>
    <row r="5634" spans="1:13" x14ac:dyDescent="0.3">
      <c r="A5634" s="21">
        <v>2015</v>
      </c>
      <c r="B5634" s="21">
        <v>97</v>
      </c>
      <c r="C5634" s="21" t="str">
        <f>VLOOKUP(Tableau1[[#This Row],[CODE_REGION]],Libellés!$I$2:$J$15,2,FALSE)</f>
        <v>Dom-Com</v>
      </c>
      <c r="D5634" s="21">
        <v>974</v>
      </c>
      <c r="E5634" s="21" t="str">
        <f>VLOOKUP(Tableau1[[#This Row],[CODE_DEPT]],Libellés!$L$2:$M$102,2,FALSE)</f>
        <v>Réunion</v>
      </c>
      <c r="F5634" s="21" t="s">
        <v>56</v>
      </c>
      <c r="G5634" s="21" t="str">
        <f>VLOOKUP(Tableau1[[#This Row],[CODE_TYPE_DECHET]],Libellés!$A$1:$B$8,2,FALSE)</f>
        <v>Biodéchets</v>
      </c>
      <c r="H5634" s="21" t="s">
        <v>52</v>
      </c>
      <c r="I5634" s="21" t="str">
        <f>VLOOKUP(Tableau1[[#This Row],[CODE_DESTINATION]],Libellés!$E$2:$F$7,2,FALSE)</f>
        <v>Non précisé</v>
      </c>
      <c r="J5634" s="21">
        <v>58340.95</v>
      </c>
      <c r="K5634" s="21">
        <v>850727</v>
      </c>
      <c r="L5634" s="21">
        <f>Tableau1[[#This Row],[TONNE_DECHET]]*1000</f>
        <v>58340950</v>
      </c>
      <c r="M5634" s="21">
        <f>Tableau1[[#This Row],[KG_DECHET]]/Tableau1[[#This Row],[Population]]</f>
        <v>68.5777576120189</v>
      </c>
    </row>
    <row r="5635" spans="1:13" x14ac:dyDescent="0.3">
      <c r="A5635" s="21">
        <v>2015</v>
      </c>
      <c r="B5635" s="21">
        <v>97</v>
      </c>
      <c r="C5635" s="21" t="str">
        <f>VLOOKUP(Tableau1[[#This Row],[CODE_REGION]],Libellés!$I$2:$J$15,2,FALSE)</f>
        <v>Dom-Com</v>
      </c>
      <c r="D5635" s="21">
        <v>974</v>
      </c>
      <c r="E5635" s="21" t="str">
        <f>VLOOKUP(Tableau1[[#This Row],[CODE_DEPT]],Libellés!$L$2:$M$102,2,FALSE)</f>
        <v>Réunion</v>
      </c>
      <c r="F5635" s="21" t="s">
        <v>54</v>
      </c>
      <c r="G5635" s="21" t="str">
        <f>VLOOKUP(Tableau1[[#This Row],[CODE_TYPE_DECHET]],Libellés!$A$1:$B$8,2,FALSE)</f>
        <v>Verre</v>
      </c>
      <c r="H5635" s="21" t="s">
        <v>49</v>
      </c>
      <c r="I5635" s="21" t="str">
        <f>VLOOKUP(Tableau1[[#This Row],[CODE_DESTINATION]],Libellés!$E$2:$F$7,2,FALSE)</f>
        <v>Valorisation matière</v>
      </c>
      <c r="J5635" s="21">
        <v>10487.05</v>
      </c>
      <c r="K5635" s="21">
        <v>850727</v>
      </c>
      <c r="L5635" s="21">
        <f>Tableau1[[#This Row],[TONNE_DECHET]]*1000</f>
        <v>10487050</v>
      </c>
      <c r="M5635" s="21">
        <f>Tableau1[[#This Row],[KG_DECHET]]/Tableau1[[#This Row],[Population]]</f>
        <v>12.3271625327514</v>
      </c>
    </row>
    <row r="5636" spans="1:13" x14ac:dyDescent="0.3">
      <c r="A5636" s="21">
        <v>2015</v>
      </c>
      <c r="B5636" s="21">
        <v>97</v>
      </c>
      <c r="C5636" s="21" t="str">
        <f>VLOOKUP(Tableau1[[#This Row],[CODE_REGION]],Libellés!$I$2:$J$15,2,FALSE)</f>
        <v>Dom-Com</v>
      </c>
      <c r="D5636" s="21">
        <v>974</v>
      </c>
      <c r="E5636" s="21" t="str">
        <f>VLOOKUP(Tableau1[[#This Row],[CODE_DEPT]],Libellés!$L$2:$M$102,2,FALSE)</f>
        <v>Réunion</v>
      </c>
      <c r="F5636" s="21" t="s">
        <v>55</v>
      </c>
      <c r="G5636" s="21" t="str">
        <f>VLOOKUP(Tableau1[[#This Row],[CODE_TYPE_DECHET]],Libellés!$A$1:$B$8,2,FALSE)</f>
        <v>Collectes séparées hors gravats</v>
      </c>
      <c r="H5636" s="21" t="s">
        <v>49</v>
      </c>
      <c r="I5636" s="21" t="str">
        <f>VLOOKUP(Tableau1[[#This Row],[CODE_DESTINATION]],Libellés!$E$2:$F$7,2,FALSE)</f>
        <v>Valorisation matière</v>
      </c>
      <c r="J5636" s="21">
        <v>612.95000000000005</v>
      </c>
      <c r="K5636" s="21">
        <v>850727</v>
      </c>
      <c r="L5636" s="21">
        <f>Tableau1[[#This Row],[TONNE_DECHET]]*1000</f>
        <v>612950</v>
      </c>
      <c r="M5636" s="21">
        <f>Tableau1[[#This Row],[KG_DECHET]]/Tableau1[[#This Row],[Population]]</f>
        <v>0.72050140644413541</v>
      </c>
    </row>
    <row r="5637" spans="1:13" x14ac:dyDescent="0.3">
      <c r="A5637" s="21">
        <v>2015</v>
      </c>
      <c r="B5637" s="21">
        <v>97</v>
      </c>
      <c r="C5637" s="21" t="str">
        <f>VLOOKUP(Tableau1[[#This Row],[CODE_REGION]],Libellés!$I$2:$J$15,2,FALSE)</f>
        <v>Dom-Com</v>
      </c>
      <c r="D5637" s="21">
        <v>974</v>
      </c>
      <c r="E5637" s="21" t="str">
        <f>VLOOKUP(Tableau1[[#This Row],[CODE_DEPT]],Libellés!$L$2:$M$102,2,FALSE)</f>
        <v>Réunion</v>
      </c>
      <c r="F5637" s="21" t="s">
        <v>55</v>
      </c>
      <c r="G5637" s="21" t="str">
        <f>VLOOKUP(Tableau1[[#This Row],[CODE_TYPE_DECHET]],Libellés!$A$1:$B$8,2,FALSE)</f>
        <v>Collectes séparées hors gravats</v>
      </c>
      <c r="H5637" s="21" t="s">
        <v>52</v>
      </c>
      <c r="I5637" s="21" t="str">
        <f>VLOOKUP(Tableau1[[#This Row],[CODE_DESTINATION]],Libellés!$E$2:$F$7,2,FALSE)</f>
        <v>Non précisé</v>
      </c>
      <c r="J5637" s="21">
        <v>41</v>
      </c>
      <c r="K5637" s="21">
        <v>850727</v>
      </c>
      <c r="L5637" s="21">
        <f>Tableau1[[#This Row],[TONNE_DECHET]]*1000</f>
        <v>41000</v>
      </c>
      <c r="M5637" s="21">
        <f>Tableau1[[#This Row],[KG_DECHET]]/Tableau1[[#This Row],[Population]]</f>
        <v>4.8194074009641166E-2</v>
      </c>
    </row>
    <row r="5638" spans="1:13" x14ac:dyDescent="0.3">
      <c r="A5638" s="21">
        <v>2017</v>
      </c>
      <c r="B5638" s="21">
        <v>97</v>
      </c>
      <c r="C5638" s="21" t="str">
        <f>VLOOKUP(Tableau1[[#This Row],[CODE_REGION]],Libellés!$I$2:$J$15,2,FALSE)</f>
        <v>Dom-Com</v>
      </c>
      <c r="D5638" s="21">
        <v>974</v>
      </c>
      <c r="E5638" s="21" t="str">
        <f>VLOOKUP(Tableau1[[#This Row],[CODE_DEPT]],Libellés!$L$2:$M$102,2,FALSE)</f>
        <v>Réunion</v>
      </c>
      <c r="F5638" s="21" t="s">
        <v>49</v>
      </c>
      <c r="G5638" s="21" t="str">
        <f>VLOOKUP(Tableau1[[#This Row],[CODE_TYPE_DECHET]],Libellés!$A$1:$B$8,2,FALSE)</f>
        <v>Ordures ménagères résiduelles</v>
      </c>
      <c r="H5638" s="21" t="s">
        <v>51</v>
      </c>
      <c r="I5638" s="21" t="str">
        <f>VLOOKUP(Tableau1[[#This Row],[CODE_DESTINATION]],Libellés!$E$2:$F$7,2,FALSE)</f>
        <v>Stockage</v>
      </c>
      <c r="J5638" s="21">
        <v>219437.79</v>
      </c>
      <c r="K5638" s="21">
        <v>853659</v>
      </c>
      <c r="L5638" s="21">
        <f>Tableau1[[#This Row],[TONNE_DECHET]]*1000</f>
        <v>219437790</v>
      </c>
      <c r="M5638" s="21">
        <f>Tableau1[[#This Row],[KG_DECHET]]/Tableau1[[#This Row],[Population]]</f>
        <v>257.05555731269743</v>
      </c>
    </row>
    <row r="5639" spans="1:13" x14ac:dyDescent="0.3">
      <c r="A5639" s="21">
        <v>2017</v>
      </c>
      <c r="B5639" s="21">
        <v>97</v>
      </c>
      <c r="C5639" s="21" t="str">
        <f>VLOOKUP(Tableau1[[#This Row],[CODE_REGION]],Libellés!$I$2:$J$15,2,FALSE)</f>
        <v>Dom-Com</v>
      </c>
      <c r="D5639" s="21">
        <v>974</v>
      </c>
      <c r="E5639" s="21" t="str">
        <f>VLOOKUP(Tableau1[[#This Row],[CODE_DEPT]],Libellés!$L$2:$M$102,2,FALSE)</f>
        <v>Réunion</v>
      </c>
      <c r="F5639" s="21" t="s">
        <v>50</v>
      </c>
      <c r="G5639" s="21" t="str">
        <f>VLOOKUP(Tableau1[[#This Row],[CODE_TYPE_DECHET]],Libellés!$A$1:$B$8,2,FALSE)</f>
        <v>Encombrants</v>
      </c>
      <c r="H5639" s="21" t="s">
        <v>49</v>
      </c>
      <c r="I5639" s="21" t="str">
        <f>VLOOKUP(Tableau1[[#This Row],[CODE_DESTINATION]],Libellés!$E$2:$F$7,2,FALSE)</f>
        <v>Valorisation matière</v>
      </c>
      <c r="J5639" s="21">
        <v>24253</v>
      </c>
      <c r="K5639" s="21">
        <v>853659</v>
      </c>
      <c r="L5639" s="21">
        <f>Tableau1[[#This Row],[TONNE_DECHET]]*1000</f>
        <v>24253000</v>
      </c>
      <c r="M5639" s="21">
        <f>Tableau1[[#This Row],[KG_DECHET]]/Tableau1[[#This Row],[Population]]</f>
        <v>28.410641719937352</v>
      </c>
    </row>
    <row r="5640" spans="1:13" x14ac:dyDescent="0.3">
      <c r="A5640" s="21">
        <v>2017</v>
      </c>
      <c r="B5640" s="21">
        <v>97</v>
      </c>
      <c r="C5640" s="21" t="str">
        <f>VLOOKUP(Tableau1[[#This Row],[CODE_REGION]],Libellés!$I$2:$J$15,2,FALSE)</f>
        <v>Dom-Com</v>
      </c>
      <c r="D5640" s="21">
        <v>974</v>
      </c>
      <c r="E5640" s="21" t="str">
        <f>VLOOKUP(Tableau1[[#This Row],[CODE_DEPT]],Libellés!$L$2:$M$102,2,FALSE)</f>
        <v>Réunion</v>
      </c>
      <c r="F5640" s="21" t="s">
        <v>50</v>
      </c>
      <c r="G5640" s="21" t="str">
        <f>VLOOKUP(Tableau1[[#This Row],[CODE_TYPE_DECHET]],Libellés!$A$1:$B$8,2,FALSE)</f>
        <v>Encombrants</v>
      </c>
      <c r="H5640" s="21" t="s">
        <v>51</v>
      </c>
      <c r="I5640" s="21" t="str">
        <f>VLOOKUP(Tableau1[[#This Row],[CODE_DESTINATION]],Libellés!$E$2:$F$7,2,FALSE)</f>
        <v>Stockage</v>
      </c>
      <c r="J5640" s="21">
        <v>14290</v>
      </c>
      <c r="K5640" s="21">
        <v>853659</v>
      </c>
      <c r="L5640" s="21">
        <f>Tableau1[[#This Row],[TONNE_DECHET]]*1000</f>
        <v>14290000</v>
      </c>
      <c r="M5640" s="21">
        <f>Tableau1[[#This Row],[KG_DECHET]]/Tableau1[[#This Row],[Population]]</f>
        <v>16.739705198445748</v>
      </c>
    </row>
    <row r="5641" spans="1:13" x14ac:dyDescent="0.3">
      <c r="A5641" s="21">
        <v>2017</v>
      </c>
      <c r="B5641" s="21">
        <v>97</v>
      </c>
      <c r="C5641" s="21" t="str">
        <f>VLOOKUP(Tableau1[[#This Row],[CODE_REGION]],Libellés!$I$2:$J$15,2,FALSE)</f>
        <v>Dom-Com</v>
      </c>
      <c r="D5641" s="21">
        <v>974</v>
      </c>
      <c r="E5641" s="21" t="str">
        <f>VLOOKUP(Tableau1[[#This Row],[CODE_DEPT]],Libellés!$L$2:$M$102,2,FALSE)</f>
        <v>Réunion</v>
      </c>
      <c r="F5641" s="21" t="s">
        <v>51</v>
      </c>
      <c r="G5641" s="21" t="str">
        <f>VLOOKUP(Tableau1[[#This Row],[CODE_TYPE_DECHET]],Libellés!$A$1:$B$8,2,FALSE)</f>
        <v>Emballages et papier</v>
      </c>
      <c r="H5641" s="21" t="s">
        <v>49</v>
      </c>
      <c r="I5641" s="21" t="str">
        <f>VLOOKUP(Tableau1[[#This Row],[CODE_DESTINATION]],Libellés!$E$2:$F$7,2,FALSE)</f>
        <v>Valorisation matière</v>
      </c>
      <c r="J5641" s="21">
        <v>28179.09</v>
      </c>
      <c r="K5641" s="21">
        <v>853659</v>
      </c>
      <c r="L5641" s="21">
        <f>Tableau1[[#This Row],[TONNE_DECHET]]*1000</f>
        <v>28179090</v>
      </c>
      <c r="M5641" s="21">
        <f>Tableau1[[#This Row],[KG_DECHET]]/Tableau1[[#This Row],[Population]]</f>
        <v>33.009773223265967</v>
      </c>
    </row>
    <row r="5642" spans="1:13" x14ac:dyDescent="0.3">
      <c r="A5642" s="21">
        <v>2017</v>
      </c>
      <c r="B5642" s="21">
        <v>97</v>
      </c>
      <c r="C5642" s="21" t="str">
        <f>VLOOKUP(Tableau1[[#This Row],[CODE_REGION]],Libellés!$I$2:$J$15,2,FALSE)</f>
        <v>Dom-Com</v>
      </c>
      <c r="D5642" s="21">
        <v>974</v>
      </c>
      <c r="E5642" s="21" t="str">
        <f>VLOOKUP(Tableau1[[#This Row],[CODE_DEPT]],Libellés!$L$2:$M$102,2,FALSE)</f>
        <v>Réunion</v>
      </c>
      <c r="F5642" s="21" t="s">
        <v>56</v>
      </c>
      <c r="G5642" s="21" t="str">
        <f>VLOOKUP(Tableau1[[#This Row],[CODE_TYPE_DECHET]],Libellés!$A$1:$B$8,2,FALSE)</f>
        <v>Biodéchets</v>
      </c>
      <c r="H5642" s="21" t="s">
        <v>49</v>
      </c>
      <c r="I5642" s="21" t="str">
        <f>VLOOKUP(Tableau1[[#This Row],[CODE_DESTINATION]],Libellés!$E$2:$F$7,2,FALSE)</f>
        <v>Valorisation matière</v>
      </c>
      <c r="J5642" s="21">
        <v>32650</v>
      </c>
      <c r="K5642" s="21">
        <v>853659</v>
      </c>
      <c r="L5642" s="21">
        <f>Tableau1[[#This Row],[TONNE_DECHET]]*1000</f>
        <v>32650000</v>
      </c>
      <c r="M5642" s="21">
        <f>Tableau1[[#This Row],[KG_DECHET]]/Tableau1[[#This Row],[Population]]</f>
        <v>38.247122094419431</v>
      </c>
    </row>
    <row r="5643" spans="1:13" x14ac:dyDescent="0.3">
      <c r="A5643" s="21">
        <v>2017</v>
      </c>
      <c r="B5643" s="21">
        <v>97</v>
      </c>
      <c r="C5643" s="21" t="str">
        <f>VLOOKUP(Tableau1[[#This Row],[CODE_REGION]],Libellés!$I$2:$J$15,2,FALSE)</f>
        <v>Dom-Com</v>
      </c>
      <c r="D5643" s="21">
        <v>974</v>
      </c>
      <c r="E5643" s="21" t="str">
        <f>VLOOKUP(Tableau1[[#This Row],[CODE_DEPT]],Libellés!$L$2:$M$102,2,FALSE)</f>
        <v>Réunion</v>
      </c>
      <c r="F5643" s="21" t="s">
        <v>56</v>
      </c>
      <c r="G5643" s="21" t="str">
        <f>VLOOKUP(Tableau1[[#This Row],[CODE_TYPE_DECHET]],Libellés!$A$1:$B$8,2,FALSE)</f>
        <v>Biodéchets</v>
      </c>
      <c r="H5643" s="21" t="s">
        <v>51</v>
      </c>
      <c r="I5643" s="21" t="str">
        <f>VLOOKUP(Tableau1[[#This Row],[CODE_DESTINATION]],Libellés!$E$2:$F$7,2,FALSE)</f>
        <v>Stockage</v>
      </c>
      <c r="J5643" s="21">
        <v>6440</v>
      </c>
      <c r="K5643" s="21">
        <v>853659</v>
      </c>
      <c r="L5643" s="21">
        <f>Tableau1[[#This Row],[TONNE_DECHET]]*1000</f>
        <v>6440000</v>
      </c>
      <c r="M5643" s="21">
        <f>Tableau1[[#This Row],[KG_DECHET]]/Tableau1[[#This Row],[Population]]</f>
        <v>7.5439959046879377</v>
      </c>
    </row>
    <row r="5644" spans="1:13" x14ac:dyDescent="0.3">
      <c r="A5644" s="21">
        <v>2017</v>
      </c>
      <c r="B5644" s="21">
        <v>97</v>
      </c>
      <c r="C5644" s="21" t="str">
        <f>VLOOKUP(Tableau1[[#This Row],[CODE_REGION]],Libellés!$I$2:$J$15,2,FALSE)</f>
        <v>Dom-Com</v>
      </c>
      <c r="D5644" s="21">
        <v>974</v>
      </c>
      <c r="E5644" s="21" t="str">
        <f>VLOOKUP(Tableau1[[#This Row],[CODE_DEPT]],Libellés!$L$2:$M$102,2,FALSE)</f>
        <v>Réunion</v>
      </c>
      <c r="F5644" s="21" t="s">
        <v>56</v>
      </c>
      <c r="G5644" s="21" t="str">
        <f>VLOOKUP(Tableau1[[#This Row],[CODE_TYPE_DECHET]],Libellés!$A$1:$B$8,2,FALSE)</f>
        <v>Biodéchets</v>
      </c>
      <c r="H5644" s="21" t="s">
        <v>56</v>
      </c>
      <c r="I5644" s="21" t="str">
        <f>VLOOKUP(Tableau1[[#This Row],[CODE_DESTINATION]],Libellés!$E$2:$F$7,2,FALSE)</f>
        <v>Valorisation organique</v>
      </c>
      <c r="J5644" s="21">
        <v>36063</v>
      </c>
      <c r="K5644" s="21">
        <v>853659</v>
      </c>
      <c r="L5644" s="21">
        <f>Tableau1[[#This Row],[TONNE_DECHET]]*1000</f>
        <v>36063000</v>
      </c>
      <c r="M5644" s="21">
        <f>Tableau1[[#This Row],[KG_DECHET]]/Tableau1[[#This Row],[Population]]</f>
        <v>42.245205638316939</v>
      </c>
    </row>
    <row r="5645" spans="1:13" x14ac:dyDescent="0.3">
      <c r="A5645" s="21">
        <v>2017</v>
      </c>
      <c r="B5645" s="21">
        <v>97</v>
      </c>
      <c r="C5645" s="21" t="str">
        <f>VLOOKUP(Tableau1[[#This Row],[CODE_REGION]],Libellés!$I$2:$J$15,2,FALSE)</f>
        <v>Dom-Com</v>
      </c>
      <c r="D5645" s="21">
        <v>974</v>
      </c>
      <c r="E5645" s="21" t="str">
        <f>VLOOKUP(Tableau1[[#This Row],[CODE_DEPT]],Libellés!$L$2:$M$102,2,FALSE)</f>
        <v>Réunion</v>
      </c>
      <c r="F5645" s="21" t="s">
        <v>56</v>
      </c>
      <c r="G5645" s="21" t="str">
        <f>VLOOKUP(Tableau1[[#This Row],[CODE_TYPE_DECHET]],Libellés!$A$1:$B$8,2,FALSE)</f>
        <v>Biodéchets</v>
      </c>
      <c r="H5645" s="21" t="s">
        <v>52</v>
      </c>
      <c r="I5645" s="21" t="str">
        <f>VLOOKUP(Tableau1[[#This Row],[CODE_DESTINATION]],Libellés!$E$2:$F$7,2,FALSE)</f>
        <v>Non précisé</v>
      </c>
      <c r="J5645" s="21">
        <v>30909.1</v>
      </c>
      <c r="K5645" s="21">
        <v>853659</v>
      </c>
      <c r="L5645" s="21">
        <f>Tableau1[[#This Row],[TONNE_DECHET]]*1000</f>
        <v>30909100</v>
      </c>
      <c r="M5645" s="21">
        <f>Tableau1[[#This Row],[KG_DECHET]]/Tableau1[[#This Row],[Population]]</f>
        <v>36.207783201489121</v>
      </c>
    </row>
    <row r="5646" spans="1:13" x14ac:dyDescent="0.3">
      <c r="A5646" s="21">
        <v>2017</v>
      </c>
      <c r="B5646" s="21">
        <v>97</v>
      </c>
      <c r="C5646" s="21" t="str">
        <f>VLOOKUP(Tableau1[[#This Row],[CODE_REGION]],Libellés!$I$2:$J$15,2,FALSE)</f>
        <v>Dom-Com</v>
      </c>
      <c r="D5646" s="21">
        <v>974</v>
      </c>
      <c r="E5646" s="21" t="str">
        <f>VLOOKUP(Tableau1[[#This Row],[CODE_DEPT]],Libellés!$L$2:$M$102,2,FALSE)</f>
        <v>Réunion</v>
      </c>
      <c r="F5646" s="21" t="s">
        <v>54</v>
      </c>
      <c r="G5646" s="21" t="str">
        <f>VLOOKUP(Tableau1[[#This Row],[CODE_TYPE_DECHET]],Libellés!$A$1:$B$8,2,FALSE)</f>
        <v>Verre</v>
      </c>
      <c r="H5646" s="21" t="s">
        <v>49</v>
      </c>
      <c r="I5646" s="21" t="str">
        <f>VLOOKUP(Tableau1[[#This Row],[CODE_DESTINATION]],Libellés!$E$2:$F$7,2,FALSE)</f>
        <v>Valorisation matière</v>
      </c>
      <c r="J5646" s="21">
        <v>12167.86</v>
      </c>
      <c r="K5646" s="21">
        <v>853659</v>
      </c>
      <c r="L5646" s="21">
        <f>Tableau1[[#This Row],[TONNE_DECHET]]*1000</f>
        <v>12167860</v>
      </c>
      <c r="M5646" s="21">
        <f>Tableau1[[#This Row],[KG_DECHET]]/Tableau1[[#This Row],[Population]]</f>
        <v>14.253771119381392</v>
      </c>
    </row>
    <row r="5647" spans="1:13" x14ac:dyDescent="0.3">
      <c r="A5647" s="21">
        <v>2017</v>
      </c>
      <c r="B5647" s="21">
        <v>97</v>
      </c>
      <c r="C5647" s="21" t="str">
        <f>VLOOKUP(Tableau1[[#This Row],[CODE_REGION]],Libellés!$I$2:$J$15,2,FALSE)</f>
        <v>Dom-Com</v>
      </c>
      <c r="D5647" s="21">
        <v>974</v>
      </c>
      <c r="E5647" s="21" t="str">
        <f>VLOOKUP(Tableau1[[#This Row],[CODE_DEPT]],Libellés!$L$2:$M$102,2,FALSE)</f>
        <v>Réunion</v>
      </c>
      <c r="F5647" s="21" t="s">
        <v>55</v>
      </c>
      <c r="G5647" s="21" t="str">
        <f>VLOOKUP(Tableau1[[#This Row],[CODE_TYPE_DECHET]],Libellés!$A$1:$B$8,2,FALSE)</f>
        <v>Collectes séparées hors gravats</v>
      </c>
      <c r="H5647" s="21" t="s">
        <v>49</v>
      </c>
      <c r="I5647" s="21" t="str">
        <f>VLOOKUP(Tableau1[[#This Row],[CODE_DESTINATION]],Libellés!$E$2:$F$7,2,FALSE)</f>
        <v>Valorisation matière</v>
      </c>
      <c r="J5647" s="21">
        <v>5404.92</v>
      </c>
      <c r="K5647" s="21">
        <v>853659</v>
      </c>
      <c r="L5647" s="21">
        <f>Tableau1[[#This Row],[TONNE_DECHET]]*1000</f>
        <v>5404920</v>
      </c>
      <c r="M5647" s="21">
        <f>Tableau1[[#This Row],[KG_DECHET]]/Tableau1[[#This Row],[Population]]</f>
        <v>6.3314742771996784</v>
      </c>
    </row>
    <row r="5648" spans="1:13" x14ac:dyDescent="0.3">
      <c r="A5648" s="21">
        <v>2015</v>
      </c>
      <c r="B5648" s="21">
        <v>97</v>
      </c>
      <c r="C5648" s="21" t="str">
        <f>VLOOKUP(Tableau1[[#This Row],[CODE_REGION]],Libellés!$I$2:$J$15,2,FALSE)</f>
        <v>Dom-Com</v>
      </c>
      <c r="D5648" s="21">
        <v>976</v>
      </c>
      <c r="E5648" s="21" t="str">
        <f>VLOOKUP(Tableau1[[#This Row],[CODE_DEPT]],Libellés!$L$2:$M$102,2,FALSE)</f>
        <v>Mayotte</v>
      </c>
      <c r="F5648" s="21" t="s">
        <v>49</v>
      </c>
      <c r="G5648" s="21" t="str">
        <f>VLOOKUP(Tableau1[[#This Row],[CODE_TYPE_DECHET]],Libellés!$A$1:$B$8,2,FALSE)</f>
        <v>Ordures ménagères résiduelles</v>
      </c>
      <c r="H5648" s="21" t="s">
        <v>51</v>
      </c>
      <c r="I5648" s="21" t="str">
        <f>VLOOKUP(Tableau1[[#This Row],[CODE_DESTINATION]],Libellés!$E$2:$F$7,2,FALSE)</f>
        <v>Stockage</v>
      </c>
      <c r="J5648" s="21">
        <v>31902.74</v>
      </c>
      <c r="K5648" s="21">
        <v>212645</v>
      </c>
      <c r="L5648" s="21">
        <f>Tableau1[[#This Row],[TONNE_DECHET]]*1000</f>
        <v>31902740</v>
      </c>
      <c r="M5648" s="21">
        <f>Tableau1[[#This Row],[KG_DECHET]]/Tableau1[[#This Row],[Population]]</f>
        <v>150.02816901408451</v>
      </c>
    </row>
    <row r="5649" spans="1:13" x14ac:dyDescent="0.3">
      <c r="A5649" s="21">
        <v>2015</v>
      </c>
      <c r="B5649" s="21">
        <v>97</v>
      </c>
      <c r="C5649" s="21" t="str">
        <f>VLOOKUP(Tableau1[[#This Row],[CODE_REGION]],Libellés!$I$2:$J$15,2,FALSE)</f>
        <v>Dom-Com</v>
      </c>
      <c r="D5649" s="21">
        <v>976</v>
      </c>
      <c r="E5649" s="21" t="str">
        <f>VLOOKUP(Tableau1[[#This Row],[CODE_DEPT]],Libellés!$L$2:$M$102,2,FALSE)</f>
        <v>Mayotte</v>
      </c>
      <c r="F5649" s="21" t="s">
        <v>49</v>
      </c>
      <c r="G5649" s="21" t="str">
        <f>VLOOKUP(Tableau1[[#This Row],[CODE_TYPE_DECHET]],Libellés!$A$1:$B$8,2,FALSE)</f>
        <v>Ordures ménagères résiduelles</v>
      </c>
      <c r="H5649" s="21" t="s">
        <v>52</v>
      </c>
      <c r="I5649" s="21" t="str">
        <f>VLOOKUP(Tableau1[[#This Row],[CODE_DESTINATION]],Libellés!$E$2:$F$7,2,FALSE)</f>
        <v>Non précisé</v>
      </c>
      <c r="J5649" s="21">
        <v>20736.681980000001</v>
      </c>
      <c r="K5649" s="21">
        <v>212645</v>
      </c>
      <c r="L5649" s="21">
        <f>Tableau1[[#This Row],[TONNE_DECHET]]*1000</f>
        <v>20736681.98</v>
      </c>
      <c r="M5649" s="21">
        <f>Tableau1[[#This Row],[KG_DECHET]]/Tableau1[[#This Row],[Population]]</f>
        <v>97.517844200427945</v>
      </c>
    </row>
    <row r="5650" spans="1:13" x14ac:dyDescent="0.3">
      <c r="A5650" s="21">
        <v>2015</v>
      </c>
      <c r="B5650" s="21">
        <v>97</v>
      </c>
      <c r="C5650" s="21" t="str">
        <f>VLOOKUP(Tableau1[[#This Row],[CODE_REGION]],Libellés!$I$2:$J$15,2,FALSE)</f>
        <v>Dom-Com</v>
      </c>
      <c r="D5650" s="21">
        <v>976</v>
      </c>
      <c r="E5650" s="21" t="str">
        <f>VLOOKUP(Tableau1[[#This Row],[CODE_DEPT]],Libellés!$L$2:$M$102,2,FALSE)</f>
        <v>Mayotte</v>
      </c>
      <c r="F5650" s="21" t="s">
        <v>51</v>
      </c>
      <c r="G5650" s="21" t="str">
        <f>VLOOKUP(Tableau1[[#This Row],[CODE_TYPE_DECHET]],Libellés!$A$1:$B$8,2,FALSE)</f>
        <v>Emballages et papier</v>
      </c>
      <c r="H5650" s="21" t="s">
        <v>52</v>
      </c>
      <c r="I5650" s="21" t="str">
        <f>VLOOKUP(Tableau1[[#This Row],[CODE_DESTINATION]],Libellés!$E$2:$F$7,2,FALSE)</f>
        <v>Non précisé</v>
      </c>
      <c r="J5650" s="21">
        <v>0</v>
      </c>
      <c r="K5650" s="21">
        <v>212645</v>
      </c>
      <c r="L5650" s="21">
        <f>Tableau1[[#This Row],[TONNE_DECHET]]*1000</f>
        <v>0</v>
      </c>
      <c r="M5650" s="21">
        <f>Tableau1[[#This Row],[KG_DECHET]]/Tableau1[[#This Row],[Population]]</f>
        <v>0</v>
      </c>
    </row>
    <row r="5651" spans="1:13" x14ac:dyDescent="0.3">
      <c r="A5651" s="21">
        <v>2015</v>
      </c>
      <c r="B5651" s="21">
        <v>97</v>
      </c>
      <c r="C5651" s="21" t="str">
        <f>VLOOKUP(Tableau1[[#This Row],[CODE_REGION]],Libellés!$I$2:$J$15,2,FALSE)</f>
        <v>Dom-Com</v>
      </c>
      <c r="D5651" s="21">
        <v>976</v>
      </c>
      <c r="E5651" s="21" t="str">
        <f>VLOOKUP(Tableau1[[#This Row],[CODE_DEPT]],Libellés!$L$2:$M$102,2,FALSE)</f>
        <v>Mayotte</v>
      </c>
      <c r="F5651" s="21" t="s">
        <v>56</v>
      </c>
      <c r="G5651" s="21" t="str">
        <f>VLOOKUP(Tableau1[[#This Row],[CODE_TYPE_DECHET]],Libellés!$A$1:$B$8,2,FALSE)</f>
        <v>Biodéchets</v>
      </c>
      <c r="H5651" s="21" t="s">
        <v>56</v>
      </c>
      <c r="I5651" s="21" t="str">
        <f>VLOOKUP(Tableau1[[#This Row],[CODE_DESTINATION]],Libellés!$E$2:$F$7,2,FALSE)</f>
        <v>Valorisation organique</v>
      </c>
      <c r="J5651" s="21">
        <v>110.74</v>
      </c>
      <c r="K5651" s="21">
        <v>212645</v>
      </c>
      <c r="L5651" s="21">
        <f>Tableau1[[#This Row],[TONNE_DECHET]]*1000</f>
        <v>110740</v>
      </c>
      <c r="M5651" s="21">
        <f>Tableau1[[#This Row],[KG_DECHET]]/Tableau1[[#This Row],[Population]]</f>
        <v>0.5207740600531402</v>
      </c>
    </row>
    <row r="5652" spans="1:13" x14ac:dyDescent="0.3">
      <c r="A5652" s="21">
        <v>2015</v>
      </c>
      <c r="B5652" s="21">
        <v>97</v>
      </c>
      <c r="C5652" s="21" t="str">
        <f>VLOOKUP(Tableau1[[#This Row],[CODE_REGION]],Libellés!$I$2:$J$15,2,FALSE)</f>
        <v>Dom-Com</v>
      </c>
      <c r="D5652" s="21">
        <v>976</v>
      </c>
      <c r="E5652" s="21" t="str">
        <f>VLOOKUP(Tableau1[[#This Row],[CODE_DEPT]],Libellés!$L$2:$M$102,2,FALSE)</f>
        <v>Mayotte</v>
      </c>
      <c r="F5652" s="21" t="s">
        <v>54</v>
      </c>
      <c r="G5652" s="21" t="str">
        <f>VLOOKUP(Tableau1[[#This Row],[CODE_TYPE_DECHET]],Libellés!$A$1:$B$8,2,FALSE)</f>
        <v>Verre</v>
      </c>
      <c r="H5652" s="21" t="s">
        <v>52</v>
      </c>
      <c r="I5652" s="21" t="str">
        <f>VLOOKUP(Tableau1[[#This Row],[CODE_DESTINATION]],Libellés!$E$2:$F$7,2,FALSE)</f>
        <v>Non précisé</v>
      </c>
      <c r="J5652" s="21">
        <v>0</v>
      </c>
      <c r="K5652" s="21">
        <v>212645</v>
      </c>
      <c r="L5652" s="21">
        <f>Tableau1[[#This Row],[TONNE_DECHET]]*1000</f>
        <v>0</v>
      </c>
      <c r="M5652" s="21">
        <f>Tableau1[[#This Row],[KG_DECHET]]/Tableau1[[#This Row],[Population]]</f>
        <v>0</v>
      </c>
    </row>
    <row r="5653" spans="1:13" x14ac:dyDescent="0.3">
      <c r="A5653" s="21">
        <v>2017</v>
      </c>
      <c r="B5653" s="21">
        <v>97</v>
      </c>
      <c r="C5653" s="21" t="str">
        <f>VLOOKUP(Tableau1[[#This Row],[CODE_REGION]],Libellés!$I$2:$J$15,2,FALSE)</f>
        <v>Dom-Com</v>
      </c>
      <c r="D5653" s="21">
        <v>976</v>
      </c>
      <c r="E5653" s="21" t="str">
        <f>VLOOKUP(Tableau1[[#This Row],[CODE_DEPT]],Libellés!$L$2:$M$102,2,FALSE)</f>
        <v>Mayotte</v>
      </c>
      <c r="F5653" s="21" t="s">
        <v>49</v>
      </c>
      <c r="G5653" s="21" t="str">
        <f>VLOOKUP(Tableau1[[#This Row],[CODE_TYPE_DECHET]],Libellés!$A$1:$B$8,2,FALSE)</f>
        <v>Ordures ménagères résiduelles</v>
      </c>
      <c r="H5653" s="21" t="s">
        <v>51</v>
      </c>
      <c r="I5653" s="21" t="str">
        <f>VLOOKUP(Tableau1[[#This Row],[CODE_DESTINATION]],Libellés!$E$2:$F$7,2,FALSE)</f>
        <v>Stockage</v>
      </c>
      <c r="J5653" s="21">
        <v>40418.9</v>
      </c>
      <c r="K5653" s="21">
        <v>256518</v>
      </c>
      <c r="L5653" s="21">
        <f>Tableau1[[#This Row],[TONNE_DECHET]]*1000</f>
        <v>40418900</v>
      </c>
      <c r="M5653" s="21">
        <f>Tableau1[[#This Row],[KG_DECHET]]/Tableau1[[#This Row],[Population]]</f>
        <v>157.56750013644267</v>
      </c>
    </row>
    <row r="5654" spans="1:13" x14ac:dyDescent="0.3">
      <c r="A5654" s="21">
        <v>2017</v>
      </c>
      <c r="B5654" s="21">
        <v>97</v>
      </c>
      <c r="C5654" s="21" t="str">
        <f>VLOOKUP(Tableau1[[#This Row],[CODE_REGION]],Libellés!$I$2:$J$15,2,FALSE)</f>
        <v>Dom-Com</v>
      </c>
      <c r="D5654" s="21">
        <v>976</v>
      </c>
      <c r="E5654" s="21" t="str">
        <f>VLOOKUP(Tableau1[[#This Row],[CODE_DEPT]],Libellés!$L$2:$M$102,2,FALSE)</f>
        <v>Mayotte</v>
      </c>
      <c r="F5654" s="21" t="s">
        <v>49</v>
      </c>
      <c r="G5654" s="21" t="str">
        <f>VLOOKUP(Tableau1[[#This Row],[CODE_TYPE_DECHET]],Libellés!$A$1:$B$8,2,FALSE)</f>
        <v>Ordures ménagères résiduelles</v>
      </c>
      <c r="H5654" s="21" t="s">
        <v>52</v>
      </c>
      <c r="I5654" s="21" t="str">
        <f>VLOOKUP(Tableau1[[#This Row],[CODE_DESTINATION]],Libellés!$E$2:$F$7,2,FALSE)</f>
        <v>Non précisé</v>
      </c>
      <c r="J5654" s="21">
        <v>15600.76377</v>
      </c>
      <c r="K5654" s="21">
        <v>256518</v>
      </c>
      <c r="L5654" s="21">
        <f>Tableau1[[#This Row],[TONNE_DECHET]]*1000</f>
        <v>15600763.77</v>
      </c>
      <c r="M5654" s="21">
        <f>Tableau1[[#This Row],[KG_DECHET]]/Tableau1[[#This Row],[Population]]</f>
        <v>60.817423221762212</v>
      </c>
    </row>
    <row r="5655" spans="1:13" x14ac:dyDescent="0.3">
      <c r="A5655" s="21">
        <v>2017</v>
      </c>
      <c r="B5655" s="21">
        <v>97</v>
      </c>
      <c r="C5655" s="21" t="str">
        <f>VLOOKUP(Tableau1[[#This Row],[CODE_REGION]],Libellés!$I$2:$J$15,2,FALSE)</f>
        <v>Dom-Com</v>
      </c>
      <c r="D5655" s="21">
        <v>976</v>
      </c>
      <c r="E5655" s="21" t="str">
        <f>VLOOKUP(Tableau1[[#This Row],[CODE_DEPT]],Libellés!$L$2:$M$102,2,FALSE)</f>
        <v>Mayotte</v>
      </c>
      <c r="F5655" s="21" t="s">
        <v>50</v>
      </c>
      <c r="G5655" s="21" t="str">
        <f>VLOOKUP(Tableau1[[#This Row],[CODE_TYPE_DECHET]],Libellés!$A$1:$B$8,2,FALSE)</f>
        <v>Encombrants</v>
      </c>
      <c r="H5655" s="21" t="s">
        <v>52</v>
      </c>
      <c r="I5655" s="21" t="str">
        <f>VLOOKUP(Tableau1[[#This Row],[CODE_DESTINATION]],Libellés!$E$2:$F$7,2,FALSE)</f>
        <v>Non précisé</v>
      </c>
      <c r="J5655" s="21">
        <v>156.5</v>
      </c>
      <c r="K5655" s="21">
        <v>256518</v>
      </c>
      <c r="L5655" s="21">
        <f>Tableau1[[#This Row],[TONNE_DECHET]]*1000</f>
        <v>156500</v>
      </c>
      <c r="M5655" s="21">
        <f>Tableau1[[#This Row],[KG_DECHET]]/Tableau1[[#This Row],[Population]]</f>
        <v>0.61009363865303801</v>
      </c>
    </row>
    <row r="5656" spans="1:13" x14ac:dyDescent="0.3">
      <c r="A5656" s="21">
        <v>2017</v>
      </c>
      <c r="B5656" s="21">
        <v>97</v>
      </c>
      <c r="C5656" s="21" t="str">
        <f>VLOOKUP(Tableau1[[#This Row],[CODE_REGION]],Libellés!$I$2:$J$15,2,FALSE)</f>
        <v>Dom-Com</v>
      </c>
      <c r="D5656" s="21">
        <v>976</v>
      </c>
      <c r="E5656" s="21" t="str">
        <f>VLOOKUP(Tableau1[[#This Row],[CODE_DEPT]],Libellés!$L$2:$M$102,2,FALSE)</f>
        <v>Mayotte</v>
      </c>
      <c r="F5656" s="21" t="s">
        <v>51</v>
      </c>
      <c r="G5656" s="21" t="str">
        <f>VLOOKUP(Tableau1[[#This Row],[CODE_TYPE_DECHET]],Libellés!$A$1:$B$8,2,FALSE)</f>
        <v>Emballages et papier</v>
      </c>
      <c r="H5656" s="21" t="s">
        <v>52</v>
      </c>
      <c r="I5656" s="21" t="str">
        <f>VLOOKUP(Tableau1[[#This Row],[CODE_DESTINATION]],Libellés!$E$2:$F$7,2,FALSE)</f>
        <v>Non précisé</v>
      </c>
      <c r="J5656" s="21">
        <v>0</v>
      </c>
      <c r="K5656" s="21">
        <v>256518</v>
      </c>
      <c r="L5656" s="21">
        <f>Tableau1[[#This Row],[TONNE_DECHET]]*1000</f>
        <v>0</v>
      </c>
      <c r="M5656" s="21">
        <f>Tableau1[[#This Row],[KG_DECHET]]/Tableau1[[#This Row],[Population]]</f>
        <v>0</v>
      </c>
    </row>
    <row r="5657" spans="1:13" x14ac:dyDescent="0.3">
      <c r="A5657" s="21">
        <v>2017</v>
      </c>
      <c r="B5657" s="21">
        <v>97</v>
      </c>
      <c r="C5657" s="21" t="str">
        <f>VLOOKUP(Tableau1[[#This Row],[CODE_REGION]],Libellés!$I$2:$J$15,2,FALSE)</f>
        <v>Dom-Com</v>
      </c>
      <c r="D5657" s="21">
        <v>976</v>
      </c>
      <c r="E5657" s="21" t="str">
        <f>VLOOKUP(Tableau1[[#This Row],[CODE_DEPT]],Libellés!$L$2:$M$102,2,FALSE)</f>
        <v>Mayotte</v>
      </c>
      <c r="F5657" s="21" t="s">
        <v>56</v>
      </c>
      <c r="G5657" s="21" t="str">
        <f>VLOOKUP(Tableau1[[#This Row],[CODE_TYPE_DECHET]],Libellés!$A$1:$B$8,2,FALSE)</f>
        <v>Biodéchets</v>
      </c>
      <c r="H5657" s="21" t="s">
        <v>56</v>
      </c>
      <c r="I5657" s="21" t="str">
        <f>VLOOKUP(Tableau1[[#This Row],[CODE_DESTINATION]],Libellés!$E$2:$F$7,2,FALSE)</f>
        <v>Valorisation organique</v>
      </c>
      <c r="J5657" s="21">
        <v>580.9</v>
      </c>
      <c r="K5657" s="21">
        <v>256518</v>
      </c>
      <c r="L5657" s="21">
        <f>Tableau1[[#This Row],[TONNE_DECHET]]*1000</f>
        <v>580900</v>
      </c>
      <c r="M5657" s="21">
        <f>Tableau1[[#This Row],[KG_DECHET]]/Tableau1[[#This Row],[Population]]</f>
        <v>2.2645584325466439</v>
      </c>
    </row>
    <row r="5658" spans="1:13" x14ac:dyDescent="0.3">
      <c r="A5658" s="21">
        <v>2017</v>
      </c>
      <c r="B5658" s="21">
        <v>97</v>
      </c>
      <c r="C5658" s="21" t="str">
        <f>VLOOKUP(Tableau1[[#This Row],[CODE_REGION]],Libellés!$I$2:$J$15,2,FALSE)</f>
        <v>Dom-Com</v>
      </c>
      <c r="D5658" s="21">
        <v>976</v>
      </c>
      <c r="E5658" s="21" t="str">
        <f>VLOOKUP(Tableau1[[#This Row],[CODE_DEPT]],Libellés!$L$2:$M$102,2,FALSE)</f>
        <v>Mayotte</v>
      </c>
      <c r="F5658" s="21" t="s">
        <v>54</v>
      </c>
      <c r="G5658" s="21" t="str">
        <f>VLOOKUP(Tableau1[[#This Row],[CODE_TYPE_DECHET]],Libellés!$A$1:$B$8,2,FALSE)</f>
        <v>Verre</v>
      </c>
      <c r="H5658" s="21" t="s">
        <v>52</v>
      </c>
      <c r="I5658" s="21" t="str">
        <f>VLOOKUP(Tableau1[[#This Row],[CODE_DESTINATION]],Libellés!$E$2:$F$7,2,FALSE)</f>
        <v>Non précisé</v>
      </c>
      <c r="J5658" s="21">
        <v>0</v>
      </c>
      <c r="K5658" s="21">
        <v>256518</v>
      </c>
      <c r="L5658" s="21">
        <f>Tableau1[[#This Row],[TONNE_DECHET]]*1000</f>
        <v>0</v>
      </c>
      <c r="M5658" s="21">
        <f>Tableau1[[#This Row],[KG_DECHET]]/Tableau1[[#This Row],[Population]]</f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2"/>
  <sheetViews>
    <sheetView zoomScale="85" zoomScaleNormal="85" workbookViewId="0">
      <selection activeCell="B9" sqref="B9"/>
    </sheetView>
  </sheetViews>
  <sheetFormatPr baseColWidth="10" defaultColWidth="10.5546875" defaultRowHeight="14.4" x14ac:dyDescent="0.3"/>
  <cols>
    <col min="1" max="1" width="20.33203125" customWidth="1"/>
    <col min="2" max="2" width="28.33203125" customWidth="1"/>
    <col min="5" max="5" width="18.44140625" customWidth="1"/>
    <col min="6" max="6" width="36.5546875" customWidth="1"/>
    <col min="9" max="9" width="13.33203125" style="15" customWidth="1"/>
    <col min="10" max="10" width="24.44140625" customWidth="1"/>
    <col min="12" max="12" width="11" style="16" customWidth="1"/>
    <col min="13" max="13" width="23.5546875" customWidth="1"/>
  </cols>
  <sheetData>
    <row r="1" spans="1:13" x14ac:dyDescent="0.3">
      <c r="A1" s="17" t="s">
        <v>40</v>
      </c>
      <c r="B1" s="17" t="s">
        <v>68</v>
      </c>
      <c r="E1" s="17" t="s">
        <v>42</v>
      </c>
      <c r="F1" s="17" t="s">
        <v>43</v>
      </c>
      <c r="I1" s="18" t="s">
        <v>36</v>
      </c>
      <c r="J1" s="19" t="s">
        <v>37</v>
      </c>
      <c r="L1" s="20" t="s">
        <v>38</v>
      </c>
      <c r="M1" s="19" t="s">
        <v>69</v>
      </c>
    </row>
    <row r="2" spans="1:13" x14ac:dyDescent="0.3">
      <c r="A2" s="19" t="s">
        <v>49</v>
      </c>
      <c r="B2" s="19" t="s">
        <v>70</v>
      </c>
      <c r="E2" s="19" t="s">
        <v>50</v>
      </c>
      <c r="F2" s="19" t="s">
        <v>71</v>
      </c>
      <c r="I2" s="18">
        <v>84</v>
      </c>
      <c r="J2" s="19" t="s">
        <v>72</v>
      </c>
      <c r="L2" s="20" t="s">
        <v>48</v>
      </c>
      <c r="M2" s="19" t="s">
        <v>73</v>
      </c>
    </row>
    <row r="3" spans="1:13" x14ac:dyDescent="0.3">
      <c r="A3" s="19" t="s">
        <v>50</v>
      </c>
      <c r="B3" s="19" t="s">
        <v>74</v>
      </c>
      <c r="E3" s="19" t="s">
        <v>51</v>
      </c>
      <c r="F3" s="19" t="s">
        <v>75</v>
      </c>
      <c r="I3" s="18">
        <v>27</v>
      </c>
      <c r="J3" s="19" t="s">
        <v>76</v>
      </c>
      <c r="L3" s="20" t="s">
        <v>58</v>
      </c>
      <c r="M3" s="19" t="s">
        <v>77</v>
      </c>
    </row>
    <row r="4" spans="1:13" x14ac:dyDescent="0.3">
      <c r="A4" s="19" t="s">
        <v>53</v>
      </c>
      <c r="B4" s="19" t="s">
        <v>78</v>
      </c>
      <c r="E4" s="19" t="s">
        <v>52</v>
      </c>
      <c r="F4" s="19" t="s">
        <v>79</v>
      </c>
      <c r="I4" s="18">
        <v>53</v>
      </c>
      <c r="J4" s="19" t="s">
        <v>80</v>
      </c>
      <c r="L4" s="20" t="s">
        <v>63</v>
      </c>
      <c r="M4" s="19" t="s">
        <v>81</v>
      </c>
    </row>
    <row r="5" spans="1:13" x14ac:dyDescent="0.3">
      <c r="A5" s="19" t="s">
        <v>51</v>
      </c>
      <c r="B5" s="19" t="s">
        <v>82</v>
      </c>
      <c r="E5" s="19" t="s">
        <v>49</v>
      </c>
      <c r="F5" s="19" t="s">
        <v>83</v>
      </c>
      <c r="I5" s="18">
        <v>24</v>
      </c>
      <c r="J5" s="19" t="s">
        <v>84</v>
      </c>
      <c r="L5" s="20">
        <v>15</v>
      </c>
      <c r="M5" s="19" t="s">
        <v>85</v>
      </c>
    </row>
    <row r="6" spans="1:13" x14ac:dyDescent="0.3">
      <c r="A6" s="19" t="s">
        <v>54</v>
      </c>
      <c r="B6" s="19" t="s">
        <v>86</v>
      </c>
      <c r="E6" s="19" t="s">
        <v>56</v>
      </c>
      <c r="F6" s="19" t="s">
        <v>87</v>
      </c>
      <c r="I6" s="18">
        <v>94</v>
      </c>
      <c r="J6" s="19" t="s">
        <v>88</v>
      </c>
      <c r="L6" s="20">
        <v>26</v>
      </c>
      <c r="M6" s="19" t="s">
        <v>89</v>
      </c>
    </row>
    <row r="7" spans="1:13" x14ac:dyDescent="0.3">
      <c r="A7" s="19" t="s">
        <v>55</v>
      </c>
      <c r="B7" s="19" t="s">
        <v>90</v>
      </c>
      <c r="E7" s="19" t="s">
        <v>53</v>
      </c>
      <c r="F7" s="19" t="s">
        <v>91</v>
      </c>
      <c r="I7" s="18">
        <v>97</v>
      </c>
      <c r="J7" s="19" t="s">
        <v>92</v>
      </c>
      <c r="L7" s="20">
        <v>38</v>
      </c>
      <c r="M7" s="19" t="s">
        <v>93</v>
      </c>
    </row>
    <row r="8" spans="1:13" x14ac:dyDescent="0.3">
      <c r="A8" s="19" t="s">
        <v>56</v>
      </c>
      <c r="B8" s="19" t="s">
        <v>94</v>
      </c>
      <c r="I8" s="18">
        <v>44</v>
      </c>
      <c r="J8" s="19" t="s">
        <v>95</v>
      </c>
      <c r="L8" s="20">
        <v>42</v>
      </c>
      <c r="M8" s="19" t="s">
        <v>96</v>
      </c>
    </row>
    <row r="9" spans="1:13" x14ac:dyDescent="0.3">
      <c r="A9" s="19" t="s">
        <v>62</v>
      </c>
      <c r="B9" s="19" t="s">
        <v>97</v>
      </c>
      <c r="I9" s="18">
        <v>32</v>
      </c>
      <c r="J9" s="19" t="s">
        <v>98</v>
      </c>
      <c r="L9" s="20">
        <v>43</v>
      </c>
      <c r="M9" s="19" t="s">
        <v>99</v>
      </c>
    </row>
    <row r="10" spans="1:13" x14ac:dyDescent="0.3">
      <c r="I10" s="18">
        <v>11</v>
      </c>
      <c r="J10" s="19" t="s">
        <v>100</v>
      </c>
      <c r="L10" s="20">
        <v>63</v>
      </c>
      <c r="M10" s="19" t="s">
        <v>101</v>
      </c>
    </row>
    <row r="11" spans="1:13" x14ac:dyDescent="0.3">
      <c r="I11" s="18">
        <v>28</v>
      </c>
      <c r="J11" s="19" t="s">
        <v>102</v>
      </c>
      <c r="L11" s="20">
        <v>69</v>
      </c>
      <c r="M11" s="19" t="s">
        <v>103</v>
      </c>
    </row>
    <row r="12" spans="1:13" x14ac:dyDescent="0.3">
      <c r="I12" s="18">
        <v>75</v>
      </c>
      <c r="J12" s="19" t="s">
        <v>104</v>
      </c>
      <c r="L12" s="20">
        <v>73</v>
      </c>
      <c r="M12" s="19" t="s">
        <v>105</v>
      </c>
    </row>
    <row r="13" spans="1:13" x14ac:dyDescent="0.3">
      <c r="I13" s="18">
        <v>76</v>
      </c>
      <c r="J13" s="19" t="s">
        <v>106</v>
      </c>
      <c r="L13" s="20">
        <v>74</v>
      </c>
      <c r="M13" s="19" t="s">
        <v>107</v>
      </c>
    </row>
    <row r="14" spans="1:13" x14ac:dyDescent="0.3">
      <c r="I14" s="18">
        <v>93</v>
      </c>
      <c r="J14" s="19" t="s">
        <v>108</v>
      </c>
      <c r="L14" s="20">
        <v>21</v>
      </c>
      <c r="M14" s="19" t="s">
        <v>109</v>
      </c>
    </row>
    <row r="15" spans="1:13" x14ac:dyDescent="0.3">
      <c r="I15" s="18">
        <v>52</v>
      </c>
      <c r="J15" s="19" t="s">
        <v>110</v>
      </c>
      <c r="L15" s="20">
        <v>25</v>
      </c>
      <c r="M15" s="19" t="s">
        <v>111</v>
      </c>
    </row>
    <row r="16" spans="1:13" x14ac:dyDescent="0.3">
      <c r="L16" s="20">
        <v>39</v>
      </c>
      <c r="M16" s="19" t="s">
        <v>112</v>
      </c>
    </row>
    <row r="17" spans="12:13" x14ac:dyDescent="0.3">
      <c r="L17" s="20">
        <v>58</v>
      </c>
      <c r="M17" s="19" t="s">
        <v>113</v>
      </c>
    </row>
    <row r="18" spans="12:13" x14ac:dyDescent="0.3">
      <c r="L18" s="20">
        <v>70</v>
      </c>
      <c r="M18" s="19" t="s">
        <v>31</v>
      </c>
    </row>
    <row r="19" spans="12:13" x14ac:dyDescent="0.3">
      <c r="L19" s="20">
        <v>71</v>
      </c>
      <c r="M19" s="19" t="s">
        <v>114</v>
      </c>
    </row>
    <row r="20" spans="12:13" x14ac:dyDescent="0.3">
      <c r="L20" s="20">
        <v>89</v>
      </c>
      <c r="M20" s="19" t="s">
        <v>115</v>
      </c>
    </row>
    <row r="21" spans="12:13" x14ac:dyDescent="0.3">
      <c r="L21" s="20">
        <v>90</v>
      </c>
      <c r="M21" s="19" t="s">
        <v>116</v>
      </c>
    </row>
    <row r="22" spans="12:13" x14ac:dyDescent="0.3">
      <c r="L22" s="20">
        <v>22</v>
      </c>
      <c r="M22" s="19" t="s">
        <v>117</v>
      </c>
    </row>
    <row r="23" spans="12:13" x14ac:dyDescent="0.3">
      <c r="L23" s="20">
        <v>29</v>
      </c>
      <c r="M23" s="19" t="s">
        <v>118</v>
      </c>
    </row>
    <row r="24" spans="12:13" x14ac:dyDescent="0.3">
      <c r="L24" s="20">
        <v>35</v>
      </c>
      <c r="M24" s="19" t="s">
        <v>119</v>
      </c>
    </row>
    <row r="25" spans="12:13" x14ac:dyDescent="0.3">
      <c r="L25" s="20">
        <v>56</v>
      </c>
      <c r="M25" s="19" t="s">
        <v>120</v>
      </c>
    </row>
    <row r="26" spans="12:13" x14ac:dyDescent="0.3">
      <c r="L26" s="20">
        <v>18</v>
      </c>
      <c r="M26" s="19" t="s">
        <v>121</v>
      </c>
    </row>
    <row r="27" spans="12:13" x14ac:dyDescent="0.3">
      <c r="L27" s="20">
        <v>28</v>
      </c>
      <c r="M27" s="19" t="s">
        <v>122</v>
      </c>
    </row>
    <row r="28" spans="12:13" x14ac:dyDescent="0.3">
      <c r="L28" s="20">
        <v>36</v>
      </c>
      <c r="M28" s="19" t="s">
        <v>123</v>
      </c>
    </row>
    <row r="29" spans="12:13" x14ac:dyDescent="0.3">
      <c r="L29" s="20">
        <v>37</v>
      </c>
      <c r="M29" s="19" t="s">
        <v>124</v>
      </c>
    </row>
    <row r="30" spans="12:13" x14ac:dyDescent="0.3">
      <c r="L30" s="20">
        <v>41</v>
      </c>
      <c r="M30" s="19" t="s">
        <v>125</v>
      </c>
    </row>
    <row r="31" spans="12:13" x14ac:dyDescent="0.3">
      <c r="L31" s="20">
        <v>45</v>
      </c>
      <c r="M31" s="19" t="s">
        <v>126</v>
      </c>
    </row>
    <row r="32" spans="12:13" x14ac:dyDescent="0.3">
      <c r="L32" s="20" t="s">
        <v>66</v>
      </c>
      <c r="M32" s="19" t="s">
        <v>23</v>
      </c>
    </row>
    <row r="33" spans="12:13" x14ac:dyDescent="0.3">
      <c r="L33" s="20" t="s">
        <v>67</v>
      </c>
      <c r="M33" s="19" t="s">
        <v>127</v>
      </c>
    </row>
    <row r="34" spans="12:13" x14ac:dyDescent="0.3">
      <c r="L34" s="20">
        <v>971</v>
      </c>
      <c r="M34" s="19" t="s">
        <v>21</v>
      </c>
    </row>
    <row r="35" spans="12:13" x14ac:dyDescent="0.3">
      <c r="L35" s="20">
        <v>972</v>
      </c>
      <c r="M35" s="19" t="s">
        <v>128</v>
      </c>
    </row>
    <row r="36" spans="12:13" x14ac:dyDescent="0.3">
      <c r="L36" s="20">
        <v>973</v>
      </c>
      <c r="M36" s="19" t="s">
        <v>129</v>
      </c>
    </row>
    <row r="37" spans="12:13" x14ac:dyDescent="0.3">
      <c r="L37" s="20">
        <v>974</v>
      </c>
      <c r="M37" s="19" t="s">
        <v>130</v>
      </c>
    </row>
    <row r="38" spans="12:13" x14ac:dyDescent="0.3">
      <c r="L38" s="20" t="s">
        <v>64</v>
      </c>
      <c r="M38" s="19" t="s">
        <v>131</v>
      </c>
    </row>
    <row r="39" spans="12:13" x14ac:dyDescent="0.3">
      <c r="L39" s="20">
        <v>10</v>
      </c>
      <c r="M39" s="19" t="s">
        <v>132</v>
      </c>
    </row>
    <row r="40" spans="12:13" x14ac:dyDescent="0.3">
      <c r="L40" s="20">
        <v>51</v>
      </c>
      <c r="M40" s="19" t="s">
        <v>133</v>
      </c>
    </row>
    <row r="41" spans="12:13" x14ac:dyDescent="0.3">
      <c r="L41" s="20">
        <v>52</v>
      </c>
      <c r="M41" s="19" t="s">
        <v>134</v>
      </c>
    </row>
    <row r="42" spans="12:13" x14ac:dyDescent="0.3">
      <c r="L42" s="20">
        <v>54</v>
      </c>
      <c r="M42" s="19" t="s">
        <v>135</v>
      </c>
    </row>
    <row r="43" spans="12:13" x14ac:dyDescent="0.3">
      <c r="L43" s="20">
        <v>55</v>
      </c>
      <c r="M43" s="19" t="s">
        <v>136</v>
      </c>
    </row>
    <row r="44" spans="12:13" x14ac:dyDescent="0.3">
      <c r="L44" s="20">
        <v>57</v>
      </c>
      <c r="M44" s="19" t="s">
        <v>137</v>
      </c>
    </row>
    <row r="45" spans="12:13" x14ac:dyDescent="0.3">
      <c r="L45" s="20">
        <v>67</v>
      </c>
      <c r="M45" s="19" t="s">
        <v>138</v>
      </c>
    </row>
    <row r="46" spans="12:13" x14ac:dyDescent="0.3">
      <c r="L46" s="20">
        <v>68</v>
      </c>
      <c r="M46" s="19" t="s">
        <v>139</v>
      </c>
    </row>
    <row r="47" spans="12:13" x14ac:dyDescent="0.3">
      <c r="L47" s="20">
        <v>88</v>
      </c>
      <c r="M47" s="19" t="s">
        <v>140</v>
      </c>
    </row>
    <row r="48" spans="12:13" x14ac:dyDescent="0.3">
      <c r="L48" s="20" t="s">
        <v>57</v>
      </c>
      <c r="M48" s="19" t="s">
        <v>141</v>
      </c>
    </row>
    <row r="49" spans="12:13" x14ac:dyDescent="0.3">
      <c r="L49" s="20">
        <v>59</v>
      </c>
      <c r="M49" s="19" t="s">
        <v>142</v>
      </c>
    </row>
    <row r="50" spans="12:13" x14ac:dyDescent="0.3">
      <c r="L50" s="20">
        <v>60</v>
      </c>
      <c r="M50" s="19" t="s">
        <v>143</v>
      </c>
    </row>
    <row r="51" spans="12:13" x14ac:dyDescent="0.3">
      <c r="L51" s="20">
        <v>62</v>
      </c>
      <c r="M51" s="19" t="s">
        <v>144</v>
      </c>
    </row>
    <row r="52" spans="12:13" x14ac:dyDescent="0.3">
      <c r="L52" s="20">
        <v>80</v>
      </c>
      <c r="M52" s="19" t="s">
        <v>145</v>
      </c>
    </row>
    <row r="53" spans="12:13" x14ac:dyDescent="0.3">
      <c r="L53" s="20">
        <v>75</v>
      </c>
      <c r="M53" s="19" t="s">
        <v>146</v>
      </c>
    </row>
    <row r="54" spans="12:13" x14ac:dyDescent="0.3">
      <c r="L54" s="20">
        <v>77</v>
      </c>
      <c r="M54" s="19" t="s">
        <v>147</v>
      </c>
    </row>
    <row r="55" spans="12:13" x14ac:dyDescent="0.3">
      <c r="L55" s="20">
        <v>78</v>
      </c>
      <c r="M55" s="19" t="s">
        <v>148</v>
      </c>
    </row>
    <row r="56" spans="12:13" x14ac:dyDescent="0.3">
      <c r="L56" s="20">
        <v>91</v>
      </c>
      <c r="M56" s="19" t="s">
        <v>149</v>
      </c>
    </row>
    <row r="57" spans="12:13" x14ac:dyDescent="0.3">
      <c r="L57" s="20">
        <v>92</v>
      </c>
      <c r="M57" s="19" t="s">
        <v>150</v>
      </c>
    </row>
    <row r="58" spans="12:13" x14ac:dyDescent="0.3">
      <c r="L58" s="20">
        <v>93</v>
      </c>
      <c r="M58" s="19" t="s">
        <v>151</v>
      </c>
    </row>
    <row r="59" spans="12:13" x14ac:dyDescent="0.3">
      <c r="L59" s="20">
        <v>94</v>
      </c>
      <c r="M59" s="19" t="s">
        <v>152</v>
      </c>
    </row>
    <row r="60" spans="12:13" x14ac:dyDescent="0.3">
      <c r="L60" s="20">
        <v>95</v>
      </c>
      <c r="M60" s="19" t="s">
        <v>153</v>
      </c>
    </row>
    <row r="61" spans="12:13" x14ac:dyDescent="0.3">
      <c r="L61" s="20">
        <v>14</v>
      </c>
      <c r="M61" s="19" t="s">
        <v>154</v>
      </c>
    </row>
    <row r="62" spans="12:13" x14ac:dyDescent="0.3">
      <c r="L62" s="20">
        <v>27</v>
      </c>
      <c r="M62" s="19" t="s">
        <v>155</v>
      </c>
    </row>
    <row r="63" spans="12:13" x14ac:dyDescent="0.3">
      <c r="L63" s="20">
        <v>50</v>
      </c>
      <c r="M63" s="19" t="s">
        <v>156</v>
      </c>
    </row>
    <row r="64" spans="12:13" x14ac:dyDescent="0.3">
      <c r="L64" s="20">
        <v>61</v>
      </c>
      <c r="M64" s="19" t="s">
        <v>157</v>
      </c>
    </row>
    <row r="65" spans="12:13" x14ac:dyDescent="0.3">
      <c r="L65" s="20">
        <v>76</v>
      </c>
      <c r="M65" s="19" t="s">
        <v>158</v>
      </c>
    </row>
    <row r="66" spans="12:13" x14ac:dyDescent="0.3">
      <c r="L66" s="20">
        <v>16</v>
      </c>
      <c r="M66" s="19" t="s">
        <v>159</v>
      </c>
    </row>
    <row r="67" spans="12:13" x14ac:dyDescent="0.3">
      <c r="L67" s="20">
        <v>17</v>
      </c>
      <c r="M67" s="19" t="s">
        <v>160</v>
      </c>
    </row>
    <row r="68" spans="12:13" x14ac:dyDescent="0.3">
      <c r="L68" s="20">
        <v>19</v>
      </c>
      <c r="M68" s="19" t="s">
        <v>161</v>
      </c>
    </row>
    <row r="69" spans="12:13" x14ac:dyDescent="0.3">
      <c r="L69" s="20">
        <v>23</v>
      </c>
      <c r="M69" s="19" t="s">
        <v>162</v>
      </c>
    </row>
    <row r="70" spans="12:13" x14ac:dyDescent="0.3">
      <c r="L70" s="20">
        <v>24</v>
      </c>
      <c r="M70" s="19" t="s">
        <v>163</v>
      </c>
    </row>
    <row r="71" spans="12:13" x14ac:dyDescent="0.3">
      <c r="L71" s="20">
        <v>33</v>
      </c>
      <c r="M71" s="19" t="s">
        <v>164</v>
      </c>
    </row>
    <row r="72" spans="12:13" x14ac:dyDescent="0.3">
      <c r="L72" s="20">
        <v>40</v>
      </c>
      <c r="M72" s="19" t="s">
        <v>165</v>
      </c>
    </row>
    <row r="73" spans="12:13" x14ac:dyDescent="0.3">
      <c r="L73" s="20">
        <v>47</v>
      </c>
      <c r="M73" s="19" t="s">
        <v>166</v>
      </c>
    </row>
    <row r="74" spans="12:13" x14ac:dyDescent="0.3">
      <c r="L74" s="20">
        <v>64</v>
      </c>
      <c r="M74" s="19" t="s">
        <v>167</v>
      </c>
    </row>
    <row r="75" spans="12:13" x14ac:dyDescent="0.3">
      <c r="L75" s="20">
        <v>79</v>
      </c>
      <c r="M75" s="19" t="s">
        <v>168</v>
      </c>
    </row>
    <row r="76" spans="12:13" x14ac:dyDescent="0.3">
      <c r="L76" s="20">
        <v>86</v>
      </c>
      <c r="M76" s="19" t="s">
        <v>169</v>
      </c>
    </row>
    <row r="77" spans="12:13" x14ac:dyDescent="0.3">
      <c r="L77" s="20">
        <v>87</v>
      </c>
      <c r="M77" s="19" t="s">
        <v>170</v>
      </c>
    </row>
    <row r="78" spans="12:13" x14ac:dyDescent="0.3">
      <c r="L78" s="20" t="s">
        <v>65</v>
      </c>
      <c r="M78" s="19" t="s">
        <v>171</v>
      </c>
    </row>
    <row r="79" spans="12:13" x14ac:dyDescent="0.3">
      <c r="L79" s="20">
        <v>11</v>
      </c>
      <c r="M79" s="19" t="s">
        <v>172</v>
      </c>
    </row>
    <row r="80" spans="12:13" x14ac:dyDescent="0.3">
      <c r="L80" s="20">
        <v>12</v>
      </c>
      <c r="M80" s="19" t="s">
        <v>173</v>
      </c>
    </row>
    <row r="81" spans="12:13" x14ac:dyDescent="0.3">
      <c r="L81" s="20">
        <v>30</v>
      </c>
      <c r="M81" s="19" t="s">
        <v>174</v>
      </c>
    </row>
    <row r="82" spans="12:13" x14ac:dyDescent="0.3">
      <c r="L82" s="20">
        <v>31</v>
      </c>
      <c r="M82" s="19" t="s">
        <v>175</v>
      </c>
    </row>
    <row r="83" spans="12:13" x14ac:dyDescent="0.3">
      <c r="L83" s="20">
        <v>32</v>
      </c>
      <c r="M83" s="19" t="s">
        <v>176</v>
      </c>
    </row>
    <row r="84" spans="12:13" x14ac:dyDescent="0.3">
      <c r="L84" s="20">
        <v>34</v>
      </c>
      <c r="M84" s="19" t="s">
        <v>177</v>
      </c>
    </row>
    <row r="85" spans="12:13" x14ac:dyDescent="0.3">
      <c r="L85" s="20">
        <v>46</v>
      </c>
      <c r="M85" s="19" t="s">
        <v>178</v>
      </c>
    </row>
    <row r="86" spans="12:13" x14ac:dyDescent="0.3">
      <c r="L86" s="20">
        <v>48</v>
      </c>
      <c r="M86" s="19" t="s">
        <v>179</v>
      </c>
    </row>
    <row r="87" spans="12:13" x14ac:dyDescent="0.3">
      <c r="L87" s="20">
        <v>65</v>
      </c>
      <c r="M87" s="19" t="s">
        <v>180</v>
      </c>
    </row>
    <row r="88" spans="12:13" x14ac:dyDescent="0.3">
      <c r="L88" s="20">
        <v>66</v>
      </c>
      <c r="M88" s="19" t="s">
        <v>181</v>
      </c>
    </row>
    <row r="89" spans="12:13" x14ac:dyDescent="0.3">
      <c r="L89" s="20">
        <v>81</v>
      </c>
      <c r="M89" s="19" t="s">
        <v>182</v>
      </c>
    </row>
    <row r="90" spans="12:13" x14ac:dyDescent="0.3">
      <c r="L90" s="20">
        <v>82</v>
      </c>
      <c r="M90" s="19" t="s">
        <v>183</v>
      </c>
    </row>
    <row r="91" spans="12:13" x14ac:dyDescent="0.3">
      <c r="L91" s="20" t="s">
        <v>59</v>
      </c>
      <c r="M91" s="19" t="s">
        <v>184</v>
      </c>
    </row>
    <row r="92" spans="12:13" x14ac:dyDescent="0.3">
      <c r="L92" s="20" t="s">
        <v>60</v>
      </c>
      <c r="M92" s="19" t="s">
        <v>185</v>
      </c>
    </row>
    <row r="93" spans="12:13" x14ac:dyDescent="0.3">
      <c r="L93" s="20" t="s">
        <v>61</v>
      </c>
      <c r="M93" s="19" t="s">
        <v>25</v>
      </c>
    </row>
    <row r="94" spans="12:13" x14ac:dyDescent="0.3">
      <c r="L94" s="20">
        <v>13</v>
      </c>
      <c r="M94" s="19" t="s">
        <v>186</v>
      </c>
    </row>
    <row r="95" spans="12:13" x14ac:dyDescent="0.3">
      <c r="L95" s="20">
        <v>83</v>
      </c>
      <c r="M95" s="19" t="s">
        <v>187</v>
      </c>
    </row>
    <row r="96" spans="12:13" x14ac:dyDescent="0.3">
      <c r="L96" s="20">
        <v>84</v>
      </c>
      <c r="M96" s="19" t="s">
        <v>188</v>
      </c>
    </row>
    <row r="97" spans="12:13" x14ac:dyDescent="0.3">
      <c r="L97" s="20">
        <v>44</v>
      </c>
      <c r="M97" s="19" t="s">
        <v>189</v>
      </c>
    </row>
    <row r="98" spans="12:13" x14ac:dyDescent="0.3">
      <c r="L98" s="20">
        <v>49</v>
      </c>
      <c r="M98" s="19" t="s">
        <v>29</v>
      </c>
    </row>
    <row r="99" spans="12:13" x14ac:dyDescent="0.3">
      <c r="L99" s="20">
        <v>53</v>
      </c>
      <c r="M99" s="19" t="s">
        <v>190</v>
      </c>
    </row>
    <row r="100" spans="12:13" x14ac:dyDescent="0.3">
      <c r="L100" s="20">
        <v>72</v>
      </c>
      <c r="M100" s="19" t="s">
        <v>191</v>
      </c>
    </row>
    <row r="101" spans="12:13" x14ac:dyDescent="0.3">
      <c r="L101" s="20">
        <v>85</v>
      </c>
      <c r="M101" s="19" t="s">
        <v>192</v>
      </c>
    </row>
    <row r="102" spans="12:13" x14ac:dyDescent="0.3">
      <c r="L102" s="20">
        <v>976</v>
      </c>
      <c r="M102" s="19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Tableau De Bord</vt:lpstr>
      <vt:lpstr>Déchets</vt:lpstr>
      <vt:lpstr>Libellés</vt:lpstr>
      <vt:lpstr>Déchets!_FilterDatabase</vt:lpstr>
      <vt:lpstr>dechet</vt:lpstr>
      <vt:lpstr>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CHOLLET Claire</dc:creator>
  <dc:description/>
  <cp:lastModifiedBy>Omer Faruk GUNES</cp:lastModifiedBy>
  <cp:revision>2</cp:revision>
  <dcterms:created xsi:type="dcterms:W3CDTF">2020-03-27T14:06:14Z</dcterms:created>
  <dcterms:modified xsi:type="dcterms:W3CDTF">2024-02-24T14:21:34Z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